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pivotTables/pivotTable20.xml" ContentType="application/vnd.openxmlformats-officedocument.spreadsheetml.pivotTable+xml"/>
  <Override PartName="/xl/pivotTables/pivotTable2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slicers/slicer1.xml" ContentType="application/vnd.ms-excel.slicer+xml"/>
  <Override PartName="/xl/charts/chart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9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0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1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2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3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4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5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pivotTables/pivotTable22.xml" ContentType="application/vnd.openxmlformats-officedocument.spreadsheetml.pivotTable+xml"/>
  <Override PartName="/xl/pivotTables/pivotTable23.xml" ContentType="application/vnd.openxmlformats-officedocument.spreadsheetml.pivotTable+xml"/>
  <Override PartName="/xl/pivotTables/pivotTable24.xml" ContentType="application/vnd.openxmlformats-officedocument.spreadsheetml.pivotTable+xml"/>
  <Override PartName="/xl/pivotTables/pivotTable25.xml" ContentType="application/vnd.openxmlformats-officedocument.spreadsheetml.pivotTable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pivotTables/pivotTable26.xml" ContentType="application/vnd.openxmlformats-officedocument.spreadsheetml.pivotTable+xml"/>
  <Override PartName="/xl/drawings/drawing4.xml" ContentType="application/vnd.openxmlformats-officedocument.drawing+xml"/>
  <Override PartName="/xl/charts/chart17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pivotTables/pivotTable27.xml" ContentType="application/vnd.openxmlformats-officedocument.spreadsheetml.pivotTable+xml"/>
  <Override PartName="/xl/pivotTables/pivotTable28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hidePivotFieldList="1"/>
  <mc:AlternateContent xmlns:mc="http://schemas.openxmlformats.org/markup-compatibility/2006">
    <mc:Choice Requires="x15">
      <x15ac:absPath xmlns:x15ac="http://schemas.microsoft.com/office/spreadsheetml/2010/11/ac" url="G:\Mi unidad\DATA ANALYST - THEPOWER\EJERCICIO TEMA 3\"/>
    </mc:Choice>
  </mc:AlternateContent>
  <xr:revisionPtr revIDLastSave="0" documentId="13_ncr:1_{B9A1B1E3-08DB-4545-8CEA-1A210729D14F}" xr6:coauthVersionLast="47" xr6:coauthVersionMax="47" xr10:uidLastSave="{00000000-0000-0000-0000-000000000000}"/>
  <bookViews>
    <workbookView xWindow="-108" yWindow="-108" windowWidth="23256" windowHeight="13176" activeTab="3" xr2:uid="{00000000-000D-0000-FFFF-FFFF00000000}"/>
  </bookViews>
  <sheets>
    <sheet name="Tabla_1" sheetId="11" r:id="rId1"/>
    <sheet name="Tabla1" sheetId="2" r:id="rId2"/>
    <sheet name="Tablas dinámicas" sheetId="4" r:id="rId3"/>
    <sheet name="Dashboard" sheetId="9" r:id="rId4"/>
    <sheet name="Hoja5" sheetId="8" r:id="rId5"/>
    <sheet name="Hoja1" sheetId="3" r:id="rId6"/>
    <sheet name="Hoja2" sheetId="5" r:id="rId7"/>
    <sheet name="Hoja3" sheetId="6" r:id="rId8"/>
    <sheet name="Hoja4" sheetId="7" r:id="rId9"/>
    <sheet name="Hoja6" sheetId="10" r:id="rId10"/>
  </sheets>
  <definedNames>
    <definedName name="_xlchart.v5.0" hidden="1">'Tablas dinámicas'!$B$110</definedName>
    <definedName name="_xlchart.v5.1" hidden="1">'Tablas dinámicas'!$B$111:$B$293</definedName>
    <definedName name="_xlchart.v5.2" hidden="1">'Tablas dinámicas'!$C$110</definedName>
    <definedName name="_xlchart.v5.3" hidden="1">'Tablas dinámicas'!$C$111:$C$293</definedName>
    <definedName name="DatosExternos_1" localSheetId="1" hidden="1">Tabla1!$A$1:$R$904</definedName>
    <definedName name="DatosExternos_2" localSheetId="0" hidden="1">Tabla_1!$A$1:$X$904</definedName>
    <definedName name="SegmentaciónDeDatos_Año_pedido">#N/A</definedName>
    <definedName name="SegmentaciónDeDatos_Año_pedido1">#N/A</definedName>
    <definedName name="SegmentaciónDeDatos_Canal_de_venta">#N/A</definedName>
  </definedNames>
  <calcPr calcId="191029"/>
  <pivotCaches>
    <pivotCache cacheId="24" r:id="rId11"/>
    <pivotCache cacheId="33" r:id="rId12"/>
  </pivotCaches>
  <extLst>
    <ext xmlns:x14="http://schemas.microsoft.com/office/spreadsheetml/2009/9/main" uri="{BBE1A952-AA13-448e-AADC-164F8A28A991}">
      <x14:slicerCaches>
        <x14:slicerCache r:id="rId13"/>
        <x14:slicerCache r:id="rId14"/>
        <x14:slicerCache r:id="rId15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1" l="1"/>
  <c r="I3" i="11"/>
  <c r="I4" i="11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I42" i="11"/>
  <c r="I43" i="11"/>
  <c r="I44" i="11"/>
  <c r="I45" i="11"/>
  <c r="I46" i="11"/>
  <c r="I47" i="11"/>
  <c r="I48" i="11"/>
  <c r="I49" i="11"/>
  <c r="I50" i="11"/>
  <c r="I51" i="11"/>
  <c r="I52" i="11"/>
  <c r="I53" i="11"/>
  <c r="I54" i="11"/>
  <c r="I55" i="11"/>
  <c r="I56" i="11"/>
  <c r="I57" i="11"/>
  <c r="I58" i="11"/>
  <c r="I59" i="11"/>
  <c r="I60" i="11"/>
  <c r="I61" i="11"/>
  <c r="I62" i="11"/>
  <c r="I63" i="11"/>
  <c r="I64" i="11"/>
  <c r="I65" i="11"/>
  <c r="I66" i="11"/>
  <c r="I67" i="11"/>
  <c r="I68" i="11"/>
  <c r="I69" i="11"/>
  <c r="I70" i="11"/>
  <c r="I71" i="11"/>
  <c r="I72" i="11"/>
  <c r="I73" i="11"/>
  <c r="I74" i="11"/>
  <c r="I75" i="11"/>
  <c r="I76" i="11"/>
  <c r="I77" i="11"/>
  <c r="I78" i="11"/>
  <c r="I79" i="11"/>
  <c r="I80" i="11"/>
  <c r="I81" i="11"/>
  <c r="I82" i="11"/>
  <c r="I83" i="11"/>
  <c r="I84" i="11"/>
  <c r="I85" i="11"/>
  <c r="I86" i="11"/>
  <c r="I87" i="11"/>
  <c r="I88" i="11"/>
  <c r="I89" i="11"/>
  <c r="I90" i="11"/>
  <c r="I91" i="11"/>
  <c r="I92" i="11"/>
  <c r="I93" i="11"/>
  <c r="I94" i="11"/>
  <c r="I95" i="11"/>
  <c r="I96" i="11"/>
  <c r="I97" i="11"/>
  <c r="I98" i="11"/>
  <c r="I99" i="11"/>
  <c r="I100" i="11"/>
  <c r="I101" i="11"/>
  <c r="I102" i="11"/>
  <c r="I103" i="11"/>
  <c r="I104" i="11"/>
  <c r="I105" i="11"/>
  <c r="I106" i="11"/>
  <c r="I107" i="11"/>
  <c r="I108" i="11"/>
  <c r="I109" i="11"/>
  <c r="I110" i="11"/>
  <c r="I111" i="11"/>
  <c r="I112" i="11"/>
  <c r="I113" i="11"/>
  <c r="I114" i="11"/>
  <c r="I115" i="11"/>
  <c r="I116" i="11"/>
  <c r="I117" i="11"/>
  <c r="I118" i="11"/>
  <c r="I119" i="11"/>
  <c r="I120" i="11"/>
  <c r="I121" i="11"/>
  <c r="I122" i="11"/>
  <c r="I123" i="11"/>
  <c r="I124" i="11"/>
  <c r="I125" i="11"/>
  <c r="I126" i="11"/>
  <c r="I127" i="11"/>
  <c r="I128" i="11"/>
  <c r="I129" i="11"/>
  <c r="I130" i="11"/>
  <c r="I131" i="11"/>
  <c r="I132" i="11"/>
  <c r="I133" i="11"/>
  <c r="I134" i="11"/>
  <c r="I135" i="11"/>
  <c r="I136" i="11"/>
  <c r="I137" i="11"/>
  <c r="I138" i="11"/>
  <c r="I139" i="11"/>
  <c r="I140" i="11"/>
  <c r="I141" i="11"/>
  <c r="I142" i="11"/>
  <c r="I143" i="11"/>
  <c r="I144" i="11"/>
  <c r="I145" i="11"/>
  <c r="I146" i="11"/>
  <c r="I147" i="11"/>
  <c r="I148" i="11"/>
  <c r="I149" i="11"/>
  <c r="I150" i="11"/>
  <c r="I151" i="11"/>
  <c r="I152" i="11"/>
  <c r="I153" i="11"/>
  <c r="I154" i="11"/>
  <c r="I155" i="11"/>
  <c r="I156" i="11"/>
  <c r="I157" i="11"/>
  <c r="I158" i="11"/>
  <c r="I159" i="11"/>
  <c r="I160" i="11"/>
  <c r="I161" i="11"/>
  <c r="I162" i="11"/>
  <c r="I163" i="11"/>
  <c r="I164" i="11"/>
  <c r="I165" i="11"/>
  <c r="I166" i="11"/>
  <c r="I167" i="11"/>
  <c r="I168" i="11"/>
  <c r="I169" i="11"/>
  <c r="I170" i="11"/>
  <c r="I171" i="11"/>
  <c r="I172" i="11"/>
  <c r="I173" i="11"/>
  <c r="I174" i="11"/>
  <c r="I175" i="11"/>
  <c r="I176" i="11"/>
  <c r="I177" i="11"/>
  <c r="I178" i="11"/>
  <c r="I179" i="11"/>
  <c r="I180" i="11"/>
  <c r="I181" i="11"/>
  <c r="I182" i="11"/>
  <c r="I183" i="11"/>
  <c r="I184" i="11"/>
  <c r="I185" i="11"/>
  <c r="I186" i="11"/>
  <c r="I187" i="11"/>
  <c r="I188" i="11"/>
  <c r="I189" i="11"/>
  <c r="I190" i="11"/>
  <c r="I191" i="11"/>
  <c r="I192" i="11"/>
  <c r="I193" i="11"/>
  <c r="I194" i="11"/>
  <c r="I195" i="11"/>
  <c r="I196" i="11"/>
  <c r="I197" i="11"/>
  <c r="I198" i="11"/>
  <c r="I199" i="11"/>
  <c r="I200" i="11"/>
  <c r="I201" i="11"/>
  <c r="I202" i="11"/>
  <c r="I203" i="11"/>
  <c r="I204" i="11"/>
  <c r="I205" i="11"/>
  <c r="I206" i="11"/>
  <c r="I207" i="11"/>
  <c r="I208" i="11"/>
  <c r="I209" i="11"/>
  <c r="I210" i="11"/>
  <c r="I211" i="11"/>
  <c r="I212" i="11"/>
  <c r="I213" i="11"/>
  <c r="I214" i="11"/>
  <c r="I215" i="11"/>
  <c r="I216" i="11"/>
  <c r="I217" i="11"/>
  <c r="I218" i="11"/>
  <c r="I219" i="11"/>
  <c r="I220" i="11"/>
  <c r="I221" i="11"/>
  <c r="I222" i="11"/>
  <c r="I223" i="11"/>
  <c r="I224" i="11"/>
  <c r="I225" i="11"/>
  <c r="I226" i="11"/>
  <c r="I227" i="11"/>
  <c r="I228" i="11"/>
  <c r="I229" i="11"/>
  <c r="I230" i="11"/>
  <c r="I231" i="11"/>
  <c r="I232" i="11"/>
  <c r="I233" i="11"/>
  <c r="I234" i="11"/>
  <c r="I235" i="11"/>
  <c r="I236" i="11"/>
  <c r="I237" i="11"/>
  <c r="I238" i="11"/>
  <c r="I239" i="11"/>
  <c r="I240" i="11"/>
  <c r="I241" i="11"/>
  <c r="I242" i="11"/>
  <c r="I243" i="11"/>
  <c r="I244" i="11"/>
  <c r="I245" i="11"/>
  <c r="I246" i="11"/>
  <c r="I247" i="11"/>
  <c r="I248" i="11"/>
  <c r="I249" i="11"/>
  <c r="I250" i="11"/>
  <c r="I251" i="11"/>
  <c r="I252" i="11"/>
  <c r="I253" i="11"/>
  <c r="I254" i="11"/>
  <c r="I255" i="11"/>
  <c r="I256" i="11"/>
  <c r="I257" i="11"/>
  <c r="I258" i="11"/>
  <c r="I259" i="11"/>
  <c r="I260" i="11"/>
  <c r="I261" i="11"/>
  <c r="I262" i="11"/>
  <c r="I263" i="11"/>
  <c r="I264" i="11"/>
  <c r="I265" i="11"/>
  <c r="I266" i="11"/>
  <c r="I267" i="11"/>
  <c r="I268" i="11"/>
  <c r="I269" i="11"/>
  <c r="I270" i="11"/>
  <c r="I271" i="11"/>
  <c r="I272" i="11"/>
  <c r="I273" i="11"/>
  <c r="I274" i="11"/>
  <c r="I275" i="11"/>
  <c r="I276" i="11"/>
  <c r="I277" i="11"/>
  <c r="I278" i="11"/>
  <c r="I279" i="11"/>
  <c r="I280" i="11"/>
  <c r="I281" i="11"/>
  <c r="I282" i="11"/>
  <c r="I283" i="11"/>
  <c r="I284" i="11"/>
  <c r="I285" i="11"/>
  <c r="I286" i="11"/>
  <c r="I287" i="11"/>
  <c r="I288" i="11"/>
  <c r="I289" i="11"/>
  <c r="I290" i="11"/>
  <c r="I291" i="11"/>
  <c r="I292" i="11"/>
  <c r="I293" i="11"/>
  <c r="I294" i="11"/>
  <c r="I295" i="11"/>
  <c r="I296" i="11"/>
  <c r="I297" i="11"/>
  <c r="I298" i="11"/>
  <c r="I299" i="11"/>
  <c r="I300" i="11"/>
  <c r="I301" i="11"/>
  <c r="I302" i="11"/>
  <c r="I303" i="11"/>
  <c r="I304" i="11"/>
  <c r="I305" i="11"/>
  <c r="I306" i="11"/>
  <c r="I307" i="11"/>
  <c r="I308" i="11"/>
  <c r="I309" i="11"/>
  <c r="I310" i="11"/>
  <c r="I311" i="11"/>
  <c r="I312" i="11"/>
  <c r="I313" i="11"/>
  <c r="I314" i="11"/>
  <c r="I315" i="11"/>
  <c r="I316" i="11"/>
  <c r="I317" i="11"/>
  <c r="I318" i="11"/>
  <c r="I319" i="11"/>
  <c r="I320" i="11"/>
  <c r="I321" i="11"/>
  <c r="I322" i="11"/>
  <c r="I323" i="11"/>
  <c r="I324" i="11"/>
  <c r="I325" i="11"/>
  <c r="I326" i="11"/>
  <c r="I327" i="11"/>
  <c r="I328" i="11"/>
  <c r="I329" i="11"/>
  <c r="I330" i="11"/>
  <c r="I331" i="11"/>
  <c r="I332" i="11"/>
  <c r="I333" i="11"/>
  <c r="I334" i="11"/>
  <c r="I335" i="11"/>
  <c r="I336" i="11"/>
  <c r="I337" i="11"/>
  <c r="I338" i="11"/>
  <c r="I339" i="11"/>
  <c r="I340" i="11"/>
  <c r="I341" i="11"/>
  <c r="I342" i="11"/>
  <c r="I343" i="11"/>
  <c r="I344" i="11"/>
  <c r="I345" i="11"/>
  <c r="I346" i="11"/>
  <c r="I347" i="11"/>
  <c r="I348" i="11"/>
  <c r="I349" i="11"/>
  <c r="I350" i="11"/>
  <c r="I351" i="11"/>
  <c r="I352" i="11"/>
  <c r="I353" i="11"/>
  <c r="I354" i="11"/>
  <c r="I355" i="11"/>
  <c r="I356" i="11"/>
  <c r="I357" i="11"/>
  <c r="I358" i="11"/>
  <c r="I359" i="11"/>
  <c r="I360" i="11"/>
  <c r="I361" i="11"/>
  <c r="I362" i="11"/>
  <c r="I363" i="11"/>
  <c r="I364" i="11"/>
  <c r="I365" i="11"/>
  <c r="I366" i="11"/>
  <c r="I367" i="11"/>
  <c r="I368" i="11"/>
  <c r="I369" i="11"/>
  <c r="I370" i="11"/>
  <c r="I371" i="11"/>
  <c r="I372" i="11"/>
  <c r="I373" i="11"/>
  <c r="I374" i="11"/>
  <c r="I375" i="11"/>
  <c r="I376" i="11"/>
  <c r="I377" i="11"/>
  <c r="I378" i="11"/>
  <c r="I379" i="11"/>
  <c r="I380" i="11"/>
  <c r="I381" i="11"/>
  <c r="I382" i="11"/>
  <c r="I383" i="11"/>
  <c r="I384" i="11"/>
  <c r="I385" i="11"/>
  <c r="I386" i="11"/>
  <c r="I387" i="11"/>
  <c r="I388" i="11"/>
  <c r="I389" i="11"/>
  <c r="I390" i="11"/>
  <c r="I391" i="11"/>
  <c r="I392" i="11"/>
  <c r="I393" i="11"/>
  <c r="I394" i="11"/>
  <c r="I395" i="11"/>
  <c r="I396" i="11"/>
  <c r="I397" i="11"/>
  <c r="I398" i="11"/>
  <c r="I399" i="11"/>
  <c r="I400" i="11"/>
  <c r="I401" i="11"/>
  <c r="I402" i="11"/>
  <c r="I403" i="11"/>
  <c r="I404" i="11"/>
  <c r="I405" i="11"/>
  <c r="I406" i="11"/>
  <c r="I407" i="11"/>
  <c r="I408" i="11"/>
  <c r="I409" i="11"/>
  <c r="I410" i="11"/>
  <c r="I411" i="11"/>
  <c r="I412" i="11"/>
  <c r="I413" i="11"/>
  <c r="I414" i="11"/>
  <c r="I415" i="11"/>
  <c r="I416" i="11"/>
  <c r="I417" i="11"/>
  <c r="I418" i="11"/>
  <c r="I419" i="11"/>
  <c r="I420" i="11"/>
  <c r="I421" i="11"/>
  <c r="I422" i="11"/>
  <c r="I423" i="11"/>
  <c r="I424" i="11"/>
  <c r="I425" i="11"/>
  <c r="I426" i="11"/>
  <c r="I427" i="11"/>
  <c r="I428" i="11"/>
  <c r="I429" i="11"/>
  <c r="I430" i="11"/>
  <c r="I431" i="11"/>
  <c r="I432" i="11"/>
  <c r="I433" i="11"/>
  <c r="I434" i="11"/>
  <c r="I435" i="11"/>
  <c r="I436" i="11"/>
  <c r="I437" i="11"/>
  <c r="I438" i="11"/>
  <c r="I439" i="11"/>
  <c r="I440" i="11"/>
  <c r="I441" i="11"/>
  <c r="I442" i="11"/>
  <c r="I443" i="11"/>
  <c r="I444" i="11"/>
  <c r="I445" i="11"/>
  <c r="I446" i="11"/>
  <c r="I447" i="11"/>
  <c r="I448" i="11"/>
  <c r="I449" i="11"/>
  <c r="I450" i="11"/>
  <c r="I451" i="11"/>
  <c r="I452" i="11"/>
  <c r="I453" i="11"/>
  <c r="I454" i="11"/>
  <c r="I455" i="11"/>
  <c r="I456" i="11"/>
  <c r="I457" i="11"/>
  <c r="I458" i="11"/>
  <c r="I459" i="11"/>
  <c r="I460" i="11"/>
  <c r="I461" i="11"/>
  <c r="I462" i="11"/>
  <c r="I463" i="11"/>
  <c r="I464" i="11"/>
  <c r="I465" i="11"/>
  <c r="I466" i="11"/>
  <c r="I467" i="11"/>
  <c r="I468" i="11"/>
  <c r="I469" i="11"/>
  <c r="I470" i="11"/>
  <c r="I471" i="11"/>
  <c r="I472" i="11"/>
  <c r="I473" i="11"/>
  <c r="I474" i="11"/>
  <c r="I475" i="11"/>
  <c r="I476" i="11"/>
  <c r="I477" i="11"/>
  <c r="I478" i="11"/>
  <c r="I479" i="11"/>
  <c r="I480" i="11"/>
  <c r="I481" i="11"/>
  <c r="I482" i="11"/>
  <c r="I483" i="11"/>
  <c r="I484" i="11"/>
  <c r="I485" i="11"/>
  <c r="I486" i="11"/>
  <c r="I487" i="11"/>
  <c r="I488" i="11"/>
  <c r="I489" i="11"/>
  <c r="I490" i="11"/>
  <c r="I491" i="11"/>
  <c r="I492" i="11"/>
  <c r="I493" i="11"/>
  <c r="I494" i="11"/>
  <c r="I495" i="11"/>
  <c r="I496" i="11"/>
  <c r="I497" i="11"/>
  <c r="I498" i="11"/>
  <c r="I499" i="11"/>
  <c r="I500" i="11"/>
  <c r="I501" i="11"/>
  <c r="I502" i="11"/>
  <c r="I503" i="11"/>
  <c r="I504" i="11"/>
  <c r="I505" i="11"/>
  <c r="I506" i="11"/>
  <c r="I507" i="11"/>
  <c r="I508" i="11"/>
  <c r="I509" i="11"/>
  <c r="I510" i="11"/>
  <c r="I511" i="11"/>
  <c r="I512" i="11"/>
  <c r="I513" i="11"/>
  <c r="I514" i="11"/>
  <c r="I515" i="11"/>
  <c r="I516" i="11"/>
  <c r="I517" i="11"/>
  <c r="I518" i="11"/>
  <c r="I519" i="11"/>
  <c r="I520" i="11"/>
  <c r="I521" i="11"/>
  <c r="I522" i="11"/>
  <c r="I523" i="11"/>
  <c r="I524" i="11"/>
  <c r="I525" i="11"/>
  <c r="I526" i="11"/>
  <c r="I527" i="11"/>
  <c r="I528" i="11"/>
  <c r="I529" i="11"/>
  <c r="I530" i="11"/>
  <c r="I531" i="11"/>
  <c r="I532" i="11"/>
  <c r="I533" i="11"/>
  <c r="I534" i="11"/>
  <c r="I535" i="11"/>
  <c r="I536" i="11"/>
  <c r="I537" i="11"/>
  <c r="I538" i="11"/>
  <c r="I539" i="11"/>
  <c r="I540" i="11"/>
  <c r="I541" i="11"/>
  <c r="I542" i="11"/>
  <c r="I543" i="11"/>
  <c r="I544" i="11"/>
  <c r="I545" i="11"/>
  <c r="I546" i="11"/>
  <c r="I547" i="11"/>
  <c r="I548" i="11"/>
  <c r="I549" i="11"/>
  <c r="I550" i="11"/>
  <c r="I551" i="11"/>
  <c r="I552" i="11"/>
  <c r="I553" i="11"/>
  <c r="I554" i="11"/>
  <c r="I555" i="11"/>
  <c r="I556" i="11"/>
  <c r="I557" i="11"/>
  <c r="I558" i="11"/>
  <c r="I559" i="11"/>
  <c r="I560" i="11"/>
  <c r="I561" i="11"/>
  <c r="I562" i="11"/>
  <c r="I563" i="11"/>
  <c r="I564" i="11"/>
  <c r="I565" i="11"/>
  <c r="I566" i="11"/>
  <c r="I567" i="11"/>
  <c r="I568" i="11"/>
  <c r="I569" i="11"/>
  <c r="I570" i="11"/>
  <c r="I571" i="11"/>
  <c r="I572" i="11"/>
  <c r="I573" i="11"/>
  <c r="I574" i="11"/>
  <c r="I575" i="11"/>
  <c r="I576" i="11"/>
  <c r="I577" i="11"/>
  <c r="I578" i="11"/>
  <c r="I579" i="11"/>
  <c r="I580" i="11"/>
  <c r="I581" i="11"/>
  <c r="I582" i="11"/>
  <c r="I583" i="11"/>
  <c r="I584" i="11"/>
  <c r="I585" i="11"/>
  <c r="I586" i="11"/>
  <c r="I587" i="11"/>
  <c r="I588" i="11"/>
  <c r="I589" i="11"/>
  <c r="I590" i="11"/>
  <c r="I591" i="11"/>
  <c r="I592" i="11"/>
  <c r="I593" i="11"/>
  <c r="I594" i="11"/>
  <c r="I595" i="11"/>
  <c r="I596" i="11"/>
  <c r="I597" i="11"/>
  <c r="I598" i="11"/>
  <c r="I599" i="11"/>
  <c r="I600" i="11"/>
  <c r="I601" i="11"/>
  <c r="I602" i="11"/>
  <c r="I603" i="11"/>
  <c r="I604" i="11"/>
  <c r="I605" i="11"/>
  <c r="I606" i="11"/>
  <c r="I607" i="11"/>
  <c r="I608" i="11"/>
  <c r="I609" i="11"/>
  <c r="I610" i="11"/>
  <c r="I611" i="11"/>
  <c r="I612" i="11"/>
  <c r="I613" i="11"/>
  <c r="I614" i="11"/>
  <c r="I615" i="11"/>
  <c r="I616" i="11"/>
  <c r="I617" i="11"/>
  <c r="I618" i="11"/>
  <c r="I619" i="11"/>
  <c r="I620" i="11"/>
  <c r="I621" i="11"/>
  <c r="I622" i="11"/>
  <c r="I623" i="11"/>
  <c r="I624" i="11"/>
  <c r="I625" i="11"/>
  <c r="I626" i="11"/>
  <c r="I627" i="11"/>
  <c r="I628" i="11"/>
  <c r="I629" i="11"/>
  <c r="I630" i="11"/>
  <c r="I631" i="11"/>
  <c r="I632" i="11"/>
  <c r="I633" i="11"/>
  <c r="I634" i="11"/>
  <c r="I635" i="11"/>
  <c r="I636" i="11"/>
  <c r="I637" i="11"/>
  <c r="I638" i="11"/>
  <c r="I639" i="11"/>
  <c r="I640" i="11"/>
  <c r="I641" i="11"/>
  <c r="I642" i="11"/>
  <c r="I643" i="11"/>
  <c r="I644" i="11"/>
  <c r="I645" i="11"/>
  <c r="I646" i="11"/>
  <c r="I647" i="11"/>
  <c r="I648" i="11"/>
  <c r="I649" i="11"/>
  <c r="I650" i="11"/>
  <c r="I651" i="11"/>
  <c r="I652" i="11"/>
  <c r="I653" i="11"/>
  <c r="I654" i="11"/>
  <c r="I655" i="11"/>
  <c r="I656" i="11"/>
  <c r="I657" i="11"/>
  <c r="I658" i="11"/>
  <c r="I659" i="11"/>
  <c r="I660" i="11"/>
  <c r="I661" i="11"/>
  <c r="I662" i="11"/>
  <c r="I663" i="11"/>
  <c r="I664" i="11"/>
  <c r="I665" i="11"/>
  <c r="I666" i="11"/>
  <c r="I667" i="11"/>
  <c r="I668" i="11"/>
  <c r="I669" i="11"/>
  <c r="I670" i="11"/>
  <c r="I671" i="11"/>
  <c r="I672" i="11"/>
  <c r="I673" i="11"/>
  <c r="I674" i="11"/>
  <c r="I675" i="11"/>
  <c r="I676" i="11"/>
  <c r="I677" i="11"/>
  <c r="I678" i="11"/>
  <c r="I679" i="11"/>
  <c r="I680" i="11"/>
  <c r="I681" i="11"/>
  <c r="I682" i="11"/>
  <c r="I683" i="11"/>
  <c r="I684" i="11"/>
  <c r="I685" i="11"/>
  <c r="I686" i="11"/>
  <c r="I687" i="11"/>
  <c r="I688" i="11"/>
  <c r="I689" i="11"/>
  <c r="I690" i="11"/>
  <c r="I691" i="11"/>
  <c r="I692" i="11"/>
  <c r="I693" i="11"/>
  <c r="I694" i="11"/>
  <c r="I695" i="11"/>
  <c r="I696" i="11"/>
  <c r="I697" i="11"/>
  <c r="I698" i="11"/>
  <c r="I699" i="11"/>
  <c r="I700" i="11"/>
  <c r="I701" i="11"/>
  <c r="I702" i="11"/>
  <c r="I703" i="11"/>
  <c r="I704" i="11"/>
  <c r="I705" i="11"/>
  <c r="I706" i="11"/>
  <c r="I707" i="11"/>
  <c r="I708" i="11"/>
  <c r="I709" i="11"/>
  <c r="I710" i="11"/>
  <c r="I711" i="11"/>
  <c r="I712" i="11"/>
  <c r="I713" i="11"/>
  <c r="I714" i="11"/>
  <c r="I715" i="11"/>
  <c r="I716" i="11"/>
  <c r="I717" i="11"/>
  <c r="I718" i="11"/>
  <c r="I719" i="11"/>
  <c r="I720" i="11"/>
  <c r="I721" i="11"/>
  <c r="I722" i="11"/>
  <c r="I723" i="11"/>
  <c r="I724" i="11"/>
  <c r="I725" i="11"/>
  <c r="I726" i="11"/>
  <c r="I727" i="11"/>
  <c r="I728" i="11"/>
  <c r="I729" i="11"/>
  <c r="I730" i="11"/>
  <c r="I731" i="11"/>
  <c r="I732" i="11"/>
  <c r="I733" i="11"/>
  <c r="I734" i="11"/>
  <c r="I735" i="11"/>
  <c r="I736" i="11"/>
  <c r="I737" i="11"/>
  <c r="I738" i="11"/>
  <c r="I739" i="11"/>
  <c r="I740" i="11"/>
  <c r="I741" i="11"/>
  <c r="I742" i="11"/>
  <c r="I743" i="11"/>
  <c r="I744" i="11"/>
  <c r="I745" i="11"/>
  <c r="I746" i="11"/>
  <c r="I747" i="11"/>
  <c r="I748" i="11"/>
  <c r="I749" i="11"/>
  <c r="I750" i="11"/>
  <c r="I751" i="11"/>
  <c r="I752" i="11"/>
  <c r="I753" i="11"/>
  <c r="I754" i="11"/>
  <c r="I755" i="11"/>
  <c r="I756" i="11"/>
  <c r="I757" i="11"/>
  <c r="I758" i="11"/>
  <c r="I759" i="11"/>
  <c r="I760" i="11"/>
  <c r="I761" i="11"/>
  <c r="I762" i="11"/>
  <c r="I763" i="11"/>
  <c r="I764" i="11"/>
  <c r="I765" i="11"/>
  <c r="I766" i="11"/>
  <c r="I767" i="11"/>
  <c r="I768" i="11"/>
  <c r="I769" i="11"/>
  <c r="I770" i="11"/>
  <c r="I771" i="11"/>
  <c r="I772" i="11"/>
  <c r="I773" i="11"/>
  <c r="I774" i="11"/>
  <c r="I775" i="11"/>
  <c r="I776" i="11"/>
  <c r="I777" i="11"/>
  <c r="I778" i="11"/>
  <c r="I779" i="11"/>
  <c r="I780" i="11"/>
  <c r="I781" i="11"/>
  <c r="I782" i="11"/>
  <c r="I783" i="11"/>
  <c r="I784" i="11"/>
  <c r="I785" i="11"/>
  <c r="I786" i="11"/>
  <c r="I787" i="11"/>
  <c r="I788" i="11"/>
  <c r="I789" i="11"/>
  <c r="I790" i="11"/>
  <c r="I791" i="11"/>
  <c r="I792" i="11"/>
  <c r="I793" i="11"/>
  <c r="I794" i="11"/>
  <c r="I795" i="11"/>
  <c r="I796" i="11"/>
  <c r="I797" i="11"/>
  <c r="I798" i="11"/>
  <c r="I799" i="11"/>
  <c r="I800" i="11"/>
  <c r="I801" i="11"/>
  <c r="I802" i="11"/>
  <c r="I803" i="11"/>
  <c r="I804" i="11"/>
  <c r="I805" i="11"/>
  <c r="I806" i="11"/>
  <c r="I807" i="11"/>
  <c r="I808" i="11"/>
  <c r="I809" i="11"/>
  <c r="I810" i="11"/>
  <c r="I811" i="11"/>
  <c r="I812" i="11"/>
  <c r="I813" i="11"/>
  <c r="I814" i="11"/>
  <c r="I815" i="11"/>
  <c r="I816" i="11"/>
  <c r="I817" i="11"/>
  <c r="I818" i="11"/>
  <c r="I819" i="11"/>
  <c r="I820" i="11"/>
  <c r="I821" i="11"/>
  <c r="I822" i="11"/>
  <c r="I823" i="11"/>
  <c r="I824" i="11"/>
  <c r="I825" i="11"/>
  <c r="I826" i="11"/>
  <c r="I827" i="11"/>
  <c r="I828" i="11"/>
  <c r="I829" i="11"/>
  <c r="I830" i="11"/>
  <c r="I831" i="11"/>
  <c r="I832" i="11"/>
  <c r="I833" i="11"/>
  <c r="I834" i="11"/>
  <c r="I835" i="11"/>
  <c r="I836" i="11"/>
  <c r="I837" i="11"/>
  <c r="I838" i="11"/>
  <c r="I839" i="11"/>
  <c r="I840" i="11"/>
  <c r="I841" i="11"/>
  <c r="I842" i="11"/>
  <c r="I843" i="11"/>
  <c r="I844" i="11"/>
  <c r="I845" i="11"/>
  <c r="I846" i="11"/>
  <c r="I847" i="11"/>
  <c r="I848" i="11"/>
  <c r="I849" i="11"/>
  <c r="I850" i="11"/>
  <c r="I851" i="11"/>
  <c r="I852" i="11"/>
  <c r="I853" i="11"/>
  <c r="I854" i="11"/>
  <c r="I855" i="11"/>
  <c r="I856" i="11"/>
  <c r="I857" i="11"/>
  <c r="I858" i="11"/>
  <c r="I859" i="11"/>
  <c r="I860" i="11"/>
  <c r="I861" i="11"/>
  <c r="I862" i="11"/>
  <c r="I863" i="11"/>
  <c r="I864" i="11"/>
  <c r="I865" i="11"/>
  <c r="I866" i="11"/>
  <c r="I867" i="11"/>
  <c r="I868" i="11"/>
  <c r="I869" i="11"/>
  <c r="I870" i="11"/>
  <c r="I871" i="11"/>
  <c r="I872" i="11"/>
  <c r="I873" i="11"/>
  <c r="I874" i="11"/>
  <c r="I875" i="11"/>
  <c r="I876" i="11"/>
  <c r="I877" i="11"/>
  <c r="I878" i="11"/>
  <c r="I879" i="11"/>
  <c r="I880" i="11"/>
  <c r="I881" i="11"/>
  <c r="I882" i="11"/>
  <c r="I883" i="11"/>
  <c r="I884" i="11"/>
  <c r="I885" i="11"/>
  <c r="I886" i="11"/>
  <c r="I887" i="11"/>
  <c r="I888" i="11"/>
  <c r="I889" i="11"/>
  <c r="I890" i="11"/>
  <c r="I891" i="11"/>
  <c r="I892" i="11"/>
  <c r="I893" i="11"/>
  <c r="I894" i="11"/>
  <c r="I895" i="11"/>
  <c r="I896" i="11"/>
  <c r="I897" i="11"/>
  <c r="I898" i="11"/>
  <c r="I899" i="11"/>
  <c r="I900" i="11"/>
  <c r="I901" i="11"/>
  <c r="I902" i="11"/>
  <c r="I903" i="11"/>
  <c r="I904" i="11"/>
  <c r="W3" i="2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71" i="2"/>
  <c r="W72" i="2"/>
  <c r="W73" i="2"/>
  <c r="W74" i="2"/>
  <c r="W75" i="2"/>
  <c r="W76" i="2"/>
  <c r="W77" i="2"/>
  <c r="W78" i="2"/>
  <c r="W79" i="2"/>
  <c r="W80" i="2"/>
  <c r="W81" i="2"/>
  <c r="W82" i="2"/>
  <c r="W83" i="2"/>
  <c r="W84" i="2"/>
  <c r="W85" i="2"/>
  <c r="W86" i="2"/>
  <c r="W87" i="2"/>
  <c r="W88" i="2"/>
  <c r="W89" i="2"/>
  <c r="W90" i="2"/>
  <c r="W91" i="2"/>
  <c r="W92" i="2"/>
  <c r="W93" i="2"/>
  <c r="W94" i="2"/>
  <c r="W95" i="2"/>
  <c r="W96" i="2"/>
  <c r="W97" i="2"/>
  <c r="W98" i="2"/>
  <c r="W99" i="2"/>
  <c r="W100" i="2"/>
  <c r="W101" i="2"/>
  <c r="W102" i="2"/>
  <c r="W103" i="2"/>
  <c r="W104" i="2"/>
  <c r="W105" i="2"/>
  <c r="W106" i="2"/>
  <c r="W107" i="2"/>
  <c r="W108" i="2"/>
  <c r="W109" i="2"/>
  <c r="W110" i="2"/>
  <c r="W111" i="2"/>
  <c r="W112" i="2"/>
  <c r="W113" i="2"/>
  <c r="W114" i="2"/>
  <c r="W115" i="2"/>
  <c r="W116" i="2"/>
  <c r="W117" i="2"/>
  <c r="W118" i="2"/>
  <c r="W119" i="2"/>
  <c r="W120" i="2"/>
  <c r="W121" i="2"/>
  <c r="W122" i="2"/>
  <c r="W123" i="2"/>
  <c r="W124" i="2"/>
  <c r="W125" i="2"/>
  <c r="W126" i="2"/>
  <c r="W127" i="2"/>
  <c r="W128" i="2"/>
  <c r="W129" i="2"/>
  <c r="W130" i="2"/>
  <c r="W131" i="2"/>
  <c r="W132" i="2"/>
  <c r="W133" i="2"/>
  <c r="W134" i="2"/>
  <c r="W135" i="2"/>
  <c r="W136" i="2"/>
  <c r="W137" i="2"/>
  <c r="W138" i="2"/>
  <c r="W139" i="2"/>
  <c r="W140" i="2"/>
  <c r="W141" i="2"/>
  <c r="W142" i="2"/>
  <c r="W143" i="2"/>
  <c r="W144" i="2"/>
  <c r="W145" i="2"/>
  <c r="W146" i="2"/>
  <c r="W147" i="2"/>
  <c r="W148" i="2"/>
  <c r="W149" i="2"/>
  <c r="W150" i="2"/>
  <c r="W151" i="2"/>
  <c r="W152" i="2"/>
  <c r="W153" i="2"/>
  <c r="W154" i="2"/>
  <c r="W155" i="2"/>
  <c r="W156" i="2"/>
  <c r="W157" i="2"/>
  <c r="W158" i="2"/>
  <c r="W159" i="2"/>
  <c r="W160" i="2"/>
  <c r="W161" i="2"/>
  <c r="W162" i="2"/>
  <c r="W163" i="2"/>
  <c r="W164" i="2"/>
  <c r="W165" i="2"/>
  <c r="W166" i="2"/>
  <c r="W167" i="2"/>
  <c r="W168" i="2"/>
  <c r="W169" i="2"/>
  <c r="W170" i="2"/>
  <c r="W171" i="2"/>
  <c r="W172" i="2"/>
  <c r="W173" i="2"/>
  <c r="W174" i="2"/>
  <c r="W175" i="2"/>
  <c r="W176" i="2"/>
  <c r="W177" i="2"/>
  <c r="W178" i="2"/>
  <c r="W179" i="2"/>
  <c r="W180" i="2"/>
  <c r="W181" i="2"/>
  <c r="W182" i="2"/>
  <c r="W183" i="2"/>
  <c r="W184" i="2"/>
  <c r="W185" i="2"/>
  <c r="W186" i="2"/>
  <c r="W187" i="2"/>
  <c r="W188" i="2"/>
  <c r="W189" i="2"/>
  <c r="W190" i="2"/>
  <c r="W191" i="2"/>
  <c r="W192" i="2"/>
  <c r="W193" i="2"/>
  <c r="W194" i="2"/>
  <c r="W195" i="2"/>
  <c r="W196" i="2"/>
  <c r="W197" i="2"/>
  <c r="W198" i="2"/>
  <c r="W199" i="2"/>
  <c r="W200" i="2"/>
  <c r="W201" i="2"/>
  <c r="W202" i="2"/>
  <c r="W203" i="2"/>
  <c r="W204" i="2"/>
  <c r="W205" i="2"/>
  <c r="W206" i="2"/>
  <c r="W207" i="2"/>
  <c r="W208" i="2"/>
  <c r="W209" i="2"/>
  <c r="W210" i="2"/>
  <c r="W211" i="2"/>
  <c r="W212" i="2"/>
  <c r="W213" i="2"/>
  <c r="W214" i="2"/>
  <c r="W215" i="2"/>
  <c r="W216" i="2"/>
  <c r="W217" i="2"/>
  <c r="W218" i="2"/>
  <c r="W219" i="2"/>
  <c r="W220" i="2"/>
  <c r="W221" i="2"/>
  <c r="W222" i="2"/>
  <c r="W223" i="2"/>
  <c r="W224" i="2"/>
  <c r="W225" i="2"/>
  <c r="W226" i="2"/>
  <c r="W227" i="2"/>
  <c r="W228" i="2"/>
  <c r="W229" i="2"/>
  <c r="W230" i="2"/>
  <c r="W231" i="2"/>
  <c r="W232" i="2"/>
  <c r="W233" i="2"/>
  <c r="W234" i="2"/>
  <c r="W235" i="2"/>
  <c r="W236" i="2"/>
  <c r="W237" i="2"/>
  <c r="W238" i="2"/>
  <c r="W239" i="2"/>
  <c r="W240" i="2"/>
  <c r="W241" i="2"/>
  <c r="W242" i="2"/>
  <c r="W243" i="2"/>
  <c r="W244" i="2"/>
  <c r="W245" i="2"/>
  <c r="W246" i="2"/>
  <c r="W247" i="2"/>
  <c r="W248" i="2"/>
  <c r="W249" i="2"/>
  <c r="W250" i="2"/>
  <c r="W251" i="2"/>
  <c r="W252" i="2"/>
  <c r="W253" i="2"/>
  <c r="W254" i="2"/>
  <c r="W255" i="2"/>
  <c r="W256" i="2"/>
  <c r="W257" i="2"/>
  <c r="W258" i="2"/>
  <c r="W259" i="2"/>
  <c r="W260" i="2"/>
  <c r="W261" i="2"/>
  <c r="W262" i="2"/>
  <c r="W263" i="2"/>
  <c r="W264" i="2"/>
  <c r="W265" i="2"/>
  <c r="W266" i="2"/>
  <c r="W267" i="2"/>
  <c r="W268" i="2"/>
  <c r="W269" i="2"/>
  <c r="W270" i="2"/>
  <c r="W271" i="2"/>
  <c r="W272" i="2"/>
  <c r="W273" i="2"/>
  <c r="W274" i="2"/>
  <c r="W275" i="2"/>
  <c r="W276" i="2"/>
  <c r="W277" i="2"/>
  <c r="W278" i="2"/>
  <c r="W279" i="2"/>
  <c r="W280" i="2"/>
  <c r="W281" i="2"/>
  <c r="W282" i="2"/>
  <c r="W283" i="2"/>
  <c r="W284" i="2"/>
  <c r="W285" i="2"/>
  <c r="W286" i="2"/>
  <c r="W287" i="2"/>
  <c r="W288" i="2"/>
  <c r="W289" i="2"/>
  <c r="W290" i="2"/>
  <c r="W291" i="2"/>
  <c r="W292" i="2"/>
  <c r="W293" i="2"/>
  <c r="W294" i="2"/>
  <c r="W295" i="2"/>
  <c r="W296" i="2"/>
  <c r="W297" i="2"/>
  <c r="W298" i="2"/>
  <c r="W299" i="2"/>
  <c r="W300" i="2"/>
  <c r="W301" i="2"/>
  <c r="W302" i="2"/>
  <c r="W303" i="2"/>
  <c r="W304" i="2"/>
  <c r="W305" i="2"/>
  <c r="W306" i="2"/>
  <c r="W307" i="2"/>
  <c r="W308" i="2"/>
  <c r="W309" i="2"/>
  <c r="W310" i="2"/>
  <c r="W311" i="2"/>
  <c r="W312" i="2"/>
  <c r="W313" i="2"/>
  <c r="W314" i="2"/>
  <c r="W315" i="2"/>
  <c r="W316" i="2"/>
  <c r="W317" i="2"/>
  <c r="W318" i="2"/>
  <c r="W319" i="2"/>
  <c r="W320" i="2"/>
  <c r="W321" i="2"/>
  <c r="W322" i="2"/>
  <c r="W323" i="2"/>
  <c r="W324" i="2"/>
  <c r="W325" i="2"/>
  <c r="W326" i="2"/>
  <c r="W327" i="2"/>
  <c r="W328" i="2"/>
  <c r="W329" i="2"/>
  <c r="W330" i="2"/>
  <c r="W331" i="2"/>
  <c r="W332" i="2"/>
  <c r="W333" i="2"/>
  <c r="W334" i="2"/>
  <c r="W335" i="2"/>
  <c r="W336" i="2"/>
  <c r="W337" i="2"/>
  <c r="W338" i="2"/>
  <c r="W339" i="2"/>
  <c r="W340" i="2"/>
  <c r="W341" i="2"/>
  <c r="W342" i="2"/>
  <c r="W343" i="2"/>
  <c r="W344" i="2"/>
  <c r="W345" i="2"/>
  <c r="W346" i="2"/>
  <c r="W347" i="2"/>
  <c r="W348" i="2"/>
  <c r="W349" i="2"/>
  <c r="W350" i="2"/>
  <c r="W351" i="2"/>
  <c r="W352" i="2"/>
  <c r="W353" i="2"/>
  <c r="W354" i="2"/>
  <c r="W355" i="2"/>
  <c r="W356" i="2"/>
  <c r="W357" i="2"/>
  <c r="W358" i="2"/>
  <c r="W359" i="2"/>
  <c r="W360" i="2"/>
  <c r="W361" i="2"/>
  <c r="W362" i="2"/>
  <c r="W363" i="2"/>
  <c r="W364" i="2"/>
  <c r="W365" i="2"/>
  <c r="W366" i="2"/>
  <c r="W367" i="2"/>
  <c r="W368" i="2"/>
  <c r="W369" i="2"/>
  <c r="W370" i="2"/>
  <c r="W371" i="2"/>
  <c r="W372" i="2"/>
  <c r="W373" i="2"/>
  <c r="W374" i="2"/>
  <c r="W375" i="2"/>
  <c r="W376" i="2"/>
  <c r="W377" i="2"/>
  <c r="W378" i="2"/>
  <c r="W379" i="2"/>
  <c r="W380" i="2"/>
  <c r="W381" i="2"/>
  <c r="W382" i="2"/>
  <c r="W383" i="2"/>
  <c r="W384" i="2"/>
  <c r="W385" i="2"/>
  <c r="W386" i="2"/>
  <c r="W387" i="2"/>
  <c r="W388" i="2"/>
  <c r="W389" i="2"/>
  <c r="W390" i="2"/>
  <c r="W391" i="2"/>
  <c r="W392" i="2"/>
  <c r="W393" i="2"/>
  <c r="W394" i="2"/>
  <c r="W395" i="2"/>
  <c r="W396" i="2"/>
  <c r="W397" i="2"/>
  <c r="W398" i="2"/>
  <c r="W399" i="2"/>
  <c r="W400" i="2"/>
  <c r="W401" i="2"/>
  <c r="W402" i="2"/>
  <c r="W403" i="2"/>
  <c r="W404" i="2"/>
  <c r="W405" i="2"/>
  <c r="W406" i="2"/>
  <c r="W407" i="2"/>
  <c r="W408" i="2"/>
  <c r="W409" i="2"/>
  <c r="W410" i="2"/>
  <c r="W411" i="2"/>
  <c r="W412" i="2"/>
  <c r="W413" i="2"/>
  <c r="W414" i="2"/>
  <c r="W415" i="2"/>
  <c r="W416" i="2"/>
  <c r="W417" i="2"/>
  <c r="W418" i="2"/>
  <c r="W419" i="2"/>
  <c r="W420" i="2"/>
  <c r="W421" i="2"/>
  <c r="W422" i="2"/>
  <c r="W423" i="2"/>
  <c r="W424" i="2"/>
  <c r="W425" i="2"/>
  <c r="W426" i="2"/>
  <c r="W427" i="2"/>
  <c r="W428" i="2"/>
  <c r="W429" i="2"/>
  <c r="W430" i="2"/>
  <c r="W431" i="2"/>
  <c r="W432" i="2"/>
  <c r="W433" i="2"/>
  <c r="W434" i="2"/>
  <c r="W435" i="2"/>
  <c r="W436" i="2"/>
  <c r="W437" i="2"/>
  <c r="W438" i="2"/>
  <c r="W439" i="2"/>
  <c r="W440" i="2"/>
  <c r="W441" i="2"/>
  <c r="W442" i="2"/>
  <c r="W443" i="2"/>
  <c r="W444" i="2"/>
  <c r="W445" i="2"/>
  <c r="W446" i="2"/>
  <c r="W447" i="2"/>
  <c r="W448" i="2"/>
  <c r="W449" i="2"/>
  <c r="W450" i="2"/>
  <c r="W451" i="2"/>
  <c r="W452" i="2"/>
  <c r="W453" i="2"/>
  <c r="W454" i="2"/>
  <c r="W455" i="2"/>
  <c r="W456" i="2"/>
  <c r="W457" i="2"/>
  <c r="W458" i="2"/>
  <c r="W459" i="2"/>
  <c r="W460" i="2"/>
  <c r="W461" i="2"/>
  <c r="W462" i="2"/>
  <c r="W463" i="2"/>
  <c r="W464" i="2"/>
  <c r="W465" i="2"/>
  <c r="W466" i="2"/>
  <c r="W467" i="2"/>
  <c r="W468" i="2"/>
  <c r="W469" i="2"/>
  <c r="W470" i="2"/>
  <c r="W471" i="2"/>
  <c r="W472" i="2"/>
  <c r="W473" i="2"/>
  <c r="W474" i="2"/>
  <c r="W475" i="2"/>
  <c r="W476" i="2"/>
  <c r="W477" i="2"/>
  <c r="W478" i="2"/>
  <c r="W479" i="2"/>
  <c r="W480" i="2"/>
  <c r="W481" i="2"/>
  <c r="W482" i="2"/>
  <c r="W483" i="2"/>
  <c r="W484" i="2"/>
  <c r="W485" i="2"/>
  <c r="W486" i="2"/>
  <c r="W487" i="2"/>
  <c r="W488" i="2"/>
  <c r="W489" i="2"/>
  <c r="W490" i="2"/>
  <c r="W491" i="2"/>
  <c r="W492" i="2"/>
  <c r="W493" i="2"/>
  <c r="W494" i="2"/>
  <c r="W495" i="2"/>
  <c r="W496" i="2"/>
  <c r="W497" i="2"/>
  <c r="W498" i="2"/>
  <c r="W499" i="2"/>
  <c r="W500" i="2"/>
  <c r="W501" i="2"/>
  <c r="W502" i="2"/>
  <c r="W503" i="2"/>
  <c r="W504" i="2"/>
  <c r="W505" i="2"/>
  <c r="W506" i="2"/>
  <c r="W507" i="2"/>
  <c r="W508" i="2"/>
  <c r="W509" i="2"/>
  <c r="W510" i="2"/>
  <c r="W511" i="2"/>
  <c r="W512" i="2"/>
  <c r="W513" i="2"/>
  <c r="W514" i="2"/>
  <c r="W515" i="2"/>
  <c r="W516" i="2"/>
  <c r="W517" i="2"/>
  <c r="W518" i="2"/>
  <c r="W519" i="2"/>
  <c r="W520" i="2"/>
  <c r="W521" i="2"/>
  <c r="W522" i="2"/>
  <c r="W523" i="2"/>
  <c r="W524" i="2"/>
  <c r="W525" i="2"/>
  <c r="W526" i="2"/>
  <c r="W527" i="2"/>
  <c r="W528" i="2"/>
  <c r="W529" i="2"/>
  <c r="W530" i="2"/>
  <c r="W531" i="2"/>
  <c r="W532" i="2"/>
  <c r="W533" i="2"/>
  <c r="W534" i="2"/>
  <c r="W535" i="2"/>
  <c r="W536" i="2"/>
  <c r="W537" i="2"/>
  <c r="W538" i="2"/>
  <c r="W539" i="2"/>
  <c r="W540" i="2"/>
  <c r="W541" i="2"/>
  <c r="W542" i="2"/>
  <c r="W543" i="2"/>
  <c r="W544" i="2"/>
  <c r="W545" i="2"/>
  <c r="W546" i="2"/>
  <c r="W547" i="2"/>
  <c r="W548" i="2"/>
  <c r="W549" i="2"/>
  <c r="W550" i="2"/>
  <c r="W551" i="2"/>
  <c r="W552" i="2"/>
  <c r="W553" i="2"/>
  <c r="W554" i="2"/>
  <c r="W555" i="2"/>
  <c r="W556" i="2"/>
  <c r="W557" i="2"/>
  <c r="W558" i="2"/>
  <c r="W559" i="2"/>
  <c r="W560" i="2"/>
  <c r="W561" i="2"/>
  <c r="W562" i="2"/>
  <c r="W563" i="2"/>
  <c r="W564" i="2"/>
  <c r="W565" i="2"/>
  <c r="W566" i="2"/>
  <c r="W567" i="2"/>
  <c r="W568" i="2"/>
  <c r="W569" i="2"/>
  <c r="W570" i="2"/>
  <c r="W571" i="2"/>
  <c r="W572" i="2"/>
  <c r="W573" i="2"/>
  <c r="W574" i="2"/>
  <c r="W575" i="2"/>
  <c r="W576" i="2"/>
  <c r="W577" i="2"/>
  <c r="W578" i="2"/>
  <c r="W579" i="2"/>
  <c r="W580" i="2"/>
  <c r="W581" i="2"/>
  <c r="W582" i="2"/>
  <c r="W583" i="2"/>
  <c r="W584" i="2"/>
  <c r="W585" i="2"/>
  <c r="W586" i="2"/>
  <c r="W587" i="2"/>
  <c r="W588" i="2"/>
  <c r="W589" i="2"/>
  <c r="W590" i="2"/>
  <c r="W591" i="2"/>
  <c r="W592" i="2"/>
  <c r="W593" i="2"/>
  <c r="W594" i="2"/>
  <c r="W595" i="2"/>
  <c r="W596" i="2"/>
  <c r="W597" i="2"/>
  <c r="W598" i="2"/>
  <c r="W599" i="2"/>
  <c r="W600" i="2"/>
  <c r="W601" i="2"/>
  <c r="W602" i="2"/>
  <c r="W603" i="2"/>
  <c r="W604" i="2"/>
  <c r="W605" i="2"/>
  <c r="W606" i="2"/>
  <c r="W607" i="2"/>
  <c r="W608" i="2"/>
  <c r="W609" i="2"/>
  <c r="W610" i="2"/>
  <c r="W611" i="2"/>
  <c r="W612" i="2"/>
  <c r="W613" i="2"/>
  <c r="W614" i="2"/>
  <c r="W615" i="2"/>
  <c r="W616" i="2"/>
  <c r="W617" i="2"/>
  <c r="W618" i="2"/>
  <c r="W619" i="2"/>
  <c r="W620" i="2"/>
  <c r="W621" i="2"/>
  <c r="W622" i="2"/>
  <c r="W623" i="2"/>
  <c r="W624" i="2"/>
  <c r="W625" i="2"/>
  <c r="W626" i="2"/>
  <c r="W627" i="2"/>
  <c r="W628" i="2"/>
  <c r="W629" i="2"/>
  <c r="W630" i="2"/>
  <c r="W631" i="2"/>
  <c r="W632" i="2"/>
  <c r="W633" i="2"/>
  <c r="W634" i="2"/>
  <c r="W635" i="2"/>
  <c r="W636" i="2"/>
  <c r="W637" i="2"/>
  <c r="W638" i="2"/>
  <c r="W639" i="2"/>
  <c r="W640" i="2"/>
  <c r="W641" i="2"/>
  <c r="W642" i="2"/>
  <c r="W643" i="2"/>
  <c r="W644" i="2"/>
  <c r="W645" i="2"/>
  <c r="W646" i="2"/>
  <c r="W647" i="2"/>
  <c r="W648" i="2"/>
  <c r="W649" i="2"/>
  <c r="W650" i="2"/>
  <c r="W651" i="2"/>
  <c r="W652" i="2"/>
  <c r="W653" i="2"/>
  <c r="W654" i="2"/>
  <c r="W655" i="2"/>
  <c r="W656" i="2"/>
  <c r="W657" i="2"/>
  <c r="W658" i="2"/>
  <c r="W659" i="2"/>
  <c r="W660" i="2"/>
  <c r="W661" i="2"/>
  <c r="W662" i="2"/>
  <c r="W663" i="2"/>
  <c r="W664" i="2"/>
  <c r="W665" i="2"/>
  <c r="W666" i="2"/>
  <c r="W667" i="2"/>
  <c r="W668" i="2"/>
  <c r="W669" i="2"/>
  <c r="W670" i="2"/>
  <c r="W671" i="2"/>
  <c r="W672" i="2"/>
  <c r="W673" i="2"/>
  <c r="W674" i="2"/>
  <c r="W675" i="2"/>
  <c r="W676" i="2"/>
  <c r="W677" i="2"/>
  <c r="W678" i="2"/>
  <c r="W679" i="2"/>
  <c r="W680" i="2"/>
  <c r="W681" i="2"/>
  <c r="W682" i="2"/>
  <c r="W683" i="2"/>
  <c r="W684" i="2"/>
  <c r="W685" i="2"/>
  <c r="W686" i="2"/>
  <c r="W687" i="2"/>
  <c r="W688" i="2"/>
  <c r="W689" i="2"/>
  <c r="W690" i="2"/>
  <c r="W691" i="2"/>
  <c r="W692" i="2"/>
  <c r="W693" i="2"/>
  <c r="W694" i="2"/>
  <c r="W695" i="2"/>
  <c r="W696" i="2"/>
  <c r="W697" i="2"/>
  <c r="W698" i="2"/>
  <c r="W699" i="2"/>
  <c r="W700" i="2"/>
  <c r="W701" i="2"/>
  <c r="W702" i="2"/>
  <c r="W703" i="2"/>
  <c r="W704" i="2"/>
  <c r="W705" i="2"/>
  <c r="W706" i="2"/>
  <c r="W707" i="2"/>
  <c r="W708" i="2"/>
  <c r="W709" i="2"/>
  <c r="W710" i="2"/>
  <c r="W711" i="2"/>
  <c r="W712" i="2"/>
  <c r="W713" i="2"/>
  <c r="W714" i="2"/>
  <c r="W715" i="2"/>
  <c r="W716" i="2"/>
  <c r="W717" i="2"/>
  <c r="W718" i="2"/>
  <c r="W719" i="2"/>
  <c r="W720" i="2"/>
  <c r="W721" i="2"/>
  <c r="W722" i="2"/>
  <c r="W723" i="2"/>
  <c r="W724" i="2"/>
  <c r="W725" i="2"/>
  <c r="W726" i="2"/>
  <c r="W727" i="2"/>
  <c r="W728" i="2"/>
  <c r="W729" i="2"/>
  <c r="W730" i="2"/>
  <c r="W731" i="2"/>
  <c r="W732" i="2"/>
  <c r="W733" i="2"/>
  <c r="W734" i="2"/>
  <c r="W735" i="2"/>
  <c r="W736" i="2"/>
  <c r="W737" i="2"/>
  <c r="W738" i="2"/>
  <c r="W739" i="2"/>
  <c r="W740" i="2"/>
  <c r="W741" i="2"/>
  <c r="W742" i="2"/>
  <c r="W743" i="2"/>
  <c r="W744" i="2"/>
  <c r="W745" i="2"/>
  <c r="W746" i="2"/>
  <c r="W747" i="2"/>
  <c r="W748" i="2"/>
  <c r="W749" i="2"/>
  <c r="W750" i="2"/>
  <c r="W751" i="2"/>
  <c r="W752" i="2"/>
  <c r="W753" i="2"/>
  <c r="W754" i="2"/>
  <c r="W755" i="2"/>
  <c r="W756" i="2"/>
  <c r="W757" i="2"/>
  <c r="W758" i="2"/>
  <c r="W759" i="2"/>
  <c r="W760" i="2"/>
  <c r="W761" i="2"/>
  <c r="W762" i="2"/>
  <c r="W763" i="2"/>
  <c r="W764" i="2"/>
  <c r="W765" i="2"/>
  <c r="W766" i="2"/>
  <c r="W767" i="2"/>
  <c r="W768" i="2"/>
  <c r="W769" i="2"/>
  <c r="W770" i="2"/>
  <c r="W771" i="2"/>
  <c r="W772" i="2"/>
  <c r="W773" i="2"/>
  <c r="W774" i="2"/>
  <c r="W775" i="2"/>
  <c r="W776" i="2"/>
  <c r="W777" i="2"/>
  <c r="W778" i="2"/>
  <c r="W779" i="2"/>
  <c r="W780" i="2"/>
  <c r="W781" i="2"/>
  <c r="W782" i="2"/>
  <c r="W783" i="2"/>
  <c r="W784" i="2"/>
  <c r="W785" i="2"/>
  <c r="W786" i="2"/>
  <c r="W787" i="2"/>
  <c r="W788" i="2"/>
  <c r="W789" i="2"/>
  <c r="W790" i="2"/>
  <c r="W791" i="2"/>
  <c r="W792" i="2"/>
  <c r="W793" i="2"/>
  <c r="W794" i="2"/>
  <c r="W795" i="2"/>
  <c r="W796" i="2"/>
  <c r="W797" i="2"/>
  <c r="W798" i="2"/>
  <c r="W799" i="2"/>
  <c r="W800" i="2"/>
  <c r="W801" i="2"/>
  <c r="W802" i="2"/>
  <c r="W803" i="2"/>
  <c r="W804" i="2"/>
  <c r="W805" i="2"/>
  <c r="W806" i="2"/>
  <c r="W807" i="2"/>
  <c r="W808" i="2"/>
  <c r="W809" i="2"/>
  <c r="W810" i="2"/>
  <c r="W811" i="2"/>
  <c r="W812" i="2"/>
  <c r="W813" i="2"/>
  <c r="W814" i="2"/>
  <c r="W815" i="2"/>
  <c r="W816" i="2"/>
  <c r="W817" i="2"/>
  <c r="W818" i="2"/>
  <c r="W819" i="2"/>
  <c r="W820" i="2"/>
  <c r="W821" i="2"/>
  <c r="W822" i="2"/>
  <c r="W823" i="2"/>
  <c r="W824" i="2"/>
  <c r="W825" i="2"/>
  <c r="W826" i="2"/>
  <c r="W827" i="2"/>
  <c r="W828" i="2"/>
  <c r="W829" i="2"/>
  <c r="W830" i="2"/>
  <c r="W831" i="2"/>
  <c r="W832" i="2"/>
  <c r="W833" i="2"/>
  <c r="W834" i="2"/>
  <c r="W835" i="2"/>
  <c r="W836" i="2"/>
  <c r="W837" i="2"/>
  <c r="W838" i="2"/>
  <c r="W839" i="2"/>
  <c r="W840" i="2"/>
  <c r="W841" i="2"/>
  <c r="W842" i="2"/>
  <c r="W843" i="2"/>
  <c r="W844" i="2"/>
  <c r="W845" i="2"/>
  <c r="W846" i="2"/>
  <c r="W847" i="2"/>
  <c r="W848" i="2"/>
  <c r="W849" i="2"/>
  <c r="W850" i="2"/>
  <c r="W851" i="2"/>
  <c r="W852" i="2"/>
  <c r="W853" i="2"/>
  <c r="W854" i="2"/>
  <c r="W855" i="2"/>
  <c r="W856" i="2"/>
  <c r="W857" i="2"/>
  <c r="W858" i="2"/>
  <c r="W859" i="2"/>
  <c r="W860" i="2"/>
  <c r="W861" i="2"/>
  <c r="W862" i="2"/>
  <c r="W863" i="2"/>
  <c r="W864" i="2"/>
  <c r="W865" i="2"/>
  <c r="W866" i="2"/>
  <c r="W867" i="2"/>
  <c r="W868" i="2"/>
  <c r="W869" i="2"/>
  <c r="W870" i="2"/>
  <c r="W871" i="2"/>
  <c r="W872" i="2"/>
  <c r="W873" i="2"/>
  <c r="W874" i="2"/>
  <c r="W875" i="2"/>
  <c r="W876" i="2"/>
  <c r="W877" i="2"/>
  <c r="W878" i="2"/>
  <c r="W879" i="2"/>
  <c r="W880" i="2"/>
  <c r="W881" i="2"/>
  <c r="W882" i="2"/>
  <c r="W883" i="2"/>
  <c r="W884" i="2"/>
  <c r="W885" i="2"/>
  <c r="W886" i="2"/>
  <c r="W887" i="2"/>
  <c r="W888" i="2"/>
  <c r="W889" i="2"/>
  <c r="W890" i="2"/>
  <c r="W891" i="2"/>
  <c r="W892" i="2"/>
  <c r="W893" i="2"/>
  <c r="W894" i="2"/>
  <c r="W895" i="2"/>
  <c r="W896" i="2"/>
  <c r="W897" i="2"/>
  <c r="W898" i="2"/>
  <c r="W899" i="2"/>
  <c r="W900" i="2"/>
  <c r="W901" i="2"/>
  <c r="W902" i="2"/>
  <c r="W903" i="2"/>
  <c r="W904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2" i="2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756" i="2"/>
  <c r="K757" i="2"/>
  <c r="K758" i="2"/>
  <c r="K759" i="2"/>
  <c r="K760" i="2"/>
  <c r="K761" i="2"/>
  <c r="K762" i="2"/>
  <c r="K763" i="2"/>
  <c r="K764" i="2"/>
  <c r="K765" i="2"/>
  <c r="K766" i="2"/>
  <c r="K767" i="2"/>
  <c r="K768" i="2"/>
  <c r="K769" i="2"/>
  <c r="K770" i="2"/>
  <c r="K771" i="2"/>
  <c r="K772" i="2"/>
  <c r="K773" i="2"/>
  <c r="K774" i="2"/>
  <c r="K775" i="2"/>
  <c r="K776" i="2"/>
  <c r="K777" i="2"/>
  <c r="K778" i="2"/>
  <c r="K779" i="2"/>
  <c r="K780" i="2"/>
  <c r="K781" i="2"/>
  <c r="K782" i="2"/>
  <c r="K783" i="2"/>
  <c r="K784" i="2"/>
  <c r="K785" i="2"/>
  <c r="K786" i="2"/>
  <c r="K787" i="2"/>
  <c r="K788" i="2"/>
  <c r="K789" i="2"/>
  <c r="K790" i="2"/>
  <c r="K791" i="2"/>
  <c r="K792" i="2"/>
  <c r="K793" i="2"/>
  <c r="K794" i="2"/>
  <c r="K795" i="2"/>
  <c r="K796" i="2"/>
  <c r="K797" i="2"/>
  <c r="K798" i="2"/>
  <c r="K799" i="2"/>
  <c r="K800" i="2"/>
  <c r="K801" i="2"/>
  <c r="K802" i="2"/>
  <c r="K803" i="2"/>
  <c r="K804" i="2"/>
  <c r="K805" i="2"/>
  <c r="K806" i="2"/>
  <c r="K807" i="2"/>
  <c r="K808" i="2"/>
  <c r="K809" i="2"/>
  <c r="K810" i="2"/>
  <c r="K811" i="2"/>
  <c r="K812" i="2"/>
  <c r="K813" i="2"/>
  <c r="K814" i="2"/>
  <c r="K815" i="2"/>
  <c r="K816" i="2"/>
  <c r="K817" i="2"/>
  <c r="K818" i="2"/>
  <c r="K819" i="2"/>
  <c r="K820" i="2"/>
  <c r="K821" i="2"/>
  <c r="K822" i="2"/>
  <c r="K823" i="2"/>
  <c r="K824" i="2"/>
  <c r="K825" i="2"/>
  <c r="K826" i="2"/>
  <c r="K827" i="2"/>
  <c r="K828" i="2"/>
  <c r="K829" i="2"/>
  <c r="K830" i="2"/>
  <c r="K831" i="2"/>
  <c r="K832" i="2"/>
  <c r="K833" i="2"/>
  <c r="K834" i="2"/>
  <c r="K835" i="2"/>
  <c r="K836" i="2"/>
  <c r="K837" i="2"/>
  <c r="K838" i="2"/>
  <c r="K839" i="2"/>
  <c r="K840" i="2"/>
  <c r="K841" i="2"/>
  <c r="K842" i="2"/>
  <c r="K843" i="2"/>
  <c r="K844" i="2"/>
  <c r="K845" i="2"/>
  <c r="K846" i="2"/>
  <c r="K847" i="2"/>
  <c r="K848" i="2"/>
  <c r="K849" i="2"/>
  <c r="K850" i="2"/>
  <c r="K851" i="2"/>
  <c r="K852" i="2"/>
  <c r="K853" i="2"/>
  <c r="K854" i="2"/>
  <c r="K855" i="2"/>
  <c r="K856" i="2"/>
  <c r="K857" i="2"/>
  <c r="K858" i="2"/>
  <c r="K859" i="2"/>
  <c r="K860" i="2"/>
  <c r="K861" i="2"/>
  <c r="K862" i="2"/>
  <c r="K863" i="2"/>
  <c r="K864" i="2"/>
  <c r="K865" i="2"/>
  <c r="K866" i="2"/>
  <c r="K867" i="2"/>
  <c r="K868" i="2"/>
  <c r="K869" i="2"/>
  <c r="K870" i="2"/>
  <c r="K871" i="2"/>
  <c r="K872" i="2"/>
  <c r="K873" i="2"/>
  <c r="K874" i="2"/>
  <c r="K875" i="2"/>
  <c r="K876" i="2"/>
  <c r="K877" i="2"/>
  <c r="K878" i="2"/>
  <c r="K879" i="2"/>
  <c r="K880" i="2"/>
  <c r="K881" i="2"/>
  <c r="K882" i="2"/>
  <c r="K883" i="2"/>
  <c r="K884" i="2"/>
  <c r="K885" i="2"/>
  <c r="K886" i="2"/>
  <c r="K887" i="2"/>
  <c r="K888" i="2"/>
  <c r="K889" i="2"/>
  <c r="K890" i="2"/>
  <c r="K891" i="2"/>
  <c r="K892" i="2"/>
  <c r="K893" i="2"/>
  <c r="K894" i="2"/>
  <c r="K895" i="2"/>
  <c r="K896" i="2"/>
  <c r="K897" i="2"/>
  <c r="K898" i="2"/>
  <c r="K899" i="2"/>
  <c r="K900" i="2"/>
  <c r="K901" i="2"/>
  <c r="K902" i="2"/>
  <c r="K903" i="2"/>
  <c r="K904" i="2"/>
  <c r="P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P362" i="2"/>
  <c r="P363" i="2"/>
  <c r="P364" i="2"/>
  <c r="P365" i="2"/>
  <c r="P366" i="2"/>
  <c r="P367" i="2"/>
  <c r="P368" i="2"/>
  <c r="P369" i="2"/>
  <c r="P370" i="2"/>
  <c r="P371" i="2"/>
  <c r="P372" i="2"/>
  <c r="P373" i="2"/>
  <c r="P374" i="2"/>
  <c r="P375" i="2"/>
  <c r="P376" i="2"/>
  <c r="P377" i="2"/>
  <c r="P378" i="2"/>
  <c r="P379" i="2"/>
  <c r="P380" i="2"/>
  <c r="P381" i="2"/>
  <c r="P382" i="2"/>
  <c r="P383" i="2"/>
  <c r="P384" i="2"/>
  <c r="P385" i="2"/>
  <c r="P386" i="2"/>
  <c r="P387" i="2"/>
  <c r="P388" i="2"/>
  <c r="P389" i="2"/>
  <c r="P390" i="2"/>
  <c r="P391" i="2"/>
  <c r="P392" i="2"/>
  <c r="P393" i="2"/>
  <c r="P394" i="2"/>
  <c r="P395" i="2"/>
  <c r="P396" i="2"/>
  <c r="P397" i="2"/>
  <c r="P398" i="2"/>
  <c r="P399" i="2"/>
  <c r="P400" i="2"/>
  <c r="P401" i="2"/>
  <c r="P402" i="2"/>
  <c r="P403" i="2"/>
  <c r="P404" i="2"/>
  <c r="P405" i="2"/>
  <c r="P406" i="2"/>
  <c r="P407" i="2"/>
  <c r="P408" i="2"/>
  <c r="P409" i="2"/>
  <c r="P410" i="2"/>
  <c r="P411" i="2"/>
  <c r="P412" i="2"/>
  <c r="P413" i="2"/>
  <c r="P414" i="2"/>
  <c r="P415" i="2"/>
  <c r="P416" i="2"/>
  <c r="P417" i="2"/>
  <c r="P418" i="2"/>
  <c r="P419" i="2"/>
  <c r="P420" i="2"/>
  <c r="P421" i="2"/>
  <c r="P422" i="2"/>
  <c r="P423" i="2"/>
  <c r="P424" i="2"/>
  <c r="P425" i="2"/>
  <c r="P426" i="2"/>
  <c r="P427" i="2"/>
  <c r="P428" i="2"/>
  <c r="P429" i="2"/>
  <c r="P430" i="2"/>
  <c r="P431" i="2"/>
  <c r="P432" i="2"/>
  <c r="P433" i="2"/>
  <c r="P434" i="2"/>
  <c r="P435" i="2"/>
  <c r="P436" i="2"/>
  <c r="P437" i="2"/>
  <c r="P438" i="2"/>
  <c r="P439" i="2"/>
  <c r="P440" i="2"/>
  <c r="P441" i="2"/>
  <c r="P442" i="2"/>
  <c r="P443" i="2"/>
  <c r="P444" i="2"/>
  <c r="P445" i="2"/>
  <c r="P446" i="2"/>
  <c r="P447" i="2"/>
  <c r="P448" i="2"/>
  <c r="P449" i="2"/>
  <c r="P450" i="2"/>
  <c r="P451" i="2"/>
  <c r="P452" i="2"/>
  <c r="P453" i="2"/>
  <c r="P454" i="2"/>
  <c r="P455" i="2"/>
  <c r="P456" i="2"/>
  <c r="P457" i="2"/>
  <c r="P458" i="2"/>
  <c r="P459" i="2"/>
  <c r="P460" i="2"/>
  <c r="P461" i="2"/>
  <c r="P462" i="2"/>
  <c r="P463" i="2"/>
  <c r="P464" i="2"/>
  <c r="P465" i="2"/>
  <c r="P466" i="2"/>
  <c r="P467" i="2"/>
  <c r="P468" i="2"/>
  <c r="P469" i="2"/>
  <c r="P470" i="2"/>
  <c r="P471" i="2"/>
  <c r="P472" i="2"/>
  <c r="P473" i="2"/>
  <c r="P474" i="2"/>
  <c r="P475" i="2"/>
  <c r="P476" i="2"/>
  <c r="P477" i="2"/>
  <c r="P478" i="2"/>
  <c r="P479" i="2"/>
  <c r="P480" i="2"/>
  <c r="P481" i="2"/>
  <c r="P482" i="2"/>
  <c r="P483" i="2"/>
  <c r="P484" i="2"/>
  <c r="P485" i="2"/>
  <c r="P486" i="2"/>
  <c r="P487" i="2"/>
  <c r="P488" i="2"/>
  <c r="P489" i="2"/>
  <c r="P490" i="2"/>
  <c r="P491" i="2"/>
  <c r="P492" i="2"/>
  <c r="P493" i="2"/>
  <c r="P494" i="2"/>
  <c r="P495" i="2"/>
  <c r="P496" i="2"/>
  <c r="P497" i="2"/>
  <c r="P498" i="2"/>
  <c r="P499" i="2"/>
  <c r="P500" i="2"/>
  <c r="P501" i="2"/>
  <c r="P502" i="2"/>
  <c r="P503" i="2"/>
  <c r="P504" i="2"/>
  <c r="P505" i="2"/>
  <c r="P506" i="2"/>
  <c r="P507" i="2"/>
  <c r="P508" i="2"/>
  <c r="P509" i="2"/>
  <c r="P510" i="2"/>
  <c r="P511" i="2"/>
  <c r="P512" i="2"/>
  <c r="P513" i="2"/>
  <c r="P514" i="2"/>
  <c r="P515" i="2"/>
  <c r="P516" i="2"/>
  <c r="P517" i="2"/>
  <c r="P518" i="2"/>
  <c r="P519" i="2"/>
  <c r="P520" i="2"/>
  <c r="P521" i="2"/>
  <c r="P522" i="2"/>
  <c r="P523" i="2"/>
  <c r="P524" i="2"/>
  <c r="P525" i="2"/>
  <c r="P526" i="2"/>
  <c r="P527" i="2"/>
  <c r="P528" i="2"/>
  <c r="P529" i="2"/>
  <c r="P530" i="2"/>
  <c r="P531" i="2"/>
  <c r="P532" i="2"/>
  <c r="P533" i="2"/>
  <c r="P534" i="2"/>
  <c r="P535" i="2"/>
  <c r="P536" i="2"/>
  <c r="P537" i="2"/>
  <c r="P538" i="2"/>
  <c r="P539" i="2"/>
  <c r="P540" i="2"/>
  <c r="P541" i="2"/>
  <c r="P542" i="2"/>
  <c r="P543" i="2"/>
  <c r="P544" i="2"/>
  <c r="P545" i="2"/>
  <c r="P546" i="2"/>
  <c r="P547" i="2"/>
  <c r="P548" i="2"/>
  <c r="P549" i="2"/>
  <c r="P550" i="2"/>
  <c r="P551" i="2"/>
  <c r="P552" i="2"/>
  <c r="P553" i="2"/>
  <c r="P554" i="2"/>
  <c r="P555" i="2"/>
  <c r="P556" i="2"/>
  <c r="P557" i="2"/>
  <c r="P558" i="2"/>
  <c r="P559" i="2"/>
  <c r="P560" i="2"/>
  <c r="P561" i="2"/>
  <c r="P562" i="2"/>
  <c r="P563" i="2"/>
  <c r="P564" i="2"/>
  <c r="P565" i="2"/>
  <c r="P566" i="2"/>
  <c r="P567" i="2"/>
  <c r="P568" i="2"/>
  <c r="P569" i="2"/>
  <c r="P570" i="2"/>
  <c r="P571" i="2"/>
  <c r="P572" i="2"/>
  <c r="P573" i="2"/>
  <c r="P574" i="2"/>
  <c r="P575" i="2"/>
  <c r="P576" i="2"/>
  <c r="P577" i="2"/>
  <c r="P578" i="2"/>
  <c r="P579" i="2"/>
  <c r="P580" i="2"/>
  <c r="P581" i="2"/>
  <c r="P582" i="2"/>
  <c r="P583" i="2"/>
  <c r="P584" i="2"/>
  <c r="P585" i="2"/>
  <c r="P586" i="2"/>
  <c r="P587" i="2"/>
  <c r="P588" i="2"/>
  <c r="P589" i="2"/>
  <c r="P590" i="2"/>
  <c r="P591" i="2"/>
  <c r="P592" i="2"/>
  <c r="P593" i="2"/>
  <c r="P594" i="2"/>
  <c r="P595" i="2"/>
  <c r="P596" i="2"/>
  <c r="P597" i="2"/>
  <c r="P598" i="2"/>
  <c r="P599" i="2"/>
  <c r="P600" i="2"/>
  <c r="P601" i="2"/>
  <c r="P602" i="2"/>
  <c r="P603" i="2"/>
  <c r="P604" i="2"/>
  <c r="P605" i="2"/>
  <c r="P606" i="2"/>
  <c r="P607" i="2"/>
  <c r="P608" i="2"/>
  <c r="P609" i="2"/>
  <c r="P610" i="2"/>
  <c r="P611" i="2"/>
  <c r="P612" i="2"/>
  <c r="P613" i="2"/>
  <c r="P614" i="2"/>
  <c r="P615" i="2"/>
  <c r="P616" i="2"/>
  <c r="P617" i="2"/>
  <c r="P618" i="2"/>
  <c r="P619" i="2"/>
  <c r="P620" i="2"/>
  <c r="P621" i="2"/>
  <c r="P622" i="2"/>
  <c r="P623" i="2"/>
  <c r="P624" i="2"/>
  <c r="P625" i="2"/>
  <c r="P626" i="2"/>
  <c r="P627" i="2"/>
  <c r="P628" i="2"/>
  <c r="P629" i="2"/>
  <c r="P630" i="2"/>
  <c r="P631" i="2"/>
  <c r="P632" i="2"/>
  <c r="P633" i="2"/>
  <c r="P634" i="2"/>
  <c r="P635" i="2"/>
  <c r="P636" i="2"/>
  <c r="P637" i="2"/>
  <c r="P638" i="2"/>
  <c r="P639" i="2"/>
  <c r="P640" i="2"/>
  <c r="P641" i="2"/>
  <c r="P642" i="2"/>
  <c r="P643" i="2"/>
  <c r="P644" i="2"/>
  <c r="P645" i="2"/>
  <c r="P646" i="2"/>
  <c r="P647" i="2"/>
  <c r="P648" i="2"/>
  <c r="P649" i="2"/>
  <c r="P650" i="2"/>
  <c r="P651" i="2"/>
  <c r="P652" i="2"/>
  <c r="P653" i="2"/>
  <c r="P654" i="2"/>
  <c r="P655" i="2"/>
  <c r="P656" i="2"/>
  <c r="P657" i="2"/>
  <c r="P658" i="2"/>
  <c r="P659" i="2"/>
  <c r="P660" i="2"/>
  <c r="P661" i="2"/>
  <c r="P662" i="2"/>
  <c r="P663" i="2"/>
  <c r="P664" i="2"/>
  <c r="P665" i="2"/>
  <c r="P666" i="2"/>
  <c r="P667" i="2"/>
  <c r="P668" i="2"/>
  <c r="P669" i="2"/>
  <c r="P670" i="2"/>
  <c r="P671" i="2"/>
  <c r="P672" i="2"/>
  <c r="P673" i="2"/>
  <c r="P674" i="2"/>
  <c r="P675" i="2"/>
  <c r="P676" i="2"/>
  <c r="P677" i="2"/>
  <c r="P678" i="2"/>
  <c r="P679" i="2"/>
  <c r="P680" i="2"/>
  <c r="P681" i="2"/>
  <c r="P682" i="2"/>
  <c r="P683" i="2"/>
  <c r="P684" i="2"/>
  <c r="P685" i="2"/>
  <c r="P686" i="2"/>
  <c r="P687" i="2"/>
  <c r="P688" i="2"/>
  <c r="P689" i="2"/>
  <c r="P690" i="2"/>
  <c r="P691" i="2"/>
  <c r="P692" i="2"/>
  <c r="P693" i="2"/>
  <c r="P694" i="2"/>
  <c r="P695" i="2"/>
  <c r="P696" i="2"/>
  <c r="P697" i="2"/>
  <c r="P698" i="2"/>
  <c r="P699" i="2"/>
  <c r="P700" i="2"/>
  <c r="P701" i="2"/>
  <c r="P702" i="2"/>
  <c r="P703" i="2"/>
  <c r="P704" i="2"/>
  <c r="P705" i="2"/>
  <c r="P706" i="2"/>
  <c r="P707" i="2"/>
  <c r="P708" i="2"/>
  <c r="P709" i="2"/>
  <c r="P710" i="2"/>
  <c r="P711" i="2"/>
  <c r="P712" i="2"/>
  <c r="P713" i="2"/>
  <c r="P714" i="2"/>
  <c r="P715" i="2"/>
  <c r="P716" i="2"/>
  <c r="P717" i="2"/>
  <c r="P718" i="2"/>
  <c r="P719" i="2"/>
  <c r="P720" i="2"/>
  <c r="P721" i="2"/>
  <c r="P722" i="2"/>
  <c r="P723" i="2"/>
  <c r="P724" i="2"/>
  <c r="P725" i="2"/>
  <c r="P726" i="2"/>
  <c r="P727" i="2"/>
  <c r="P728" i="2"/>
  <c r="P729" i="2"/>
  <c r="P730" i="2"/>
  <c r="P731" i="2"/>
  <c r="P732" i="2"/>
  <c r="P733" i="2"/>
  <c r="P734" i="2"/>
  <c r="P735" i="2"/>
  <c r="P736" i="2"/>
  <c r="P737" i="2"/>
  <c r="P738" i="2"/>
  <c r="P739" i="2"/>
  <c r="P740" i="2"/>
  <c r="P741" i="2"/>
  <c r="P742" i="2"/>
  <c r="P743" i="2"/>
  <c r="P744" i="2"/>
  <c r="P745" i="2"/>
  <c r="P746" i="2"/>
  <c r="P747" i="2"/>
  <c r="P748" i="2"/>
  <c r="P749" i="2"/>
  <c r="P750" i="2"/>
  <c r="P751" i="2"/>
  <c r="P752" i="2"/>
  <c r="P753" i="2"/>
  <c r="P754" i="2"/>
  <c r="P755" i="2"/>
  <c r="P756" i="2"/>
  <c r="P757" i="2"/>
  <c r="P758" i="2"/>
  <c r="P759" i="2"/>
  <c r="P760" i="2"/>
  <c r="P761" i="2"/>
  <c r="P762" i="2"/>
  <c r="P763" i="2"/>
  <c r="P764" i="2"/>
  <c r="P765" i="2"/>
  <c r="P766" i="2"/>
  <c r="P767" i="2"/>
  <c r="P768" i="2"/>
  <c r="P769" i="2"/>
  <c r="P770" i="2"/>
  <c r="P771" i="2"/>
  <c r="P772" i="2"/>
  <c r="P773" i="2"/>
  <c r="P774" i="2"/>
  <c r="P775" i="2"/>
  <c r="P776" i="2"/>
  <c r="P777" i="2"/>
  <c r="P778" i="2"/>
  <c r="P779" i="2"/>
  <c r="P780" i="2"/>
  <c r="P781" i="2"/>
  <c r="P782" i="2"/>
  <c r="P783" i="2"/>
  <c r="P784" i="2"/>
  <c r="P785" i="2"/>
  <c r="P786" i="2"/>
  <c r="P787" i="2"/>
  <c r="P788" i="2"/>
  <c r="P789" i="2"/>
  <c r="P790" i="2"/>
  <c r="P791" i="2"/>
  <c r="P792" i="2"/>
  <c r="P793" i="2"/>
  <c r="P794" i="2"/>
  <c r="P795" i="2"/>
  <c r="P796" i="2"/>
  <c r="P797" i="2"/>
  <c r="P798" i="2"/>
  <c r="P799" i="2"/>
  <c r="P800" i="2"/>
  <c r="P801" i="2"/>
  <c r="P802" i="2"/>
  <c r="P803" i="2"/>
  <c r="P804" i="2"/>
  <c r="P805" i="2"/>
  <c r="P806" i="2"/>
  <c r="P807" i="2"/>
  <c r="P808" i="2"/>
  <c r="P809" i="2"/>
  <c r="P810" i="2"/>
  <c r="P811" i="2"/>
  <c r="P812" i="2"/>
  <c r="P813" i="2"/>
  <c r="P814" i="2"/>
  <c r="P815" i="2"/>
  <c r="P816" i="2"/>
  <c r="P817" i="2"/>
  <c r="P818" i="2"/>
  <c r="P819" i="2"/>
  <c r="P820" i="2"/>
  <c r="P821" i="2"/>
  <c r="P822" i="2"/>
  <c r="P823" i="2"/>
  <c r="P824" i="2"/>
  <c r="P825" i="2"/>
  <c r="P826" i="2"/>
  <c r="P827" i="2"/>
  <c r="P828" i="2"/>
  <c r="P829" i="2"/>
  <c r="P830" i="2"/>
  <c r="P831" i="2"/>
  <c r="P832" i="2"/>
  <c r="P833" i="2"/>
  <c r="P834" i="2"/>
  <c r="P835" i="2"/>
  <c r="P836" i="2"/>
  <c r="P837" i="2"/>
  <c r="P838" i="2"/>
  <c r="P839" i="2"/>
  <c r="P840" i="2"/>
  <c r="P841" i="2"/>
  <c r="P842" i="2"/>
  <c r="P843" i="2"/>
  <c r="P844" i="2"/>
  <c r="P845" i="2"/>
  <c r="P846" i="2"/>
  <c r="P847" i="2"/>
  <c r="P848" i="2"/>
  <c r="P849" i="2"/>
  <c r="P850" i="2"/>
  <c r="P851" i="2"/>
  <c r="P852" i="2"/>
  <c r="P853" i="2"/>
  <c r="P854" i="2"/>
  <c r="P855" i="2"/>
  <c r="P856" i="2"/>
  <c r="P857" i="2"/>
  <c r="P858" i="2"/>
  <c r="P859" i="2"/>
  <c r="P860" i="2"/>
  <c r="P861" i="2"/>
  <c r="P862" i="2"/>
  <c r="P863" i="2"/>
  <c r="P864" i="2"/>
  <c r="P865" i="2"/>
  <c r="P866" i="2"/>
  <c r="P867" i="2"/>
  <c r="P868" i="2"/>
  <c r="P869" i="2"/>
  <c r="P870" i="2"/>
  <c r="P871" i="2"/>
  <c r="P872" i="2"/>
  <c r="P873" i="2"/>
  <c r="P874" i="2"/>
  <c r="P875" i="2"/>
  <c r="P876" i="2"/>
  <c r="P877" i="2"/>
  <c r="P878" i="2"/>
  <c r="P879" i="2"/>
  <c r="P880" i="2"/>
  <c r="P881" i="2"/>
  <c r="P882" i="2"/>
  <c r="P883" i="2"/>
  <c r="P884" i="2"/>
  <c r="P885" i="2"/>
  <c r="P886" i="2"/>
  <c r="P887" i="2"/>
  <c r="P888" i="2"/>
  <c r="P889" i="2"/>
  <c r="P890" i="2"/>
  <c r="P891" i="2"/>
  <c r="P892" i="2"/>
  <c r="P893" i="2"/>
  <c r="P894" i="2"/>
  <c r="P895" i="2"/>
  <c r="P896" i="2"/>
  <c r="P897" i="2"/>
  <c r="P898" i="2"/>
  <c r="P899" i="2"/>
  <c r="P900" i="2"/>
  <c r="P901" i="2"/>
  <c r="P902" i="2"/>
  <c r="P903" i="2"/>
  <c r="P904" i="2"/>
  <c r="Q2" i="2"/>
  <c r="Q3" i="2"/>
  <c r="U3" i="2" s="1"/>
  <c r="Q4" i="2"/>
  <c r="Q5" i="2"/>
  <c r="Q6" i="2"/>
  <c r="Q7" i="2"/>
  <c r="Q8" i="2"/>
  <c r="Q9" i="2"/>
  <c r="Q10" i="2"/>
  <c r="Q11" i="2"/>
  <c r="Q12" i="2"/>
  <c r="Q13" i="2"/>
  <c r="Q14" i="2"/>
  <c r="Q15" i="2"/>
  <c r="U15" i="2" s="1"/>
  <c r="Q16" i="2"/>
  <c r="Q17" i="2"/>
  <c r="Q18" i="2"/>
  <c r="Q19" i="2"/>
  <c r="Q20" i="2"/>
  <c r="Q21" i="2"/>
  <c r="Q22" i="2"/>
  <c r="Q23" i="2"/>
  <c r="Q24" i="2"/>
  <c r="Q25" i="2"/>
  <c r="Q26" i="2"/>
  <c r="Q27" i="2"/>
  <c r="U27" i="2" s="1"/>
  <c r="Q28" i="2"/>
  <c r="Q29" i="2"/>
  <c r="Q30" i="2"/>
  <c r="Q31" i="2"/>
  <c r="Q32" i="2"/>
  <c r="Q33" i="2"/>
  <c r="Q34" i="2"/>
  <c r="Q35" i="2"/>
  <c r="Q36" i="2"/>
  <c r="Q37" i="2"/>
  <c r="Q38" i="2"/>
  <c r="Q39" i="2"/>
  <c r="U39" i="2" s="1"/>
  <c r="Q40" i="2"/>
  <c r="Q41" i="2"/>
  <c r="Q42" i="2"/>
  <c r="Q43" i="2"/>
  <c r="Q44" i="2"/>
  <c r="Q45" i="2"/>
  <c r="Q46" i="2"/>
  <c r="Q47" i="2"/>
  <c r="Q48" i="2"/>
  <c r="Q49" i="2"/>
  <c r="Q50" i="2"/>
  <c r="Q51" i="2"/>
  <c r="U51" i="2" s="1"/>
  <c r="Q52" i="2"/>
  <c r="Q53" i="2"/>
  <c r="Q54" i="2"/>
  <c r="Q55" i="2"/>
  <c r="Q56" i="2"/>
  <c r="Q57" i="2"/>
  <c r="Q58" i="2"/>
  <c r="Q59" i="2"/>
  <c r="Q60" i="2"/>
  <c r="Q61" i="2"/>
  <c r="Q62" i="2"/>
  <c r="Q63" i="2"/>
  <c r="U63" i="2" s="1"/>
  <c r="Q64" i="2"/>
  <c r="Q65" i="2"/>
  <c r="Q66" i="2"/>
  <c r="Q67" i="2"/>
  <c r="Q68" i="2"/>
  <c r="Q69" i="2"/>
  <c r="Q70" i="2"/>
  <c r="Q71" i="2"/>
  <c r="Q72" i="2"/>
  <c r="Q73" i="2"/>
  <c r="Q74" i="2"/>
  <c r="Q75" i="2"/>
  <c r="U75" i="2" s="1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U99" i="2" s="1"/>
  <c r="Q100" i="2"/>
  <c r="Q101" i="2"/>
  <c r="Q102" i="2"/>
  <c r="Q103" i="2"/>
  <c r="Q104" i="2"/>
  <c r="Q105" i="2"/>
  <c r="Q106" i="2"/>
  <c r="Q107" i="2"/>
  <c r="Q108" i="2"/>
  <c r="Q109" i="2"/>
  <c r="Q110" i="2"/>
  <c r="Q111" i="2"/>
  <c r="U111" i="2" s="1"/>
  <c r="Q112" i="2"/>
  <c r="Q113" i="2"/>
  <c r="Q114" i="2"/>
  <c r="Q115" i="2"/>
  <c r="Q116" i="2"/>
  <c r="Q117" i="2"/>
  <c r="Q118" i="2"/>
  <c r="Q119" i="2"/>
  <c r="Q120" i="2"/>
  <c r="Q121" i="2"/>
  <c r="Q122" i="2"/>
  <c r="Q123" i="2"/>
  <c r="U123" i="2" s="1"/>
  <c r="Q124" i="2"/>
  <c r="Q125" i="2"/>
  <c r="Q126" i="2"/>
  <c r="Q127" i="2"/>
  <c r="Q128" i="2"/>
  <c r="Q129" i="2"/>
  <c r="Q130" i="2"/>
  <c r="Q131" i="2"/>
  <c r="Q132" i="2"/>
  <c r="Q133" i="2"/>
  <c r="Q134" i="2"/>
  <c r="Q135" i="2"/>
  <c r="U135" i="2" s="1"/>
  <c r="Q136" i="2"/>
  <c r="Q137" i="2"/>
  <c r="Q138" i="2"/>
  <c r="Q139" i="2"/>
  <c r="Q140" i="2"/>
  <c r="Q141" i="2"/>
  <c r="Q142" i="2"/>
  <c r="Q143" i="2"/>
  <c r="Q144" i="2"/>
  <c r="Q145" i="2"/>
  <c r="Q146" i="2"/>
  <c r="Q147" i="2"/>
  <c r="U147" i="2" s="1"/>
  <c r="Q148" i="2"/>
  <c r="Q149" i="2"/>
  <c r="Q150" i="2"/>
  <c r="Q151" i="2"/>
  <c r="Q152" i="2"/>
  <c r="Q153" i="2"/>
  <c r="Q154" i="2"/>
  <c r="Q155" i="2"/>
  <c r="Q156" i="2"/>
  <c r="Q157" i="2"/>
  <c r="Q158" i="2"/>
  <c r="Q159" i="2"/>
  <c r="U159" i="2" s="1"/>
  <c r="Q160" i="2"/>
  <c r="Q161" i="2"/>
  <c r="Q162" i="2"/>
  <c r="Q163" i="2"/>
  <c r="Q164" i="2"/>
  <c r="Q165" i="2"/>
  <c r="Q166" i="2"/>
  <c r="Q167" i="2"/>
  <c r="Q168" i="2"/>
  <c r="Q169" i="2"/>
  <c r="Q170" i="2"/>
  <c r="Q171" i="2"/>
  <c r="U171" i="2" s="1"/>
  <c r="Q172" i="2"/>
  <c r="Q173" i="2"/>
  <c r="Q174" i="2"/>
  <c r="Q175" i="2"/>
  <c r="Q176" i="2"/>
  <c r="Q177" i="2"/>
  <c r="Q178" i="2"/>
  <c r="Q179" i="2"/>
  <c r="Q180" i="2"/>
  <c r="Q181" i="2"/>
  <c r="Q182" i="2"/>
  <c r="Q183" i="2"/>
  <c r="U183" i="2" s="1"/>
  <c r="Q184" i="2"/>
  <c r="Q185" i="2"/>
  <c r="Q186" i="2"/>
  <c r="Q187" i="2"/>
  <c r="Q188" i="2"/>
  <c r="Q189" i="2"/>
  <c r="Q190" i="2"/>
  <c r="Q191" i="2"/>
  <c r="Q192" i="2"/>
  <c r="Q193" i="2"/>
  <c r="Q194" i="2"/>
  <c r="Q195" i="2"/>
  <c r="U195" i="2" s="1"/>
  <c r="Q196" i="2"/>
  <c r="Q197" i="2"/>
  <c r="Q198" i="2"/>
  <c r="Q199" i="2"/>
  <c r="Q200" i="2"/>
  <c r="Q201" i="2"/>
  <c r="Q202" i="2"/>
  <c r="Q203" i="2"/>
  <c r="Q204" i="2"/>
  <c r="Q205" i="2"/>
  <c r="Q206" i="2"/>
  <c r="Q207" i="2"/>
  <c r="U207" i="2" s="1"/>
  <c r="Q208" i="2"/>
  <c r="Q209" i="2"/>
  <c r="Q210" i="2"/>
  <c r="Q211" i="2"/>
  <c r="Q212" i="2"/>
  <c r="Q213" i="2"/>
  <c r="Q214" i="2"/>
  <c r="Q215" i="2"/>
  <c r="Q216" i="2"/>
  <c r="Q217" i="2"/>
  <c r="Q218" i="2"/>
  <c r="Q219" i="2"/>
  <c r="U219" i="2" s="1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U243" i="2" s="1"/>
  <c r="Q244" i="2"/>
  <c r="Q245" i="2"/>
  <c r="Q246" i="2"/>
  <c r="Q247" i="2"/>
  <c r="Q248" i="2"/>
  <c r="Q249" i="2"/>
  <c r="Q250" i="2"/>
  <c r="Q251" i="2"/>
  <c r="Q252" i="2"/>
  <c r="Q253" i="2"/>
  <c r="Q254" i="2"/>
  <c r="Q255" i="2"/>
  <c r="U255" i="2" s="1"/>
  <c r="Q256" i="2"/>
  <c r="Q257" i="2"/>
  <c r="Q258" i="2"/>
  <c r="Q259" i="2"/>
  <c r="Q260" i="2"/>
  <c r="Q261" i="2"/>
  <c r="Q262" i="2"/>
  <c r="Q263" i="2"/>
  <c r="Q264" i="2"/>
  <c r="Q265" i="2"/>
  <c r="Q266" i="2"/>
  <c r="Q267" i="2"/>
  <c r="U267" i="2" s="1"/>
  <c r="Q268" i="2"/>
  <c r="Q269" i="2"/>
  <c r="Q270" i="2"/>
  <c r="Q271" i="2"/>
  <c r="Q272" i="2"/>
  <c r="Q273" i="2"/>
  <c r="Q274" i="2"/>
  <c r="Q275" i="2"/>
  <c r="Q276" i="2"/>
  <c r="Q277" i="2"/>
  <c r="Q278" i="2"/>
  <c r="Q279" i="2"/>
  <c r="U279" i="2" s="1"/>
  <c r="Q280" i="2"/>
  <c r="Q281" i="2"/>
  <c r="Q282" i="2"/>
  <c r="Q283" i="2"/>
  <c r="Q284" i="2"/>
  <c r="Q285" i="2"/>
  <c r="Q286" i="2"/>
  <c r="Q287" i="2"/>
  <c r="Q288" i="2"/>
  <c r="Q289" i="2"/>
  <c r="Q290" i="2"/>
  <c r="Q291" i="2"/>
  <c r="U291" i="2" s="1"/>
  <c r="Q292" i="2"/>
  <c r="Q293" i="2"/>
  <c r="Q294" i="2"/>
  <c r="Q295" i="2"/>
  <c r="Q296" i="2"/>
  <c r="Q297" i="2"/>
  <c r="Q298" i="2"/>
  <c r="Q299" i="2"/>
  <c r="Q300" i="2"/>
  <c r="Q301" i="2"/>
  <c r="Q302" i="2"/>
  <c r="Q303" i="2"/>
  <c r="U303" i="2" s="1"/>
  <c r="Q304" i="2"/>
  <c r="Q305" i="2"/>
  <c r="Q306" i="2"/>
  <c r="Q307" i="2"/>
  <c r="Q308" i="2"/>
  <c r="Q309" i="2"/>
  <c r="Q310" i="2"/>
  <c r="Q311" i="2"/>
  <c r="Q312" i="2"/>
  <c r="Q313" i="2"/>
  <c r="Q314" i="2"/>
  <c r="Q315" i="2"/>
  <c r="U315" i="2" s="1"/>
  <c r="Q316" i="2"/>
  <c r="Q317" i="2"/>
  <c r="Q318" i="2"/>
  <c r="Q319" i="2"/>
  <c r="Q320" i="2"/>
  <c r="Q321" i="2"/>
  <c r="Q322" i="2"/>
  <c r="Q323" i="2"/>
  <c r="Q324" i="2"/>
  <c r="Q325" i="2"/>
  <c r="Q326" i="2"/>
  <c r="Q327" i="2"/>
  <c r="U327" i="2" s="1"/>
  <c r="Q328" i="2"/>
  <c r="Q329" i="2"/>
  <c r="Q330" i="2"/>
  <c r="Q331" i="2"/>
  <c r="Q332" i="2"/>
  <c r="Q333" i="2"/>
  <c r="Q334" i="2"/>
  <c r="Q335" i="2"/>
  <c r="Q336" i="2"/>
  <c r="Q337" i="2"/>
  <c r="Q338" i="2"/>
  <c r="Q339" i="2"/>
  <c r="U339" i="2" s="1"/>
  <c r="Q340" i="2"/>
  <c r="Q341" i="2"/>
  <c r="Q342" i="2"/>
  <c r="Q343" i="2"/>
  <c r="Q344" i="2"/>
  <c r="Q345" i="2"/>
  <c r="Q346" i="2"/>
  <c r="Q347" i="2"/>
  <c r="Q348" i="2"/>
  <c r="Q349" i="2"/>
  <c r="Q350" i="2"/>
  <c r="Q351" i="2"/>
  <c r="U351" i="2" s="1"/>
  <c r="Q352" i="2"/>
  <c r="Q353" i="2"/>
  <c r="Q354" i="2"/>
  <c r="Q355" i="2"/>
  <c r="Q356" i="2"/>
  <c r="Q357" i="2"/>
  <c r="Q358" i="2"/>
  <c r="Q359" i="2"/>
  <c r="Q360" i="2"/>
  <c r="Q361" i="2"/>
  <c r="Q362" i="2"/>
  <c r="Q363" i="2"/>
  <c r="U363" i="2" s="1"/>
  <c r="Q364" i="2"/>
  <c r="Q365" i="2"/>
  <c r="Q366" i="2"/>
  <c r="Q367" i="2"/>
  <c r="Q368" i="2"/>
  <c r="Q369" i="2"/>
  <c r="Q370" i="2"/>
  <c r="Q371" i="2"/>
  <c r="Q372" i="2"/>
  <c r="Q373" i="2"/>
  <c r="Q374" i="2"/>
  <c r="Q375" i="2"/>
  <c r="Q376" i="2"/>
  <c r="Q377" i="2"/>
  <c r="Q378" i="2"/>
  <c r="Q379" i="2"/>
  <c r="Q380" i="2"/>
  <c r="Q381" i="2"/>
  <c r="Q382" i="2"/>
  <c r="Q383" i="2"/>
  <c r="Q384" i="2"/>
  <c r="Q385" i="2"/>
  <c r="Q386" i="2"/>
  <c r="Q387" i="2"/>
  <c r="U387" i="2" s="1"/>
  <c r="Q388" i="2"/>
  <c r="Q389" i="2"/>
  <c r="Q390" i="2"/>
  <c r="Q391" i="2"/>
  <c r="Q392" i="2"/>
  <c r="Q393" i="2"/>
  <c r="Q394" i="2"/>
  <c r="Q395" i="2"/>
  <c r="Q396" i="2"/>
  <c r="Q397" i="2"/>
  <c r="Q398" i="2"/>
  <c r="Q399" i="2"/>
  <c r="U399" i="2" s="1"/>
  <c r="Q400" i="2"/>
  <c r="Q401" i="2"/>
  <c r="Q402" i="2"/>
  <c r="Q403" i="2"/>
  <c r="Q404" i="2"/>
  <c r="Q405" i="2"/>
  <c r="Q406" i="2"/>
  <c r="Q407" i="2"/>
  <c r="Q408" i="2"/>
  <c r="Q409" i="2"/>
  <c r="Q410" i="2"/>
  <c r="Q411" i="2"/>
  <c r="U411" i="2" s="1"/>
  <c r="Q412" i="2"/>
  <c r="Q413" i="2"/>
  <c r="Q414" i="2"/>
  <c r="Q415" i="2"/>
  <c r="Q416" i="2"/>
  <c r="Q417" i="2"/>
  <c r="Q418" i="2"/>
  <c r="Q419" i="2"/>
  <c r="Q420" i="2"/>
  <c r="Q421" i="2"/>
  <c r="Q422" i="2"/>
  <c r="Q423" i="2"/>
  <c r="U423" i="2" s="1"/>
  <c r="Q424" i="2"/>
  <c r="Q425" i="2"/>
  <c r="Q426" i="2"/>
  <c r="Q427" i="2"/>
  <c r="Q428" i="2"/>
  <c r="Q429" i="2"/>
  <c r="Q430" i="2"/>
  <c r="Q431" i="2"/>
  <c r="Q432" i="2"/>
  <c r="Q433" i="2"/>
  <c r="Q434" i="2"/>
  <c r="Q435" i="2"/>
  <c r="U435" i="2" s="1"/>
  <c r="Q436" i="2"/>
  <c r="Q437" i="2"/>
  <c r="Q438" i="2"/>
  <c r="Q439" i="2"/>
  <c r="Q440" i="2"/>
  <c r="Q441" i="2"/>
  <c r="Q442" i="2"/>
  <c r="Q443" i="2"/>
  <c r="Q444" i="2"/>
  <c r="Q445" i="2"/>
  <c r="Q446" i="2"/>
  <c r="Q447" i="2"/>
  <c r="U447" i="2" s="1"/>
  <c r="Q448" i="2"/>
  <c r="Q449" i="2"/>
  <c r="Q450" i="2"/>
  <c r="Q451" i="2"/>
  <c r="Q452" i="2"/>
  <c r="Q453" i="2"/>
  <c r="Q454" i="2"/>
  <c r="Q455" i="2"/>
  <c r="Q456" i="2"/>
  <c r="Q457" i="2"/>
  <c r="Q458" i="2"/>
  <c r="Q459" i="2"/>
  <c r="U459" i="2" s="1"/>
  <c r="Q460" i="2"/>
  <c r="Q461" i="2"/>
  <c r="Q462" i="2"/>
  <c r="Q463" i="2"/>
  <c r="Q464" i="2"/>
  <c r="Q465" i="2"/>
  <c r="Q466" i="2"/>
  <c r="Q467" i="2"/>
  <c r="Q468" i="2"/>
  <c r="Q469" i="2"/>
  <c r="Q470" i="2"/>
  <c r="Q471" i="2"/>
  <c r="U471" i="2" s="1"/>
  <c r="Q472" i="2"/>
  <c r="Q473" i="2"/>
  <c r="Q474" i="2"/>
  <c r="Q475" i="2"/>
  <c r="Q476" i="2"/>
  <c r="Q477" i="2"/>
  <c r="Q478" i="2"/>
  <c r="Q479" i="2"/>
  <c r="Q480" i="2"/>
  <c r="Q481" i="2"/>
  <c r="Q482" i="2"/>
  <c r="Q483" i="2"/>
  <c r="U483" i="2" s="1"/>
  <c r="Q484" i="2"/>
  <c r="Q485" i="2"/>
  <c r="Q486" i="2"/>
  <c r="Q487" i="2"/>
  <c r="Q488" i="2"/>
  <c r="Q489" i="2"/>
  <c r="Q490" i="2"/>
  <c r="Q491" i="2"/>
  <c r="Q492" i="2"/>
  <c r="Q493" i="2"/>
  <c r="Q494" i="2"/>
  <c r="Q495" i="2"/>
  <c r="U495" i="2" s="1"/>
  <c r="Q496" i="2"/>
  <c r="Q497" i="2"/>
  <c r="Q498" i="2"/>
  <c r="Q499" i="2"/>
  <c r="Q500" i="2"/>
  <c r="Q501" i="2"/>
  <c r="Q502" i="2"/>
  <c r="Q503" i="2"/>
  <c r="Q504" i="2"/>
  <c r="Q505" i="2"/>
  <c r="Q506" i="2"/>
  <c r="Q507" i="2"/>
  <c r="U507" i="2" s="1"/>
  <c r="Q508" i="2"/>
  <c r="Q509" i="2"/>
  <c r="Q510" i="2"/>
  <c r="Q511" i="2"/>
  <c r="Q512" i="2"/>
  <c r="Q513" i="2"/>
  <c r="Q514" i="2"/>
  <c r="Q515" i="2"/>
  <c r="Q516" i="2"/>
  <c r="Q517" i="2"/>
  <c r="Q518" i="2"/>
  <c r="Q519" i="2"/>
  <c r="Q520" i="2"/>
  <c r="Q521" i="2"/>
  <c r="Q522" i="2"/>
  <c r="Q523" i="2"/>
  <c r="Q524" i="2"/>
  <c r="Q525" i="2"/>
  <c r="Q526" i="2"/>
  <c r="Q527" i="2"/>
  <c r="Q528" i="2"/>
  <c r="Q529" i="2"/>
  <c r="Q530" i="2"/>
  <c r="Q531" i="2"/>
  <c r="U531" i="2" s="1"/>
  <c r="Q532" i="2"/>
  <c r="Q533" i="2"/>
  <c r="Q534" i="2"/>
  <c r="Q535" i="2"/>
  <c r="Q536" i="2"/>
  <c r="Q537" i="2"/>
  <c r="Q538" i="2"/>
  <c r="Q539" i="2"/>
  <c r="Q540" i="2"/>
  <c r="Q541" i="2"/>
  <c r="Q542" i="2"/>
  <c r="Q543" i="2"/>
  <c r="U543" i="2" s="1"/>
  <c r="Q544" i="2"/>
  <c r="Q545" i="2"/>
  <c r="Q546" i="2"/>
  <c r="Q547" i="2"/>
  <c r="Q548" i="2"/>
  <c r="Q549" i="2"/>
  <c r="Q550" i="2"/>
  <c r="Q551" i="2"/>
  <c r="Q552" i="2"/>
  <c r="Q553" i="2"/>
  <c r="Q554" i="2"/>
  <c r="Q555" i="2"/>
  <c r="U555" i="2" s="1"/>
  <c r="Q556" i="2"/>
  <c r="Q557" i="2"/>
  <c r="Q558" i="2"/>
  <c r="Q559" i="2"/>
  <c r="Q560" i="2"/>
  <c r="Q561" i="2"/>
  <c r="Q562" i="2"/>
  <c r="Q563" i="2"/>
  <c r="Q564" i="2"/>
  <c r="Q565" i="2"/>
  <c r="Q566" i="2"/>
  <c r="Q567" i="2"/>
  <c r="U567" i="2" s="1"/>
  <c r="Q568" i="2"/>
  <c r="Q569" i="2"/>
  <c r="Q570" i="2"/>
  <c r="Q571" i="2"/>
  <c r="Q572" i="2"/>
  <c r="Q573" i="2"/>
  <c r="Q574" i="2"/>
  <c r="Q575" i="2"/>
  <c r="Q576" i="2"/>
  <c r="Q577" i="2"/>
  <c r="Q578" i="2"/>
  <c r="Q579" i="2"/>
  <c r="U579" i="2" s="1"/>
  <c r="Q580" i="2"/>
  <c r="Q581" i="2"/>
  <c r="Q582" i="2"/>
  <c r="Q583" i="2"/>
  <c r="Q584" i="2"/>
  <c r="Q585" i="2"/>
  <c r="Q586" i="2"/>
  <c r="Q587" i="2"/>
  <c r="Q588" i="2"/>
  <c r="Q589" i="2"/>
  <c r="Q590" i="2"/>
  <c r="Q591" i="2"/>
  <c r="U591" i="2" s="1"/>
  <c r="Q592" i="2"/>
  <c r="Q593" i="2"/>
  <c r="Q594" i="2"/>
  <c r="Q595" i="2"/>
  <c r="Q596" i="2"/>
  <c r="Q597" i="2"/>
  <c r="Q598" i="2"/>
  <c r="Q599" i="2"/>
  <c r="Q600" i="2"/>
  <c r="Q601" i="2"/>
  <c r="Q602" i="2"/>
  <c r="Q603" i="2"/>
  <c r="U603" i="2" s="1"/>
  <c r="Q604" i="2"/>
  <c r="Q605" i="2"/>
  <c r="Q606" i="2"/>
  <c r="Q607" i="2"/>
  <c r="Q608" i="2"/>
  <c r="Q609" i="2"/>
  <c r="Q610" i="2"/>
  <c r="Q611" i="2"/>
  <c r="Q612" i="2"/>
  <c r="Q613" i="2"/>
  <c r="Q614" i="2"/>
  <c r="Q615" i="2"/>
  <c r="U615" i="2" s="1"/>
  <c r="Q616" i="2"/>
  <c r="Q617" i="2"/>
  <c r="Q618" i="2"/>
  <c r="Q619" i="2"/>
  <c r="Q620" i="2"/>
  <c r="Q621" i="2"/>
  <c r="Q622" i="2"/>
  <c r="Q623" i="2"/>
  <c r="Q624" i="2"/>
  <c r="Q625" i="2"/>
  <c r="Q626" i="2"/>
  <c r="Q627" i="2"/>
  <c r="U627" i="2" s="1"/>
  <c r="Q628" i="2"/>
  <c r="Q629" i="2"/>
  <c r="Q630" i="2"/>
  <c r="Q631" i="2"/>
  <c r="Q632" i="2"/>
  <c r="Q633" i="2"/>
  <c r="Q634" i="2"/>
  <c r="Q635" i="2"/>
  <c r="Q636" i="2"/>
  <c r="Q637" i="2"/>
  <c r="Q638" i="2"/>
  <c r="Q639" i="2"/>
  <c r="U639" i="2" s="1"/>
  <c r="Q640" i="2"/>
  <c r="Q641" i="2"/>
  <c r="Q642" i="2"/>
  <c r="Q643" i="2"/>
  <c r="Q644" i="2"/>
  <c r="Q645" i="2"/>
  <c r="Q646" i="2"/>
  <c r="Q647" i="2"/>
  <c r="Q648" i="2"/>
  <c r="Q649" i="2"/>
  <c r="Q650" i="2"/>
  <c r="Q651" i="2"/>
  <c r="U651" i="2" s="1"/>
  <c r="Q652" i="2"/>
  <c r="Q653" i="2"/>
  <c r="Q654" i="2"/>
  <c r="Q655" i="2"/>
  <c r="Q656" i="2"/>
  <c r="Q657" i="2"/>
  <c r="Q658" i="2"/>
  <c r="Q659" i="2"/>
  <c r="Q660" i="2"/>
  <c r="Q661" i="2"/>
  <c r="Q662" i="2"/>
  <c r="Q663" i="2"/>
  <c r="Q664" i="2"/>
  <c r="Q665" i="2"/>
  <c r="Q666" i="2"/>
  <c r="Q667" i="2"/>
  <c r="Q668" i="2"/>
  <c r="Q669" i="2"/>
  <c r="Q670" i="2"/>
  <c r="Q671" i="2"/>
  <c r="Q672" i="2"/>
  <c r="Q673" i="2"/>
  <c r="Q674" i="2"/>
  <c r="Q675" i="2"/>
  <c r="U675" i="2" s="1"/>
  <c r="Q676" i="2"/>
  <c r="Q677" i="2"/>
  <c r="Q678" i="2"/>
  <c r="Q679" i="2"/>
  <c r="Q680" i="2"/>
  <c r="Q681" i="2"/>
  <c r="Q682" i="2"/>
  <c r="Q683" i="2"/>
  <c r="Q684" i="2"/>
  <c r="Q685" i="2"/>
  <c r="Q686" i="2"/>
  <c r="Q687" i="2"/>
  <c r="U687" i="2" s="1"/>
  <c r="Q688" i="2"/>
  <c r="Q689" i="2"/>
  <c r="Q690" i="2"/>
  <c r="Q691" i="2"/>
  <c r="Q692" i="2"/>
  <c r="Q693" i="2"/>
  <c r="Q694" i="2"/>
  <c r="Q695" i="2"/>
  <c r="Q696" i="2"/>
  <c r="Q697" i="2"/>
  <c r="Q698" i="2"/>
  <c r="Q699" i="2"/>
  <c r="U699" i="2" s="1"/>
  <c r="Q700" i="2"/>
  <c r="Q701" i="2"/>
  <c r="Q702" i="2"/>
  <c r="Q703" i="2"/>
  <c r="Q704" i="2"/>
  <c r="Q705" i="2"/>
  <c r="Q706" i="2"/>
  <c r="Q707" i="2"/>
  <c r="Q708" i="2"/>
  <c r="Q709" i="2"/>
  <c r="Q710" i="2"/>
  <c r="Q711" i="2"/>
  <c r="U711" i="2" s="1"/>
  <c r="Q712" i="2"/>
  <c r="Q713" i="2"/>
  <c r="Q714" i="2"/>
  <c r="Q715" i="2"/>
  <c r="Q716" i="2"/>
  <c r="Q717" i="2"/>
  <c r="Q718" i="2"/>
  <c r="Q719" i="2"/>
  <c r="Q720" i="2"/>
  <c r="Q721" i="2"/>
  <c r="Q722" i="2"/>
  <c r="Q723" i="2"/>
  <c r="U723" i="2" s="1"/>
  <c r="Q724" i="2"/>
  <c r="Q725" i="2"/>
  <c r="Q726" i="2"/>
  <c r="Q727" i="2"/>
  <c r="Q728" i="2"/>
  <c r="Q729" i="2"/>
  <c r="Q730" i="2"/>
  <c r="Q731" i="2"/>
  <c r="Q732" i="2"/>
  <c r="Q733" i="2"/>
  <c r="Q734" i="2"/>
  <c r="Q735" i="2"/>
  <c r="U735" i="2" s="1"/>
  <c r="Q736" i="2"/>
  <c r="Q737" i="2"/>
  <c r="Q738" i="2"/>
  <c r="Q739" i="2"/>
  <c r="Q740" i="2"/>
  <c r="Q741" i="2"/>
  <c r="Q742" i="2"/>
  <c r="Q743" i="2"/>
  <c r="Q744" i="2"/>
  <c r="Q745" i="2"/>
  <c r="Q746" i="2"/>
  <c r="Q747" i="2"/>
  <c r="U747" i="2" s="1"/>
  <c r="Q748" i="2"/>
  <c r="Q749" i="2"/>
  <c r="Q750" i="2"/>
  <c r="Q751" i="2"/>
  <c r="Q752" i="2"/>
  <c r="Q753" i="2"/>
  <c r="Q754" i="2"/>
  <c r="Q755" i="2"/>
  <c r="Q756" i="2"/>
  <c r="Q757" i="2"/>
  <c r="Q758" i="2"/>
  <c r="Q759" i="2"/>
  <c r="U759" i="2" s="1"/>
  <c r="Q760" i="2"/>
  <c r="Q761" i="2"/>
  <c r="Q762" i="2"/>
  <c r="Q763" i="2"/>
  <c r="Q764" i="2"/>
  <c r="Q765" i="2"/>
  <c r="Q766" i="2"/>
  <c r="Q767" i="2"/>
  <c r="Q768" i="2"/>
  <c r="Q769" i="2"/>
  <c r="Q770" i="2"/>
  <c r="Q771" i="2"/>
  <c r="U771" i="2" s="1"/>
  <c r="Q772" i="2"/>
  <c r="Q773" i="2"/>
  <c r="Q774" i="2"/>
  <c r="Q775" i="2"/>
  <c r="Q776" i="2"/>
  <c r="Q777" i="2"/>
  <c r="Q778" i="2"/>
  <c r="Q779" i="2"/>
  <c r="Q780" i="2"/>
  <c r="Q781" i="2"/>
  <c r="Q782" i="2"/>
  <c r="Q783" i="2"/>
  <c r="U783" i="2" s="1"/>
  <c r="Q784" i="2"/>
  <c r="Q785" i="2"/>
  <c r="Q786" i="2"/>
  <c r="Q787" i="2"/>
  <c r="Q788" i="2"/>
  <c r="Q789" i="2"/>
  <c r="Q790" i="2"/>
  <c r="Q791" i="2"/>
  <c r="Q792" i="2"/>
  <c r="Q793" i="2"/>
  <c r="Q794" i="2"/>
  <c r="Q795" i="2"/>
  <c r="U795" i="2" s="1"/>
  <c r="Q796" i="2"/>
  <c r="Q797" i="2"/>
  <c r="Q798" i="2"/>
  <c r="Q799" i="2"/>
  <c r="Q800" i="2"/>
  <c r="Q801" i="2"/>
  <c r="Q802" i="2"/>
  <c r="Q803" i="2"/>
  <c r="Q804" i="2"/>
  <c r="Q805" i="2"/>
  <c r="Q806" i="2"/>
  <c r="Q807" i="2"/>
  <c r="Q808" i="2"/>
  <c r="Q809" i="2"/>
  <c r="Q810" i="2"/>
  <c r="Q811" i="2"/>
  <c r="Q812" i="2"/>
  <c r="Q813" i="2"/>
  <c r="Q814" i="2"/>
  <c r="Q815" i="2"/>
  <c r="Q816" i="2"/>
  <c r="Q817" i="2"/>
  <c r="Q818" i="2"/>
  <c r="Q819" i="2"/>
  <c r="U819" i="2" s="1"/>
  <c r="Q820" i="2"/>
  <c r="Q821" i="2"/>
  <c r="Q822" i="2"/>
  <c r="Q823" i="2"/>
  <c r="Q824" i="2"/>
  <c r="Q825" i="2"/>
  <c r="Q826" i="2"/>
  <c r="Q827" i="2"/>
  <c r="Q828" i="2"/>
  <c r="Q829" i="2"/>
  <c r="Q830" i="2"/>
  <c r="Q831" i="2"/>
  <c r="U831" i="2" s="1"/>
  <c r="Q832" i="2"/>
  <c r="Q833" i="2"/>
  <c r="Q834" i="2"/>
  <c r="Q835" i="2"/>
  <c r="Q836" i="2"/>
  <c r="Q837" i="2"/>
  <c r="Q838" i="2"/>
  <c r="Q839" i="2"/>
  <c r="Q840" i="2"/>
  <c r="Q841" i="2"/>
  <c r="Q842" i="2"/>
  <c r="Q843" i="2"/>
  <c r="U843" i="2" s="1"/>
  <c r="Q844" i="2"/>
  <c r="Q845" i="2"/>
  <c r="Q846" i="2"/>
  <c r="Q847" i="2"/>
  <c r="Q848" i="2"/>
  <c r="Q849" i="2"/>
  <c r="Q850" i="2"/>
  <c r="Q851" i="2"/>
  <c r="Q852" i="2"/>
  <c r="Q853" i="2"/>
  <c r="Q854" i="2"/>
  <c r="Q855" i="2"/>
  <c r="U855" i="2" s="1"/>
  <c r="Q856" i="2"/>
  <c r="Q857" i="2"/>
  <c r="Q858" i="2"/>
  <c r="Q859" i="2"/>
  <c r="Q860" i="2"/>
  <c r="Q861" i="2"/>
  <c r="Q862" i="2"/>
  <c r="Q863" i="2"/>
  <c r="Q864" i="2"/>
  <c r="Q865" i="2"/>
  <c r="Q866" i="2"/>
  <c r="Q867" i="2"/>
  <c r="U867" i="2" s="1"/>
  <c r="Q868" i="2"/>
  <c r="Q869" i="2"/>
  <c r="Q870" i="2"/>
  <c r="Q871" i="2"/>
  <c r="Q872" i="2"/>
  <c r="Q873" i="2"/>
  <c r="Q874" i="2"/>
  <c r="Q875" i="2"/>
  <c r="Q876" i="2"/>
  <c r="Q877" i="2"/>
  <c r="Q878" i="2"/>
  <c r="Q879" i="2"/>
  <c r="U879" i="2" s="1"/>
  <c r="Q880" i="2"/>
  <c r="Q881" i="2"/>
  <c r="Q882" i="2"/>
  <c r="Q883" i="2"/>
  <c r="Q884" i="2"/>
  <c r="Q885" i="2"/>
  <c r="Q886" i="2"/>
  <c r="Q887" i="2"/>
  <c r="Q888" i="2"/>
  <c r="Q889" i="2"/>
  <c r="Q890" i="2"/>
  <c r="Q891" i="2"/>
  <c r="U891" i="2" s="1"/>
  <c r="Q892" i="2"/>
  <c r="Q893" i="2"/>
  <c r="Q894" i="2"/>
  <c r="Q895" i="2"/>
  <c r="Q896" i="2"/>
  <c r="Q897" i="2"/>
  <c r="Q898" i="2"/>
  <c r="Q899" i="2"/>
  <c r="Q900" i="2"/>
  <c r="Q901" i="2"/>
  <c r="Q902" i="2"/>
  <c r="Q903" i="2"/>
  <c r="U903" i="2" s="1"/>
  <c r="Q904" i="2"/>
  <c r="S2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U102" i="2" s="1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S178" i="2"/>
  <c r="S179" i="2"/>
  <c r="S180" i="2"/>
  <c r="S181" i="2"/>
  <c r="S182" i="2"/>
  <c r="S183" i="2"/>
  <c r="S184" i="2"/>
  <c r="S185" i="2"/>
  <c r="S186" i="2"/>
  <c r="S187" i="2"/>
  <c r="S188" i="2"/>
  <c r="S189" i="2"/>
  <c r="U189" i="2" s="1"/>
  <c r="S190" i="2"/>
  <c r="S191" i="2"/>
  <c r="S192" i="2"/>
  <c r="S193" i="2"/>
  <c r="S194" i="2"/>
  <c r="S195" i="2"/>
  <c r="S196" i="2"/>
  <c r="S197" i="2"/>
  <c r="S198" i="2"/>
  <c r="S199" i="2"/>
  <c r="S200" i="2"/>
  <c r="S201" i="2"/>
  <c r="S202" i="2"/>
  <c r="S203" i="2"/>
  <c r="S204" i="2"/>
  <c r="S205" i="2"/>
  <c r="S206" i="2"/>
  <c r="S207" i="2"/>
  <c r="S208" i="2"/>
  <c r="S209" i="2"/>
  <c r="S210" i="2"/>
  <c r="S211" i="2"/>
  <c r="S212" i="2"/>
  <c r="S213" i="2"/>
  <c r="U213" i="2" s="1"/>
  <c r="S214" i="2"/>
  <c r="S215" i="2"/>
  <c r="S216" i="2"/>
  <c r="S217" i="2"/>
  <c r="S218" i="2"/>
  <c r="S219" i="2"/>
  <c r="S220" i="2"/>
  <c r="S221" i="2"/>
  <c r="S222" i="2"/>
  <c r="S223" i="2"/>
  <c r="S224" i="2"/>
  <c r="S225" i="2"/>
  <c r="S226" i="2"/>
  <c r="S227" i="2"/>
  <c r="S228" i="2"/>
  <c r="S229" i="2"/>
  <c r="S230" i="2"/>
  <c r="S231" i="2"/>
  <c r="S232" i="2"/>
  <c r="S233" i="2"/>
  <c r="S234" i="2"/>
  <c r="S235" i="2"/>
  <c r="S236" i="2"/>
  <c r="S237" i="2"/>
  <c r="S238" i="2"/>
  <c r="S239" i="2"/>
  <c r="S240" i="2"/>
  <c r="S241" i="2"/>
  <c r="S242" i="2"/>
  <c r="S243" i="2"/>
  <c r="S244" i="2"/>
  <c r="S245" i="2"/>
  <c r="S246" i="2"/>
  <c r="S247" i="2"/>
  <c r="S248" i="2"/>
  <c r="S249" i="2"/>
  <c r="S250" i="2"/>
  <c r="S251" i="2"/>
  <c r="S252" i="2"/>
  <c r="S253" i="2"/>
  <c r="S254" i="2"/>
  <c r="S255" i="2"/>
  <c r="S256" i="2"/>
  <c r="S257" i="2"/>
  <c r="S258" i="2"/>
  <c r="S259" i="2"/>
  <c r="S260" i="2"/>
  <c r="S261" i="2"/>
  <c r="S262" i="2"/>
  <c r="S263" i="2"/>
  <c r="S264" i="2"/>
  <c r="S265" i="2"/>
  <c r="S266" i="2"/>
  <c r="S267" i="2"/>
  <c r="S268" i="2"/>
  <c r="S269" i="2"/>
  <c r="S270" i="2"/>
  <c r="S271" i="2"/>
  <c r="S272" i="2"/>
  <c r="S273" i="2"/>
  <c r="S274" i="2"/>
  <c r="S275" i="2"/>
  <c r="S276" i="2"/>
  <c r="S277" i="2"/>
  <c r="S278" i="2"/>
  <c r="S279" i="2"/>
  <c r="S280" i="2"/>
  <c r="S281" i="2"/>
  <c r="S282" i="2"/>
  <c r="S283" i="2"/>
  <c r="S284" i="2"/>
  <c r="S285" i="2"/>
  <c r="S286" i="2"/>
  <c r="S287" i="2"/>
  <c r="S288" i="2"/>
  <c r="S289" i="2"/>
  <c r="S290" i="2"/>
  <c r="S291" i="2"/>
  <c r="S292" i="2"/>
  <c r="S293" i="2"/>
  <c r="S294" i="2"/>
  <c r="S295" i="2"/>
  <c r="S296" i="2"/>
  <c r="S297" i="2"/>
  <c r="S298" i="2"/>
  <c r="S299" i="2"/>
  <c r="S300" i="2"/>
  <c r="S301" i="2"/>
  <c r="S302" i="2"/>
  <c r="S303" i="2"/>
  <c r="S304" i="2"/>
  <c r="S305" i="2"/>
  <c r="S306" i="2"/>
  <c r="S307" i="2"/>
  <c r="S308" i="2"/>
  <c r="S309" i="2"/>
  <c r="S310" i="2"/>
  <c r="S311" i="2"/>
  <c r="S312" i="2"/>
  <c r="S313" i="2"/>
  <c r="S314" i="2"/>
  <c r="S315" i="2"/>
  <c r="S316" i="2"/>
  <c r="S317" i="2"/>
  <c r="S318" i="2"/>
  <c r="S319" i="2"/>
  <c r="S320" i="2"/>
  <c r="S321" i="2"/>
  <c r="S322" i="2"/>
  <c r="S323" i="2"/>
  <c r="S324" i="2"/>
  <c r="S325" i="2"/>
  <c r="S326" i="2"/>
  <c r="S327" i="2"/>
  <c r="S328" i="2"/>
  <c r="S329" i="2"/>
  <c r="S330" i="2"/>
  <c r="S331" i="2"/>
  <c r="S332" i="2"/>
  <c r="S333" i="2"/>
  <c r="U333" i="2" s="1"/>
  <c r="S334" i="2"/>
  <c r="S335" i="2"/>
  <c r="S336" i="2"/>
  <c r="S337" i="2"/>
  <c r="S338" i="2"/>
  <c r="S339" i="2"/>
  <c r="S340" i="2"/>
  <c r="S341" i="2"/>
  <c r="S342" i="2"/>
  <c r="S343" i="2"/>
  <c r="S344" i="2"/>
  <c r="S345" i="2"/>
  <c r="S346" i="2"/>
  <c r="S347" i="2"/>
  <c r="S348" i="2"/>
  <c r="S349" i="2"/>
  <c r="S350" i="2"/>
  <c r="S351" i="2"/>
  <c r="S352" i="2"/>
  <c r="S353" i="2"/>
  <c r="S354" i="2"/>
  <c r="S355" i="2"/>
  <c r="S356" i="2"/>
  <c r="S357" i="2"/>
  <c r="S358" i="2"/>
  <c r="S359" i="2"/>
  <c r="S360" i="2"/>
  <c r="S361" i="2"/>
  <c r="S362" i="2"/>
  <c r="S363" i="2"/>
  <c r="S364" i="2"/>
  <c r="S365" i="2"/>
  <c r="S366" i="2"/>
  <c r="S367" i="2"/>
  <c r="S368" i="2"/>
  <c r="S369" i="2"/>
  <c r="S370" i="2"/>
  <c r="S371" i="2"/>
  <c r="S372" i="2"/>
  <c r="S373" i="2"/>
  <c r="S374" i="2"/>
  <c r="S375" i="2"/>
  <c r="S376" i="2"/>
  <c r="S377" i="2"/>
  <c r="S378" i="2"/>
  <c r="S379" i="2"/>
  <c r="S380" i="2"/>
  <c r="S381" i="2"/>
  <c r="S382" i="2"/>
  <c r="S383" i="2"/>
  <c r="S384" i="2"/>
  <c r="S385" i="2"/>
  <c r="S386" i="2"/>
  <c r="S387" i="2"/>
  <c r="S388" i="2"/>
  <c r="S389" i="2"/>
  <c r="S390" i="2"/>
  <c r="S391" i="2"/>
  <c r="S392" i="2"/>
  <c r="S393" i="2"/>
  <c r="S394" i="2"/>
  <c r="S395" i="2"/>
  <c r="S396" i="2"/>
  <c r="S397" i="2"/>
  <c r="S398" i="2"/>
  <c r="S399" i="2"/>
  <c r="S400" i="2"/>
  <c r="S401" i="2"/>
  <c r="S402" i="2"/>
  <c r="S403" i="2"/>
  <c r="S404" i="2"/>
  <c r="S405" i="2"/>
  <c r="S406" i="2"/>
  <c r="S407" i="2"/>
  <c r="S408" i="2"/>
  <c r="S409" i="2"/>
  <c r="S410" i="2"/>
  <c r="S411" i="2"/>
  <c r="S412" i="2"/>
  <c r="S413" i="2"/>
  <c r="S414" i="2"/>
  <c r="S415" i="2"/>
  <c r="S416" i="2"/>
  <c r="S417" i="2"/>
  <c r="U417" i="2" s="1"/>
  <c r="S418" i="2"/>
  <c r="S419" i="2"/>
  <c r="S420" i="2"/>
  <c r="S421" i="2"/>
  <c r="S422" i="2"/>
  <c r="S423" i="2"/>
  <c r="S424" i="2"/>
  <c r="S425" i="2"/>
  <c r="S426" i="2"/>
  <c r="S427" i="2"/>
  <c r="S428" i="2"/>
  <c r="S429" i="2"/>
  <c r="S430" i="2"/>
  <c r="S431" i="2"/>
  <c r="S432" i="2"/>
  <c r="S433" i="2"/>
  <c r="S434" i="2"/>
  <c r="S435" i="2"/>
  <c r="S436" i="2"/>
  <c r="S437" i="2"/>
  <c r="S438" i="2"/>
  <c r="S439" i="2"/>
  <c r="S440" i="2"/>
  <c r="S441" i="2"/>
  <c r="S442" i="2"/>
  <c r="S443" i="2"/>
  <c r="S444" i="2"/>
  <c r="S445" i="2"/>
  <c r="S446" i="2"/>
  <c r="S447" i="2"/>
  <c r="S448" i="2"/>
  <c r="S449" i="2"/>
  <c r="S450" i="2"/>
  <c r="S451" i="2"/>
  <c r="S452" i="2"/>
  <c r="S453" i="2"/>
  <c r="S454" i="2"/>
  <c r="S455" i="2"/>
  <c r="S456" i="2"/>
  <c r="S457" i="2"/>
  <c r="S458" i="2"/>
  <c r="S459" i="2"/>
  <c r="S460" i="2"/>
  <c r="S461" i="2"/>
  <c r="S462" i="2"/>
  <c r="S463" i="2"/>
  <c r="S464" i="2"/>
  <c r="S465" i="2"/>
  <c r="S466" i="2"/>
  <c r="S467" i="2"/>
  <c r="S468" i="2"/>
  <c r="S469" i="2"/>
  <c r="S470" i="2"/>
  <c r="S471" i="2"/>
  <c r="S472" i="2"/>
  <c r="S473" i="2"/>
  <c r="S474" i="2"/>
  <c r="S475" i="2"/>
  <c r="S476" i="2"/>
  <c r="S477" i="2"/>
  <c r="S478" i="2"/>
  <c r="S479" i="2"/>
  <c r="S480" i="2"/>
  <c r="S481" i="2"/>
  <c r="S482" i="2"/>
  <c r="S483" i="2"/>
  <c r="S484" i="2"/>
  <c r="S485" i="2"/>
  <c r="S486" i="2"/>
  <c r="S487" i="2"/>
  <c r="S488" i="2"/>
  <c r="S489" i="2"/>
  <c r="S490" i="2"/>
  <c r="S491" i="2"/>
  <c r="S492" i="2"/>
  <c r="S493" i="2"/>
  <c r="S494" i="2"/>
  <c r="S495" i="2"/>
  <c r="S496" i="2"/>
  <c r="S497" i="2"/>
  <c r="S498" i="2"/>
  <c r="S499" i="2"/>
  <c r="S500" i="2"/>
  <c r="S501" i="2"/>
  <c r="S502" i="2"/>
  <c r="S503" i="2"/>
  <c r="S504" i="2"/>
  <c r="S505" i="2"/>
  <c r="S506" i="2"/>
  <c r="S507" i="2"/>
  <c r="S508" i="2"/>
  <c r="S509" i="2"/>
  <c r="S510" i="2"/>
  <c r="S511" i="2"/>
  <c r="S512" i="2"/>
  <c r="S513" i="2"/>
  <c r="S514" i="2"/>
  <c r="S515" i="2"/>
  <c r="S516" i="2"/>
  <c r="S517" i="2"/>
  <c r="S518" i="2"/>
  <c r="S519" i="2"/>
  <c r="S520" i="2"/>
  <c r="S521" i="2"/>
  <c r="S522" i="2"/>
  <c r="S523" i="2"/>
  <c r="S524" i="2"/>
  <c r="S525" i="2"/>
  <c r="S526" i="2"/>
  <c r="S527" i="2"/>
  <c r="S528" i="2"/>
  <c r="S529" i="2"/>
  <c r="S530" i="2"/>
  <c r="S531" i="2"/>
  <c r="S532" i="2"/>
  <c r="S533" i="2"/>
  <c r="S534" i="2"/>
  <c r="S535" i="2"/>
  <c r="S536" i="2"/>
  <c r="S537" i="2"/>
  <c r="S538" i="2"/>
  <c r="S539" i="2"/>
  <c r="S540" i="2"/>
  <c r="S541" i="2"/>
  <c r="S542" i="2"/>
  <c r="S543" i="2"/>
  <c r="S544" i="2"/>
  <c r="S545" i="2"/>
  <c r="S546" i="2"/>
  <c r="S547" i="2"/>
  <c r="S548" i="2"/>
  <c r="S549" i="2"/>
  <c r="S550" i="2"/>
  <c r="S551" i="2"/>
  <c r="S552" i="2"/>
  <c r="S553" i="2"/>
  <c r="S554" i="2"/>
  <c r="S555" i="2"/>
  <c r="S556" i="2"/>
  <c r="S557" i="2"/>
  <c r="S558" i="2"/>
  <c r="S559" i="2"/>
  <c r="S560" i="2"/>
  <c r="S561" i="2"/>
  <c r="S562" i="2"/>
  <c r="S563" i="2"/>
  <c r="S564" i="2"/>
  <c r="S565" i="2"/>
  <c r="S566" i="2"/>
  <c r="S567" i="2"/>
  <c r="S568" i="2"/>
  <c r="S569" i="2"/>
  <c r="S570" i="2"/>
  <c r="S571" i="2"/>
  <c r="S572" i="2"/>
  <c r="S573" i="2"/>
  <c r="S574" i="2"/>
  <c r="S575" i="2"/>
  <c r="S576" i="2"/>
  <c r="S577" i="2"/>
  <c r="S578" i="2"/>
  <c r="S579" i="2"/>
  <c r="S580" i="2"/>
  <c r="S581" i="2"/>
  <c r="S582" i="2"/>
  <c r="S583" i="2"/>
  <c r="S584" i="2"/>
  <c r="S585" i="2"/>
  <c r="S586" i="2"/>
  <c r="S587" i="2"/>
  <c r="S588" i="2"/>
  <c r="S589" i="2"/>
  <c r="S590" i="2"/>
  <c r="S591" i="2"/>
  <c r="S592" i="2"/>
  <c r="S593" i="2"/>
  <c r="S594" i="2"/>
  <c r="S595" i="2"/>
  <c r="S596" i="2"/>
  <c r="S597" i="2"/>
  <c r="S598" i="2"/>
  <c r="S599" i="2"/>
  <c r="S600" i="2"/>
  <c r="S601" i="2"/>
  <c r="S602" i="2"/>
  <c r="S603" i="2"/>
  <c r="S604" i="2"/>
  <c r="S605" i="2"/>
  <c r="S606" i="2"/>
  <c r="S607" i="2"/>
  <c r="S608" i="2"/>
  <c r="S609" i="2"/>
  <c r="S610" i="2"/>
  <c r="S611" i="2"/>
  <c r="S612" i="2"/>
  <c r="S613" i="2"/>
  <c r="S614" i="2"/>
  <c r="S615" i="2"/>
  <c r="S616" i="2"/>
  <c r="S617" i="2"/>
  <c r="S618" i="2"/>
  <c r="S619" i="2"/>
  <c r="S620" i="2"/>
  <c r="S621" i="2"/>
  <c r="S622" i="2"/>
  <c r="S623" i="2"/>
  <c r="S624" i="2"/>
  <c r="S625" i="2"/>
  <c r="S626" i="2"/>
  <c r="S627" i="2"/>
  <c r="S628" i="2"/>
  <c r="S629" i="2"/>
  <c r="S630" i="2"/>
  <c r="S631" i="2"/>
  <c r="S632" i="2"/>
  <c r="S633" i="2"/>
  <c r="S634" i="2"/>
  <c r="S635" i="2"/>
  <c r="S636" i="2"/>
  <c r="S637" i="2"/>
  <c r="S638" i="2"/>
  <c r="S639" i="2"/>
  <c r="S640" i="2"/>
  <c r="S641" i="2"/>
  <c r="S642" i="2"/>
  <c r="S643" i="2"/>
  <c r="S644" i="2"/>
  <c r="S645" i="2"/>
  <c r="S646" i="2"/>
  <c r="S647" i="2"/>
  <c r="S648" i="2"/>
  <c r="S649" i="2"/>
  <c r="S650" i="2"/>
  <c r="S651" i="2"/>
  <c r="S652" i="2"/>
  <c r="S653" i="2"/>
  <c r="S654" i="2"/>
  <c r="S655" i="2"/>
  <c r="S656" i="2"/>
  <c r="S657" i="2"/>
  <c r="S658" i="2"/>
  <c r="S659" i="2"/>
  <c r="S660" i="2"/>
  <c r="S661" i="2"/>
  <c r="S662" i="2"/>
  <c r="S663" i="2"/>
  <c r="S664" i="2"/>
  <c r="S665" i="2"/>
  <c r="S666" i="2"/>
  <c r="S667" i="2"/>
  <c r="S668" i="2"/>
  <c r="S669" i="2"/>
  <c r="S670" i="2"/>
  <c r="S671" i="2"/>
  <c r="S672" i="2"/>
  <c r="S673" i="2"/>
  <c r="S674" i="2"/>
  <c r="S675" i="2"/>
  <c r="S676" i="2"/>
  <c r="S677" i="2"/>
  <c r="S678" i="2"/>
  <c r="S679" i="2"/>
  <c r="S680" i="2"/>
  <c r="S681" i="2"/>
  <c r="S682" i="2"/>
  <c r="S683" i="2"/>
  <c r="S684" i="2"/>
  <c r="S685" i="2"/>
  <c r="S686" i="2"/>
  <c r="S687" i="2"/>
  <c r="S688" i="2"/>
  <c r="S689" i="2"/>
  <c r="S690" i="2"/>
  <c r="S691" i="2"/>
  <c r="S692" i="2"/>
  <c r="S693" i="2"/>
  <c r="S694" i="2"/>
  <c r="S695" i="2"/>
  <c r="S696" i="2"/>
  <c r="S697" i="2"/>
  <c r="S698" i="2"/>
  <c r="S699" i="2"/>
  <c r="S700" i="2"/>
  <c r="S701" i="2"/>
  <c r="S702" i="2"/>
  <c r="S703" i="2"/>
  <c r="S704" i="2"/>
  <c r="S705" i="2"/>
  <c r="S706" i="2"/>
  <c r="S707" i="2"/>
  <c r="S708" i="2"/>
  <c r="S709" i="2"/>
  <c r="S710" i="2"/>
  <c r="S711" i="2"/>
  <c r="S712" i="2"/>
  <c r="S713" i="2"/>
  <c r="S714" i="2"/>
  <c r="S715" i="2"/>
  <c r="S716" i="2"/>
  <c r="S717" i="2"/>
  <c r="S718" i="2"/>
  <c r="S719" i="2"/>
  <c r="S720" i="2"/>
  <c r="S721" i="2"/>
  <c r="S722" i="2"/>
  <c r="S723" i="2"/>
  <c r="S724" i="2"/>
  <c r="S725" i="2"/>
  <c r="S726" i="2"/>
  <c r="S727" i="2"/>
  <c r="S728" i="2"/>
  <c r="S729" i="2"/>
  <c r="S730" i="2"/>
  <c r="S731" i="2"/>
  <c r="S732" i="2"/>
  <c r="S733" i="2"/>
  <c r="S734" i="2"/>
  <c r="S735" i="2"/>
  <c r="S736" i="2"/>
  <c r="S737" i="2"/>
  <c r="S738" i="2"/>
  <c r="S739" i="2"/>
  <c r="S740" i="2"/>
  <c r="S741" i="2"/>
  <c r="U741" i="2" s="1"/>
  <c r="S742" i="2"/>
  <c r="S743" i="2"/>
  <c r="U743" i="2" s="1"/>
  <c r="S744" i="2"/>
  <c r="S745" i="2"/>
  <c r="S746" i="2"/>
  <c r="S747" i="2"/>
  <c r="S748" i="2"/>
  <c r="S749" i="2"/>
  <c r="S750" i="2"/>
  <c r="S751" i="2"/>
  <c r="S752" i="2"/>
  <c r="S753" i="2"/>
  <c r="S754" i="2"/>
  <c r="S755" i="2"/>
  <c r="S756" i="2"/>
  <c r="S757" i="2"/>
  <c r="S758" i="2"/>
  <c r="S759" i="2"/>
  <c r="S760" i="2"/>
  <c r="S761" i="2"/>
  <c r="S762" i="2"/>
  <c r="S763" i="2"/>
  <c r="S764" i="2"/>
  <c r="S765" i="2"/>
  <c r="S766" i="2"/>
  <c r="S767" i="2"/>
  <c r="S768" i="2"/>
  <c r="S769" i="2"/>
  <c r="S770" i="2"/>
  <c r="S771" i="2"/>
  <c r="S772" i="2"/>
  <c r="S773" i="2"/>
  <c r="S774" i="2"/>
  <c r="S775" i="2"/>
  <c r="S776" i="2"/>
  <c r="S777" i="2"/>
  <c r="S778" i="2"/>
  <c r="S779" i="2"/>
  <c r="S780" i="2"/>
  <c r="S781" i="2"/>
  <c r="S782" i="2"/>
  <c r="S783" i="2"/>
  <c r="S784" i="2"/>
  <c r="S785" i="2"/>
  <c r="S786" i="2"/>
  <c r="S787" i="2"/>
  <c r="S788" i="2"/>
  <c r="S789" i="2"/>
  <c r="S790" i="2"/>
  <c r="S791" i="2"/>
  <c r="S792" i="2"/>
  <c r="S793" i="2"/>
  <c r="S794" i="2"/>
  <c r="S795" i="2"/>
  <c r="S796" i="2"/>
  <c r="S797" i="2"/>
  <c r="S798" i="2"/>
  <c r="S799" i="2"/>
  <c r="S800" i="2"/>
  <c r="S801" i="2"/>
  <c r="S802" i="2"/>
  <c r="S803" i="2"/>
  <c r="S804" i="2"/>
  <c r="S805" i="2"/>
  <c r="S806" i="2"/>
  <c r="S807" i="2"/>
  <c r="S808" i="2"/>
  <c r="S809" i="2"/>
  <c r="S810" i="2"/>
  <c r="S811" i="2"/>
  <c r="S812" i="2"/>
  <c r="S813" i="2"/>
  <c r="S814" i="2"/>
  <c r="S815" i="2"/>
  <c r="S816" i="2"/>
  <c r="S817" i="2"/>
  <c r="S818" i="2"/>
  <c r="S819" i="2"/>
  <c r="S820" i="2"/>
  <c r="S821" i="2"/>
  <c r="S822" i="2"/>
  <c r="S823" i="2"/>
  <c r="S824" i="2"/>
  <c r="S825" i="2"/>
  <c r="S826" i="2"/>
  <c r="S827" i="2"/>
  <c r="S828" i="2"/>
  <c r="S829" i="2"/>
  <c r="S830" i="2"/>
  <c r="S831" i="2"/>
  <c r="S832" i="2"/>
  <c r="S833" i="2"/>
  <c r="S834" i="2"/>
  <c r="S835" i="2"/>
  <c r="S836" i="2"/>
  <c r="S837" i="2"/>
  <c r="S838" i="2"/>
  <c r="S839" i="2"/>
  <c r="S840" i="2"/>
  <c r="S841" i="2"/>
  <c r="S842" i="2"/>
  <c r="S843" i="2"/>
  <c r="S844" i="2"/>
  <c r="S845" i="2"/>
  <c r="S846" i="2"/>
  <c r="S847" i="2"/>
  <c r="S848" i="2"/>
  <c r="S849" i="2"/>
  <c r="S850" i="2"/>
  <c r="S851" i="2"/>
  <c r="S852" i="2"/>
  <c r="S853" i="2"/>
  <c r="S854" i="2"/>
  <c r="S855" i="2"/>
  <c r="S856" i="2"/>
  <c r="S857" i="2"/>
  <c r="S858" i="2"/>
  <c r="S859" i="2"/>
  <c r="S860" i="2"/>
  <c r="S861" i="2"/>
  <c r="S862" i="2"/>
  <c r="S863" i="2"/>
  <c r="S864" i="2"/>
  <c r="S865" i="2"/>
  <c r="S866" i="2"/>
  <c r="S867" i="2"/>
  <c r="S868" i="2"/>
  <c r="S869" i="2"/>
  <c r="S870" i="2"/>
  <c r="S871" i="2"/>
  <c r="S872" i="2"/>
  <c r="S873" i="2"/>
  <c r="S874" i="2"/>
  <c r="S875" i="2"/>
  <c r="S876" i="2"/>
  <c r="S877" i="2"/>
  <c r="S878" i="2"/>
  <c r="S879" i="2"/>
  <c r="S880" i="2"/>
  <c r="S881" i="2"/>
  <c r="S882" i="2"/>
  <c r="S883" i="2"/>
  <c r="S884" i="2"/>
  <c r="S885" i="2"/>
  <c r="S886" i="2"/>
  <c r="S887" i="2"/>
  <c r="S888" i="2"/>
  <c r="S889" i="2"/>
  <c r="S890" i="2"/>
  <c r="S891" i="2"/>
  <c r="S892" i="2"/>
  <c r="S893" i="2"/>
  <c r="S894" i="2"/>
  <c r="S895" i="2"/>
  <c r="S896" i="2"/>
  <c r="S897" i="2"/>
  <c r="U897" i="2" s="1"/>
  <c r="S898" i="2"/>
  <c r="S899" i="2"/>
  <c r="S900" i="2"/>
  <c r="S901" i="2"/>
  <c r="S902" i="2"/>
  <c r="S903" i="2"/>
  <c r="S904" i="2"/>
  <c r="T2" i="2"/>
  <c r="V2" i="2" s="1"/>
  <c r="T3" i="2"/>
  <c r="V3" i="2" s="1"/>
  <c r="T4" i="2"/>
  <c r="V4" i="2" s="1"/>
  <c r="T5" i="2"/>
  <c r="V5" i="2" s="1"/>
  <c r="T6" i="2"/>
  <c r="V6" i="2" s="1"/>
  <c r="T7" i="2"/>
  <c r="V7" i="2" s="1"/>
  <c r="T8" i="2"/>
  <c r="V8" i="2" s="1"/>
  <c r="T9" i="2"/>
  <c r="V9" i="2" s="1"/>
  <c r="T10" i="2"/>
  <c r="V10" i="2" s="1"/>
  <c r="T11" i="2"/>
  <c r="V11" i="2" s="1"/>
  <c r="T12" i="2"/>
  <c r="V12" i="2" s="1"/>
  <c r="T13" i="2"/>
  <c r="V13" i="2" s="1"/>
  <c r="T14" i="2"/>
  <c r="V14" i="2" s="1"/>
  <c r="T15" i="2"/>
  <c r="V15" i="2" s="1"/>
  <c r="T16" i="2"/>
  <c r="V16" i="2" s="1"/>
  <c r="T17" i="2"/>
  <c r="V17" i="2" s="1"/>
  <c r="T18" i="2"/>
  <c r="V18" i="2" s="1"/>
  <c r="T19" i="2"/>
  <c r="V19" i="2" s="1"/>
  <c r="T20" i="2"/>
  <c r="V20" i="2" s="1"/>
  <c r="T21" i="2"/>
  <c r="V21" i="2" s="1"/>
  <c r="T22" i="2"/>
  <c r="V22" i="2" s="1"/>
  <c r="T23" i="2"/>
  <c r="V23" i="2" s="1"/>
  <c r="T24" i="2"/>
  <c r="V24" i="2" s="1"/>
  <c r="T25" i="2"/>
  <c r="V25" i="2" s="1"/>
  <c r="T26" i="2"/>
  <c r="V26" i="2" s="1"/>
  <c r="T27" i="2"/>
  <c r="V27" i="2" s="1"/>
  <c r="T28" i="2"/>
  <c r="V28" i="2" s="1"/>
  <c r="T29" i="2"/>
  <c r="V29" i="2" s="1"/>
  <c r="T30" i="2"/>
  <c r="V30" i="2" s="1"/>
  <c r="T31" i="2"/>
  <c r="V31" i="2" s="1"/>
  <c r="T32" i="2"/>
  <c r="V32" i="2" s="1"/>
  <c r="T33" i="2"/>
  <c r="V33" i="2" s="1"/>
  <c r="T34" i="2"/>
  <c r="V34" i="2" s="1"/>
  <c r="T35" i="2"/>
  <c r="V35" i="2" s="1"/>
  <c r="T36" i="2"/>
  <c r="V36" i="2" s="1"/>
  <c r="T37" i="2"/>
  <c r="V37" i="2" s="1"/>
  <c r="T38" i="2"/>
  <c r="V38" i="2" s="1"/>
  <c r="T39" i="2"/>
  <c r="V39" i="2" s="1"/>
  <c r="T40" i="2"/>
  <c r="V40" i="2" s="1"/>
  <c r="T41" i="2"/>
  <c r="V41" i="2" s="1"/>
  <c r="T42" i="2"/>
  <c r="V42" i="2" s="1"/>
  <c r="T43" i="2"/>
  <c r="V43" i="2" s="1"/>
  <c r="T44" i="2"/>
  <c r="V44" i="2" s="1"/>
  <c r="T45" i="2"/>
  <c r="V45" i="2" s="1"/>
  <c r="T46" i="2"/>
  <c r="V46" i="2" s="1"/>
  <c r="T47" i="2"/>
  <c r="V47" i="2" s="1"/>
  <c r="T48" i="2"/>
  <c r="V48" i="2" s="1"/>
  <c r="T49" i="2"/>
  <c r="V49" i="2" s="1"/>
  <c r="T50" i="2"/>
  <c r="V50" i="2" s="1"/>
  <c r="T51" i="2"/>
  <c r="V51" i="2" s="1"/>
  <c r="T52" i="2"/>
  <c r="V52" i="2" s="1"/>
  <c r="T53" i="2"/>
  <c r="V53" i="2" s="1"/>
  <c r="T54" i="2"/>
  <c r="V54" i="2" s="1"/>
  <c r="T55" i="2"/>
  <c r="V55" i="2" s="1"/>
  <c r="T56" i="2"/>
  <c r="V56" i="2" s="1"/>
  <c r="T57" i="2"/>
  <c r="V57" i="2" s="1"/>
  <c r="T58" i="2"/>
  <c r="V58" i="2" s="1"/>
  <c r="T59" i="2"/>
  <c r="V59" i="2" s="1"/>
  <c r="T60" i="2"/>
  <c r="T61" i="2"/>
  <c r="V61" i="2" s="1"/>
  <c r="T62" i="2"/>
  <c r="V62" i="2" s="1"/>
  <c r="T63" i="2"/>
  <c r="V63" i="2" s="1"/>
  <c r="T64" i="2"/>
  <c r="V64" i="2" s="1"/>
  <c r="T65" i="2"/>
  <c r="V65" i="2" s="1"/>
  <c r="T66" i="2"/>
  <c r="V66" i="2" s="1"/>
  <c r="T67" i="2"/>
  <c r="V67" i="2" s="1"/>
  <c r="T68" i="2"/>
  <c r="V68" i="2" s="1"/>
  <c r="T69" i="2"/>
  <c r="V69" i="2" s="1"/>
  <c r="T70" i="2"/>
  <c r="V70" i="2" s="1"/>
  <c r="T71" i="2"/>
  <c r="V71" i="2" s="1"/>
  <c r="T72" i="2"/>
  <c r="V72" i="2" s="1"/>
  <c r="T73" i="2"/>
  <c r="V73" i="2" s="1"/>
  <c r="T74" i="2"/>
  <c r="V74" i="2" s="1"/>
  <c r="T75" i="2"/>
  <c r="V75" i="2" s="1"/>
  <c r="T76" i="2"/>
  <c r="V76" i="2" s="1"/>
  <c r="T77" i="2"/>
  <c r="V77" i="2" s="1"/>
  <c r="T78" i="2"/>
  <c r="V78" i="2" s="1"/>
  <c r="T79" i="2"/>
  <c r="V79" i="2" s="1"/>
  <c r="T80" i="2"/>
  <c r="V80" i="2" s="1"/>
  <c r="T81" i="2"/>
  <c r="V81" i="2" s="1"/>
  <c r="T82" i="2"/>
  <c r="V82" i="2" s="1"/>
  <c r="T83" i="2"/>
  <c r="V83" i="2" s="1"/>
  <c r="T84" i="2"/>
  <c r="V84" i="2" s="1"/>
  <c r="T85" i="2"/>
  <c r="V85" i="2" s="1"/>
  <c r="T86" i="2"/>
  <c r="V86" i="2" s="1"/>
  <c r="T87" i="2"/>
  <c r="V87" i="2" s="1"/>
  <c r="T88" i="2"/>
  <c r="V88" i="2" s="1"/>
  <c r="T89" i="2"/>
  <c r="V89" i="2" s="1"/>
  <c r="T90" i="2"/>
  <c r="V90" i="2" s="1"/>
  <c r="T91" i="2"/>
  <c r="V91" i="2" s="1"/>
  <c r="T92" i="2"/>
  <c r="V92" i="2" s="1"/>
  <c r="T93" i="2"/>
  <c r="V93" i="2" s="1"/>
  <c r="T94" i="2"/>
  <c r="V94" i="2" s="1"/>
  <c r="T95" i="2"/>
  <c r="V95" i="2" s="1"/>
  <c r="T96" i="2"/>
  <c r="T97" i="2"/>
  <c r="V97" i="2" s="1"/>
  <c r="T98" i="2"/>
  <c r="V98" i="2" s="1"/>
  <c r="T99" i="2"/>
  <c r="T100" i="2"/>
  <c r="V100" i="2" s="1"/>
  <c r="T101" i="2"/>
  <c r="V101" i="2" s="1"/>
  <c r="T102" i="2"/>
  <c r="V102" i="2" s="1"/>
  <c r="T103" i="2"/>
  <c r="V103" i="2" s="1"/>
  <c r="T104" i="2"/>
  <c r="V104" i="2" s="1"/>
  <c r="T105" i="2"/>
  <c r="V105" i="2" s="1"/>
  <c r="T106" i="2"/>
  <c r="V106" i="2" s="1"/>
  <c r="T107" i="2"/>
  <c r="V107" i="2" s="1"/>
  <c r="T108" i="2"/>
  <c r="V108" i="2" s="1"/>
  <c r="T109" i="2"/>
  <c r="V109" i="2" s="1"/>
  <c r="T110" i="2"/>
  <c r="V110" i="2" s="1"/>
  <c r="T111" i="2"/>
  <c r="V111" i="2" s="1"/>
  <c r="T112" i="2"/>
  <c r="V112" i="2" s="1"/>
  <c r="T113" i="2"/>
  <c r="V113" i="2" s="1"/>
  <c r="T114" i="2"/>
  <c r="V114" i="2" s="1"/>
  <c r="T115" i="2"/>
  <c r="V115" i="2" s="1"/>
  <c r="T116" i="2"/>
  <c r="V116" i="2" s="1"/>
  <c r="T117" i="2"/>
  <c r="V117" i="2" s="1"/>
  <c r="T118" i="2"/>
  <c r="V118" i="2" s="1"/>
  <c r="T119" i="2"/>
  <c r="V119" i="2" s="1"/>
  <c r="T120" i="2"/>
  <c r="V120" i="2" s="1"/>
  <c r="T121" i="2"/>
  <c r="V121" i="2" s="1"/>
  <c r="T122" i="2"/>
  <c r="V122" i="2" s="1"/>
  <c r="T123" i="2"/>
  <c r="V123" i="2" s="1"/>
  <c r="T124" i="2"/>
  <c r="V124" i="2" s="1"/>
  <c r="T125" i="2"/>
  <c r="V125" i="2" s="1"/>
  <c r="T126" i="2"/>
  <c r="V126" i="2" s="1"/>
  <c r="T127" i="2"/>
  <c r="V127" i="2" s="1"/>
  <c r="T128" i="2"/>
  <c r="V128" i="2" s="1"/>
  <c r="T129" i="2"/>
  <c r="V129" i="2" s="1"/>
  <c r="T130" i="2"/>
  <c r="V130" i="2" s="1"/>
  <c r="T131" i="2"/>
  <c r="V131" i="2" s="1"/>
  <c r="T132" i="2"/>
  <c r="V132" i="2" s="1"/>
  <c r="T133" i="2"/>
  <c r="V133" i="2" s="1"/>
  <c r="T134" i="2"/>
  <c r="T135" i="2"/>
  <c r="V135" i="2" s="1"/>
  <c r="T136" i="2"/>
  <c r="V136" i="2" s="1"/>
  <c r="T137" i="2"/>
  <c r="V137" i="2" s="1"/>
  <c r="T138" i="2"/>
  <c r="V138" i="2" s="1"/>
  <c r="T139" i="2"/>
  <c r="V139" i="2" s="1"/>
  <c r="T140" i="2"/>
  <c r="V140" i="2" s="1"/>
  <c r="T141" i="2"/>
  <c r="V141" i="2" s="1"/>
  <c r="T142" i="2"/>
  <c r="V142" i="2" s="1"/>
  <c r="T143" i="2"/>
  <c r="V143" i="2" s="1"/>
  <c r="T144" i="2"/>
  <c r="V144" i="2" s="1"/>
  <c r="T145" i="2"/>
  <c r="V145" i="2" s="1"/>
  <c r="T146" i="2"/>
  <c r="V146" i="2" s="1"/>
  <c r="T147" i="2"/>
  <c r="V147" i="2" s="1"/>
  <c r="T148" i="2"/>
  <c r="V148" i="2" s="1"/>
  <c r="T149" i="2"/>
  <c r="V149" i="2" s="1"/>
  <c r="T150" i="2"/>
  <c r="V150" i="2" s="1"/>
  <c r="T151" i="2"/>
  <c r="V151" i="2" s="1"/>
  <c r="T152" i="2"/>
  <c r="V152" i="2" s="1"/>
  <c r="T153" i="2"/>
  <c r="V153" i="2" s="1"/>
  <c r="T154" i="2"/>
  <c r="V154" i="2" s="1"/>
  <c r="T155" i="2"/>
  <c r="V155" i="2" s="1"/>
  <c r="T156" i="2"/>
  <c r="V156" i="2" s="1"/>
  <c r="T157" i="2"/>
  <c r="V157" i="2" s="1"/>
  <c r="T158" i="2"/>
  <c r="V158" i="2" s="1"/>
  <c r="T159" i="2"/>
  <c r="V159" i="2" s="1"/>
  <c r="T160" i="2"/>
  <c r="V160" i="2" s="1"/>
  <c r="T161" i="2"/>
  <c r="V161" i="2" s="1"/>
  <c r="T162" i="2"/>
  <c r="V162" i="2" s="1"/>
  <c r="T163" i="2"/>
  <c r="V163" i="2" s="1"/>
  <c r="T164" i="2"/>
  <c r="V164" i="2" s="1"/>
  <c r="T165" i="2"/>
  <c r="V165" i="2" s="1"/>
  <c r="T166" i="2"/>
  <c r="V166" i="2" s="1"/>
  <c r="T167" i="2"/>
  <c r="V167" i="2" s="1"/>
  <c r="T168" i="2"/>
  <c r="V168" i="2" s="1"/>
  <c r="T169" i="2"/>
  <c r="V169" i="2" s="1"/>
  <c r="T170" i="2"/>
  <c r="V170" i="2" s="1"/>
  <c r="T171" i="2"/>
  <c r="V171" i="2" s="1"/>
  <c r="T172" i="2"/>
  <c r="V172" i="2" s="1"/>
  <c r="T173" i="2"/>
  <c r="V173" i="2" s="1"/>
  <c r="T174" i="2"/>
  <c r="V174" i="2" s="1"/>
  <c r="T175" i="2"/>
  <c r="V175" i="2" s="1"/>
  <c r="T176" i="2"/>
  <c r="V176" i="2" s="1"/>
  <c r="T177" i="2"/>
  <c r="V177" i="2" s="1"/>
  <c r="T178" i="2"/>
  <c r="V178" i="2" s="1"/>
  <c r="T179" i="2"/>
  <c r="V179" i="2" s="1"/>
  <c r="T180" i="2"/>
  <c r="V180" i="2" s="1"/>
  <c r="T181" i="2"/>
  <c r="V181" i="2" s="1"/>
  <c r="T182" i="2"/>
  <c r="V182" i="2" s="1"/>
  <c r="T183" i="2"/>
  <c r="V183" i="2" s="1"/>
  <c r="T184" i="2"/>
  <c r="V184" i="2" s="1"/>
  <c r="T185" i="2"/>
  <c r="V185" i="2" s="1"/>
  <c r="T186" i="2"/>
  <c r="V186" i="2" s="1"/>
  <c r="T187" i="2"/>
  <c r="V187" i="2" s="1"/>
  <c r="T188" i="2"/>
  <c r="V188" i="2" s="1"/>
  <c r="T189" i="2"/>
  <c r="V189" i="2" s="1"/>
  <c r="T190" i="2"/>
  <c r="V190" i="2" s="1"/>
  <c r="T191" i="2"/>
  <c r="V191" i="2" s="1"/>
  <c r="T192" i="2"/>
  <c r="V192" i="2" s="1"/>
  <c r="T193" i="2"/>
  <c r="V193" i="2" s="1"/>
  <c r="T194" i="2"/>
  <c r="V194" i="2" s="1"/>
  <c r="T195" i="2"/>
  <c r="V195" i="2" s="1"/>
  <c r="T196" i="2"/>
  <c r="V196" i="2" s="1"/>
  <c r="T197" i="2"/>
  <c r="V197" i="2" s="1"/>
  <c r="T198" i="2"/>
  <c r="V198" i="2" s="1"/>
  <c r="T199" i="2"/>
  <c r="V199" i="2" s="1"/>
  <c r="T200" i="2"/>
  <c r="V200" i="2" s="1"/>
  <c r="T201" i="2"/>
  <c r="V201" i="2" s="1"/>
  <c r="T202" i="2"/>
  <c r="V202" i="2" s="1"/>
  <c r="T203" i="2"/>
  <c r="V203" i="2" s="1"/>
  <c r="T204" i="2"/>
  <c r="T205" i="2"/>
  <c r="V205" i="2" s="1"/>
  <c r="T206" i="2"/>
  <c r="V206" i="2" s="1"/>
  <c r="T207" i="2"/>
  <c r="V207" i="2" s="1"/>
  <c r="T208" i="2"/>
  <c r="V208" i="2" s="1"/>
  <c r="T209" i="2"/>
  <c r="V209" i="2" s="1"/>
  <c r="T210" i="2"/>
  <c r="V210" i="2" s="1"/>
  <c r="T211" i="2"/>
  <c r="V211" i="2" s="1"/>
  <c r="T212" i="2"/>
  <c r="V212" i="2" s="1"/>
  <c r="T213" i="2"/>
  <c r="V213" i="2" s="1"/>
  <c r="T214" i="2"/>
  <c r="V214" i="2" s="1"/>
  <c r="T215" i="2"/>
  <c r="V215" i="2" s="1"/>
  <c r="T216" i="2"/>
  <c r="V216" i="2" s="1"/>
  <c r="T217" i="2"/>
  <c r="V217" i="2" s="1"/>
  <c r="T218" i="2"/>
  <c r="V218" i="2" s="1"/>
  <c r="T219" i="2"/>
  <c r="V219" i="2" s="1"/>
  <c r="T220" i="2"/>
  <c r="V220" i="2" s="1"/>
  <c r="T221" i="2"/>
  <c r="V221" i="2" s="1"/>
  <c r="T222" i="2"/>
  <c r="V222" i="2" s="1"/>
  <c r="T223" i="2"/>
  <c r="V223" i="2" s="1"/>
  <c r="T224" i="2"/>
  <c r="V224" i="2" s="1"/>
  <c r="T225" i="2"/>
  <c r="V225" i="2" s="1"/>
  <c r="T226" i="2"/>
  <c r="V226" i="2" s="1"/>
  <c r="T227" i="2"/>
  <c r="V227" i="2" s="1"/>
  <c r="T228" i="2"/>
  <c r="V228" i="2" s="1"/>
  <c r="T229" i="2"/>
  <c r="V229" i="2" s="1"/>
  <c r="T230" i="2"/>
  <c r="V230" i="2" s="1"/>
  <c r="T231" i="2"/>
  <c r="V231" i="2" s="1"/>
  <c r="T232" i="2"/>
  <c r="V232" i="2" s="1"/>
  <c r="T233" i="2"/>
  <c r="V233" i="2" s="1"/>
  <c r="T234" i="2"/>
  <c r="V234" i="2" s="1"/>
  <c r="T235" i="2"/>
  <c r="V235" i="2" s="1"/>
  <c r="T236" i="2"/>
  <c r="V236" i="2" s="1"/>
  <c r="T237" i="2"/>
  <c r="V237" i="2" s="1"/>
  <c r="T238" i="2"/>
  <c r="V238" i="2" s="1"/>
  <c r="T239" i="2"/>
  <c r="V239" i="2" s="1"/>
  <c r="T240" i="2"/>
  <c r="V240" i="2" s="1"/>
  <c r="T241" i="2"/>
  <c r="T242" i="2"/>
  <c r="V242" i="2" s="1"/>
  <c r="T243" i="2"/>
  <c r="V243" i="2" s="1"/>
  <c r="T244" i="2"/>
  <c r="V244" i="2" s="1"/>
  <c r="T245" i="2"/>
  <c r="V245" i="2" s="1"/>
  <c r="T246" i="2"/>
  <c r="V246" i="2" s="1"/>
  <c r="T247" i="2"/>
  <c r="V247" i="2" s="1"/>
  <c r="T248" i="2"/>
  <c r="V248" i="2" s="1"/>
  <c r="T249" i="2"/>
  <c r="V249" i="2" s="1"/>
  <c r="T250" i="2"/>
  <c r="V250" i="2" s="1"/>
  <c r="T251" i="2"/>
  <c r="V251" i="2" s="1"/>
  <c r="T252" i="2"/>
  <c r="V252" i="2" s="1"/>
  <c r="T253" i="2"/>
  <c r="V253" i="2" s="1"/>
  <c r="T254" i="2"/>
  <c r="V254" i="2" s="1"/>
  <c r="T255" i="2"/>
  <c r="V255" i="2" s="1"/>
  <c r="T256" i="2"/>
  <c r="V256" i="2" s="1"/>
  <c r="T257" i="2"/>
  <c r="V257" i="2" s="1"/>
  <c r="T258" i="2"/>
  <c r="V258" i="2" s="1"/>
  <c r="T259" i="2"/>
  <c r="V259" i="2" s="1"/>
  <c r="T260" i="2"/>
  <c r="V260" i="2" s="1"/>
  <c r="T261" i="2"/>
  <c r="V261" i="2" s="1"/>
  <c r="T262" i="2"/>
  <c r="V262" i="2" s="1"/>
  <c r="T263" i="2"/>
  <c r="V263" i="2" s="1"/>
  <c r="T264" i="2"/>
  <c r="V264" i="2" s="1"/>
  <c r="T265" i="2"/>
  <c r="V265" i="2" s="1"/>
  <c r="T266" i="2"/>
  <c r="V266" i="2" s="1"/>
  <c r="T267" i="2"/>
  <c r="V267" i="2" s="1"/>
  <c r="T268" i="2"/>
  <c r="V268" i="2" s="1"/>
  <c r="T269" i="2"/>
  <c r="V269" i="2" s="1"/>
  <c r="T270" i="2"/>
  <c r="V270" i="2" s="1"/>
  <c r="T271" i="2"/>
  <c r="V271" i="2" s="1"/>
  <c r="T272" i="2"/>
  <c r="V272" i="2" s="1"/>
  <c r="T273" i="2"/>
  <c r="V273" i="2" s="1"/>
  <c r="T274" i="2"/>
  <c r="V274" i="2" s="1"/>
  <c r="T275" i="2"/>
  <c r="V275" i="2" s="1"/>
  <c r="T276" i="2"/>
  <c r="V276" i="2" s="1"/>
  <c r="T277" i="2"/>
  <c r="V277" i="2" s="1"/>
  <c r="T278" i="2"/>
  <c r="V278" i="2" s="1"/>
  <c r="T279" i="2"/>
  <c r="V279" i="2" s="1"/>
  <c r="T280" i="2"/>
  <c r="V280" i="2" s="1"/>
  <c r="T281" i="2"/>
  <c r="V281" i="2" s="1"/>
  <c r="T282" i="2"/>
  <c r="V282" i="2" s="1"/>
  <c r="T283" i="2"/>
  <c r="V283" i="2" s="1"/>
  <c r="T284" i="2"/>
  <c r="V284" i="2" s="1"/>
  <c r="T285" i="2"/>
  <c r="V285" i="2" s="1"/>
  <c r="T286" i="2"/>
  <c r="V286" i="2" s="1"/>
  <c r="T287" i="2"/>
  <c r="V287" i="2" s="1"/>
  <c r="T288" i="2"/>
  <c r="V288" i="2" s="1"/>
  <c r="T289" i="2"/>
  <c r="V289" i="2" s="1"/>
  <c r="T290" i="2"/>
  <c r="V290" i="2" s="1"/>
  <c r="T291" i="2"/>
  <c r="V291" i="2" s="1"/>
  <c r="T292" i="2"/>
  <c r="V292" i="2" s="1"/>
  <c r="T293" i="2"/>
  <c r="V293" i="2" s="1"/>
  <c r="T294" i="2"/>
  <c r="V294" i="2" s="1"/>
  <c r="T295" i="2"/>
  <c r="V295" i="2" s="1"/>
  <c r="T296" i="2"/>
  <c r="V296" i="2" s="1"/>
  <c r="T297" i="2"/>
  <c r="V297" i="2" s="1"/>
  <c r="T298" i="2"/>
  <c r="V298" i="2" s="1"/>
  <c r="T299" i="2"/>
  <c r="V299" i="2" s="1"/>
  <c r="T300" i="2"/>
  <c r="V300" i="2" s="1"/>
  <c r="T301" i="2"/>
  <c r="V301" i="2" s="1"/>
  <c r="T302" i="2"/>
  <c r="T303" i="2"/>
  <c r="V303" i="2" s="1"/>
  <c r="T304" i="2"/>
  <c r="V304" i="2" s="1"/>
  <c r="T305" i="2"/>
  <c r="V305" i="2" s="1"/>
  <c r="T306" i="2"/>
  <c r="V306" i="2" s="1"/>
  <c r="T307" i="2"/>
  <c r="V307" i="2" s="1"/>
  <c r="T308" i="2"/>
  <c r="V308" i="2" s="1"/>
  <c r="T309" i="2"/>
  <c r="V309" i="2" s="1"/>
  <c r="T310" i="2"/>
  <c r="V310" i="2" s="1"/>
  <c r="T311" i="2"/>
  <c r="V311" i="2" s="1"/>
  <c r="T312" i="2"/>
  <c r="V312" i="2" s="1"/>
  <c r="T313" i="2"/>
  <c r="V313" i="2" s="1"/>
  <c r="T314" i="2"/>
  <c r="V314" i="2" s="1"/>
  <c r="T315" i="2"/>
  <c r="V315" i="2" s="1"/>
  <c r="T316" i="2"/>
  <c r="V316" i="2" s="1"/>
  <c r="T317" i="2"/>
  <c r="V317" i="2" s="1"/>
  <c r="T318" i="2"/>
  <c r="V318" i="2" s="1"/>
  <c r="T319" i="2"/>
  <c r="V319" i="2" s="1"/>
  <c r="T320" i="2"/>
  <c r="V320" i="2" s="1"/>
  <c r="T321" i="2"/>
  <c r="V321" i="2" s="1"/>
  <c r="T322" i="2"/>
  <c r="V322" i="2" s="1"/>
  <c r="T323" i="2"/>
  <c r="V323" i="2" s="1"/>
  <c r="T324" i="2"/>
  <c r="V324" i="2" s="1"/>
  <c r="T325" i="2"/>
  <c r="V325" i="2" s="1"/>
  <c r="T326" i="2"/>
  <c r="V326" i="2" s="1"/>
  <c r="T327" i="2"/>
  <c r="V327" i="2" s="1"/>
  <c r="T328" i="2"/>
  <c r="V328" i="2" s="1"/>
  <c r="T329" i="2"/>
  <c r="V329" i="2" s="1"/>
  <c r="T330" i="2"/>
  <c r="V330" i="2" s="1"/>
  <c r="T331" i="2"/>
  <c r="V331" i="2" s="1"/>
  <c r="T332" i="2"/>
  <c r="V332" i="2" s="1"/>
  <c r="T333" i="2"/>
  <c r="V333" i="2" s="1"/>
  <c r="T334" i="2"/>
  <c r="V334" i="2" s="1"/>
  <c r="T335" i="2"/>
  <c r="V335" i="2" s="1"/>
  <c r="T336" i="2"/>
  <c r="V336" i="2" s="1"/>
  <c r="T337" i="2"/>
  <c r="V337" i="2" s="1"/>
  <c r="T338" i="2"/>
  <c r="V338" i="2" s="1"/>
  <c r="T339" i="2"/>
  <c r="V339" i="2" s="1"/>
  <c r="T340" i="2"/>
  <c r="V340" i="2" s="1"/>
  <c r="T341" i="2"/>
  <c r="V341" i="2" s="1"/>
  <c r="T342" i="2"/>
  <c r="V342" i="2" s="1"/>
  <c r="T343" i="2"/>
  <c r="V343" i="2" s="1"/>
  <c r="T344" i="2"/>
  <c r="V344" i="2" s="1"/>
  <c r="T345" i="2"/>
  <c r="V345" i="2" s="1"/>
  <c r="T346" i="2"/>
  <c r="V346" i="2" s="1"/>
  <c r="T347" i="2"/>
  <c r="V347" i="2" s="1"/>
  <c r="T348" i="2"/>
  <c r="V348" i="2" s="1"/>
  <c r="T349" i="2"/>
  <c r="V349" i="2" s="1"/>
  <c r="T350" i="2"/>
  <c r="V350" i="2" s="1"/>
  <c r="T351" i="2"/>
  <c r="V351" i="2" s="1"/>
  <c r="T352" i="2"/>
  <c r="V352" i="2" s="1"/>
  <c r="T353" i="2"/>
  <c r="V353" i="2" s="1"/>
  <c r="T354" i="2"/>
  <c r="V354" i="2" s="1"/>
  <c r="T355" i="2"/>
  <c r="V355" i="2" s="1"/>
  <c r="T356" i="2"/>
  <c r="V356" i="2" s="1"/>
  <c r="T357" i="2"/>
  <c r="V357" i="2" s="1"/>
  <c r="T358" i="2"/>
  <c r="V358" i="2" s="1"/>
  <c r="T359" i="2"/>
  <c r="V359" i="2" s="1"/>
  <c r="T360" i="2"/>
  <c r="T361" i="2"/>
  <c r="V361" i="2" s="1"/>
  <c r="T362" i="2"/>
  <c r="V362" i="2" s="1"/>
  <c r="T363" i="2"/>
  <c r="V363" i="2" s="1"/>
  <c r="T364" i="2"/>
  <c r="V364" i="2" s="1"/>
  <c r="T365" i="2"/>
  <c r="V365" i="2" s="1"/>
  <c r="T366" i="2"/>
  <c r="V366" i="2" s="1"/>
  <c r="T367" i="2"/>
  <c r="V367" i="2" s="1"/>
  <c r="T368" i="2"/>
  <c r="V368" i="2" s="1"/>
  <c r="T369" i="2"/>
  <c r="V369" i="2" s="1"/>
  <c r="T370" i="2"/>
  <c r="V370" i="2" s="1"/>
  <c r="T371" i="2"/>
  <c r="V371" i="2" s="1"/>
  <c r="T372" i="2"/>
  <c r="V372" i="2" s="1"/>
  <c r="T373" i="2"/>
  <c r="V373" i="2" s="1"/>
  <c r="T374" i="2"/>
  <c r="V374" i="2" s="1"/>
  <c r="T375" i="2"/>
  <c r="V375" i="2" s="1"/>
  <c r="T376" i="2"/>
  <c r="V376" i="2" s="1"/>
  <c r="T377" i="2"/>
  <c r="V377" i="2" s="1"/>
  <c r="T378" i="2"/>
  <c r="V378" i="2" s="1"/>
  <c r="T379" i="2"/>
  <c r="V379" i="2" s="1"/>
  <c r="T380" i="2"/>
  <c r="V380" i="2" s="1"/>
  <c r="T381" i="2"/>
  <c r="V381" i="2" s="1"/>
  <c r="T382" i="2"/>
  <c r="V382" i="2" s="1"/>
  <c r="T383" i="2"/>
  <c r="V383" i="2" s="1"/>
  <c r="T384" i="2"/>
  <c r="V384" i="2" s="1"/>
  <c r="T385" i="2"/>
  <c r="V385" i="2" s="1"/>
  <c r="T386" i="2"/>
  <c r="V386" i="2" s="1"/>
  <c r="T387" i="2"/>
  <c r="V387" i="2" s="1"/>
  <c r="T388" i="2"/>
  <c r="V388" i="2" s="1"/>
  <c r="T389" i="2"/>
  <c r="V389" i="2" s="1"/>
  <c r="T390" i="2"/>
  <c r="V390" i="2" s="1"/>
  <c r="T391" i="2"/>
  <c r="V391" i="2" s="1"/>
  <c r="T392" i="2"/>
  <c r="V392" i="2" s="1"/>
  <c r="T393" i="2"/>
  <c r="V393" i="2" s="1"/>
  <c r="T394" i="2"/>
  <c r="V394" i="2" s="1"/>
  <c r="T395" i="2"/>
  <c r="T396" i="2"/>
  <c r="T397" i="2"/>
  <c r="V397" i="2" s="1"/>
  <c r="T398" i="2"/>
  <c r="V398" i="2" s="1"/>
  <c r="T399" i="2"/>
  <c r="V399" i="2" s="1"/>
  <c r="T400" i="2"/>
  <c r="V400" i="2" s="1"/>
  <c r="T401" i="2"/>
  <c r="V401" i="2" s="1"/>
  <c r="T402" i="2"/>
  <c r="V402" i="2" s="1"/>
  <c r="T403" i="2"/>
  <c r="V403" i="2" s="1"/>
  <c r="T404" i="2"/>
  <c r="V404" i="2" s="1"/>
  <c r="T405" i="2"/>
  <c r="V405" i="2" s="1"/>
  <c r="T406" i="2"/>
  <c r="V406" i="2" s="1"/>
  <c r="T407" i="2"/>
  <c r="V407" i="2" s="1"/>
  <c r="T408" i="2"/>
  <c r="V408" i="2" s="1"/>
  <c r="T409" i="2"/>
  <c r="V409" i="2" s="1"/>
  <c r="T410" i="2"/>
  <c r="V410" i="2" s="1"/>
  <c r="T411" i="2"/>
  <c r="V411" i="2" s="1"/>
  <c r="T412" i="2"/>
  <c r="V412" i="2" s="1"/>
  <c r="T413" i="2"/>
  <c r="V413" i="2" s="1"/>
  <c r="T414" i="2"/>
  <c r="V414" i="2" s="1"/>
  <c r="T415" i="2"/>
  <c r="V415" i="2" s="1"/>
  <c r="T416" i="2"/>
  <c r="V416" i="2" s="1"/>
  <c r="T417" i="2"/>
  <c r="V417" i="2" s="1"/>
  <c r="T418" i="2"/>
  <c r="V418" i="2" s="1"/>
  <c r="T419" i="2"/>
  <c r="V419" i="2" s="1"/>
  <c r="T420" i="2"/>
  <c r="V420" i="2" s="1"/>
  <c r="T421" i="2"/>
  <c r="V421" i="2" s="1"/>
  <c r="T422" i="2"/>
  <c r="V422" i="2" s="1"/>
  <c r="T423" i="2"/>
  <c r="V423" i="2" s="1"/>
  <c r="T424" i="2"/>
  <c r="V424" i="2" s="1"/>
  <c r="T425" i="2"/>
  <c r="V425" i="2" s="1"/>
  <c r="T426" i="2"/>
  <c r="V426" i="2" s="1"/>
  <c r="T427" i="2"/>
  <c r="V427" i="2" s="1"/>
  <c r="T428" i="2"/>
  <c r="V428" i="2" s="1"/>
  <c r="T429" i="2"/>
  <c r="V429" i="2" s="1"/>
  <c r="T430" i="2"/>
  <c r="V430" i="2" s="1"/>
  <c r="T431" i="2"/>
  <c r="V431" i="2" s="1"/>
  <c r="T432" i="2"/>
  <c r="V432" i="2" s="1"/>
  <c r="T433" i="2"/>
  <c r="V433" i="2" s="1"/>
  <c r="T434" i="2"/>
  <c r="V434" i="2" s="1"/>
  <c r="T435" i="2"/>
  <c r="V435" i="2" s="1"/>
  <c r="T436" i="2"/>
  <c r="V436" i="2" s="1"/>
  <c r="T437" i="2"/>
  <c r="V437" i="2" s="1"/>
  <c r="T438" i="2"/>
  <c r="V438" i="2" s="1"/>
  <c r="T439" i="2"/>
  <c r="V439" i="2" s="1"/>
  <c r="T440" i="2"/>
  <c r="V440" i="2" s="1"/>
  <c r="T441" i="2"/>
  <c r="V441" i="2" s="1"/>
  <c r="T442" i="2"/>
  <c r="V442" i="2" s="1"/>
  <c r="T443" i="2"/>
  <c r="V443" i="2" s="1"/>
  <c r="T444" i="2"/>
  <c r="V444" i="2" s="1"/>
  <c r="T445" i="2"/>
  <c r="V445" i="2" s="1"/>
  <c r="T446" i="2"/>
  <c r="V446" i="2" s="1"/>
  <c r="T447" i="2"/>
  <c r="V447" i="2" s="1"/>
  <c r="T448" i="2"/>
  <c r="V448" i="2" s="1"/>
  <c r="T449" i="2"/>
  <c r="V449" i="2" s="1"/>
  <c r="T450" i="2"/>
  <c r="V450" i="2" s="1"/>
  <c r="T451" i="2"/>
  <c r="V451" i="2" s="1"/>
  <c r="T452" i="2"/>
  <c r="V452" i="2" s="1"/>
  <c r="T453" i="2"/>
  <c r="V453" i="2" s="1"/>
  <c r="T454" i="2"/>
  <c r="V454" i="2" s="1"/>
  <c r="T455" i="2"/>
  <c r="V455" i="2" s="1"/>
  <c r="T456" i="2"/>
  <c r="V456" i="2" s="1"/>
  <c r="T457" i="2"/>
  <c r="V457" i="2" s="1"/>
  <c r="T458" i="2"/>
  <c r="V458" i="2" s="1"/>
  <c r="T459" i="2"/>
  <c r="V459" i="2" s="1"/>
  <c r="T460" i="2"/>
  <c r="V460" i="2" s="1"/>
  <c r="T461" i="2"/>
  <c r="V461" i="2" s="1"/>
  <c r="T462" i="2"/>
  <c r="V462" i="2" s="1"/>
  <c r="T463" i="2"/>
  <c r="V463" i="2" s="1"/>
  <c r="T464" i="2"/>
  <c r="V464" i="2" s="1"/>
  <c r="T465" i="2"/>
  <c r="V465" i="2" s="1"/>
  <c r="T466" i="2"/>
  <c r="V466" i="2" s="1"/>
  <c r="T467" i="2"/>
  <c r="V467" i="2" s="1"/>
  <c r="T468" i="2"/>
  <c r="V468" i="2" s="1"/>
  <c r="T469" i="2"/>
  <c r="V469" i="2" s="1"/>
  <c r="T470" i="2"/>
  <c r="V470" i="2" s="1"/>
  <c r="T471" i="2"/>
  <c r="V471" i="2" s="1"/>
  <c r="T472" i="2"/>
  <c r="V472" i="2" s="1"/>
  <c r="T473" i="2"/>
  <c r="V473" i="2" s="1"/>
  <c r="T474" i="2"/>
  <c r="V474" i="2" s="1"/>
  <c r="T475" i="2"/>
  <c r="V475" i="2" s="1"/>
  <c r="T476" i="2"/>
  <c r="V476" i="2" s="1"/>
  <c r="T477" i="2"/>
  <c r="V477" i="2" s="1"/>
  <c r="T478" i="2"/>
  <c r="V478" i="2" s="1"/>
  <c r="T479" i="2"/>
  <c r="V479" i="2" s="1"/>
  <c r="T480" i="2"/>
  <c r="V480" i="2" s="1"/>
  <c r="T481" i="2"/>
  <c r="V481" i="2" s="1"/>
  <c r="T482" i="2"/>
  <c r="V482" i="2" s="1"/>
  <c r="T483" i="2"/>
  <c r="V483" i="2" s="1"/>
  <c r="T484" i="2"/>
  <c r="V484" i="2" s="1"/>
  <c r="T485" i="2"/>
  <c r="V485" i="2" s="1"/>
  <c r="T486" i="2"/>
  <c r="V486" i="2" s="1"/>
  <c r="T487" i="2"/>
  <c r="V487" i="2" s="1"/>
  <c r="T488" i="2"/>
  <c r="V488" i="2" s="1"/>
  <c r="T489" i="2"/>
  <c r="V489" i="2" s="1"/>
  <c r="T490" i="2"/>
  <c r="V490" i="2" s="1"/>
  <c r="T491" i="2"/>
  <c r="V491" i="2" s="1"/>
  <c r="T492" i="2"/>
  <c r="V492" i="2" s="1"/>
  <c r="T493" i="2"/>
  <c r="V493" i="2" s="1"/>
  <c r="T494" i="2"/>
  <c r="V494" i="2" s="1"/>
  <c r="T495" i="2"/>
  <c r="V495" i="2" s="1"/>
  <c r="T496" i="2"/>
  <c r="V496" i="2" s="1"/>
  <c r="T497" i="2"/>
  <c r="V497" i="2" s="1"/>
  <c r="T498" i="2"/>
  <c r="V498" i="2" s="1"/>
  <c r="T499" i="2"/>
  <c r="V499" i="2" s="1"/>
  <c r="T500" i="2"/>
  <c r="V500" i="2" s="1"/>
  <c r="T501" i="2"/>
  <c r="V501" i="2" s="1"/>
  <c r="T502" i="2"/>
  <c r="V502" i="2" s="1"/>
  <c r="T503" i="2"/>
  <c r="V503" i="2" s="1"/>
  <c r="T504" i="2"/>
  <c r="V504" i="2" s="1"/>
  <c r="T505" i="2"/>
  <c r="V505" i="2" s="1"/>
  <c r="T506" i="2"/>
  <c r="V506" i="2" s="1"/>
  <c r="T507" i="2"/>
  <c r="V507" i="2" s="1"/>
  <c r="T508" i="2"/>
  <c r="V508" i="2" s="1"/>
  <c r="T509" i="2"/>
  <c r="V509" i="2" s="1"/>
  <c r="T510" i="2"/>
  <c r="V510" i="2" s="1"/>
  <c r="T511" i="2"/>
  <c r="V511" i="2" s="1"/>
  <c r="T512" i="2"/>
  <c r="V512" i="2" s="1"/>
  <c r="T513" i="2"/>
  <c r="V513" i="2" s="1"/>
  <c r="T514" i="2"/>
  <c r="V514" i="2" s="1"/>
  <c r="T515" i="2"/>
  <c r="V515" i="2" s="1"/>
  <c r="T516" i="2"/>
  <c r="V516" i="2" s="1"/>
  <c r="T517" i="2"/>
  <c r="V517" i="2" s="1"/>
  <c r="T518" i="2"/>
  <c r="V518" i="2" s="1"/>
  <c r="T519" i="2"/>
  <c r="V519" i="2" s="1"/>
  <c r="T520" i="2"/>
  <c r="V520" i="2" s="1"/>
  <c r="T521" i="2"/>
  <c r="V521" i="2" s="1"/>
  <c r="T522" i="2"/>
  <c r="V522" i="2" s="1"/>
  <c r="T523" i="2"/>
  <c r="V523" i="2" s="1"/>
  <c r="T524" i="2"/>
  <c r="V524" i="2" s="1"/>
  <c r="T525" i="2"/>
  <c r="V525" i="2" s="1"/>
  <c r="T526" i="2"/>
  <c r="V526" i="2" s="1"/>
  <c r="T527" i="2"/>
  <c r="V527" i="2" s="1"/>
  <c r="T528" i="2"/>
  <c r="V528" i="2" s="1"/>
  <c r="T529" i="2"/>
  <c r="V529" i="2" s="1"/>
  <c r="T530" i="2"/>
  <c r="V530" i="2" s="1"/>
  <c r="T531" i="2"/>
  <c r="V531" i="2" s="1"/>
  <c r="T532" i="2"/>
  <c r="V532" i="2" s="1"/>
  <c r="T533" i="2"/>
  <c r="V533" i="2" s="1"/>
  <c r="T534" i="2"/>
  <c r="V534" i="2" s="1"/>
  <c r="T535" i="2"/>
  <c r="V535" i="2" s="1"/>
  <c r="T536" i="2"/>
  <c r="V536" i="2" s="1"/>
  <c r="T537" i="2"/>
  <c r="V537" i="2" s="1"/>
  <c r="T538" i="2"/>
  <c r="V538" i="2" s="1"/>
  <c r="T539" i="2"/>
  <c r="V539" i="2" s="1"/>
  <c r="T540" i="2"/>
  <c r="V540" i="2" s="1"/>
  <c r="T541" i="2"/>
  <c r="T542" i="2"/>
  <c r="V542" i="2" s="1"/>
  <c r="T543" i="2"/>
  <c r="V543" i="2" s="1"/>
  <c r="T544" i="2"/>
  <c r="V544" i="2" s="1"/>
  <c r="T545" i="2"/>
  <c r="V545" i="2" s="1"/>
  <c r="T546" i="2"/>
  <c r="V546" i="2" s="1"/>
  <c r="T547" i="2"/>
  <c r="V547" i="2" s="1"/>
  <c r="T548" i="2"/>
  <c r="V548" i="2" s="1"/>
  <c r="T549" i="2"/>
  <c r="V549" i="2" s="1"/>
  <c r="T550" i="2"/>
  <c r="V550" i="2" s="1"/>
  <c r="T551" i="2"/>
  <c r="V551" i="2" s="1"/>
  <c r="T552" i="2"/>
  <c r="V552" i="2" s="1"/>
  <c r="T553" i="2"/>
  <c r="V553" i="2" s="1"/>
  <c r="T554" i="2"/>
  <c r="V554" i="2" s="1"/>
  <c r="T555" i="2"/>
  <c r="V555" i="2" s="1"/>
  <c r="T556" i="2"/>
  <c r="V556" i="2" s="1"/>
  <c r="T557" i="2"/>
  <c r="V557" i="2" s="1"/>
  <c r="T558" i="2"/>
  <c r="V558" i="2" s="1"/>
  <c r="T559" i="2"/>
  <c r="V559" i="2" s="1"/>
  <c r="T560" i="2"/>
  <c r="V560" i="2" s="1"/>
  <c r="T561" i="2"/>
  <c r="V561" i="2" s="1"/>
  <c r="T562" i="2"/>
  <c r="V562" i="2" s="1"/>
  <c r="T563" i="2"/>
  <c r="V563" i="2" s="1"/>
  <c r="T564" i="2"/>
  <c r="V564" i="2" s="1"/>
  <c r="T565" i="2"/>
  <c r="V565" i="2" s="1"/>
  <c r="T566" i="2"/>
  <c r="V566" i="2" s="1"/>
  <c r="T567" i="2"/>
  <c r="V567" i="2" s="1"/>
  <c r="T568" i="2"/>
  <c r="V568" i="2" s="1"/>
  <c r="T569" i="2"/>
  <c r="V569" i="2" s="1"/>
  <c r="T570" i="2"/>
  <c r="V570" i="2" s="1"/>
  <c r="T571" i="2"/>
  <c r="V571" i="2" s="1"/>
  <c r="T572" i="2"/>
  <c r="V572" i="2" s="1"/>
  <c r="T573" i="2"/>
  <c r="V573" i="2" s="1"/>
  <c r="T574" i="2"/>
  <c r="V574" i="2" s="1"/>
  <c r="T575" i="2"/>
  <c r="V575" i="2" s="1"/>
  <c r="T576" i="2"/>
  <c r="V576" i="2" s="1"/>
  <c r="T577" i="2"/>
  <c r="V577" i="2" s="1"/>
  <c r="T578" i="2"/>
  <c r="V578" i="2" s="1"/>
  <c r="T579" i="2"/>
  <c r="V579" i="2" s="1"/>
  <c r="T580" i="2"/>
  <c r="V580" i="2" s="1"/>
  <c r="T581" i="2"/>
  <c r="V581" i="2" s="1"/>
  <c r="T582" i="2"/>
  <c r="V582" i="2" s="1"/>
  <c r="T583" i="2"/>
  <c r="V583" i="2" s="1"/>
  <c r="T584" i="2"/>
  <c r="V584" i="2" s="1"/>
  <c r="T585" i="2"/>
  <c r="V585" i="2" s="1"/>
  <c r="T586" i="2"/>
  <c r="V586" i="2" s="1"/>
  <c r="T587" i="2"/>
  <c r="T588" i="2"/>
  <c r="T589" i="2"/>
  <c r="V589" i="2" s="1"/>
  <c r="T590" i="2"/>
  <c r="V590" i="2" s="1"/>
  <c r="T591" i="2"/>
  <c r="V591" i="2" s="1"/>
  <c r="T592" i="2"/>
  <c r="V592" i="2" s="1"/>
  <c r="T593" i="2"/>
  <c r="V593" i="2" s="1"/>
  <c r="T594" i="2"/>
  <c r="V594" i="2" s="1"/>
  <c r="T595" i="2"/>
  <c r="V595" i="2" s="1"/>
  <c r="T596" i="2"/>
  <c r="V596" i="2" s="1"/>
  <c r="T597" i="2"/>
  <c r="V597" i="2" s="1"/>
  <c r="T598" i="2"/>
  <c r="V598" i="2" s="1"/>
  <c r="T599" i="2"/>
  <c r="V599" i="2" s="1"/>
  <c r="T600" i="2"/>
  <c r="V600" i="2" s="1"/>
  <c r="T601" i="2"/>
  <c r="V601" i="2" s="1"/>
  <c r="T602" i="2"/>
  <c r="V602" i="2" s="1"/>
  <c r="T603" i="2"/>
  <c r="V603" i="2" s="1"/>
  <c r="T604" i="2"/>
  <c r="V604" i="2" s="1"/>
  <c r="T605" i="2"/>
  <c r="V605" i="2" s="1"/>
  <c r="T606" i="2"/>
  <c r="V606" i="2" s="1"/>
  <c r="T607" i="2"/>
  <c r="V607" i="2" s="1"/>
  <c r="T608" i="2"/>
  <c r="V608" i="2" s="1"/>
  <c r="T609" i="2"/>
  <c r="V609" i="2" s="1"/>
  <c r="T610" i="2"/>
  <c r="V610" i="2" s="1"/>
  <c r="T611" i="2"/>
  <c r="V611" i="2" s="1"/>
  <c r="T612" i="2"/>
  <c r="V612" i="2" s="1"/>
  <c r="T613" i="2"/>
  <c r="V613" i="2" s="1"/>
  <c r="T614" i="2"/>
  <c r="T615" i="2"/>
  <c r="V615" i="2" s="1"/>
  <c r="T616" i="2"/>
  <c r="V616" i="2" s="1"/>
  <c r="T617" i="2"/>
  <c r="V617" i="2" s="1"/>
  <c r="T618" i="2"/>
  <c r="V618" i="2" s="1"/>
  <c r="T619" i="2"/>
  <c r="V619" i="2" s="1"/>
  <c r="T620" i="2"/>
  <c r="V620" i="2" s="1"/>
  <c r="T621" i="2"/>
  <c r="V621" i="2" s="1"/>
  <c r="T622" i="2"/>
  <c r="V622" i="2" s="1"/>
  <c r="T623" i="2"/>
  <c r="V623" i="2" s="1"/>
  <c r="T624" i="2"/>
  <c r="V624" i="2" s="1"/>
  <c r="T625" i="2"/>
  <c r="V625" i="2" s="1"/>
  <c r="T626" i="2"/>
  <c r="V626" i="2" s="1"/>
  <c r="T627" i="2"/>
  <c r="V627" i="2" s="1"/>
  <c r="T628" i="2"/>
  <c r="V628" i="2" s="1"/>
  <c r="T629" i="2"/>
  <c r="V629" i="2" s="1"/>
  <c r="T630" i="2"/>
  <c r="V630" i="2" s="1"/>
  <c r="T631" i="2"/>
  <c r="V631" i="2" s="1"/>
  <c r="T632" i="2"/>
  <c r="V632" i="2" s="1"/>
  <c r="T633" i="2"/>
  <c r="V633" i="2" s="1"/>
  <c r="T634" i="2"/>
  <c r="V634" i="2" s="1"/>
  <c r="T635" i="2"/>
  <c r="V635" i="2" s="1"/>
  <c r="T636" i="2"/>
  <c r="V636" i="2" s="1"/>
  <c r="T637" i="2"/>
  <c r="V637" i="2" s="1"/>
  <c r="T638" i="2"/>
  <c r="V638" i="2" s="1"/>
  <c r="T639" i="2"/>
  <c r="V639" i="2" s="1"/>
  <c r="T640" i="2"/>
  <c r="V640" i="2" s="1"/>
  <c r="T641" i="2"/>
  <c r="V641" i="2" s="1"/>
  <c r="T642" i="2"/>
  <c r="V642" i="2" s="1"/>
  <c r="T643" i="2"/>
  <c r="V643" i="2" s="1"/>
  <c r="T644" i="2"/>
  <c r="V644" i="2" s="1"/>
  <c r="T645" i="2"/>
  <c r="V645" i="2" s="1"/>
  <c r="T646" i="2"/>
  <c r="V646" i="2" s="1"/>
  <c r="T647" i="2"/>
  <c r="V647" i="2" s="1"/>
  <c r="T648" i="2"/>
  <c r="V648" i="2" s="1"/>
  <c r="T649" i="2"/>
  <c r="V649" i="2" s="1"/>
  <c r="T650" i="2"/>
  <c r="V650" i="2" s="1"/>
  <c r="T651" i="2"/>
  <c r="V651" i="2" s="1"/>
  <c r="T652" i="2"/>
  <c r="V652" i="2" s="1"/>
  <c r="T653" i="2"/>
  <c r="V653" i="2" s="1"/>
  <c r="T654" i="2"/>
  <c r="V654" i="2" s="1"/>
  <c r="T655" i="2"/>
  <c r="V655" i="2" s="1"/>
  <c r="T656" i="2"/>
  <c r="V656" i="2" s="1"/>
  <c r="T657" i="2"/>
  <c r="V657" i="2" s="1"/>
  <c r="T658" i="2"/>
  <c r="V658" i="2" s="1"/>
  <c r="T659" i="2"/>
  <c r="V659" i="2" s="1"/>
  <c r="T660" i="2"/>
  <c r="V660" i="2" s="1"/>
  <c r="T661" i="2"/>
  <c r="V661" i="2" s="1"/>
  <c r="T662" i="2"/>
  <c r="V662" i="2" s="1"/>
  <c r="T663" i="2"/>
  <c r="V663" i="2" s="1"/>
  <c r="T664" i="2"/>
  <c r="V664" i="2" s="1"/>
  <c r="T665" i="2"/>
  <c r="V665" i="2" s="1"/>
  <c r="T666" i="2"/>
  <c r="V666" i="2" s="1"/>
  <c r="T667" i="2"/>
  <c r="V667" i="2" s="1"/>
  <c r="T668" i="2"/>
  <c r="V668" i="2" s="1"/>
  <c r="T669" i="2"/>
  <c r="V669" i="2" s="1"/>
  <c r="T670" i="2"/>
  <c r="V670" i="2" s="1"/>
  <c r="T671" i="2"/>
  <c r="V671" i="2" s="1"/>
  <c r="T672" i="2"/>
  <c r="V672" i="2" s="1"/>
  <c r="T673" i="2"/>
  <c r="V673" i="2" s="1"/>
  <c r="T674" i="2"/>
  <c r="V674" i="2" s="1"/>
  <c r="T675" i="2"/>
  <c r="V675" i="2" s="1"/>
  <c r="T676" i="2"/>
  <c r="V676" i="2" s="1"/>
  <c r="T677" i="2"/>
  <c r="V677" i="2" s="1"/>
  <c r="T678" i="2"/>
  <c r="V678" i="2" s="1"/>
  <c r="T679" i="2"/>
  <c r="V679" i="2" s="1"/>
  <c r="T680" i="2"/>
  <c r="V680" i="2" s="1"/>
  <c r="T681" i="2"/>
  <c r="V681" i="2" s="1"/>
  <c r="T682" i="2"/>
  <c r="V682" i="2" s="1"/>
  <c r="T683" i="2"/>
  <c r="V683" i="2" s="1"/>
  <c r="T684" i="2"/>
  <c r="V684" i="2" s="1"/>
  <c r="T685" i="2"/>
  <c r="V685" i="2" s="1"/>
  <c r="T686" i="2"/>
  <c r="V686" i="2" s="1"/>
  <c r="T687" i="2"/>
  <c r="V687" i="2" s="1"/>
  <c r="T688" i="2"/>
  <c r="V688" i="2" s="1"/>
  <c r="T689" i="2"/>
  <c r="V689" i="2" s="1"/>
  <c r="T690" i="2"/>
  <c r="V690" i="2" s="1"/>
  <c r="T691" i="2"/>
  <c r="V691" i="2" s="1"/>
  <c r="T692" i="2"/>
  <c r="V692" i="2" s="1"/>
  <c r="T693" i="2"/>
  <c r="V693" i="2" s="1"/>
  <c r="T694" i="2"/>
  <c r="V694" i="2" s="1"/>
  <c r="T695" i="2"/>
  <c r="V695" i="2" s="1"/>
  <c r="T696" i="2"/>
  <c r="V696" i="2" s="1"/>
  <c r="T697" i="2"/>
  <c r="V697" i="2" s="1"/>
  <c r="T698" i="2"/>
  <c r="V698" i="2" s="1"/>
  <c r="T699" i="2"/>
  <c r="V699" i="2" s="1"/>
  <c r="T700" i="2"/>
  <c r="V700" i="2" s="1"/>
  <c r="T701" i="2"/>
  <c r="V701" i="2" s="1"/>
  <c r="T702" i="2"/>
  <c r="V702" i="2" s="1"/>
  <c r="T703" i="2"/>
  <c r="V703" i="2" s="1"/>
  <c r="T704" i="2"/>
  <c r="V704" i="2" s="1"/>
  <c r="T705" i="2"/>
  <c r="V705" i="2" s="1"/>
  <c r="T706" i="2"/>
  <c r="V706" i="2" s="1"/>
  <c r="T707" i="2"/>
  <c r="V707" i="2" s="1"/>
  <c r="T708" i="2"/>
  <c r="T709" i="2"/>
  <c r="V709" i="2" s="1"/>
  <c r="T710" i="2"/>
  <c r="V710" i="2" s="1"/>
  <c r="T711" i="2"/>
  <c r="V711" i="2" s="1"/>
  <c r="T712" i="2"/>
  <c r="V712" i="2" s="1"/>
  <c r="T713" i="2"/>
  <c r="V713" i="2" s="1"/>
  <c r="T714" i="2"/>
  <c r="V714" i="2" s="1"/>
  <c r="T715" i="2"/>
  <c r="V715" i="2" s="1"/>
  <c r="T716" i="2"/>
  <c r="V716" i="2" s="1"/>
  <c r="T717" i="2"/>
  <c r="V717" i="2" s="1"/>
  <c r="T718" i="2"/>
  <c r="V718" i="2" s="1"/>
  <c r="T719" i="2"/>
  <c r="V719" i="2" s="1"/>
  <c r="T720" i="2"/>
  <c r="T721" i="2"/>
  <c r="V721" i="2" s="1"/>
  <c r="T722" i="2"/>
  <c r="V722" i="2" s="1"/>
  <c r="T723" i="2"/>
  <c r="V723" i="2" s="1"/>
  <c r="T724" i="2"/>
  <c r="V724" i="2" s="1"/>
  <c r="T725" i="2"/>
  <c r="V725" i="2" s="1"/>
  <c r="T726" i="2"/>
  <c r="V726" i="2" s="1"/>
  <c r="T727" i="2"/>
  <c r="V727" i="2" s="1"/>
  <c r="T728" i="2"/>
  <c r="V728" i="2" s="1"/>
  <c r="T729" i="2"/>
  <c r="V729" i="2" s="1"/>
  <c r="T730" i="2"/>
  <c r="V730" i="2" s="1"/>
  <c r="T731" i="2"/>
  <c r="V731" i="2" s="1"/>
  <c r="T732" i="2"/>
  <c r="V732" i="2" s="1"/>
  <c r="T733" i="2"/>
  <c r="V733" i="2" s="1"/>
  <c r="T734" i="2"/>
  <c r="T735" i="2"/>
  <c r="V735" i="2" s="1"/>
  <c r="T736" i="2"/>
  <c r="V736" i="2" s="1"/>
  <c r="T737" i="2"/>
  <c r="V737" i="2" s="1"/>
  <c r="T738" i="2"/>
  <c r="V738" i="2" s="1"/>
  <c r="T739" i="2"/>
  <c r="V739" i="2" s="1"/>
  <c r="T740" i="2"/>
  <c r="V740" i="2" s="1"/>
  <c r="T741" i="2"/>
  <c r="V741" i="2" s="1"/>
  <c r="T742" i="2"/>
  <c r="V742" i="2" s="1"/>
  <c r="T743" i="2"/>
  <c r="V743" i="2" s="1"/>
  <c r="T744" i="2"/>
  <c r="V744" i="2" s="1"/>
  <c r="T745" i="2"/>
  <c r="V745" i="2" s="1"/>
  <c r="T746" i="2"/>
  <c r="V746" i="2" s="1"/>
  <c r="T747" i="2"/>
  <c r="V747" i="2" s="1"/>
  <c r="T748" i="2"/>
  <c r="V748" i="2" s="1"/>
  <c r="T749" i="2"/>
  <c r="V749" i="2" s="1"/>
  <c r="T750" i="2"/>
  <c r="V750" i="2" s="1"/>
  <c r="T751" i="2"/>
  <c r="V751" i="2" s="1"/>
  <c r="T752" i="2"/>
  <c r="V752" i="2" s="1"/>
  <c r="T753" i="2"/>
  <c r="V753" i="2" s="1"/>
  <c r="T754" i="2"/>
  <c r="V754" i="2" s="1"/>
  <c r="T755" i="2"/>
  <c r="V755" i="2" s="1"/>
  <c r="T756" i="2"/>
  <c r="V756" i="2" s="1"/>
  <c r="T757" i="2"/>
  <c r="V757" i="2" s="1"/>
  <c r="T758" i="2"/>
  <c r="T759" i="2"/>
  <c r="V759" i="2" s="1"/>
  <c r="T760" i="2"/>
  <c r="V760" i="2" s="1"/>
  <c r="T761" i="2"/>
  <c r="V761" i="2" s="1"/>
  <c r="T762" i="2"/>
  <c r="V762" i="2" s="1"/>
  <c r="T763" i="2"/>
  <c r="V763" i="2" s="1"/>
  <c r="T764" i="2"/>
  <c r="V764" i="2" s="1"/>
  <c r="T765" i="2"/>
  <c r="V765" i="2" s="1"/>
  <c r="T766" i="2"/>
  <c r="V766" i="2" s="1"/>
  <c r="T767" i="2"/>
  <c r="V767" i="2" s="1"/>
  <c r="T768" i="2"/>
  <c r="V768" i="2" s="1"/>
  <c r="T769" i="2"/>
  <c r="V769" i="2" s="1"/>
  <c r="T770" i="2"/>
  <c r="V770" i="2" s="1"/>
  <c r="T771" i="2"/>
  <c r="V771" i="2" s="1"/>
  <c r="T772" i="2"/>
  <c r="V772" i="2" s="1"/>
  <c r="T773" i="2"/>
  <c r="V773" i="2" s="1"/>
  <c r="T774" i="2"/>
  <c r="V774" i="2" s="1"/>
  <c r="T775" i="2"/>
  <c r="V775" i="2" s="1"/>
  <c r="T776" i="2"/>
  <c r="V776" i="2" s="1"/>
  <c r="T777" i="2"/>
  <c r="V777" i="2" s="1"/>
  <c r="T778" i="2"/>
  <c r="V778" i="2" s="1"/>
  <c r="T779" i="2"/>
  <c r="V779" i="2" s="1"/>
  <c r="T780" i="2"/>
  <c r="V780" i="2" s="1"/>
  <c r="T781" i="2"/>
  <c r="V781" i="2" s="1"/>
  <c r="T782" i="2"/>
  <c r="V782" i="2" s="1"/>
  <c r="T783" i="2"/>
  <c r="V783" i="2" s="1"/>
  <c r="T784" i="2"/>
  <c r="V784" i="2" s="1"/>
  <c r="T785" i="2"/>
  <c r="V785" i="2" s="1"/>
  <c r="T786" i="2"/>
  <c r="V786" i="2" s="1"/>
  <c r="T787" i="2"/>
  <c r="V787" i="2" s="1"/>
  <c r="T788" i="2"/>
  <c r="V788" i="2" s="1"/>
  <c r="T789" i="2"/>
  <c r="V789" i="2" s="1"/>
  <c r="T790" i="2"/>
  <c r="V790" i="2" s="1"/>
  <c r="T791" i="2"/>
  <c r="V791" i="2" s="1"/>
  <c r="T792" i="2"/>
  <c r="V792" i="2" s="1"/>
  <c r="T793" i="2"/>
  <c r="V793" i="2" s="1"/>
  <c r="T794" i="2"/>
  <c r="V794" i="2" s="1"/>
  <c r="T795" i="2"/>
  <c r="V795" i="2" s="1"/>
  <c r="T796" i="2"/>
  <c r="V796" i="2" s="1"/>
  <c r="T797" i="2"/>
  <c r="V797" i="2" s="1"/>
  <c r="T798" i="2"/>
  <c r="V798" i="2" s="1"/>
  <c r="T799" i="2"/>
  <c r="V799" i="2" s="1"/>
  <c r="T800" i="2"/>
  <c r="V800" i="2" s="1"/>
  <c r="T801" i="2"/>
  <c r="V801" i="2" s="1"/>
  <c r="T802" i="2"/>
  <c r="V802" i="2" s="1"/>
  <c r="T803" i="2"/>
  <c r="V803" i="2" s="1"/>
  <c r="T804" i="2"/>
  <c r="V804" i="2" s="1"/>
  <c r="T805" i="2"/>
  <c r="V805" i="2" s="1"/>
  <c r="T806" i="2"/>
  <c r="V806" i="2" s="1"/>
  <c r="T807" i="2"/>
  <c r="V807" i="2" s="1"/>
  <c r="T808" i="2"/>
  <c r="V808" i="2" s="1"/>
  <c r="T809" i="2"/>
  <c r="V809" i="2" s="1"/>
  <c r="T810" i="2"/>
  <c r="V810" i="2" s="1"/>
  <c r="T811" i="2"/>
  <c r="V811" i="2" s="1"/>
  <c r="T812" i="2"/>
  <c r="V812" i="2" s="1"/>
  <c r="T813" i="2"/>
  <c r="V813" i="2" s="1"/>
  <c r="T814" i="2"/>
  <c r="V814" i="2" s="1"/>
  <c r="T815" i="2"/>
  <c r="V815" i="2" s="1"/>
  <c r="T816" i="2"/>
  <c r="V816" i="2" s="1"/>
  <c r="T817" i="2"/>
  <c r="V817" i="2" s="1"/>
  <c r="T818" i="2"/>
  <c r="V818" i="2" s="1"/>
  <c r="T819" i="2"/>
  <c r="V819" i="2" s="1"/>
  <c r="T820" i="2"/>
  <c r="V820" i="2" s="1"/>
  <c r="T821" i="2"/>
  <c r="V821" i="2" s="1"/>
  <c r="T822" i="2"/>
  <c r="V822" i="2" s="1"/>
  <c r="T823" i="2"/>
  <c r="V823" i="2" s="1"/>
  <c r="T824" i="2"/>
  <c r="V824" i="2" s="1"/>
  <c r="T825" i="2"/>
  <c r="V825" i="2" s="1"/>
  <c r="T826" i="2"/>
  <c r="V826" i="2" s="1"/>
  <c r="T827" i="2"/>
  <c r="V827" i="2" s="1"/>
  <c r="T828" i="2"/>
  <c r="V828" i="2" s="1"/>
  <c r="T829" i="2"/>
  <c r="V829" i="2" s="1"/>
  <c r="T830" i="2"/>
  <c r="V830" i="2" s="1"/>
  <c r="T831" i="2"/>
  <c r="V831" i="2" s="1"/>
  <c r="T832" i="2"/>
  <c r="V832" i="2" s="1"/>
  <c r="T833" i="2"/>
  <c r="V833" i="2" s="1"/>
  <c r="T834" i="2"/>
  <c r="V834" i="2" s="1"/>
  <c r="T835" i="2"/>
  <c r="V835" i="2" s="1"/>
  <c r="T836" i="2"/>
  <c r="V836" i="2" s="1"/>
  <c r="T837" i="2"/>
  <c r="V837" i="2" s="1"/>
  <c r="T838" i="2"/>
  <c r="V838" i="2" s="1"/>
  <c r="T839" i="2"/>
  <c r="V839" i="2" s="1"/>
  <c r="T840" i="2"/>
  <c r="V840" i="2" s="1"/>
  <c r="T841" i="2"/>
  <c r="V841" i="2" s="1"/>
  <c r="T842" i="2"/>
  <c r="V842" i="2" s="1"/>
  <c r="T843" i="2"/>
  <c r="V843" i="2" s="1"/>
  <c r="T844" i="2"/>
  <c r="V844" i="2" s="1"/>
  <c r="T845" i="2"/>
  <c r="V845" i="2" s="1"/>
  <c r="T846" i="2"/>
  <c r="V846" i="2" s="1"/>
  <c r="T847" i="2"/>
  <c r="V847" i="2" s="1"/>
  <c r="T848" i="2"/>
  <c r="V848" i="2" s="1"/>
  <c r="T849" i="2"/>
  <c r="V849" i="2" s="1"/>
  <c r="T850" i="2"/>
  <c r="V850" i="2" s="1"/>
  <c r="T851" i="2"/>
  <c r="V851" i="2" s="1"/>
  <c r="T852" i="2"/>
  <c r="V852" i="2" s="1"/>
  <c r="T853" i="2"/>
  <c r="V853" i="2" s="1"/>
  <c r="T854" i="2"/>
  <c r="V854" i="2" s="1"/>
  <c r="T855" i="2"/>
  <c r="V855" i="2" s="1"/>
  <c r="T856" i="2"/>
  <c r="V856" i="2" s="1"/>
  <c r="T857" i="2"/>
  <c r="V857" i="2" s="1"/>
  <c r="T858" i="2"/>
  <c r="V858" i="2" s="1"/>
  <c r="T859" i="2"/>
  <c r="V859" i="2" s="1"/>
  <c r="T860" i="2"/>
  <c r="V860" i="2" s="1"/>
  <c r="T861" i="2"/>
  <c r="V861" i="2" s="1"/>
  <c r="T862" i="2"/>
  <c r="V862" i="2" s="1"/>
  <c r="T863" i="2"/>
  <c r="V863" i="2" s="1"/>
  <c r="T864" i="2"/>
  <c r="V864" i="2" s="1"/>
  <c r="T865" i="2"/>
  <c r="V865" i="2" s="1"/>
  <c r="T866" i="2"/>
  <c r="V866" i="2" s="1"/>
  <c r="T867" i="2"/>
  <c r="V867" i="2" s="1"/>
  <c r="T868" i="2"/>
  <c r="V868" i="2" s="1"/>
  <c r="T869" i="2"/>
  <c r="V869" i="2" s="1"/>
  <c r="T870" i="2"/>
  <c r="V870" i="2" s="1"/>
  <c r="T871" i="2"/>
  <c r="V871" i="2" s="1"/>
  <c r="T872" i="2"/>
  <c r="V872" i="2" s="1"/>
  <c r="T873" i="2"/>
  <c r="V873" i="2" s="1"/>
  <c r="T874" i="2"/>
  <c r="V874" i="2" s="1"/>
  <c r="T875" i="2"/>
  <c r="V875" i="2" s="1"/>
  <c r="T876" i="2"/>
  <c r="V876" i="2" s="1"/>
  <c r="T877" i="2"/>
  <c r="V877" i="2" s="1"/>
  <c r="T878" i="2"/>
  <c r="V878" i="2" s="1"/>
  <c r="T879" i="2"/>
  <c r="V879" i="2" s="1"/>
  <c r="T880" i="2"/>
  <c r="V880" i="2" s="1"/>
  <c r="T881" i="2"/>
  <c r="V881" i="2" s="1"/>
  <c r="T882" i="2"/>
  <c r="V882" i="2" s="1"/>
  <c r="T883" i="2"/>
  <c r="V883" i="2" s="1"/>
  <c r="T884" i="2"/>
  <c r="V884" i="2" s="1"/>
  <c r="T885" i="2"/>
  <c r="V885" i="2" s="1"/>
  <c r="T886" i="2"/>
  <c r="V886" i="2" s="1"/>
  <c r="T887" i="2"/>
  <c r="V887" i="2" s="1"/>
  <c r="T888" i="2"/>
  <c r="V888" i="2" s="1"/>
  <c r="T889" i="2"/>
  <c r="V889" i="2" s="1"/>
  <c r="T890" i="2"/>
  <c r="V890" i="2" s="1"/>
  <c r="T891" i="2"/>
  <c r="V891" i="2" s="1"/>
  <c r="T892" i="2"/>
  <c r="V892" i="2" s="1"/>
  <c r="T893" i="2"/>
  <c r="V893" i="2" s="1"/>
  <c r="T894" i="2"/>
  <c r="V894" i="2" s="1"/>
  <c r="T895" i="2"/>
  <c r="V895" i="2" s="1"/>
  <c r="T896" i="2"/>
  <c r="V896" i="2" s="1"/>
  <c r="T897" i="2"/>
  <c r="V897" i="2" s="1"/>
  <c r="T898" i="2"/>
  <c r="V898" i="2" s="1"/>
  <c r="T899" i="2"/>
  <c r="V899" i="2" s="1"/>
  <c r="T900" i="2"/>
  <c r="V900" i="2" s="1"/>
  <c r="T901" i="2"/>
  <c r="V901" i="2" s="1"/>
  <c r="T902" i="2"/>
  <c r="V902" i="2" s="1"/>
  <c r="T903" i="2"/>
  <c r="V903" i="2" s="1"/>
  <c r="T904" i="2"/>
  <c r="V904" i="2" s="1"/>
  <c r="V60" i="2"/>
  <c r="V96" i="2"/>
  <c r="V99" i="2"/>
  <c r="V134" i="2"/>
  <c r="V204" i="2"/>
  <c r="V241" i="2"/>
  <c r="V302" i="2"/>
  <c r="V360" i="2"/>
  <c r="V395" i="2"/>
  <c r="V396" i="2"/>
  <c r="V541" i="2"/>
  <c r="V587" i="2"/>
  <c r="V588" i="2"/>
  <c r="V614" i="2"/>
  <c r="V708" i="2"/>
  <c r="V720" i="2"/>
  <c r="V734" i="2"/>
  <c r="V758" i="2"/>
  <c r="W2" i="2"/>
  <c r="B2" i="3"/>
  <c r="C2" i="3"/>
  <c r="D2" i="3"/>
  <c r="E2" i="3"/>
  <c r="F2" i="3"/>
  <c r="G2" i="3"/>
  <c r="H2" i="3"/>
  <c r="I2" i="3"/>
  <c r="J2" i="3"/>
  <c r="K2" i="3"/>
  <c r="L2" i="3"/>
  <c r="N2" i="3"/>
  <c r="A2" i="3"/>
  <c r="C5" i="3"/>
  <c r="A5" i="4"/>
  <c r="B5" i="4"/>
  <c r="M26" i="4"/>
  <c r="K56" i="4"/>
  <c r="C4" i="4" l="1"/>
  <c r="U546" i="2"/>
  <c r="U474" i="2"/>
  <c r="U623" i="2"/>
  <c r="U239" i="2"/>
  <c r="U191" i="2"/>
  <c r="U484" i="2"/>
  <c r="U871" i="2"/>
  <c r="U823" i="2"/>
  <c r="U787" i="2"/>
  <c r="U775" i="2"/>
  <c r="U667" i="2"/>
  <c r="U451" i="2"/>
  <c r="U403" i="2"/>
  <c r="U331" i="2"/>
  <c r="U307" i="2"/>
  <c r="U211" i="2"/>
  <c r="U187" i="2"/>
  <c r="U55" i="2"/>
  <c r="U774" i="2"/>
  <c r="U618" i="2"/>
  <c r="U282" i="2"/>
  <c r="U6" i="2"/>
  <c r="U717" i="2"/>
  <c r="U510" i="2"/>
  <c r="U462" i="2"/>
  <c r="U306" i="2"/>
  <c r="U33" i="2"/>
  <c r="U557" i="2"/>
  <c r="U53" i="2"/>
  <c r="U900" i="2"/>
  <c r="U888" i="2"/>
  <c r="U876" i="2"/>
  <c r="U864" i="2"/>
  <c r="U852" i="2"/>
  <c r="U840" i="2"/>
  <c r="U828" i="2"/>
  <c r="U816" i="2"/>
  <c r="U804" i="2"/>
  <c r="U792" i="2"/>
  <c r="U780" i="2"/>
  <c r="U768" i="2"/>
  <c r="U756" i="2"/>
  <c r="U744" i="2"/>
  <c r="U732" i="2"/>
  <c r="U720" i="2"/>
  <c r="U708" i="2"/>
  <c r="U696" i="2"/>
  <c r="U684" i="2"/>
  <c r="U672" i="2"/>
  <c r="U660" i="2"/>
  <c r="U648" i="2"/>
  <c r="U636" i="2"/>
  <c r="U624" i="2"/>
  <c r="U612" i="2"/>
  <c r="U600" i="2"/>
  <c r="U588" i="2"/>
  <c r="U576" i="2"/>
  <c r="U564" i="2"/>
  <c r="U552" i="2"/>
  <c r="U540" i="2"/>
  <c r="U528" i="2"/>
  <c r="U516" i="2"/>
  <c r="U504" i="2"/>
  <c r="U492" i="2"/>
  <c r="U480" i="2"/>
  <c r="U468" i="2"/>
  <c r="U456" i="2"/>
  <c r="U444" i="2"/>
  <c r="U432" i="2"/>
  <c r="U420" i="2"/>
  <c r="U408" i="2"/>
  <c r="U396" i="2"/>
  <c r="U384" i="2"/>
  <c r="U372" i="2"/>
  <c r="U360" i="2"/>
  <c r="U348" i="2"/>
  <c r="U336" i="2"/>
  <c r="U324" i="2"/>
  <c r="U312" i="2"/>
  <c r="U300" i="2"/>
  <c r="U288" i="2"/>
  <c r="U276" i="2"/>
  <c r="U264" i="2"/>
  <c r="U252" i="2"/>
  <c r="U240" i="2"/>
  <c r="U228" i="2"/>
  <c r="U216" i="2"/>
  <c r="U204" i="2"/>
  <c r="U192" i="2"/>
  <c r="U180" i="2"/>
  <c r="U168" i="2"/>
  <c r="U156" i="2"/>
  <c r="U144" i="2"/>
  <c r="U132" i="2"/>
  <c r="U120" i="2"/>
  <c r="U108" i="2"/>
  <c r="U96" i="2"/>
  <c r="U84" i="2"/>
  <c r="U72" i="2"/>
  <c r="U60" i="2"/>
  <c r="U48" i="2"/>
  <c r="U36" i="2"/>
  <c r="U24" i="2"/>
  <c r="U12" i="2"/>
  <c r="U825" i="2"/>
  <c r="U669" i="2"/>
  <c r="U573" i="2"/>
  <c r="U261" i="2"/>
  <c r="U646" i="2"/>
  <c r="U418" i="2"/>
  <c r="U666" i="2"/>
  <c r="U366" i="2"/>
  <c r="U138" i="2"/>
  <c r="U902" i="2"/>
  <c r="U854" i="2"/>
  <c r="U602" i="2"/>
  <c r="U554" i="2"/>
  <c r="U530" i="2"/>
  <c r="U482" i="2"/>
  <c r="U314" i="2"/>
  <c r="U290" i="2"/>
  <c r="U110" i="2"/>
  <c r="U86" i="2"/>
  <c r="U38" i="2"/>
  <c r="U785" i="2"/>
  <c r="U425" i="2"/>
  <c r="U305" i="2"/>
  <c r="U233" i="2"/>
  <c r="U899" i="2"/>
  <c r="U875" i="2"/>
  <c r="U851" i="2"/>
  <c r="U827" i="2"/>
  <c r="U803" i="2"/>
  <c r="U779" i="2"/>
  <c r="U755" i="2"/>
  <c r="U731" i="2"/>
  <c r="U707" i="2"/>
  <c r="U683" i="2"/>
  <c r="U659" i="2"/>
  <c r="U647" i="2"/>
  <c r="U599" i="2"/>
  <c r="U575" i="2"/>
  <c r="U551" i="2"/>
  <c r="U527" i="2"/>
  <c r="U503" i="2"/>
  <c r="U479" i="2"/>
  <c r="U467" i="2"/>
  <c r="U443" i="2"/>
  <c r="U419" i="2"/>
  <c r="U395" i="2"/>
  <c r="U371" i="2"/>
  <c r="U347" i="2"/>
  <c r="U299" i="2"/>
  <c r="U887" i="2"/>
  <c r="U863" i="2"/>
  <c r="U839" i="2"/>
  <c r="U815" i="2"/>
  <c r="U791" i="2"/>
  <c r="U767" i="2"/>
  <c r="U719" i="2"/>
  <c r="U695" i="2"/>
  <c r="U671" i="2"/>
  <c r="U635" i="2"/>
  <c r="U611" i="2"/>
  <c r="U587" i="2"/>
  <c r="U563" i="2"/>
  <c r="U539" i="2"/>
  <c r="U515" i="2"/>
  <c r="U491" i="2"/>
  <c r="U455" i="2"/>
  <c r="U431" i="2"/>
  <c r="U407" i="2"/>
  <c r="U383" i="2"/>
  <c r="U359" i="2"/>
  <c r="U335" i="2"/>
  <c r="U323" i="2"/>
  <c r="U311" i="2"/>
  <c r="U59" i="2"/>
  <c r="U869" i="2"/>
  <c r="U809" i="2"/>
  <c r="U701" i="2"/>
  <c r="U653" i="2"/>
  <c r="U617" i="2"/>
  <c r="U509" i="2"/>
  <c r="U461" i="2"/>
  <c r="U17" i="2"/>
  <c r="U857" i="2"/>
  <c r="U713" i="2"/>
  <c r="U593" i="2"/>
  <c r="U173" i="2"/>
  <c r="U125" i="2"/>
  <c r="U77" i="2"/>
  <c r="U895" i="2"/>
  <c r="U739" i="2"/>
  <c r="U619" i="2"/>
  <c r="U523" i="2"/>
  <c r="U499" i="2"/>
  <c r="U475" i="2"/>
  <c r="U343" i="2"/>
  <c r="U259" i="2"/>
  <c r="U103" i="2"/>
  <c r="U7" i="2"/>
  <c r="U898" i="2"/>
  <c r="U886" i="2"/>
  <c r="U874" i="2"/>
  <c r="U862" i="2"/>
  <c r="U850" i="2"/>
  <c r="U838" i="2"/>
  <c r="U826" i="2"/>
  <c r="U814" i="2"/>
  <c r="U802" i="2"/>
  <c r="U790" i="2"/>
  <c r="U778" i="2"/>
  <c r="U766" i="2"/>
  <c r="U754" i="2"/>
  <c r="U742" i="2"/>
  <c r="U730" i="2"/>
  <c r="U718" i="2"/>
  <c r="U706" i="2"/>
  <c r="U694" i="2"/>
  <c r="U682" i="2"/>
  <c r="U670" i="2"/>
  <c r="U658" i="2"/>
  <c r="U634" i="2"/>
  <c r="U622" i="2"/>
  <c r="U610" i="2"/>
  <c r="U598" i="2"/>
  <c r="U586" i="2"/>
  <c r="U574" i="2"/>
  <c r="U562" i="2"/>
  <c r="U550" i="2"/>
  <c r="U538" i="2"/>
  <c r="U526" i="2"/>
  <c r="U514" i="2"/>
  <c r="U502" i="2"/>
  <c r="U490" i="2"/>
  <c r="U478" i="2"/>
  <c r="U466" i="2"/>
  <c r="U454" i="2"/>
  <c r="U442" i="2"/>
  <c r="U430" i="2"/>
  <c r="U406" i="2"/>
  <c r="U394" i="2"/>
  <c r="U382" i="2"/>
  <c r="U370" i="2"/>
  <c r="U358" i="2"/>
  <c r="U346" i="2"/>
  <c r="U334" i="2"/>
  <c r="U322" i="2"/>
  <c r="U310" i="2"/>
  <c r="U298" i="2"/>
  <c r="U286" i="2"/>
  <c r="U274" i="2"/>
  <c r="U262" i="2"/>
  <c r="U250" i="2"/>
  <c r="U238" i="2"/>
  <c r="U226" i="2"/>
  <c r="U214" i="2"/>
  <c r="U202" i="2"/>
  <c r="U190" i="2"/>
  <c r="U178" i="2"/>
  <c r="U166" i="2"/>
  <c r="U154" i="2"/>
  <c r="U142" i="2"/>
  <c r="U130" i="2"/>
  <c r="U118" i="2"/>
  <c r="U106" i="2"/>
  <c r="U94" i="2"/>
  <c r="U82" i="2"/>
  <c r="U70" i="2"/>
  <c r="U58" i="2"/>
  <c r="U46" i="2"/>
  <c r="U34" i="2"/>
  <c r="U22" i="2"/>
  <c r="U10" i="2"/>
  <c r="U894" i="2"/>
  <c r="U882" i="2"/>
  <c r="U870" i="2"/>
  <c r="U858" i="2"/>
  <c r="U846" i="2"/>
  <c r="U834" i="2"/>
  <c r="U822" i="2"/>
  <c r="U810" i="2"/>
  <c r="U798" i="2"/>
  <c r="U786" i="2"/>
  <c r="U762" i="2"/>
  <c r="U750" i="2"/>
  <c r="U738" i="2"/>
  <c r="U726" i="2"/>
  <c r="U714" i="2"/>
  <c r="U702" i="2"/>
  <c r="U690" i="2"/>
  <c r="U678" i="2"/>
  <c r="U654" i="2"/>
  <c r="U642" i="2"/>
  <c r="U630" i="2"/>
  <c r="U606" i="2"/>
  <c r="U594" i="2"/>
  <c r="U582" i="2"/>
  <c r="U570" i="2"/>
  <c r="U558" i="2"/>
  <c r="U534" i="2"/>
  <c r="U522" i="2"/>
  <c r="U498" i="2"/>
  <c r="U486" i="2"/>
  <c r="U450" i="2"/>
  <c r="U438" i="2"/>
  <c r="U426" i="2"/>
  <c r="U414" i="2"/>
  <c r="U402" i="2"/>
  <c r="U390" i="2"/>
  <c r="U378" i="2"/>
  <c r="U354" i="2"/>
  <c r="U342" i="2"/>
  <c r="U330" i="2"/>
  <c r="U318" i="2"/>
  <c r="U294" i="2"/>
  <c r="U270" i="2"/>
  <c r="U258" i="2"/>
  <c r="U246" i="2"/>
  <c r="U234" i="2"/>
  <c r="U222" i="2"/>
  <c r="U210" i="2"/>
  <c r="U198" i="2"/>
  <c r="U186" i="2"/>
  <c r="U174" i="2"/>
  <c r="U162" i="2"/>
  <c r="U150" i="2"/>
  <c r="U126" i="2"/>
  <c r="U114" i="2"/>
  <c r="U90" i="2"/>
  <c r="U78" i="2"/>
  <c r="U66" i="2"/>
  <c r="U54" i="2"/>
  <c r="U42" i="2"/>
  <c r="U30" i="2"/>
  <c r="U18" i="2"/>
  <c r="U901" i="2"/>
  <c r="U889" i="2"/>
  <c r="U877" i="2"/>
  <c r="U865" i="2"/>
  <c r="U853" i="2"/>
  <c r="U841" i="2"/>
  <c r="U829" i="2"/>
  <c r="U817" i="2"/>
  <c r="U805" i="2"/>
  <c r="U793" i="2"/>
  <c r="U781" i="2"/>
  <c r="U769" i="2"/>
  <c r="U757" i="2"/>
  <c r="U745" i="2"/>
  <c r="U733" i="2"/>
  <c r="U721" i="2"/>
  <c r="U709" i="2"/>
  <c r="U697" i="2"/>
  <c r="U685" i="2"/>
  <c r="U673" i="2"/>
  <c r="U661" i="2"/>
  <c r="U649" i="2"/>
  <c r="U637" i="2"/>
  <c r="U625" i="2"/>
  <c r="U613" i="2"/>
  <c r="U601" i="2"/>
  <c r="U589" i="2"/>
  <c r="U577" i="2"/>
  <c r="U565" i="2"/>
  <c r="U553" i="2"/>
  <c r="U541" i="2"/>
  <c r="U529" i="2"/>
  <c r="U517" i="2"/>
  <c r="U505" i="2"/>
  <c r="U493" i="2"/>
  <c r="U481" i="2"/>
  <c r="U469" i="2"/>
  <c r="U457" i="2"/>
  <c r="U445" i="2"/>
  <c r="U433" i="2"/>
  <c r="U421" i="2"/>
  <c r="U409" i="2"/>
  <c r="U397" i="2"/>
  <c r="U385" i="2"/>
  <c r="U373" i="2"/>
  <c r="U361" i="2"/>
  <c r="U349" i="2"/>
  <c r="U337" i="2"/>
  <c r="U325" i="2"/>
  <c r="U313" i="2"/>
  <c r="U301" i="2"/>
  <c r="U289" i="2"/>
  <c r="U277" i="2"/>
  <c r="U265" i="2"/>
  <c r="U253" i="2"/>
  <c r="U241" i="2"/>
  <c r="U229" i="2"/>
  <c r="U217" i="2"/>
  <c r="U205" i="2"/>
  <c r="U193" i="2"/>
  <c r="U181" i="2"/>
  <c r="U169" i="2"/>
  <c r="U157" i="2"/>
  <c r="U145" i="2"/>
  <c r="U133" i="2"/>
  <c r="U121" i="2"/>
  <c r="U109" i="2"/>
  <c r="U97" i="2"/>
  <c r="U85" i="2"/>
  <c r="U73" i="2"/>
  <c r="U61" i="2"/>
  <c r="U49" i="2"/>
  <c r="U37" i="2"/>
  <c r="U25" i="2"/>
  <c r="U13" i="2"/>
  <c r="U904" i="2"/>
  <c r="U880" i="2"/>
  <c r="U868" i="2"/>
  <c r="U856" i="2"/>
  <c r="U832" i="2"/>
  <c r="U808" i="2"/>
  <c r="U796" i="2"/>
  <c r="U784" i="2"/>
  <c r="U772" i="2"/>
  <c r="U760" i="2"/>
  <c r="U748" i="2"/>
  <c r="U724" i="2"/>
  <c r="U712" i="2"/>
  <c r="U700" i="2"/>
  <c r="U652" i="2"/>
  <c r="U640" i="2"/>
  <c r="U628" i="2"/>
  <c r="U616" i="2"/>
  <c r="U604" i="2"/>
  <c r="U568" i="2"/>
  <c r="U544" i="2"/>
  <c r="U520" i="2"/>
  <c r="U508" i="2"/>
  <c r="U496" i="2"/>
  <c r="U472" i="2"/>
  <c r="U460" i="2"/>
  <c r="U448" i="2"/>
  <c r="U436" i="2"/>
  <c r="U424" i="2"/>
  <c r="U412" i="2"/>
  <c r="U400" i="2"/>
  <c r="U364" i="2"/>
  <c r="U352" i="2"/>
  <c r="U340" i="2"/>
  <c r="U328" i="2"/>
  <c r="U316" i="2"/>
  <c r="U304" i="2"/>
  <c r="U280" i="2"/>
  <c r="U256" i="2"/>
  <c r="U220" i="2"/>
  <c r="U208" i="2"/>
  <c r="U196" i="2"/>
  <c r="U172" i="2"/>
  <c r="U160" i="2"/>
  <c r="U124" i="2"/>
  <c r="U76" i="2"/>
  <c r="U52" i="2"/>
  <c r="U40" i="2"/>
  <c r="U16" i="2"/>
  <c r="U4" i="2"/>
  <c r="U893" i="2"/>
  <c r="U881" i="2"/>
  <c r="U845" i="2"/>
  <c r="U833" i="2"/>
  <c r="U821" i="2"/>
  <c r="U797" i="2"/>
  <c r="U773" i="2"/>
  <c r="U761" i="2"/>
  <c r="U749" i="2"/>
  <c r="U737" i="2"/>
  <c r="U725" i="2"/>
  <c r="U689" i="2"/>
  <c r="U677" i="2"/>
  <c r="U665" i="2"/>
  <c r="U641" i="2"/>
  <c r="U629" i="2"/>
  <c r="U605" i="2"/>
  <c r="U581" i="2"/>
  <c r="U569" i="2"/>
  <c r="U545" i="2"/>
  <c r="U533" i="2"/>
  <c r="U521" i="2"/>
  <c r="U497" i="2"/>
  <c r="U485" i="2"/>
  <c r="U473" i="2"/>
  <c r="U449" i="2"/>
  <c r="U437" i="2"/>
  <c r="U413" i="2"/>
  <c r="U401" i="2"/>
  <c r="U389" i="2"/>
  <c r="U377" i="2"/>
  <c r="U365" i="2"/>
  <c r="U353" i="2"/>
  <c r="U341" i="2"/>
  <c r="U329" i="2"/>
  <c r="U317" i="2"/>
  <c r="U293" i="2"/>
  <c r="U281" i="2"/>
  <c r="U269" i="2"/>
  <c r="U257" i="2"/>
  <c r="U245" i="2"/>
  <c r="U221" i="2"/>
  <c r="U209" i="2"/>
  <c r="U197" i="2"/>
  <c r="U185" i="2"/>
  <c r="U161" i="2"/>
  <c r="U149" i="2"/>
  <c r="U137" i="2"/>
  <c r="U113" i="2"/>
  <c r="U101" i="2"/>
  <c r="U89" i="2"/>
  <c r="U65" i="2"/>
  <c r="U41" i="2"/>
  <c r="U29" i="2"/>
  <c r="U5" i="2"/>
  <c r="U556" i="2"/>
  <c r="U292" i="2"/>
  <c r="U885" i="2"/>
  <c r="U873" i="2"/>
  <c r="U861" i="2"/>
  <c r="U849" i="2"/>
  <c r="U837" i="2"/>
  <c r="U813" i="2"/>
  <c r="U801" i="2"/>
  <c r="U789" i="2"/>
  <c r="U777" i="2"/>
  <c r="U765" i="2"/>
  <c r="U753" i="2"/>
  <c r="U729" i="2"/>
  <c r="U705" i="2"/>
  <c r="U693" i="2"/>
  <c r="U681" i="2"/>
  <c r="U657" i="2"/>
  <c r="U645" i="2"/>
  <c r="U633" i="2"/>
  <c r="U621" i="2"/>
  <c r="U609" i="2"/>
  <c r="U597" i="2"/>
  <c r="U585" i="2"/>
  <c r="U561" i="2"/>
  <c r="U549" i="2"/>
  <c r="U537" i="2"/>
  <c r="U525" i="2"/>
  <c r="U513" i="2"/>
  <c r="U501" i="2"/>
  <c r="U489" i="2"/>
  <c r="U477" i="2"/>
  <c r="U465" i="2"/>
  <c r="U453" i="2"/>
  <c r="U441" i="2"/>
  <c r="U429" i="2"/>
  <c r="U405" i="2"/>
  <c r="U393" i="2"/>
  <c r="U381" i="2"/>
  <c r="U369" i="2"/>
  <c r="U357" i="2"/>
  <c r="U345" i="2"/>
  <c r="U321" i="2"/>
  <c r="U309" i="2"/>
  <c r="U297" i="2"/>
  <c r="U285" i="2"/>
  <c r="U273" i="2"/>
  <c r="U249" i="2"/>
  <c r="U237" i="2"/>
  <c r="U225" i="2"/>
  <c r="U201" i="2"/>
  <c r="U177" i="2"/>
  <c r="U165" i="2"/>
  <c r="U153" i="2"/>
  <c r="U141" i="2"/>
  <c r="U129" i="2"/>
  <c r="U117" i="2"/>
  <c r="U105" i="2"/>
  <c r="U93" i="2"/>
  <c r="U81" i="2"/>
  <c r="U69" i="2"/>
  <c r="U57" i="2"/>
  <c r="U45" i="2"/>
  <c r="U21" i="2"/>
  <c r="U9" i="2"/>
  <c r="U896" i="2"/>
  <c r="U884" i="2"/>
  <c r="U872" i="2"/>
  <c r="U860" i="2"/>
  <c r="U848" i="2"/>
  <c r="U836" i="2"/>
  <c r="U824" i="2"/>
  <c r="U812" i="2"/>
  <c r="U800" i="2"/>
  <c r="U788" i="2"/>
  <c r="U776" i="2"/>
  <c r="U764" i="2"/>
  <c r="U752" i="2"/>
  <c r="U740" i="2"/>
  <c r="U728" i="2"/>
  <c r="U716" i="2"/>
  <c r="U704" i="2"/>
  <c r="U692" i="2"/>
  <c r="U680" i="2"/>
  <c r="U668" i="2"/>
  <c r="U656" i="2"/>
  <c r="U644" i="2"/>
  <c r="U632" i="2"/>
  <c r="U620" i="2"/>
  <c r="U608" i="2"/>
  <c r="U596" i="2"/>
  <c r="U584" i="2"/>
  <c r="U572" i="2"/>
  <c r="U560" i="2"/>
  <c r="U548" i="2"/>
  <c r="U536" i="2"/>
  <c r="U524" i="2"/>
  <c r="U512" i="2"/>
  <c r="U500" i="2"/>
  <c r="U488" i="2"/>
  <c r="U476" i="2"/>
  <c r="U464" i="2"/>
  <c r="U452" i="2"/>
  <c r="U440" i="2"/>
  <c r="U428" i="2"/>
  <c r="U416" i="2"/>
  <c r="U404" i="2"/>
  <c r="U392" i="2"/>
  <c r="U380" i="2"/>
  <c r="U368" i="2"/>
  <c r="U356" i="2"/>
  <c r="U344" i="2"/>
  <c r="U332" i="2"/>
  <c r="U320" i="2"/>
  <c r="U308" i="2"/>
  <c r="U296" i="2"/>
  <c r="U284" i="2"/>
  <c r="U272" i="2"/>
  <c r="U260" i="2"/>
  <c r="U248" i="2"/>
  <c r="U236" i="2"/>
  <c r="U224" i="2"/>
  <c r="U212" i="2"/>
  <c r="U200" i="2"/>
  <c r="U188" i="2"/>
  <c r="U176" i="2"/>
  <c r="U164" i="2"/>
  <c r="U152" i="2"/>
  <c r="U140" i="2"/>
  <c r="U128" i="2"/>
  <c r="U116" i="2"/>
  <c r="U104" i="2"/>
  <c r="U92" i="2"/>
  <c r="U80" i="2"/>
  <c r="U68" i="2"/>
  <c r="U56" i="2"/>
  <c r="U44" i="2"/>
  <c r="U32" i="2"/>
  <c r="U20" i="2"/>
  <c r="U8" i="2"/>
  <c r="U883" i="2"/>
  <c r="U859" i="2"/>
  <c r="U847" i="2"/>
  <c r="U835" i="2"/>
  <c r="U811" i="2"/>
  <c r="U799" i="2"/>
  <c r="U763" i="2"/>
  <c r="U751" i="2"/>
  <c r="U727" i="2"/>
  <c r="U715" i="2"/>
  <c r="U703" i="2"/>
  <c r="U691" i="2"/>
  <c r="U679" i="2"/>
  <c r="U655" i="2"/>
  <c r="U643" i="2"/>
  <c r="U631" i="2"/>
  <c r="U607" i="2"/>
  <c r="U595" i="2"/>
  <c r="U583" i="2"/>
  <c r="U571" i="2"/>
  <c r="U559" i="2"/>
  <c r="U547" i="2"/>
  <c r="U535" i="2"/>
  <c r="U511" i="2"/>
  <c r="U487" i="2"/>
  <c r="U463" i="2"/>
  <c r="U439" i="2"/>
  <c r="U427" i="2"/>
  <c r="U415" i="2"/>
  <c r="U391" i="2"/>
  <c r="U379" i="2"/>
  <c r="U367" i="2"/>
  <c r="U355" i="2"/>
  <c r="U319" i="2"/>
  <c r="U295" i="2"/>
  <c r="U283" i="2"/>
  <c r="U271" i="2"/>
  <c r="U247" i="2"/>
  <c r="U235" i="2"/>
  <c r="U223" i="2"/>
  <c r="U199" i="2"/>
  <c r="U175" i="2"/>
  <c r="U163" i="2"/>
  <c r="U151" i="2"/>
  <c r="U139" i="2"/>
  <c r="U127" i="2"/>
  <c r="U115" i="2"/>
  <c r="U91" i="2"/>
  <c r="U79" i="2"/>
  <c r="U67" i="2"/>
  <c r="U43" i="2"/>
  <c r="U31" i="2"/>
  <c r="U19" i="2"/>
  <c r="U287" i="2"/>
  <c r="U275" i="2"/>
  <c r="U263" i="2"/>
  <c r="U251" i="2"/>
  <c r="U227" i="2"/>
  <c r="U215" i="2"/>
  <c r="U203" i="2"/>
  <c r="U179" i="2"/>
  <c r="U167" i="2"/>
  <c r="U155" i="2"/>
  <c r="U143" i="2"/>
  <c r="U131" i="2"/>
  <c r="U119" i="2"/>
  <c r="U107" i="2"/>
  <c r="U95" i="2"/>
  <c r="U83" i="2"/>
  <c r="U71" i="2"/>
  <c r="U47" i="2"/>
  <c r="U35" i="2"/>
  <c r="U23" i="2"/>
  <c r="U11" i="2"/>
  <c r="U890" i="2"/>
  <c r="U878" i="2"/>
  <c r="U866" i="2"/>
  <c r="U842" i="2"/>
  <c r="U830" i="2"/>
  <c r="U818" i="2"/>
  <c r="U806" i="2"/>
  <c r="U794" i="2"/>
  <c r="U782" i="2"/>
  <c r="U770" i="2"/>
  <c r="U758" i="2"/>
  <c r="U746" i="2"/>
  <c r="U734" i="2"/>
  <c r="U722" i="2"/>
  <c r="U710" i="2"/>
  <c r="U698" i="2"/>
  <c r="U686" i="2"/>
  <c r="U674" i="2"/>
  <c r="U662" i="2"/>
  <c r="U650" i="2"/>
  <c r="U638" i="2"/>
  <c r="U626" i="2"/>
  <c r="U614" i="2"/>
  <c r="U590" i="2"/>
  <c r="U578" i="2"/>
  <c r="U566" i="2"/>
  <c r="U542" i="2"/>
  <c r="U518" i="2"/>
  <c r="U506" i="2"/>
  <c r="U494" i="2"/>
  <c r="U470" i="2"/>
  <c r="U458" i="2"/>
  <c r="U446" i="2"/>
  <c r="U434" i="2"/>
  <c r="U422" i="2"/>
  <c r="U410" i="2"/>
  <c r="U398" i="2"/>
  <c r="U386" i="2"/>
  <c r="U374" i="2"/>
  <c r="U362" i="2"/>
  <c r="U350" i="2"/>
  <c r="U338" i="2"/>
  <c r="U326" i="2"/>
  <c r="U302" i="2"/>
  <c r="U278" i="2"/>
  <c r="U266" i="2"/>
  <c r="U254" i="2"/>
  <c r="U242" i="2"/>
  <c r="U230" i="2"/>
  <c r="U218" i="2"/>
  <c r="U206" i="2"/>
  <c r="U194" i="2"/>
  <c r="U182" i="2"/>
  <c r="U170" i="2"/>
  <c r="U158" i="2"/>
  <c r="U146" i="2"/>
  <c r="U134" i="2"/>
  <c r="U122" i="2"/>
  <c r="U98" i="2"/>
  <c r="U74" i="2"/>
  <c r="U62" i="2"/>
  <c r="U50" i="2"/>
  <c r="U26" i="2"/>
  <c r="U14" i="2"/>
  <c r="U2" i="2"/>
  <c r="U844" i="2"/>
  <c r="U736" i="2"/>
  <c r="U688" i="2"/>
  <c r="U580" i="2"/>
  <c r="U268" i="2"/>
  <c r="U148" i="2"/>
  <c r="U112" i="2"/>
  <c r="U64" i="2"/>
  <c r="U28" i="2"/>
  <c r="U892" i="2"/>
  <c r="U820" i="2"/>
  <c r="U664" i="2"/>
  <c r="U532" i="2"/>
  <c r="U388" i="2"/>
  <c r="U244" i="2"/>
  <c r="U88" i="2"/>
  <c r="U676" i="2"/>
  <c r="U592" i="2"/>
  <c r="U376" i="2"/>
  <c r="U232" i="2"/>
  <c r="U184" i="2"/>
  <c r="U136" i="2"/>
  <c r="U100" i="2"/>
  <c r="U807" i="2"/>
  <c r="U663" i="2"/>
  <c r="U519" i="2"/>
  <c r="U375" i="2"/>
  <c r="U231" i="2"/>
  <c r="U87" i="2"/>
  <c r="M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91D7BF0-05D7-476C-9B3E-B710DA727107}" keepAlive="1" name="Consulta - Hoja1" description="Conexión a la consulta 'Hoja1' en el libro." type="5" refreshedVersion="8" background="1" saveData="1">
    <dbPr connection="Provider=Microsoft.Mashup.OleDb.1;Data Source=$Workbook$;Location=Hoja1;Extended Properties=&quot;&quot;" command="SELECT * FROM [Hoja1]"/>
  </connection>
  <connection id="2" xr16:uid="{66B88F77-EB08-451C-AF11-810FF0148064}" keepAlive="1" name="Consulta - Tabla_1" description="Conexión a la consulta 'Tabla_1' en el libro." type="5" refreshedVersion="8" background="1" saveData="1">
    <dbPr connection="Provider=Microsoft.Mashup.OleDb.1;Data Source=$Workbook$;Location=Tabla_1;Extended Properties=&quot;&quot;" command="SELECT * FROM [Tabla_1]"/>
  </connection>
</connections>
</file>

<file path=xl/sharedStrings.xml><?xml version="1.0" encoding="utf-8"?>
<sst xmlns="http://schemas.openxmlformats.org/spreadsheetml/2006/main" count="11419" uniqueCount="1182">
  <si>
    <t>ID Cliente</t>
  </si>
  <si>
    <t>Zona</t>
  </si>
  <si>
    <t>País</t>
  </si>
  <si>
    <t>Tipo de producto</t>
  </si>
  <si>
    <t>Prioridad</t>
  </si>
  <si>
    <t>Fecha pedido</t>
  </si>
  <si>
    <t>ID Pedido</t>
  </si>
  <si>
    <t>Fecha envío</t>
  </si>
  <si>
    <t>Unidades</t>
  </si>
  <si>
    <t>Precio Unitario</t>
  </si>
  <si>
    <t>Coste unitario</t>
  </si>
  <si>
    <t>C2421</t>
  </si>
  <si>
    <t>Europa</t>
  </si>
  <si>
    <t>United Kingdom</t>
  </si>
  <si>
    <t>Snacks</t>
  </si>
  <si>
    <t>Offline</t>
  </si>
  <si>
    <t>C1908</t>
  </si>
  <si>
    <t>Malta</t>
  </si>
  <si>
    <t>Cárnicos</t>
  </si>
  <si>
    <t>Online</t>
  </si>
  <si>
    <t>C7652</t>
  </si>
  <si>
    <t>Australia y Oceanía</t>
  </si>
  <si>
    <t>Marshall Islands</t>
  </si>
  <si>
    <t>Cereales</t>
  </si>
  <si>
    <t>África</t>
  </si>
  <si>
    <t>Iran</t>
  </si>
  <si>
    <t>Frutas</t>
  </si>
  <si>
    <t>C5305</t>
  </si>
  <si>
    <t>Centroamérica y Caribe</t>
  </si>
  <si>
    <t>Guatemala</t>
  </si>
  <si>
    <t>Alimento infantil</t>
  </si>
  <si>
    <t>C5168</t>
  </si>
  <si>
    <t>Grenada</t>
  </si>
  <si>
    <t>Bebida</t>
  </si>
  <si>
    <t>C9197</t>
  </si>
  <si>
    <t>Fiji</t>
  </si>
  <si>
    <t>C2876</t>
  </si>
  <si>
    <t xml:space="preserve">Tunisia </t>
  </si>
  <si>
    <t>Cosméticos</t>
  </si>
  <si>
    <t>C8394</t>
  </si>
  <si>
    <t>Cuidado personal</t>
  </si>
  <si>
    <t>Australia</t>
  </si>
  <si>
    <t>Material de oficina</t>
  </si>
  <si>
    <t>C3212</t>
  </si>
  <si>
    <t>Norteamérica</t>
  </si>
  <si>
    <t>Greenland</t>
  </si>
  <si>
    <t>Angola</t>
  </si>
  <si>
    <t>C5218</t>
  </si>
  <si>
    <t>Zambia</t>
  </si>
  <si>
    <t>Kenya</t>
  </si>
  <si>
    <t>Verduras</t>
  </si>
  <si>
    <t>C1229</t>
  </si>
  <si>
    <t>Azerbaijan</t>
  </si>
  <si>
    <t>Mozambique</t>
  </si>
  <si>
    <t>C7310</t>
  </si>
  <si>
    <t>Federated States of Micronesia</t>
  </si>
  <si>
    <t>C5348</t>
  </si>
  <si>
    <t>Dominican Republic</t>
  </si>
  <si>
    <t>Libya</t>
  </si>
  <si>
    <t>C2519</t>
  </si>
  <si>
    <t>Asia</t>
  </si>
  <si>
    <t>Uzbekistan</t>
  </si>
  <si>
    <t>C8199</t>
  </si>
  <si>
    <t>Sri Lanka</t>
  </si>
  <si>
    <t>C4645</t>
  </si>
  <si>
    <t>The Gambia</t>
  </si>
  <si>
    <t>C1390</t>
  </si>
  <si>
    <t>Myanmar</t>
  </si>
  <si>
    <t>C4168</t>
  </si>
  <si>
    <t>Bhutan</t>
  </si>
  <si>
    <t>Ropa</t>
  </si>
  <si>
    <t>C1418</t>
  </si>
  <si>
    <t>Mali</t>
  </si>
  <si>
    <t>C4779</t>
  </si>
  <si>
    <t>Burundi</t>
  </si>
  <si>
    <t>C8598</t>
  </si>
  <si>
    <t>C3420</t>
  </si>
  <si>
    <t>Nigeria</t>
  </si>
  <si>
    <t>C7497</t>
  </si>
  <si>
    <t>Norway</t>
  </si>
  <si>
    <t>Doméstico</t>
  </si>
  <si>
    <t>C2932</t>
  </si>
  <si>
    <t>Papua New Guinea</t>
  </si>
  <si>
    <t>C2806</t>
  </si>
  <si>
    <t>North Korea</t>
  </si>
  <si>
    <t>C1968</t>
  </si>
  <si>
    <t>Montenegro</t>
  </si>
  <si>
    <t>C8684</t>
  </si>
  <si>
    <t>C4923</t>
  </si>
  <si>
    <t>Lesotho</t>
  </si>
  <si>
    <t>C4857</t>
  </si>
  <si>
    <t>Indonesia</t>
  </si>
  <si>
    <t>C5362</t>
  </si>
  <si>
    <t>Iraq</t>
  </si>
  <si>
    <t>C8517</t>
  </si>
  <si>
    <t>Singapore</t>
  </si>
  <si>
    <t>C8103</t>
  </si>
  <si>
    <t>South Korea</t>
  </si>
  <si>
    <t>C3105</t>
  </si>
  <si>
    <t>Lebanon</t>
  </si>
  <si>
    <t>C2211</t>
  </si>
  <si>
    <t>C1312</t>
  </si>
  <si>
    <t>Vietnam</t>
  </si>
  <si>
    <t>C6003</t>
  </si>
  <si>
    <t>Jordan</t>
  </si>
  <si>
    <t>C9080</t>
  </si>
  <si>
    <t>Palau</t>
  </si>
  <si>
    <t>C4045</t>
  </si>
  <si>
    <t xml:space="preserve">Antigua and Barbuda </t>
  </si>
  <si>
    <t>C7601</t>
  </si>
  <si>
    <t>C1154</t>
  </si>
  <si>
    <t>El Salvador</t>
  </si>
  <si>
    <t>C7315</t>
  </si>
  <si>
    <t>Republic of the Congo</t>
  </si>
  <si>
    <t>C4396</t>
  </si>
  <si>
    <t>Vanuatu</t>
  </si>
  <si>
    <t>C2914</t>
  </si>
  <si>
    <t>Bangladesh</t>
  </si>
  <si>
    <t>C5088</t>
  </si>
  <si>
    <t>C9340</t>
  </si>
  <si>
    <t>South Sudan</t>
  </si>
  <si>
    <t>C5795</t>
  </si>
  <si>
    <t>C7783</t>
  </si>
  <si>
    <t xml:space="preserve">Saint Kitts and Nevis </t>
  </si>
  <si>
    <t>C2335</t>
  </si>
  <si>
    <t>Rwanda</t>
  </si>
  <si>
    <t>C8686</t>
  </si>
  <si>
    <t>C1774</t>
  </si>
  <si>
    <t xml:space="preserve">Moldova </t>
  </si>
  <si>
    <t>Austria</t>
  </si>
  <si>
    <t>C4428</t>
  </si>
  <si>
    <t>Spain</t>
  </si>
  <si>
    <t>C7885</t>
  </si>
  <si>
    <t>China</t>
  </si>
  <si>
    <t>C3863</t>
  </si>
  <si>
    <t>Qatar</t>
  </si>
  <si>
    <t>C2314</t>
  </si>
  <si>
    <t>Georgia</t>
  </si>
  <si>
    <t>C4896</t>
  </si>
  <si>
    <t>Kazakhstan</t>
  </si>
  <si>
    <t>C9468</t>
  </si>
  <si>
    <t>Namibia</t>
  </si>
  <si>
    <t>Jamaica</t>
  </si>
  <si>
    <t>C6039</t>
  </si>
  <si>
    <t>Syria</t>
  </si>
  <si>
    <t>C6272</t>
  </si>
  <si>
    <t>Tanzania</t>
  </si>
  <si>
    <t>C6967</t>
  </si>
  <si>
    <t>C9498</t>
  </si>
  <si>
    <t>C2444</t>
  </si>
  <si>
    <t>Hungary</t>
  </si>
  <si>
    <t>C2087</t>
  </si>
  <si>
    <t>C2912</t>
  </si>
  <si>
    <t>C9106</t>
  </si>
  <si>
    <t>C3061</t>
  </si>
  <si>
    <t>Thailand</t>
  </si>
  <si>
    <t>C3872</t>
  </si>
  <si>
    <t>Taiwan</t>
  </si>
  <si>
    <t>C8834</t>
  </si>
  <si>
    <t>India</t>
  </si>
  <si>
    <t>C6950</t>
  </si>
  <si>
    <t>Romania</t>
  </si>
  <si>
    <t>C1422</t>
  </si>
  <si>
    <t>East Timor</t>
  </si>
  <si>
    <t>C5158</t>
  </si>
  <si>
    <t>Bosnia and Herzegovina</t>
  </si>
  <si>
    <t>C9266</t>
  </si>
  <si>
    <t>Ireland</t>
  </si>
  <si>
    <t>C5561</t>
  </si>
  <si>
    <t>Croatia</t>
  </si>
  <si>
    <t>C9058</t>
  </si>
  <si>
    <t>C8476</t>
  </si>
  <si>
    <t>C6738</t>
  </si>
  <si>
    <t>C7470</t>
  </si>
  <si>
    <t>Madagascar</t>
  </si>
  <si>
    <t>C1499</t>
  </si>
  <si>
    <t>C7358</t>
  </si>
  <si>
    <t>Sierra Leone</t>
  </si>
  <si>
    <t>C3782</t>
  </si>
  <si>
    <t>Netherlands</t>
  </si>
  <si>
    <t>C6208</t>
  </si>
  <si>
    <t>C8278</t>
  </si>
  <si>
    <t>Trinidad and Tobago</t>
  </si>
  <si>
    <t>C4335</t>
  </si>
  <si>
    <t>C2928</t>
  </si>
  <si>
    <t xml:space="preserve">Samoa </t>
  </si>
  <si>
    <t>C4307</t>
  </si>
  <si>
    <t>Albania</t>
  </si>
  <si>
    <t>C4925</t>
  </si>
  <si>
    <t>Cape Verde</t>
  </si>
  <si>
    <t>C1939</t>
  </si>
  <si>
    <t>Italy</t>
  </si>
  <si>
    <t>C6709</t>
  </si>
  <si>
    <t>C4298</t>
  </si>
  <si>
    <t>Maldives</t>
  </si>
  <si>
    <t>C2971</t>
  </si>
  <si>
    <t>C2700</t>
  </si>
  <si>
    <t>Yemen</t>
  </si>
  <si>
    <t>C8654</t>
  </si>
  <si>
    <t>C8711</t>
  </si>
  <si>
    <t>C4949</t>
  </si>
  <si>
    <t>Latvia</t>
  </si>
  <si>
    <t>C9149</t>
  </si>
  <si>
    <t>C2297</t>
  </si>
  <si>
    <t>Lithuania</t>
  </si>
  <si>
    <t>C2079</t>
  </si>
  <si>
    <t>Senegal</t>
  </si>
  <si>
    <t>C4389</t>
  </si>
  <si>
    <t>C5819</t>
  </si>
  <si>
    <t>Bulgaria</t>
  </si>
  <si>
    <t>C8167</t>
  </si>
  <si>
    <t xml:space="preserve">Seychelles </t>
  </si>
  <si>
    <t>C4933</t>
  </si>
  <si>
    <t>C3822</t>
  </si>
  <si>
    <t>Saint Vincent and the Grenadines</t>
  </si>
  <si>
    <t>C4239</t>
  </si>
  <si>
    <t>Andorra</t>
  </si>
  <si>
    <t>C1796</t>
  </si>
  <si>
    <t>C1804</t>
  </si>
  <si>
    <t>Togo</t>
  </si>
  <si>
    <t>C5780</t>
  </si>
  <si>
    <t>C6943</t>
  </si>
  <si>
    <t>C3715</t>
  </si>
  <si>
    <t>C4222</t>
  </si>
  <si>
    <t>Japan</t>
  </si>
  <si>
    <t>C3793</t>
  </si>
  <si>
    <t>Central African Republic</t>
  </si>
  <si>
    <t>C7459</t>
  </si>
  <si>
    <t>C7456</t>
  </si>
  <si>
    <t>Mauritania</t>
  </si>
  <si>
    <t>C5720</t>
  </si>
  <si>
    <t>Portugal</t>
  </si>
  <si>
    <t>C9394</t>
  </si>
  <si>
    <t>Liberia</t>
  </si>
  <si>
    <t>C8321</t>
  </si>
  <si>
    <t>C6549</t>
  </si>
  <si>
    <t>Cameroon</t>
  </si>
  <si>
    <t>C8829</t>
  </si>
  <si>
    <t>Cuba</t>
  </si>
  <si>
    <t>C7113</t>
  </si>
  <si>
    <t>Malawi</t>
  </si>
  <si>
    <t>C3059</t>
  </si>
  <si>
    <t>Tuvalu</t>
  </si>
  <si>
    <t>C3527</t>
  </si>
  <si>
    <t>C7079</t>
  </si>
  <si>
    <t>C8482</t>
  </si>
  <si>
    <t>Turkmenistan</t>
  </si>
  <si>
    <t>C3205</t>
  </si>
  <si>
    <t>Uganda</t>
  </si>
  <si>
    <t>C9920</t>
  </si>
  <si>
    <t>C3003</t>
  </si>
  <si>
    <t>Switzerland</t>
  </si>
  <si>
    <t>C7032</t>
  </si>
  <si>
    <t>Kuwait</t>
  </si>
  <si>
    <t>C2289</t>
  </si>
  <si>
    <t>C1260</t>
  </si>
  <si>
    <t>C8131</t>
  </si>
  <si>
    <t>C5294</t>
  </si>
  <si>
    <t>C2844</t>
  </si>
  <si>
    <t>Ghana</t>
  </si>
  <si>
    <t>C7077</t>
  </si>
  <si>
    <t>Poland</t>
  </si>
  <si>
    <t>Mongolia</t>
  </si>
  <si>
    <t>C5799</t>
  </si>
  <si>
    <t>C7399</t>
  </si>
  <si>
    <t>C2903</t>
  </si>
  <si>
    <t>C2125</t>
  </si>
  <si>
    <t>Ethiopia</t>
  </si>
  <si>
    <t>C2080</t>
  </si>
  <si>
    <t>Niger</t>
  </si>
  <si>
    <t>C9487</t>
  </si>
  <si>
    <t>C5053</t>
  </si>
  <si>
    <t>United States of America</t>
  </si>
  <si>
    <t>C5665</t>
  </si>
  <si>
    <t>Sudan</t>
  </si>
  <si>
    <t>C2639</t>
  </si>
  <si>
    <t>C1708</t>
  </si>
  <si>
    <t>C9311</t>
  </si>
  <si>
    <t>C1089</t>
  </si>
  <si>
    <t>C7385</t>
  </si>
  <si>
    <t>C9749</t>
  </si>
  <si>
    <t>Bahrain</t>
  </si>
  <si>
    <t>C8429</t>
  </si>
  <si>
    <t>Algeria</t>
  </si>
  <si>
    <t>C8880</t>
  </si>
  <si>
    <t>Botswana</t>
  </si>
  <si>
    <t>C8258</t>
  </si>
  <si>
    <t>C8924</t>
  </si>
  <si>
    <t>C4939</t>
  </si>
  <si>
    <t>Guinea-Bissau</t>
  </si>
  <si>
    <t>C4571</t>
  </si>
  <si>
    <t>Pakistan</t>
  </si>
  <si>
    <t>C7789</t>
  </si>
  <si>
    <t>C1373</t>
  </si>
  <si>
    <t>Afghanistan</t>
  </si>
  <si>
    <t>C8693</t>
  </si>
  <si>
    <t>C8508</t>
  </si>
  <si>
    <t>Oman</t>
  </si>
  <si>
    <t>C8801</t>
  </si>
  <si>
    <t>Burkina Faso</t>
  </si>
  <si>
    <t>C9260</t>
  </si>
  <si>
    <t>C3947</t>
  </si>
  <si>
    <t>Serbia</t>
  </si>
  <si>
    <t>C5565</t>
  </si>
  <si>
    <t xml:space="preserve">Mauritius </t>
  </si>
  <si>
    <t>C4134</t>
  </si>
  <si>
    <t>C7355</t>
  </si>
  <si>
    <t>C5637</t>
  </si>
  <si>
    <t>C3589</t>
  </si>
  <si>
    <t>New Zealand</t>
  </si>
  <si>
    <t>C6524</t>
  </si>
  <si>
    <t>C7110</t>
  </si>
  <si>
    <t>Somalia</t>
  </si>
  <si>
    <t>C9962</t>
  </si>
  <si>
    <t>Cyprus</t>
  </si>
  <si>
    <t>C1896</t>
  </si>
  <si>
    <t>C4538</t>
  </si>
  <si>
    <t>C7979</t>
  </si>
  <si>
    <t>The Bahamas</t>
  </si>
  <si>
    <t>C1361</t>
  </si>
  <si>
    <t>Germany</t>
  </si>
  <si>
    <t>C1528</t>
  </si>
  <si>
    <t>C3526</t>
  </si>
  <si>
    <t>Luxembourg</t>
  </si>
  <si>
    <t>C3108</t>
  </si>
  <si>
    <t>C1225</t>
  </si>
  <si>
    <t>C8535</t>
  </si>
  <si>
    <t>C6878</t>
  </si>
  <si>
    <t>C9238</t>
  </si>
  <si>
    <t>C7450</t>
  </si>
  <si>
    <t>Solomon Islands</t>
  </si>
  <si>
    <t>C3821</t>
  </si>
  <si>
    <t>C9933</t>
  </si>
  <si>
    <t>C9804</t>
  </si>
  <si>
    <t>C6920</t>
  </si>
  <si>
    <t>C5468</t>
  </si>
  <si>
    <t>C5839</t>
  </si>
  <si>
    <t>Cote d'Ivoire</t>
  </si>
  <si>
    <t>C9128</t>
  </si>
  <si>
    <t>Russia</t>
  </si>
  <si>
    <t>C3632</t>
  </si>
  <si>
    <t>C5351</t>
  </si>
  <si>
    <t>C8489</t>
  </si>
  <si>
    <t>C7953</t>
  </si>
  <si>
    <t>C3853</t>
  </si>
  <si>
    <t>C6001</t>
  </si>
  <si>
    <t>C2414</t>
  </si>
  <si>
    <t>C8811</t>
  </si>
  <si>
    <t>C1114</t>
  </si>
  <si>
    <t>Laos</t>
  </si>
  <si>
    <t>C9949</t>
  </si>
  <si>
    <t>C8144</t>
  </si>
  <si>
    <t>C6946</t>
  </si>
  <si>
    <t>C1726</t>
  </si>
  <si>
    <t>Sweden</t>
  </si>
  <si>
    <t>C1212</t>
  </si>
  <si>
    <t>C8748</t>
  </si>
  <si>
    <t>Kiribati</t>
  </si>
  <si>
    <t>C5882</t>
  </si>
  <si>
    <t>C1864</t>
  </si>
  <si>
    <t>Philippines</t>
  </si>
  <si>
    <t>C2148</t>
  </si>
  <si>
    <t>Comoros</t>
  </si>
  <si>
    <t>C3890</t>
  </si>
  <si>
    <t>Liechtenstein</t>
  </si>
  <si>
    <t>C9451</t>
  </si>
  <si>
    <t>C3894</t>
  </si>
  <si>
    <t>C4484</t>
  </si>
  <si>
    <t>Chad</t>
  </si>
  <si>
    <t>C2190</t>
  </si>
  <si>
    <t>Macedonia</t>
  </si>
  <si>
    <t>United Arab Emirates</t>
  </si>
  <si>
    <t>C1347</t>
  </si>
  <si>
    <t>C1750</t>
  </si>
  <si>
    <t>C6179</t>
  </si>
  <si>
    <t>Kosovo</t>
  </si>
  <si>
    <t>C4617</t>
  </si>
  <si>
    <t>C5754</t>
  </si>
  <si>
    <t>C5479</t>
  </si>
  <si>
    <t>Mexico</t>
  </si>
  <si>
    <t>C9388</t>
  </si>
  <si>
    <t>C1277</t>
  </si>
  <si>
    <t>C1647</t>
  </si>
  <si>
    <t>C9201</t>
  </si>
  <si>
    <t>C5347</t>
  </si>
  <si>
    <t>C3695</t>
  </si>
  <si>
    <t>Egypt</t>
  </si>
  <si>
    <t>C9556</t>
  </si>
  <si>
    <t>Swaziland</t>
  </si>
  <si>
    <t>C6448</t>
  </si>
  <si>
    <t>C5590</t>
  </si>
  <si>
    <t>C5014</t>
  </si>
  <si>
    <t>C8751</t>
  </si>
  <si>
    <t>Brunei</t>
  </si>
  <si>
    <t>C3646</t>
  </si>
  <si>
    <t>C8933</t>
  </si>
  <si>
    <t>C8551</t>
  </si>
  <si>
    <t>Democratic Republic of the Congo</t>
  </si>
  <si>
    <t>C9641</t>
  </si>
  <si>
    <t>Tonga</t>
  </si>
  <si>
    <t>C2047</t>
  </si>
  <si>
    <t>C7816</t>
  </si>
  <si>
    <t>C2649</t>
  </si>
  <si>
    <t>Malaysia</t>
  </si>
  <si>
    <t>C4582</t>
  </si>
  <si>
    <t>Costa Rica</t>
  </si>
  <si>
    <t>C4988</t>
  </si>
  <si>
    <t>C8307</t>
  </si>
  <si>
    <t>Nepal</t>
  </si>
  <si>
    <t>C1008</t>
  </si>
  <si>
    <t>Tajikistan</t>
  </si>
  <si>
    <t>C2951</t>
  </si>
  <si>
    <t>C2146</t>
  </si>
  <si>
    <t>Iceland</t>
  </si>
  <si>
    <t>C1893</t>
  </si>
  <si>
    <t>C1118</t>
  </si>
  <si>
    <t>C4697</t>
  </si>
  <si>
    <t>C7499</t>
  </si>
  <si>
    <t>C2020</t>
  </si>
  <si>
    <t>C9491</t>
  </si>
  <si>
    <t>C6820</t>
  </si>
  <si>
    <t>C3115</t>
  </si>
  <si>
    <t>C8190</t>
  </si>
  <si>
    <t>C1061</t>
  </si>
  <si>
    <t>Czech Republic</t>
  </si>
  <si>
    <t>C6447</t>
  </si>
  <si>
    <t>C4157</t>
  </si>
  <si>
    <t>Saudi Arabia</t>
  </si>
  <si>
    <t>C8936</t>
  </si>
  <si>
    <t>Turkey</t>
  </si>
  <si>
    <t>C6137</t>
  </si>
  <si>
    <t>C1498</t>
  </si>
  <si>
    <t>C1454</t>
  </si>
  <si>
    <t>C8648</t>
  </si>
  <si>
    <t>C8423</t>
  </si>
  <si>
    <t>C9328</t>
  </si>
  <si>
    <t>Eritrea</t>
  </si>
  <si>
    <t>C2611</t>
  </si>
  <si>
    <t>C2728</t>
  </si>
  <si>
    <t>C6835</t>
  </si>
  <si>
    <t>C8292</t>
  </si>
  <si>
    <t>C1161</t>
  </si>
  <si>
    <t>C2709</t>
  </si>
  <si>
    <t>C3904</t>
  </si>
  <si>
    <t>C9921</t>
  </si>
  <si>
    <t>Greece</t>
  </si>
  <si>
    <t>C2120</t>
  </si>
  <si>
    <t>Benin</t>
  </si>
  <si>
    <t>C2163</t>
  </si>
  <si>
    <t>C7747</t>
  </si>
  <si>
    <t>C9560</t>
  </si>
  <si>
    <t>C3493</t>
  </si>
  <si>
    <t>C4141</t>
  </si>
  <si>
    <t>C4300</t>
  </si>
  <si>
    <t>C6472</t>
  </si>
  <si>
    <t>C9360</t>
  </si>
  <si>
    <t>C3370</t>
  </si>
  <si>
    <t>C2113</t>
  </si>
  <si>
    <t>C1901</t>
  </si>
  <si>
    <t>C4251</t>
  </si>
  <si>
    <t>C2382</t>
  </si>
  <si>
    <t>C3716</t>
  </si>
  <si>
    <t>C7378</t>
  </si>
  <si>
    <t>C8698</t>
  </si>
  <si>
    <t>C3707</t>
  </si>
  <si>
    <t>C2640</t>
  </si>
  <si>
    <t>C7435</t>
  </si>
  <si>
    <t>C7233</t>
  </si>
  <si>
    <t>C9878</t>
  </si>
  <si>
    <t>C1417</t>
  </si>
  <si>
    <t>C4602</t>
  </si>
  <si>
    <t>C2386</t>
  </si>
  <si>
    <t>C5425</t>
  </si>
  <si>
    <t>C2579</t>
  </si>
  <si>
    <t>Honduras</t>
  </si>
  <si>
    <t>C1411</t>
  </si>
  <si>
    <t>C5688</t>
  </si>
  <si>
    <t>C1879</t>
  </si>
  <si>
    <t>C8655</t>
  </si>
  <si>
    <t>Morocco</t>
  </si>
  <si>
    <t>C9393</t>
  </si>
  <si>
    <t>Estonia</t>
  </si>
  <si>
    <t>C1772</t>
  </si>
  <si>
    <t>C4178</t>
  </si>
  <si>
    <t>C4080</t>
  </si>
  <si>
    <t>C1867</t>
  </si>
  <si>
    <t>C7635</t>
  </si>
  <si>
    <t>C9679</t>
  </si>
  <si>
    <t>C6002</t>
  </si>
  <si>
    <t>C8806</t>
  </si>
  <si>
    <t>C3999</t>
  </si>
  <si>
    <t>Canada</t>
  </si>
  <si>
    <t>C9689</t>
  </si>
  <si>
    <t>C8691</t>
  </si>
  <si>
    <t>C7020</t>
  </si>
  <si>
    <t>C6739</t>
  </si>
  <si>
    <t>C5678</t>
  </si>
  <si>
    <t>C8039</t>
  </si>
  <si>
    <t>C3361</t>
  </si>
  <si>
    <t>C8494</t>
  </si>
  <si>
    <t>C5396</t>
  </si>
  <si>
    <t>C6411</t>
  </si>
  <si>
    <t>C2086</t>
  </si>
  <si>
    <t>C1671</t>
  </si>
  <si>
    <t>C1621</t>
  </si>
  <si>
    <t>C8092</t>
  </si>
  <si>
    <t>C5444</t>
  </si>
  <si>
    <t>C5740</t>
  </si>
  <si>
    <t>C8246</t>
  </si>
  <si>
    <t>C3931</t>
  </si>
  <si>
    <t>C6968</t>
  </si>
  <si>
    <t>Belize</t>
  </si>
  <si>
    <t>C9802</t>
  </si>
  <si>
    <t>C5459</t>
  </si>
  <si>
    <t>C9188</t>
  </si>
  <si>
    <t>C2678</t>
  </si>
  <si>
    <t>C8819</t>
  </si>
  <si>
    <t>C6206</t>
  </si>
  <si>
    <t>C5636</t>
  </si>
  <si>
    <t>C9610</t>
  </si>
  <si>
    <t>C7831</t>
  </si>
  <si>
    <t>C8705</t>
  </si>
  <si>
    <t>Nicaragua</t>
  </si>
  <si>
    <t>C7844</t>
  </si>
  <si>
    <t>C9367</t>
  </si>
  <si>
    <t>C6487</t>
  </si>
  <si>
    <t>C9341</t>
  </si>
  <si>
    <t>C8055</t>
  </si>
  <si>
    <t>C2082</t>
  </si>
  <si>
    <t>C3660</t>
  </si>
  <si>
    <t>C4632</t>
  </si>
  <si>
    <t>C3137</t>
  </si>
  <si>
    <t>Monaco</t>
  </si>
  <si>
    <t>C7022</t>
  </si>
  <si>
    <t>C2332</t>
  </si>
  <si>
    <t>C2818</t>
  </si>
  <si>
    <t>C9435</t>
  </si>
  <si>
    <t>C5838</t>
  </si>
  <si>
    <t>C7888</t>
  </si>
  <si>
    <t>C5147</t>
  </si>
  <si>
    <t>C1382</t>
  </si>
  <si>
    <t>C1062</t>
  </si>
  <si>
    <t>C4859</t>
  </si>
  <si>
    <t>C5149</t>
  </si>
  <si>
    <t>C8510</t>
  </si>
  <si>
    <t>C4224</t>
  </si>
  <si>
    <t>C4776</t>
  </si>
  <si>
    <t>C6350</t>
  </si>
  <si>
    <t>C8856</t>
  </si>
  <si>
    <t>C1172</t>
  </si>
  <si>
    <t>C8296</t>
  </si>
  <si>
    <t>C6433</t>
  </si>
  <si>
    <t>C8490</t>
  </si>
  <si>
    <t>C5576</t>
  </si>
  <si>
    <t>C7505</t>
  </si>
  <si>
    <t>C2292</t>
  </si>
  <si>
    <t>C5656</t>
  </si>
  <si>
    <t>C2521</t>
  </si>
  <si>
    <t>Barbados</t>
  </si>
  <si>
    <t>C5511</t>
  </si>
  <si>
    <t>C5456</t>
  </si>
  <si>
    <t>C3537</t>
  </si>
  <si>
    <t>C4847</t>
  </si>
  <si>
    <t>C9457</t>
  </si>
  <si>
    <t>C2711</t>
  </si>
  <si>
    <t>C2156</t>
  </si>
  <si>
    <t>C8044</t>
  </si>
  <si>
    <t>C7662</t>
  </si>
  <si>
    <t>C9909</t>
  </si>
  <si>
    <t>C8632</t>
  </si>
  <si>
    <t>C3096</t>
  </si>
  <si>
    <t>C2270</t>
  </si>
  <si>
    <t>Haiti</t>
  </si>
  <si>
    <t>C2328</t>
  </si>
  <si>
    <t>C9143</t>
  </si>
  <si>
    <t>C6796</t>
  </si>
  <si>
    <t>C8942</t>
  </si>
  <si>
    <t>C3109</t>
  </si>
  <si>
    <t>Panama</t>
  </si>
  <si>
    <t>C3458</t>
  </si>
  <si>
    <t>C6585</t>
  </si>
  <si>
    <t>C5285</t>
  </si>
  <si>
    <t>C2060</t>
  </si>
  <si>
    <t>C4614</t>
  </si>
  <si>
    <t>C2887</t>
  </si>
  <si>
    <t>Israel</t>
  </si>
  <si>
    <t>C8529</t>
  </si>
  <si>
    <t>France</t>
  </si>
  <si>
    <t>C3795</t>
  </si>
  <si>
    <t>C4279</t>
  </si>
  <si>
    <t>Slovakia</t>
  </si>
  <si>
    <t>C7045</t>
  </si>
  <si>
    <t>C3531</t>
  </si>
  <si>
    <t>Nauru</t>
  </si>
  <si>
    <t>C7768</t>
  </si>
  <si>
    <t>C2992</t>
  </si>
  <si>
    <t>C9141</t>
  </si>
  <si>
    <t>C6354</t>
  </si>
  <si>
    <t>C2478</t>
  </si>
  <si>
    <t>C8347</t>
  </si>
  <si>
    <t>C5796</t>
  </si>
  <si>
    <t>C4564</t>
  </si>
  <si>
    <t>C2509</t>
  </si>
  <si>
    <t>C7195</t>
  </si>
  <si>
    <t>C4388</t>
  </si>
  <si>
    <t>C7557</t>
  </si>
  <si>
    <t>C8375</t>
  </si>
  <si>
    <t>C8216</t>
  </si>
  <si>
    <t>C4660</t>
  </si>
  <si>
    <t>C4989</t>
  </si>
  <si>
    <t>C8391</t>
  </si>
  <si>
    <t>C8977</t>
  </si>
  <si>
    <t>C8903</t>
  </si>
  <si>
    <t>C2373</t>
  </si>
  <si>
    <t>C2294</t>
  </si>
  <si>
    <t>Ukraine</t>
  </si>
  <si>
    <t>C8776</t>
  </si>
  <si>
    <t>C4631</t>
  </si>
  <si>
    <t>Sao Tome and Principe</t>
  </si>
  <si>
    <t>C4876</t>
  </si>
  <si>
    <t>C7230</t>
  </si>
  <si>
    <t>C5615</t>
  </si>
  <si>
    <t>C3657</t>
  </si>
  <si>
    <t>C7729</t>
  </si>
  <si>
    <t>C2026</t>
  </si>
  <si>
    <t>C8512</t>
  </si>
  <si>
    <t>Saint Lucia</t>
  </si>
  <si>
    <t>C2830</t>
  </si>
  <si>
    <t>C6323</t>
  </si>
  <si>
    <t>C9539</t>
  </si>
  <si>
    <t>C3728</t>
  </si>
  <si>
    <t>C3344</t>
  </si>
  <si>
    <t>Slovenia</t>
  </si>
  <si>
    <t>C5544</t>
  </si>
  <si>
    <t>C9836</t>
  </si>
  <si>
    <t>C5258</t>
  </si>
  <si>
    <t>C7922</t>
  </si>
  <si>
    <t>C5000</t>
  </si>
  <si>
    <t>C2367</t>
  </si>
  <si>
    <t>C2103</t>
  </si>
  <si>
    <t>C6989</t>
  </si>
  <si>
    <t>C7009</t>
  </si>
  <si>
    <t>C1853</t>
  </si>
  <si>
    <t>C5410</t>
  </si>
  <si>
    <t>C5275</t>
  </si>
  <si>
    <t>C3246</t>
  </si>
  <si>
    <t>C1823</t>
  </si>
  <si>
    <t>C8710</t>
  </si>
  <si>
    <t>C5313</t>
  </si>
  <si>
    <t>C5243</t>
  </si>
  <si>
    <t>C4811</t>
  </si>
  <si>
    <t>C5535</t>
  </si>
  <si>
    <t>C9634</t>
  </si>
  <si>
    <t>C6529</t>
  </si>
  <si>
    <t>C4347</t>
  </si>
  <si>
    <t>C7416</t>
  </si>
  <si>
    <t>C2768</t>
  </si>
  <si>
    <t>C9637</t>
  </si>
  <si>
    <t>C2962</t>
  </si>
  <si>
    <t>C7884</t>
  </si>
  <si>
    <t>C5247</t>
  </si>
  <si>
    <t>C8098</t>
  </si>
  <si>
    <t>C3188</t>
  </si>
  <si>
    <t>C9470</t>
  </si>
  <si>
    <t>C1602</t>
  </si>
  <si>
    <t>C4443</t>
  </si>
  <si>
    <t>C7556</t>
  </si>
  <si>
    <t>C5707</t>
  </si>
  <si>
    <t>C3365</t>
  </si>
  <si>
    <t>Belarus</t>
  </si>
  <si>
    <t>C1203</t>
  </si>
  <si>
    <t>C9596</t>
  </si>
  <si>
    <t>C8124</t>
  </si>
  <si>
    <t>San Marino</t>
  </si>
  <si>
    <t>C4066</t>
  </si>
  <si>
    <t>C9910</t>
  </si>
  <si>
    <t>C2841</t>
  </si>
  <si>
    <t>C1253</t>
  </si>
  <si>
    <t>C6238</t>
  </si>
  <si>
    <t>C6094</t>
  </si>
  <si>
    <t>C7822</t>
  </si>
  <si>
    <t>C5625</t>
  </si>
  <si>
    <t>C3411</t>
  </si>
  <si>
    <t>C1288</t>
  </si>
  <si>
    <t>C9070</t>
  </si>
  <si>
    <t>C5773</t>
  </si>
  <si>
    <t>Kyrgyzstan</t>
  </si>
  <si>
    <t>C7021</t>
  </si>
  <si>
    <t>South Africa</t>
  </si>
  <si>
    <t>C9115</t>
  </si>
  <si>
    <t>C4226</t>
  </si>
  <si>
    <t>C1885</t>
  </si>
  <si>
    <t>C1490</t>
  </si>
  <si>
    <t>Dominica</t>
  </si>
  <si>
    <t>C3516</t>
  </si>
  <si>
    <t>C8248</t>
  </si>
  <si>
    <t>C6235</t>
  </si>
  <si>
    <t>C6726</t>
  </si>
  <si>
    <t>C6175</t>
  </si>
  <si>
    <t>C1739</t>
  </si>
  <si>
    <t>C4777</t>
  </si>
  <si>
    <t>C9353</t>
  </si>
  <si>
    <t>C5733</t>
  </si>
  <si>
    <t>C5984</t>
  </si>
  <si>
    <t>C2904</t>
  </si>
  <si>
    <t>C4722</t>
  </si>
  <si>
    <t>C5222</t>
  </si>
  <si>
    <t>C7908</t>
  </si>
  <si>
    <t>C5674</t>
  </si>
  <si>
    <t>C2279</t>
  </si>
  <si>
    <t>C8520</t>
  </si>
  <si>
    <t>C8899</t>
  </si>
  <si>
    <t>C2119</t>
  </si>
  <si>
    <t>C5586</t>
  </si>
  <si>
    <t>C8406</t>
  </si>
  <si>
    <t>C5588</t>
  </si>
  <si>
    <t>C8676</t>
  </si>
  <si>
    <t>C7092</t>
  </si>
  <si>
    <t>C8962</t>
  </si>
  <si>
    <t>C9614</t>
  </si>
  <si>
    <t>C5080</t>
  </si>
  <si>
    <t>C4096</t>
  </si>
  <si>
    <t>C7726</t>
  </si>
  <si>
    <t>C6328</t>
  </si>
  <si>
    <t>C3950</t>
  </si>
  <si>
    <t>C5342</t>
  </si>
  <si>
    <t>C2457</t>
  </si>
  <si>
    <t>C5953</t>
  </si>
  <si>
    <t>C6229</t>
  </si>
  <si>
    <t>C5338</t>
  </si>
  <si>
    <t>C6485</t>
  </si>
  <si>
    <t>C1344</t>
  </si>
  <si>
    <t>Guinea</t>
  </si>
  <si>
    <t>C9289</t>
  </si>
  <si>
    <t>C9899</t>
  </si>
  <si>
    <t>C1456</t>
  </si>
  <si>
    <t>C5445</t>
  </si>
  <si>
    <t>C8054</t>
  </si>
  <si>
    <t>C9673</t>
  </si>
  <si>
    <t>C2397</t>
  </si>
  <si>
    <t>C1524</t>
  </si>
  <si>
    <t>C5054</t>
  </si>
  <si>
    <t>C7190</t>
  </si>
  <si>
    <t>Gabon</t>
  </si>
  <si>
    <t>C1112</t>
  </si>
  <si>
    <t>C2821</t>
  </si>
  <si>
    <t>C4982</t>
  </si>
  <si>
    <t>C5314</t>
  </si>
  <si>
    <t>C3886</t>
  </si>
  <si>
    <t>C5579</t>
  </si>
  <si>
    <t>C2940</t>
  </si>
  <si>
    <t>C1781</t>
  </si>
  <si>
    <t>C2514</t>
  </si>
  <si>
    <t>C8486</t>
  </si>
  <si>
    <t>C1243</t>
  </si>
  <si>
    <t>C8036</t>
  </si>
  <si>
    <t>C7318</t>
  </si>
  <si>
    <t>C4180</t>
  </si>
  <si>
    <t>C7183</t>
  </si>
  <si>
    <t>C4520</t>
  </si>
  <si>
    <t>C5163</t>
  </si>
  <si>
    <t>C5282</t>
  </si>
  <si>
    <t>C1753</t>
  </si>
  <si>
    <t>C5654</t>
  </si>
  <si>
    <t>C1768</t>
  </si>
  <si>
    <t>Equatorial Guinea</t>
  </si>
  <si>
    <t>C7080</t>
  </si>
  <si>
    <t>Belgium</t>
  </si>
  <si>
    <t>C3277</t>
  </si>
  <si>
    <t>C4250</t>
  </si>
  <si>
    <t>C6594</t>
  </si>
  <si>
    <t>C5287</t>
  </si>
  <si>
    <t>Finland</t>
  </si>
  <si>
    <t>C4171</t>
  </si>
  <si>
    <t>C4892</t>
  </si>
  <si>
    <t>C1314</t>
  </si>
  <si>
    <t>C3954</t>
  </si>
  <si>
    <t>C6031</t>
  </si>
  <si>
    <t>C5967</t>
  </si>
  <si>
    <t>C2889</t>
  </si>
  <si>
    <t>C1124</t>
  </si>
  <si>
    <t>C5704</t>
  </si>
  <si>
    <t>Zimbabwe</t>
  </si>
  <si>
    <t>C8864</t>
  </si>
  <si>
    <t>C3543</t>
  </si>
  <si>
    <t>C5881</t>
  </si>
  <si>
    <t>C5722</t>
  </si>
  <si>
    <t>C7114</t>
  </si>
  <si>
    <t>C5808</t>
  </si>
  <si>
    <t>C2756</t>
  </si>
  <si>
    <t>C8616</t>
  </si>
  <si>
    <t>C3248</t>
  </si>
  <si>
    <t>C3214</t>
  </si>
  <si>
    <t>C3281</t>
  </si>
  <si>
    <t>C7918</t>
  </si>
  <si>
    <t>C7294</t>
  </si>
  <si>
    <t>C9987</t>
  </si>
  <si>
    <t>C6159</t>
  </si>
  <si>
    <t>C8293</t>
  </si>
  <si>
    <t>C2578</t>
  </si>
  <si>
    <t>C7406</t>
  </si>
  <si>
    <t>C5869</t>
  </si>
  <si>
    <t>C4267</t>
  </si>
  <si>
    <t>C9598</t>
  </si>
  <si>
    <t>C9581</t>
  </si>
  <si>
    <t>C8249</t>
  </si>
  <si>
    <t>C3885</t>
  </si>
  <si>
    <t>C2504</t>
  </si>
  <si>
    <t>C1825</t>
  </si>
  <si>
    <t>C4772</t>
  </si>
  <si>
    <t>C5969</t>
  </si>
  <si>
    <t>C3133</t>
  </si>
  <si>
    <t>C5366</t>
  </si>
  <si>
    <t>C9383</t>
  </si>
  <si>
    <t>C8825</t>
  </si>
  <si>
    <t>C7036</t>
  </si>
  <si>
    <t>C3564</t>
  </si>
  <si>
    <t>C7658</t>
  </si>
  <si>
    <t>C6773</t>
  </si>
  <si>
    <t>C7065</t>
  </si>
  <si>
    <t>C1895</t>
  </si>
  <si>
    <t>C1620</t>
  </si>
  <si>
    <t>C5752</t>
  </si>
  <si>
    <t>C2891</t>
  </si>
  <si>
    <t>C7914</t>
  </si>
  <si>
    <t>C5627</t>
  </si>
  <si>
    <t>C9084</t>
  </si>
  <si>
    <t>C5958</t>
  </si>
  <si>
    <t>C1139</t>
  </si>
  <si>
    <t>C9222</t>
  </si>
  <si>
    <t>C5005</t>
  </si>
  <si>
    <t>C8987</t>
  </si>
  <si>
    <t>C1873</t>
  </si>
  <si>
    <t>C2185</t>
  </si>
  <si>
    <t>C1534</t>
  </si>
  <si>
    <t>C9632</t>
  </si>
  <si>
    <t>C1698</t>
  </si>
  <si>
    <t>C3155</t>
  </si>
  <si>
    <t>C4128</t>
  </si>
  <si>
    <t>C8946</t>
  </si>
  <si>
    <t>C4641</t>
  </si>
  <si>
    <t>C1447</t>
  </si>
  <si>
    <t>C1302</t>
  </si>
  <si>
    <t>C2348</t>
  </si>
  <si>
    <t>C3428</t>
  </si>
  <si>
    <t>C8591</t>
  </si>
  <si>
    <t>C4586</t>
  </si>
  <si>
    <t>C1368</t>
  </si>
  <si>
    <t>C9592</t>
  </si>
  <si>
    <t>C9119</t>
  </si>
  <si>
    <t>C7513</t>
  </si>
  <si>
    <t>C8537</t>
  </si>
  <si>
    <t>C7664</t>
  </si>
  <si>
    <t>C5563</t>
  </si>
  <si>
    <t>C3612</t>
  </si>
  <si>
    <t>C8388</t>
  </si>
  <si>
    <t>C9174</t>
  </si>
  <si>
    <t>C9453</t>
  </si>
  <si>
    <t>C4416</t>
  </si>
  <si>
    <t>C3451</t>
  </si>
  <si>
    <t>C7654</t>
  </si>
  <si>
    <t>C5322</t>
  </si>
  <si>
    <t>C5257</t>
  </si>
  <si>
    <t>C5635</t>
  </si>
  <si>
    <t>C3261</t>
  </si>
  <si>
    <t>C7338</t>
  </si>
  <si>
    <t>C5649</t>
  </si>
  <si>
    <t>Cambodia</t>
  </si>
  <si>
    <t>C1116</t>
  </si>
  <si>
    <t>C6365</t>
  </si>
  <si>
    <t>C3225</t>
  </si>
  <si>
    <t>C1226</t>
  </si>
  <si>
    <t>C6105</t>
  </si>
  <si>
    <t>C6299</t>
  </si>
  <si>
    <t>C4448</t>
  </si>
  <si>
    <t>C3899</t>
  </si>
  <si>
    <t>C4197</t>
  </si>
  <si>
    <t>C5593</t>
  </si>
  <si>
    <t>C4541</t>
  </si>
  <si>
    <t>C7197</t>
  </si>
  <si>
    <t>C6922</t>
  </si>
  <si>
    <t>C6779</t>
  </si>
  <si>
    <t>C6033</t>
  </si>
  <si>
    <t>C4653</t>
  </si>
  <si>
    <t>C7813</t>
  </si>
  <si>
    <t>C2456</t>
  </si>
  <si>
    <t>C7798</t>
  </si>
  <si>
    <t>C9401</t>
  </si>
  <si>
    <t>C6951</t>
  </si>
  <si>
    <t>C5341</t>
  </si>
  <si>
    <t>C1163</t>
  </si>
  <si>
    <t>C5216</t>
  </si>
  <si>
    <t>C2000</t>
  </si>
  <si>
    <t>C5279</t>
  </si>
  <si>
    <t>Vatican City</t>
  </si>
  <si>
    <t>C6791</t>
  </si>
  <si>
    <t>C9066</t>
  </si>
  <si>
    <t>C4622</t>
  </si>
  <si>
    <t>C4678</t>
  </si>
  <si>
    <t>C7655</t>
  </si>
  <si>
    <t>C3680</t>
  </si>
  <si>
    <t>C1890</t>
  </si>
  <si>
    <t>Djibouti</t>
  </si>
  <si>
    <t>C1341</t>
  </si>
  <si>
    <t>C6373</t>
  </si>
  <si>
    <t>C6127</t>
  </si>
  <si>
    <t>C8447</t>
  </si>
  <si>
    <t>C8380</t>
  </si>
  <si>
    <t>C1677</t>
  </si>
  <si>
    <t>C7292</t>
  </si>
  <si>
    <t>C8881</t>
  </si>
  <si>
    <t>C4303</t>
  </si>
  <si>
    <t>C1123</t>
  </si>
  <si>
    <t>C5721</t>
  </si>
  <si>
    <t>C9642</t>
  </si>
  <si>
    <t>C7242</t>
  </si>
  <si>
    <t>C5101</t>
  </si>
  <si>
    <t>C1501</t>
  </si>
  <si>
    <t>C8926</t>
  </si>
  <si>
    <t>C4565</t>
  </si>
  <si>
    <t>C6809</t>
  </si>
  <si>
    <t>C7751</t>
  </si>
  <si>
    <t>C4624</t>
  </si>
  <si>
    <t>C1759</t>
  </si>
  <si>
    <t>C9002</t>
  </si>
  <si>
    <t>C9950</t>
  </si>
  <si>
    <t>C1485</t>
  </si>
  <si>
    <t>C4773</t>
  </si>
  <si>
    <t>C5073</t>
  </si>
  <si>
    <t>C8516</t>
  </si>
  <si>
    <t>C5156</t>
  </si>
  <si>
    <t>C1526</t>
  </si>
  <si>
    <t>C7384</t>
  </si>
  <si>
    <t>C8074</t>
  </si>
  <si>
    <t>C3142</t>
  </si>
  <si>
    <t>C1840</t>
  </si>
  <si>
    <t>C9621</t>
  </si>
  <si>
    <t>C5642</t>
  </si>
  <si>
    <t>C1262</t>
  </si>
  <si>
    <t>C8546</t>
  </si>
  <si>
    <t>C8758</t>
  </si>
  <si>
    <t>C1868</t>
  </si>
  <si>
    <t>C2048</t>
  </si>
  <si>
    <t>C6174</t>
  </si>
  <si>
    <t>C7325</t>
  </si>
  <si>
    <t>C8030</t>
  </si>
  <si>
    <t>C6257</t>
  </si>
  <si>
    <t>C7855</t>
  </si>
  <si>
    <t>C9416</t>
  </si>
  <si>
    <t>C3740</t>
  </si>
  <si>
    <t>C3878</t>
  </si>
  <si>
    <t>C7802</t>
  </si>
  <si>
    <t>C9709</t>
  </si>
  <si>
    <t>C6925</t>
  </si>
  <si>
    <t>C5970</t>
  </si>
  <si>
    <t>C1468</t>
  </si>
  <si>
    <t>C1545</t>
  </si>
  <si>
    <t>C1529</t>
  </si>
  <si>
    <t>C6452</t>
  </si>
  <si>
    <t>C8549</t>
  </si>
  <si>
    <t>C9758</t>
  </si>
  <si>
    <t>C2778</t>
  </si>
  <si>
    <t>C6482</t>
  </si>
  <si>
    <t>C2528</t>
  </si>
  <si>
    <t>C6481</t>
  </si>
  <si>
    <t>C6800</t>
  </si>
  <si>
    <t>C2046</t>
  </si>
  <si>
    <t>C4987</t>
  </si>
  <si>
    <t>C2092</t>
  </si>
  <si>
    <t>C3033</t>
  </si>
  <si>
    <t>C9185</t>
  </si>
  <si>
    <t>C9127</t>
  </si>
  <si>
    <t>C1141</t>
  </si>
  <si>
    <t>C6712</t>
  </si>
  <si>
    <t>C3027</t>
  </si>
  <si>
    <t>C8479</t>
  </si>
  <si>
    <t>C6160</t>
  </si>
  <si>
    <t>C2369</t>
  </si>
  <si>
    <t>C4106</t>
  </si>
  <si>
    <t>C5574</t>
  </si>
  <si>
    <t>C1680</t>
  </si>
  <si>
    <t>C1535</t>
  </si>
  <si>
    <t>C5951</t>
  </si>
  <si>
    <t>C2944</t>
  </si>
  <si>
    <t>C8233</t>
  </si>
  <si>
    <t>C6742</t>
  </si>
  <si>
    <t>C2094</t>
  </si>
  <si>
    <t>C3120</t>
  </si>
  <si>
    <t>C1350</t>
  </si>
  <si>
    <t>C2520</t>
  </si>
  <si>
    <t>C4067</t>
  </si>
  <si>
    <t>C1561</t>
  </si>
  <si>
    <t>C9400</t>
  </si>
  <si>
    <t>C5400</t>
  </si>
  <si>
    <t>C4014</t>
  </si>
  <si>
    <t>C2399</t>
  </si>
  <si>
    <t>C2915</t>
  </si>
  <si>
    <t>C8625</t>
  </si>
  <si>
    <t>C9795</t>
  </si>
  <si>
    <t>C6394</t>
  </si>
  <si>
    <t>C3595</t>
  </si>
  <si>
    <t>C7273</t>
  </si>
  <si>
    <t>C1507</t>
  </si>
  <si>
    <t>C7078</t>
  </si>
  <si>
    <t>C4972</t>
  </si>
  <si>
    <t>C3876</t>
  </si>
  <si>
    <t>C8681</t>
  </si>
  <si>
    <t>C6982</t>
  </si>
  <si>
    <t>C9576</t>
  </si>
  <si>
    <t>C9964</t>
  </si>
  <si>
    <t>C6849</t>
  </si>
  <si>
    <t>C8637</t>
  </si>
  <si>
    <t>C1940</t>
  </si>
  <si>
    <t>C7541</t>
  </si>
  <si>
    <t>C5575</t>
  </si>
  <si>
    <t>C2593</t>
  </si>
  <si>
    <t>C6722</t>
  </si>
  <si>
    <t>C4289</t>
  </si>
  <si>
    <t>C9326</t>
  </si>
  <si>
    <t>C5069</t>
  </si>
  <si>
    <t>C2454</t>
  </si>
  <si>
    <t>C8624</t>
  </si>
  <si>
    <t>C4422</t>
  </si>
  <si>
    <t>C2897</t>
  </si>
  <si>
    <t>C5078</t>
  </si>
  <si>
    <t>C7609</t>
  </si>
  <si>
    <t>C1282</t>
  </si>
  <si>
    <t>C5181</t>
  </si>
  <si>
    <t>C5775</t>
  </si>
  <si>
    <t>C3736</t>
  </si>
  <si>
    <t>C9440</t>
  </si>
  <si>
    <t>C2465</t>
  </si>
  <si>
    <t>C8093</t>
  </si>
  <si>
    <t>C2810</t>
  </si>
  <si>
    <t>C8802</t>
  </si>
  <si>
    <t>C2882</t>
  </si>
  <si>
    <t>C7361</t>
  </si>
  <si>
    <t>C1900</t>
  </si>
  <si>
    <t>C7701</t>
  </si>
  <si>
    <t>C1922</t>
  </si>
  <si>
    <t>C9265</t>
  </si>
  <si>
    <t>C2716</t>
  </si>
  <si>
    <t>C7023</t>
  </si>
  <si>
    <t>C6427</t>
  </si>
  <si>
    <t>C5036</t>
  </si>
  <si>
    <t>C3380</t>
  </si>
  <si>
    <t>C7196</t>
  </si>
  <si>
    <t>C4920</t>
  </si>
  <si>
    <t>C8193</t>
  </si>
  <si>
    <t>C2361</t>
  </si>
  <si>
    <t>C4971</t>
  </si>
  <si>
    <t>C7272</t>
  </si>
  <si>
    <t>C5719</t>
  </si>
  <si>
    <t>C2880</t>
  </si>
  <si>
    <t>C7017</t>
  </si>
  <si>
    <t>C9233</t>
  </si>
  <si>
    <t>C6685</t>
  </si>
  <si>
    <t>C3001</t>
  </si>
  <si>
    <t>C4187</t>
  </si>
  <si>
    <t>C9226</t>
  </si>
  <si>
    <t>C8807</t>
  </si>
  <si>
    <t>C7820</t>
  </si>
  <si>
    <t>C2860</t>
  </si>
  <si>
    <t>C6914</t>
  </si>
  <si>
    <t>C8132</t>
  </si>
  <si>
    <t>C1483</t>
  </si>
  <si>
    <t>C3539</t>
  </si>
  <si>
    <t>C3492</t>
  </si>
  <si>
    <t>C2031</t>
  </si>
  <si>
    <t>C1211</t>
  </si>
  <si>
    <t>C5361</t>
  </si>
  <si>
    <t>C1513</t>
  </si>
  <si>
    <t>C8901</t>
  </si>
  <si>
    <t>C2463</t>
  </si>
  <si>
    <t>C7341</t>
  </si>
  <si>
    <t>C4379</t>
  </si>
  <si>
    <t>C6623</t>
  </si>
  <si>
    <t>C9826</t>
  </si>
  <si>
    <t>C5939</t>
  </si>
  <si>
    <t>C5621</t>
  </si>
  <si>
    <t>C6730</t>
  </si>
  <si>
    <t>C7830</t>
  </si>
  <si>
    <t>C7770</t>
  </si>
  <si>
    <t>C2752</t>
  </si>
  <si>
    <t>C8007</t>
  </si>
  <si>
    <t>C3116</t>
  </si>
  <si>
    <t>C6220</t>
  </si>
  <si>
    <t>C3889</t>
  </si>
  <si>
    <t>C6757</t>
  </si>
  <si>
    <t>C6917</t>
  </si>
  <si>
    <t>C1666</t>
  </si>
  <si>
    <t>C7007</t>
  </si>
  <si>
    <t>C8976</t>
  </si>
  <si>
    <t>C9622</t>
  </si>
  <si>
    <t>C1891</t>
  </si>
  <si>
    <t>C9800</t>
  </si>
  <si>
    <t>C4068</t>
  </si>
  <si>
    <t>C5617</t>
  </si>
  <si>
    <t>C9073</t>
  </si>
  <si>
    <t>C5265</t>
  </si>
  <si>
    <t>C3723</t>
  </si>
  <si>
    <t>C4085</t>
  </si>
  <si>
    <t>C6067</t>
  </si>
  <si>
    <t>C1474</t>
  </si>
  <si>
    <t>C7854</t>
  </si>
  <si>
    <t>C7457</t>
  </si>
  <si>
    <t>C5737</t>
  </si>
  <si>
    <t>C8851</t>
  </si>
  <si>
    <t>C1158</t>
  </si>
  <si>
    <t>C3721</t>
  </si>
  <si>
    <t>C6807</t>
  </si>
  <si>
    <t>C1385</t>
  </si>
  <si>
    <t>C1627</t>
  </si>
  <si>
    <t>C4408</t>
  </si>
  <si>
    <t>C2808</t>
  </si>
  <si>
    <t>C8608</t>
  </si>
  <si>
    <t>C2793</t>
  </si>
  <si>
    <t>Crítica</t>
  </si>
  <si>
    <t>Alta</t>
  </si>
  <si>
    <t>Baja</t>
  </si>
  <si>
    <t>Media</t>
  </si>
  <si>
    <t>Canal de venta</t>
  </si>
  <si>
    <t>Importe venta total</t>
  </si>
  <si>
    <t>Importe Coste total</t>
  </si>
  <si>
    <t>Cuenta de ID Cliente</t>
  </si>
  <si>
    <t>Cliente</t>
  </si>
  <si>
    <t>Días servicio</t>
  </si>
  <si>
    <t>Clientes ID</t>
  </si>
  <si>
    <t>Beneficio Total</t>
  </si>
  <si>
    <t>Suma de Beneficio Total</t>
  </si>
  <si>
    <t>Etiquetas de fila</t>
  </si>
  <si>
    <t>Total general</t>
  </si>
  <si>
    <t>Cuenta de ID Pedido</t>
  </si>
  <si>
    <t>Cuenta de Tipo de producto</t>
  </si>
  <si>
    <t>Etiquetas de columna</t>
  </si>
  <si>
    <t>Promedio de Días servicio</t>
  </si>
  <si>
    <t>Pedidos por categoría de producto:</t>
  </si>
  <si>
    <t>Cada cliente realiza un solo pedido:</t>
  </si>
  <si>
    <t>Beneficio por tipo de producto y canal de venta:</t>
  </si>
  <si>
    <t>Pedidos por prioridad:</t>
  </si>
  <si>
    <t>Coste unitario producto por canal de venta:</t>
  </si>
  <si>
    <t>Promedio de tiempo de entrega por prioridad:</t>
  </si>
  <si>
    <t>Ventas totales por zona:</t>
  </si>
  <si>
    <t>Pedidos totales por zona:</t>
  </si>
  <si>
    <t>Pedidos de cada categoría por zonas:</t>
  </si>
  <si>
    <t>Pedidos por tipos de producto y canal de ventas:</t>
  </si>
  <si>
    <t>Pedidos por tipo de producto y prioridad:</t>
  </si>
  <si>
    <t>Beneficios totales por zona:</t>
  </si>
  <si>
    <t>Importe Ventas Totales (M)</t>
  </si>
  <si>
    <t>Importe Coste Total (M)</t>
  </si>
  <si>
    <t>Beneficio Total (M)</t>
  </si>
  <si>
    <t>Suma de Beneficio Total (M)</t>
  </si>
  <si>
    <t>Suma de Importe Ventas Totales (M)</t>
  </si>
  <si>
    <t>Ventas por tipo de producto y canal de venta:</t>
  </si>
  <si>
    <t>% Beneficio por producto</t>
  </si>
  <si>
    <t>Año pedido</t>
  </si>
  <si>
    <t>Promedio de % Beneficio por producto</t>
  </si>
  <si>
    <t>Suma de Coste unitario</t>
  </si>
  <si>
    <t>Suma de Importe Coste total</t>
  </si>
  <si>
    <t>Productos</t>
  </si>
  <si>
    <t>Coste unitario promedio</t>
  </si>
  <si>
    <t/>
  </si>
  <si>
    <t>Producto</t>
  </si>
  <si>
    <t>Pedidos</t>
  </si>
  <si>
    <t>Beneficio unitario</t>
  </si>
  <si>
    <t>Mes del pedido</t>
  </si>
  <si>
    <t>Beneficio total sobre ventas</t>
  </si>
  <si>
    <t>Cuenta de Unidades</t>
  </si>
  <si>
    <t>Cuenta de Fecha pedido</t>
  </si>
  <si>
    <t>Nombre del mes</t>
  </si>
  <si>
    <t>gener</t>
  </si>
  <si>
    <t>febrer</t>
  </si>
  <si>
    <t>març</t>
  </si>
  <si>
    <t>abril</t>
  </si>
  <si>
    <t>maig</t>
  </si>
  <si>
    <t>juny</t>
  </si>
  <si>
    <t>juliol</t>
  </si>
  <si>
    <t>agost</t>
  </si>
  <si>
    <t>setembre</t>
  </si>
  <si>
    <t>octubre</t>
  </si>
  <si>
    <t>novembre</t>
  </si>
  <si>
    <t>desembre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</si>
</sst>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\ &quot;€&quot;"/>
    <numFmt numFmtId="165" formatCode="#,##0\ &quot;€&quot;"/>
    <numFmt numFmtId="166" formatCode="0.0%"/>
    <numFmt numFmtId="167" formatCode="dd/mm/yyyy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/>
        <bgColor theme="9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5">
    <xf numFmtId="0" fontId="0" fillId="0" borderId="0" xfId="0"/>
    <xf numFmtId="14" fontId="0" fillId="0" borderId="0" xfId="0" applyNumberFormat="1"/>
    <xf numFmtId="0" fontId="1" fillId="2" borderId="1" xfId="0" applyFont="1" applyFill="1" applyBorder="1"/>
    <xf numFmtId="3" fontId="0" fillId="0" borderId="0" xfId="0" applyNumberFormat="1"/>
    <xf numFmtId="164" fontId="0" fillId="0" borderId="0" xfId="0" applyNumberFormat="1"/>
    <xf numFmtId="1" fontId="0" fillId="0" borderId="0" xfId="0" applyNumberFormat="1"/>
    <xf numFmtId="0" fontId="2" fillId="3" borderId="2" xfId="0" applyFont="1" applyFill="1" applyBorder="1"/>
    <xf numFmtId="0" fontId="2" fillId="3" borderId="3" xfId="0" applyFont="1" applyFill="1" applyBorder="1"/>
    <xf numFmtId="3" fontId="2" fillId="3" borderId="2" xfId="0" applyNumberFormat="1" applyFont="1" applyFill="1" applyBorder="1"/>
    <xf numFmtId="164" fontId="2" fillId="3" borderId="2" xfId="0" applyNumberFormat="1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  <xf numFmtId="166" fontId="0" fillId="0" borderId="0" xfId="1" applyNumberFormat="1" applyFont="1"/>
    <xf numFmtId="167" fontId="0" fillId="0" borderId="0" xfId="0" applyNumberFormat="1"/>
    <xf numFmtId="166" fontId="0" fillId="0" borderId="0" xfId="0" applyNumberFormat="1"/>
    <xf numFmtId="0" fontId="0" fillId="4" borderId="0" xfId="0" applyFill="1"/>
    <xf numFmtId="165" fontId="0" fillId="0" borderId="4" xfId="0" applyNumberFormat="1" applyBorder="1"/>
    <xf numFmtId="0" fontId="4" fillId="0" borderId="0" xfId="0" pivotButton="1" applyFont="1"/>
    <xf numFmtId="0" fontId="4" fillId="0" borderId="0" xfId="0" applyFont="1"/>
    <xf numFmtId="49" fontId="0" fillId="0" borderId="0" xfId="0" applyNumberFormat="1" applyAlignment="1">
      <alignment horizontal="center"/>
    </xf>
    <xf numFmtId="10" fontId="0" fillId="0" borderId="0" xfId="1" applyNumberFormat="1" applyFont="1"/>
    <xf numFmtId="0" fontId="1" fillId="4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NumberFormat="1"/>
  </cellXfs>
  <cellStyles count="2">
    <cellStyle name="Normal" xfId="0" builtinId="0"/>
    <cellStyle name="Porcentaje" xfId="1" builtinId="5"/>
  </cellStyles>
  <dxfs count="4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9" formatCode="d/m/yyyy"/>
    </dxf>
    <dxf>
      <numFmt numFmtId="19" formatCode="d/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i/>
      </font>
    </dxf>
    <dxf>
      <font>
        <b/>
      </font>
    </dxf>
    <dxf>
      <font>
        <b/>
      </font>
    </dxf>
    <dxf>
      <font>
        <i/>
      </font>
    </dxf>
    <dxf>
      <font>
        <i/>
      </font>
    </dxf>
    <dxf>
      <font>
        <b/>
      </font>
    </dxf>
    <dxf>
      <font>
        <b/>
      </font>
    </dxf>
    <dxf>
      <font>
        <b/>
      </font>
    </dxf>
    <dxf>
      <font>
        <i/>
      </font>
    </dxf>
    <dxf>
      <font>
        <i/>
      </font>
    </dxf>
    <dxf>
      <font>
        <i/>
      </font>
    </dxf>
    <dxf>
      <font>
        <b/>
      </font>
    </dxf>
    <dxf>
      <font>
        <i/>
      </font>
    </dxf>
    <dxf>
      <font>
        <b/>
      </font>
    </dxf>
    <dxf>
      <numFmt numFmtId="0" formatCode="General"/>
    </dxf>
    <dxf>
      <numFmt numFmtId="165" formatCode="#,##0\ &quot;€&quot;"/>
    </dxf>
    <dxf>
      <numFmt numFmtId="166" formatCode="0.0%"/>
    </dxf>
    <dxf>
      <numFmt numFmtId="164" formatCode="#,##0.00\ &quot;€&quot;"/>
    </dxf>
    <dxf>
      <numFmt numFmtId="165" formatCode="#,##0\ &quot;€&quot;"/>
    </dxf>
    <dxf>
      <numFmt numFmtId="164" formatCode="#,##0.00\ &quot;€&quot;"/>
    </dxf>
    <dxf>
      <numFmt numFmtId="165" formatCode="#,##0\ &quot;€&quot;"/>
    </dxf>
    <dxf>
      <numFmt numFmtId="164" formatCode="#,##0.00\ &quot;€&quot;"/>
    </dxf>
    <dxf>
      <numFmt numFmtId="165" formatCode="#,##0\ &quot;€&quot;"/>
    </dxf>
    <dxf>
      <numFmt numFmtId="164" formatCode="#,##0.00\ &quot;€&quot;"/>
    </dxf>
    <dxf>
      <numFmt numFmtId="164" formatCode="#,##0.00\ &quot;€&quot;"/>
    </dxf>
    <dxf>
      <numFmt numFmtId="3" formatCode="#,##0"/>
    </dxf>
    <dxf>
      <numFmt numFmtId="19" formatCode="d/m/yyyy"/>
    </dxf>
    <dxf>
      <numFmt numFmtId="19" formatCode="d/m/yyyy"/>
    </dxf>
    <dxf>
      <numFmt numFmtId="30" formatCode="@"/>
      <alignment horizontal="center" vertical="bottom" textRotation="0" wrapText="0" indent="0" justifyLastLine="0" shrinkToFit="0" readingOrder="0"/>
    </dxf>
    <dxf>
      <numFmt numFmtId="167" formatCode="dd/mm/yyyy;@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07/relationships/slicerCache" Target="slicerCaches/slicerCache1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17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microsoft.com/office/2007/relationships/slicerCache" Target="slicerCaches/slicerCache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07/relationships/slicerCache" Target="slicerCaches/slicerCache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[EJERCICIO_3.1.xlsx]Tablas dinámicas!TablaDinámica3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Total pedidos por categoría producto</a:t>
            </a:r>
            <a:r>
              <a:rPr lang="es-ES" baseline="0"/>
              <a:t> y canal venta: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2173096749223006"/>
          <c:y val="0.11695010637403511"/>
          <c:w val="0.83701534646506126"/>
          <c:h val="0.5108855746875571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'Tablas dinámicas'!$F$10:$F$11</c:f>
              <c:strCache>
                <c:ptCount val="1"/>
                <c:pt idx="0">
                  <c:v>Offline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'Tablas dinámicas'!$E$12:$E$24</c:f>
              <c:strCache>
                <c:ptCount val="12"/>
                <c:pt idx="0">
                  <c:v>Alimento infantil</c:v>
                </c:pt>
                <c:pt idx="1">
                  <c:v>Bebida</c:v>
                </c:pt>
                <c:pt idx="2">
                  <c:v>Cárnicos</c:v>
                </c:pt>
                <c:pt idx="3">
                  <c:v>Cereales</c:v>
                </c:pt>
                <c:pt idx="4">
                  <c:v>Cosméticos</c:v>
                </c:pt>
                <c:pt idx="5">
                  <c:v>Cuidado personal</c:v>
                </c:pt>
                <c:pt idx="6">
                  <c:v>Doméstico</c:v>
                </c:pt>
                <c:pt idx="7">
                  <c:v>Frutas</c:v>
                </c:pt>
                <c:pt idx="8">
                  <c:v>Material de oficina</c:v>
                </c:pt>
                <c:pt idx="9">
                  <c:v>Ropa</c:v>
                </c:pt>
                <c:pt idx="10">
                  <c:v>Snacks</c:v>
                </c:pt>
                <c:pt idx="11">
                  <c:v>Verduras</c:v>
                </c:pt>
              </c:strCache>
            </c:strRef>
          </c:cat>
          <c:val>
            <c:numRef>
              <c:f>'Tablas dinámicas'!$F$12:$F$24</c:f>
              <c:numCache>
                <c:formatCode>General</c:formatCode>
                <c:ptCount val="12"/>
                <c:pt idx="0">
                  <c:v>27</c:v>
                </c:pt>
                <c:pt idx="1">
                  <c:v>34</c:v>
                </c:pt>
                <c:pt idx="2">
                  <c:v>45</c:v>
                </c:pt>
                <c:pt idx="3">
                  <c:v>46</c:v>
                </c:pt>
                <c:pt idx="4">
                  <c:v>28</c:v>
                </c:pt>
                <c:pt idx="5">
                  <c:v>41</c:v>
                </c:pt>
                <c:pt idx="6">
                  <c:v>37</c:v>
                </c:pt>
                <c:pt idx="7">
                  <c:v>39</c:v>
                </c:pt>
                <c:pt idx="8">
                  <c:v>38</c:v>
                </c:pt>
                <c:pt idx="9">
                  <c:v>42</c:v>
                </c:pt>
                <c:pt idx="10">
                  <c:v>53</c:v>
                </c:pt>
                <c:pt idx="11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D7-477A-8B8B-114B0B017848}"/>
            </c:ext>
          </c:extLst>
        </c:ser>
        <c:ser>
          <c:idx val="1"/>
          <c:order val="1"/>
          <c:tx>
            <c:strRef>
              <c:f>'Tablas dinámicas'!$G$10:$G$11</c:f>
              <c:strCache>
                <c:ptCount val="1"/>
                <c:pt idx="0">
                  <c:v>Online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'Tablas dinámicas'!$E$12:$E$24</c:f>
              <c:strCache>
                <c:ptCount val="12"/>
                <c:pt idx="0">
                  <c:v>Alimento infantil</c:v>
                </c:pt>
                <c:pt idx="1">
                  <c:v>Bebida</c:v>
                </c:pt>
                <c:pt idx="2">
                  <c:v>Cárnicos</c:v>
                </c:pt>
                <c:pt idx="3">
                  <c:v>Cereales</c:v>
                </c:pt>
                <c:pt idx="4">
                  <c:v>Cosméticos</c:v>
                </c:pt>
                <c:pt idx="5">
                  <c:v>Cuidado personal</c:v>
                </c:pt>
                <c:pt idx="6">
                  <c:v>Doméstico</c:v>
                </c:pt>
                <c:pt idx="7">
                  <c:v>Frutas</c:v>
                </c:pt>
                <c:pt idx="8">
                  <c:v>Material de oficina</c:v>
                </c:pt>
                <c:pt idx="9">
                  <c:v>Ropa</c:v>
                </c:pt>
                <c:pt idx="10">
                  <c:v>Snacks</c:v>
                </c:pt>
                <c:pt idx="11">
                  <c:v>Verduras</c:v>
                </c:pt>
              </c:strCache>
            </c:strRef>
          </c:cat>
          <c:val>
            <c:numRef>
              <c:f>'Tablas dinámicas'!$G$12:$G$24</c:f>
              <c:numCache>
                <c:formatCode>General</c:formatCode>
                <c:ptCount val="12"/>
                <c:pt idx="0">
                  <c:v>39</c:v>
                </c:pt>
                <c:pt idx="1">
                  <c:v>43</c:v>
                </c:pt>
                <c:pt idx="2">
                  <c:v>29</c:v>
                </c:pt>
                <c:pt idx="3">
                  <c:v>41</c:v>
                </c:pt>
                <c:pt idx="4">
                  <c:v>38</c:v>
                </c:pt>
                <c:pt idx="5">
                  <c:v>36</c:v>
                </c:pt>
                <c:pt idx="6">
                  <c:v>33</c:v>
                </c:pt>
                <c:pt idx="7">
                  <c:v>42</c:v>
                </c:pt>
                <c:pt idx="8">
                  <c:v>34</c:v>
                </c:pt>
                <c:pt idx="9">
                  <c:v>29</c:v>
                </c:pt>
                <c:pt idx="10">
                  <c:v>26</c:v>
                </c:pt>
                <c:pt idx="11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4D7-477A-8B8B-114B0B01784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990045776"/>
        <c:axId val="990044816"/>
      </c:barChart>
      <c:catAx>
        <c:axId val="990045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1800000" spcFirstLastPara="1" vertOverflow="ellipsis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90044816"/>
        <c:crosses val="autoZero"/>
        <c:auto val="1"/>
        <c:lblAlgn val="ctr"/>
        <c:lblOffset val="100"/>
        <c:noMultiLvlLbl val="0"/>
      </c:catAx>
      <c:valAx>
        <c:axId val="990044816"/>
        <c:scaling>
          <c:orientation val="minMax"/>
        </c:scaling>
        <c:delete val="1"/>
        <c:axPos val="r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990045776"/>
        <c:crosses val="max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011515204562754"/>
          <c:y val="0.79583784474327368"/>
          <c:w val="0.19433782217997458"/>
          <c:h val="0.18344412528411036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[EJERCICIO_3.1.xlsx]Tablas dinámicas!TablaDinámica15</c:name>
    <c:fmtId val="3"/>
  </c:pivotSource>
  <c:chart>
    <c:autoTitleDeleted val="1"/>
    <c:pivotFmts>
      <c:pivotFmt>
        <c:idx val="0"/>
        <c:spPr>
          <a:solidFill>
            <a:schemeClr val="accent2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"/>
        <c:spPr>
          <a:solidFill>
            <a:schemeClr val="accent2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"/>
        <c:spPr>
          <a:solidFill>
            <a:schemeClr val="accent2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"/>
        <c:spPr>
          <a:solidFill>
            <a:schemeClr val="accent2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2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7"/>
        <c:spPr>
          <a:solidFill>
            <a:schemeClr val="accent2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8"/>
        <c:spPr>
          <a:solidFill>
            <a:schemeClr val="accent2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9"/>
        <c:spPr>
          <a:solidFill>
            <a:schemeClr val="accent2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4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2">
              <a:shade val="65000"/>
            </a:schemeClr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1"/>
        <c:spPr>
          <a:solidFill>
            <a:schemeClr val="accent2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2"/>
        <c:spPr>
          <a:solidFill>
            <a:schemeClr val="accent2">
              <a:tint val="65000"/>
            </a:schemeClr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3"/>
        <c:spPr>
          <a:solidFill>
            <a:schemeClr val="accent2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8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'Tablas dinámicas'!$F$93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2">
                  <a:shade val="65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2">
                  <a:tint val="65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8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'Tablas dinámicas'!$E$94:$E$97</c:f>
              <c:strCach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strCache>
            </c:strRef>
          </c:cat>
          <c:val>
            <c:numRef>
              <c:f>'Tablas dinámicas'!$F$94:$F$97</c:f>
              <c:numCache>
                <c:formatCode>General</c:formatCode>
                <c:ptCount val="3"/>
                <c:pt idx="0">
                  <c:v>297</c:v>
                </c:pt>
                <c:pt idx="1">
                  <c:v>324</c:v>
                </c:pt>
                <c:pt idx="2">
                  <c:v>282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F0-4B31-99BA-ADDC66C2E2CE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[EJERCICIO_3.1.xlsx]Hoja6!Tabla dinámica4</c:name>
    <c:fmtId val="5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rgbClr val="7030A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000" b="0" i="0" u="none" strike="noStrike" kern="1200" baseline="0">
                  <a:solidFill>
                    <a:schemeClr val="bg1">
                      <a:lumMod val="9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Hoja6!$B$2:$B$3</c:f>
              <c:strCache>
                <c:ptCount val="1"/>
                <c:pt idx="0">
                  <c:v>África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Hoja6!$A$4:$A$6</c:f>
              <c:strCache>
                <c:ptCount val="2"/>
                <c:pt idx="0">
                  <c:v>Offline</c:v>
                </c:pt>
                <c:pt idx="1">
                  <c:v>Online</c:v>
                </c:pt>
              </c:strCache>
            </c:strRef>
          </c:cat>
          <c:val>
            <c:numRef>
              <c:f>Hoja6!$B$4:$B$6</c:f>
              <c:numCache>
                <c:formatCode>0.0%</c:formatCode>
                <c:ptCount val="2"/>
                <c:pt idx="0">
                  <c:v>0.66933721857297657</c:v>
                </c:pt>
                <c:pt idx="1">
                  <c:v>0.6480403717070542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3C-424F-86D0-E56AAF57D8E8}"/>
            </c:ext>
          </c:extLst>
        </c:ser>
        <c:ser>
          <c:idx val="1"/>
          <c:order val="1"/>
          <c:tx>
            <c:strRef>
              <c:f>Hoja6!$C$2:$C$3</c:f>
              <c:strCache>
                <c:ptCount val="1"/>
                <c:pt idx="0">
                  <c:v>Asia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Hoja6!$A$4:$A$6</c:f>
              <c:strCache>
                <c:ptCount val="2"/>
                <c:pt idx="0">
                  <c:v>Offline</c:v>
                </c:pt>
                <c:pt idx="1">
                  <c:v>Online</c:v>
                </c:pt>
              </c:strCache>
            </c:strRef>
          </c:cat>
          <c:val>
            <c:numRef>
              <c:f>Hoja6!$C$4:$C$6</c:f>
              <c:numCache>
                <c:formatCode>0.0%</c:formatCode>
                <c:ptCount val="2"/>
                <c:pt idx="0">
                  <c:v>0.65160613582727367</c:v>
                </c:pt>
                <c:pt idx="1">
                  <c:v>0.64146982607444858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3C-424F-86D0-E56AAF57D8E8}"/>
            </c:ext>
          </c:extLst>
        </c:ser>
        <c:ser>
          <c:idx val="2"/>
          <c:order val="2"/>
          <c:tx>
            <c:strRef>
              <c:f>Hoja6!$D$2:$D$3</c:f>
              <c:strCache>
                <c:ptCount val="1"/>
                <c:pt idx="0">
                  <c:v>Australia y Oceanía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Hoja6!$A$4:$A$6</c:f>
              <c:strCache>
                <c:ptCount val="2"/>
                <c:pt idx="0">
                  <c:v>Offline</c:v>
                </c:pt>
                <c:pt idx="1">
                  <c:v>Online</c:v>
                </c:pt>
              </c:strCache>
            </c:strRef>
          </c:cat>
          <c:val>
            <c:numRef>
              <c:f>Hoja6!$D$4:$D$6</c:f>
              <c:numCache>
                <c:formatCode>0.0%</c:formatCode>
                <c:ptCount val="2"/>
                <c:pt idx="0">
                  <c:v>0.65447848064614889</c:v>
                </c:pt>
                <c:pt idx="1">
                  <c:v>0.67392926194562708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A3C-424F-86D0-E56AAF57D8E8}"/>
            </c:ext>
          </c:extLst>
        </c:ser>
        <c:ser>
          <c:idx val="3"/>
          <c:order val="3"/>
          <c:tx>
            <c:strRef>
              <c:f>Hoja6!$E$2:$E$3</c:f>
              <c:strCache>
                <c:ptCount val="1"/>
                <c:pt idx="0">
                  <c:v>Centroamérica y Caribe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Hoja6!$A$4:$A$6</c:f>
              <c:strCache>
                <c:ptCount val="2"/>
                <c:pt idx="0">
                  <c:v>Offline</c:v>
                </c:pt>
                <c:pt idx="1">
                  <c:v>Online</c:v>
                </c:pt>
              </c:strCache>
            </c:strRef>
          </c:cat>
          <c:val>
            <c:numRef>
              <c:f>Hoja6!$E$4:$E$6</c:f>
              <c:numCache>
                <c:formatCode>0.0%</c:formatCode>
                <c:ptCount val="2"/>
                <c:pt idx="0">
                  <c:v>0.63500049342460074</c:v>
                </c:pt>
                <c:pt idx="1">
                  <c:v>0.6838806924992108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A3C-424F-86D0-E56AAF57D8E8}"/>
            </c:ext>
          </c:extLst>
        </c:ser>
        <c:ser>
          <c:idx val="4"/>
          <c:order val="4"/>
          <c:tx>
            <c:strRef>
              <c:f>Hoja6!$F$2:$F$3</c:f>
              <c:strCache>
                <c:ptCount val="1"/>
                <c:pt idx="0">
                  <c:v>Europa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Hoja6!$A$4:$A$6</c:f>
              <c:strCache>
                <c:ptCount val="2"/>
                <c:pt idx="0">
                  <c:v>Offline</c:v>
                </c:pt>
                <c:pt idx="1">
                  <c:v>Online</c:v>
                </c:pt>
              </c:strCache>
            </c:strRef>
          </c:cat>
          <c:val>
            <c:numRef>
              <c:f>Hoja6!$F$4:$F$6</c:f>
              <c:numCache>
                <c:formatCode>0.0%</c:formatCode>
                <c:ptCount val="2"/>
                <c:pt idx="0">
                  <c:v>0.64899579284071729</c:v>
                </c:pt>
                <c:pt idx="1">
                  <c:v>0.65867367970815105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A3C-424F-86D0-E56AAF57D8E8}"/>
            </c:ext>
          </c:extLst>
        </c:ser>
        <c:ser>
          <c:idx val="5"/>
          <c:order val="5"/>
          <c:tx>
            <c:strRef>
              <c:f>Hoja6!$G$2:$G$3</c:f>
              <c:strCache>
                <c:ptCount val="1"/>
                <c:pt idx="0">
                  <c:v>Norteamérica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Hoja6!$A$4:$A$6</c:f>
              <c:strCache>
                <c:ptCount val="2"/>
                <c:pt idx="0">
                  <c:v>Offline</c:v>
                </c:pt>
                <c:pt idx="1">
                  <c:v>Online</c:v>
                </c:pt>
              </c:strCache>
            </c:strRef>
          </c:cat>
          <c:val>
            <c:numRef>
              <c:f>Hoja6!$G$4:$G$6</c:f>
              <c:numCache>
                <c:formatCode>0.0%</c:formatCode>
                <c:ptCount val="2"/>
                <c:pt idx="0">
                  <c:v>0.67282585567234932</c:v>
                </c:pt>
                <c:pt idx="1">
                  <c:v>0.66373110286709947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A3C-424F-86D0-E56AAF57D8E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98502096"/>
        <c:axId val="798503056"/>
      </c:barChart>
      <c:catAx>
        <c:axId val="798502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98503056"/>
        <c:crosses val="autoZero"/>
        <c:auto val="1"/>
        <c:lblAlgn val="ctr"/>
        <c:lblOffset val="100"/>
        <c:noMultiLvlLbl val="0"/>
      </c:catAx>
      <c:valAx>
        <c:axId val="798503056"/>
        <c:scaling>
          <c:orientation val="minMax"/>
        </c:scaling>
        <c:delete val="1"/>
        <c:axPos val="l"/>
        <c:numFmt formatCode="0.0%" sourceLinked="1"/>
        <c:majorTickMark val="none"/>
        <c:minorTickMark val="none"/>
        <c:tickLblPos val="nextTo"/>
        <c:crossAx val="798502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451818884585431"/>
          <c:y val="0.83303891028220012"/>
          <c:w val="0.77367409182531055"/>
          <c:h val="0.150086556698660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Categories val="1"/>
        <c14:dropZonesVisible val="1"/>
      </c14:pivotOptions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[EJERCICIO_3.1.xlsx]Tablas dinámicas!TablaDinámica5</c:name>
    <c:fmtId val="7"/>
  </c:pivotSource>
  <c:chart>
    <c:autoTitleDeleted val="1"/>
    <c:pivotFmts>
      <c:pivotFmt>
        <c:idx val="0"/>
        <c:spPr>
          <a:solidFill>
            <a:schemeClr val="accent2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4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'Tablas dinámicas'!$B$59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'Tablas dinámicas'!$A$60:$A$72</c:f>
              <c:strCache>
                <c:ptCount val="12"/>
                <c:pt idx="0">
                  <c:v>Alimento infantil</c:v>
                </c:pt>
                <c:pt idx="1">
                  <c:v>Bebida</c:v>
                </c:pt>
                <c:pt idx="2">
                  <c:v>Cárnicos</c:v>
                </c:pt>
                <c:pt idx="3">
                  <c:v>Cereales</c:v>
                </c:pt>
                <c:pt idx="4">
                  <c:v>Cosméticos</c:v>
                </c:pt>
                <c:pt idx="5">
                  <c:v>Cuidado personal</c:v>
                </c:pt>
                <c:pt idx="6">
                  <c:v>Doméstico</c:v>
                </c:pt>
                <c:pt idx="7">
                  <c:v>Frutas</c:v>
                </c:pt>
                <c:pt idx="8">
                  <c:v>Material de oficina</c:v>
                </c:pt>
                <c:pt idx="9">
                  <c:v>Ropa</c:v>
                </c:pt>
                <c:pt idx="10">
                  <c:v>Snacks</c:v>
                </c:pt>
                <c:pt idx="11">
                  <c:v>Verduras</c:v>
                </c:pt>
              </c:strCache>
            </c:strRef>
          </c:cat>
          <c:val>
            <c:numRef>
              <c:f>'Tablas dinámicas'!$B$60:$B$72</c:f>
              <c:numCache>
                <c:formatCode>0</c:formatCode>
                <c:ptCount val="12"/>
                <c:pt idx="0">
                  <c:v>24.045454545454547</c:v>
                </c:pt>
                <c:pt idx="1">
                  <c:v>20.7012987012987</c:v>
                </c:pt>
                <c:pt idx="2">
                  <c:v>21.918918918918919</c:v>
                </c:pt>
                <c:pt idx="3">
                  <c:v>24.896551724137932</c:v>
                </c:pt>
                <c:pt idx="4">
                  <c:v>25.333333333333332</c:v>
                </c:pt>
                <c:pt idx="5">
                  <c:v>25.545454545454547</c:v>
                </c:pt>
                <c:pt idx="6">
                  <c:v>25.771428571428572</c:v>
                </c:pt>
                <c:pt idx="7">
                  <c:v>22.851851851851851</c:v>
                </c:pt>
                <c:pt idx="8">
                  <c:v>25.902777777777779</c:v>
                </c:pt>
                <c:pt idx="9">
                  <c:v>27.338028169014084</c:v>
                </c:pt>
                <c:pt idx="10">
                  <c:v>19.810126582278482</c:v>
                </c:pt>
                <c:pt idx="11">
                  <c:v>22.891566265060241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D6-4780-B968-B878CDA4CC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8594399"/>
        <c:axId val="2038588639"/>
      </c:barChart>
      <c:catAx>
        <c:axId val="2038594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1800000" spcFirstLastPara="1" vertOverflow="ellipsis" wrap="square" anchor="ctr" anchorCtr="1"/>
          <a:lstStyle/>
          <a:p>
            <a:pPr>
              <a:defRPr sz="18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38588639"/>
        <c:crosses val="autoZero"/>
        <c:auto val="1"/>
        <c:lblAlgn val="ctr"/>
        <c:lblOffset val="100"/>
        <c:noMultiLvlLbl val="0"/>
      </c:catAx>
      <c:valAx>
        <c:axId val="2038588639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20385943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[EJERCICIO_3.1.xlsx]Tablas dinámicas!TablaDinámica22</c:name>
    <c:fmtId val="5"/>
  </c:pivotSource>
  <c:chart>
    <c:autoTitleDeleted val="1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8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'Tablas dinámicas'!$B$79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'Tablas dinámicas'!$A$80:$A$92</c:f>
              <c:strCache>
                <c:ptCount val="12"/>
                <c:pt idx="0">
                  <c:v>Alimento infantil</c:v>
                </c:pt>
                <c:pt idx="1">
                  <c:v>Bebida</c:v>
                </c:pt>
                <c:pt idx="2">
                  <c:v>Cárnicos</c:v>
                </c:pt>
                <c:pt idx="3">
                  <c:v>Cereales</c:v>
                </c:pt>
                <c:pt idx="4">
                  <c:v>Cosméticos</c:v>
                </c:pt>
                <c:pt idx="5">
                  <c:v>Cuidado personal</c:v>
                </c:pt>
                <c:pt idx="6">
                  <c:v>Doméstico</c:v>
                </c:pt>
                <c:pt idx="7">
                  <c:v>Frutas</c:v>
                </c:pt>
                <c:pt idx="8">
                  <c:v>Material de oficina</c:v>
                </c:pt>
                <c:pt idx="9">
                  <c:v>Ropa</c:v>
                </c:pt>
                <c:pt idx="10">
                  <c:v>Snacks</c:v>
                </c:pt>
                <c:pt idx="11">
                  <c:v>Verduras</c:v>
                </c:pt>
              </c:strCache>
            </c:strRef>
          </c:cat>
          <c:val>
            <c:numRef>
              <c:f>'Tablas dinámicas'!$B$80:$B$92</c:f>
              <c:numCache>
                <c:formatCode>General</c:formatCode>
                <c:ptCount val="12"/>
                <c:pt idx="0">
                  <c:v>66</c:v>
                </c:pt>
                <c:pt idx="1">
                  <c:v>77</c:v>
                </c:pt>
                <c:pt idx="2">
                  <c:v>74</c:v>
                </c:pt>
                <c:pt idx="3">
                  <c:v>87</c:v>
                </c:pt>
                <c:pt idx="4">
                  <c:v>66</c:v>
                </c:pt>
                <c:pt idx="5">
                  <c:v>77</c:v>
                </c:pt>
                <c:pt idx="6">
                  <c:v>70</c:v>
                </c:pt>
                <c:pt idx="7">
                  <c:v>81</c:v>
                </c:pt>
                <c:pt idx="8">
                  <c:v>72</c:v>
                </c:pt>
                <c:pt idx="9">
                  <c:v>71</c:v>
                </c:pt>
                <c:pt idx="10">
                  <c:v>79</c:v>
                </c:pt>
                <c:pt idx="11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91-43AB-A1A8-9401E875D4C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874213407"/>
        <c:axId val="874206687"/>
      </c:barChart>
      <c:catAx>
        <c:axId val="8742134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74206687"/>
        <c:crosses val="autoZero"/>
        <c:auto val="1"/>
        <c:lblAlgn val="ctr"/>
        <c:lblOffset val="100"/>
        <c:noMultiLvlLbl val="0"/>
      </c:catAx>
      <c:valAx>
        <c:axId val="87420668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74213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[EJERCICIO_3.1.xlsx]Tablas dinámicas!TablaDinámica19</c:name>
    <c:fmtId val="12"/>
  </c:pivotSource>
  <c:chart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76200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76200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76200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76200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1.3499828964741162E-2"/>
              <c:y val="-2.795698924731182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76200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1.5131984872171125E-2"/>
              <c:y val="4.086021505376344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76200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1.7568038465350176E-2"/>
              <c:y val="-4.731182795698924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76200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3.0447472994012169E-4"/>
              <c:y val="1.505376344086021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76200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1.5131984872171125E-2"/>
              <c:y val="-4.086021505376344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ln w="76200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1.4319967007778107E-2"/>
              <c:y val="2.795698924731182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1.1368250101502234E-2"/>
          <c:y val="2.3655913978494623E-2"/>
          <c:w val="0.91998363176588305"/>
          <c:h val="0.84327592921852512"/>
        </c:manualLayout>
      </c:layout>
      <c:lineChart>
        <c:grouping val="standard"/>
        <c:varyColors val="0"/>
        <c:ser>
          <c:idx val="0"/>
          <c:order val="0"/>
          <c:tx>
            <c:strRef>
              <c:f>'Tablas dinámicas'!$J$105:$J$106</c:f>
              <c:strCache>
                <c:ptCount val="1"/>
                <c:pt idx="0">
                  <c:v>2020</c:v>
                </c:pt>
              </c:strCache>
            </c:strRef>
          </c:tx>
          <c:spPr>
            <a:ln w="762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4"/>
              <c:layout>
                <c:manualLayout>
                  <c:x val="-1.5131984872171125E-2"/>
                  <c:y val="-4.086021505376344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0A6F-43A6-BD7B-F0753D681701}"/>
                </c:ext>
              </c:extLst>
            </c:dLbl>
            <c:dLbl>
              <c:idx val="5"/>
              <c:layout>
                <c:manualLayout>
                  <c:x val="-1.5131984872171125E-2"/>
                  <c:y val="4.086021505376344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A6F-43A6-BD7B-F0753D68170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'Tablas dinámicas'!$I$107:$I$119</c:f>
              <c:strCache>
                <c:ptCount val="12"/>
                <c:pt idx="0">
                  <c:v>Alimento infantil</c:v>
                </c:pt>
                <c:pt idx="1">
                  <c:v>Bebida</c:v>
                </c:pt>
                <c:pt idx="2">
                  <c:v>Cárnicos</c:v>
                </c:pt>
                <c:pt idx="3">
                  <c:v>Cereales</c:v>
                </c:pt>
                <c:pt idx="4">
                  <c:v>Cosméticos</c:v>
                </c:pt>
                <c:pt idx="5">
                  <c:v>Cuidado personal</c:v>
                </c:pt>
                <c:pt idx="6">
                  <c:v>Doméstico</c:v>
                </c:pt>
                <c:pt idx="7">
                  <c:v>Frutas</c:v>
                </c:pt>
                <c:pt idx="8">
                  <c:v>Material de oficina</c:v>
                </c:pt>
                <c:pt idx="9">
                  <c:v>Ropa</c:v>
                </c:pt>
                <c:pt idx="10">
                  <c:v>Snacks</c:v>
                </c:pt>
                <c:pt idx="11">
                  <c:v>Verduras</c:v>
                </c:pt>
              </c:strCache>
            </c:strRef>
          </c:cat>
          <c:val>
            <c:numRef>
              <c:f>'Tablas dinámicas'!$J$107:$J$119</c:f>
              <c:numCache>
                <c:formatCode>General</c:formatCode>
                <c:ptCount val="12"/>
                <c:pt idx="0">
                  <c:v>22</c:v>
                </c:pt>
                <c:pt idx="1">
                  <c:v>21</c:v>
                </c:pt>
                <c:pt idx="2">
                  <c:v>22</c:v>
                </c:pt>
                <c:pt idx="3">
                  <c:v>26</c:v>
                </c:pt>
                <c:pt idx="4">
                  <c:v>27</c:v>
                </c:pt>
                <c:pt idx="5">
                  <c:v>24</c:v>
                </c:pt>
                <c:pt idx="6">
                  <c:v>25</c:v>
                </c:pt>
                <c:pt idx="7">
                  <c:v>28</c:v>
                </c:pt>
                <c:pt idx="8">
                  <c:v>24</c:v>
                </c:pt>
                <c:pt idx="9">
                  <c:v>22</c:v>
                </c:pt>
                <c:pt idx="10">
                  <c:v>27</c:v>
                </c:pt>
                <c:pt idx="11">
                  <c:v>29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0A6F-43A6-BD7B-F0753D681701}"/>
            </c:ext>
          </c:extLst>
        </c:ser>
        <c:ser>
          <c:idx val="1"/>
          <c:order val="1"/>
          <c:tx>
            <c:strRef>
              <c:f>'Tablas dinámicas'!$K$105:$K$106</c:f>
              <c:strCache>
                <c:ptCount val="1"/>
                <c:pt idx="0">
                  <c:v>2021</c:v>
                </c:pt>
              </c:strCache>
            </c:strRef>
          </c:tx>
          <c:spPr>
            <a:ln w="762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Lbl>
              <c:idx val="3"/>
              <c:layout>
                <c:manualLayout>
                  <c:x val="-1.3499828964741162E-2"/>
                  <c:y val="-2.795698924731182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-1.4319967007778107E-2"/>
                  <c:y val="2.795698924731182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layout>
                <c:manualLayout>
                  <c:x val="3.0447472994012169E-4"/>
                  <c:y val="1.505376344086021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'Tablas dinámicas'!$I$107:$I$119</c:f>
              <c:strCache>
                <c:ptCount val="12"/>
                <c:pt idx="0">
                  <c:v>Alimento infantil</c:v>
                </c:pt>
                <c:pt idx="1">
                  <c:v>Bebida</c:v>
                </c:pt>
                <c:pt idx="2">
                  <c:v>Cárnicos</c:v>
                </c:pt>
                <c:pt idx="3">
                  <c:v>Cereales</c:v>
                </c:pt>
                <c:pt idx="4">
                  <c:v>Cosméticos</c:v>
                </c:pt>
                <c:pt idx="5">
                  <c:v>Cuidado personal</c:v>
                </c:pt>
                <c:pt idx="6">
                  <c:v>Doméstico</c:v>
                </c:pt>
                <c:pt idx="7">
                  <c:v>Frutas</c:v>
                </c:pt>
                <c:pt idx="8">
                  <c:v>Material de oficina</c:v>
                </c:pt>
                <c:pt idx="9">
                  <c:v>Ropa</c:v>
                </c:pt>
                <c:pt idx="10">
                  <c:v>Snacks</c:v>
                </c:pt>
                <c:pt idx="11">
                  <c:v>Verduras</c:v>
                </c:pt>
              </c:strCache>
            </c:strRef>
          </c:cat>
          <c:val>
            <c:numRef>
              <c:f>'Tablas dinámicas'!$K$107:$K$119</c:f>
              <c:numCache>
                <c:formatCode>General</c:formatCode>
                <c:ptCount val="12"/>
                <c:pt idx="0">
                  <c:v>15</c:v>
                </c:pt>
                <c:pt idx="1">
                  <c:v>30</c:v>
                </c:pt>
                <c:pt idx="2">
                  <c:v>24</c:v>
                </c:pt>
                <c:pt idx="3">
                  <c:v>31</c:v>
                </c:pt>
                <c:pt idx="4">
                  <c:v>26</c:v>
                </c:pt>
                <c:pt idx="5">
                  <c:v>25</c:v>
                </c:pt>
                <c:pt idx="6">
                  <c:v>28</c:v>
                </c:pt>
                <c:pt idx="7">
                  <c:v>35</c:v>
                </c:pt>
                <c:pt idx="8">
                  <c:v>27</c:v>
                </c:pt>
                <c:pt idx="9">
                  <c:v>24</c:v>
                </c:pt>
                <c:pt idx="10">
                  <c:v>31</c:v>
                </c:pt>
                <c:pt idx="11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0A6F-43A6-BD7B-F0753D681701}"/>
            </c:ext>
          </c:extLst>
        </c:ser>
        <c:ser>
          <c:idx val="2"/>
          <c:order val="2"/>
          <c:tx>
            <c:strRef>
              <c:f>'Tablas dinámicas'!$L$105:$L$106</c:f>
              <c:strCache>
                <c:ptCount val="1"/>
                <c:pt idx="0">
                  <c:v>2022</c:v>
                </c:pt>
              </c:strCache>
            </c:strRef>
          </c:tx>
          <c:spPr>
            <a:ln w="762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Lbl>
              <c:idx val="9"/>
              <c:layout>
                <c:manualLayout>
                  <c:x val="-1.7568038465350176E-2"/>
                  <c:y val="-4.731182795698924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'Tablas dinámicas'!$I$107:$I$119</c:f>
              <c:strCache>
                <c:ptCount val="12"/>
                <c:pt idx="0">
                  <c:v>Alimento infantil</c:v>
                </c:pt>
                <c:pt idx="1">
                  <c:v>Bebida</c:v>
                </c:pt>
                <c:pt idx="2">
                  <c:v>Cárnicos</c:v>
                </c:pt>
                <c:pt idx="3">
                  <c:v>Cereales</c:v>
                </c:pt>
                <c:pt idx="4">
                  <c:v>Cosméticos</c:v>
                </c:pt>
                <c:pt idx="5">
                  <c:v>Cuidado personal</c:v>
                </c:pt>
                <c:pt idx="6">
                  <c:v>Doméstico</c:v>
                </c:pt>
                <c:pt idx="7">
                  <c:v>Frutas</c:v>
                </c:pt>
                <c:pt idx="8">
                  <c:v>Material de oficina</c:v>
                </c:pt>
                <c:pt idx="9">
                  <c:v>Ropa</c:v>
                </c:pt>
                <c:pt idx="10">
                  <c:v>Snacks</c:v>
                </c:pt>
                <c:pt idx="11">
                  <c:v>Verduras</c:v>
                </c:pt>
              </c:strCache>
            </c:strRef>
          </c:cat>
          <c:val>
            <c:numRef>
              <c:f>'Tablas dinámicas'!$L$107:$L$119</c:f>
              <c:numCache>
                <c:formatCode>General</c:formatCode>
                <c:ptCount val="12"/>
                <c:pt idx="0">
                  <c:v>29</c:v>
                </c:pt>
                <c:pt idx="1">
                  <c:v>26</c:v>
                </c:pt>
                <c:pt idx="2">
                  <c:v>28</c:v>
                </c:pt>
                <c:pt idx="3">
                  <c:v>30</c:v>
                </c:pt>
                <c:pt idx="4">
                  <c:v>13</c:v>
                </c:pt>
                <c:pt idx="5">
                  <c:v>28</c:v>
                </c:pt>
                <c:pt idx="6">
                  <c:v>17</c:v>
                </c:pt>
                <c:pt idx="7">
                  <c:v>18</c:v>
                </c:pt>
                <c:pt idx="8">
                  <c:v>21</c:v>
                </c:pt>
                <c:pt idx="9">
                  <c:v>25</c:v>
                </c:pt>
                <c:pt idx="10">
                  <c:v>21</c:v>
                </c:pt>
                <c:pt idx="11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0A6F-43A6-BD7B-F0753D68170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467024"/>
        <c:axId val="19474704"/>
      </c:lineChart>
      <c:catAx>
        <c:axId val="19467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474704"/>
        <c:crosses val="autoZero"/>
        <c:auto val="1"/>
        <c:lblAlgn val="ctr"/>
        <c:lblOffset val="100"/>
        <c:noMultiLvlLbl val="0"/>
      </c:catAx>
      <c:valAx>
        <c:axId val="1947470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467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2905527795627252"/>
          <c:y val="0.4326655919978506"/>
          <c:w val="7.0944722043727482E-2"/>
          <c:h val="0.299823092979519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[EJERCICIO_3.1.xlsx]Hoja5!TablaDinámica31</c:name>
    <c:fmtId val="6"/>
  </c:pivotSource>
  <c:chart>
    <c:autoTitleDeleted val="0"/>
    <c:pivotFmts>
      <c:pivotFmt>
        <c:idx val="0"/>
        <c:spPr>
          <a:solidFill>
            <a:schemeClr val="accent2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76200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76200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76200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b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76200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1.7784660394639325E-2"/>
              <c:y val="4.4780810165719574E-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76200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1.8606690809764685E-2"/>
              <c:y val="-2.202261125126349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76200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1.4496538734137948E-2"/>
              <c:y val="0.10616517595494739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76200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1.5318569149263246E-2"/>
              <c:y val="-6.085756270757421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76200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1.2030447488761808E-2"/>
              <c:y val="1.249734559879040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Hoja5!$C$4:$C$5</c:f>
              <c:strCache>
                <c:ptCount val="1"/>
                <c:pt idx="0">
                  <c:v>2020</c:v>
                </c:pt>
              </c:strCache>
            </c:strRef>
          </c:tx>
          <c:spPr>
            <a:ln w="762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5"/>
              <c:layout>
                <c:manualLayout>
                  <c:x val="-1.5318569149263246E-2"/>
                  <c:y val="-6.085756270757421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4B9-4E2A-BE30-F9F9F89E46C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Hoja5!$B$6:$B$18</c:f>
              <c:strCache>
                <c:ptCount val="12"/>
                <c:pt idx="0">
                  <c:v>gener</c:v>
                </c:pt>
                <c:pt idx="1">
                  <c:v>febrer</c:v>
                </c:pt>
                <c:pt idx="2">
                  <c:v>març</c:v>
                </c:pt>
                <c:pt idx="3">
                  <c:v>abril</c:v>
                </c:pt>
                <c:pt idx="4">
                  <c:v>maig</c:v>
                </c:pt>
                <c:pt idx="5">
                  <c:v>juny</c:v>
                </c:pt>
                <c:pt idx="6">
                  <c:v>juliol</c:v>
                </c:pt>
                <c:pt idx="7">
                  <c:v>agost</c:v>
                </c:pt>
                <c:pt idx="8">
                  <c:v>setembre</c:v>
                </c:pt>
                <c:pt idx="9">
                  <c:v>octubre</c:v>
                </c:pt>
                <c:pt idx="10">
                  <c:v>novembre</c:v>
                </c:pt>
                <c:pt idx="11">
                  <c:v>desembre</c:v>
                </c:pt>
              </c:strCache>
            </c:strRef>
          </c:cat>
          <c:val>
            <c:numRef>
              <c:f>Hoja5!$C$6:$C$18</c:f>
              <c:numCache>
                <c:formatCode>General</c:formatCode>
                <c:ptCount val="12"/>
                <c:pt idx="0">
                  <c:v>18</c:v>
                </c:pt>
                <c:pt idx="1">
                  <c:v>20</c:v>
                </c:pt>
                <c:pt idx="2">
                  <c:v>23</c:v>
                </c:pt>
                <c:pt idx="3">
                  <c:v>30</c:v>
                </c:pt>
                <c:pt idx="4">
                  <c:v>23</c:v>
                </c:pt>
                <c:pt idx="5">
                  <c:v>20</c:v>
                </c:pt>
                <c:pt idx="6">
                  <c:v>26</c:v>
                </c:pt>
                <c:pt idx="7">
                  <c:v>20</c:v>
                </c:pt>
                <c:pt idx="8">
                  <c:v>29</c:v>
                </c:pt>
                <c:pt idx="9">
                  <c:v>28</c:v>
                </c:pt>
                <c:pt idx="10">
                  <c:v>29</c:v>
                </c:pt>
                <c:pt idx="11">
                  <c:v>31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74B9-4E2A-BE30-F9F9F89E46CF}"/>
            </c:ext>
          </c:extLst>
        </c:ser>
        <c:ser>
          <c:idx val="1"/>
          <c:order val="1"/>
          <c:tx>
            <c:strRef>
              <c:f>Hoja5!$D$4:$D$5</c:f>
              <c:strCache>
                <c:ptCount val="1"/>
                <c:pt idx="0">
                  <c:v>2021</c:v>
                </c:pt>
              </c:strCache>
            </c:strRef>
          </c:tx>
          <c:spPr>
            <a:ln w="762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Lbl>
              <c:idx val="8"/>
              <c:layout>
                <c:manualLayout>
                  <c:x val="-1.8606690809764685E-2"/>
                  <c:y val="-2.202261125126349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layout>
                <c:manualLayout>
                  <c:x val="-1.2030447488761808E-2"/>
                  <c:y val="1.249734559879040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Hoja5!$B$6:$B$18</c:f>
              <c:strCache>
                <c:ptCount val="12"/>
                <c:pt idx="0">
                  <c:v>gener</c:v>
                </c:pt>
                <c:pt idx="1">
                  <c:v>febrer</c:v>
                </c:pt>
                <c:pt idx="2">
                  <c:v>març</c:v>
                </c:pt>
                <c:pt idx="3">
                  <c:v>abril</c:v>
                </c:pt>
                <c:pt idx="4">
                  <c:v>maig</c:v>
                </c:pt>
                <c:pt idx="5">
                  <c:v>juny</c:v>
                </c:pt>
                <c:pt idx="6">
                  <c:v>juliol</c:v>
                </c:pt>
                <c:pt idx="7">
                  <c:v>agost</c:v>
                </c:pt>
                <c:pt idx="8">
                  <c:v>setembre</c:v>
                </c:pt>
                <c:pt idx="9">
                  <c:v>octubre</c:v>
                </c:pt>
                <c:pt idx="10">
                  <c:v>novembre</c:v>
                </c:pt>
                <c:pt idx="11">
                  <c:v>desembre</c:v>
                </c:pt>
              </c:strCache>
            </c:strRef>
          </c:cat>
          <c:val>
            <c:numRef>
              <c:f>Hoja5!$D$6:$D$18</c:f>
              <c:numCache>
                <c:formatCode>General</c:formatCode>
                <c:ptCount val="12"/>
                <c:pt idx="0">
                  <c:v>34</c:v>
                </c:pt>
                <c:pt idx="1">
                  <c:v>32</c:v>
                </c:pt>
                <c:pt idx="2">
                  <c:v>29</c:v>
                </c:pt>
                <c:pt idx="3">
                  <c:v>22</c:v>
                </c:pt>
                <c:pt idx="4">
                  <c:v>26</c:v>
                </c:pt>
                <c:pt idx="5">
                  <c:v>27</c:v>
                </c:pt>
                <c:pt idx="6">
                  <c:v>31</c:v>
                </c:pt>
                <c:pt idx="7">
                  <c:v>27</c:v>
                </c:pt>
                <c:pt idx="8">
                  <c:v>17</c:v>
                </c:pt>
                <c:pt idx="9">
                  <c:v>26</c:v>
                </c:pt>
                <c:pt idx="10">
                  <c:v>29</c:v>
                </c:pt>
                <c:pt idx="11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74B9-4E2A-BE30-F9F9F89E46CF}"/>
            </c:ext>
          </c:extLst>
        </c:ser>
        <c:ser>
          <c:idx val="2"/>
          <c:order val="2"/>
          <c:tx>
            <c:strRef>
              <c:f>Hoja5!$E$4:$E$5</c:f>
              <c:strCache>
                <c:ptCount val="1"/>
                <c:pt idx="0">
                  <c:v>2022</c:v>
                </c:pt>
              </c:strCache>
            </c:strRef>
          </c:tx>
          <c:spPr>
            <a:ln w="762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Lbl>
              <c:idx val="5"/>
              <c:layout>
                <c:manualLayout>
                  <c:x val="-1.4496538734137948E-2"/>
                  <c:y val="0.10616517595494739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layout>
                <c:manualLayout>
                  <c:x val="-1.7784660394639325E-2"/>
                  <c:y val="4.4780810165719574E-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Hoja5!$B$6:$B$18</c:f>
              <c:strCache>
                <c:ptCount val="12"/>
                <c:pt idx="0">
                  <c:v>gener</c:v>
                </c:pt>
                <c:pt idx="1">
                  <c:v>febrer</c:v>
                </c:pt>
                <c:pt idx="2">
                  <c:v>març</c:v>
                </c:pt>
                <c:pt idx="3">
                  <c:v>abril</c:v>
                </c:pt>
                <c:pt idx="4">
                  <c:v>maig</c:v>
                </c:pt>
                <c:pt idx="5">
                  <c:v>juny</c:v>
                </c:pt>
                <c:pt idx="6">
                  <c:v>juliol</c:v>
                </c:pt>
                <c:pt idx="7">
                  <c:v>agost</c:v>
                </c:pt>
                <c:pt idx="8">
                  <c:v>setembre</c:v>
                </c:pt>
                <c:pt idx="9">
                  <c:v>octubre</c:v>
                </c:pt>
                <c:pt idx="10">
                  <c:v>novembre</c:v>
                </c:pt>
                <c:pt idx="11">
                  <c:v>desembre</c:v>
                </c:pt>
              </c:strCache>
            </c:strRef>
          </c:cat>
          <c:val>
            <c:numRef>
              <c:f>Hoja5!$E$6:$E$18</c:f>
              <c:numCache>
                <c:formatCode>General</c:formatCode>
                <c:ptCount val="12"/>
                <c:pt idx="0">
                  <c:v>28</c:v>
                </c:pt>
                <c:pt idx="1">
                  <c:v>31</c:v>
                </c:pt>
                <c:pt idx="2">
                  <c:v>17</c:v>
                </c:pt>
                <c:pt idx="3">
                  <c:v>32</c:v>
                </c:pt>
                <c:pt idx="4">
                  <c:v>24</c:v>
                </c:pt>
                <c:pt idx="5">
                  <c:v>26</c:v>
                </c:pt>
                <c:pt idx="6">
                  <c:v>27</c:v>
                </c:pt>
                <c:pt idx="7">
                  <c:v>42</c:v>
                </c:pt>
                <c:pt idx="8">
                  <c:v>24</c:v>
                </c:pt>
                <c:pt idx="9">
                  <c:v>21</c:v>
                </c:pt>
                <c:pt idx="10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74B9-4E2A-BE30-F9F9F89E46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370992"/>
        <c:axId val="119375312"/>
      </c:lineChart>
      <c:catAx>
        <c:axId val="119370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9375312"/>
        <c:crosses val="autoZero"/>
        <c:auto val="1"/>
        <c:lblAlgn val="ctr"/>
        <c:lblOffset val="100"/>
        <c:noMultiLvlLbl val="0"/>
      </c:catAx>
      <c:valAx>
        <c:axId val="11937531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19370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2519445550194024"/>
          <c:y val="0.42971417407775486"/>
          <c:w val="7.4805544498059817E-2"/>
          <c:h val="0.246288849816103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[EJERCICIO_3.1.xlsx]Hoja2!Tabla dinámica1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"% Beneficio por producto" por "Prioridad" y "Canal de venta"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Hoja2!$B$2:$B$3</c:f>
              <c:strCache>
                <c:ptCount val="1"/>
                <c:pt idx="0">
                  <c:v>Offline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Hoja2!$A$4:$A$8</c:f>
              <c:strCache>
                <c:ptCount val="4"/>
                <c:pt idx="0">
                  <c:v>Alta</c:v>
                </c:pt>
                <c:pt idx="1">
                  <c:v>Baja</c:v>
                </c:pt>
                <c:pt idx="2">
                  <c:v>Crítica</c:v>
                </c:pt>
                <c:pt idx="3">
                  <c:v>Media</c:v>
                </c:pt>
              </c:strCache>
            </c:strRef>
          </c:cat>
          <c:val>
            <c:numRef>
              <c:f>Hoja2!$B$4:$B$8</c:f>
              <c:numCache>
                <c:formatCode>0.0%</c:formatCode>
                <c:ptCount val="4"/>
                <c:pt idx="0">
                  <c:v>0.66491440301475779</c:v>
                </c:pt>
                <c:pt idx="1">
                  <c:v>0.66215019889481586</c:v>
                </c:pt>
                <c:pt idx="2">
                  <c:v>0.66133054841611827</c:v>
                </c:pt>
                <c:pt idx="3">
                  <c:v>0.63844863612968483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33-4810-9AE6-A6E830F1A99C}"/>
            </c:ext>
          </c:extLst>
        </c:ser>
        <c:ser>
          <c:idx val="1"/>
          <c:order val="1"/>
          <c:tx>
            <c:strRef>
              <c:f>Hoja2!$C$2:$C$3</c:f>
              <c:strCache>
                <c:ptCount val="1"/>
                <c:pt idx="0">
                  <c:v>Online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Hoja2!$A$4:$A$8</c:f>
              <c:strCache>
                <c:ptCount val="4"/>
                <c:pt idx="0">
                  <c:v>Alta</c:v>
                </c:pt>
                <c:pt idx="1">
                  <c:v>Baja</c:v>
                </c:pt>
                <c:pt idx="2">
                  <c:v>Crítica</c:v>
                </c:pt>
                <c:pt idx="3">
                  <c:v>Media</c:v>
                </c:pt>
              </c:strCache>
            </c:strRef>
          </c:cat>
          <c:val>
            <c:numRef>
              <c:f>Hoja2!$C$4:$C$8</c:f>
              <c:numCache>
                <c:formatCode>0.0%</c:formatCode>
                <c:ptCount val="4"/>
                <c:pt idx="0">
                  <c:v>0.65377547492243748</c:v>
                </c:pt>
                <c:pt idx="1">
                  <c:v>0.66938351705124899</c:v>
                </c:pt>
                <c:pt idx="2">
                  <c:v>0.63744477245045317</c:v>
                </c:pt>
                <c:pt idx="3">
                  <c:v>0.66258745064138647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33-4810-9AE6-A6E830F1A9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0"/>
        <c:overlap val="-30"/>
        <c:axId val="1254162399"/>
        <c:axId val="1254164799"/>
      </c:barChart>
      <c:catAx>
        <c:axId val="1254162399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Prioridad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54164799"/>
        <c:crosses val="autoZero"/>
        <c:auto val="1"/>
        <c:lblAlgn val="ctr"/>
        <c:lblOffset val="100"/>
        <c:noMultiLvlLbl val="0"/>
      </c:catAx>
      <c:valAx>
        <c:axId val="1254164799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% Beneficio por producto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54162399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[EJERCICIO_3.1.xlsx]Hoja3!Tabla dinámica2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"Coste unitario" por "Zona"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Hoja3!$B$2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Hoja3!$A$3:$A$9</c:f>
              <c:strCache>
                <c:ptCount val="6"/>
                <c:pt idx="0">
                  <c:v>África</c:v>
                </c:pt>
                <c:pt idx="1">
                  <c:v>Europa</c:v>
                </c:pt>
                <c:pt idx="2">
                  <c:v>Asia</c:v>
                </c:pt>
                <c:pt idx="3">
                  <c:v>Australia y Oceanía</c:v>
                </c:pt>
                <c:pt idx="4">
                  <c:v>Centroamérica y Caribe</c:v>
                </c:pt>
                <c:pt idx="5">
                  <c:v>Norteamérica</c:v>
                </c:pt>
              </c:strCache>
            </c:strRef>
          </c:cat>
          <c:val>
            <c:numRef>
              <c:f>Hoja3!$B$3:$B$9</c:f>
              <c:numCache>
                <c:formatCode>#,##0.00\ "€"</c:formatCode>
                <c:ptCount val="6"/>
                <c:pt idx="0">
                  <c:v>60283.999999999956</c:v>
                </c:pt>
                <c:pt idx="1">
                  <c:v>38810.99</c:v>
                </c:pt>
                <c:pt idx="2">
                  <c:v>24558.100000000002</c:v>
                </c:pt>
                <c:pt idx="3">
                  <c:v>18012.630000000016</c:v>
                </c:pt>
                <c:pt idx="4">
                  <c:v>16724.220000000012</c:v>
                </c:pt>
                <c:pt idx="5">
                  <c:v>4823.6400000000003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BF-4B74-A6C4-E645FEEAF9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1254164319"/>
        <c:axId val="634105583"/>
      </c:barChart>
      <c:catAx>
        <c:axId val="1254164319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Zona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34105583"/>
        <c:crosses val="autoZero"/>
        <c:auto val="1"/>
        <c:lblAlgn val="ctr"/>
        <c:lblOffset val="100"/>
        <c:noMultiLvlLbl val="0"/>
      </c:catAx>
      <c:valAx>
        <c:axId val="634105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Coste unitario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#,##0.0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54164319"/>
        <c:crosses val="max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[EJERCICIO_3.1.xlsx]Tablas dinámicas!TablaDinámica9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'Tablas dinámicas'!$B$29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B20-4017-9BE8-3FE92C84415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B20-4017-9BE8-3FE92C84415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EB20-4017-9BE8-3FE92C84415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EB20-4017-9BE8-3FE92C84415C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'Tablas dinámicas'!$A$30:$A$34</c:f>
              <c:strCache>
                <c:ptCount val="4"/>
                <c:pt idx="0">
                  <c:v>Alta</c:v>
                </c:pt>
                <c:pt idx="1">
                  <c:v>Baja</c:v>
                </c:pt>
                <c:pt idx="2">
                  <c:v>Crítica</c:v>
                </c:pt>
                <c:pt idx="3">
                  <c:v>Media</c:v>
                </c:pt>
              </c:strCache>
            </c:strRef>
          </c:cat>
          <c:val>
            <c:numRef>
              <c:f>'Tablas dinámicas'!$B$30:$B$34</c:f>
              <c:numCache>
                <c:formatCode>General</c:formatCode>
                <c:ptCount val="4"/>
                <c:pt idx="0">
                  <c:v>220</c:v>
                </c:pt>
                <c:pt idx="1">
                  <c:v>238</c:v>
                </c:pt>
                <c:pt idx="2">
                  <c:v>227</c:v>
                </c:pt>
                <c:pt idx="3">
                  <c:v>218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AE-4984-9A93-612DDCEAE3FC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[EJERCICIO_3.1.xlsx]Tablas dinámicas!TablaDinámica8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Ventas por categoría de producto y canal de venta: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9310740211192082E-2"/>
          <c:y val="0.11516725325659052"/>
          <c:w val="0.88850809248664764"/>
          <c:h val="0.5917614019705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'Tablas dinámicas'!$F$73:$F$74</c:f>
              <c:strCache>
                <c:ptCount val="1"/>
                <c:pt idx="0">
                  <c:v>Offline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'Tablas dinámicas'!$E$75:$E$87</c:f>
              <c:strCache>
                <c:ptCount val="12"/>
                <c:pt idx="0">
                  <c:v>Alimento infantil</c:v>
                </c:pt>
                <c:pt idx="1">
                  <c:v>Bebida</c:v>
                </c:pt>
                <c:pt idx="2">
                  <c:v>Cárnicos</c:v>
                </c:pt>
                <c:pt idx="3">
                  <c:v>Cereales</c:v>
                </c:pt>
                <c:pt idx="4">
                  <c:v>Cosméticos</c:v>
                </c:pt>
                <c:pt idx="5">
                  <c:v>Cuidado personal</c:v>
                </c:pt>
                <c:pt idx="6">
                  <c:v>Doméstico</c:v>
                </c:pt>
                <c:pt idx="7">
                  <c:v>Frutas</c:v>
                </c:pt>
                <c:pt idx="8">
                  <c:v>Material de oficina</c:v>
                </c:pt>
                <c:pt idx="9">
                  <c:v>Ropa</c:v>
                </c:pt>
                <c:pt idx="10">
                  <c:v>Snacks</c:v>
                </c:pt>
                <c:pt idx="11">
                  <c:v>Verduras</c:v>
                </c:pt>
              </c:strCache>
            </c:strRef>
          </c:cat>
          <c:val>
            <c:numRef>
              <c:f>'Tablas dinámicas'!$F$75:$F$87</c:f>
              <c:numCache>
                <c:formatCode>#,##0\ "€"</c:formatCode>
                <c:ptCount val="12"/>
                <c:pt idx="0">
                  <c:v>41191.980800000005</c:v>
                </c:pt>
                <c:pt idx="1">
                  <c:v>8876.8510999999999</c:v>
                </c:pt>
                <c:pt idx="2">
                  <c:v>96582.855810000023</c:v>
                </c:pt>
                <c:pt idx="3">
                  <c:v>50845.337399999997</c:v>
                </c:pt>
                <c:pt idx="4">
                  <c:v>56648.004000000001</c:v>
                </c:pt>
                <c:pt idx="5">
                  <c:v>16458.869130000003</c:v>
                </c:pt>
                <c:pt idx="6">
                  <c:v>119093.06496999998</c:v>
                </c:pt>
                <c:pt idx="7">
                  <c:v>1707.5206199999996</c:v>
                </c:pt>
                <c:pt idx="8">
                  <c:v>115046.66586000002</c:v>
                </c:pt>
                <c:pt idx="9">
                  <c:v>20439.294080000007</c:v>
                </c:pt>
                <c:pt idx="10">
                  <c:v>38816.504580000001</c:v>
                </c:pt>
                <c:pt idx="11">
                  <c:v>26827.546219999997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CB-4036-8EB4-4A7528EDA829}"/>
            </c:ext>
          </c:extLst>
        </c:ser>
        <c:ser>
          <c:idx val="1"/>
          <c:order val="1"/>
          <c:tx>
            <c:strRef>
              <c:f>'Tablas dinámicas'!$G$73:$G$74</c:f>
              <c:strCache>
                <c:ptCount val="1"/>
                <c:pt idx="0">
                  <c:v>Online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'Tablas dinámicas'!$E$75:$E$87</c:f>
              <c:strCache>
                <c:ptCount val="12"/>
                <c:pt idx="0">
                  <c:v>Alimento infantil</c:v>
                </c:pt>
                <c:pt idx="1">
                  <c:v>Bebida</c:v>
                </c:pt>
                <c:pt idx="2">
                  <c:v>Cárnicos</c:v>
                </c:pt>
                <c:pt idx="3">
                  <c:v>Cereales</c:v>
                </c:pt>
                <c:pt idx="4">
                  <c:v>Cosméticos</c:v>
                </c:pt>
                <c:pt idx="5">
                  <c:v>Cuidado personal</c:v>
                </c:pt>
                <c:pt idx="6">
                  <c:v>Doméstico</c:v>
                </c:pt>
                <c:pt idx="7">
                  <c:v>Frutas</c:v>
                </c:pt>
                <c:pt idx="8">
                  <c:v>Material de oficina</c:v>
                </c:pt>
                <c:pt idx="9">
                  <c:v>Ropa</c:v>
                </c:pt>
                <c:pt idx="10">
                  <c:v>Snacks</c:v>
                </c:pt>
                <c:pt idx="11">
                  <c:v>Verduras</c:v>
                </c:pt>
              </c:strCache>
            </c:strRef>
          </c:cat>
          <c:val>
            <c:numRef>
              <c:f>'Tablas dinámicas'!$G$75:$G$87</c:f>
              <c:numCache>
                <c:formatCode>#,##0\ "€"</c:formatCode>
                <c:ptCount val="12"/>
                <c:pt idx="0">
                  <c:v>55838.926079999997</c:v>
                </c:pt>
                <c:pt idx="1">
                  <c:v>10449.723700000002</c:v>
                </c:pt>
                <c:pt idx="2">
                  <c:v>62248.181939999988</c:v>
                </c:pt>
                <c:pt idx="3">
                  <c:v>34169.444100000001</c:v>
                </c:pt>
                <c:pt idx="4">
                  <c:v>92905</c:v>
                </c:pt>
                <c:pt idx="5">
                  <c:v>17389.446909999999</c:v>
                </c:pt>
                <c:pt idx="6">
                  <c:v>109279.52001999998</c:v>
                </c:pt>
                <c:pt idx="7">
                  <c:v>1850.6988000000006</c:v>
                </c:pt>
                <c:pt idx="8">
                  <c:v>97363.709520000004</c:v>
                </c:pt>
                <c:pt idx="9">
                  <c:v>15711.841279999999</c:v>
                </c:pt>
                <c:pt idx="10">
                  <c:v>24685.765620000006</c:v>
                </c:pt>
                <c:pt idx="11">
                  <c:v>31311.000339999999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CB-4036-8EB4-4A7528EDA82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327188495"/>
        <c:axId val="1327197135"/>
      </c:barChart>
      <c:catAx>
        <c:axId val="1327188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27197135"/>
        <c:crosses val="autoZero"/>
        <c:auto val="1"/>
        <c:lblAlgn val="ctr"/>
        <c:lblOffset val="100"/>
        <c:noMultiLvlLbl val="0"/>
      </c:catAx>
      <c:valAx>
        <c:axId val="1327197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2718849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[EJERCICIO_3.1.xlsx]Tablas dinámicas!TablaDinámica7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Pedidos</a:t>
            </a:r>
            <a:r>
              <a:rPr lang="es-ES" baseline="0"/>
              <a:t> por tipo producto y prioridad: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'Tablas dinámicas'!$K$29:$K$30</c:f>
              <c:strCache>
                <c:ptCount val="1"/>
                <c:pt idx="0">
                  <c:v>Alta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'Tablas dinámicas'!$J$31:$J$43</c:f>
              <c:strCache>
                <c:ptCount val="12"/>
                <c:pt idx="0">
                  <c:v>Alimento infantil</c:v>
                </c:pt>
                <c:pt idx="1">
                  <c:v>Bebida</c:v>
                </c:pt>
                <c:pt idx="2">
                  <c:v>Cárnicos</c:v>
                </c:pt>
                <c:pt idx="3">
                  <c:v>Cereales</c:v>
                </c:pt>
                <c:pt idx="4">
                  <c:v>Cosméticos</c:v>
                </c:pt>
                <c:pt idx="5">
                  <c:v>Cuidado personal</c:v>
                </c:pt>
                <c:pt idx="6">
                  <c:v>Doméstico</c:v>
                </c:pt>
                <c:pt idx="7">
                  <c:v>Frutas</c:v>
                </c:pt>
                <c:pt idx="8">
                  <c:v>Material de oficina</c:v>
                </c:pt>
                <c:pt idx="9">
                  <c:v>Ropa</c:v>
                </c:pt>
                <c:pt idx="10">
                  <c:v>Snacks</c:v>
                </c:pt>
                <c:pt idx="11">
                  <c:v>Verduras</c:v>
                </c:pt>
              </c:strCache>
            </c:strRef>
          </c:cat>
          <c:val>
            <c:numRef>
              <c:f>'Tablas dinámicas'!$K$31:$K$43</c:f>
              <c:numCache>
                <c:formatCode>General</c:formatCode>
                <c:ptCount val="12"/>
                <c:pt idx="0">
                  <c:v>18</c:v>
                </c:pt>
                <c:pt idx="1">
                  <c:v>20</c:v>
                </c:pt>
                <c:pt idx="2">
                  <c:v>18</c:v>
                </c:pt>
                <c:pt idx="3">
                  <c:v>20</c:v>
                </c:pt>
                <c:pt idx="4">
                  <c:v>14</c:v>
                </c:pt>
                <c:pt idx="5">
                  <c:v>16</c:v>
                </c:pt>
                <c:pt idx="6">
                  <c:v>17</c:v>
                </c:pt>
                <c:pt idx="7">
                  <c:v>23</c:v>
                </c:pt>
                <c:pt idx="8">
                  <c:v>17</c:v>
                </c:pt>
                <c:pt idx="9">
                  <c:v>16</c:v>
                </c:pt>
                <c:pt idx="10">
                  <c:v>21</c:v>
                </c:pt>
                <c:pt idx="11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92-4258-B9C2-4320916ED9F8}"/>
            </c:ext>
          </c:extLst>
        </c:ser>
        <c:ser>
          <c:idx val="1"/>
          <c:order val="1"/>
          <c:tx>
            <c:strRef>
              <c:f>'Tablas dinámicas'!$L$29:$L$30</c:f>
              <c:strCache>
                <c:ptCount val="1"/>
                <c:pt idx="0">
                  <c:v>Baja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'Tablas dinámicas'!$J$31:$J$43</c:f>
              <c:strCache>
                <c:ptCount val="12"/>
                <c:pt idx="0">
                  <c:v>Alimento infantil</c:v>
                </c:pt>
                <c:pt idx="1">
                  <c:v>Bebida</c:v>
                </c:pt>
                <c:pt idx="2">
                  <c:v>Cárnicos</c:v>
                </c:pt>
                <c:pt idx="3">
                  <c:v>Cereales</c:v>
                </c:pt>
                <c:pt idx="4">
                  <c:v>Cosméticos</c:v>
                </c:pt>
                <c:pt idx="5">
                  <c:v>Cuidado personal</c:v>
                </c:pt>
                <c:pt idx="6">
                  <c:v>Doméstico</c:v>
                </c:pt>
                <c:pt idx="7">
                  <c:v>Frutas</c:v>
                </c:pt>
                <c:pt idx="8">
                  <c:v>Material de oficina</c:v>
                </c:pt>
                <c:pt idx="9">
                  <c:v>Ropa</c:v>
                </c:pt>
                <c:pt idx="10">
                  <c:v>Snacks</c:v>
                </c:pt>
                <c:pt idx="11">
                  <c:v>Verduras</c:v>
                </c:pt>
              </c:strCache>
            </c:strRef>
          </c:cat>
          <c:val>
            <c:numRef>
              <c:f>'Tablas dinámicas'!$L$31:$L$43</c:f>
              <c:numCache>
                <c:formatCode>General</c:formatCode>
                <c:ptCount val="12"/>
                <c:pt idx="0">
                  <c:v>17</c:v>
                </c:pt>
                <c:pt idx="1">
                  <c:v>24</c:v>
                </c:pt>
                <c:pt idx="2">
                  <c:v>16</c:v>
                </c:pt>
                <c:pt idx="3">
                  <c:v>20</c:v>
                </c:pt>
                <c:pt idx="4">
                  <c:v>18</c:v>
                </c:pt>
                <c:pt idx="5">
                  <c:v>22</c:v>
                </c:pt>
                <c:pt idx="6">
                  <c:v>21</c:v>
                </c:pt>
                <c:pt idx="7">
                  <c:v>23</c:v>
                </c:pt>
                <c:pt idx="8">
                  <c:v>26</c:v>
                </c:pt>
                <c:pt idx="9">
                  <c:v>16</c:v>
                </c:pt>
                <c:pt idx="10">
                  <c:v>14</c:v>
                </c:pt>
                <c:pt idx="11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92-4258-B9C2-4320916ED9F8}"/>
            </c:ext>
          </c:extLst>
        </c:ser>
        <c:ser>
          <c:idx val="2"/>
          <c:order val="2"/>
          <c:tx>
            <c:strRef>
              <c:f>'Tablas dinámicas'!$M$29:$M$30</c:f>
              <c:strCache>
                <c:ptCount val="1"/>
                <c:pt idx="0">
                  <c:v>Crítica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'Tablas dinámicas'!$J$31:$J$43</c:f>
              <c:strCache>
                <c:ptCount val="12"/>
                <c:pt idx="0">
                  <c:v>Alimento infantil</c:v>
                </c:pt>
                <c:pt idx="1">
                  <c:v>Bebida</c:v>
                </c:pt>
                <c:pt idx="2">
                  <c:v>Cárnicos</c:v>
                </c:pt>
                <c:pt idx="3">
                  <c:v>Cereales</c:v>
                </c:pt>
                <c:pt idx="4">
                  <c:v>Cosméticos</c:v>
                </c:pt>
                <c:pt idx="5">
                  <c:v>Cuidado personal</c:v>
                </c:pt>
                <c:pt idx="6">
                  <c:v>Doméstico</c:v>
                </c:pt>
                <c:pt idx="7">
                  <c:v>Frutas</c:v>
                </c:pt>
                <c:pt idx="8">
                  <c:v>Material de oficina</c:v>
                </c:pt>
                <c:pt idx="9">
                  <c:v>Ropa</c:v>
                </c:pt>
                <c:pt idx="10">
                  <c:v>Snacks</c:v>
                </c:pt>
                <c:pt idx="11">
                  <c:v>Verduras</c:v>
                </c:pt>
              </c:strCache>
            </c:strRef>
          </c:cat>
          <c:val>
            <c:numRef>
              <c:f>'Tablas dinámicas'!$M$31:$M$43</c:f>
              <c:numCache>
                <c:formatCode>General</c:formatCode>
                <c:ptCount val="12"/>
                <c:pt idx="0">
                  <c:v>16</c:v>
                </c:pt>
                <c:pt idx="1">
                  <c:v>13</c:v>
                </c:pt>
                <c:pt idx="2">
                  <c:v>20</c:v>
                </c:pt>
                <c:pt idx="3">
                  <c:v>28</c:v>
                </c:pt>
                <c:pt idx="4">
                  <c:v>18</c:v>
                </c:pt>
                <c:pt idx="5">
                  <c:v>25</c:v>
                </c:pt>
                <c:pt idx="6">
                  <c:v>15</c:v>
                </c:pt>
                <c:pt idx="7">
                  <c:v>18</c:v>
                </c:pt>
                <c:pt idx="8">
                  <c:v>14</c:v>
                </c:pt>
                <c:pt idx="9">
                  <c:v>19</c:v>
                </c:pt>
                <c:pt idx="10">
                  <c:v>22</c:v>
                </c:pt>
                <c:pt idx="11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92-4258-B9C2-4320916ED9F8}"/>
            </c:ext>
          </c:extLst>
        </c:ser>
        <c:ser>
          <c:idx val="3"/>
          <c:order val="3"/>
          <c:tx>
            <c:strRef>
              <c:f>'Tablas dinámicas'!$N$29:$N$30</c:f>
              <c:strCache>
                <c:ptCount val="1"/>
                <c:pt idx="0">
                  <c:v>Media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'Tablas dinámicas'!$J$31:$J$43</c:f>
              <c:strCache>
                <c:ptCount val="12"/>
                <c:pt idx="0">
                  <c:v>Alimento infantil</c:v>
                </c:pt>
                <c:pt idx="1">
                  <c:v>Bebida</c:v>
                </c:pt>
                <c:pt idx="2">
                  <c:v>Cárnicos</c:v>
                </c:pt>
                <c:pt idx="3">
                  <c:v>Cereales</c:v>
                </c:pt>
                <c:pt idx="4">
                  <c:v>Cosméticos</c:v>
                </c:pt>
                <c:pt idx="5">
                  <c:v>Cuidado personal</c:v>
                </c:pt>
                <c:pt idx="6">
                  <c:v>Doméstico</c:v>
                </c:pt>
                <c:pt idx="7">
                  <c:v>Frutas</c:v>
                </c:pt>
                <c:pt idx="8">
                  <c:v>Material de oficina</c:v>
                </c:pt>
                <c:pt idx="9">
                  <c:v>Ropa</c:v>
                </c:pt>
                <c:pt idx="10">
                  <c:v>Snacks</c:v>
                </c:pt>
                <c:pt idx="11">
                  <c:v>Verduras</c:v>
                </c:pt>
              </c:strCache>
            </c:strRef>
          </c:cat>
          <c:val>
            <c:numRef>
              <c:f>'Tablas dinámicas'!$N$31:$N$43</c:f>
              <c:numCache>
                <c:formatCode>General</c:formatCode>
                <c:ptCount val="12"/>
                <c:pt idx="0">
                  <c:v>15</c:v>
                </c:pt>
                <c:pt idx="1">
                  <c:v>20</c:v>
                </c:pt>
                <c:pt idx="2">
                  <c:v>20</c:v>
                </c:pt>
                <c:pt idx="3">
                  <c:v>19</c:v>
                </c:pt>
                <c:pt idx="4">
                  <c:v>16</c:v>
                </c:pt>
                <c:pt idx="5">
                  <c:v>14</c:v>
                </c:pt>
                <c:pt idx="6">
                  <c:v>17</c:v>
                </c:pt>
                <c:pt idx="7">
                  <c:v>17</c:v>
                </c:pt>
                <c:pt idx="8">
                  <c:v>15</c:v>
                </c:pt>
                <c:pt idx="9">
                  <c:v>20</c:v>
                </c:pt>
                <c:pt idx="10">
                  <c:v>22</c:v>
                </c:pt>
                <c:pt idx="11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792-4258-B9C2-4320916ED9F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717718751"/>
        <c:axId val="717723551"/>
      </c:barChart>
      <c:catAx>
        <c:axId val="717718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1800000" spcFirstLastPara="1" vertOverflow="ellipsis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17723551"/>
        <c:crosses val="autoZero"/>
        <c:auto val="1"/>
        <c:lblAlgn val="ctr"/>
        <c:lblOffset val="100"/>
        <c:noMultiLvlLbl val="0"/>
      </c:catAx>
      <c:valAx>
        <c:axId val="717723551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717718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 rot="-1800000"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[EJERCICIO_3.1.xlsx]Tablas dinámicas!TablaDinámica19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Ventas</a:t>
            </a:r>
            <a:r>
              <a:rPr lang="es-ES" baseline="0"/>
              <a:t> totales por año y categoría producto: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31750" cap="rnd" cmpd="sng" algn="ctr">
            <a:solidFill>
              <a:schemeClr val="accent1">
                <a:alpha val="8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31750" cap="rnd" cmpd="sng" algn="ctr">
            <a:solidFill>
              <a:schemeClr val="accent1">
                <a:alpha val="8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31750" cap="rnd">
            <a:solidFill>
              <a:schemeClr val="accent1">
                <a:alpha val="8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31750" cap="rnd">
            <a:solidFill>
              <a:schemeClr val="accent1">
                <a:alpha val="8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31750" cap="rnd">
            <a:solidFill>
              <a:schemeClr val="accent1">
                <a:alpha val="8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31750" cap="rnd">
            <a:solidFill>
              <a:schemeClr val="accent1">
                <a:alpha val="8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31750" cap="rnd">
            <a:solidFill>
              <a:schemeClr val="accent1">
                <a:alpha val="8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31750" cap="rnd">
            <a:solidFill>
              <a:schemeClr val="accent1">
                <a:alpha val="8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31750" cap="rnd">
            <a:solidFill>
              <a:schemeClr val="accent1">
                <a:alpha val="8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'Tablas dinámicas'!$J$105:$J$106</c:f>
              <c:strCache>
                <c:ptCount val="1"/>
                <c:pt idx="0">
                  <c:v>2020</c:v>
                </c:pt>
              </c:strCache>
            </c:strRef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'Tablas dinámicas'!$I$107:$I$119</c:f>
              <c:strCache>
                <c:ptCount val="12"/>
                <c:pt idx="0">
                  <c:v>Alimento infantil</c:v>
                </c:pt>
                <c:pt idx="1">
                  <c:v>Bebida</c:v>
                </c:pt>
                <c:pt idx="2">
                  <c:v>Cárnicos</c:v>
                </c:pt>
                <c:pt idx="3">
                  <c:v>Cereales</c:v>
                </c:pt>
                <c:pt idx="4">
                  <c:v>Cosméticos</c:v>
                </c:pt>
                <c:pt idx="5">
                  <c:v>Cuidado personal</c:v>
                </c:pt>
                <c:pt idx="6">
                  <c:v>Doméstico</c:v>
                </c:pt>
                <c:pt idx="7">
                  <c:v>Frutas</c:v>
                </c:pt>
                <c:pt idx="8">
                  <c:v>Material de oficina</c:v>
                </c:pt>
                <c:pt idx="9">
                  <c:v>Ropa</c:v>
                </c:pt>
                <c:pt idx="10">
                  <c:v>Snacks</c:v>
                </c:pt>
                <c:pt idx="11">
                  <c:v>Verduras</c:v>
                </c:pt>
              </c:strCache>
            </c:strRef>
          </c:cat>
          <c:val>
            <c:numRef>
              <c:f>'Tablas dinámicas'!$J$107:$J$119</c:f>
              <c:numCache>
                <c:formatCode>General</c:formatCode>
                <c:ptCount val="12"/>
                <c:pt idx="0">
                  <c:v>22</c:v>
                </c:pt>
                <c:pt idx="1">
                  <c:v>21</c:v>
                </c:pt>
                <c:pt idx="2">
                  <c:v>22</c:v>
                </c:pt>
                <c:pt idx="3">
                  <c:v>26</c:v>
                </c:pt>
                <c:pt idx="4">
                  <c:v>27</c:v>
                </c:pt>
                <c:pt idx="5">
                  <c:v>24</c:v>
                </c:pt>
                <c:pt idx="6">
                  <c:v>25</c:v>
                </c:pt>
                <c:pt idx="7">
                  <c:v>28</c:v>
                </c:pt>
                <c:pt idx="8">
                  <c:v>24</c:v>
                </c:pt>
                <c:pt idx="9">
                  <c:v>22</c:v>
                </c:pt>
                <c:pt idx="10">
                  <c:v>27</c:v>
                </c:pt>
                <c:pt idx="11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8C-4D72-8B33-F94E5BDE18F5}"/>
            </c:ext>
          </c:extLst>
        </c:ser>
        <c:ser>
          <c:idx val="1"/>
          <c:order val="1"/>
          <c:tx>
            <c:strRef>
              <c:f>'Tablas dinámicas'!$K$105:$K$106</c:f>
              <c:strCache>
                <c:ptCount val="1"/>
                <c:pt idx="0">
                  <c:v>2021</c:v>
                </c:pt>
              </c:strCache>
            </c:strRef>
          </c:tx>
          <c:spPr>
            <a:ln w="31750" cap="rnd">
              <a:solidFill>
                <a:schemeClr val="accent2"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'Tablas dinámicas'!$I$107:$I$119</c:f>
              <c:strCache>
                <c:ptCount val="12"/>
                <c:pt idx="0">
                  <c:v>Alimento infantil</c:v>
                </c:pt>
                <c:pt idx="1">
                  <c:v>Bebida</c:v>
                </c:pt>
                <c:pt idx="2">
                  <c:v>Cárnicos</c:v>
                </c:pt>
                <c:pt idx="3">
                  <c:v>Cereales</c:v>
                </c:pt>
                <c:pt idx="4">
                  <c:v>Cosméticos</c:v>
                </c:pt>
                <c:pt idx="5">
                  <c:v>Cuidado personal</c:v>
                </c:pt>
                <c:pt idx="6">
                  <c:v>Doméstico</c:v>
                </c:pt>
                <c:pt idx="7">
                  <c:v>Frutas</c:v>
                </c:pt>
                <c:pt idx="8">
                  <c:v>Material de oficina</c:v>
                </c:pt>
                <c:pt idx="9">
                  <c:v>Ropa</c:v>
                </c:pt>
                <c:pt idx="10">
                  <c:v>Snacks</c:v>
                </c:pt>
                <c:pt idx="11">
                  <c:v>Verduras</c:v>
                </c:pt>
              </c:strCache>
            </c:strRef>
          </c:cat>
          <c:val>
            <c:numRef>
              <c:f>'Tablas dinámicas'!$K$107:$K$119</c:f>
              <c:numCache>
                <c:formatCode>General</c:formatCode>
                <c:ptCount val="12"/>
                <c:pt idx="0">
                  <c:v>15</c:v>
                </c:pt>
                <c:pt idx="1">
                  <c:v>30</c:v>
                </c:pt>
                <c:pt idx="2">
                  <c:v>24</c:v>
                </c:pt>
                <c:pt idx="3">
                  <c:v>31</c:v>
                </c:pt>
                <c:pt idx="4">
                  <c:v>26</c:v>
                </c:pt>
                <c:pt idx="5">
                  <c:v>25</c:v>
                </c:pt>
                <c:pt idx="6">
                  <c:v>28</c:v>
                </c:pt>
                <c:pt idx="7">
                  <c:v>35</c:v>
                </c:pt>
                <c:pt idx="8">
                  <c:v>27</c:v>
                </c:pt>
                <c:pt idx="9">
                  <c:v>24</c:v>
                </c:pt>
                <c:pt idx="10">
                  <c:v>31</c:v>
                </c:pt>
                <c:pt idx="11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A721-49AE-85EE-E71E46C403A2}"/>
            </c:ext>
          </c:extLst>
        </c:ser>
        <c:ser>
          <c:idx val="2"/>
          <c:order val="2"/>
          <c:tx>
            <c:strRef>
              <c:f>'Tablas dinámicas'!$L$105:$L$106</c:f>
              <c:strCache>
                <c:ptCount val="1"/>
                <c:pt idx="0">
                  <c:v>2022</c:v>
                </c:pt>
              </c:strCache>
            </c:strRef>
          </c:tx>
          <c:spPr>
            <a:ln w="31750" cap="rnd">
              <a:solidFill>
                <a:schemeClr val="accent3"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'Tablas dinámicas'!$I$107:$I$119</c:f>
              <c:strCache>
                <c:ptCount val="12"/>
                <c:pt idx="0">
                  <c:v>Alimento infantil</c:v>
                </c:pt>
                <c:pt idx="1">
                  <c:v>Bebida</c:v>
                </c:pt>
                <c:pt idx="2">
                  <c:v>Cárnicos</c:v>
                </c:pt>
                <c:pt idx="3">
                  <c:v>Cereales</c:v>
                </c:pt>
                <c:pt idx="4">
                  <c:v>Cosméticos</c:v>
                </c:pt>
                <c:pt idx="5">
                  <c:v>Cuidado personal</c:v>
                </c:pt>
                <c:pt idx="6">
                  <c:v>Doméstico</c:v>
                </c:pt>
                <c:pt idx="7">
                  <c:v>Frutas</c:v>
                </c:pt>
                <c:pt idx="8">
                  <c:v>Material de oficina</c:v>
                </c:pt>
                <c:pt idx="9">
                  <c:v>Ropa</c:v>
                </c:pt>
                <c:pt idx="10">
                  <c:v>Snacks</c:v>
                </c:pt>
                <c:pt idx="11">
                  <c:v>Verduras</c:v>
                </c:pt>
              </c:strCache>
            </c:strRef>
          </c:cat>
          <c:val>
            <c:numRef>
              <c:f>'Tablas dinámicas'!$L$107:$L$119</c:f>
              <c:numCache>
                <c:formatCode>General</c:formatCode>
                <c:ptCount val="12"/>
                <c:pt idx="0">
                  <c:v>29</c:v>
                </c:pt>
                <c:pt idx="1">
                  <c:v>26</c:v>
                </c:pt>
                <c:pt idx="2">
                  <c:v>28</c:v>
                </c:pt>
                <c:pt idx="3">
                  <c:v>30</c:v>
                </c:pt>
                <c:pt idx="4">
                  <c:v>13</c:v>
                </c:pt>
                <c:pt idx="5">
                  <c:v>28</c:v>
                </c:pt>
                <c:pt idx="6">
                  <c:v>17</c:v>
                </c:pt>
                <c:pt idx="7">
                  <c:v>18</c:v>
                </c:pt>
                <c:pt idx="8">
                  <c:v>21</c:v>
                </c:pt>
                <c:pt idx="9">
                  <c:v>25</c:v>
                </c:pt>
                <c:pt idx="10">
                  <c:v>21</c:v>
                </c:pt>
                <c:pt idx="11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A721-49AE-85EE-E71E46C403A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17705791"/>
        <c:axId val="717698591"/>
      </c:lineChart>
      <c:catAx>
        <c:axId val="717705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17698591"/>
        <c:crosses val="autoZero"/>
        <c:auto val="1"/>
        <c:lblAlgn val="ctr"/>
        <c:lblOffset val="100"/>
        <c:noMultiLvlLbl val="0"/>
      </c:catAx>
      <c:valAx>
        <c:axId val="717698591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717705791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dk1">
                <a:lumMod val="35000"/>
                <a:lumOff val="6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[EJERCICIO_3.1.xlsx]Tablas dinámicas!TablaDinámica22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'Tablas dinámicas'!$B$79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'Tablas dinámicas'!$A$80:$A$92</c:f>
              <c:strCache>
                <c:ptCount val="12"/>
                <c:pt idx="0">
                  <c:v>Alimento infantil</c:v>
                </c:pt>
                <c:pt idx="1">
                  <c:v>Bebida</c:v>
                </c:pt>
                <c:pt idx="2">
                  <c:v>Cárnicos</c:v>
                </c:pt>
                <c:pt idx="3">
                  <c:v>Cereales</c:v>
                </c:pt>
                <c:pt idx="4">
                  <c:v>Cosméticos</c:v>
                </c:pt>
                <c:pt idx="5">
                  <c:v>Cuidado personal</c:v>
                </c:pt>
                <c:pt idx="6">
                  <c:v>Doméstico</c:v>
                </c:pt>
                <c:pt idx="7">
                  <c:v>Frutas</c:v>
                </c:pt>
                <c:pt idx="8">
                  <c:v>Material de oficina</c:v>
                </c:pt>
                <c:pt idx="9">
                  <c:v>Ropa</c:v>
                </c:pt>
                <c:pt idx="10">
                  <c:v>Snacks</c:v>
                </c:pt>
                <c:pt idx="11">
                  <c:v>Verduras</c:v>
                </c:pt>
              </c:strCache>
            </c:strRef>
          </c:cat>
          <c:val>
            <c:numRef>
              <c:f>'Tablas dinámicas'!$B$80:$B$92</c:f>
              <c:numCache>
                <c:formatCode>General</c:formatCode>
                <c:ptCount val="12"/>
                <c:pt idx="0">
                  <c:v>66</c:v>
                </c:pt>
                <c:pt idx="1">
                  <c:v>77</c:v>
                </c:pt>
                <c:pt idx="2">
                  <c:v>74</c:v>
                </c:pt>
                <c:pt idx="3">
                  <c:v>87</c:v>
                </c:pt>
                <c:pt idx="4">
                  <c:v>66</c:v>
                </c:pt>
                <c:pt idx="5">
                  <c:v>77</c:v>
                </c:pt>
                <c:pt idx="6">
                  <c:v>70</c:v>
                </c:pt>
                <c:pt idx="7">
                  <c:v>81</c:v>
                </c:pt>
                <c:pt idx="8">
                  <c:v>72</c:v>
                </c:pt>
                <c:pt idx="9">
                  <c:v>71</c:v>
                </c:pt>
                <c:pt idx="10">
                  <c:v>79</c:v>
                </c:pt>
                <c:pt idx="11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2C-439B-A4DA-ECF930E4AE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74213407"/>
        <c:axId val="874206687"/>
      </c:barChart>
      <c:catAx>
        <c:axId val="8742134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74206687"/>
        <c:crosses val="autoZero"/>
        <c:auto val="1"/>
        <c:lblAlgn val="ctr"/>
        <c:lblOffset val="100"/>
        <c:noMultiLvlLbl val="0"/>
      </c:catAx>
      <c:valAx>
        <c:axId val="874206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74213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[EJERCICIO_3.1.xlsx]Tablas dinámicas!TablaDinámica19</c:name>
    <c:fmtId val="10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'Tablas dinámicas'!$J$105:$J$106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'Tablas dinámicas'!$I$107:$I$119</c:f>
              <c:strCache>
                <c:ptCount val="12"/>
                <c:pt idx="0">
                  <c:v>Alimento infantil</c:v>
                </c:pt>
                <c:pt idx="1">
                  <c:v>Bebida</c:v>
                </c:pt>
                <c:pt idx="2">
                  <c:v>Cárnicos</c:v>
                </c:pt>
                <c:pt idx="3">
                  <c:v>Cereales</c:v>
                </c:pt>
                <c:pt idx="4">
                  <c:v>Cosméticos</c:v>
                </c:pt>
                <c:pt idx="5">
                  <c:v>Cuidado personal</c:v>
                </c:pt>
                <c:pt idx="6">
                  <c:v>Doméstico</c:v>
                </c:pt>
                <c:pt idx="7">
                  <c:v>Frutas</c:v>
                </c:pt>
                <c:pt idx="8">
                  <c:v>Material de oficina</c:v>
                </c:pt>
                <c:pt idx="9">
                  <c:v>Ropa</c:v>
                </c:pt>
                <c:pt idx="10">
                  <c:v>Snacks</c:v>
                </c:pt>
                <c:pt idx="11">
                  <c:v>Verduras</c:v>
                </c:pt>
              </c:strCache>
            </c:strRef>
          </c:cat>
          <c:val>
            <c:numRef>
              <c:f>'Tablas dinámicas'!$J$107:$J$119</c:f>
              <c:numCache>
                <c:formatCode>General</c:formatCode>
                <c:ptCount val="12"/>
                <c:pt idx="0">
                  <c:v>22</c:v>
                </c:pt>
                <c:pt idx="1">
                  <c:v>21</c:v>
                </c:pt>
                <c:pt idx="2">
                  <c:v>22</c:v>
                </c:pt>
                <c:pt idx="3">
                  <c:v>26</c:v>
                </c:pt>
                <c:pt idx="4">
                  <c:v>27</c:v>
                </c:pt>
                <c:pt idx="5">
                  <c:v>24</c:v>
                </c:pt>
                <c:pt idx="6">
                  <c:v>25</c:v>
                </c:pt>
                <c:pt idx="7">
                  <c:v>28</c:v>
                </c:pt>
                <c:pt idx="8">
                  <c:v>24</c:v>
                </c:pt>
                <c:pt idx="9">
                  <c:v>22</c:v>
                </c:pt>
                <c:pt idx="10">
                  <c:v>27</c:v>
                </c:pt>
                <c:pt idx="11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A7-4DCA-9BA6-34D10823C7FB}"/>
            </c:ext>
          </c:extLst>
        </c:ser>
        <c:ser>
          <c:idx val="1"/>
          <c:order val="1"/>
          <c:tx>
            <c:strRef>
              <c:f>'Tablas dinámicas'!$K$105:$K$106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'Tablas dinámicas'!$I$107:$I$119</c:f>
              <c:strCache>
                <c:ptCount val="12"/>
                <c:pt idx="0">
                  <c:v>Alimento infantil</c:v>
                </c:pt>
                <c:pt idx="1">
                  <c:v>Bebida</c:v>
                </c:pt>
                <c:pt idx="2">
                  <c:v>Cárnicos</c:v>
                </c:pt>
                <c:pt idx="3">
                  <c:v>Cereales</c:v>
                </c:pt>
                <c:pt idx="4">
                  <c:v>Cosméticos</c:v>
                </c:pt>
                <c:pt idx="5">
                  <c:v>Cuidado personal</c:v>
                </c:pt>
                <c:pt idx="6">
                  <c:v>Doméstico</c:v>
                </c:pt>
                <c:pt idx="7">
                  <c:v>Frutas</c:v>
                </c:pt>
                <c:pt idx="8">
                  <c:v>Material de oficina</c:v>
                </c:pt>
                <c:pt idx="9">
                  <c:v>Ropa</c:v>
                </c:pt>
                <c:pt idx="10">
                  <c:v>Snacks</c:v>
                </c:pt>
                <c:pt idx="11">
                  <c:v>Verduras</c:v>
                </c:pt>
              </c:strCache>
            </c:strRef>
          </c:cat>
          <c:val>
            <c:numRef>
              <c:f>'Tablas dinámicas'!$K$107:$K$119</c:f>
              <c:numCache>
                <c:formatCode>General</c:formatCode>
                <c:ptCount val="12"/>
                <c:pt idx="0">
                  <c:v>15</c:v>
                </c:pt>
                <c:pt idx="1">
                  <c:v>30</c:v>
                </c:pt>
                <c:pt idx="2">
                  <c:v>24</c:v>
                </c:pt>
                <c:pt idx="3">
                  <c:v>31</c:v>
                </c:pt>
                <c:pt idx="4">
                  <c:v>26</c:v>
                </c:pt>
                <c:pt idx="5">
                  <c:v>25</c:v>
                </c:pt>
                <c:pt idx="6">
                  <c:v>28</c:v>
                </c:pt>
                <c:pt idx="7">
                  <c:v>35</c:v>
                </c:pt>
                <c:pt idx="8">
                  <c:v>27</c:v>
                </c:pt>
                <c:pt idx="9">
                  <c:v>24</c:v>
                </c:pt>
                <c:pt idx="10">
                  <c:v>31</c:v>
                </c:pt>
                <c:pt idx="11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DFA7-4DCA-9BA6-34D10823C7FB}"/>
            </c:ext>
          </c:extLst>
        </c:ser>
        <c:ser>
          <c:idx val="2"/>
          <c:order val="2"/>
          <c:tx>
            <c:strRef>
              <c:f>'Tablas dinámicas'!$L$105:$L$106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'Tablas dinámicas'!$I$107:$I$119</c:f>
              <c:strCache>
                <c:ptCount val="12"/>
                <c:pt idx="0">
                  <c:v>Alimento infantil</c:v>
                </c:pt>
                <c:pt idx="1">
                  <c:v>Bebida</c:v>
                </c:pt>
                <c:pt idx="2">
                  <c:v>Cárnicos</c:v>
                </c:pt>
                <c:pt idx="3">
                  <c:v>Cereales</c:v>
                </c:pt>
                <c:pt idx="4">
                  <c:v>Cosméticos</c:v>
                </c:pt>
                <c:pt idx="5">
                  <c:v>Cuidado personal</c:v>
                </c:pt>
                <c:pt idx="6">
                  <c:v>Doméstico</c:v>
                </c:pt>
                <c:pt idx="7">
                  <c:v>Frutas</c:v>
                </c:pt>
                <c:pt idx="8">
                  <c:v>Material de oficina</c:v>
                </c:pt>
                <c:pt idx="9">
                  <c:v>Ropa</c:v>
                </c:pt>
                <c:pt idx="10">
                  <c:v>Snacks</c:v>
                </c:pt>
                <c:pt idx="11">
                  <c:v>Verduras</c:v>
                </c:pt>
              </c:strCache>
            </c:strRef>
          </c:cat>
          <c:val>
            <c:numRef>
              <c:f>'Tablas dinámicas'!$L$107:$L$119</c:f>
              <c:numCache>
                <c:formatCode>General</c:formatCode>
                <c:ptCount val="12"/>
                <c:pt idx="0">
                  <c:v>29</c:v>
                </c:pt>
                <c:pt idx="1">
                  <c:v>26</c:v>
                </c:pt>
                <c:pt idx="2">
                  <c:v>28</c:v>
                </c:pt>
                <c:pt idx="3">
                  <c:v>30</c:v>
                </c:pt>
                <c:pt idx="4">
                  <c:v>13</c:v>
                </c:pt>
                <c:pt idx="5">
                  <c:v>28</c:v>
                </c:pt>
                <c:pt idx="6">
                  <c:v>17</c:v>
                </c:pt>
                <c:pt idx="7">
                  <c:v>18</c:v>
                </c:pt>
                <c:pt idx="8">
                  <c:v>21</c:v>
                </c:pt>
                <c:pt idx="9">
                  <c:v>25</c:v>
                </c:pt>
                <c:pt idx="10">
                  <c:v>21</c:v>
                </c:pt>
                <c:pt idx="11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DFA7-4DCA-9BA6-34D10823C7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67024"/>
        <c:axId val="19474704"/>
      </c:lineChart>
      <c:catAx>
        <c:axId val="19467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474704"/>
        <c:crosses val="autoZero"/>
        <c:auto val="1"/>
        <c:lblAlgn val="ctr"/>
        <c:lblOffset val="100"/>
        <c:noMultiLvlLbl val="0"/>
      </c:catAx>
      <c:valAx>
        <c:axId val="1947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467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[EJERCICIO_3.1.xlsx]Tablas dinámicas!TablaDinámica4</c:name>
    <c:fmtId val="12"/>
  </c:pivotSource>
  <c:chart>
    <c:autoTitleDeleted val="1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4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1312432559827947E-2"/>
          <c:y val="0.20279584704684539"/>
          <c:w val="0.87905042573338044"/>
          <c:h val="0.7965176087470734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'Tablas dinámicas'!$K$10:$K$11</c:f>
              <c:strCache>
                <c:ptCount val="1"/>
                <c:pt idx="0">
                  <c:v>Offline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'Tablas dinámicas'!$J$12:$J$24</c:f>
              <c:strCache>
                <c:ptCount val="12"/>
                <c:pt idx="0">
                  <c:v>Alimento infantil</c:v>
                </c:pt>
                <c:pt idx="1">
                  <c:v>Bebida</c:v>
                </c:pt>
                <c:pt idx="2">
                  <c:v>Cárnicos</c:v>
                </c:pt>
                <c:pt idx="3">
                  <c:v>Cereales</c:v>
                </c:pt>
                <c:pt idx="4">
                  <c:v>Cosméticos</c:v>
                </c:pt>
                <c:pt idx="5">
                  <c:v>Cuidado personal</c:v>
                </c:pt>
                <c:pt idx="6">
                  <c:v>Doméstico</c:v>
                </c:pt>
                <c:pt idx="7">
                  <c:v>Frutas</c:v>
                </c:pt>
                <c:pt idx="8">
                  <c:v>Material de oficina</c:v>
                </c:pt>
                <c:pt idx="9">
                  <c:v>Ropa</c:v>
                </c:pt>
                <c:pt idx="10">
                  <c:v>Snacks</c:v>
                </c:pt>
                <c:pt idx="11">
                  <c:v>Verduras</c:v>
                </c:pt>
              </c:strCache>
            </c:strRef>
          </c:cat>
          <c:val>
            <c:numRef>
              <c:f>'Tablas dinámicas'!$K$12:$K$24</c:f>
              <c:numCache>
                <c:formatCode>#,##0.00\ "€"</c:formatCode>
                <c:ptCount val="12"/>
                <c:pt idx="0">
                  <c:v>15467.969600000002</c:v>
                </c:pt>
                <c:pt idx="1">
                  <c:v>2929.6414800000007</c:v>
                </c:pt>
                <c:pt idx="2">
                  <c:v>13094.738799999999</c:v>
                </c:pt>
                <c:pt idx="3">
                  <c:v>21897.853379999997</c:v>
                </c:pt>
                <c:pt idx="4">
                  <c:v>22528.335899999998</c:v>
                </c:pt>
                <c:pt idx="5">
                  <c:v>5046.6078600000001</c:v>
                </c:pt>
                <c:pt idx="6">
                  <c:v>29534.909030000003</c:v>
                </c:pt>
                <c:pt idx="7">
                  <c:v>441.06374000000011</c:v>
                </c:pt>
                <c:pt idx="8">
                  <c:v>22304.082500000004</c:v>
                </c:pt>
                <c:pt idx="9">
                  <c:v>13735.923839999998</c:v>
                </c:pt>
                <c:pt idx="10">
                  <c:v>14027.67114</c:v>
                </c:pt>
                <c:pt idx="11">
                  <c:v>10993.268810000001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6B-4FC7-950C-6CD0452CFA8A}"/>
            </c:ext>
          </c:extLst>
        </c:ser>
        <c:ser>
          <c:idx val="1"/>
          <c:order val="1"/>
          <c:tx>
            <c:strRef>
              <c:f>'Tablas dinámicas'!$L$10:$L$11</c:f>
              <c:strCache>
                <c:ptCount val="1"/>
                <c:pt idx="0">
                  <c:v>Online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'Tablas dinámicas'!$J$12:$J$24</c:f>
              <c:strCache>
                <c:ptCount val="12"/>
                <c:pt idx="0">
                  <c:v>Alimento infantil</c:v>
                </c:pt>
                <c:pt idx="1">
                  <c:v>Bebida</c:v>
                </c:pt>
                <c:pt idx="2">
                  <c:v>Cárnicos</c:v>
                </c:pt>
                <c:pt idx="3">
                  <c:v>Cereales</c:v>
                </c:pt>
                <c:pt idx="4">
                  <c:v>Cosméticos</c:v>
                </c:pt>
                <c:pt idx="5">
                  <c:v>Cuidado personal</c:v>
                </c:pt>
                <c:pt idx="6">
                  <c:v>Doméstico</c:v>
                </c:pt>
                <c:pt idx="7">
                  <c:v>Frutas</c:v>
                </c:pt>
                <c:pt idx="8">
                  <c:v>Material de oficina</c:v>
                </c:pt>
                <c:pt idx="9">
                  <c:v>Ropa</c:v>
                </c:pt>
                <c:pt idx="10">
                  <c:v>Snacks</c:v>
                </c:pt>
                <c:pt idx="11">
                  <c:v>Verduras</c:v>
                </c:pt>
              </c:strCache>
            </c:strRef>
          </c:cat>
          <c:val>
            <c:numRef>
              <c:f>'Tablas dinámicas'!$L$12:$L$24</c:f>
              <c:numCache>
                <c:formatCode>#,##0.00\ "€"</c:formatCode>
                <c:ptCount val="12"/>
                <c:pt idx="0">
                  <c:v>20968.03296</c:v>
                </c:pt>
                <c:pt idx="1">
                  <c:v>3448.7391600000001</c:v>
                </c:pt>
                <c:pt idx="2">
                  <c:v>8439.631199999998</c:v>
                </c:pt>
                <c:pt idx="3">
                  <c:v>14715.950669999997</c:v>
                </c:pt>
                <c:pt idx="4">
                  <c:v>36947.374999999993</c:v>
                </c:pt>
                <c:pt idx="5">
                  <c:v>5331.9410200000011</c:v>
                </c:pt>
                <c:pt idx="6">
                  <c:v>27101.163979999994</c:v>
                </c:pt>
                <c:pt idx="7">
                  <c:v>478.04760000000016</c:v>
                </c:pt>
                <c:pt idx="8">
                  <c:v>18875.890000000003</c:v>
                </c:pt>
                <c:pt idx="9">
                  <c:v>10558.909439999999</c:v>
                </c:pt>
                <c:pt idx="10">
                  <c:v>8921.0454600000012</c:v>
                </c:pt>
                <c:pt idx="11">
                  <c:v>12830.478069999999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F26-4AED-A62E-C614014E9F1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029800655"/>
        <c:axId val="1029797295"/>
      </c:barChart>
      <c:catAx>
        <c:axId val="10298006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bg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cap="all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29797295"/>
        <c:crosses val="autoZero"/>
        <c:auto val="1"/>
        <c:lblAlgn val="ctr"/>
        <c:lblOffset val="100"/>
        <c:noMultiLvlLbl val="0"/>
      </c:catAx>
      <c:valAx>
        <c:axId val="1029797295"/>
        <c:scaling>
          <c:orientation val="minMax"/>
        </c:scaling>
        <c:delete val="1"/>
        <c:axPos val="b"/>
        <c:numFmt formatCode="#,##0.00\ &quot;€&quot;" sourceLinked="1"/>
        <c:majorTickMark val="none"/>
        <c:minorTickMark val="none"/>
        <c:tickLblPos val="nextTo"/>
        <c:crossAx val="10298006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[EJERCICIO_3.1.xlsx]Tablas dinámicas!TablaDinámica17</c:name>
    <c:fmtId val="3"/>
  </c:pivotSource>
  <c:chart>
    <c:autoTitleDeleted val="1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'Tablas dinámicas'!$O$88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'Tablas dinámicas'!$N$89:$N$101</c:f>
              <c:strCache>
                <c:ptCount val="12"/>
                <c:pt idx="0">
                  <c:v>Alimento infantil</c:v>
                </c:pt>
                <c:pt idx="1">
                  <c:v>Bebida</c:v>
                </c:pt>
                <c:pt idx="2">
                  <c:v>Cárnicos</c:v>
                </c:pt>
                <c:pt idx="3">
                  <c:v>Cereales</c:v>
                </c:pt>
                <c:pt idx="4">
                  <c:v>Cosméticos</c:v>
                </c:pt>
                <c:pt idx="5">
                  <c:v>Cuidado personal</c:v>
                </c:pt>
                <c:pt idx="6">
                  <c:v>Doméstico</c:v>
                </c:pt>
                <c:pt idx="7">
                  <c:v>Frutas</c:v>
                </c:pt>
                <c:pt idx="8">
                  <c:v>Material de oficina</c:v>
                </c:pt>
                <c:pt idx="9">
                  <c:v>Ropa</c:v>
                </c:pt>
                <c:pt idx="10">
                  <c:v>Snacks</c:v>
                </c:pt>
                <c:pt idx="11">
                  <c:v>Verduras</c:v>
                </c:pt>
              </c:strCache>
            </c:strRef>
          </c:cat>
          <c:val>
            <c:numRef>
              <c:f>'Tablas dinámicas'!$O$89:$O$101</c:f>
              <c:numCache>
                <c:formatCode>0.0%</c:formatCode>
                <c:ptCount val="12"/>
                <c:pt idx="0">
                  <c:v>0.62449075524913855</c:v>
                </c:pt>
                <c:pt idx="1">
                  <c:v>0.6699683877766065</c:v>
                </c:pt>
                <c:pt idx="2">
                  <c:v>0.86441963544999834</c:v>
                </c:pt>
                <c:pt idx="3">
                  <c:v>0.56932425862907188</c:v>
                </c:pt>
                <c:pt idx="4">
                  <c:v>0.60231015553522393</c:v>
                </c:pt>
                <c:pt idx="5">
                  <c:v>0.69338064358252849</c:v>
                </c:pt>
                <c:pt idx="6">
                  <c:v>0.75200143654510809</c:v>
                </c:pt>
                <c:pt idx="7">
                  <c:v>0.74169346195069619</c:v>
                </c:pt>
                <c:pt idx="8">
                  <c:v>0.80613012699436315</c:v>
                </c:pt>
                <c:pt idx="9">
                  <c:v>0.3279648609077595</c:v>
                </c:pt>
                <c:pt idx="10">
                  <c:v>0.63861580810066754</c:v>
                </c:pt>
                <c:pt idx="11">
                  <c:v>0.59022458782292564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2E-4560-8E46-C6F72971AA9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958436815"/>
        <c:axId val="958437295"/>
      </c:barChart>
      <c:catAx>
        <c:axId val="958436815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bg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600" b="0" i="0" u="none" strike="noStrike" kern="1200" cap="all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58437295"/>
        <c:crosses val="autoZero"/>
        <c:auto val="1"/>
        <c:lblAlgn val="ctr"/>
        <c:lblOffset val="100"/>
        <c:noMultiLvlLbl val="0"/>
      </c:catAx>
      <c:valAx>
        <c:axId val="958437295"/>
        <c:scaling>
          <c:orientation val="minMax"/>
        </c:scaling>
        <c:delete val="1"/>
        <c:axPos val="b"/>
        <c:numFmt formatCode="0.0%" sourceLinked="1"/>
        <c:majorTickMark val="none"/>
        <c:minorTickMark val="none"/>
        <c:tickLblPos val="nextTo"/>
        <c:crossAx val="958436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title pos="t" align="ctr" overlay="0">
      <cx:tx>
        <cx:txData>
          <cx:v>Ventas por país: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Ventas por país:</a:t>
          </a:r>
        </a:p>
      </cx:txPr>
    </cx:title>
    <cx:plotArea>
      <cx:plotAreaRegion>
        <cx:series layoutId="regionMap" uniqueId="{296385ED-0590-49F5-9517-57160E4DBD6B}">
          <cx:dataId val="0"/>
          <cx:layoutPr>
            <cx:geography cultureLanguage="es-ES" cultureRegion="ES" attribution="Con tecnología de Bing">
              <cx:geoCache provider="{E9337A44-BEBE-4D9F-B70C-5C5E7DAFC167}">
                <cx:binary>7H3LcuPGkvarMLyZFWncLyfOORESW62WdbHcVLfH3kESWoItETJIdlu9+x/FSy+8mJjd2erF/q8A
FFCVKOIiwcNaiB0zx1FgUYkvq7Iys/Lyz6vf/3F1F0fZ5Pf7u+XqH1e//+ub2/X64R/ffru6uo3v
o9XsPrnK0lX6aT27Su+/TT99Sq7ib6+z6EuyvPnWMkzn26vbKFvHv3/z73/i127i9CS9itZJuvxh
E2eP7+PV5m69anmmfDS5SjfLNZt+g1/61zcn0fpzEn0ziZfrZP148fgQ/+sb6SvfTL6lP9T4o5M7
0LXeXGOu680Cx/CcwHPC4vPN5C5d3pSPLWfmu7bvuabJ/+ZZdI95J/E6XbYTkpMRXV9n8Wo1Kf9X
mChRLYwnq3RevPM8ZRSefMxf6VsZ03//kwzgJcmIADtFpOsRRf1NfJ9eZQDtavI+fthc3uE/0k+T
9W08mQOslGPzcn5MrVkYmI6NfyU/Apkh9iywLMuzfbPiV7EWCr6AvKf/MPqiSUH00x+gOppcx3fd
pKo51uMnCS97zKBcnr/ZPZfnWNlZmi7H46Yz80zLdS3TUzLTtGema7uB4fn8bxZczCl5+k8rJWpm
1TMJT+oHDehPdw/9fnSbRUnr+w6Ta5YHaF3Tcjy3gF7eRq4xc23H8cwwMPKPLTNgP8qe/mynR41/
NZHAX41T9Pff7R79vc1qnbUL82HoO/7MDXzDNxwsbOE4MZ2Z6RhhENhuATs5VXoQooa9mkhgr8Yp
7HsXu4f9YPUQPf3PiIe5Y8zs0DBNw7AKeC0J/ak9c13H9jz2jfxD4O9BkBr+aiKBvxqn8B8sdg//
IomzLJqcxOlyRB4EM88xDNvx/FLkOzIPTJMpXIblBZ4scvqSo+aAPJuwQX5IebE42T0vzuIvk5/j
6C5aXnNURtClHHPG5Exgh8r9YPrWLMApYJoeNoqoRZ1t4s8RCGL0tK4NNTPIdMIN8pSy4+zn3bNj
79PNbbRMVutoxCPZtme+h+PWtUttSD4bPG9m2YFrGqZV7BxX5gloykl6+qOVJjVHpMmEH9Izyo29
t7vnxkX0S/Lr2MyAnLIC07cDuzoKhIPaN2aB6XquEdqV+iRukIvoMSfpWcyQJhNmSM8oMy6+2z0z
9u4usQxbhcJAXcmcMQ5YHrcRQunAMMMZ44BnBqVBCEVW5EQPerZsCf4ihAPVD1L09zQ4Jz7ACh8X
/XDmBLCl/aA8r2WhZJszyzcD28ROyD8E/R70qNGvJhL0q3GK/oe93a/9BVxd0UOaxXwJvvyMNme2
68GdUaDL/r+8+g34O4zAMhzun+J/ujCUC4o2GR9VEaRmQD2TcKB+QFmwONw9Cw5xLo8ofIKZAflv
BTZnANVWZwZObMsvV3/OHlH6dJKjBr+cRpAvRynshxpYyPN0HU+u/+voc5qMufp9OPtC3/aNUuUJ
ZekzdWcu7AjHDb3ikDaIm2KeQkWDb29yGmWfkrvhu6DxA4QljeeUOfOj3e+JOVZkFt1N9j5lcHUu
KxdtGxzDzmgf28SyazYY8jbJz+jAtGwT/BO3h+AIzYlMo4LE1h2s3jItP0V41vLNBvc00G737m7i
UZ1PFoRai0IFBzs+gcW3lGHKPNvLbuK7dgVPzaFqIuFHNU7Rf6OBpbefrldfRj1Spha82h5Mi8At
IQbAgmmBKyU3tALfcYkwY6RsOkhRI1/PJNDXDyj2+z/uXm4dQZfla0+luAyTUbYFz5PvWmHp8Caa
lAvYPQd+V7M2+ERRdZQ9y5YrpxHcy1EK+tH73YO+f7sZ1ath+TOH3dcxd56wykNj5tim4bhuCTfx
9nWTsWWpl+QTwPnPUcT3L3aP+Lt0eb3JotV4Sx3XCLgEZYYDcXAHHmSLH8L/iv9jH3Ie9yFFjXs9
kyBfP6DYvzvbPfaHWbyM2l2Yw6SMac1M2zNsP+Aqq7Tsp54580LDgUJbXqwRz+ohZF4HQWoGVBMJ
/tU4hf/wze7h30NswF2rsjcM/Sm7PfB9F37UWooLUsfEvZsX4tbTUkcHdNOjBp/PI9jzYQr93vc6
QH+d4npnPKHjWDPXwfEacokuqzW4avBdB5YyEfR7y046tmFeTmyAXo43UNdiwa+Tm000wb3JBFfe
l5vraDIeC7C8DR9L2zXq62Nh9TPhE8AIM3AYF+IfLBJ1nD0ETTHqHjlt/LFK+9rGlcZPNPjT+EaD
U4e73x+1m6tASAXBMOH06sqrwvzytUMjAGlQ2f4m2yyvk7Y1OIwBuN93LM9xQkNtAli4SrAtB1Ex
5GqtoOTprzZS1Nuhnkl2Qf2ALv59HTxG8GEXMXGLdt/xMAbYHpR+aKaBVwZYwMIV5JMJWyGwYfpC
QHGoy3ivvvSouTCXpxNWkKeUH8caGGV5mE7U4XUZxoup5c58KwDUdq0LicywnRl2Cm5AbYRj4EPP
ChYT1UWSmh3C2xBWCE8oG/Y+7P5M2IdAikcUSAxhD/4GfokcyjayCTvOg6HguybZD92EqJHn8wjs
fJhivq+BhbZI77tW2bCFH8xsz2f/uIEGYS+seyfElY7tmC5uHoqPLIp60KPGvppIwK/GKfoLHayE
r3F2GSW/jOmIy6PwbA/LvrxSxuIWGeDPcNlsQYctg5Ko4ClIenyWO25PnEwYIT2jzNjTwRcNv/vX
Me+W/Rnie7HWccHGRbzAiGkQzHCxicALHiNMvEX7oOeqlR71TuDzCP58mEK/rwP00fLmLrqOV7dc
GrzcHsA9ALz82AYuv1yW9gE8pBY8eH7ABRE9A3qRtIUDwlzKBeFRgxMaWNDFjet7XGSOxwno/XCK
WqahDjGaBgjLDmEW4JwuNgqODNFu7keTmhXiXMIK8RFlxVwDrZQ5MKLrdEzHNUv4gHe6dN7lSqco
kdxw5uJksC04sFWHcx+K1GyoZxIm1A8oC/b3d6+RvvkluUw36xF1UuZBNVlEhVk6qHH8CiyAly/A
zaRRRSQRqfRTctlBjhp/Po+gz4cp9m80iHTEeRVlmxFXv8v8E67hsXii/CObx7COvdA3EWZRbg9y
dbCfxHdw6W5Wz7mclyYTJkjPKCf2f9r9LgAnbpLNPRfKLz+akf6ELIXQ9dRRjzDLkLcWuEG5RWjY
0f7TnyCo/YRSb4N6JuVB9ZMNBhzowIBlezLYMBONSfnQdnyntADYnYEggywoRoHjGJUFR2TQfrx8
+qs1cmAL+OU8Cn053ABeAxk0v41/27Tv92HQw/yFToobSp4DJcsg053ZdgBFyVTfIPSgR419NZGA
X41T9OcaWAXzzrvaYeB7uELz7RC3M+X9DSS8sO6noTfzDKAfcNOYnAA5PU9/tMnBLeizF2ETKfp8
vIH+ngZCJ10h1D2/SnsXZ1/jm/RzMmbsr+PMbCTjQAyVyibEjMANdpcMLQkhRQ4HvHBW7xd0PU56
UqVmifpXCH/UX6LM2teAWRcbpEuBWxyql5/RSJcKwBkcA7KIQsIC7AabRbkUH+K1uEDeePy1jQ41
Q/g8wgI+TEG/0MB3eriJ1qjNMWaEBQ4ADxF0hudh1Qu7YQp3he2ylOawvE4gh3IvWtTIC1MJ+MIT
iv/hxe4l1Px2VIGE6zMXyj+ycXjtC4kFJnJBUIwEhTGwIST3RBcZathL6gnk5SiFe67Bcl98ia/j
Vr1v2HEMb4PnOyF80eVVATkAEDFq4SzG/YzSGbHYxFftqpkadz6PAM+HKfILDfR/HHzJZfu7DoOe
BUlbtu06oam+nfRnSDiAjoriIPmHaEI9CFKDX00k6FfjFP4zDQ5XBEr/xrf8KAcrTF8XeibcnIKI
hz5ksu3gbSlOASp+baNCDXgxi6BdDFKoj37QQKRHD/HkY5xdx22vOmyx40w1EBbhWTZUFQFwtglY
Tg2CVvhdJf+jWI4o/TSPLtNuYtS4i3MJ+uIjyoP5x93zYH9zdxONmhIDr6YHPZLdtEgcQIyEgzQN
D2VyZOT7kKDGvZ5JUK8fUMz3NQiHm28uIw7By0UMFjZUdLOMLIEANyXYpwHS61kgEGRQcbQS+Luo
UUNfzCKwF4MU8vkHHZZ59iv0x8nbaDViATUEqBvQEg2kH8mYIzAd/kzbdKg5u+lHhhpzxLkJL0Gw
lx9SHuy/3T0P3iIcv/2Ke5iod+DBsZwAt+qyqLdmjhugjiD3NzM5JKrwOR3tCpYa/2oigb4ap6i/
fb971A/uJovo7jPuFjMOw8tlDorJ+TaKFbgeFTbBLPAQ5tYQ8j3JUAMvTSbgS88oAxYanLAohneZ
Xrevt2ELH2LHN00kZrCTVNBxEIw+C6FWIhCR+GlyGh5bDx018tVEgno1ThE/fqfBkv8NvpoUSs3d
5HCTLOPW9x4IPYosIvPaIuq8iRJ/pm/AxqovekWRU5AxObjihLVtRTUnFD9BeKL4BuXO4Q+75878
Nrpue/2BDIEPDbqPyS5S8o8skJAtbzApxeoe8MciY7qIUfOimEXgLwYp4hdvdo/4KbyWX0YMa5hC
/KOmHHYBAg85qoIcgjcZ1+rwrPEyQuQAZvRsWulRw87nEeD5MIX+9MfdQz9P71NUch5vvU8h/FGh
BtIGmZEK7OFYQIUVK6xqAtKTgBHUnh+rBj9/EzaRoF+NU/iPNSj1Ov8aX93+DTU6Xm92ixLj+VLp
yj16FyWjBlWFyAqGJeu6sto/RYVFdmsS2jAJ8g+MMlHWMzqek3fE55GFz4fpun+nwWVJnRFVAPBy
jf813wsV9Xst96NVFsWt5ZGGaTg2K4+ILGtUOCmWtXxzgtSiwA0dn4dP0fipbnLU8p7PI6ueD9NV
f6RBwb55lqJs/ojavoMIHY+FR1XRUbK9Bd0TidhWI8eREfKs66pqIkG9Gqewv9PAw3C0uotWzMmQ
3j/974hXhlMUabWgyUCfIbCHM1ZP3UOx+2JHyHK+Pz3bVr78PoQX9OcpSxb7Gqidjw+jRtNCyKCK
lW3YXhlFKHMECj/CnJF8tzWSLXloL2Wn5gTux/N5hAN8mCI//2n3yI/ucDCQWYo7KzjwpU0whcvB
R3Ld1hvzbkLUmPN5BHM+TDE/1CBW4bs0ux63UitKsZqeh9xpliwqWrbeLHRQwdsvYwrpYduHEjXs
9UwCfP2AQv+dBjmNb9L7ZNkRnT1M3cEFLuJlcXVC77FQcAOHMaxeXk0PMkhU7/uQosa+nkmwrx9Q
7N9oYNyepnfX0agNmtBKA3KGFQBVxsyi2CFKhBrw68jI9yFEjXw9kyBfP6DIn2rgUOPr4u8o/8k8
lqGPolYN8xZBgaieixq6RQ0BWkRAKMVZ0deqC6tZsuVnCH+2fIsy640GIqo7g2GYgHpNqOhrCR9E
q/XkIoHDkcuLEfwQyKNG0zLWSqNwf7Kye8IJDVsMR3QAmy0sLgRwHyCeEjk5k++zBINRq5Wu3h50
PtkX9DHdEBcamMmo0xcvx+1+4rPWfTicDb90SjsSU6ZojmIjCQlSTd1Y4DBLC5LarXc1S6TJhB/S
M8qMQw2YcXDz+LDmS/Tl2wOtyFzDQlQEZ4R8HYaqTEiTN80q2c7if7oIgju4SR7WrQEyahbweQR9
PkyBPzjcvaF2kCVrFGbi7/9y6KG4olgc8qktYhyj8Do+HlOd8g/FvJuQLaDziRR1Pt6A/b0GsK86
e3kOO45dHAguoj2BbwWvcB7gOLBRlAn5jbweAed4ueK76dmCPp9I0efjDfQPNEB/fZukD+1Cdhj8
cENY6GkFcLGsBdxt9PyBZ9QMWBcm9iHn8AGa1T48/dW6/7YAX82kyFcPGtBrcCXzNrlLHhCCuOLr
bxyJg4w6dPSsgxsEFpiWiRx4xhsKfi9a1OgLUwn8whOK/7kGQUGLKJ1cpPdxnuN4niXLq+QhHo8X
2AZ24FiIRJG2AasRzbK4UP2t+JBtsIiW65yupz9RKfQ8Q651F11qvmz9IcKlrd+jPFvosGeQg4RO
yPH1ZLHG/6xYH+RT1hp7GXcUZhgmxIIZYqN9uLCr1jMSE03Us4fh7bEMmpyLhIkHaIyC0i2Ttzm5
7L9Yl5RedKqZ2fmDhKmd36fMfauB++pt8ktrDNAwFk6RQoz9x+xCYhD6rPENQlUtwrW3yWPr31ez
pphF8C8GGyBrUNPgbTKypech9AuxRVC36mQx4cxh1rcFgceVsebJk9PTroFsQ76a2oC/etLgwdHu
la5DZBaNeS2KeABmT6CIVnH7GZJOTqg65OEb0AnURf9AT8c9rZoBfB5Bnw9T6A/3NIA+TrOb9sU2
TMzAkQGFNmBZTNIRgbA7+GaRYxOUlS6Ji/ywm5AtoPOJFHU+3oBdAzPjMM7uo+XjeNqVi76V0KKY
V6NY80TGwzUOriAPR21s7N0hc7+jlaMa/nomwb9+QBnwRgcGwMU3ZqoNrDnWiwBiRc44gIUBpvis
flPBF7rss+elbcNFmcfPEND5MIX8UAPHxnk0dttcOOtYnCNij2TT2kOOjYnaBMGW7koFJc8q6SpM
JdALTyj658caCPo8z2O6n6xW0WY8uZMX8IPm6JpQHgU1ZwpnH3oCsZ5L2BDi/UIRJ8EIefqjlRC1
vCHTCRPIU8qIwx81YER3z51hJ+5rE6DHIbHWG3TNzUY8eRESYKK/HsrzKXsW47aaFVlEMdfycShv
h3egB06NiI+qnF7qnVDPJJugfkDX/7sPu1//C1QQvZ0csyYJbe88bA+89npIrxDZmy5/2MTZkO1w
dIW6osvr8TjhsUBIRIWh+RI5EJgPCb4+ExWFig//o8U9A4saRQOW1kWh3gj1TLIR6gd0Ixwtdr8R
jrredtgWsFhyBwq6BuoC3z50JQ+9CBAbUPhZybHcSc0W7IuXoMAXow3UNQiFxHuO7RydGijYjWyb
qo40rTDBWmsYBi44gwBakqgM9aJmK/L8RZro8ycNDrzRYN1nI4scF1WiPfh6UNKmWNqyNTCFezNv
281v/KnL7Shjkuc5godPpAzg4w34NbB8jxDVM6b6g6pBlutC7tRBd4IdwJTT/Nq5lDoN7EHNs2R+
OY8iXw43gNfgruZi8zm6a7V4hgl8lv0RwOdjm6500pq+h3JlJi43rcK9SWRONx1qgcPnEcj5MIX8
4uPuRc130X00bux1AKs2X891FT5htU9xlYJTFg3NUc87/8AJKsr7HgSpwa8mEvSrcQr/dxpcYH0X
PYzZygdKPm4YTaS11gXKBPBRhRWCHlEutKEeyHiWO5/Pa0Be/FwD8XMNFnye6MHXnMqWHCZjXtM8
eua0Hkdfo19vcc094j2Wwywm9IFxnTIyS7aoPG/mI6k1gGO/+OAYEGUNI+mXZLV+lp9Tmkw2gPSM
7oJjDSqlL3IXwwLtbkfkBm7PwQa0kedh1bKWCV80WlexOtDkuAUZ4AACHlBmqr29pVry0/mEGfQx
5cdCA0v3OF4+tqrXw4QSgrYcaPso4iHpPbiCAXfs0HNqR5y0H+JnXXCBeKagEtjLUYr2sQYK/nGS
JZdwBnFp8PJTAE16oN+HcOWXnhv4MIWDF75+H2XQYWPZrDq6hHkPWtTLvn4Linz1kw3wj3Z/AB+n
q/Rza3z4sLXO+pxD7iBapAxVkNe8ZcxYKzELfp/iQ4RPNzlb0C9fg2JfDn/7739+e/X7P4S6Jo2B
VWOkyzU5wIl/vPmCUiV8qb18gUN4W6jJx3w45QqXFjhc/KhEjBISLGqEfXAQS6u8k5wtKJfzKMrl
cGN9a3B7dRKv0vb8h2Hre8rOTfRXs3xSKBGplKjIzVY9Fzoy5t2EqDHn8wjmfJhifqLB8bmIkuV6
crLpKJgxDHhUKAsgNVCBrBQdkByiTPcgWZDEbaP3lHLNszDZiBH1rLsreTbhhfywwZG5BlL+Mbt5
/Dqytm/iojBADhjqwuUfRIoIDGEJZBa8CoZbajdU20+ym82ztX1xMuEGDuL6hykzjg93z4wFFIIR
tUtU8kA3NqRloFdq/pGtLhvZxw5KHMDLVjyGLiSeBZ3UqMVSOY1gX45S1Bc/7R71i/RmRDUHKUqw
Yi2vylmFHiksfgS3YVPAt1NqOdTG6iJGjXkxi0BeDFLELzRY5yfRmGUSTVhLIeA2Q7UzjbV38ULU
KQ7IAu8iQ411MYtgXQxSrE/2dr+6T8ZtMIKkUxQHQkUm3mtT1uLBCxNuZcj3MgmGaPGd1GzBvHgJ
Cnox2kBdA5nS1dNjmIaDmkuvnUV4SAj1X5zEl9FyzKB7VtIWxchYV2tJdNsugvFdG5XISrWGipNu
Qrasbj6Rrm8+3ljh+xrIFWY+3Y54cL7aT5IbIvcx0LVex8MVitrL/QWvMX/DosxwgMWjKuku+sZC
ITSDMq/XwD2roC9OWbCTi8alaF+t1NJ7ELRF6vA3oVKHjzekznsNpE5yOab//VWbydeG4P1Uip2T
BKW11/FytY7HbFfNZI9josI5KfqJOGPXCmC6wl4VDdLeZGxb8NJbNJa99LSx+I90WPzr201XbtMw
zdJFyQxWpidwSvEjW6voN+UT78xJsu6kYRv+fGYDev6ggboGwU4nm99jdHXZZDd8NY5w6qJbOFzw
sJLqGkmC0Peg7ls2EtDLPhfUSVCQBIpa1a8tXMhfp5hL+SA8anDiw+7X/2l0FSPkdUwXGcvxRBg3
qq6WjJBVfuS8+SauZ1FjTHkpVVGUX4qfpdk6blskao4of4SwRvkdyqNTDZKzTqPr6CZaXUVZGxDD
hNQUXoUQe8VD5QZJOUJXMNyfewjQL+sBEW9DP2K2caV+kQYz6kcNHmjgXmNNUh5HLZph42bLclAT
Q/BaCvKKRYWjgG5eK6BQUjnzi4QIRlAHPduYUE5scKAcb8D/kw5i6u46+RyvOAYvPy5QcAa3hzio
OfzsQBDw9/MePejCiTbX+YfEagJ/UNRejmgrA8qZTQ6UDxos0CBats7YHstOfs1KH2YnY8kl420A
E3HgUFCRhVuqqfL6n6JPEvYGqjLxDQKvtGg5gJrndIMppzWXPvuxxrrXoMIkCF5H/NVfLneYxxOJ
PvBNlOqPbB1A6rMynyauevnfrOR9OxlbhQ2b1oSbjTbg1sA0OI2y1W10dzcp0vNGlPiwABCohsx/
YUELAh8qK2vKiUC2MowHepG43hk9qwknjz9TLQg1J+h8whL6uMEbDWrAnUYb1MYc11pGjJrlOobt
B0g5FNgBJx3MtdDyqsbMDfnThxg1L8QXIXwQHzV4oIG37uzpr5t4REMAdb98G1kRpCMnXKSsIF+1
V6i53E2GGnk+j6DOhyniZwc66J5soSWb1aRt0w80v9iy99F3Cg3dC3Ekn74ImUUrNnQnQd28/IPH
ojDKV+lV8gxfRT2TsKB+QJlwqoGfYvElWX+N88xJjoRK9A7jAmzdACkUNtLOC5Tls5hlcyEv1/H4
NQHxnS42yVecotvVYfUWKKcR+MtRiv1cB7Ef/55ctS61YbDDA4rQETe0mR9UFPmmgXhmIM7+cVxL
7efpzy4a1GCf8okE7mqcAn763xpIHHQmST9HI8obXAu8diaRY9KVtzJ9yioPW+yvBZ575sidpsto
TCnj4J4FOkxoqhv9Imjf9FFw3uRRg1S9RFJoBz3bJE45sSFxyvGGxJnvXuJcbLJf75HKNG7QMqJh
UVie9ZMt01Pk89XFY/igXZTAq45fUcmpiXpWkiKZTthBnlKmXGiQII0dcZN21D8YJoyYwoOwfhuF
AQrE5cAIE2GdrOe4D58nOX97kLJlO1QzCQPqt6PYn2pQCAbU4XI+vslG1HuQrRWinj+cEFAkBb2H
FQEzsUkCdmcvboB+RGzFvXqBJvLVowb2GhhcF9FjwopBduz6YUufNVSwUInNDkqbVja4fNYlGC14
WCm2/IP8CpEVPWlS80KaTJghPaPcuNCgBPaCbYP2Vk/DOMFcnMgd8gyHeHzYA7SkRTm8LckT3ZSo
8a9egWBfjVPcF1pIoCy9GlMhYtUafCtAEK4yjRGFkGz0p0XgULEBGnmMcH1mm/iqPc1AzQBhKmGB
8IQy4XRv93oRks2YyzdZjnkMMPMXx3BoKlO5UBPJ8WzLwUcWQf1oUTNAnEs4ID6iLFhooQV9je4v
k982MYfj5Y6fKY5cNIO0bIvfwsinAevXbKIFHk4L/kdLP0Tahxg1D06FuYQH4iPKg1MNSma8R3ja
daura9gRMEXda/jVPFqcyjZmBrK84BuqvaLiKdxNhxp6Po/Azocp5O9/3L3kOX2MlvdjRvwg7sr0
fRdhPcr73hCtdkwvhHZU6kfUA9dNjxr76kUI+NU4Rf9UA6HDhOLH5AprL0ZfIXbxd5gXZh65ARVi
TNDtAz3IZfEzRa9mC1fvvo/Wa/mHep6fSZ6aQ+0vS9jW/mXKy48a+DbOcGu54WJ8hLPDYCUNcTOA
arXlR3Zjo2MYDngc4Cxbm33AXFGIddKj5lI5jbCjHKW4n+lwUxk/jGk2oOSD5bLKeTyqFC4KwYgO
oFWhBEeIIHflljnromYL6sU0inox2kBdgxpvZ/H6trgnW/Fl9/I1jxqq8NNBKzVlz4ULmxrt8dDC
gtsM/G8W6tJ59PTXCn3H9qNfnmM2kOmECeRpgxkaxA7tP/15dzNqiUnXYPUHUPFHXU8e1Qk81k2E
N3IxiEepD0HqjVDPJGyoH1AO7GvgSzoD+ll0sxlReYWBhvbYNtq58FUvCaJp4M4MnNtw6ZWbgmhS
vUhSM0GYSrggPKFsODvavTZ7lrwGrdCiWH9rDaz38cPTfy7vsPonb9L7ZIn/WI65B1DnJITtbLny
gTCFHxWGdQAjQp3dMZgu9UbY8jNkU2z5Ft0gb77XZIOMmYXDCmex6F7eNZvEdxVNteUUWUlJZRu2
nR41Z/KdziYSXlTjFP2zw92jf7C6Q7zFb5v2Fx7m40B9VtYq3rV93CwLiipcT/Byo4AQFKf8Q8yD
frSowRfnEvzFR5QFCw2SnD4m8XoZ3XP98eU6K0qYoZ+wHTrl3TPJ7zANZk+gEaFlEwb0oESNfjWR
QF+NU9w/anDNcI5z4X7EkyGAGwk913gdMqTBSqt/GsDFhytQ1+GJBTCeRcGT0/P0Bx9UrQM1+tVE
gn41TtE/39u94GHpjaO3O3LQcQQ54Age5Vc5EgtMCzniXuD5gVUqsBzswmibs+ZLL0m+bPwA4Ujj
OeXMsQZ29IdlwhpnHyfLm+t0RLHkMj8FLqEr3pD9gQhI13Bh422JS3qPcgHpBNRdt15JqfeINJlw
RXpGOXK4r8Ve+RI98rWqEgzDDmiEHyE4zIa7u46xFs9pA/FjaNjJBJgooLBlN7gQ54MqOtTgVxMJ
8NU4Bf1MA730ezR+bXvVYZDjDoKpPNB+yvgjU5JMiHqHyooIGdoI6fv7jlgQNeLlNIJ3OUrR/l6D
awfeU6JYb6qlNQzv154YYhVqZcTvOfKoR7wdQFgp/NMoTFxeYDIHnChUcLOMJiWOi+azfFtxV+ld
RwVH9Rpn9DPfKlnkfJiu8vMfdy/Iz6OHTTQ5i79MioasHIiXr/cpHNIBOkqhkV1hW1GlH33GEeGC
fA8bfgtRquc0Tc82McLuu6naxgq8F/mNBluaX2mwSAODuICgRxveYfLotR9wLoMG1LI/v03ukoeH
ZDlm7QN0X8ZdmVNvE/kYRm8wmM64xsQ+kXfJW0ZM1x24enMIU8meEJ40tsK73UurxWOHH2zYFngt
IJ2vj67yaOfpuI1n2Q2miZQzFnmafxpOORMVeOEMqs8N6XhIcYi3ewfVyx7vUUwki74abyx5Da4t
z+GV2Iwa84tMEJTmgmOocV+AQDAkufo87Jo2z+hDyjbk+Us0oOcPGthrUP/gkAU7tlqXw+QNc4NC
GYKfsw6pExRSdOdBpW8DsdjED9dNhxp2Po+Azocp5IcaWF3z6D7Onv4zop2La3j431DUmAeyy04e
8AT3Am6AA1g+X/tQooa9nkmArx9Q6OcaQP9DtB41xhGlFxHEHgaISik+kvWFgkMWGuYhxLEU88QG
m3dRsw37/CUawOejFPUf9nav0lxESXc39YFixp2ZNpKYkHKpQh5lF9GkIcB1JGvLJp6svWhR4y5M
JdgLTyj+FxqolLiX3rC7+Un6aYJorcmc5chxWEawguG5RPFF2/Kq2k0Q7oLQh8z30CMPMqi8GyNq
vnBvzhoTdpKnZo/6Vwin1F+iTJtrYBK/T+EKHfNkdmCFoQi1Ca2z2DI4DAQmWThEAhdV83mLJZKS
+X4Dep7VXqmeSZlR/SRlwHsNXNEs8niesbzA/72M7hCWfZbEo5YERCkcGzVLUURWPq6nnjXDTRmu
NFEmJ/+Qc+MZlKm3zNYfIoza+j3Kt2MNbpjfb1YdhSqHHTUe2xis/xJSZvOPvG9CFDRycMb7POmc
HDggp30Xq1lTTiOMKEcp7O8/7P6Qf//lNWdn2Wgz+bcG3VU3eWPd37xeUfao2VI0QDxO1uvVBEse
FwufkzFrdb0eC3F6kl6hZ3C67HJfD/BsF2z7mCxZllXOOKYKH2bxMroe2d39mmZVcO9vFX6L6D4d
s2TVFF4SdERDJXIP6pagGE+RxY4UaVQsRDtvbjUVl6g5DXxIZUipz/ZyGjnby1F6tv+42P3Zvog2
18lkL4tGdRXC4jCtvEiGXBYGl6auE8BeFDJHRRO+oGPCiHpORWAynXCBPKXcWGjgTlnE2ah8AN4w
zRE7zFPZsMqF9Y/Ska5rOiidpA4g7iZnyy4oX4MwgP8cRf69Dvsgfry6je/ukGLWtuuH2RdT2Bcu
Gkj5VRKVfFeE/i4o248QgoBYFouKmjZitoHP36QRyiH+LGXCYr57YVQETfwcM5fiiBcXU/QRYXd1
qEdSWt0yG9gpEODOzjQ9wofeBKlZQaaT7UCeUoacaVCtYZHEWYbu23G6jNtW4rBtgfpJSOmx0ZCi
dPDKh8SUxXbgC3A6knw3gZzW5aHmhjybMEN+SHmx0OAqdT+J71LUzenwOQxjBWKIHZRxQ/+QunCe
eED4Mw/d71iF1cJdRfZHT5rU/JAmE3ZIzyg39n/avahasDSfX9vdP8NY8Zrlkz0OMPqKuLLJwdUm
WqeIq7kbTz6xrlM2DgWS6Ib6q6zDhQ0NttgM5K5jEEXqLaH4CbIxFN+g2+PwBz22B4qAtkrpgdvD
m7EqV47Luy7IphwqvqHqHq5scWdbfPh6KOy5PGmtiyI1U4SphBnCE8qExZEGTEDE0H26HL//xdTD
7beFfDjSGhJhUWhYiGpMCFhQMaHoTLGIQBZq4nIG9beu6XzCDvq4wZN9HXiyQZrW3qds1FoOU5Q0
CUPciBskRdRCBQHUBHLALA536d+Ahf1HJxXqDbEQ5hIWiI8o/D/vaQD/QzRqj1TkqCO0FSkoSsNi
asO+dmwU0iiTVGgU7MHqIXr6n1YpqWZBNZHgX41T8A90sLGzZHISLX9tfd9hpwKaWwBhpMFxgOVT
ASmi0F595MhRS6IPKWroF/VUAr7whMJ/okFeNPbmmBlYOHFRRAkfoiZZyEoPTdRP8nnVEoXkeYbw
z0UL5lHQmTDCMEV88Wb30ubitgiP4gCoTrph6x3xNq/BUZuefQAWX6KveXjaePhP0ZMcLY5gAbCu
aoKljJK4SJFmZgMJxDxYfcF91zJpo0EtaOqZZMnXDxqLXgOfESLmEC/Q9rrDlrwle4eQUsJ/u9Bk
uv+eGl4+j4DLhym0Fz9qIE+i5ddxI8egybuWgxbLBi9BKKONHoN+4Aeo2FZGyCCeSbywuehB0Tb4
+bs0GMAfNFigw+rGzfJ+dItCFyuOxMulOq7LUKDTY4qMJFSmfpBnObMrnMLlQITLCcqJ9qBGzQFp
MmGC9IzyYV8DXfKC3fC/Jjik/8dxSReILx5RfZ8iPxCVdTyWUFW5bYRTFRf0TOHxXVTXLhzUVPh3
0aNe+uVrkEVfjtLlfqFBxOpJskbh7DH9abh7RMtqFNUpgSXp5eisxnqqibK+Dw1quOuZBPH6AQX9
5EKD4xbV+pPr6DoPKbpIL6MxQ+vhTfbhKQsNnkaIlS2ufBRuNtgtGOLvZTZccKoeJ900qfmh+AnC
GMU3KIcudOAQmk3Fjxyflx/EaO2CPu0GroLrgAiBKdCGHJt1Mw35zSX/06Uqusl+2zwrkB49pMqZ
lBHVgwb+73e/QzqjpIap+q+BWnVoJPVzzG+Th2zES3jWmAJlvVAkp85EEJc6EgsdhMUZqIGRf8jB
202OWvTweWSZ82G6yOcaXPV+uBk3HAXBKLimwj0WL+wiS36b5ZfjCiVE9a78A0eDeAx3k6NGns8j
yPNhivyHw92Llw+/ZnDXj7joHfgmcR0C12QpwGFPiYse2igKmaKXiNra/XCF1g3tStgW7PlECj4f
b6C/pwH6Rd06FjY5ObhPsmg9ZuUQ2LxY3fA9hFz1l1jBitvhtjfgnY1o7bSCoHQ1efp/oA9Re3kd
u1abXM2arT9EWLX1e5R1ewfasG6xZjxjuaF7yEsf9cYRZRjQ/RHBjbYycGgaoqwzdpKHqqmFYQfP
hijFDtAf9BrsezbbyHzKLfKYMumDBi6MD18vY9accExnKSIdoZ/6qJldskU+WzzsKlQMRiQk8eNx
Wp5VHE+aTBghPWtwQQOH3sdoiQiiDV+dL7chWB0M1qgWOeyuJNJYNxcUJES7tiDkf66wG3rQoBZe
1USCejVOEf/4YffC6SOU3CuWgZusRzTdsPJDVGNANbxS4MhHO+uFh6CUgHWtyj9Un01wO3qd16ot
6WtNo1ezY676EcIa5XcabNLg+P8pRhtnvk5fvi1MD/4mXDSg5UjxkTOj0VYerYRZO6RScJFI005q
1BwppxEelKMU9Z80OLlJM+niyHw5+q/9s39v1O8cEGx6Gt215yMN83OwvYBlbrNwUi6MBDNkCgsQ
/if4mYqn+E++D4vzopMc9WYop5HNUI7SzXCqQcj7zyNf8ExZzAqa6Zho1ykdzahj7roB2mazomKi
mtpNgRpqPo9gzYcp2D9rUEDp5+T+Mrr8EnMAXi50pmaAQxe3mi6JE0WIEHzfAarXEt9GQUN7f9Yt
gOfUs5kU8upBA/Qfd68L7X2Cc2n0BuW4u2EFe+BhKo5aWRWCGgrR4qKQUhmk63KWF9KlJ01qPkiT
CSukZ5Qbe2814EZ2E9+1+3eGCXqE5TIRbuGep/zIYof5OFiJMS7niVK6103PFi7wiZQDfJyi/0YD
SwwH0XXyecy4CoM1RUWiGY9tyRtoCgetj3R+D2IfrtaCPcRJ0YciNQPqmYQD9QPKgtOPGmyA5TpB
hztURNqPsktYRFwyvPwwQO0L3GWimR1vR4G1LrCCNarFdYRpOIHaQNsbQpqaKYqfINxRfIOyae9Q
AzZ9RYJ1lDx2eGuGySr0erFDOOzQja3YDA0DDV5z5Aq65X0RlVX9aNrCGXEy5Yn4rMENDeTWVs/w
WMbbq6ucNjwcsXgMBN3Tn2PmhCBC2ERVBQt1cFX7CG1XEc7noBRfad0RFbgHPeo9VE0k+6cap3tn
/93uJdk+9K2rEU0OnDIAFuGS/FqCnDIBWukZIfQxzhxi73XTswX88j0o9uVwA3odxFZ5RfI2vo6z
/C7mOp6cJlcZcv1HzTEPZibOFEQTcM8fvN/CyW+66KSBAsawE4sgV3Kw8JuiZ9Cp5lXnDxImdn6f
cvetBtb86dOfvydXrT7sYeoBAgJDRC2ECMaU2Dc1DTQaM9DdCv+4uli6qbppUHOoIp5wohqniJ/+
twaiLF0hNgCq87s4+xrfpJ/R3YLj8XL1GZV8bBj06LVRduKTtTPIPTf0TPQkICbM/kCq1AxR/wrh
jvpLlFX7ezqwar1COO2I7Jlie6AToukHyJTIP5BigpCDCocCvAErJ8rXRLFH9tNuUrbxhM9s8IE/
aGCvgcdrDp9u+jgi9LjZ89EcF+XdIH4EyGFKoiufj1QthxzyPUhQQ15NJIhX4xTwYw1UrDkWOlIk
+bJ7uShCDWPXt0PY6coGKNPQQ8PoAF1xuaVIbi96ELQN/vJNGvCX4xT++d7uZc08ukwnH+Psekwt
F1n9qBnmIdJDWvJMCuEYMFDosK6dL15n9CNmG/r1izQYUD9q8EADt9Zx9DX6ZWwvO+r15C5019nm
Zff9PNKmdO4SL3tPmtS8kCYTZkjPKDeONTA8hEL9cyzOLI3yOhRjHsfwNSIMim2F8gOtSDwa0K81
DHALaJKT4VmkqVnU8lOEYS3fpOybv9VAoKGmTDaml36KE9wyEGyOFMiCXbLuxDotooJDWNWLI0yb
dxOkZlE1kTCkGqfwH2tg2M1T2O2IU5qcRtmnZMSqVz5LffHhN+FHBzlbXCS++6i/VG0qoskOIGwb
O8ibNdhCnlP2zI802B0QZ1djXiGitwcyg1Fow+d8kUUZGrC4yI9Ekyiu4RWGxbybkC1s4BMp/Hyc
wv7u/e5hF2Tom/g+vcqe/mBBhnk8X2fTmWGOEETn4OxwbPwr/LssNF04XKCDBaiO5dnIMyg+MmNe
RKqaZT1+kjCzxwzK5vmb3bP5p+Rys044ni83ZfIuskykod9U/iEnD+rCsgYgiGIvPuC0qE53k6Pm
F59HmMKHKfJvvts98otNPKpYQ6U4j1VGRsBnBa2wiViglgULMvDr7BAR+W5y1MjzeQR5PkyRXxzs
HvmLBPrW5PsswfuPWeVyiqsQCDJW+LhUkuUDHycKevsGOHnUfvn+dKlZQecTltDHlDUXGsQnHtwk
D+sxfeyoxmJYqC4kBKkLmwJhc/Agopg7jwsljpVuctSc4PMIB/gwRf7gcPebom48VkiFlx8Frz3U
4kH1d0+jDTLKkhFX/xTtCCzIexQbUtqBLu44WPldNPmtDmvxTOhDkXoD1DPJFqgf0E1w+mH3m+Bt
8jiiLoRaK9B2YGnD1JAUWpQ0g8brIzkD2pEIeNffV4NdzCJAF4MU5LcaKD5vk+XYHU6RhYfoEN+H
WVcsZBKMjnMX9bhMfpNEi4b2omgb9tXLNBhQPWlwQQOz+i0Sr0fVPx1cUuRl/Cx5sbM0scBG+DSv
8BGSNd9NyBbo+UQKPB9vwK6BWX0YXXYUah5oOxvI8kKh4tDltjHr0i6oODDIEJAbIi1GHWXYTZAa
fT6PgM+HKfaHGlwcoX/ZqCsetW1MXIbatlnq+/DfCciz+A6kBiMyjWiVoCNuD9HaAnk5j0JeDjcg
12G5Z2lcicGxFEsfxf1cj7URLbUa+S6CNadB3C2MMKv0JxEnw2E/orYxQXijBieEZw12aGBevYuS
9ahpdyFqyUH8uCzLS1j6U/T/QSkDpGzzPrDEl9pNiBp9Po8Az4cp5u8udq9Tshr6y+sxHdhososi
cyZUS4I6ssNMw0X59C2O0j6kqHGvZxLk6wcU+6OFBtjDaz1ixjUKCXkICLOqAitQZYRVj7BLF63d
XbQfU5pTR13UbMG+mEaBL0YbqGsg9I+ykduNufAae1BwEJ6hUu+nsKbyezR+HlD9vgdB26Av36QB
fjnegF8D9+YRnJpjihsHITAWmgLkxRMZ/rJLH3fNRUUz7kMjNm03OVuwL1+DQl8ON5DXQNSfR09/
rVAeaD/6JV1xK+fljjQsfwsuHNtiwRWivIHBhXKXgb/FsupNjpoBZDrhA3lK2XGmgbZz3NWdaJip
Zc5YFUsPgRMSF2AFoFmGHeJkKO5dwCTRp9NJhRr9chpBvRylaB9rIHaOk+xmM3pIGOszGUCZN0rz
Vr4ZZpYAq39iuCX2RM3sSdMWDogvRPkgPmtw43D3ms9JvE47CusNW/0uSi05hodkUn5JL+0CVnDd
hZfHNYn470GIGv5qIoG+Gqewn2gQF3nx9J9l/JULgJeLfhuhD8hPcAxf9i2g6iLOYduv8rCJ0Omm
Qw06n0cw58MU8oszDVb65vf4/nKTjVlKGlUt4UwO4D+oPQjCwevNkPFm4xKX90iia74XSWoOnAhz
CRfER5QTJx92z4nT6Cq+ZlInDxI6S7N1PN5OgFPHg12LMCC1/DGRs4CzGbfrSttrIG1q3ih/hDBJ
+R3KrVMNmlehbkK0GfW2K6/9gCafyHjPP7KdAFGGnrcmAiBqBop6Ujc925hSvEeDD8VwA/ofd79R
6nZDY7lEX7soNYqR0bJFbH2txrSLbSTlwC6ra6HI691ExJWPwvfsWrIwDLgwLHM5u+nZvuDzF1Gs
+Hy8seR/2v2SZ37CFYuwXt1GdyPGWOMoDuBw4y1s88JuwkmNE2Pm21YAqVPwgFw+9idLzQs6n7CE
Pm5w5t3uOfP9/ag+UvSfYcLfCrxSOZJ3BUJOUD/IQ9VWojN1kqFmQDmN4F6OUri/1yDb4BTXv9GY
aeRwz2GFQxtV53r4M8dERXBskeJQblQ+7KZHjXz1IgT7apyifzrf/WIX+kuPdfQi7uG1jfbQSLcs
Q/TzmD5SdItEf/nAMg0eWS65J3BFwJpiOQF/yqIkZO2zB0lbNkJUTaVboX7S2Ax7u98M8zSL/x5b
zUBgBKKdUX6sOnXFQxnFQWGreX5glW47mRcD6FJzpPEDhC+N55Q7x+e75855xErZj3s2o5k8GIK8
J9mF7QWzACoUK/VdHBLkbO5FipoVwlTCBOEJhf9cA/NYKrM/2lnx2kxgM+yoOIeVNOY5AXUI7gfE
wvFEZtmvilr3MxdVdF1sBVkodROybQMUL9BY/cVwY+lr4J44R30LGAX8/V/uxQ5QI5olJlX3lPIt
zhRN5Q1UinYdXp+bXOP0IGgb+OWbNNAvxxvwa3Asn0cPm2h6tok/R5PDDbo1ReNxYork1gDX9XBK
lOYARL14NLPUcNjK7G6B/9XCXTGMqm3saL5ZgzPNrzSYdLj703mxSb6OyBcYEQGqR9sAvuCLLJYC
1JdGQbCqACLVXjupUfOjnEZYUI5S1Oca+CrOU6zVMX14LLQCnXJRBUxZecdk8Y2OY/G4IxpY1IMe
NfLVRIJ9NU7RP9cgnmIeraOMS4WXnwrIhkTXPo9V61ZZCS5axyHSDv0US6WUHMid1KiRL6cR3MtR
ivoPGhwHQmL5dXw3GTv3Hk1zcaVmo2p3eSAYOHzFEwEnBsJeYB6o8weGkqfmivpXCJPUX6I8m2tw
OrzfjHrTgIBfmMs4AXg0Nc5mgUWhj+YPLBweSU75B9ad6NvopGYLT4qXoEwoRinq7zW4f15EyOee
nGyuOhoGDwt8MVn1CRdV1FFuNf/IGtPUMxB9is59HgoQ5x+iOPWlSs0EeTbhhfyQsuRkroGaBJak
6Kp9//Qn6nieZ09/IensYcSwACS42giER31iaUsg7TtEwh/CNwqe0YObITeQru38Uf6QglXK71Gu
LTSIY2UNShHFsYg212NmiyBGzEQdPdT0lBN2YHO46EuKeJq6eZMov3qTo2YRmU4YQ5422KGBBsDL
JXd39hwm2V47jq7zFXMTpyfpVd0ofEAbs4ssWSaszeEjhNxlNGYMmgnNzEGbG4ObJrKEY+098oh8
qG/ycT+IJvWWUfwE2TaKb9Ctc6GBJFvEj1e38d3dmH2Wp9DG0KYXLa+5yix7010XGc8IWEY9UZkx
/YhRc0ScS1ghPqI8WOigA+AU+SMvSMnheLntOEUfKGQ9wybxZfBhVCIhwnRQ3JD/tf/P3pcsyY0j
2/7KtV4/vMsRIBe94RCMyHnQvKFJVRJAggRBgvPX30OpuyszMpRRQ5v1NXuvFlVWCmV6AO7w8bj7
j/zV4+/6Fj+5/Cc/e3z5Tz46vvxP/wtsx/djq++AzMeh++eV/HUGYLIFonY0Pvxz1NERGzCMimK4
4fdmoae2/Pd/n1dY8eQ8p9jx5ONjljw+/i/wiTeR+Td2JW6TvdBljn7n55E7hhth0BTAZ+w09ukH
K14TiddY8GIt4D9/3YsrT/7zV34F7Fn0WXyu/51TVreWBwxYBQDwuTtL2I8dddgt8I9k7lFE+Du/
zenbf/bDR9L/7LNjPkT/C0Qfu3jb4d8anaP7CkNWAbO0/xHpPfeSXNhiF+gozGH9V47xqTr6PV/o
NB9++8kjJvz2wTEH3jz851/Cw9dCNf/1PZJ47eX/sUDCB7QbtbsNhfbjn6P6HsbbY8sZhYL6RzQO
Y/GUC7/zS51mxLMfPuLFs8+O2ZFF/3l2nNxd/uNq/rqN/v8L3PuiUf/GzWa/Z5nuH3s5/08s9P3v
X362Ktx8f9KIvxOUllLso+yXJ+x6/dOf/Og/FMvJ1/PjYR1+/fvfHJjs/376G57po+c7y/75979+
Nv3f/0YCQEhCLIvAcibgyi26jYmevv74KETJCntTYI8cNApve50UuqDE3/+27W0OPThiqPH62FLu
I2Y3zfD9I///BgFzXQyVAEgCU/T/9s/vhWLgwhv1r2v4x///lxrqu6ZQvfn730BB//hb27fcNkPj
F6A57YfFsxgUsf7l80OhOP6y/X8Gp+A2Cgkm64k4BCJICtVd8Hb9MQX/B59OkIED85IMYATYQ411
1N+xMk/JLGsbhs66mGwg5LLprV21fMndX91Z3FWe/IHu+ikxGxj9l9SQgccMAuA3vdB9fiiJI9m5
s5os6NgNtwMaF+30oSCsi1ldh3Hn6XSWVht5i510gbgrR/LJzutHxYprvYrD3D14VMhdzs0XrFR7
0xvyo5f0599xu9gXFx8gi4k62bYFAfL19Ebsyc2dOZxNlodzES22H7vaDSJt2TQpK/Io7PZNazt7
n5MHLZ02WoluI1LOd14ZXlnOfJBEmEj7lZOIthkiMtdnmOZYJ74jZMxGQgkIkO+b2Z9+R+H5zSpp
azKXeUOUt0tkD91uLEUZDaVzQbzmgzf3UaBbHq/lfM2F10duy7LZrfedGPzYIsNH0bWfJqUeV672
TbPOEbNyJ33y3E7I1ymOhy5eA1q7MT+fwql7+k0JtuWwiuE2uePVma4XkxZFziN34JFsQrbHNkgT
yU6N0TpZPwKQn/JyY9UxK7eVLwDJoHkHxennxK0h0FTm2mRVV2SK5nhH5OPr5zt+pvCDsORtk2fq
UiAMjkigPaLwhFuarLaCy2Ex+8KXmd3QHyCAn57EPub4dzqu42HRGVojkS58fhTa2/VSKmGyLuy+
chXoayOLIm3cSiV+zapMBiVPiqXiyVpwGbVl98OH/elXoFBsz25z+wp2gEYoNDEDwLKtlHrKSr9W
rKok6TLphfJKFuWUdrUevwTTsux6DGomF7yflveFLkg0ktz+yKXvRaYagivLl1rEtK6Kr6OupE5D
1gSxX7vzYV3otLd9/Kod9Yn5NHf5dd6GN7pl9bWvWJjZcjys5aoT4dmRVXRlJEdtZ/ZAbwdNhszl
3Eomzm5H2ezmcs3fNk1vR33Jr4AfdPf4GlfE6sZ0kcTf5fbM33i95cVzUIp48oYq8vLmNtAOS72i
tCJflmU8dUxGxhJXkyRVOrHm0C+WHU2OFSFdwmPRS/KeTETurJCrlHvzF6/WPLJpkQS5RVI67l1n
clJ37MMrPxRnHpa7vZynwr2xA8nJ0Pew4muLXZ+zo6mHoBpr02VVm4vUKYWMh3ISMVTDAwaWxmoq
HnoRFlk7B7NKtBZDxlTnHUTrWl+Hwn83DO50Ow1uGDWQ7Nhba5aZulkiiwckXkZ+bUY/4h2HQsaR
yfu5w4e6423UtTb/xEu1REU57GFE/IS77RpxK/j2xx8YljggPbVVbQHfeX7MhVuzv5qqgwIx5G3F
i/6ar+ZNO1RfXyd0rPe/3ydMt4slH67lbai5p+I92UHYwc53mbYquVftSoY4mCuyRIMFrVUNU5+O
pvpYQg5+xCM/fVqnlAgmImEQmIX5mnjez0lbbtPZutddZopGfm1NcC3obH/MV1WcoXRs7nFID9AC
bCiDXgVM/IhSvhq/r6xcZ6tid/7QikhX3iOHm+Gt3l2R61//8KVSB3OJ0e6NtWfh5mE9vVSbjLma
pNVlVl94qXHZhT2vUeHTPsm1fe1JO+6r+swhT1wniKICyezA2bj5nChpTFnNxdRlNXdlEtLyypvE
EjnerM5QOqWWKYaSb2oRa43xSp6T8icShK1su8xh+itf5GeXTWsW+kM8hh1P/Gk+TEP/rbWMik0t
f3n9dk8eFKg2eFLMYd83nj29XdoGI+tCyE3nmqj2/Wsq+p1p5zOnPCE0aLjBfMyt+xJienTIcKho
n+eqy5rVGXfOqt4VXZU0i64iWtlvtK3C+PWD2duvPFJuFPOuYbMxCBizSI7lxm67de5Imzl96L+n
vIodbQ6iCKF9l+phWWaREJfqA524kwZOV34MjE6nnjY7n07rQSya/hh58dNXeprZoYNIwUe7ywvv
lQ5EB4oLMDu3dj0bwqgNls86/KWbVRWxdSapZw13WHZpoqkPzBmv7yQbUCnxgGHBMs1tFulTbrPc
Lf1uCtvMn8qHPpyyvF6uHKpuFod/KRGAJK8z4RQP3K00Bg5sQdLRM1oo4bBAfptVa3jhtM37thzP
8PnUkVxoBcgvDR372EHjtByqfJ3ajHfC23n9qGKHdMtuspcP3OKXAzlD8EUEAgWIjSX/osiOFCAP
hZo7tYBio/O0zMl4qztdJrUaPxtfO3PaMVVmXhP4CZvM3ocrN1D5cTTOTUX1Piz9OcuZ+TzWzjVv
SY2/7877khVfX7/9U28bq7ph2SlGZaCh5zm3F2MrS41Dm0lSvmPVfD257Y1fivu/RuZIqOQwCEqH
sc2oaa2E9DLm1SyT3JrEGS1ywn0E/PC3Ax2JU1N1YbHOOFCxrr8U7pjWI7mtBvqur+dzXN64eKw+
vts55mNHiv39JT8Jnics8hJeZdqsdJsqUt6VHEIaddK+MYF/bQXVgchqbxVekzGfP7x+pafeDYV9
RbkfWL7vW22fvtNpLorJ0hCx2lFWqmgwfjH1rD/8NSrbt3hyxKYvZkfAM8uWYIyRK0gXXp0JOk54
RJiJjHZjbOfFbuut3/gpiTnM29y0rs66Yb4em+ljOK8PtinvmMgfrbauEj/k5zyUk1oWg0Vwc6Dq
Yz36c6qKDs68aqazfJ3tjKiZp+vyoODWHmYG5ZcXZWxRY+9LVbmH3PbevH6x25irF8IDe45z264D
x/MozinnJZ+duQb/tP2paav3REgeUznFNq/fzq386OniW+9UKu2lXUd1Uyevf4XwxONHrIxMPKCI
CPHpkZZqCoiX1Epnjd/l2dpVX4vVfhjVzKLOJywaxbLEPqvu26lzL+paTlk/OqkoPJbOiFMTJFPk
vVlykdmtuuCGllhRN1a7OQwSV9M5aWcpD5W3xJ0SGvvS1pvQH/muH8mj6YS5tPn0biHdGKnZv5zn
UGZ9b5qktUuZMTcvYtsdraSfyKFq1fphKArEdLzIY0WMimpwjJJ1SSixVVQ4eRExLedoceXjJKoq
oY13pzt2KEUjLkToTwlwGnYspvpacd1feZasImct0qHnb+axGmMt3Yu5m694ULiZFG0buzwo43ql
Y1QTaSUecgtepFaTlqKodiNpH2mxOLuFcHrIV/dWzK4fGaTjUiEn9dFeQyeymvyyrbspMyupIxME
V2PjV7vFIjSmesgjx7Z55JnevpBdQLZExbfaZ18KI29ctRwKUlYJN+EU2U3nXw62TQ4N9/645cem
ZhtwO3RFwyAfvfW8VG5YW4vO+kmV8TqtPBJc3FumuONh+YCfOqOrT9hlrHFD9xCFs7HFCs/fIAvY
TErR6kwN4RLrKuDxIKw0t+VFsI5FPPXqzBFfpLRgmLG8xHGRVN0mwH7PPjzRZ14nqkUa2sDJbJ2k
9ReZIvFVPjaK9dGIVpKhxYd0lGGqQ/++ruuvuumv8NXUNXe0F+VaVAc7LJ3EL+bl1u+V+uJhK/Bu
sKmJyqAqpjO3dEpToFQGNQEtZeOpHinIJajlEoZcZ0bXVwHTF8NM+ou1FreBq03cBYxEebmWSdg6
30YSPHrdNJzRFSdUBcamwENAHxg01jZY9KmS9qbWZf3AGlibOvarvoXr6cdiZcGZ025CdmRTt7XW
0IcApyPjcKSTXKP1MDVzkzmy/kRLf4eA44yHvan2FySQUUffmmdjIurRfSJb0Q5lNzaZnJx3ZupM
LJR6VzVij7xMEW3eD+XuPTO+OXO4U6YOc+jhM/g+yp8vjI4sq9CdrSYrTXEhA/9rpfM3vqnvFqHu
/MZfYlWOP2aS/DSe2B7Ri9P6EOItnEDO6IhzMuiC1eptnFb6Xbzk62Pr1ykrZLjz8ukMsVNX+32F
KTYy436PsxvDUuXNHIQ6q3x6R8pBxt5Qx9Kll5o1l8Rjj25LH0th/ViS/NNDnrpYAB8xgQ8z3+AQ
HUmNP1HRYMy/zkY7QqY31U5eRlVTDIlu7dRfnApumXz/uv38HpEeXS2SlH4QBpj8tw0Vff4o5Ghq
48OwZeMayoNHzJVtI1zzjP/FlTOPCr7QKJjrLwXt90gvJUrKS3uhY0zMimthYZsiqVrv+LSsMe+w
eCnqmeunpIG678pfPE8jF0hMyslkYkVdP7ZN98ik/yWU/UemVzfRq/3WlYMfDXZ4szJJMkNCEQWN
+Kxdp46QNebINQaXyNOM0eBJkZShFGln2iBirHN2tQxJMhbt4+vX42zv6MX1IJWGIDJ0HeYdvTO/
8qgO57zJZlPDmWLEi5wtANPGirq18S+8ZWA7nVsXy+YdCOK0n6pF7aSp1kdLeEk/CJOypj74a1Om
Nms8XEbrxWXhfaRBWSclL8JdQ8W5TNkJwxQi8g0CF2kItAscMbbnfiFkp2El6MzjGd8nGtRqJ5OZ
+VWgwdWhDYIzb+dE0GijzoKaUAgoHBawHMViVTX7Trf6TdZNXr8b5pnFToUMhIZdRgpEW7tires4
9Em+01Vhx+hLhyoplRWFufvWD/wv89S/G8Z8iiZrvS819S7mtmpTqwnJGUt6wiptTgL68ZA/wTCh
4yenTc9bNngqs0IkavvyjavyPiqapotbi8/bH+Nr9iKyKz2iENPW+8mZ7DN26aXCwdg0+CrA9FCU
qo416ly22s6DSWVkkZfVYt1YloilWdJe2IlawqupgAsbmHNh5sv4AU2GgcU8JDm9cGtSeP72/W4u
/HwsmqwadBERO8y0WGW09EFs8S9dLh4hpdHsD9dVf+bML2zxEemj0KU1hS1qq4KJ7Je9zOfD0qB+
oMczHD5D5jglHoxOJVgr8QjC8VpVA5KrJnOac/mmFwZ/Ow3wtwx6FHqCbp8/8ci4VdPBLXGR0+x1
h5y2zWVle3X6ujI6zS+srdtK5g48wM1MPiHjrMGARveyQZ1C7pzeexTUu6GF+DKG4d3AaxGhqHXZ
du3eGYI/RXzDOzGGPvnQ3a76CXFdjT2CAQ7imlyowb0f8vLXRfZDtOjPbd8eeCmqOOjeqKU5nDn4
izhzu98ntI8OXhJSCMFBmxfDzg+rtKNbpRZB30ITNY5vWq/8MAfkzWz0Fdo6z7g8L1TpRh4TxVC3
RIYVVY/nR+eKzeskQ5WNwRexOFFX88upvXWqcg/I/Bli21meWZwjYkfJn5VwggCaqaxWXTwGTkTH
IZl8B1nr6i+SOhLb3ELxEKGhyoylomaqYw7tZ48PDpLyr3Pw9KG2dV3w/dHgcaRpXG/QLbXxQIae
eammVG2lohmh7LrcONQf/8zJtvUNeJEOsMBHZqhGRdJHTVtlS9gNu8KRPOrGSu/yrnaSYXarMxJ6
8nxP6B1JCJvkODg1mFZwfcfs6dp07aEN+thy+v2fuEroGexcgUf8oo5SLsgOV2WuMrsAEkAH3k1o
mrir6gnu4bli+gufdBNG1BWQvAbcNDjmmyGOyjFbCedaPINqbp0WHb0Zwj417XooK+ARiPv29QO+
tMqo3CMfSL+X0LHC8OgFeJ1FrD7fmDcUcbM4JDG5+NK3dWpzfSBefdWKtoh4tQBdxR6rsTsTXG2q
7OgJPvsCR+9i8LQ3WTPee1sAdlPRvYcKRRVMD68f9ITVgMhs89mQroD7feTwVy1daTHjco1tiwv4
5m3E5XBONAG4enkcJAkD+GXwBO3vMKynmtv0K9S2hA9LHfKpKKz8wStruoNHEFdGYW6vJe4XPU/p
4i6/LLpE8RYpv0Q6hYvkl/UoSfstaHQbFYEzZiwou0M/IL9WtfpRWg7dsbXbL465bBv3upyd+0Xp
JioLOh9GW4y7qfBJJMZ2ioZxtmL4+CTOHf0W+SlztTQ8zHqku3e8U95lXqt+g7wMgED0slHxkEPO
USwPu0i7ssjMWAffmtHi+64S/lUzFvtRkbtxcOtLCUpJQ9cwDifrwh7cIFlH9zKfZL8bTTjcrYqk
0xjK/djZTqYYTi/r9VfdS++mzb0PHPmtZEbNt/U7HrG6H7PAI2/dsqquwKRPfkXnxx7RcdyEfI0c
V6/7mXd+tC4521PdqMjxq/YwjWRICOmb2GnLy2Gd942uqiisCcKVamjvRekF2aBYfut5tZ0BJVdF
kgJj4fmImqjdJ1z4RVTk1kdthjcTyUnkKueW5fZB2nrRqO05/q4zmgJv4LCPAnTjwnfMVc3cHgk/
slwv0poSIdf8XuT+GKui7C5QLA/iFi/sQnQWjfwteTgJKb+S1W0vqLPoG6uD6zn0ebQMvEvDsvdT
yp3yKvB5E1u1d+gs4ace7a3DpPiVTVzUfupqOhSePabKtR/dhX/O66mMyumxsN3porBZHY26a+I+
kL8or9I349p9QZi94thh4iJ/HoXe2meuW5XpZDX7CdiC1AMgDDZQLtEG9NljHKiMnNLejzqIt2H1
MQ0XN+Vl6ScoG7t7QtUtMu/g3ZSPIivmnkXr0PgfFu2hqjHzcrgEOGfuosDNd1XZryounWZK605c
TF1h3toAuUSA+o1RyGons2tOE7Z6zYU3mHlfI5fI47Lt0pI3H5rAVDvuljKegmm6D/oxR3ToDgdi
8mtNF+v9RLh/wR0u77pcuyRthpJFJpwjsnj5FQ2Il+SeN33yVVdmChdvUgsoAHc3Kmq1+3G2yTX1
Wtkhfdz5KrLzJQodETmMi93oruZ+UIOTsXWUUM5UxtXozzHyuSryV60va5QqDsSaU9+YMiubhuLH
m3fM6vd2PTWf/YE2h7z0HxBHy3eobVpONAIBeWhH2n8Wrq7T0kEOO1KLmb76QjheVHnT2F6ETjsF
CVlIGctyeFMs9p4hYRE5tYj7fE41meLaDftdJXp6MTv+RyZm+7K1bODudMWiibH1FqDALp442Q0d
eLK6AyLk1gxdYg+I2KJmyatYreGYVXZLoFLINF05nH/urYmmeQ/7Wrt+6SZOx9fbXgNelvFgAbwQ
Yc8Nq00OndENMtL2Ynjs1quzs9YGac+Ad2usHQOIEuetkxE2TGWsu5lZKSsbfUuIGq9ZHY4Xxsab
2dnloNKaEvNYLMQ+eFXjyWiqveKXuclvmQhMvI6Gps3oFfFo5dY9GVFejaYGmmypqbrKy+kwTubG
FXyK81b96g9k9mMtCp7qNly7mBQ+cpJ5ldODbXxuskZ2042v/Afp1rHpEUGHyMJcSimmqNa5l7Rk
ji3p3cqhvANU8X6yvZ3I9Xvdlb92iyYRC8mlX1U3Abf2rJguvFUvEStokzAmRDx09nuyrkjLWIBg
DEGJTHJVXSyA2WSraS4DWt2v1oJMTNGpdDWkShB/fAAewSRU0X4nLfs982ExWjg+8cLdu8AgDJnH
wc5m0d8hZ/drHUAuZrNMyTjxgy28KYbJeedU+OOwZ99AaIgrQNn6drzMdfFWDV4yue/HfgUSsxve
G1q/FxZi8jEgCJIt/TCF/aMM3GtSKxnJvrkKCpZOxAPoqX0Ye++Lx4AHmuiU5uuConSx57gZewnv
SZ/jib0Lh85EmHKRYuLILgiGa0X5BQuUH9nhZEc2clHJ0iKRSjtxlSs/zvv6azniAsN3ognjVodv
lSp2yHUfGk98y0uelbW55pW4FP6QzsHw1arU23HyEjHZ08UqnS1ZCi+eAjRWuo/MJpew/rGNoHQp
/AzJ8xuXf7TnvsIzF+9HTa9dyZwYgtnGk1R3jrvuQwpdMPNKPRAbL12u9Tt3XKJpCTLbb25RK47p
2PsoRZFfxJiP0K78xrPrxCvsj8Qz956cmwP0TDQEwSe8qU9yXGLGZNrPtvoSIuHHRX1pdV2Q8fCB
5nRH7Dn4XDfyuq/pddfbVVyOEMepI/ul8i763Lf3Lv5gdvPmruSiSlrPnxNmdbH0x7SAQ5KosC8T
b6F97AVr5rXmQar567SY8aJF7b6/qMzE6ZwJOhbmwyLmsbj3a091zX3esFmkwEjSHS/keoEM5rfX
3bBTYfUGbEcfT8C2gXxHwUI+52wgCzJlpdNdsVEADwicX/DRmW4Xx7oFGvcd96b9EBTnYuoTgSVq
7kj3bgssKapWzwPLVs0jgRg1mTFdHIpgX/UkluSxqaabMKd3riaH3EJF1bSQc/rVLvyLpWP3vc0u
V/PZqkjSn0MEvHR+gdLdmoyRFNrCi6NQbfIawnkwqIznYzw5Q7TWKiZAg75+6y+d0m1rJ/aabA2D
ABEe+dhSOnmYj5WC4PdxXjgRIdAS68M4VZE1iqRpzyVEXx7M2toW0TyNVBewItvnTxIYniVaYIOR
PZl8egjsMYazfb0SP3n9YCdCQQRLVogJajgYln88JyPKwlIonTbZaIYLHvpZLQjQkN3Oap0zUe4p
yd0CMzg/WIxqo/X4OS2voVPZM9BidQMHIN/R5bOj3nlGr7GrDIpCrpcsSC3r4Fzdc/vVL2Kk30gf
wyObustV0eM2l2q55AXqB2G1mX59mAIZrSsM4iDYxegFfzzUfnrm4zdjyEy6ehJN5ubhG7szO1/p
3dCqG2fuL15n5SmJQQoBsyNthE8A5T+/3nn15awV0k5EIdR07XuEKHETDLevkzmhBXysEHN8oCLB
x+MSDHcam64o72fDNEQ0fO9UE0pO7l4YmUrCzkBVTgkN5o6iLWdbbIbs99EDt+jAHF31eAeLuaDW
eFE3I9l3gfyydhopRFxvlC/uW96KC8rO4UBP3CmIonK9rfjCtzjKlEhRybGpG7BvrVER6Be5Kxkt
4m6wvTMv8aWKwRa9rfPHcQAJQI/Lc/Yt2ozF3LVNJsbVv9R+ve7q2hlRfJiKvfQB4lrNOqfB2tMz
ZaMTkf0TymiIfk5ZEwXdwHBIZoLDVj3MAy97XWhOqJktB/S9zX3bx37ERb7StloLvD9/6S8V3Qfu
jYtwAhs1zxA6IZ0AFwFZg8FSjseOm3xqGnYin6BjAtl9cNqHbpG/NiRIW8MvmaFnXvcp8UAfCrLo
6BJBTfJIe64kmDsJ7zpDySzuerrrGifi87nbO8GgLT50gCH3PJRcj2xBV1Tr4gg8OUASPnUbNNH3
7l9n0EkSKAkgWY/uLGS0nsvAXKnV0hZIzMVyTeu6jZw+ePPXaGxC8sSkcWdWVIRQUGXtxyg7Rr08
V3Q4wZDQAQIeyUb8F1NBn5MA6mXSSGeorA+td0FT/Dpqby+s5U9YZ/z+rR8QgSoww0fXNc5BPVsU
dBRb3411+WV0lYiAGk9fv7LT5/mNztGVMY+Pra+R2wNUh0SrHJMpCN60yOi/Tuc0+3+jsz2rJ6wh
0+ICg4fzoMXvHpsO70ktzpUKTtJAi/n3fqoQ+4qf0xgW2tEw3+wTy9Mhd/Ztd87FOE0ClUkkEBmU
zVEuVgdLMAOWgARwTy7KXl2No7d//aZOaDKkGgHqQBuhj7McKUtrDIFODJHubdbqm5cP10stvrSm
vlrDc+X8k6fB+AoPbi3W1x7X6ewuryjYr7IZ/kkkVhxp/MNYFUBigI7B4g0wP2Bb0+1TxtthI8NR
UpUBh3QTkqaNxmDceW0RW2VwJlF96jyb84eWOqygY9tYoKe06NRXfthYoNVb96t54Pk5DXPquWDa
DdQ++ne3WZzPKTR211Duj2DOUl9tUWWTS6QYizPYl1NkAEHBkHrm2ODOEZkKAJKA5zAyLisjr5mR
okTU43ZnylDOCa8VA3wYvHNUT2xg6Z8fZ0UuPMgrCACS0LfNgmyi2GEDdaR1mzDt70gJBFrIkr7z
Dz7SOTZ3ssl8lLSIFLWjolWx/KVeNx9ijby2jlYnzGSjE/jDF2ryHlWzpoTJfecOke3ejL5/xkCe
MMfPTnBk940wQAKErsqq3kV2+UvvOVlpNdeO16We02Wvv82T1DDGAgOJATFGJej5ffFwsAqmIcxF
VyTWekuWJSKijebmWxGeKxKeEgJ4Gv8idqSa6xnte0EBYpZArjaoIzGwiNH3f+ZIWF29OYZAUR55
GErI3gQzLnD2lwgPJp4tkXHg3jV8e8rOhGinz/QbtaMXOo7IOesG1NaG7Zi7ZD55J5wz7uZpIsBx
OBs6Dm3Oz7mUj6ytag0YS0CWlKh7K2wS2bVnjnJKT8Nj/xeVTVaeWLRqXC3DqIOyXJlHVni59nMU
INVre3/xOEcirgGOHhcXhEa3SYL6l8r56LfOGVVwUrKBVMLAOkTQ8Defnwa2Lhjrwd78AJOR6ZtL
26whLEG6KyZteCboOnl3v1E77qUBdqEYzARq3DPpzMNkRT/oEjgQ8T8MPoX9CTdrCpgI6orHwkBb
S7sWXSAMlhOjFWFXB+zM3Z2UtyckjiTBDDywRjJDEpiTIKscNEMi3D8lb2jYhfMJ4waM/3MOoZ5T
5KhuKMSp176w0LnRpNpCVHyuCfIkc2DgsEgL/3oB+OTewhRlsKI9Sm4zo+li93HvqMir37yue15S
Qm7NRvS74fKcFyko5ejQKgu4OsqnO9dtD8agQtIOtyUC79dJvbR0IIXmLUDF3e+dus9vb3S0sAe0
vGU5YbugXd4B/pAJW9wQKbLavUK5VpX9GaIvBQNEkWPDnhkAdYGVeU5UrmFFa7XCW5BrarH3YVPd
1GY6I34vny6o+LBHWEWKWOE4dRjaAzDbNfg1lWuKlhIUAOtUWu+L0UFWgZ7h2ckzIWxGRhQdwS+Q
6y2aynze4j39D2lf/ls3jnT7F+mD9gV4eMCTdBdfX8dxEjvLL4KTOJKonVqpv/47dPdMrmjO5esM
pgfowGmXSBaLZNU5pwatiA0QTUoN9cJ52V1fL4kZA+k0bFjkDgFKFK6NqEKWRUZYhYuWGeHGfcbI
w26sFYHo7Y0R+XbUzmwHtCGgyPhnXARxfQXCNy/86pD2euHGfqsPn3ziEhVKXDYc8Mm8wAPY3gXa
fmsnracyHwLoWFSN/dF22tiYnfcgt/zjCzCH10ODi7/jgU8RYoSxFqVVelYFBGlBI98BRjLXHMV5
JPE3x/AhYANYK/DgIkxy8MnULsNaHcyA7RyzOVd6cJ5YtzOhwVLb9ffrnqAyJ4wJT+s5Qd22OnQz
26Mkce+bZsirAEGXx7Tpv/6BOSiOQL8HyWqARLYrVWeNbk7uBHMtjaApd0ic9ZDVVljmfkhQG7xu
ThKXAHlBBHTBjMB7X3AMFvTZTPWqOsxrFS5G+uys3Q7wvshz3uWMHUfmHbVUdfGXBN6NVXM7yNFt
i5U1dXUAGiFq8xUot2XH+vxQVO5fG/lvPaf3f+XA/5In+tG0jOZpNgh//L+Hl4YLsPb/h/9X//5b
rxJHv/90l//AajW/hqt/CzLy+Ef8K5vfC+t/fx1XlNr8AQCorbzUv2SWpNpT/+GH/3/qUpzS85/V
pf7f2A/0ufzdxoZLN/H/5C+BKbSj+Z9XZhCgpS4iE//JX/pSyIv/DxBtOFXge0hY82j/t76Uhv8G
RRYH5w2SbHidcl7I3wJTGu8Qa+NixyG5hgF64j+SmOJXzt/VDlAcwctAspyLXXC4lihekFaNNwTZ
bJ69+7oOkZhC5Xb+gndfXfzlPv+RBbLdH28tCQF6TRO78JzJPBco2eT6Ls1PbhmuUWO8ox3YJyps
63ZnvLUnHNmLsaZ6acHe4N2DpH8zlXGykPBirf/eEpcKXTIjaHTGO18CjYla53b7tbZNHK1jxllH
kp+U38zqBzXIIWsshaHtsfPXaJB14SpDWHQU+baGKo+C0Dal5rlG4r3L28j3AaVv4+vDkVjhSSQk
w138z9N5BL84RMtJtxzUMOxzukzzp4ElbVTinRwXZW8pkmPb8/p1QDDl8UbHeBmDlrQ15S2U1GlJ
7XM3mz4K9eUaL3aWKGgbkvUBZxS9Szk/D/Bc/hUXA5oas8W1wbLP9YwzxpqcT2M6Z7u1hXgSm8AV
vT5/r7cMYTtBpwaJcUhk8KSyMKrJT7UOFEf7DPnM0Yy0yqsem7kBNmjJlzTHbFp+Ce0TOuWhP0/6
qShS+jzSCnz7vgl6Z5fODhgimg3CbzR5rfcMQZ823RsONODCNSPkU4MjO8otnfzKOjrnEIUzp69p
7pnj+4nNwZG0IJPtigU/VAxPALD+tWg43kCo56rcyGhvpxMvPd1O19E+W7me7Qaje2cXeRpnmm8f
9dWLlkS7r+zxW5sMK6APWh921LcUNz2hzvf6FdDjQzyF+hGqN+JVz20T1LsnTLJpaUZsLnpoB8Md
8Vke9ozsNb3bOe0Q1oF+k9FVteVlk8Dfn8gI4DmKplbCNcZuIJE2WKtztou2ASCxZQ+18aGn/bqz
h6E858SOAdPquOoMdOCode94i6uo4Eq+AoVbHzRMEFx4Wlb4isE3STXko3M2jaL74o51ckTB9+s0
keKYmyYwr6Ve3I1sHQ9aN7Q7I8mNYw8to5vrLv9mH+NMwxHmoYhsgEHhmFuXaK2gt2a/AeanYC5Q
6d7ycXXmRBGY3q45zKBizWtaIKQga7c1A6xFb/XmqN0CzuUl62nx2p9Boa0h+qhHGcnacDZ8AnfL
71LFLVk2QmgQ4JBEGAlAp9qaXhqjmAHD025940QBZ51dRY74TZDiY/ttQMwRszWlemHO2q1pPlTs
NNFoDG50RxEKeejZhCYUIcAihEodJAXQRF64nzalB/pjHwS3w2QZEQA3H22N7nNqkpiQpDimfqnS
J5MMbGNS8I3ep7TqQaS89e7L7qthPvrFY69C1b85s4RxCZ4xF1k6TY0b3KY6lAyfHeNmLh+u+7hk
HFybBu9kpNZxaAmnPLpF9YVm59lZ09aIpByiO0ZL+jBZKlqXxNc2loRFmntSG+aaZefRSPaNAyh1
vny+PhiJH/CbKEpruPdBGkuI4dCL4sIWhJPSxgzk2O7GL9J+V6fuLXQS2V2f5aoSqGxUOOzBsoCU
Jkrtwqimko1DB7bheU7poWPzV+p676+PSmVCcLWJpqxrOpigjGah5QEp3TqqKyXf6cIWQr3IA18K
knucgLONBMaajLRNxuyMjZqk08nXDgzH+QA3qINbv/s4+FZ8fVwy1+NZDaBnkCx8kwcAl6gzSwsm
U/NOT03uddr8kIM1fN2OdP5+2xFd3GgD4k3OnJ2BwzzYszGFGasWhZE3jw1kZvi9ElxQC7RQseii
lwnNnQlGjHu33oEwDEr6/UTYASURUIcV1qSrdWFNcPSqKLw1b1h2rlJkOMbqZFD9ZwURuCaw4oQY
IUgGkTN7u+szKZTicD0RRincATmFXCsS2KXZB70bDuBnxGl3akmYmeaXqWNxkQKOa9AwH8eoKm6z
8iXNjgB1R7n2baZ3Vf5jnuxwTSFzOE9AWu+IW+yh5nLoLeewNENc+xCZ1I4pZX8Q6S5XSKhQDLrX
+VUJxct2zvYG7hSYwnjRrNCpnq9PkywMXVoSTtXZGdzRYfCFbHygevuuW7OfKf2c5hkQk6MqOSPQ
3f9eFI93XARkxUTFf7t1p2DUZm+1svOEVPjqH5G+CPpvxgpwPhu/WpP/CZUM8LG/aNABc4BVB0G7
DjPK4mb14rFGPf3BJSyyvCT0vX2qpCxKjjFkFH9/oDDzCYG4CvUDRP6mDPY6LpjvRhTwoMjJVMey
bK9D0e1VVA+Vb/EEyPXFNdrRyM4lBLniEdAFKA/Y1c31BZZFrksrwoyzyc2SwVmwDfLnfqR3s/Zt
YPYJEiWKfS4dDi8Q4vKJB4F4HwdXzynwOM7Ohf4pa5t4MleFBdnaIBf5twXkTLbOk+tknemEoQwa
2EwgbPn04U/uMQANcqVMjuUFzGJrZGwGttJ8BSofcExmHRu9izSrVTy7pUPhUpxo4I5yjYhJaXLo
FbRDghAM19emp3b9NreKt4nUBked43XimoaIeDLdRndz4mZnUt9BdAmM/wNxOsXB+PYBhDDLoXT/
siLMl2WtGGGX5ecFEmthBbhA3LtpdrMmabvLiXnnWu2XNgcnI3W+Ov2AaopFF8VXyKLY5UcITr44
qZXYJoa6Lr0WdqUdxGzJrTBnixP6Wgpxh1mVpJHa9HhfLGQu0GJcuE0lOdO7YsQS3lRsCqcGxeoV
yr3mPfvwBzv4wpC59UhncUc6eTwkTVAwt54d5IVwSK0gvPx3hoQrPOGvFuDksnMTfBymFhCJMXKs
k9+2u+uGpJ7poRzw+lbF03A7IpxtgTUjkXKutceUeDvKHjUQbK4bkQY+HypMwPxggUQ1ptHsLHBI
SH4m5i8PZMqCvAv8MraHLLpuSFBI/etQQ0ENGEaeBUAueTucZayhmt/n+Xmy3LBjAzAFqK3c1d+L
DOmP+ggOFQnXINbrfR9AB0OxbJLZ9JFVcwzot9seciFb88Vcktxb+ECDx8F6hG6QMpTI3v0bG4Jr
mFQfoD4HG66tHXAL9k4uy3ftfmDlkUH8Xit/ar5KsN7Ghwv3fBDDEYsBcPaRdRBCC2DkoEw6aX72
k/mBdE6M6pKqjC2dPFyDYYZLnYlnCpg5A1TyqvycjM4eT2PNKnY06RQuIh3JhRUhVoyuRgZAgvJz
lpTh6IGLiizddS+UmeAwdKBz8H+cXVsvaLopW/RgyM+rfzfWdJ9OrsKCZEPhoYrsOvj6XEpG8IFg
ysp0qPv8TPWn3Lybl+ZDZt5ZukrrUrYkCA2ATwNDCc6SMFm5lfRZ2TnwZ/fFrj5o8+MAbvP12ZI8
SlBs+W1D2DNNj+oHKe38bGcrWDSF1UVjY4OXnbenqvU+k6AvHnS/e5gJtBKv21aNT5jHYdU7bQSN
89z774PpiThfh+DXdRMG/x3i1rkcn+ANq58by9K7+Vm7Bb/04BzBClynMElJaL1UrAs942CPc4in
l1epJlfmKJfG+QRcZPsH05rHbLZySL2WIat3nfM5r6C/pNLcltrhsGGgLRGFxb4sdjv6BajiuER9
cZfnedrZ3Sdd/3B9KqVGOJsLrUddmBFmsllsl9j8ULTQIKM4QG3Tuy1VLqEyIsyYWxtaZq0eDkQW
zCBT5x9carKwp4UV5Yvt/8FOttBQB4RrvMLQumS7QF5ha1VnIrB6WRn2aRu7YEh2dZxDAu767Eku
SagQoOsI4DQ86SSc9IttdyP1cG5QIwtxozbJHLlQnLNBx65GBSRedhBvrAmRw2BJAtVCWFtp7H2u
NBrS8sFYQxSYoKM6Eitsl8cZiOnA26WQbGHMVsysNK6gigbICP4B9m87s/XSFonhIUYuKfIFQGi7
0chmP6T6ZMfUCBKIWlhrDI7LfGjQDkXhrNLQcmFeCC3QtjRA3cQEaAF6JeRemGiPyjTs631GDC7o
O8LL1YCfA964HSRENX1NHykP0ANolfcdZEjz5Y5UX3IcbwH97D0azQ1uRTHqaYpHjSR3BSYipJAB
J+EIeMF1R91FUiwb8/MTa4Cwz5uwBKG2KW69xdpb3h+80zbm+Ma9CGUNIWlVUpjTlzJ0vIeSvqzk
6foekS3a5ZCEx0sKEQrPXGCjnU5N85yPD8xRzJpsG16aELIavpZBpXfiJmLbvKvNXacdffbSGwr3
l94TIWTFReaw6cHr2c5XkhiT5QP3cu6zMcKVOGzSD2mrx2TUfo5Ze9brFbrE081QFAqkltw0JCbh
FfwWJJpu59IyGn6kV21q3bhrlYfBPC5xbrT+wdPLCWDsDo0o+sQ4W7SfD+BMpYp5lp67eNegEuij
KAiM73b8RCtzSFDoGL/50Lis2RdjxzViflY5vbOwAJa23vC0odVCG0A7TFA1qXVFiUnqUBcfIeT0
9IHSNLeX/NwZdwGlod4/KItl0n1oo5UTKO14+YiJaiDhigkcT1ygqFFEEHFybxwXzXfGcnVuina0
Q8rYre609o/ru0XqyiCOGzYy/7ixC+exO9ugk0K19Dy0JTR4JvtADGON/NqdYi910JytW5gihyZf
VhBU8AhBVAfudbusY8smAlkdhHVHuxu7x2I6mtauGYa9ocUB8pGj/5QUNsQIyh2ySrvp6/VB80G9
ibggl4OGw6/3IkIQHSySERA6vFJIcucNdozylGLrSp3mwoTgND7klFw644miN09r20WrfgfIuuI6
IPWa30bEtBfNMt30MhjRqvYLbqek+Lh4Y1j1+cOU/yhLha/IrlVwTh/0JUgJo+/NdtnWJLEpC1qM
qTqtYJZAegTZ5qxSnLpSl4RyH2DvwBehprc1Mxmr3yUuXHLxWQgYF6CG38ABio1cve+kQwKHCc1Y
kNWAK25tQZmNsnKBLbL4UZ6b0dD8ak3ARmdVKJM6hIcnMe/QgZAubLRgLtEHqUcob6DCtiQ/M7Y3
x73v3K5lEt0Efhuh2JYPQLG7UYIblltDiYv9vO74qo/gP784fyG/hsPEwMYj5DmjeTTkpzX/ft2G
1CmRJeJJAADwDMFG5bcZWiIhNge4njn+cSFQv+/eQwHJg6DfqrAmH9Fva4KzpEmxOh3FO93JAJOg
cdUbYatqJSKNFxdDEq8UUMAq8hJrN5hd5CbfUoir/XeTJhx0ngV4U9Nj0uoxGtwPaZXssmzdl9MS
BU90TRXR6XUR3kTAixEJ4QlycIQu0JI9TySJzOW+KLqQ9PdNfsNLQWN+apemgNzYB+JUB8cCX6QZ
whQeWaggP4q5FYNK4RozySuMPCtJRLyHJCkUcyt1ESDBAbMBwAp5qa3Tryu0qb2SIUrm469+9Nab
1XW+1IvVKO5M0mByYUjw/G7unAWEVQSu4tmooO5V40pdQZ1hUsH1VZYErzcSCr39HJbq1Tl2ZnNC
6QYwh7hunq/7pXR1LoYkeL5f12NrDTMCxprOYe6+FLmSqKZaH8H3mQ1pMzrCxuo9Vpm1q/vvxj/k
xb8mlV/pAP9yAsHhgRH2rEyHm/lYlCL5BcSB8hInXxVQ4nVQVvGeE9ZfJ3Zf2QscrTLKw1yvoVb9
YvpyHlQ0CvmM/TYkLL+V1llgp5gxr3MhGvcC1vdOo75i30jPYVDIbUBnbS52st037YDWkBBU4o9v
xwOKy/KgRmdA1s1wdhRa4Ld+ahBFYJKP7LdNYa82ZQf4qAOb4/SsG2wHj2uXVmFEekIB5QiIM6c1
iAGh1dMML/sVr4rmFwgpUOxFF4aXSY+ou19q/eb6FpINCeyqV+g7NNZFr6gHMpJgCZDrz2r90KFn
QNxCXO7QF41KO/S1CCOGdRQQeT9JVF3RumO7ZP1Y0NEGJhKQpPXYB0bo49Aqyl0PXYumPUDfjz8i
56LfQUcMQokPjjd+HEb71OsDhKx0KAEN7HB9/LJd4UDSHkAzdFwBKHr7TaaPTgWQM83PeQ6ZMeeb
Uf+qBy1cxt11O7JQhY6hgBWheAo8o7ApZsLaYfFLci7TDyz9hSLY9d8v85rL3y+EQpIlyDxpFTk3
4GpWbmgZ0PhKP7dsjMAeB7Mgvm5P+gIHthvwTLT54nIB24nL0GK2Wwc+oGDu9rQr7D1aI1shWRrv
mLYmmriWQRp1bhGEbbpUX1gAjO71j5A5L8e3ARqGtKPri2HTg1qf42LQRvpkpnqEUpjmPl23IVs4
SLoYIPWiMfUbheSiXsdhNRtyrsvqscdrPwQ8rP2DYIaQDKE05BHeds7s8o6xhtXk3PW1HY16NkU6
0EDx1LY/+nbCYR24Kmk2mcegJOv6uHqADSMW3JAXpkxvGDkz/S7tHydIvhbNVzT9jqrqjgWNYoh8
LcTND7E0IAfwmuG9Qbb+kpcBahTZCOVX4j21VmiOX4l5XOpjviTvjfY93p8K75BahKQMWHaAkOKp
trXYWHpeaiW6kE5gSRfPjV/j3cKGqLFTpEy9MO2WL53j76/7i/F2XtECAcwHMA64ZptY0eqdtmqz
JUWh4oe3tyFgWN1C5nD8nrwgQ7MYUbCcO3aAbiWYCFNxWl0IqwHekirT8W89Fx+CNx2YrYA4AUu9
HT9ar1ZlC92tcwDVSh1sU8VBJUkNwwBnHoP8jWe3LRzBkIJDDyQTOMlixpNjyOP1qNHkvcs6IKkf
5+UF0s2QdkTHMC15x0ZX4VHSiUZl0kB/Wwv9VIT17VrPZdnaZ2ecNdC6puGMivxk0GjYDfZX1BUV
9t7eOEABwz0C8Rs0cnSo285n6bU1rccqO3deH+XTt76FOu78o3T3WUUUx5LMlgPKEYj34FwDayDY
aiHwAy1rFKKmdmdWH9dPmrcCCh1W9j/OH/IGZ7zbKNoNWkAoby0F0NXL0BAe7w/7VwFB4aA8GUWu
cJW3W9EG/BSwJBOdJnis3hqpjEFDpxakggbQQGn12C0kCp6Z+6zVL+bnYH64vgclngFz6GfFsda8
rrw1B1n+xelBtjw30H9MNC22ks92sjeLG7+BTNz087o52UbY2DO39jQgUvK6xzPfcEu07zGiqXVu
0CvkAGHIJwu44XT5tQ7f0LMvR0OY7wrrfPK2kZVP7u/RCpNLM3+ZfYa0iZZpR89fwmZN9gm6oqGl
FimSu2B0dn3rH5N52Jt6E7eTE+ENoNgdkgsBPoMXiHgHR7TsES4EIOj4jcMzK26w3JiDGdn6N0ae
WAmZ9bKPLOsrJMDDyVKdnW8vAdiUULFBZpqXhUX6V1LpRgppAIQ5twj9YApRwkGdW+XCkqQEYPQA
O3JCAvKLog8jXZs7rATafWU/9UOmx23GosLOosw2QlaFj86Ne1inY62FTa8odkrCAcIsku9oCIxK
3OuZc5EZ4wGiY2mOrJX3w1j6sCSfKH0JyHtCfii8iUcWwZs2poQ7le+Ntq/NMNXNz4S9NCBScznQ
9IMHrV33lPj7pvmssMn3xxWbYpbFXj2jRTEF+7Xow/5d5hzz5pYkh+X7QD9kjh3iH7RGQUFHYVg2
WJSQkHVB0hOPbOGITBOK6V6wdbLybE8vevdcvPS6xcVcI3/4ZPvpvoKe33WrPKKKo+WiYVhKMCTx
GMDPLxYzgQzWyBa8jxcovyOxm/gBCLlrZNaKMCgpkQMHeWGJ3xAuLPlFv5oQ3sWTfx0jsBi1/nNN
zR2eXBaaZxtRo5UR02+zNntvmtUhCz4kbFEwB2Xbk6sIQbYQ4iHIPmy/YemTleh8tJOmGRHV5jZM
oLcRuhZpousTK92ieJNAmRcYDnixMLMs6desMlgOKm0T2dZwLNv7tEIp99jZUFi3/SfDBrvWS2IP
/ZR4ldAsi3MG4Q9qJo/XP0Zy5OGm+/tbhLl3zYlYY4O6XI2UYVsHYRI8Fx4NoV2HLgJViGapkTK7
LZ/s30b5zy8WPAAtiz/nEYON4jFo/Xiuodcyv/zB0NCdFLwswOjwatlaQZsIBySSANt1NSD1erDG
IB4G6H/Y9IWgS4ZtRWTUj9eNSm6zeBqhvAPmF66aYsW3QU9uV88M5F5K0CSgG6lBrh+6aNetyPbm
pRXhEDMhV+13M5IvplYehsw8jt2DNSPxoMIBSA0ZCNxgJqN6LgorVYszjcmowT2QSNsBzsd7DntQ
LGTL3uhTVSs96ewh6wAxHXCAkO/ZLtmwOv7cQVv+bDIgZNYHBpGlP5g5zjzE9RhaLWIiqRh7ICk1
xPCqCyLLuTP0ZqelJ2V2UXbPQGu034aEC+vItHpduCEDHVu8Ktt1mRmRZbpBlSA2+skNef8XPSA/
kHb4+t8NUnAPNDJO6cDPYXc9knXfle/bhoRGyhRuKF0uvKuQkkId2HYEO34LrmDigDmD+1QEsg6a
Teyuj0RyRQa3AkxE/nhy8ajZOoRV0rkEVQTMB7OOUSRNcFN2jS/lkO9blJu9RXHUyiITuBwG1u21
45sQmayyK6DWAeYA2jswNA5Zj8M/r6SA+39hQnAMplkTAY0zP7PhA5mWuE/RypqpqOjSjXthRVga
y6l1U2vABJh/NRiC5z2AzrG2z9eXh/8W8Y5wORbhYoJGXC4UBzCWxaRhgYaV3XJbLO8WMkYtUbiC
akSCK1RBjYIwYOXnse3vfMJOTfaydJ9NQj9cH5TUEHRUkGUFZkh/fUZdnE5joU3GoGP3dDqL7e7J
YNZdr6MDhUqgR+psF4aEAwowLuqk/LnZGy3u5gZ/AQbOt6TuHMWpJF0n8FMBg4L+85vqHUWr+qAu
sE7QBYiYdSpQJfw0EJTV7Cb7dX36pFv2wpawhQwAR5eVABfi2f16P9eJfqiYfz94xgvtvfxQV+y7
i440ip0rXTWo3qBfMi6soBxsI4XRm5WdjQAhePrQ7LwUXJGmTj7WtgPqf0aWPwl9kIZ10BuRY36E
UfboEGN3DsyVHnKtTlPgsAeFT+HzMg9B5pqr3UIeCP+yHdSKDkpei5axr1A/7OHBelBHcZURYWNx
ZbQJnVhR4zBOg0PBgb1zG5U+iOyo4MQJZPqQwsHFaDuSpO2AzQ+Q6+g9q/toTF0XOhppFA9QSe3G
Bqj3txlhWUg62gOrF5y6QdAca9JZwNqV30pKqn1ZBgSoYoOhRfOKdjXBiH5KZqHHU6JlcQ2R0d20
FlU4l651NLI8wOV3TU+QjlGx4F4zO2LcvPxMwVmX1HT/AgFRE/qrM1ADAxQyIVRhOUffPo3JrRUU
EV57gzLHJV9tgLYsNM0DRUyYIaNLyiDIUdHqdyBa+2xfP17f/7JYg0zdvw0IY7McCNnkK7JMuPDc
AmLo76hd7yDvVCG9k93ba67Y+dKrFr+fohstGlbgNrL1LbR0GIuU4TbstG2wa0etiSu0Uwu1ekYz
CZMW0BRM66j28ahrh6b9Sh002bs+aum0IhLgxofOBIgK228oyeyOWWLidDK+gTsZEBpmxffrNmSR
Fdl60DMBMkbXHmEP1SmUQMykQBHQi3Xz1Fl9rOHlX38DYiHtFTgMuY9eWBNmFZrerl5biD25qe+9
JNIZdHZT9oAi0G4a2r1Gv1UWw6Vs3Plmf3N9qNJwwUWRkY2FtoGoDBkYeZtBZRDvjulAIVf8J+Eb
a/Xv3y8MLpkY9oaG378kVWyYTbjmqssxD5tv9viFCcEjtGXVmDfjhLC7eV+Y+d40bns2Hon+qbGe
nCVUXl6lO+/CIv/5xcVlcGaiWSsGRewf5YK2i0FWxFB8inuWvRBjf32JpB5/YU04mypdM/15hTcS
gJfXjt7zQwPdE/8gMYMz3eZdwiGEIzaKSQx/0skre6F47sh3Qk5/wgjBqYGkMDozgSEBPY3txOFg
KEbKELLWLEYJ7lPtx13/aVGpTki3FF5KAITzNDAuDls7I2AUZaYj0VWiJ+PQNBGpPq3oKGcMblh6
Nho0zpBTyJCiyNEgrfJVyWHZkiGRh+otVC9R3RSWzHA7O29mvOYd81cJpBOKKCNMX/cLSZTCb8dS
4daCupoYjdEWDc2gGhihE0pqVh+246Hk/QobLW6yJpxrRayQbDQYRPcMoFFwAoiXJMBGGFqEoioN
CFxEEnJv6zhRTcgIsuDJcfLTqJ8GT1W25dtX2N6vWupId6Pb8puCO9Vc2o1uR840QO7OdbVP0Ji9
G7QuiWvdK//58YJgBUg7AKHQLREVRNF4cSntpXjFZZQoUbbG3ewr8rCS8LGxYW690yE1SAAJIecB
BUr06jwVHguz5W4en2jux3/gJbxOAbU0FEPEKmWC5t6WlU7kbK+vdfxqCDvHRmOCRC/3jT4/ax06
r0Ic7eW6XckWAJ72t13hDB1sv1x9rSVnDX350jvdf0bHsH9uAsPiEr1IXLx5iTR4Y+lBOZNzMPt3
6C5+i4z5tCig0JIDEi8CaJ7xFhVgzAnj6NEgXQ9SGPFMoHReGk/FIJf5N8gFILwGHD8uxt0F3ThB
kPTImd8SIdGQ710gMOvkw/XJkjndpRnhlOytOsHDDeiHvIR8Tbk3/RvzmFM0byRfrluSxaVLS8Lp
iLRbZ1GGAXlsr020Dktd/7I4HYp9Rlj7u9L655RGaFtfTKEQbmsbVQTIa5OzFTw73p2b76YObUVV
+kyqgfH4eHHsBx4betwWyTlFj9YZyklac+bJnuKp6GhYtlQRb2Vb6GJYYqmETJYzeIkF/15RpfWS
Puq5xuNY/bq+YLLjEvOHQiKIS0jHiUC8tXCCotYSIGNqILS86qtpmTf6TN+RZvjRTftJf6Fo0IuU
4NroKmEX6awC2QAMKuTQADrYzipNJpr0lgakmg+QX9/WsWvUoOGTMmw9kNVWaDj9uD5glUlraxJC
W8k6VzA5G8Z9OeIuUkOckUDJo+/RfbfdZWnzBzGf4zf+NUohjECvs24nsyjOaMSNtrxuuqeV1YTN
bGghzcpjNU+FwqTUfXCb4w91aNmIdcV2hWAs5SBis9yNKLMTpCd795/DRXBaouwDchQ4vqJG+qL1
LYgqKMPY4zMwm9n4qCxbSlcLz07Of4Jgkst/frHtyjYjEMXFiy+fzahgIJfp3xP0gNcAazSPZqI4
VeS74cKesM0LrcnquoO9NicPKRrLr+3JX++MfD+ZvIU22uxaN0X5tVW9r6UL9tuwSKsLtE6HkIOF
hLVxU9vgKLr+DsX/99edX24F0EJ+ZGK/CdPpD1XS54sL7A3y4V5zoiWF9NThuhHZqclbGnCmEo5O
kTgP+T4vR0tfvFkc41zQ8nayE0VKXDYODqhDshWyJ1DQ3rqFa2Yzsi4wUQAjz+pnO3iEKt/1YUht
QEAJnAJ88Ztide1UzejkOW68w0kD069iNCTIvl+3IrsBAG/8byvGdiR+OkGrxk0R5+lDba27ZYCy
XHVyNFV7p1eqoHiXvrQkxFp3KROojQ84KLOU3milA5V8AMmOw5gtO5q3NE6twXvQNSgqdnblvidm
+dDP81dv9rJQS9fl0BhpHra238QZy7tQX8c1XDIdssrU/+y7KWj2DZj1vZWi0TvJwe/Ly+zgLcN4
HgDdh3QnHkJT2qtUVuRL5aHDMsSsAccTnpZJa0GKBvnn80pI5JXDDjf33FMdVq/ooTczCHot3q+g
OAP7t10rK1nxHksBc3bKPeDOp8BikW9XnAeC1i4meTTLj6bNUc9AedGHzCVPBlpsT2i3XH8fSRav
c3PTowGzflP5DwDV73XzMdXMyKl3Q/lOg85ZCKfeX/cwWbrW4pdY3jsOYAjxFVARKEzoGW7jbntL
5uohn4DuXZsbJyOxztYzIxlacAMjXndoJDhlkFFuxkPX92Hj5bHpWSeWm7ukY7oi2kqX7eLDhF1c
WC5peweQbXdcooW0YX7q7eR4ffgqI/znFydIsJDAKi1gtvsyj7SnbnmpfUX2RBrwwEwGWpvLFYmE
ya5jHfyF4m64fCABiXRdEe6kQeLCgDCGrO96puUwMJcxpE/hXqb5sUifrs+U7JVgXljhX3ExUw2Z
mroneGwv/k09neblBE2H8h0ZFA4pO9Mv7QhvBGr4AZwJgch03nlavAB9DUFQqgWoG/xUtrKUJa6B
B4YwAGBH2ADi6oyrj7YHHbwMVyHLXKPZA392qQB4+tD3MaHGLR75k6Z6MPBg8CZYXJgV1qxJNKNZ
ZyRMaLbzIWNp40IbtusSGZkX9lYQuYsRjkanwtZLV/HCrrCK+Zz7ZcGTGFZyrwP5hIEZIMQ5wY7i
Rv0HHgOGNSfxoEItJkxYD6YJc7CSk3cqhyIJCwOs/HI69kmOhK9K/pdP2ZspvTAnnGDEc/LJpnDQ
IH1GXQlCA49NpTj1pTdAECEgbQhsJ3o9CEE+oJXtNAu4CWayuJHRZqfVj4z1OQHjuoKKSzoc2kp7
gmhuTcnjn8znv22L51i9dtW0zLA9l+8T1h8Hu4+ABEKT9Zcg/5Ns18VATeHmkU0abVoPnA8NryA8
S9AaeQRs9qEu1uoPcLno0QEtJc54QqVVeHTZRtbQZkYi6rZ1ushsoTisL4paitTxL2wIp8k6Ql2w
mg0Een0Mh8GPWPXsUhLPkKVHue/6Skld8cIY//lFrMR2YA2EtAk6lrafDS3fJY73E82n4+tm5MEL
7GdoqkBlQPeF3eyOXTpkFJS01qIhc8r7NkHD8eo0Nc2NVqzv2vrUBlH1XWGWr/2bneZzwTcuIQo4
w3Z4y6jXXrXCbJf0cUO8qGofobE1TJ+WtgytqQktlAAPa6fC3EmPUlQJkGDGuxJ0sq1hDRcYsqLL
BroqVF7k5ctyMyd6f7g+PpUVYXiJAZ4zNbkV6NVGmteyOCkQvq5bkfoIkCBcJhW9C8RKIlCfY7lQ
HDweNGvHXcDFpldFLZ6v/5uFurAh+KHdgd1QLXikWCQzeW7eidZSxyHHsmgBJ+m/HJLgjgPybK7b
Y0hWcvLnZyMuChXlVT4iCGmh0ozsrivcDopxcTKLwYSOdibWLwdCZcMnggZb1xdH5gI8EQ88HWra
ni84GnNtL59nnCXlsAKqcMMye3fdgmz5Ly0ITmamxCpMs8drwfvRoLXknNx3napRtwzWjRwLhBmR
C4eym/gm0fJFQ9tAHPe0P4GJvKSxT4oYpd3YxmuMRUt5Z1RHTaf7Ov1Q1e/qhCp8QhZ3QXFDceh/
STuz3biRpVs/EQHOwy1Zg1Qu2ZLn9g1hd9uc55lP/3/UPu2uShFFWGdjo28MKCqSkZmRESvWgoYU
opxlpS+OwimZe1Re+GA6AQ6DPfxjnb7vTGOXR+ZuNpJPr1jXC3tiyKdO67QZ9qTMvmd23dO68kEq
po13wwr1j87onoaiHES/pI3Co7IK0ijNRh4OXV/uauvBGSa3rE4U1TzF6iFSDG034/2m5TtphJ78
Y7elPbAaQRe/QIjRKJbLPp/4BXb+uauNw5w5nh1vcfKu7oQLK0KcFkmUjFaLFdM4QBxnyxv38pYX
wt2vlXMNzGBZx/ot0//ckYOUb8Tgug9g0qDNMChyCDHYq71kJC1PXNvXfoSBaXthqcy71wTef0aE
wIthZcj9ZTCXglBUqSfb+Lv1842wW1+t/4wIJ2xioE47zEuOG5V3fmDvylG520Scr1p5RolBzwgf
wvJEu9izdl/FhS2T+xUmUuN+B4Ve00NuOUtSdri9aqvHA0P1i3AH8HVR571UkDoMYkyFirm3vkpI
o4/FnTEEe/1VawfgimBe5PlESt80LAzKWvPSo5a9PPi2wM6bbKPovXY/Laiuf40Im1LTW4PLi8zP
USPTVeYBtblhsg6anuVwg2lbiNzV9TMWmULKN8uEwPWniiy7Rg5MJrRNSaEA2cYeEzThQVKSepc7
Oi2TaMg2KjNrg8sak9K/rQqvID3MyrmtaT/NTX1Sm9kzFfk4KVBbFfl+7p17a+p36ne9dw5j5PzD
dMhbywjOZvw4J/FJk54WtNLCKHM7mFbjlhlY+g3gT5Ghvl4MoACVOjs2aTfVt8Q61nrg2XRM//+s
CM4badNMRuVwo8m89eiUOp/MaatKvhpH4AygvlhEJsWLewhyOSPTTc6Fau9gf/RlqNecyZv7jYBd
X7N/DSFadr1mfsFk0iRJ8XOtPOn1k2y1LiKDrzkdf/sDLOXaDI9IOW56/CmdcacGzp2pJ7t0k2J4
+cJiwrvAM/63bAybX5vRm1hagC+wI/jqgYbsI2PzThx5XfuwDAwy8/GK6wtaSfgeYCtglFW4vjI/
iWUpYb+H8tvxvZLh0yvC7dKCcHmVwxBWs8yxFQ4fwvnn1D906Mj+eUgzPbII5jGOQ7v3etnUokxs
yK5JRvP4Liz0O+asYyPciIG1jwM2k/ljEveF3OHaiiRZTdAlcXKOmsmFh3qfgACgm6FIuSdVsxvH
Gx9n7XBE8ZcHKrO4lqEvsX9xj2lM+2qz3ybM/3SRm3eT/08wR5ZnV73tlQ7SAqqvvOZEBteFHsky
jgNX+bVRf0wdux+y5KzrX8v8wGV6lD4boRfV5fH2V1tdzwtLQmQYQ16PeVAnZ78fDssMaugfaruH
voIzz6mG4E7WtqJx3SbPLybRGNAXSXD6alALbR6Sc1eBmaYxWxzLVkvvZydBkyoZ5T2P932UxOZG
FX211gFtzW/LwrE7Ff5Y5tCLnqd6YsRXCUAUTw9dpyAt6IEOC10VJac6/gGye+O+WzsjSU6WGibE
UAyuX3/SPGU0Vi2MBJWD5MuYT9O9PiVfo8kMNg7jVSeZu3MgWjGRXtVFJ6vQLtKITFUbyn3hk3KH
Xp8UB+NHo5lv+vJzNji7xv7ndiCt7ZMLqyKFhDr5dp/ppK6F8hC2b/JSAmn8YQxOADU3lnLtXrs0
JdwD2aBChrl0ETIgIw2Qtqp+aKKApuCn2z49i52KV8GlJeEqkPBJThZ0Vl24eZTuqwiA0Zj9BOCW
+FSorP6QyKmrT/Qh/eFrh5b7eCqG73PRvx22tuqyFV/8GHA00B7Ar8KT/DqCOivIrLCgdGvW5Q59
qzErD7f9XYtRlEZ+WxAWNqI1BpkMFuAc3XWJtWdhNx8G6/HJHCBtQnLNF0NMsm+RU0YjOXRoHFMm
0guZYSJyTt/fDXPvFtqoum3XvZHSrZHt1SC9MC1sQrtWosKfeSnU6UHh/A5G18lqyONbbzA3qXmW
D/Lyg/3nqHBX2VZmkMqTV4fOJ/CrnhlEh7ZJ0C5U5WOjH4cRQktHftfG0sZdvBoqDFvSOdXQqnsB
EPZjSw2MBdoVfLf9X0GwsTFWd+DF3xeOmDJClSapQcShf1PW9TsrPxphsYcdesORdUOLlCVoTzrv
wkUYT4kzphMVd10t9mM6I1inHOf8IIHHvx37q6FBBgZj1MIWJ+I9DD0ms1zQd20me0sjF/XtfdTY
+0ozdvXWCMjqTruwJgRiqDUJDUoWUHIefBvkB1z65rfbHok2UJ8nAOwlChwHSqrF44vMxRr1KUel
nHsghd8uksynLsp71+5+3bazfOzLMH+2w5LpqGUw5yFODysacDdk93hmZL7zJp4c29MYON9VCawo
RTfUx9pB0bxQq52k1O1GhIih/j/rBkB8Xv8KLAHXXiZTlvhBZdEgPDs/tK0hXzFVWf468HDeL1Bj
Lyj4679OxTvxmYamhptOdDfb+8jgqGj6Q1Z+VJtj8ZpvdmlPiHdnhA/AkrBnaYGrS4lXgEQzyy+3
v5gY66JXy5peREZRNkouKewqFZq3onMe5sZ5Z7btqXfKuzh5vG1t7QtBPGJDnMm7wBAzH9IqZ4r5
/7nWZ9krsmD0tHGzdPbiWnl2CuSojVwVN6TICFAWALaBAvNsM4qDLt8xPcZUXm0Px9nMd1Oa7iiJ
7XjcHW67Jx5Rot3l3y8WsyxDTdJMPpmZvXX6Y5s1B6d87Mqt2uDqMl74J2xnI02Yb6rwbxjd6cNw
d9uLtcMC+vnfq7dshAsvJGfI235ZPbVJ3Vj6Lgfy3k7+tLnzvFYL/Z9JkCMaIWynoTTiamRe9Eyg
HQe1cc1Md4etsczV8L6wIm4ixwgteQ6Ss6F8Nv3Sa2GHHFJ5X6BKsZUirtpyFlgz+GYQCsJNKMkN
xyza3mfqCIarGbT4tCSSd2odxEclKwx3KhFH/POPtbBfceDSXme4/fpjBTkJC7z2vEn1n2DrvLQH
hfGn+N7lW+k8tGTe2rxAxYK3j7tZaefJedSVt70hvw1a4+04Oe9v+7K2gGg9UExFZG6B+V770mdZ
P6lJlSxw/qT+bunnPNjBhrdL/nSe438O/WdJOPWGXnZ0SS0TQty9D2FIjzdOgrU9RLOPdixMNUt8
X7sSDNrYwWufQDiQ7e3xKE/WztmSAVk7bi6NCFvITJHHkbuCIliz95N9EZxIvv64ove8VlypMHaq
8A+KaAqt17U5kXmiQxolV2/jLPfCTY6zNVfAspGb0Il9SYYLQNCnwsOTGPySPj44vufoT8kWgugZ
0iLmJ5dmhC0qT43OsHqUnuUavd+0nwevnpW/lKmQG3f2TX8nZRnEmWYT7ke/syn0WSW0nVLnyq1/
yoqpRBN4yo+xPkj7tjYdN4jogvba3HvG2Ov7adLmj7e3xVosXfxoUcayVsqSITnWZujPSnUEtquY
G/fyWm5D/X3hISZ5k0VOlrZHgKivgVYhC991n5gpfKc2vev0FmWun4NW71/hksJhokOfx+ykcMVU
clAUHQT358xp413Py+iNVucJok6xsXFArt2VQKt+mxI+ec3TZIxjHrLN3tpvDQSvfhqmWIDpQkX6
QpJjTodOqZd1S+XAbcCQhOXsbZJKrm6OCyvLuXlxIdfaFMypjpUGxhw7KU+wAXpO9302uw+v+C6E
AXzcXCrcY9eWGvgqykkCOdVGjDc9zZDBp0+3Taw6A75I57ZipFSUETXRt4HLkBTQiD9NjDZZc+6a
DipGG0+etacIo26/7QiXiY6yoqTO5GJZp+2NMgKbWHmVNHkNZYYQdDElPm8MNxZwNfUEFA76E90g
7mThZpmiAP7PgeRpMkrYHt4NtXIMSm/shzszh1HJ/1sNqBg33VYorsY57xLYIHnkvRhSKAs1HrWB
RCAFlV75v5xii4V2NdgvLCz/fhGG1MP1Omx43I0+FLsnXxld5khvR8fqQcToEvM34N3g1r22EaIO
NJgxTzg7P4L09yXoxPdOc2AiYvxTptvlYlvGpP61JXyqhjmoKZKwlZT2YWbSfdTf+cHR0uuDuin4
vvp5HIUiF6S3C7u+4JgJG0EwkULZgSy7cpY/FsWWoukzWlS83vjTvHk0sjXDFIwwWlsPbU1HJDCe
HLtxQd/AxHoY7e+Sum+Lz/qHWPfk9IsP/ePkGo2GPhhEDLsSnrlEzQ+3v+VaOkfFlM2gAnmivH/t
cie18zSmdC56Od/n2ZPaF7vJgSk1expGx7ttbC04qVdC8kXfmtxRcL3wqX5HKGWf0/tCztzKeciU
2L1tY+1IWTb2IjCJFIP4ep0Up/THYqJZ0UqnOM5cLUv3ZS27CdzPuJXuNGaegQX8KbXFEqkmBMYK
QMVnLuPrlWzNpFUqmfKNPOQfUHT3hjG5v+3b6se6MCFsvKTTzU7yGdqVbc+09A+K8RBrwLiqzhst
beNjbRkTdl5mW6YiGRTYtPQAg/e5Rqiujg6BPp57fatFsHakXC6ecGxJHXPPsY+xpJzeGekMgkF3
0yHbW/7bJs33qbqZZq4Go2Y49O1oCgNruP5eGaxIoVrSW8oa6hxuPjHc5TUS6F1PDlXpS26C5nZT
O8tzV+4UB40hpWl3xVSoP/QMYgM3Citg0aSh3d9ZbTWP2ZREMepbEyR5czp7hV8PPwPg45FrNb78
MRytyHfNLvEfu1SxEZhq+jp6kJJ03EgV130DIQyZGvx9ogqZYo9J0pXLGZNSH1LcoL0blK1K3qoR
RqsYruJ/iNBcL6AfzAHcNBwdEhSm6nwsQMDJ+vfbIb92JFNGhhiQ/tiCurs2kklpzouDQVl18KM3
THBN+2I0zI1TcC3f4bxfqOeQcXgBmYztuatthUcag9vdsPOz/WycWmVj+676wpQmzAvoQnIBXPsS
jk3eWBbH34wcpdd9vL1Sq58DooqFfRqtC7GhF9tOQvmbv244n9C3t8LabcONm3/VgwsbwgEu61IB
ORAv5mbIjHu/gMy6iuxmd9uTFwjW56OUr23D5wTFm1ganFvJn415eTPPhyl1v9oPEzOCnjrf1ZGb
Ju+NO5n+k9wdjU+3La+deQjqwVDEg4cxNOELjdMUTmZqckFF2bQHudBAB5zP91I/F2+kQWY+KXf2
t22ufbdLm8u/X2RsCsB6aMh0Yi8fDrNcPmSUrpt63FjUdddsSKwoiy9XlWAmapp6GCz4jHVt59vx
rkJvRZXzR6eT3azeAKG/mJlZPqHFuC/XIcGuivovuTz0ehn0xLrjKv3bUNtVpzrfm9KpM4/t1zvn
45+vIpVkTVmIPxaermv3LEARAeyk6bkqHlNTpSRq7OG52/hWa4sIxxrajgzSky8JVspIYwa4l/hW
xrRbRKMBcaN82MvZuSy2EKzLHxMTxUUkhKko1Llplly7VMwRT8lZA+oR9ztqCkhauVDn3V63VY8u
jAj5n2SaPtUWlXSpGL24h7ciOsza6Pm+vdO6p9vG1j0CXI8k17KxhRhcJGxg4iAGexm6w+FpjGp3
k6Fly8ji8cV+igsnGZhVgVoBxfl49o9Rb+xQ5drYT1tmhFc4E6RFW0ls27Zj4PmYSA9/Sm23bCFk
336vlpCg9Nk8NUG9lJQMOCJ6g+S1OUbWBvxkOdJeRtlvK2LhagqMMdAqlgsZX6/vGreeNx75qytF
gkXRii4Cp8/1BzEG3yh8a9k0selaDlRiCYJTW3n/qpVFzAZ9JOaERPyykleto9HlPhvyr7x+CKLO
4wG38bjYMiJ8kjJKO99O7f+HZjMesqnaboesJSPALP71RJwySMpoqMLlpLaVU/U99dEH2gcb0btq
g/ExjToEbW0RARr7Otc2QMZzFn7Rul+5dhwQrtE3vvyWFeEEUyY7CsMBOk2kjXJgWgrp9GPfb5wq
61YAXgBbp8QnjpzWPS9YNY7Tc2MAtw5PSesctPTobMlJLh/3xU6hNf+vHSGOAzvKrKpM0vNcoCXo
eHKJ0gYTILYVu5H2A1ISbzPh2vJNyLGLjk53m2TUwr/FzqfurRW4ib41l/xCoOb5pKGqDOx4yXvE
aGgzneuStUCR83G2kd3SVFdq7tPW01reK7Lb6D/L+WM1126l/elQ1GLcoS8GkRwFcjqa18eDPue8
0p0ROEJ5pAkDhMmKPt++d1YLftTcFrYDWhfUkq5tmImsNE5M16/U/dBT5fSoR9NbC+WvLH2vTe86
I3DzNOZBlm9stJWHLWxkXLCUlRYqAOE2GgpZS7uAw28u/pIg4YN+Nz21skd7+9dtJ1dCRWU+mVoZ
piyIB659nEMlnMaxSs/xYNxR+tO76pAmcPEeX2MHTwB6ohVqCmtZzbC4VUqdnm1d+jTqzfd+sO7z
KTgVPEf//LzFp/9sLT5f3OWBXFRZkrfp2WpPRrTHq7DfOKNWEqArE8IHUqvEmAoLd/qKCzCLWlQ/
tPixTpMnuP/unGprkGLlwgWuBDpZX/qOYFWufUKVomoKnViUwy+z1bn2Vltz5Zy6MiB4lNoQPY0t
eeMskTDuK3U6Btm9/RgU4cGsm6P+p0BHdjAGKS1DE0q/QJzPLOvWUFJ1SVQC86ekGo+ypn98RdCB
94D0if45d+P1oo3ObEnjhE9t5+X/lO0bpgmCcmOvrn4ZtCmUZ4UY8EOCkUZGokLmgM/H7K63jQMk
jLfd2LKw/PtFPM9yAM9FlLJ3QhPdmafW/9Ox+udvceGDsDupzWvZNGPBVJ8YIYCG5x+aqa/YlnSF
FoYiWlCE8bUbRmwpRZByX2TWm/JH59z7+z9fp0sDghfmUE56kmMATjRfQ/N1o7a5tkXoa0HsTocL
ulRhD8q13Ou0iXFAhq9eNwJvnpy7VLVca4pcfXhSJvmDoYZ3t91aO6IvzQo7c5zadMjLPD2H/oPc
/JR06t+1Owdbbaa1+45343/+CXfqSAkqNlX8i1M7Ovu5KnltC1NMb0SPqfEOhOa7KXK+5YNu0kz3
s43X/9qld2leSJMDpe90Ff78c+2/m9OP/QBpmttN5X4yCq/xN6ytr+oyTY/OAo01YdtGfROmpYY1
PXERfHRVfSelp9zYkrlftcNgJBaAt/KguY56XspKqDt8PTAWc3cyilO+jJxthP4S2kKWucBAmcnR
ngs1wqeTLD2ug5lrHBP+8IQnm63qLRPC50F5sLGCJVPQmc924cL5At3BOzvfuhfWF+y3KyIAPrEc
KZBtrtYkX6Av2eDN1cF51WEEiQ8ZD69lytHXn0UuARFWdQ9nv/3JZjqW42got+jE1g5u0FUMeXLT
8fmF5EqZUC6VWpZMk6R8l1U0Q6TY2Jq7XstFuN2W+XJ2KKW6a1emNlcLpcRKo5g7Pr4vP1bKqc6Y
q1Q2wmzNIV5L9HCYrgEZLsRAJiH9lbVKenbKot45Vip71L+njXN2LdIA5JLfQ3fBiSBsTWlWjT7y
J86hiFFizf9rVqNd6shbXe+1SOP1wrak10GjQLBT9q1dGKlGRIP3OSYMKWleZG28M1edoTT83I1Y
0uzrr5MqBeJOqsrOJA3pPyNNY/+pkONyezNg9a8JkfJx0lIzbFW+Sqacyjq+Y/DPDI7MuXlOslXL
XIsA2BJJqog3Hn2iO1qUVDPqEOemCg48vJay8+3rbtUCdVK+PeyShjjnnaqopUUhuYgmJa5UTm7+
CnDdIhr424JQYMjKfjS05+dx871JslPe/ZLTT4GVblzcqxfqpSFh/4eBFal6jiuAHf3gNMU77cn4
RJ156g/6tKu3ZFvWYu3SnhDQcac5Q72kccvSLTiO+imzNl4+a5sGLUDmDSjVs0OFnNpOuqlLTB5X
qq8dpdp0kyaExPCbX/zpVMgS1jqT46D92Z8Q0F7vnCoraqtTOKI1+XNRPTpUFSKNHlhmvSIx1YFW
8LqiX0il5tpQ6LQ+tB3j83uxibR7giHZvNbWwvrSiLBxOAWSMm451ALToGpwajap/Ne+/sI0svRV
efFYy79fPBNivfP7rsfCkDVuS0+yMX7KxsZbZMuIcG9qgSKZasZa6VG2c7pfywZ1hmF3+wzYsiKk
vIPeBwn8sum5zINil/Y2FD521Xjw3W+hS5Z1FzOn55kjBnBpmYj5GeM5edjZnM/9V/NX+iGfE/dO
it2m/rLVbFq7p5k2hYwK+BNvUuH7pLLvoDIYZzC0zvDZ5PXwTxOUthuGsvQ05fn33uzUjdBe3a3E
NJQZ4NaZd7+OCQj70M9Ik4yrFE0Y2DFrZtu1vN+ZW/qda5YY11aJP51Chficj9CJroo8zc6KcV74
t8vwyTEMV6rf/XloAO2iVM8IOmz6yz67iPJxqMveCfLs3MEk6v2ot6QO1kLv8u8LK1bmvWTXGX7I
1puuOAO7DvoNnMVayF2aEPYQc1pQhRsZJsIv4/Am+V4Mb8Doep32k9aAtzkpsXb0GNYCmETRG/o3
4b5TaAnlml1l7NnJnU0451+B7SMbXEqlIGPIRIRLQW3qBsE9PEoq3+2Sap+bX6O/6vpgW4WXJcpG
grh6sQL8WSA4IP058a6DIJvJPMuswJ7fPDZZ+FTQIgjk9k0cm5I7pj+C/NcQHRR/3vh0a1F+aVhY
yrr34ZNrMNyE9VGaJ3eK+oOfPaXDK9JG1IaX4rbOI1WUVGojw8gnhzCXuiP82n53fE3LExTOfyaE
SM9kSEQb5qnOz4uF0mB36oNff75bL20IoW5WWhyMMoGhNE9DvE+jh00dpbUNe2lCuCvMNPSdGsbG
ZaWYk2Cl9OL0Gi8WdAyVco0Pch1umhGHNjON2VnVgvnAMwzNac36ZUxKsL9tae1o4J1IuYCbgtan
kCXEQV4qeY8le2wHZjKUnoccwsjA50fZs6Sgfeh8s7qbq1b5NvfqVmN/dTH/sy/CgRAvNGPD4qgw
5W98Lz/59LrvZVv0EGX6Ny/2bhtI6dLHZAvZpWcXXl3Mnr41GrC6Ty+MCPtUsgeuYMvOzlEwHINg
3A39U2Srj+XwinwIbNZvb4QUP/Ud2Zwyg5MI6m0m0Ki8WM1Gyr2WOJgOoxtAVcAYi7j6NDF0pTL8
DMJ12a1hQbBrN5cld7+RdS15rpgKcUcs7VA471+WxPLZsRpJe/ZFUl29csMP9sc+fNi8kdY8urQk
XOJGaza53evcgGqwC/NPfvVLT3vG5n237LdeYcu3fuGWAeeOAfAcMi9h9w4gvhEcx1jyq0B8hFGL
N9ru0e68CRbeb+YW78kLwfjl3WJd2BOc67Ooj5SYkNDm7mz15uhWdeHZuemabbifGB8AUTweB+dn
0iSHcFBPbWd8ddTRqxJz4+RaXWgqHAtPiAx3qOC7DN9Lp8Zhfu7k0xBqh67xPSt/0xof/EG/v312
rdji9bHMK1FSewm6jIxxsplcjc5S6Zjvqkk2XS2AuQtdnRwoK0RR+lykGwfmC1J6VhsRR+bLSAPA
/BvCBjQyq420oEbvQuo9/3NhHFD0GB23Ut9NZbV3tOhRiR9SqXfl9Ns4UFFWvihFt2/DX1reHW4v
wcqxw49ZCr0LidALRXRzcKTO6EvUUpz2kB+MJnRN6RhtcnOv21mqSVwRXOFC/pMbBhSCKqosox9X
B6ZuGleHbGPPPNZwx5jblnzaSgZJ7RopWB5IVOTE/E6SmoGzAcm9qWNSfU78fNeNhrpx/qxcPldW
hENbtfTI0mKsaEw+5/UhjA65mW5E6aoRk8oiGCmmHsUmzlBaTajXA8oldX601MeslO796M+fXRQV
/zOybJWLR0qZ5TzvbaQDfWZD44++9jOE8GTjWlgNAvYZAAGGkpjqvjaSSNlcKhae9Coa0fL+54yK
RJ1s9EmeXwfC8UlP4T8zwhESTcakzj4ivUESeogOJ+a7SJeOpTF5Q6t/QC7OVYMnJf80yfdOY3pO
M+78qtnp6tuWx3S9d8azFX+fJtey72rtjr18lpLmvhhisPHvDBhzp31XSnsfofCtzG3tTAJIyggf
WtxgL4V8qleHqggV1HDSwq2lN9V98lf/s3wFioxd/9uKWLLMCjXoWx0rpKDkdl6S8MZqde/24bLq
C1Ve0J2MwshimXfMFLrMi5Vc83waPPPsBY9++0W3Pr7CkCWDoqZGDPxiCbyL6FVGS+rajhagAZz6
MbWDf+o2Unezn0lHI5ioYJdcI7dtrm1LrqjfNoUdM4fSkDYdznFleGb2fVROUbdxV6xtGKbpGaGi
bomckLBhjHYcKMRH8Znmj9tmD431o7COweG2J/raYcm8EjcAdTgKpYIrSpyWapBhptrrx/4s3cG1
kO/8+/Kx8IZjHruBa7mKW3ipmx2gmNr/9elL7WmnT/3euAsea69R3eHeOuYeu8dL7pPd59zNvfiY
3vc/N37ry9RIu/ypQuWzn1BBjiz4y6OcXKj5EWrH2wbWQGJXFoQNKI19k6o+i6GZyZF+3MEcW7eX
P6ZqBcWWBo7lVBtPer+zLMi3tigrX1B7LdnBhYOiEII/JEGudwtB+5P11YpcdIaab8Avk0/2u/67
/7X9Pr5F5S98ouR32/P1KLCfp975DWL1OtBrlHBT2IqtKmAePc3LXWgpxsa2ecGv+uwg6HxUTaH1
h3rueq+afl5xYaPoAuOJEX/zh2hvmfFd2bmJqzeRC9m2S0Mwn3btmL7Xhzt6kGbSH5jwDMJwN202
PdZOKZ7jv3+QsMmcbPSbIGCi2Qpzt2buYVS8UbU83af2NG5c5uvuL9QV7DQ0ck3hqDLCMJPDDj46
rZm80k92sxq6if8VSu2ke9Ae8h8jctFaf1D7+DA+KO/l6RAoj6h9pP0WRGvV84vfIuz7Kp6koDAX
/mtzZ81/o9zrTsVdgfxrstW9Xpt1YeoRDV06vrC2i9wgqUZ/1hiYsvflpzy2mdlp0Ux5kKqTD4Ww
j7qW3+4s52MZ7cfybtKhPBz6jUrsaup9+SPE2CsjugEKI+W84Ic3PaeWNzcPgRsVbvCx/QV9q/It
dicGHj42H7dm/9YujEvjQpyF4F9QzGL4fwqy3Wh+o2XlNfXG8bWcTmLuQyWGmVtanrDxCeHlRPVU
jTMe1vcpia+qnpr8NGQ/ZO3c99+BdrzihmIOBayptVRHxKqfMZe5kyMMviAXq4jOJKjPCGFd5ttv
n05rFVSNd6ECc5hOm018FAdx6UtA8OJznvReHr6vFMtbunl+VHpOzxAHpzSPxPcbZlfe4hrYKZIY
2iAUNoWHS6YlsZWFjLuOpXOo5hSRiYNf/zPULgp/sfPgzJ+UfD7FG6nyCw7+52OSTAbgM3ka3ZDr
Y1JBtkxLB3Uh2/47VkcaicUesj53KN7kYbCrQx0s1+S2AdLe8+yaUXPHG2ujErGWfxBFv3+EEE2j
n0dxszAFytYXEHfeAE0BI5/3sbURRmthSwgBUwMpqvCNr73VxsywOzVI8HZnt4f5e5u6Qe9Ff6Nm
O228D9buuYVFGwAk/zHFvo8ympk0zygo+pHxsyjrwQsldF5ux83yg8V9aHGHMtpCEQPo97VDTTLM
GXcKYWPs1fEprPba9yI8d7bbbTWD107xS1PCuQIAjj5tianBKz4r5/RDCWrUve3O2pybdmlEu/ZH
L8I5gQqafa7uvnWDW2Zu78Wzq8YeU7Hh021zq6sHXzfKGsir0+S+tmZB0R/bAdZ8S76f9KX97I5P
AbJh1ty7frMR5msns+UAEqFpz1YXX0OWHcULRohDc9AiL6/8BydNf/m1v3X5r30qlBocBveWu1/M
fSDVDZxkER9otfrOUPpdlr2Z22NXIY32Jp3OQZW7kflWdT7HhlsPh1Q275reC+ePgbKFWVrbBnB6
09flFy06KtdrPBaDXMN+BeeZVib3ttXG+yholI3NtraxF2kKQBGc3bqIWsuLWZvKUYdNv/ePYSrt
8wi4ftjsnDFy2/zUVP1TbJUbF/3aB2XYR4XxgbyC/1z7BhUOwx80Qc4hZKqwPVhlstu8atcW8NLI
8u+Xj06l0JUBDP15rp/K+bMezhub7oXq5nIHXFoQPpE/U7AxChYvdN4VZrfzGdRHm/UkQyqRI/KZ
BcuzOuukU5i9i5MHiYw1Mdy4SiDvbwdG3HSXV/5+SCNgnNbbeNgHcJXq2rFBklyp71qI5KOtefm1
IL/81cKlkUy1xPD08snhsy72wWi7fvoNEbc22Tr61r+zpTB4y9XBrrr+BJBEGEnhcEnCBABeKXIR
BdqnyuH2abT6oQHL0zUhC3ghcjnDn9AnPlbC2gZojpZmstGkXfXjwoLwoaVGmcexZckKBaDqYHp2
eC7yLXjSuhWEg6nE0PsWVbm6QE+zrmFXWKO1Q5XbXWpY47SRga6d3fCJ/7Yi+JJFPlqqC8dvNj+o
vrFzhp80/fo6JRnd5XKwwYO/lqI4KgPRIO80qvhCtBXDNOqZA1dIlL+lnpeNyUMHyyZIvWBjO64u
H7AqytcqE4WG4FhU+0ne+PBDL1SUExmDM3xS0Y69HWyr/lxYEfzB1blAgI5g68p92k1Pdr90UU9z
s/XeXzualxKjLAP4BVS+7OOL88syk7q1fD5UaiIgAOyhMjwj/cqoRqkne6XfUyG97dvqyXBhcQmd
C4tRbgVSGLGRmqLf+ap6mJwqcO0+uCva8Evtb7VaVkPRAFnGMQr24sUXK5KsSmY8TPLaYXq5Nu5G
s7nP86R0qzSIdgPxBNU3SsW3HV0NlQvDwkcMYcIco5x73lxGzLsHVf/JoNVGpKwaQdQYhSFt4SlU
hdUENOfPaDycfUc7gghNqKI05kYmtvrJYA6jh8vpZ4ojMIEfNsyKcWbQAHU7Lb4fvzj9zK1SHJ2k
21i2tUakLuu0axZCjGW++dolPUedsJU4B+0yckNlvoOv0uGl1dMRT92w8MIH+ZS5+y5NjxaaStX7
299tZfOBFAXCvRB767xor+2HgSYpRpom1KYov2tB+bUKK68sBsvzg2IjSVk1RrF1UaylJGILl5fV
1WOaSFC+DPKU78Y67b2izbSdDXHanoR0i7hp1R6qFkylLd9TTPgiWMQHY0AxBM0rBlx75ZRNjSfP
+V6Nwr9vL+RKbIK0NiHVQ0UOcj3hbMkqWy1lNh/tcqYHghTdq4LheKSA/XgjaLZMCYdKg0pciAQa
pLM+FQCU15Uxdmtla15lrTBLZHKWLJS6MM8Ke3oIonKivcBsrfk+cmEQ3yUfk3vZ9d8V59LrD8ZJ
8lAmvb+9kCv778qqsJCkBbGUyUsm5YWe5f60jsnutoWV7EZfaIdIChZByOck9OJQltKpzzqLOc16
6KGfke0DU/l/3baxctVwpTEdjDgZbE3iazhE8skqDSYn9SocXVhA3shBsp+LvdYo+yLK/oI6qpV+
3Ta6FhggQ9D+0ZmYp+98vZmnIY2LQrPJQ5nLSupvKXV8aev7rFwxNLeYQKNKw8CECMbNzNqKWx5Q
5zZovMRRD3Lw3jiFlidLnzbZb9eCAcQvhwXMR4gNCUWFbOpMSZ4xVuSfMwcBlW9a7LtDnHkA+l6x
eEwBgZhfeFhFGdy2LGsZehH8igvNDXxJPgLCyryynqaNAFz16sKUdv2dpDnljVOygSNAAXL7bRje
T/a7mjpJVW5dzGvBzuAJhy1VLZoXwgGPnmWXZgNuOcH73gTpWegbt/JanZKra2H7REWEkQPhWI+T
IbQGjTuEKWLk3Sty3gk8zeQlqeRGzXyMsn8Mit+O/IqZ2IVrcRlRRiKOtO56ITXJTIZFehXFZLf5
q688nvS3o2LtCtEgBUICcAFVvChKWkMYU1GDF2tKP6bd6BZFcYpiZx9ttcHXNu+lJeG07cNo6mIk
ic5BW5eeEpn/R9p37ciOK8t+kQB58ypbKtfl2q0Xoc1qee/19TfU+949VSydIuZczGAGmDWoFMlk
ksyMjCj0yBt4Q5USluJ/NFNEiBUmNRryHDwkZfBTpD9d9Yeqmb08bwjk2LpIzsvExq3kVEtyBaOB
irCRM6kBgGyW+3bYUo6L5bEANDa/iNHxS/p3WSRTVWAs/WB1+SrB5YWSmF4eyj8WiKGoQuHXIjxt
C3WQT2CGvM3/prsFiKR/TBAXWw965q0/0yd5/HtQ6FX3MdEOPdo8ETEHVCpZAC5DcAcUrmhLmqWt
Hu+UpaAGgrqZpFzB8UoGGrkYA20MwfYBVYmqLXSv3MWe26vH78d2lgLatR1iOSohbqM4g50OQgLg
V2WifysXjSQU3vKAnooasqMIa7dRRfUkLVcGMGdVnAk8zCi8PB7Bb98ykSq/MUBc4LSiZ3gvnmkV
oJol1BZv5bmBAp2/UqZzH/5MmRuh/J5OVt8VRvHagKN5Msrkz5hqerSOfLcwwS/M0AhAlnwExNNo
G8V9DzAvYuDjyDRVreK7FBWMtMzfwT9SwbhLy4dqFgpoIBnBWUuEub4UBqVTNJx9GSSW0XYgSpT9
ulRwxs3rHxPEMDyfT7Wc8dE3nEYrn9+NUW/Igwmk/pMXAX0ueCyEClN9gMh9perlOc5NaVScnItN
IThJ4aYqaLiWpVvTjGmBWwEFgMfWrU+NQtHFXYtv8pV8x8vnYPzmonLDZ8K+EkQXgi00mPrSfgRx
x4wSxumPvOmtRQjD8x0IHcEXkR84rrQL5budM9LpRk6fHzv0Ev4MKrxzHyAgdfAe4gZQeFOeFzzY
s9SdvM627ErdCWZjS5tuxZvSMTZSSz6Hu+Zp+gRNoSnqhTGaDGA9jSGaqa04rC7TetSX6u/XH0XW
3wcm5WQ/xkd5PDaRGK1w7TY6TVyFrOrEY202IKEU290wioYahsesHg5qo74C6Ws/nh/qpxAxC5WR
xqtFHCHME/TZV/E+XXs29+qtwDu5jZzWDc+PLc6LS0YYrDoaMtHVDrZkwqDoxQU/zGdWi27WoNf5
4bUrQBtOyR4sefW1GeLcSuHpPBNgiofuzJdGCGUwq4tXiE8NxdJSOU5EcQPU0sjb4Z40x66rRxtX
iZ0QKahhtqV41qTqW/ObjZhIjT6FF1U049jKAGvwKsXkKplyti0FRjzt8RDBi47DqXBrvG6ZlC/B
8buNBcebFKNsAnvIaaj0pR0LaDagDABCIkVJzKYvjIJURsD0IVToclQyQGNmaKZFi0TRiV9BzVBK
VYsGUa8FcTc8BZ1nt8MC5KBpBhlzGriqK4V2alTHjJZGWJy7KyPE3HF874OoWQRqELWaDjSEpfaH
pyn8LZ0qaDX870gI75iCDgBsWQq3tk5Z+l9qBnIrXf80EUfbolbiYv7p0UrMVI83ghMVQKiJZrNl
/9bH7DBtuDfBjlzRwGvxADYEhxuem3Ct0qAnwrwgj76FONk0tsJjR8O3aIHpb4LvwJDeJBuoKVTC
E8tbC1vOxsGW2f0Wyp+DA0xRfBA36ftg5U/eV/rU7GMbmuzPGsAG5uOQs3iruZ6oOVhc7dAumFgv
8OFNCG8WWGERDywfrHbWGBopkt7r4l1rdBUObYxu6A7Mvv9urLAx2JVCeRTQHJs4jxR+5MNpduwU
KarkJTQjN6A0FS1F2H9Gi3P2drQMWzQBVKjg1ma7k+1qR5nOxx6NGtzt74dSkrMSg6VmLcs3Hi/V
4+lBv8Dtb2ei1+fSvFK4VX7l5mSwJk356/Gul0jsksbEHi54+HxZ3rDpupdXnHp4PAraDM1/fuVv
jDy1fTLDkZlujT2q11yiP7ZAm6e7qOIFqODM85TonQCVa6gnfMdg70F+47GlpcI3CNf/XwBDrLod
DIdjz+9UmDK9fM8bPwDavkdmvOeti7/pn8NS/wuORt6OD/xmxGvaid+652RF69qlzSkRYCLWE8UY
kJDtpO7yAbe0gHY5n/32fw5huDzcDnTiWL8qWxwHIvDWgh6b3EvjoIL5xPS68pQ5j+eV5oZEIOih
piZUCQ7ubGsPry2lnrFYvblaNTL5IMhBXfnzYJrvcc8Ywzl2EmSiRp03ijMed+GqKvZ9vhtpV4XF
3Py1ZSI88EGVj1yJgeV6YWr4xzbqdH/Fv9du6faOtkcrWw/BOIqfzvP1YPV+oeRXe07sArSGenDT
CdzIqp6Hdi3pnZmNP4J6DlqKs9CsEfeTUhkYBoTP4bYy0bX51q1i1zc4I7D+v5zk9/Z+NaghYMQh
5OdAwphlUNixAH1pmXJeLI4F6iHoAUKhD20Ut36fKK1WIPGGseDoDtZAkwlWMBjp67ih0aYtu+WV
LcI5qiALZD/CvLEMkCjQcNYmXh8Gxek0wGUguJ5Lb1yuB0l6DFsFQOjEkVXJUeW005uYBgBfjClX
X0OcNurAB82o4ihQwi4ypkE5iYVARVvPv3LnmVdWCF9RxLH32NkzvV1iTrayYm1hq25x3Qjtzh4o
cWXxZLiyRpw96igMUHzHDIPsJkXPh6v0ZqHYj/2SNnHE8ZP3MacN7LzHM84ay+cxZSieT7NAnDqt
KDVlqsGClv1J+03O0hAXy8+2q4kiDhR0IQVS38ICI7xErWh5kTtGrZ3GFrAkYb/mgs7MIfmgImP4
ePZoG444aPJEjth6doj0J1ynTmFxG+ZZRObHfWznf9htvxjHGV5LxsQqHKpB81ugUfkY/L9ZK8m8
EbZxGxrFkGacqbL5KOFBF4+9DvHn/hhxKgSFy0mZIDWTC8Wq5bksdLwsldEN24Q4DrVMoFGpzQO+
3yH/fCexQ4IOVV4kTBCBPFsccB+vCt3y+cPQU2Zk8WqM1+SsWIJ2obtMMDfxsjD3E1WxZ6DDRvdG
2+tLs2P+UqZ+cdNfWSICHduFguqPPtDadWJEMtpmtF3EXIZTg07GZxECFTIiGsS2BO782PTiGCGy
LYl4qoMslfBrqdYSJhNSSDbyqR5GAqd3qmbJnrDGOtPu64srd2WMcGVhYvOuHdC1EoTTn7H3BVfJ
hrm8FrBG2aFVaoS+ma2OFS0hvLiHoJcLbVuUsdGBf3toQf20koIUMOHG+9SQHQ37p5Hf+r1d+U8R
0EQApTye1sWRXhmcP+jqKE4kjvGCDgbHunfAdgy80n4AG07AoYokSWYwrR8bnGPo3aZQ0WYBsA/6
rMh1nEoofwDag837EwnZeuTqF5lDP9BjK4vHBXRVBREcxzMp3+2w8hDCeupQR1tbgabe4EDzKhJ1
n8ZjuFiJBVhjXjB02kPk+9ZOD7zgqOQYTQZGgwmdi/xXHjojk+hcdUBjqp6XgNLSMKm/fXLkJEJ6
Bv6BxleU4IjhhW2QdxBMmTv4hu24kteB0+/8P/1J6fX2mB5lF6fwJ8/o06ZYZcfRzpH+bc9lq1fP
SL07tNfUYki+/iBiHpo+UmN//qDRUGzNii3FyJ1qE9nxs2jHT8J7dJyoR90cPx/NAnGYBsko9J4H
oyzGHx0+PbOyGGcyuO1XeqA9bJY86nqERPxRwHSjVMzvlGf2XzSX6Zn12Gd/BQIfjYfY/FMtSmHY
wwSKTXsNKs17rTa2yLRu+EN1KleF0a4QhGxu7b37brVuXfb18Scs+/OVY5HhIIVyrNziExJXMkUn
Xjd6pXt49dKeAEvh/Go6yYecV/FeGmswBBqfqjkWxRo82BAMe3k8oKVoc22GOK8ALJygdobwhkQ5
qwsGDW4qUNyCvIt0/lSpcoZxCE/lqrUGFGE8o3gX17qyz/ei61vTenCEs2T09miGTpLpopV9Rva0
H81hH2z7V/x7zevxZ7DKDIlyM1jq8QLI8L+RgmxziaYoQA4T3zdmLxWAfzvRKAI9TCC5ZIT7zGSV
T0/byHimPJ74xXvotWEiRA21L6fg0UKIMnqD1SND2Yi6aqYur6uUjbN0hl2bIoLPlHVlmhazL1mS
Wx2QFrDmjCdlQDRXIqKNLzYCtJZgZTd8H2J30Gu9szr41F/IbLjaU0rJddBGRQScjmvGMgxgrzFl
S7Nbcx4XTRWCtg2JkCOyhRpqHYxMnM7sp3UMG4/n7RfQ+iCqkWAlCbw/GAa6kdG+iax0Abp0I1/z
lmxKL8UT67ad0e2y/fCSI3y33x+QgHn8BYtjRFPnXJYFbEkg3EObQjZSJpzRWnVET6w2/KmFZ6Wl
pBsWAwHoU9BeiLZYMKnc3gRGNDr5XtoAeC7pZdYakGeLNHPyDaqi9PJhiwYBSL/ixgFI5a2pHEyS
WSqgS0A4K2C/V+0enS9q+DJwnN2pvIESrN6i90JpRfAMoXluJ6UfKRhIHs/rYpEVDXvo3kQDHaRa
58fC1d0xYlN5iDwMmWuMvvj2ZbssrA6qEm8h+6cClZI8DboWpVYqbSdhTcNFLtEoQMgSGG7c8biZ
W+rWPoJ7okrDjE4vRKONv8Rx0EVwRWb9qv9JI7uHFGnvcsN60L4pQ19cbXCPzY2DwJqSjM+sGkhi
EQBFzqudjrg65O8hKBPQi8SIq7xl7SZ1UISem/txbTQa8cg2pT6NhT6ro9C0tOZT+W6LAXEAXTDw
N4Ni43YiMiioSUUy96LFmaonFXNuc+0cNtDT09BSaUVJFOg90N+g2IrfKVMxH6GPjBNHbNwUVcUU
6LiAEJkZVNxFFN47f4seF3eKxH3dgjEt9a38J/hfqAiIwPqiggu8uQSSzdthI8vh502LvhxIvzTq
LlS3ffE00NgalyZ3bmBRZy5c7DjCy7M8rORG1nC6VN3GD7M1X7QYWXkpAx6vpeZjqrg3EMR9PZ7X
JQ+7NkskD7x6Qn/RBLO806AxwS9Si/Ey3VPKXTO2lK28dLYBtA9P1kBXCzT97UyOssAUzYSZjIsf
iAnm6LelKkctnWfgPQLV6rxnefJpW4tJEDBIeMEzfCMX3nHrE/PMjCNrbMEOlHOUsL+YsQchO2rt
yP+iU4AIkyxf5v9pzSkkVEbrD78E+X9Z61l11FZtwthFgCoTuqZZDRWEcFXySNw2k6UW6kcRsJTi
2eIUo5MGxCtQPQBS5HaKW4ZNRCbAegpipTPccyygI1eh9d8tXrvA5iMhEQRiRLyvb830Y1Twscpg
T4DXRXDbJtbZWEFfZGd2kQXSFbEwwsxA7eexuy4OD3wrM5sucOq/teqrs8CbJikNmggqeJ066y1I
g2z2HsVNF0cHxgkJynTwIyDub0fHcw2fCEULdHoY5hs1YwUjFurA0jw2cpuJb2zkP4XNWOA/5eq7
0JfypkW2nZKLWiL5APoKSNsZugecPHEXbKou0hhkHLfdePBjswp7HaqJuiCtFMXKJ0tihB2Eosqp
Nv0seOfFlSfuGCQh8lnLuvFX/37yrz+H8HRoY0sVGm4ANVWiVQvSl2l4zhiaby0FQvBgooUdbA3o
mScCPaSEs74vccqktWIp2p9xqDa5guZgGSSOtb9X+FIvcxqLMuFYQJkjyTG3MGEna6CoIuIg+r3r
gE+j8MT58gFYHcuPPxhloBzo8+67OsRmK8gW4fdn+tWZOfHWscBVWmqxr0UnyLS/Ml6zR4cULSdF
3EP/Y0NF7xeI+8EEQPapewLX+eLARCc8Iowu2KT9WgUdTNVdHnvDoh1w/2jILUOWhJTvZASvyQBD
jE9NlJiDH9hquBG90lVCCpppcdKuDBG7cRj8jPMgjX5im08ve56q58cDofw+qd4JMKUsT2MenzQl
/tTA7arJtIIneYf9z6L8MwaRWHgQ9uVAWKbxCUiDXQUeBPzFbaDuhkerO0BZzChFvMsfD4xMs9xZ
Je4UXikljMBgZPKfwR7/egfRBXJw671O748tLewe+MB/fYEkafZlppNx8sanQa1tNlHRVhm29qCx
tM4/Ijj83xEBSDez8aIvgJhHZEeBuOyq+BQlBlooIlAr6VWqi9vMoSf+lkf1jzFi+rpAypDYgLFC
fUo/+j3j63UJMRwz06E1bwy7DBlOs/13UfZuiEQk8kNx5HumjE+tWGzHCfk4YBTBqEWj8CAuSr92
OFnDZQysGTOQ+DYWeWUhB4WnqMfE4w8T3nFeIeEsl9djc2zS95DaD760z3hQWKCNEnclHGu3BsMI
RHdQ1tSOQn/m1PUIZc3HXrhoYH6fiBqISe7IT3i2q2WwQWrHWtuK6tPk0574S1OGywdqCgiuYB0g
IlELFsOkUjzvmDe84XFPMwl9WKc2wErA3oklS3nskxeA3zXC0xttCzPAHEjO2ynjCqiJ82XAHCGM
nY66nIhmG75U/UvRjW4KqEZptu1Zy1EjemFDPRdT3dNsqSyMKKdEyfvNAFg/CkNgJsAZBnbK20/J
8y7Oy2JgjujjNoRqsFLo7mkRhQOBTCRixJAoResmqh1o1MZb6NZMwpRK6WWRf9p8jqfoTZLXkyMB
5eiGX6Jn1AW1pnAfUWQot2FAeNFiVGTmEviCTAykJDzJDVLgiCXl5GSH5CcIOdvP7JCWClsIymDf
xtVmRnBDsZK8AygMOwx4w4anXJCMOkgdUXvVvqTAlDij5ZL1pAS7CQ12j/fGklmQmgEyjjwGWkjJ
toFIEXIQr3ThqcZz0JRVVJFSrVMsT6j6U5SWmatoPfIoRR+4cVhyzxoe+fbjj7j3IbzJVBHddnj/
zeIRt4vLdCmkx+opPBXhqBrQ/sb2aXLGLSSPxppMvGvhR5DcmK9ZPDA52h3TvdKNfcexUXZSzn6t
28M6OtXbx6O595xbE8RohFbykqybTXC6ylhNqytIymXqcZqSTeKv0Jxv/XuLCJ3gmkTyZSbkup2/
zg9TNWST7FSBW8zXJ03PhK2vmXlrdKKoy7QC4NIIr+0R4UeQMk6IJdgTkVFnJz0oLF6ypng9AyaT
C396PDwy4/i7aFf2SNICLymmMA5hj+EMtfmQK11qNwHa+ptileZGB9RB6DZljvgjGsGxAf6YJuhH
5pHnb4AiOY8zChd0dLzMPnz1wkzrhO1ixctOctno0rYa9x3z4fk7rr2k+aYtvuriU0t19Wfgjk2u
WlnOGXWY6MIQbuI81xM/XU8VS9k5CyfB/FlYesRHNOORbRItSDdCnA/4rNRk/K2sbtN37kMwAkVn
P/1zneqVI+16t7Z5qAhTgseCH8A4+hfAGoTUDcmnGjUJIIlylJ+4VkPqwmwR/J2hwJUBrabJTqFs
rPuXBcaKp8v89gbW5Pd5frUEWYviYCUw2SkQs0t84lVcg9Jnv4gdir8tBIm5ix89e3j6YWjzheLK
UF1XzRjxSX7qmw9R7HXN2/Qm9lVqvf8AsPMTAnOmXmoJWY4ccJNNSXnZ/LIF3LwH0V4NNmToLGJV
kWggPmBsBTaUa1Y8lVaxzfeJKx7lI7+OXH+tutNR+xOc+ovkANdjVobm0hRHyESHipPgxj7h7JIK
+fEUic9TBk6Urj6HZQiyQhPU5vjXAQp6QDc9aSPaFDuaYPDvO/TR2GcvuJr8qvCzARFcPPFG5gKc
CSxXs8lWzQptD5thFTq+K9vo8wNLOX8UDrGd2/yKdxKHJiJ9fzTOs4B8JHi3wO7Gklx2fcmCAtvH
LMjcTiw+RH6NR5MusK7EOEJ+aiS7B8Ubxfd4DI8cPlr30eQ+c1ihU+Z2+KVcFEMZltJJ0vkf8JtC
o3TnbyEIdPD0/ImGv7lfaVw0cI/EBQe3HBEakrfm2FGV65Zn5NNb8uT/ETOjjXT5qdjhqTZFJku5
xt1tLGDEcE8EaSsAK3PT0621GLXi2E9i7cRrVtu5CdjfRWPUGUGiTeOiJdATzIqlGB25g+qurKs2
T7RTt+o23Wt2Lnf8u4c+GXUVP0VObQXb7K9YU8zSrBL7Jh4TlKs8WB2DH+/I9D9Q4NIbRwkqWtyf
f+nGTeaZvBofsUvStvLrocZMFhU6CF59Bjzlpay3p4oFCtzQxhc++IMqEdx11aKLKaPlt+/ePHhq
Q1jkt7SP1jXyxe0VqGoCFeudWgmwd2ETG77v7OXnx9thYZg3VubdchUMuMQr0n7qvVOq26//Og1C
DIF4eKptzrAsYMSndg+8pvJ06Q9eqxc60vDO42HcP19mUwpCuQSmLhzXxDjKBAS3TC94J/bIIv/+
pdnZ2XtnXTh+FBreq3agqaKR9QeQsuIdAWJf8C6Bdw9cKrdT542sL7YS55+Zlb8JO3PYaCD+Xqf2
uV2xn9VO3eevkimZlJHOW5hwTBn+AMEscNKwyE/fmpWQop0CMQjOqWjjtVIbkJQQwJ8vQHWitGky
uwteCMJp5P0RMGetXWLDlZWqlX0WBmeo6ThKqvfoxnjyUp2ldCbcXT2wcrhm4d0J0CACF3HjlfM4
CycwWeHRgHa677w7o3deHxsaZvfeUcCDrMKEMlcxZhar2+mrciiJ+XWQnFF0Ux35b8XqwWvwyuA0
2IZ28Ff6Hv4d0AMY4FuLxIINvOcD5ewnZ+4rK/TuFYolNYqpeker0dwFR8IQ4ZBiP5Q+62Nooa8P
unRSIPAurB673128IGyQFye+UxIOR8y5O2gWLqKPf526OoS7gcBSLSMBPx9c8n1tRKayj+VV+2am
psTgJqgDikAxOX/xzX4iRkQE+g7sBX49wWRvffbPCW8AuHK01GbtGd9HyP0+Nnd3oyeszWt4FW81
tpuUah5gCfdLdO8A7D5ue9NOO4i0doclWxoiBTi5eBRXSPAqx7daydU81irXAb5jkGL5GltDXc2d
YTSMwv00Aq4CI2CJAPZXI4V5gkGIp96P+7PKBNFTG/U1irEKjWjn3gpCA2j+UYbEcxGvh9vpY/pa
ATw9EwF+SAxWffLqy+P1ufdvGMA7D8cIrmt3SquiNCZJxLTiGcQuXIMaK2OE6vtjG/d3QmDcr40Q
Xp6mk1iW/SCe3+IP+EF4CuzkNXuRv7qP+PWxrfuXzq8tEEWjZwRLQwbwDNgekOxN4rmxh/iP+Cfr
dLyoNeEr9Q5x7ErFoCfxpof+DJLd3HHmPK1e6srV0GDR6vU2oTFq3kepefD/fBCxhL00cdGYcOK5
fElHK4cuUSSCtwW0Z4JLGfscWW+3NkwBOoRy8pxrJHOaQjG1NQshwfOmN940dPP9Ea0JGjSBGRqD
8V5fPj5+Rv3c6rTmqbtTc570K8Pzzrza5X4pZ3ETCBCKeo5loCKjD9+lEeuT8CicK9dGQJd8a4QV
s0lRJh5GdsW5cD89N3Y0oLA0BzTc9uOpvM8QEcaIYxOpf+Rlcd09d9WKRUboSTkJvu7ozRrNvLp/
6PayZzK0eVzeKf+dSADRbseY5JM2sREmMn4RLrwhogOeOyo7ZodMqvV4iLPf/c/OAhTCrSmtKBMu
QlQ4m+XR7V4YSm7l/rpIzOAc2q58QuGGNm48+D1/TEsj4s3gMKZmC5IiXbFq7MrURK/L1zRaIvXN
O68OMTacAhq4J9F3giQW4Y+FwPQo5gbSudqCA2PjbRvLe4KfOPWGxt28tGTXtsh6RaTlaSlLnnhm
nWEbmfrXQTIqK98Oh8frRbISzf5/Y4hwyRq9OyITKgjV5+piC43ebNh38ZBtarM1VQB3q2fARAqd
OdT+v7+n3Nom/LIrBwFKLJp4rgLL33iHgz45zB/JmX4Eww90qsGFgHIzVsI5QYftx3GFSZX0yWat
bqU5FVq9KTO6cLreWCFcNC3yMS0HRjz3RuRmh3LnlzqaLjChgtE9B+v2taZcJxcOgxuLxEkITG+V
gexbOqtOrm8Hi7Kn7wYEmge8BaFHJSItwpFQCTFuBuBoRbBDgc6AK15BF0WZsrsjZragcIAqzRBV
/H27q0MtSeenoXIu3tgfxY4ibGam1kc7wR3cis2AdkW+8wRo2kPlBA8yJCggujn/+VUYqcJcSkOB
8y+gP+IuaFqH4BQ2N+RslMhWK0AcJBCAnzotoAXjuwA5W8YlD5BgZIgVsucqEEK/m9LBvyi5q+KJ
W+LO2rfflAm9e97+WkFOGHxjeN+S90jP8wMIkWB8UhnYQmhVaDhuaiAOHLGeXFmJzcThGt95bHZp
VtHjhVIkkgggWSSWUQCipoEEun8BUsiY5B3KZUYB1bo8cLjoS0gm/bG9O7+fiebR24XEJ8IxNIlu
V7ERhKASRj64jGvW8te+y1k9Jcd9n12dbcD7Z1I4cJeTRb+UGUIt7MTgErjietgOG9mtt6INPCZl
E98fbYQlYvY8oRyVWJSCS2UzYOMC9/a63FWr2Cgs9BYdQ5dbQ/GOBgq4vwARZolJjCG72/YTzPbr
4BCuRCM7cMf3aF+6qk0Foy/45c1sErExC9qJYXI5uMT7iw+ZuTMEvO1oV65y2mzOs3VzWBPDImJi
ybO+F3sYFrNSHcUGv963ZElrzmJXwY6hXOwWHfHKSeZNfxVO+lQVgiTDsML9E/eafeQ2bTzz3eJ+
OCBBxM4CAI9ErGaClkgxKwQX1ugtee2vhhU4v56QAHm8pe7vA5g3lMiAq5mfvHf+jmx/LsdyFV5y
a7J5YzITE3x5G9mM3ckQDGxmM7TRP7l6oRi+d41Z8geVM3SFoNJPvrOBxZcVDwj5X/cHdzNKKMmP
4ogbGk/5wpa+tUSsljhwlZ90sNSYnTvpnl1Yr4JVb3LKuXkPm0MjzfWQZre5cougz0Nvmock4Nm0
/9MdvmzVlHajHZz8d1TEaMcobQqJU60YowkIddgbEakYQ7FaNEQhlUrlFlg0BHIpYKdltPKQKPUw
ScUS7P3RBflM1NVNbq8+cRZ6Mc/i6bFbkDxnKnBKQIP+Y4q4dOfhpCTA2kSX0qq2iV0aifmns1M9
XUGfcNUX+njgn9Sn0pV+CbvG0/D1jdYRmsgs7TvkeUqu1jJKcaqXDb6jXycuh53RbNUjCl+sMVqZ
7Vu+E7q93b7FbvIS7TVHMBo0oSou1alm77yNBDcTQlIYB2qp4oaJDynMxqz1qTaYU/P69Q6u/V3l
hLZneVb0r5Fcc0sY5NNm+C8U6kmxzDjl806CCN6lswFrELaBMW0mz1BN9qncNh9rIzoWu/KVo7Fl
3AfWW7vEDkqTDA1N0BW6+B/imtvwHArJLMXF7kPrrQ1i1wxFEAJg9btr0Aquf8qmd05t2hExnzfk
sqH/BiT4EtDYuM3e+g/Dh81YQ1nokknbOjqM0rc30oI3yXX3u1mujRDHa+FxRdWOMMI64tpz2HX/
W4yv7RDIitbxnNqpVtx6shRHtnMzt/sVLV10/1iAwNjMszzzYUq8SATXUWt8AfzxyUUGke4gdHoc
G49Dwrwe5ExeWyB8ImmjqIz4Krl06OAbi32qZkY3WkwMsdaT0OT//kSE8jMo6mfPB6c7WSqKeCWC
WJMYX2rhOLRGwwBjZ/n9iRFAFsZZErAHXsq6ecs7FVgPQbMF3WAzRxtlsZUDcGDl9uMJWHIlvCBY
TcV3oUpHuFLFpy22Io8p9orWRH51MlNopVhxV308tnSfhsC+n5lE8DCDKiz2ya3X9pOq5nJfpJf2
p95zm9TY+m75xT1HO+5AMbXkOIC9omkCNUGwjvO3poo4aoomLNPLlEwjb4y5X/wV+zZkjBYdUX+V
pskV6CA30xatU/XbyA+jbCS+1+9krsnRL81oER46NZN81ZLclg7l++ahkm53/X3EVIRyNPp+2aSX
ON8M2bjVQJkRTOhdZ0OTT75znAmilEGztjSF52AAAqM/Pv6ExRmSwdYMbDAYZ0l1RIkNmT6dkvRS
qNJaA7ctU4NJ81/bAFHyrNQHKSM8HoljrkjT1kceOL2obAG0asT7hpZ3GsWDl25GIOJRZuwQgpZE
ViDQkIFOlinNLpXZmZPJ4TqrurIpApuurVHpXskUSMd9TQyhF7qH0GhCtRlqGsR7IONSkQGdUXYB
0+vMAIrm94P1UTgr5UC7YC6sE0wpaDADMgoH5vznV1cFSenKovFygL+MAy2/ujxzVz9OjEPzBiUb
qyK7eHXbP2lMxb9JY1QdmaJtjWBeWZ1jO1kFt7JSwCeLmoOCMxCxgjHIyAk4jZpyCaDIyQwCD7Q6
oKztfa1EwpMc0GABBTOEKBKC2HjK6Beq0l3YwlABLAnQ+AVWqWPp/23QbgwclHbqOzfiwzNa/fSy
hZZ4ffHbwBghL+WZAmNpAgAO5bai8aP9uu/tJsa3IYuFMjlAiCiA3S4NO7FlIjNVf2HKVelzduF9
tixCdHTyA/SAT6sxq61YKvVUsUMmdL0OgC1INKalzkCk5G3Q3hpmC7xKntiyZAXpKgl+WogBq08q
aMTwf7fVDhw6YQd0+VTooNKTx0bPC4tBRotFNa94Y0SwE+7KojZZ7ytjcyvYh3/TzqniTzl603q9
Bg7+8a6+PzIlsEP/AsWhAcqTsRVBtIk6TuovKWAIeiZ3ssW2CWuLUfhTiyXYsXn1u2sZGsny72lP
zDdSvAI6DpAOQl6POKu5EExnDasCBTi8etLgDqyd+26encb8xIYHQQE19os2vIQM7suBXmicVTwJ
n7LLM+t0y54jxYxU1Yj24JUqfEPinoIaEE5X3IiqLckmtxtDMGsPR2W0Cis88JoNGSC9qPRhl8tO
Fxql8Kz95TXz8YTe42xxHQAYHHscVAlIPxGXxkyqe8WrmP7CxgGQvaAMEp/A4V7LhiI6wbRrywJS
0KZylAx5I/lnWdmV1aArkaPu00APYhrIVZgvVuRUX38R4dpDJQ7xGHj9pQsznbP70o7LQ6wZtd8Y
hZY6owy9cxNVkXwru3Lw0b14gV4xB4k10uaN6UwID3rqCs64GwNrUkw+3WUgI2FMDohlbxUnJTzH
GJuNbzYB7fS/q60AVw9xZuh0QGIbgC3i3In7uBgmfogvkm56ozUOeLla51GXDjSG5LvbE2GJKHjE
vBKKRdbHl8hjJHeA2LhRTYNq9hwIvR57yd3LYjYFQBX6TpC4wR64jTalp3ZJOU2QJ9NNZbQ7A/gY
0FzS3sh3581sRkI8E3CcymChvzVTq22UAHoNMxqg9LghtQavNrRT7TdnfONgMIPQgWWapajA+3Zr
htP4IlX4Or/U1cCsMl/MQSfLhl7scKWcS0Y+KmjiSRqxcqakbSsjEZNQNfp4jCu9K1mAnpgpVAsj
gzDUaGTeCH04DxpNAH0VYR05Udt2/j5kmCDQB/TqcP+HtC/rbRzpuf5DnwDtsm6rJFlesznpdG6E
pJNo33f9+u8oeDGxKxoXnumbGQy6RzRZ3IpFHhJF8eSHslBMqCb2DXU01Ufs/CxarI2hYhD38LKV
Z6IgFej9a2IKkee0UxYodMqE7iXMgVZPxWo0eAiVP8MwhKGgHRV1KjSuYZz7UhiiWmV9akrJaXCa
TXlUrHodOCGe6KLjq+omA2k5uvQzgWEoMqesd203dT6y/sYp9odQ2aY9DTdwcBPWVQiWd89tLP6R
8c6hEmO+MwYdYDjYZ+N2rOJCQScU7hnHxulrB23F2ODWOnVnN9mTuqvfA8wwIA++bjY/C3QgjBlm
jDGoCBtAprsUrlSsvFEK0/RU2wZRt4eA6pvGHk8cJz4HH0ahL8gwEk2MYEwbrCE7tTR9/P3wyesk
4/LBRL/aBHaCX4CAtzZ2DdkfFTsi9H/vZWTExcQi0eimoqhnPuySRHAzK3IM0JBBOceypA/nx8JE
GC2cvNpMcSxognHAkuP4RN2siE+NbUT+V2wsbEOHFuCug4c/9J1gI/ylFnSVuKpCZSZn9XazkT9q
i3RPFdF/vV9n7Ed2xBBi1C0YpmjsizA9PQN8ZueTyE4djqr9fGWZaeDSBieNwjq0+pIZ5Eh43Blz
0HBuILbNPt4/3HHrsosndEZFvqQSrcoSw2SggrKDRBzJxWAnWkseHwv6ybmMLgkNvQMzZjTwffAm
cUlqkFZxIoV+dhIC8pwPgH6PfOK6109mIYCiuofZFhEPpibS9ksieWUqpaq0uEkR70W5yTYdEZs1
rTlom4uGek5nluvZja1F6isIGeg8Tx4xD8Q/NQnZPqx4899LQjunw6h0niiDYoag493JtKb6DR5U
bI6q/cgDoWnnNBhtxmLPti30JjvtPI1goOt94IE8/qwKMSQYvybUBkoCbQ1xJRt5LVLBFl4U+sB7
ep2lwfrnc05maZ6dijg1ihZK4CTa6Fun2s/TiRujulcz8hA88oqnS9HgnBqj0JLUSeZYgymMIbzG
IaGfnIOZBX+FHXbxU4JioV7puLk3G9WKtpyvL+UH5+fOjgEVGXZRYilgdtK32Byu2To5VtR9H6lC
yl/XzZKnAGxJ1Kh0v6uCMjuNFAknmdeZlFa6lzAkw60Lzpn/NbExtgmo8a7Lu2o+FyQCjhyR2Akd
weJoG8c02aJN1OuDUE1QtsYaHrDpfV3R0OIto/nZAHhpOWxtJE+GsR9jCK78jBx182HuNpjG1Oz4
YXTlnYyr1dP1o+KxxeQ4fSRofjGCoBXef6T7rctjiWM2LFJx7iWip4gg8KxSyVX/JJT3osCjwLiB
viiFdhJhmKvDbnIGgss2z/Y5cYYNZoHqT0ms4fB7wHKU68re4opOOBFzMQf49jAYnbv0ZyPQtGSj
7mZNHmm3Bz72e+9s3RUVNu/XT53jDH4g9VT+pKaVAqOxAhqZd3v7URRJT9RfdUAyyhtv4cTPnzcF
pfYlUZhdm2Np2L9Bi9fUSrYF5YlwKcE5FyHjDHzZlzy/+HIG84KPFa2cydLcagdQ9YbShHLkOKdl
/+58ML5zeWR+vVLzSpnNJyYvyi6ydGv/GN/wjOh6zMY87yWZxiujvhkhP5QN1U2NZeYuh5HrXlRl
F/lghfQghxV0DxfV5mF1G+yoTVe8iXuuIsy2fBays6JuegG4Hyfxk5DamSgF3CPhhbrrHsFQGY/Q
ZYqUjTrSqJ7imXNF0QF8E9CQqqR7zXA/NT7bvbDObN6Fbpnu3KuIShWGABhnGvvV4KM6Ae9tV9ah
JliWznHXy47omwIjv1QLe1HMk+wkPeT3Am22Ch5qefD5PDYY8Uml1lciwB+QVb+gFO+4yu11beMR
YFIpUR9CVE1AIJ1IQjKy+hM9XqfwL4r2j6DYdgyzxZzMOILEoV9ZOp2OtpLZWzryepRnWfx0AN90
ZgdxptBA/UdelcUZagTiU2Stbh4Tm2ObnDPXmUvOvE5JxebGWZtNImC0bbC3xYFD5F9Stm9GGM8Z
FZ02VkYEF+Os1in6nwUSr2srOiYuzzznH3xNZozTTPoqVdIGV8NovwPYtLNSSEd/T4eMuryq2LLj
/OaKcZxS2XR9pIV41ds+h0R/4LDys+vnK1/7/j5j8ZlZh1LV4mykemsQSbYkjUhH4Yi3G5I6FbET
dD/d38cfITUGIiO74jiEZUVXUDyewffQyct4BFnrtCJo58dEbO8aNhIxXDQbATaM8mLdrAE/ju2M
EuMWMObZJoWGN1n5o/RphZJOQExrNxwK6nKS7aXy6fwc+w9XjIcw0ixJww5cjRh7Afrz/pXaibv9
fFKQpcgc3V+8eH0TY7EKUBvrUQ4GsWATPNDSue6KFp3d2dcZD7EqzdyDg8hOTy9TQO7TPw/Xv7/o
HlAKnbEW5uI7cywluoIB/YD01xosK3XHxyglyKyuE5k/8uPsz4gw51EUZVVIA/Kc1RqBdP2ImY+/
o6AwyW8lYAQp8JFiB88TweYUDK+LLic9XDzoby7Y9cLAPP2/rPd+fcfR2MVTPvs046TlMUQfZw0B
yU/9WsMmAtXlnDOPgnIZaYqmMGNMtcKVobeusR+8+79kgXHLHrrc0CMDAsltR3vL5l6hl33VmZAY
bwxotH4MDKgqEHbu33J621vivqIcPji6yj53JWYFjCkVVMa75zfzFRnm+18ZA+tyA1NopFYGgeA0
ufF6nzvV+jqFxbB1JijGpsexSXMNT0inZOM/ilgFx4lby9H+jABjz6u8EMpkviep66fKUnarYPYZ
WDjLsWoOI6xrNdR+iuISZlEesVL3lFHezXzhsNFupGE3EZqeRHQUXlpFWnq4UDRKjrQFN3Ms6HFI
5vM0aklcF1RmNs+yvAKz5Cb+gadNW3HeJLLB5go81Yy89H7Bxi/ozH9+RkfKy2wQZ25w/9/MAht5
urtwIBqam9BCD8QcXWK76GNVwZJFXctxE3fkBO2sQ8k58qUa1gUJRliA5wfMigAS3ktr9083hVM/
FrZoSU80fg8Ix9oXwt8FNUZkZpFLU1Po+enZOzhiSVVAZ2CZAK0+rpskjw5jkpW86puknumgxxzL
so/UO/IuXjwajFUihgia3kFyI9XX3h0qjRZ65ytSnq7zshAHz2XGVprjxuiNeKYD2GSSd9xiwkJV
RJPQ5Ts3hqKdjl2Waza9JAkTZBU+9XZNVlibTRTki3zzXypkXZBiROYJPYDbZJDSMAVr4NLiBFhn
Dg0I7JGIv3gFn8UT+ubsK8KdGWgdKW0czZxpxHQE2lEsJv/khJdlb3NGhMkYZdUf2nYAkZhEm91o
T0fUSR45uRCXCpOxjFpjGoEIKqWtrg/xrqT+o/T5OP7iEOKJjMlbhmKK0SbxJbL2VXL1Bzt7+byu
zz+7rYD+gs5rEYOagDnHpoJLv5n3Ul/1hjpfkb1DfCw24zY9euuTZ4WH8IBWiP3v4Wnc5xb6IOzr
tL++zaTGF7SZCOSjXVnErj8UMwKavFdWaNXY32JVwTq1fdVtAe9eYpK/6redhVZwLJDpFCraIwVY
yPA7T2eQkHCHMQ31M90adrlVnCQnq4qkh9VB3sZYuPdRxqSKSPpWKVjNQqLnfp/5lu+5rZ9S5ZCk
2Bjpiq/eao2VeeqvVUyD4RVdh2F1aqZ1l2F1yabRSedz3kUXgi9QLTTMVmJsAT0/TM7eZRmQvysJ
t1/JKnaTRh5Di5Op8EgwttAZuNoqZj/XxGXq6PvXB97gxVJWesEFYwiKIOuj3IjZKa/Ic2nLVPFJ
pkGOd7zZ3iVvdUGKsYUWKxtXegVuajvaFAl9BgxiRcuEzu8uxiblxMYFP39BjjELM5ABlp+C3E78
QCuU9Pu66i+5kIvvM6qvrtSkmdAxeppu8MpvoKMroBlxn3JXvr9OaiExuqDE5BQlOhcUXwKlcS3T
Q71e/XH/jgCTRqixVkWKPs2PSCJ9028rDgMLXvCCASZ9GKQ6z7IIpoLS8Ea1q4S8up+c4+bZyvwb
zoJT2Ydy38ZQ5BAzd87Y2qPi8upN1w8CXYOXNLAat9JzAzTaz0O+Vq3iyeN04l+XFFC5LynEytSs
PBEn4T3mpDv1JqG5RTkxlscGY/NeqWOtcAk2dh0K9Y/9/wpGNqNm/OMYf0zgJFI9KKWI15ScHEIS
WfdY5smbxOCxwBg34PMzf6hH1H1EPEomFhYVc6b6Fu4KF1ww5u0Jmd5Lyew+wi36hB2Z13bOcSA6
++o0xGEtex4oCDtxe5hfTYChNTiPvsWbfb1uG7rI2LeIGv1UGziRsiQrQn10IpQu17/P2s/kAhcS
Y6y8yA1NiRucyTPuVjKivEHLvfG05aRU1/26zgLNYAQtVzIVzJw2DeFdQjiSYlNcaLVqRgk+LnaW
M5H0Izw0JbeYzJHUl2ac+ao8TdW6D+APe6o4L/NcpU7C24h33eU4k68n9zMynmoEmpdDwTTiOOID
fc9tjtNdpICNX4D7ULGb4cddR18BH6FTYCQGuqnyiWh3pH/nZEFLvdWYy/imwrj2OlOm0DdlGIpr
EKtO3BLVBwfbcy0gZefEw+N2txbRVJwjsYiP+tptMIrf/vq0X8WbLa+Ouuh6vn8NqyLIxUNFEMFz
TPKX0vqN/mqOVBeV8IwCEwRyOc/90gOFpiEmFW53Pcz1esRf9G5nJJgQgGHIIpMzkHjCsemgknvk
OgUeE0y2F+FxSFAb6HhSWU5IVvtAJwXlqAZH/75eUs40PGmDUu57ENFI0JEaNw/zxsFYTH66zgyP
DhMM1HZVh2UDcY30pZocE0MR1NYerxPhSYxJ86phFdY6TuW0q/YOehOt6qnilKd4ussEgrDrhzjv
QcK4cbpd5PI8G0+tZhbPzqPWjdwsa5wHBo2xxxiowg/XZcQjwLgCM5vwrg3/f5oenrX71uH2VS+6
5m/D+Lpsn3GgRkMQpzM2PUD3NyZ5jo8DwbNmsvWd65xwjuJrUPCMUDsoGOgVQCj7k5MbWHr4zrHx
r7W4PwLyGS+MkddC2+qthNMu7caSHJFqeFfC4j48NIeYKe0qatzZFXl45zXDczSZ3eSnqUE7z0DO
QpSsOiK/tj3R3q/Lj2OSLDg4licVY1GCRrTp7dXTH2ltrKePv/MvXy/gZ4c0rFqzyAwQ6amWA3bL
kujv6viXRBi7V7xyTAC7Arsvn+DAjukGQ1eU156z9Kp8HkXZaUME2GbsZoWzBnONcdiObppT+Rw7
6ttOdXnkfqItzLeAM+VjXEFUe13f1VC+524v6Xa4P5wwhXgbD5guHrbKE6XDYIFPKbY/MT36Hysb
Zz+AcRVR6ycagABmJTz4rr9VH1bkwbBW/+XG9k2GfbpVu6HPgjlYP4vr3fjVpIJJwvzturYv12nO
yDA5wRQYWVF6OL0BoQF9cO+vHs3WHJtaer04P7SvTOxM30U4i9EIIDP0kvY29hZ52MQJJFOA8siH
iBTwHjzsGC5nTKIQeqGB4TgI0GoykkfkFXW00HGx9eQvRaheBqegj8pRDSFC3ErTx3D96zWjxi2v
osbxfeybXCIKnpFK2lfL70D8TWeL93/JCOMwME45pNoAEofUdZzoPasdmjxfJ7LIBgYZ584arINm
R3ix0r0cqnyFTAFozr9zgMfpbvhfHN8ZDcZCizjUBSkBDaw8wtZ4Km3V53HHK6IuBopvKj8ieqlp
eLDW59wt+q3coQ9/bvY1OLws3+bPyDAGqq+APmEgfztZIw1uTYKN3UTaNkf3+rl8dbT8COpndJig
jpUNK7/JQScu1tih+uKRGXWMUBsYmpvtsT7too3grLY1MXAjKgDUi4lqzhV8uZR79iMYm82BFaoX
4cysnO/8O2wO0h8QQ34FRFinFi+WLLuIM3KM5U6Bh4HXEYqyO8iYlrWkbm6Skdc8thaTvzM6TJof
pnmf5rUxX+3wMkGeO8vfTp+f10+QY1nsDtcq7ZLQF0EEY2jl007uCW5GGEa5TmX2AdfUhM30BzPw
AN6MlhwADZEeO2j+U65/JqyZz7NYMWZpMJbdrIg6US0MN7//HQeMdwjlBuNNPb4/YBbkmHHbGmZD
uSIhNnBjCHwcYw0S+nqmdd58O9zQ18jmoSEsTTYA5uEfV8o2XgW9jKqYAEbmvgaZ3kwEXb/Y88bt
/+doFhu9u0H3cs8HRykB8DNtSXD31GJIWLgJbotNJa47vApjbMc4XT8pjodlZ9+FVZ/Nz9DzLdx8
EG66E/ACHD2wOCq9yB7AxuZePzSZs3LE/FkF/2rC6bRPzS7ePMYW14sveoAzGox3HfswFvoeNHb6
OtuLW8kayKjQ1/92z1xhfhd4lYCOYtEPAJsVhz42kOOsnpITAJeffBICMwWh6frhLN4zzwgxPk3v
0rYuxWgmZGCRC6YDeW3Gywp+RoLJR7DCeZKSKZ7bkCRkp6Nd04+BIpZbAeFVmRd17YwW49eGZhix
XAty62J6BKofbhChZfJyhuWIc0aGcW7mtJoKIwKZ58ma9rf6Tbu/yzllvmW5YV0npvihzVhXcOlB
624asQgim1sdOid/7V+Rl9LaGnOiOrLFVbk5A/nh8L7JGbPunznsOsKeMEEsclxmJ2d8AkohuZ2o
9yzZnAi3LL0zSkwuVJqZ2UUaKIlYhX0TWCopSAqGeMqwqNtndBhrxa7VVlCwM/JkYfWCgDgncN74
Fzkx0KGBrSPziDr7yN/2ahf3aQV1A5qkTue8Yy438zvZl+L1OSFGZJnnDXrqNbOZxscQq7K6ymr2
bwMpLfkPNKLel6eG/peDOqfKCFAUGk+dRghQIdNzintlA5D5DjUhHqH5Q6zunRNiEsZB6oRhTNv8
ZKAumPxWaU3uMzLZ1bHYckqEi2Z1TovJFpNI9LOmxJk1DjK40ZZmq3Jqq4C34C2tWHJH57QY76qN
LZRQx7F1M1qui0mO3AJcv3Xdh0s87Zj//Mx0jVoxsdEbZAq8d86ow8A1vcGmCqh8Rxsb68d8uEEu
LByPLONs0SMrGY1Zzw5qcqoNQA4t9VW10bvc2MlxeJGedP5i+yWjPhcp43rjBO3LMfAMYQlTTtqn
0TYcwzGf+9eA+ngoM1ZU1Oz0ljtqxFUcxh+HnTKstArsVpAyBthosQOEDLBjizUXjGJWwn83iB+b
VZQ00eVEnRXHkWfk9L0j7XWaajYZH3jas5TUfEsUYEuX2oNrdiQ0GJOBkibvsu2TP73VbrzdHUdL
5+9c44nxJn1f9I2egA5QiN5SO3A+Gjs7ylgiwc2peSwx/sSc4sLvc5CaHBXP/1gwhIftDF2P3ORm
/tI1phhvogmqLAYlDspYRUTrO0dRPkb1zsTjYyZaFfLqytI7t2/WZvtaFt3/DFuNOio2papfOGoA
N2aUMjHCsArqcW66NPAmpCCY2gVu/Bm9fnrLZvcPna9IeOZikHFrgt9+0alfekeys/V/6B8FbCYQ
sgCgvsKAE8OKsFKFJjGGWQ8x+zifmXDQXvnrC5f0EMteDbzVizLGwhgP4vemUPvAugVagUidDNpx
q60fY+f9usQW/cU5HYYfTarHoDNABzj6f7Bjl4Sb0THXEh6ffYvX6/91AKwinlFjD2gIVTX1ZFDD
NmHyNuz+TE9bHlrS16vJNSKMq5i8viqD2S312E2XEuUPrnOWPhJgGVk395Pl4PZ6629U1R4+I3dr
bnjbWhafKc7ZZJxIEopy2on4BVO31fLd4+7OP7ZEJMd+g7RrxdH6pQh3To3xI97UxoYwgZoG1AEU
Mtrn5vW6lizZ1TkFxn8M6jhASRFU/Ff01nUBNTbXCfxctgwPcU6ByUEMeRQbrQYPlSXPoDaTlaEP
3CDaJiXPB/8upAnpnVvVt4ZH23rdZvST5yWXrubnP4HJT1rBMCdfm1Mu4A3EKOTK5JOH7c6jwSQj
Rphil8ucarVPm8Ju7Fff4rGxWNc854PxHGWdNeNK+1IHA2tPT+gitj2rQ7fJo7gzb68fHI8hxn0E
iSjl6ew+lBtnJjPQEQ8f12nM37hiz2zxu/Fzrx4bxEkUguRXlaRY3YbdCpwMg6Pj7Fu2PE5yOISg
0kPtAO48BfT4+XeMMG4hU4d6JQgQlhUi2SUxnWiMjileX+GiPwBe5EoHdKGqsVdyMyqkPO/E/PSi
ONMmvlXd62xIi6L6JsBewgsBW5zDcgIfWWA7+lanA0AgIiLnpEJUP2YV5a5Lm13MDyU4o8k49UhJ
/MgoEXeBCE9zomNYe85udaujokPLm7/lkTkrucyLKk4hROTvKhWwFFF+TJyY6qeOvga2sBHnAddu
zdHC5QgJcH1Zhg0rCqvsXV8oANuUUHZYd1b0u6aBSPLTNhq47x9L6Segbf+hxEhUUOGMRgWUNBka
3zgaOQy5Na1bmTtOxCPFCLM39HyQAnmOUE5kxYf9FhD6/FfY+TM/deSbIyYQAs43XKUKzqyOXZSL
sfRZJeofyab95PD0g0eLCYlIaLMiSsDS5HRAHI8CQMoptL65CzGiwqsRLb5pn58VEx7rXstSIGli
1AcITIqd7s0KhYBmPd9K0DK4y108l9Fgfd3QFx3vmYYwERGorEMudqCqrNZ1/VS0t6tmrT2KyaPY
OqlIrlNbfH1EuRL7voC5jOI4I9K4MERBjBXcUm42Dtrt+sN+QPfYf3mxPSfDyBIr8ApAG6rz3dwk
rUqkXfGiv/HseLaen7r4zQwju7gBdLzkgxn09JUkeJ6HQfceMZ6Abnhdbsun9E2JySlasRGm2sSl
R7RT+yMh+/kKycsxuYczJwJnV6vKLFq/nA/HSvaHzALCPiK9YvPMajl2fTPD5hOeoQp6ADLZreUM
VmvXj+VGfBheexLRymo55ev5V185Jfb9TEiwciL3YMXPU0aKY4HuzoyLMfXls39QUbG8HGin837p
2T2eyU4SAD4alNC4GUpPcp5Diz61IY1dxQ0c+YTO/E13n9geTwkXNeOMLuPh0f6g6kUCuhVeNF7K
x9vy9u667i3K74wC49gLdDFGWg0KO++A4UMKv845IR4PjE8fse0ez2WggK0rqesfBw/wcDd97fr9
f5neRYn8+5wYB6RllT+WImhhgM+S7kWSre9404azd7nUBYB4q5gRl7DzyvgxcaeqfpPkptqerA0v
zM4/79qnL4/7+sH+TPEufyZzsNrUjoE/KS0QVWonPfQO5T248gTBHGwPCOjeVyGIt/tbXl8q79vM
QepDk+qtgW+nlLsnbOF+dSkaNn74ptACTLs9KdZ9bQGux977CL4P7w9P189gYWbgkhITQwp4QqGb
RRSTDVCLe7KDw3jQLeLQh/tsvXuxYG+2ZWP00OZ0BH49RF9TJiaqeJiojKsOCnBwXvrH8HFlp/QD
4NMHq7u5Dyyse99QN3ywaWs9uMfU8qjvmJv36xLgnSMTdLA1NhK7Cj/CuUdtlBM3f4aaS+kyoabt
VqM4rvDxgXzwrHyhrHb+8R9TdqtW02rf19rTU2wLx3RdvCUEGO7RoyXwNqhdN3t23O5vBI59l5eR
Spa8qdLkWeC3nKPk/UrG3Euh9rywhC7/9ZdnymfRtZtaxfRmVwXsaF5j53UF1FnYxlEQ07Af8as1
QginKr5Qp7zUEca8szhtQnPWEaDf39emLeePd8l946CkbO3f9y1wQ8fdXnlqNGocgrdgINE+4kHx
y/OR/ruh/5ir6yVvNFazjWGZNVVIjK2Lzn6ua9ckc0vn+XEka9f+/Et1YCx7NIysE0QIdiCU82mF
p2qMYQ8FGj9jHd/GpSwuSXyXr7f2zX4k99S6a8nefaXvD+2Orq0Z222rRFbJy2M5P4Gpc1+3yZ/r
llYXevKVmp8peBhIGOeYwM/upSV44Y4s5+BtKiIT+wNbAK5Tw5696wrx5drOyPWyORl9ArUsycYy
yWawhLeYvMd4Mq1dgWwqB2OFKclLoqpWfDygQUbbCPYmcHabEeVt2SfK2412fG4y2sq70wBQf2zL
Te2DRkSflLZf2O7ktuvnen2zEm3lj34nYbvbWsUK37W5V7BPjwQrEmL55LAtgWxBVgfpHqggxA/Q
lpps2oQ0t/qnhC7KDeAX8BcmK9wN2NSJ1V/rZP/rU4nwRL86Vpb0UGdWdNt5WOFxn+2Lxs6fDCen
DX6u8Gf1qkVfHRFRRvq14mC3aE3zvYfiUrqWsO/jcJvPeGkfB3HTOOvC+TCJhgnXDV7MqLgt7UMP
omHsDlbU4k0bJQ3tTbSn3XBTku7hZmUHFIVsbCLTaWAVTrQiz5uSYME0ollOhxv08DpCQzaOtoam
minFdZQCNlghr/u1CyyIe2Md2rZhoyJ9MO/8XZHhGeNutU1tQHv2ToGn8+RNwwa9iYzWIFHzw9jJ
G7UhWooX3+NtYOUD2ejh3Del71Cgu2uwXrP3rHcN0xkrUvZ0/yq+pevtr3J3LC3t6Ubu7I48YH1a
ZqXAe1I2gnXnbYtH46QVBIirgDTG0iBbQGq8BuCwhHcN/dj11uiK9qbdPuZvaU21dWDRVQvcmNAx
joh9dkONAkhemGtDiwZ0BMsE4gnVO29jF+5DTxRg4maf770l37jvj/0vTSEk2Fr6dtys7jFwsUW3
rEuqD70n660O5Z8E0hwoyZB5UBWu6w9WNJ0MhTgVVldEHwY1N9ERrS43xH6oSGKXVmwB6avDjuNf
He2wx2kbW5+tBBgotyKbrXKg090xdEQi3VePATzgCYkvzqM7Hjf4n52eFAOEhspVh99i+RTSd/X3
o4bOILrCRyEJgT4HVvY2rR2gs2f4T8nepcTBrqVfAh773z07f+sBcZ2gOVclvRUWtpnYR/cXTT7U
9U2+O7YUnAJQwsCT8DrEfpRTsTZvJWmXkNaKHz8Q5UZo/t7bAzy2OLxjUJSoBXkXXZnU7mQ423Wy
zcm9+e5nJPgMrfHZcx6NW6ysLh5bvLluc4wcWzA0kQw26vUuUdbbjZBZng+tDOyWZgc8eK+p9v4a
U6DHKvcz7M+2teqaEjchEO0fVEKFzTFpyHhT7xK7iglxN3YJkHjTwsy0b8u3AvKd+KYg7kg9yOYT
vgp4pKTZPb4/pzdPqTPcBYfo1coGZ3JFGEObHLY6+L/u0JbCrAYgI9VQFRVDvqz71IPIEITQ69CD
qzgw/YG8hMe5ISOxmpSsbnRnhoE3NziqbYi+b0444tJncippqpUqUc0O8JFSSqVdeDo5IfD0Wwe9
Q7f5pkDmrNyacKPZgXOD+OKNCe4XvDNZl54GkZitQLscycvJBIpBSD2CKqV7XcgLzT2YQDgT8hwQ
z4KGKPoGxsGF7vRshfYBqDfKsXyGsWhY52vw37h+VtcuyTF3MH/VJJNe4UyLgvz6LT1FZCc5MAAe
Wwv5H9hSsFJFkRUdEHWXbMlFF8id5/cnk+C1PxMdeEiM0ue36HWPgIdV3nIR5BZeAGbevmkyoozL
qE39FWgC2T0LEAax2yV0PnsOb7wU5ZK168fP+xbzkwcll6OuQIZi3XN+5c/yz2Xuwxx04NdShXVu
cwJuktjWjhqA+3uSc8jIPDpMLg4IslyoE9B5dgCoRsjhRqAvh5NvI9QRF8uWnna2SB6eXB6+4oKG
ndWD9K+3tjPD8eO6lNL59oLHLN7thZcJswNQxmooemG+vjztOscJrFOEPpKM/DohAXHuiWtvtPX2
KSAUUPHvI936Fq9d5qsHnPFAF/wxybinyknZDODv2bIO9+83N25JfiO1dHY5SW00UToO9Dynu27n
WVg1Bfw3n1gTHkfp5/puoPaDvVV3DwgN5Da07j8RrDfbD/fjKCJC/VLI4RAgBXNX9nWN/pokvfK7
2Xc4wexqADYgC5acG886bA5Wj5/64mhujWsDhtVSRyF7bDDMb3gv+Bxr+roPnKlENElYRj2XfVJq
89RN/fkUd2FQX9fBs4/rfZAN5XyZsE4+OWxmSa+p/XZCS0xAkKZlVmtZ7yHugiNqOnO2plkUqZVO
cHXi1Ha/YPyvCfnSB/0/pdATIZbxY7B3wdo83//y79TN8/pgbUq6um2I7a4pecC/MTmDtgLdtvED
6dp9wJJNwGS4PG3lGCP7AiUExkrv5kMHoiIvFM+8sLyaKP8rWJaKkYkfoSQY/bRJsTQXF5ZKQhrU
P69cjIkKVr3jnfKSNzunxfhjLUBfGSDtOnjN0O7cPx55mM/yuoksJRdYVf3NEeObRy9M40HXgPBE
D/H9W0qTV0wzcBHgFyAAEA3P6DC+2UxWdW5qoGPgwtfbL8pbhZUgQLvNAFwuoCUfW06J/fhZOdcZ
5EmRKYG2dYQX3uRLiqLtvxiIPQ9GT3hNcTwyq8scI4jMcQoLsGclHlFS4v1JoRQJLPA6O4uVHgzq
YIeobH5t+bskpAVGnHvDCjnaQcLwFuJB5Qq4cQZoDqpwi0gt3+ldY5N8zAgLJcfYl14Uzqkzti4V
SjGG5Uy9vb+vN5n9fp29xZLrOQFG6cekrqRaAQEpddLRyg1b9uhvfyPWtvk0ehaOjre46F9oAh/S
kA0Ju86ZsxMnLxZGE0Z9MAFPpG8jFMYbe7Jp9vifuPumxMRRAdtaWyUCd5b3FE1WbeHyGlutK+LA
BE5lcrEENM/6/R9bbPADhHhWdSHYKiyN9Ng5KRFvI2JSCRD+BlCJCIe5paB0Tu/y5er/xeow+akE
5pLfk6sd11TGQ2yw9R+u01m6isGTfPPFXsW8oPbUENchFFJyV7WUzhHsYodWCnmXYkFXcvCQV+Be
v43whq4fS4PwnMpSen/xGxg7CLD9pQ7mgxxRMIrtxl3tJfuhfPtroTL24EWCgOl0HOKIHTqYH8Eq
HedxdfwPk/yze/4WKhMGIlkuzW78YmhGsUsBtNA72K615nI0W9PPEPpNiQkEob5Sx2QAR/O+UBPQ
WR3G0zE9d5yn5zzkShHqFCEGKrmUeQrKhIJMFCrTlGY7dwBdeatbwtoHRen2uoIuh4JvBhl3EqlB
JgQ+rn4pZkbidQLM5deQ200kzyp2TY6ML2mVlYmVSzgx9a5HRRU7fykAhPHAWCCxNannhIAaXXfw
ntvkIGz8m9rl9fNxjpJtvEiEOpU9FbF1pPVj2wIzRvcLSw/szvv8n2UKfFtdlWUkXgC5ZY4u7cei
ygUw2znPNUDCKkwePPBi63L944wKc3J6a06Tj23gpyeTBDQeyADEVp/UlowmmcQOHf9hfONSXTjI
C96Yg1TTRFFTFWrZOV85Je6qko1apLPlbt5YOLAzUj9mfWpPDv1ytr2UiJiN1WzZeuC14Co8Ikwc
kHS99H2APGK4wtxlvzPUyRpXtcs78366S1bzCDP63WiBRCV3P6s72d3De2dk+4gaqWVhBNUCeo0l
uia3yX4pC70QABs78nTMsvmEIWtxRUtqopfnzdvffhS7XwU6AInujkTYjB5e0a6r8FLM0CQ0g5r/
n7Pv2pFbZ7p9IgFUIqVbhc4944kez43gqEAqZz39WZoP/3E3R2jB2942NmBgSiSLxQqrVhlonsH4
d0l2ZpKQJwnswuiiFzA4nb4Xq+7hR4e7ZBWuhEgPU9onPfCgEFL66Z19Z9y3L+GB7sut6ccPHD29
85t4l/m744BU+J8WgKw/2YOCFLozotFiLXmxFF5cfY/0ftncHMqa4XuqzVnzieFsB7+7awDQWmsv
X91f6QlLFVa0tIYoL5jrMBwcyC9P9re1iGnBvF+tSHq/CPC2wowg5vwjPHyxoDK9Q/3burJ4hS5U
RTJ3WluS0hgho/gSnCrf2Dwghl9x5dfWIRk7TtUkJA2yr+fkS+z/VLYVQrD/8uZe7ZZk3NDGoyUV
wUpKv/Zzv/UBwsbznq4PVF5y4y9FyYB2EaqDiYe3f0aPssOO+jFEye0u3zQvxXltXUtJjythkpGz
J2ChDQW7p96rbwSG5LxnqH6q3gbNhu/GYTyHB+FR2BPvW7t3s+/mLncV9+TrhgPTFjhuuT9EZx11
KBTB/GBzd9h1325r0VL66+ojZYsTdVoh5h2xBjQrfI11FL/Q68z6Td7tIrptdSfXvbjagjM+Ue/j
0ZlMN5rcirgi9YMExSMA58fCTyIvmQ5V8VCXW1I8rXzm/Bk3bBaTbFaCnaRNg7IDcYOD+TU8Dh+V
z61PjiAI3iWOiw368asEIUq8eV0RvnzVKNPRZGFgeo10kAOlo5lHOMjR7b+/oVbZOw0K5pkXH/qz
sFDfm9xicvz42bjHy9XiX7nTH22v8Fa+ZJb0aRswA5bCzbG0T+MyiabooYLJknCMkw6JchVlcFRv
f5f7L8MuRivTN9TenhLHOKILzltralq21H+LP0Sy1JleBXbUIazSW5f/xuDRdI9L+rSyykWrcyFF
MtIhL6iahdhu4la/FJd/Q1Z+jRd3+SW4ECKZaAFKKM1KIASexCtFk06MaLB/Js7D7SNbyIZc1stk
NuuWlKQyCsgB5/Cj9qQjAtzdlrBs1C6WIlnpqUqttJnVE49ad//7m9jl3opvvbpdko3WTbT2Vhlk
jJicoe6KY3eof7nJdm0OwuJV+7uWj++4yFqHUYea2YeGQbuHvfJINx1yVLd3bNnomUw3KBJkBnK0
uGYXUmKDxFlb8B5pU3CLBK82d/UjsCJwq62N2Lnf5nhMAzrLQJbAfK22v1ZUfNnJvPgCSceNSITN
pEf989uQOaASDA/d0QZyYW6rSxxyzM7WHXgoMXk5265GE4vG9EK4pPujrRvKwCF8aNGkvc+c4OQ7
ne+vGO0lWCvwz4yaBgaf2rYhLTJOolaPzKrHHTOAVOhinCnINNwhwyy2c7wzDqVjTl7ztU2c+hlT
BI9FCbNFEpBF0q/8CX/vijXU2KJ1ufgoafEo9bCJig5+E2Y2Ce4azy8g/K+/3lax5QtjqToaXFRD
Vz9m0VyoGGbNZLHAAJHn8TChkvTNfVktNMzb9+kxsPAMEELRbSCPOg8wFGGIgmFeSfZG34/Gg7in
++FxSJ0Ms3rfH9aAtEv5BBMt8TqOE3kgg0kHmqN/3VQC0T/Hf/jrPHd2zizH7mnz9ecdqjihw87q
wwTczVO0LRJnZUvnN15eL0hFUYewNGrquuTxjjnJh4SkPUzpiP6K6pn74Kw8EQxvHbZPa53K6mwE
bomTzGqcq0Vs8bIH3QxmQ5R3mwEU/gHQV66yNdfo0D5qfZ+kaZirYDKG6yJz94RZ1ZeZBX2pvGGT
PDepGzKXQprY+e7p27cJzmD+jaAj+tfKti6pkXYhWfJummAK8rir+//R4gNRdZozGxiB+0vbaE6J
DN/Kk7h0Ay8FSi5nOOpBrrRYahQ4Z/0kHFM4ZNOsGfklKwdVtXXGZq2hkrp0fJpEBQJxoNksR8c4
wDJza+MhLTDDmHwfrA1VbBetdq4Nrqf8LhDfUmU3su9JpDldcchVwBuzrnNovlMjNPOTlQ9c6PUz
AbH++4GSgtVaHuvFfJtwldiGH0InPP8OQJnxLXTJTpTrtJ9LzsilROkVp0nW6VaIndfBfFceRA2r
XOszClEJ3ijd301nGwWhyO3g44OPYpXVdsl/1WATiU2pbVImfUAUKzobE3yACb7K06ONpoLBvVNW
87jLluqvIGvO816YX6uvxqmZdewVzO5oinrjjuHbm+xJBXf5wYAmeHfftWPhtpmTHOwvzXktx7VU
hcPx/v+1ylGD3mkdJyU+4TjzmXf7/nd5Lr5mx2mb7r+jixTj7Xd+4u+SbXC3lkhacqM0g1J0V6pM
+0SIO4lAE6IYEVKXc9YMWL9VPMtCczjU90KGdJaGJYDByyHj3HzJuDvnUg5wXLYvyEs6gNAo3lrK
Y/nG/BUpl6sCtSz6sZ96FKLNY4oobAbL+l9A2B6dFU/dlz9WC3+Lj86FSMk6BgEvxiDBI+vNY83q
B0zsBucYWo2hNetkMIvSTB1DUk1q2IYl7SmZRIcpJQae9P0mJm7mgf6I3ven5j05jCvJncVoDrny
/xMmPzlBm4I/pYawV4ZcC2rDKsY3aSAmEmue4GLW/FKUtIs0FhxctVr/HGybXyCQiu40tq/zDX6X
foRy3PBibiekHft2pdKyVOLE9Ny/q5ReG7sVI+1TiG42zLlPNL9pHOAkxEMDTAZQ4WtO0qLndylw
PuML05NmZcoxr2TOMSUqUowwcKBZcxRAF//Ly23SeaCfbjGNSq4sR0w2prY5O4CgMgGcao4hBven
5u0ifx1XsBhowlEwNMRg+GNK2qlzqihgoIFVGXQAga1W6SaHVHy6pylmIDtdm9uNV6QMJKRdUMal
04hKrTAI0WqpH7Ra80dXmPrz9jbos9hPrhNabq15SrKtfUD+LjacTFzJ1Z4PzwIhm+Gq7duoHYTu
DG3v2FG+scApI94JCFhVdNZYj8n0s+VOqT8IlIjEm/ndFsC0m+UPoT5omaONX5G68+vqnOt/Uq10
BWCZ2g9eOJwAGO7wzKXVdqz3oGpgdKUiv2i4QZADLxucULa8ltxMCOv1ZHjGyMGE/u6eshy0pN/5
k/5ye9eWD/OvJLkwVzI1rDQNkpK9DfpvdGKEP8bhwDELC6f3HkfbBFmtfr8idqHAaqI6938L/GhH
vDis2VsLQU42oNVRBcYOdTrdPTSrmf4lT2cemwyoho35rEzyrZJBn4iCGvJzjEGm0139ZS0X9hFt
yFp3KUG6DJau5BztM8Mzy4FXVQKHjv7oVxnaQeLDdBpsp9tn94Xhmm9atBfRNijQ14LhLLHTDjvQ
s9WupntEx2jR/kyQT0ugrZM7Fnsr3CoHDIHs6J2wvLbY2auh1JJvDJuoE91QgagyZaOo94SnBR7S
ykv/nDvFpfsC81Z8t/jdndfdviWtvhQnmcQpM/pKMfrZBs+R2/k5AyUY87/OdRHL//OEpOlqkmNJ
Ay5lSjmeMTCHGkj1HnPTkUe8BxtYjvkudJ+CvOPEvdyD77cz1yh5Fh3PS7FSiJwVbRpPE8Tm4LIG
H8Q9KBRgihyjh3dveLNnRHY9AI3lMT9WXnLOfVQ5V9JLSxZxTroAA0YZxodLupmbbZBaNZnhBT+E
x/zJ/S62a/0WizmsCylyri5LEMSFpd7jKpfOj3vFQQnFxai+xmme+Ck5snKtxWLRAbwUKfkReaMJ
UERhYaNv/J6evc27150ML/zSbY0d/xn5K9ZqyR+7lCfdk0HJCJCckHcuMF8pLtzf0x3HoG8UZOb4
7Nda+nMpFjfB5KSquJgEg7mvfYdG4UU6dnDJjC4QXsQQoQ5xI1xlAn3j7bUt68hfUVJ43I8B0dTW
Qsp7q7/VplMyj6FJSwGZr7aZjBVpi8+NCYpDg4E82gKE5nplYUPjIDKwMg+ubf2YHwIPz8sjPSar
+MDlTfwrSrL9bTcqap/ALRoxbXPYj6UTeEAXoISW+V79pOwBGlhTlKXA9nJ50o0j5TTEADjPgS1x
27vQ/9l6E6AT2Wr53ph1QH54LkTJQVBV9rWu6BAlUuhF46pG5AnqqsBhTQfeekUmfPFrSM95Hrtt
6zV+P70l1uT04CDLDrpxtnuvD5AhPMT13gxDqLJbtZugde331n4W+TGgfid+NtFbXZzt6NcEApNs
N/JNBI6x0M8ReVWBeeqNe1LfJcMuECvjTBdjSyAtmcps09DBEnStLUgcW5YAC/Pz2/GdUDcHotN3
H2zvT4H2OW8VpPThdch7eilPOr6A6Hnd6cEAbu4RKEgb3COvKO15+8f9I3O/+F+/sdFxTVfsDs0W
/CQYnRzeoxfh1+07+eF0ffoOYD8As9N0kxnSd+Qc424zqx+f396Qs5hAoApev2kHqMKAthHn5Pjf
E6AJuu1T4RbbP5gsjlrk8eH2V0gKxgi2HPnVj6m4cEPlvPKk2VndDSw5GclTQzxdf0/iQ/JyW4hk
fiQhOpETNITRqFAsJBvD70p11sfR0aifDL/VsN8paOsVwxp/gpzR/Z9MqoO/HjHMDOOVtCrIoqrX
g+TUDs+9+UXRK8+uKnA0Wxt9AqudSQYnqljhm7nOkABzEcv5hZXVB8Q0KxZjcZMZYTZaFQls/WzE
LvzgQElU3tT4ljgFkfkUn/M0cYegcbm1CkS4Nhj/W/aFKOlRQRqo5S23wSlAom1NKqdW1e3t05x3
7kJv/ycClQ6Qg2I+AIKw69WMdhH1FMMIT3p91iLLo2nqlHRyRZw4Cn39D8JsFZtm6Tq8HONamG21
ndIUEFbV0etAD41RbcAGvFX43ioQ892WNh/Ep6UhFWPQGSVtypAslCG6htuQpqQPAeNulR3EpLu3
hcyf/FmINdf0LSzLlvyaqi9qTHeJ+SltlHczYeMXwtJoZdT1ksrhpEBZwzRMyZKdiyiKS5PrBT9h
ZLeTpGdmksbpQsBCs3ZF1NKmofuAICfBKCAT0k2r7SkokqTiJwCSMfrtPf96e7+W9O3y50vvQ2+m
hZL0JT8x1SOTvs1E5FliPBQk93uRbG5LW16NZSGS1AysSjoduxSdmbWwVQOhTorBwXpiu122mh2X
YuOPW4TWgv8vR7pFGRlDhatGchLixPPaiQh66euvZQiUbpBuVAuFruJ3jUzE7fUtKsbMPY1KrUmR
Q7m+UJ0QaQEAQXLKUNXvwURZfo3SX2JKVpzAJS1nf+XIAUPVKXljhjBEWXpfxff1mru+eE66jbHX
mO+M6dfzOi9sqsVDFtRxwk+lei54hYb7Q2QrK4tYVL0LIZJqd1HOY63EVeVopOe/Ils8qZzWTouY
vSErjtDHzE7ZMLALaZKiB2nW92Dogq0bN5mCPn+zdnjoqt+Kektz7TRO1r0gT1RMbtg/RA3K63W5
L2x/ijQvDt/T6iFt95hCYKtuLR4JZhQQ1jhDaT7e1qGl9xzhpmZaQK2axJK2Jc7UgNYG9j4Trq28
a1TxzeaX0mOgk7Kv9ZeQr3gpi4d9IVDaGauvjZi2HNasgntvF17ScCcbV2aqLJ72hRTparDIYkNM
IKVpf2dh5it8R+xnM/FE0a8o1uLtMFEXAxssReuglCTRozHG2BGY544FP22+6+rh5+0zWt6yvxLm
L7i4H0kwqI1V1vzUF8g6VGni6QHwxY0Z+7cFLRoUihoG1SyDwJO9FhSlNaZDaw0/2cl7gHkfvD/0
CC+Sldshhwn/M5gXcqQLT/K4D00Fz0wqDkPXu1l3HOKj1Zfbour8UbiB+BFpaDvI3HE42n1xZkn4
0BT1LhuB3M/rlQ1e1JaL75EuQVUCPdFQbPDgsSjZ9SZ7Qre5U5btNmzicMVsLx4nBfoDHQ8Ms7mk
5wJj0QOqdDmunC2cojxUyMb3xcoFmK/RJwMEWgTTIAwukFyRyvTC7qdh4ieT9W9g23/Q43qTJyea
e21JMb48Xivcy6mCj1PFVDNm4zcB5FK62RMH9IR2EBlautsruy49BOWbgtmeZnmkee6hZdq1wFrV
upR9+3fNhRs2j7GwKNLv0n3Pe3tMFZFBtvJFmbq9nTf+IMCUQtqV6s3SHfkr6VMARA2lViqC01On
8oB2oI1VPfS2+QWRy4qerEmS3BdrTBpGKSTZojnq9ngP7NlZSVuXxHxYcWSXdPJyVZJO2pyncaQI
foon8Pgr75X1Zci+/4cz0sGbbTKwmOkydx1yS1GeprhlTb81jOgY1meeo0wz1SsWWcYJ/k8TLyRJ
JtmsFCUkKOOfhtFyjRg5fTSb2oGnVKmn1vRX2I9nMVRbO02/jInmpix7YCL/EiWTr05kV3+vW/HC
k24ThuroqGzL+29RP+1GUtsO5mjvI6WZHNXSEAKSNbdu+SKBXwSQIgK6U1Myj30WirSN8flZP70k
4Flq4201/lStyLVMt1b4sTWNOzO1jlHYOETVV+zzouIx3VTZ7JBhqOT1M9DmbdGjyoXLlAZ8qyYW
3Xd5qr/qk1reVUpRrDw7i8rHACxBVEhM257//eJ9A2p6SDTTgPKJuvYM0tJNk6UNjGKp7W7roFzl
/Z9qgF0alV6KqI1Jit7RUdcTBbLy4EunFNuJWbmbi+KJUXYg1vgCnI1PA0zgSeuVkvaSo2BdiJa0
somaoRhLlZ+EaucuMzvmDkDxb2+vcHEz56oyUtGaivry9WZqU5TA1zNh+AHKxE1umzNB0/ptIUsa
goyBjt/m3IsoaegUEPgjeQD3Nmv2GAC7j3i1420L2jSVrZRWl7bNVi3VMlVCKTh+rheUc70uWaYg
kNf4ExssV8vrtcLa0qZdypA0UGuUjEb9vJ6wduPh3EyZt+qTLm7a7FpZzCAAGElCrDLVUlPYsErN
sBHhe1EobhS3myRZezkWt+xCknQ8o42jMAMLkvQ/VpY5pPtz+/wX9+tCgKRkRWkEPAqxXzHZIh3n
cIBeVl2Ytf2S/Ik2YknAGFbRKGddIElUnUcMMiPZ5j8sBuUNgDjR2Qs8wrWCmX3eNKTAYuzqIU+F
U40vU/J6W8biiVzIkPyTILT4KCIocaa8dHXswhj8lysJzDYQehQw3w+0xYUR7WpgNqyUi1PJc7+q
m22jP5S88UO6FiXI1bzZhiLW0VHztw2CSW/zwV2IAjo/LDO7hYmp497RIjh0AJj0nmp2tuq0WsiP
XRhgLKeoAMUPmjd9DM6tSKqj2fHYy4mS+sxEMcJS6J/b+7ygmFefJikmU4YhGWtE+aAldvvh0Ajq
9NZKCLu8ASbmA8xZPwL7d70BSoh5t0OrJCeiIpWfG7skfOkVQFNCJw9eKzATDAeFYY5nCAgKRX7h
mPQEs8SnlTNfWi1Fqh9AQU1Fc73kIcZM7QjLkWVglbJpFN8GCkTPX/59Sy+FSC/mmIWWkXQQMiK1
FeujD3S10zCy8jLPSiMFLAaqF+jqAO06g3txvaciGmKL0RRmPgE/QAaMOnhNoco6eN1uL2hJEmbD
oVBioPsMY++uJQWpWVdUgSR8h18qkRe1xUZlRxPt9bclzd8srwkj6BAP6RamCsiWBS0LeqM0iKeR
EY89rTEOYNXF5CKl/oZkWO52cRH6t0UuqcSlSMnQYIJn2pgqshFjjpGSwfgojMQLE9W7LWZxD6kG
hDaY8Iguu1G8UsNsUkecVq/1TtdF7a5E32F7b5rC+PfYBGEdyi0oU2hISszfcmFugrG3yjCBfTbG
l2YnzOe1mtaCcTaJCgcUrYIG4jRJgJp1ojWbUJxERMG7A7iaO9jVWny8cDJXUiQFJ6IoiYrmEvhM
m6Gd8Wit2wxrrb+LUnAqOtpL0G4hFwvMsipVdUrEKVCRVpwey+psNeWKJzu/iJJeY4jPXyHSUjQR
YTRRmOKtyVnvTz1/In1lelHSgBXYyIXfKK2FttJkJYJcXhxy3ZicpakYBHOtCSgvt1NnI8tO1CH2
SIm246bvPdb+ewCE9f2VI1kIodhhTDtsIkYI7ezsNQI1kZ0PLutWjN6CgYAgC9kSClimRqXbChyv
McVVJU5UV3cB6MY9zbjThLbrFFV1Rh7tb1/bxQ0EkMMgcwcdsiXXG6jbbRWxKhOnJtU2CIw9pf1T
C7aiHkv5PRMQNdhrSmZWTsmjEkU0aWB7Eqd+CGHE0ZHRCOEzTs6RivFgbXDXWz/6hL2FTeA20yGi
3YYnwuHPtuordfFiZWsrXzBYV58krdy0IzNA/kSchsrvEBLxbDe/Y10br4Qri0f6d+3mXCy6sFZq
jrEFY1eLUxe8DIGxU+se6a7cBYsuRlOv6M9SqsAkJmAlGkJ1hBaS6Yq0usHWFuKUj0rz2qYi2Ze9
ikYQ1dBcJU2zB6uw2sdMDzt/SnjiWSom9PVG8lB2mf32H7SLgofV0G0D9SLp2tBUFXkyQbs0U3tW
SIkHiBEv42swORmWPjugCAYZOF/xf3gTpMO0Jq2ZMH4VRm4S4Hsb3BaGB9NhHKN4qLRgQ5J6Gxjt
tjN0NyBbg/9JUQTmT1w8DNGKsi9dqYtvkfG4+tRxMWhQrKRGVAdYQjTkgNqsuJxLWnUpRfL0TFSg
8zHDORP+VcHAO8PpjK1uflurmi9hLS639qM39EJ98yGNkJsvUch0Wgwwq7a/i9odNUcXmBnNCqcN
vD/BillfupuXi5PMuqHXKXjhYC5IgdFpqAKkSe2W6QsKnCsO2eJ9AdxhBgXA7GIi2/XtbBJqhwrB
aXXlA6uB0pkN0mQe1GSv1V6kPCnM55it2z3dvhpLeScEDH8FS150ofd4T+Me+zoEG6U79K0/oUFx
2NDmoyBIkObrSrHipi0q54VUaWeLthJhZLUwDwl1lK520BezHg8tSjGR1kWmTgXPnbSpYZ2OdTdB
Z8SUe2FtOXb/ovQPt3dw8Qag0A2ME0HYKbegdXWlVJTjzrfqe6RXW7R+Ix6ZCsUZxNrMDbnF5sPA
mEjAwsWgqEfLtwA8UikG+2TpyTJav9HUPVAyu3DaNPTJJvug7/yw9M3yPWn+w4FRAvfG0MBAChTG
tX7G8N9DFtfpKSju+hClt95yxJqQpa2cJTCABmZAiSTErNSU1sxOTxWjv9qePNdFtxlS7bmYxzLE
ay7p/NpfeYsw1EBvgflipulGC+H1msYBmWYlCYEcFy5KlgpRNxH831o9hrqxDethZQ+X5GFpeGSI
huKXHN+BVEGg8Wvoj1pr5z8zECC4MHkhYLlRsuky9I3Add7lST25t1X0s9pgpczCGsEfi7y5nBYl
JQ2GivT9sWlp8iU1I/44cPo1NiZ7l3F+T/TyV9sQ7YSpbN0poibd23qmrRi5T8eLr4BtQ+vUfF0Q
U1/vd5/VY9so0XBMQQJjqe9Zhu4Fu9zaxZGg0H97zZ9sN+JnAJ9MhNIWnnxbevOrzuRFyBkOd7jT
u8TnhnkGIGYXZ3Sl8Pb51ce1nKHxgKkh6PyUpxNZGHHMpRmOzZsBAhcFExjil/CFn40vyZ1yqDDY
ov4xPv7z+iAUGVvkWJAh/vS8K9OQVuDpPo7A+409uo4t7msKd9JoDaGysJUIAgzM2UbpHccn35Op
tto8bcbjwMERgzbfJnIK9Zzx19tLmo9Euo8mplDp1AZp7wz7u9YPluZUHZN2PGrJ17B8S9awF0vX
wARuESkP5FTJJ+tpo7SW6twaj3kVbxT2mqiYUlJwN8mzkyUyL8rg5RfMnbS3nlrbf1+djV9wQJHh
QVB/vTqdtJPIY3s4ItjX3Aaczm4qymHlji2cFRrqkABEshM5CdnVbQY1rngDcEJNTJ825KGKyTmv
K1CwInV1e0UL9gyDrZAXg2qAmEJuF9S0KZvKOsR20qLzmo6WXlf0lZflWvojZjE55TiOHZwo4t+W
/OlhZ2ROiiOwAHwOHBHzl104g9GERsUxNYdjITonQgs21LGkK8H2ohCGKhIBKhQjQKTXiKAhSxVa
NB4Jx+SL0nQhRNP+1cWcV2IDGo0nAQ6EHJGOakN03sbjsRW/OQcrKYITu3fX+gkWTC+SYqi6GR8o
BDmTlGuhUYHgbTwK+pMpGxNVMSEOho1RSd0ajGRWZOka42rNYZbBKGAk875eHI6pK00QN/F0RGFh
mxbhczelh1H/kxDN1TRXrV5aOqw4YUtnBXw70EEwwXBYJYUY+kwp8SkwwaA/C4yHzBIeciUrCr+0
izC3INRAkcw05CtsA3MU5TEbjwUAMhwEwLX+W4zFXVuwYy8y/7aSL5jDuaxILNOykA2WueVyYlQV
r6bpmMVt9dtKRQvuCDFZ//6QUAZQ7Qx8AHmEPDSgHgTNE8Mcj3FUG15BbdgMdPrddxzWPlcb7f32
spasBkhmbPxBhQAlgmv10BujtwOmT0c1S3ekOOqR8rPDUGrGN3U5bWozXvF+FvQRvsCclSOAEepE
er7qpLUZNyJynMzGj1R07XBAqPRXWm9TzR/QQ5fyFZELVhgiGTDlIKWAiZJENm1SK2kCkVEZbRo7
9RVMzyh/6+XKXi4oJFpa5pGwRIUjQKWrNk4MSSzakmNQq4UTjInxnucs2hQ0sraKMMQ9iMbL7T8f
4FwGAWwZ1HVITUvP9EjNuM6YNh3j4cGq0ecjjlzFlJXARNgYoZdld1ve0mZeypMUpkAMbpgZFMaM
MfhjCvxmuzrMcGkjL2Vo10o5jsKqgtyYjp25Z+Khb0ATrW2pOBeNWNm+BVMFFMRc3wEymyE1di0q
M02W5WM6HoGj2io1UMVp51d9sDKHdWHXEELBGs6wN0iTdq0ZyiYbjWI8joOaOHFQPQzET9ru2BRr
tc0lUZZqEOT7YKyAC7peUcp5FWdphjescHnDXxQDI97NWvMsM1zx6pc271KUdLFyNmp6q0KUMB9V
rjp4WYJpxSAu6ALweijDzWwkAChKMtDcTEiTDOORtujwNe6Nn20HPARzirV84YKFh2lHwQCGAu35
hqR1KVYQmRymNwCHkAKEqTb9vn13Pqd3EDLCOaPIec+1KvmyKk2kqYOhYjFh8ZDHX4JwZzXPBdlX
PQZ8lJgShWF25Pm21KVTQlMUbB/0DgZXcnWhk1OaRhqeFFMBs3E87XSdx04Ytv/+7GM2OsoUOC9Q
08h3KdET0A4zrA7qEAall1SI5O3Ev72c5U00IWIOXiFHurIWBfsPVXBORZ54o/KHB9/7TXyPKZX7
Trkb11AyCy8kSi7wb6EZ86ssiWtCJOSYIqYjEA5eSABWTR3wZGwT7VCN4yHSlZUFLlxgCETUYBH0
XAEHdH2BA5JPkaiL6WgMJsC4ef4SRwBMBMBYbIpJ+7mynXOcLzmINhBuoFHANBGcniTO1sKItUM9
HcvS6A8667kzoGroMt73uwItU85oJKUTV5F15PGg73TQK95TBvo7Jx7t5oihpmsUjgtXEaV3OEGA
PRtIF0pXUVMnZdSaBs5WGxH4qHbidmVRObeXvnAxIAUaNNPJo3AsPZ1IH2dhWLbTsT+Qh/FXsPLj
FzwdGy4c+FxNwOTRqn99jg2xQoPkPVyrgG2rAH1Fj5b4KRjfoz2XoM+j4Xt9yFdu+4K9xGwieCDg
mUM0I9fuZua1mLIRW0cHJ8DU1G58TDM8BfXktdOP2zu4FMNfSpPLWH3VakaaddDVA3srX4cY82gs
jKq0Wjffa2vSFncUOR38ByMDS3q9o8FQQodr7GjFmmOhkR06CHdlQJ/H9qcQ92bwgq6ms157bPLK
4lgSX+uTU5nC6Qvd1HxMSUR2sb42+WfpwiJ1yYClxLsB63f9WdFEJ3TUQo90/dHQzkkPht7pLknX
lj8v7/qmgjQADRd4nwhQsDKtR4jxzgDAwhLR/sWwnxhq9qU459UfU21ek9hwLfs+oAcFA0BvH/Pn
fYdglOsMrI8iaShpcphOLWdmiVOuf2BIiBPCvbU6l5q/q/fIdKJ6DTi6JBBFu7lFWtWQ455v7kXQ
OhI6CF5WcDJJdgcbiQJsixMsTi0oC8t+nxRq7wlzXAkUPhsEYEdmqBqUi6K5UTIIvT31GWtgCqn4
qujbxn6a4hVz+/k1meEpsLWEIWb91DpZtQL9ZRFE5Jk/jpjq2uuOYb9idhTgl/km+GecLyaEzaVW
NDciyYV5Ydc72TJRK6YBc0CEpu1yA5VfRDDRO9gvVxI0n8v5H6Js0MuiyRDJSclTa8bJGPCUTMfi
Z1Zm21RpvdaoT1UzOE0ZeX2HkDLM0GAVHYf6rm/Kh3Q6UUO4eRtiGG6L6SVCXTnRJUWCwlq4LwDh
4df18jmSSWoEKpyjmn5Dz4kzblrURLVdHZ4aJBr/2R9GXIsrChT6DHuRU6ZTWFo0oWQ6Bvldr/xB
g2K7Bir8/DJei5AWhPJLFXBDxSb3X7vph/7v8RCagdCVgxIkOv0w4e56w5qU0qycY2Ug0DdgacXV
i9pXhcX/2ngEZUGlE0YTKUu0yGuSnBYt2TyMEZMD3QweeuBM9kV1N2xD+nDbeH1+EK8lzf7PhS2Z
LJBQ6CUkaZEGyrZ2Y9sYFGzpxzGMvMBeUbil+325LuktMJA9VMcO0hLl8Ftr3FB3zdEvlO3tRS1Z
KgDM0K0804ihBHi9qGo0U7OxZjXIEi8QhVeg/DdgZsltMZ8L4fMxoRUHeZO5omJIFnEozAo+DLIL
CkwGxo/3OuaFRGPmDFHp9dGvzK6e1KG473m41RWnju2Vp0cm+EOm7foLJIXH3c0CuDN4Cppko0T1
abaadmgfQFiCKEaQ5lXExSYOPE34vHEHsgY5XdxrXcXMaQPQK1WOQIO2NvquwR6Q4s4C1iA3T0rz
rx318yoNAD3nXC3e2NmOXSipqXSiaDpkPGj/PZse0fO0mkBfshw4R6AZoC+oukj3oCdZ0+CdgJfi
dbvq5baifHaB8P0XP1xS+9TQ6nCy8MMb5cDzxyI6TxT9mv5tKYtXGZA0pNjgAyEhcL1LWohyZREH
8G2rXZC7pnLswcJYuW2/uS1o6dlA/Iozn/t1Acm9FkRGFqhNAUGo65yVaLoXAf+N3v5XXdsFoMnX
EN07LF/JHy4pGtIc/4+0K+2NG1e2v0iAdlFfJfXuTXYcO/kiOIlD7dRKLb/+HfneO9NNC00kbxAM
EAymS0UWi8VazsGxhgdZ6kWXUlMl5xmQ24CTnrV+2twq+n2J/vi/UO1MiLCGlpqijwY4hKeRu18r
2m/YyLeAJvArovsk0zeN42wLlkkc1ppfxDtuqVyi5xTaXeqWTC2S9UMNf998sZ0Hu+49w7zHyqYp
3gvNy3Ul11YSY1sor6C0h7Kz4DR0gOPCWCHN7cbXVqEnZWxvCiU9XBezZvXnYgSlSjfu6jqu1FNS
bizuF+kpLZHP/npdypoxolHgY4oCd6Xog6mbGag4N6BC2efanV4DinDLN5ESlDsqA7hbXbjluYrK
KPrexY6WqTbtetBxfVk6cscx3Wjpi4vr5bpGq+vm2ojwP4CIxM4Sty/rFqMR6okk+wlTWty4d1Bp
45kk67qmDeBqAMKDdJGLMclLo2sig6ZNyxHMwEmAlM/TsGBa+uPPtTmXIhhbUxpF3ceDehrCvn3X
nFdl2ul/PLeDCwKRNd71yIQCX1M4tkCJy3nOVPUE8NNp2nUgyul3SS9ZsDUHCwNDXQYzeyiCLgt6
dg0p2P1qmgwVk6N3JXQwe9A5UB+8kBt5ZXL5ZOE5C8QdtBctENYo0AihZjnqSHCNCj/NM0LmbsyA
fVU249P13fmMsYGajI55J1wbsATALl/qhG9Xm3SK+KkuTrXzOpTbiJ3K6obo3xTta1MHEcCX382H
AXQn5SkB1Ec+3ZCnRDnGe4bBpMyLfPOH0QdtLrllVjKZl58mLLc6ta07Yor0xN74IQ8e5920/abe
WN+uL8FaDHWxBMt5PNvWNHPBeAcKGTQc7eh8O9AUkPiB425K4xCDTPHbkIWmsY+fpf5ERO9dwrcL
0cJNmmHrjYFDdMMOiXowop0FOhTq6drRavdF+mKC1+gVjN3eFG2jwk++MOWh2gKqplFyD3yBNrKt
9Cbbz+ZGd987fdfYN818S/E/M0/fxs/pY0W9sqv3rXIsCYa3Zy8qJQ7rI+Hw2Vb/NSLBVokz8MYA
cc2pxdx7cmzSZxJpnj48d5rtZai0OI6XIt/Ux9t58OPpnd22BdtS5TFJdxk6yFN2IOOrVcUH82TR
V61+KMvAMsEOU5mYiAvyOfOt3ivJc6r8bgcQFgFVQoaa+lGBvKbGctWcGYIdj45bj3Q4meUDioNj
FcyG7dl0v4DPzB732XP8s/CagwP8RvhLwOdn9xbzbexCfcrRIxPvE+cOrE30ZSIBdw8dj4Ms/cpA
gGafuvskHA/0qG9MILy5/QaL5mFbmqNWPAEM/EEZfX26N0PihkX6nCl3o7oDL9PT+LXWvCS753d2
5jHdGzH2p9+o0b1bBEC7cWNJELSSt4RZorNpIdFGskd85lYTUdoRKYcTELPQ8jcV7cZu6vlQ1Iz6
ZCz1U8pyAPoa9n0+gZOkaHvgt42TbND8A/blckfAXmFhqhRVwWW8QzgfWs7rng/JcJphLujB9DUw
iHPku5FZ9eemO5H32jG9Bo0UrNY2uWtvDPXgTt8zy/XSwdiMljchx9J5Sg4g7CHbAGNsvyR78xjA
rapX96Cy3vV2sydLZh9zsqQ4da29V21J+CrVRTgkes/0unJj9DUqxyn2nVdrr+BYsHsQ8YHMhRL0
4G7Gce/2QVIAaitGthilSXbItPv03nA8U9knm4TvWOZHesDZL7aNj0gwOkbIeg/XhWf9cQSH5Uf3
GYIdFFtwGV0eiLhifDDsYjh9Nw8PxsMf+93LXxcWJDFiPCpz/HrUzdiLZlvou46gb535SzVD0e5c
Pm+6qfjWGzdtRfFoimW524/B908WhukaB9OFMDXx/iNpA1adPh3QUTLdK6ryADwwjw3xA8usY5nM
XqU3aF6GG2MoGEx6oNZ+FOU70AE99mR+ivn0E/m727ghpZfz9pbX0R5Vm8eIFthUP9GMgGJ2Udm6
o7Yv52HTGVuDnJz+cSjRDu2Afk2RnN/PASQWFp1g5lJgQVOOcKFVqsGLnJTDqUkL9ECmASs4ih2b
CDWP63so8nzgArsUJVhI1Whm3dBmQOxgPzag9bBH9KwwOwQqyLNhgcOrVND37QSqMd3yIX/lGQib
Hrv4PW87D2gze05UrzfehuZoFKavW+NOL/aSr/wcS+Erlw4DBDkojFpCkBNRTkBHPg8nmifOdlL4
tiy1NiiobQel0qU3TInu0DMOn5+Zm16x6qAzOWju28n16rzU/LlVTBy8vt/WaCjZmoChuIlpCfCJ
sSw3SU08eMkCeZbZxpOxs7etbnaP19X4aAz7ZKuIpdFND/cMzIjL44jBByByuO1wYgB9dHSAPvbA
CVWYdTBnvmutAyG7cXozFd+Nb2s33RLwNGrDlmjToUIkM2Rvej1LLv9FqPBR6K5BEQ9FEMwUOoIF
YEJOW5Z2OA0keizdXcdCjZrbvi32aEut+SmeO0lkuLKdEIk50KU0iZBVeFiONeaN3UyFyKzx5/QI
+Mi/UQpMX66Nhja8LYzLla46Z1C6HN3vJQKAON51+p2j537Ldzlqzv2RyfhIllX6tIpnAgULxYhk
aTEGgcO4MRIPCPmjtZusDZed2JW7XUf3pvsB04CqnNiL3bjKCOB+LJ7m7FOW7hFj3Vp3VL1rfzZf
eR5tqSZxEosf/6zbvxKFF2CUk6iYKSQm6b712U/0mx96WbvjqhCELGiwddDbTgSb6KmZERtMGCdS
RV4xfXcjZZsUj0bMD33xncsKAatWfyZOMJDSLOaKxdApP4DAwPbJfXsAyUl5bCUN+yu+HNCU/+ol
GMakm1OdAfT9xNNnnRWIRn85yg1AuiRnauW1Bbs4EyS8tvo2twuHwEcar8Wuf4++Fb7x28R8p9dK
ihvrJngmSrifcn3uMEMOUelD82ConrLpt0Vgb5sjLhBHcpRlCyj4pxl518oZIWzyi0eM8Q/3QJGQ
OOZltz9Z+JlCQiSTGqgtOM2ydvfxAwcFwA/+0gfxUd32BzS09S8SecuJuSZPuAgy8Eq2DLHEqdti
OKB+LnbGTr0Bzc4BnD5opbgu7nOe6MIyxLpdWY8uM51pQI1hz/u7doQtypoE1u62c/MTmxcS3ndu
ouL89rlXJ36xL2OvnIP5pJc+7CL24pOyI1vVCxy+ib9LTtmqirA51HLQCI4hYCz42ctPGZOyVMAm
ecI0Apjh4OlHDTySElNcyTRgJc/ECLbopkWRKAoOMz3NRsDeOxaMyDTwLR+2bgwu5xqeP94A38qX
hEAyBQULdRRdS9PlyjSzDUl3sbUj8ySxk5XZokU9jDoscz4ICAQfXBU9TTuu47lQHkxQKYJWNvds
P71vOs/uPXbINyr3lNBsJAHvukdZZsbUZYgbgCSX+9cBXSUDfghMFNkQrs/7/tW1QEJSnkg2APUV
U0fVN2Cm+YMZSTb1o+dcPIwLgA0mHJfpEvGNms9dW3WRheutjkMz37X2i5ODkqO8mdV7ywDoLP3R
mJ6ZAg1Lv9WSJDDpqW93Q/NlWj7O/aa6W2ru/xwk1ln6bdDViJ7DpTdU8BJRwjggYnMMniSP1fBb
mb9Pw9frruEziM+FjE9NYqmexB36bsZTemPZe2DrbfNTfGd74x5wU6H95A0HY3dd5popo0Me02uY
8UJ6VLgRVaV0aKVBrWl8a/W7ke1MJ7wuYi2YOBexfMKZO3AMrtc9JrBO0bPpz/vOc+/GYywLxdZi
iHMpgtFaAJXC4yMb4fKeHDfz7FTZzaDuMu1dox7abi8FAxNZa5bnGo4H+kJh68ioiPMTejUUJVAl
xhPAMjZsTzcoLzh39a11dP1mz4/j0XlIfsxbe0fvZWyCizriOTmXLXgHpyiJNc8lZsp2HNUTTOcd
7efr+/Z58H7RD1X/pYNIB7COIKNAAkgzW8hoAvRb78kh2YEmceeAL8J8VLbFlkhKAouxfVLqTKAQ
BxZqZo5dBYEDSGNlyEerK3b244Klt0YxOGlXYMWKASPu9b02/ogVfocdlJypj+6ja3oIFj820RSN
HHooT9v6sfrSbugbMJYO3COHeZ8c6yA72of6MO7yvf6a3jnforvp1D5IQsPVs422GsCqAN4U03qX
B09PI7PTM2hsAd37LlcsT6tK2TW1Fq1hvgYNX+AZgW8UbmGCfsTKWPbM3SbP3ZN5JBsATu+Tm+au
PfR8K7HJ5ec+Le2ZOOHqNVI7Y6ysMOX4u927Tx1OnrFNNtqp2g8Pw2t8l789If8rufBXbedMquD8
s3LOE9tdDBNw/cMG7ZJ+UX/JZAyTEjEfr4ozT1moY9kzG2I42SvNE5/vZ/NukmXm19JMaMv4Z8s+
7v8zMQB6x3yPwyCm3hdFQHbVwa49rwzAthFox/YJBEcAUHywNrVvhPyoHcn/bz3F2GaiDNBqfY31
tF/VcRfHYLdsRsDYSsKJ1RPwAeGKAQg0nCwLfqYppkVVl7XdeKrnHZpIUceeZAOpqz7rTIRg/2Co
VNsICf7TCG69uL3TsJQSm1/87GebX4Bo/6OFYPMsqXg6EWhRhANIeL9ZoAwrb0v+iK65d1vF1Cg6
5iVCP7ifrgkVTN52qK3lHfRC9hz01T/mm+mN7Jo9UPC2zq36EwGv/TPdH41veE4olSeDaFhpB8Pt
88/Cosv8cu/Mrh8zt23wAdN969nH1rd/mZXXDkjmeJh8f+tlAOXXrQUZsUuJU9twNamwzoCEIMou
STZtJ7nh1t0XTFEDIxUwiYStLKhim40F90Uw0WF/LehT/QCsYU9aw18N4nGK/5Ek7J8agdwranHE
sq/DEWi4W/1Q7aN95QOn5K+cMoIvB/OxC4ixcNFE7Ryrdt/DoejBvcG9mXnG63A3v7jUs2+c4/DL
7v3oJwvw0i2p7LmyegOdSRcOOY3i0lQcWGpa+CBxYb9dpPwO9D3TPWQZyVP9qy2lxZzVhwrAev7R
WTj3SVPpNUfLD/rUUdl06Y1qBAaYXO9HQ/VJ3nhkCkv3QPOX2P7hxrHnZttoOCTdz4yWL7R8Tkd+
100GeOIlR3c1Ej77MsHGaoBvMbNadqN5MXUFOEmb2fH0n2US0tzP/u6ler4UgqmxBJjcs8ZhatHG
qAMNt3LtH1CGx3WJSo9X7m+qIki+uIe/cYz/airmUrTITOc5gqZpfcgfmolilO7FbraUf2m0X3X+
nWsIuUjYSXsN1mPjM9GCr+gVF4NSKbZfDaNbO2x9oLn71WYIiFcH47HxdInnWL1nzgQul8TZVda5
lppEgzqeKGFaUCsjphIjxZCkblYjkDMpQgSe6Fo+6ekAtdJ9o3sa3hZudjSlL921nNuZyYiFQmti
WUb7xdUCOeKg82+Fet9rppdGnlHZS1meKffGxCVHYzH9T5famXqCo0LMY6pTDvWAm5T57l20Jfup
8+qX64a5dpFgJhv0KCiq2BgsudyrImriNO/m8cSmxLfHHa8QNcpgYFaFYFwFw3tAuIKkSyGjorEy
bQ283PWjW2l+3YW6JRuOkQkRvFzMAKdiRTqeuMZX2oNy1j505eP11VqzbOtMEcFfpZXJaatDBome
ovSHAqK36wLWHOK5AGE7hmbAnIQGAeivIpPfg3un2tj1AYMiI8OwmuRCWtUHuSsMOKIIjqHFy41J
q1brNQZx1UHxZdAQqxty9uPChoyxlWasx49ne5QEXxVZG4Hs94XNWLKR41jj9/XbwgvH+xH0RF4d
pm9aSL90/m/8ZXt9d1Zd6TKf9L/1EreHEDJ0IFQ/uckzcIDQmBcdO6f2+8IKSAuEqPYdcGfl9FTV
DVoEVaCrNr030W+S71iWTnAOGENZvgJJPhez3pf71kTU7FLHxIHKk8LxuWVUb4Qk8THVp5xuzNyy
Jy8ZVDSVablaPEVxBab6JtW08ZA1jrvnmFPOA8Ws1QywbAU5WlY53nSW21O0iVWyPv61711mSrF0
8DWfZqBISnKlGxazbjEmXPaF8pPVdb7TqTv5ZWTFJ2c2ZMMgq0IXbwNWKQw5iQXPUR/VBIjveFHx
Z314c9tDXZl49/yqzKfr+7FiicscOV4AS5YfhHKX28HBzZIPOSRlo2EGZh3b+1RvmI+HgSux+hWl
gN0F1HQA3uLtK+48NSqlN1V01YL7Ra0zzHPONyDlipTbyS6+XFdr5QpCsyuaSZAqWcYYBGuf3MaM
WjNC4z1XX5B5RauVe7eM5BnsTk3nAEAakvzryp2OEStQAS6oE4YrAmNzVIow3q6pmGRw6baYM5AW
g9zu0AMCrgW/ye66gqviloVEQhljs+LbPi5JyYYS3cMuIDMNFEmUztxlKnmnTiO7nlY2DnNJyyyL
gRH2T6irCSnAqTbk2slkEcCDGz8eZz/DJLttzl+aTlZyWts7DUB6aBhBrynm9C9Nsq5ix+7Q0A4s
pXmbTPuubdwgSZUNoc6xdcrX2tbe/3w1F4AXrCT6ygEQeimSO1RVwcCunrLfRmH8LroadBM/Nd36
/RdysGVoOtEwCy/merukccBo22unAvQE2fSGQfVO89q2llyOK6cargMvXwADa0s35KU+ml5bZdZx
AC2y+NVxq+0wWwHgTyVGuFaAx/QwxmuB2WDgVSpsFWuz1kZDknbSlWoOLavoggKvsK02auOGuNzZ
TGPXvhM3VQCTy+mBW0SG+rhinQtF8AKGBX6pT+AKvZ6NNEGt8ETQntplfJuTaksove1cfRNnv67v
4NqL/0Kc4FlA3s1M0FdoJydV/QpFycqpA3P8ARfq5tnOxgVkm9QfS3sbg4j0z4MsSAfOP1oc0dto
Cg+icdKiugQe64lpzHMiXHlztBtcgnbp26ra5ar5K1cqyRDsyoHEfQ2sm2XuBoQ8glBiGm2L1YfV
lvEXMOqWLyU3Dor6hVn51rArSdfp2oZa6GsEgAUEWuL5J1oZRy5Hwy6AnYIyRXN5VN0kdbYtWgpC
VSuSJPDX1EPgiinfhWRIFVFs9WzWVWYX+onG/qyiEop2QFrfcgrk6OYmRQPLdRNa1Q80KhgLAxA7
qrCXh7Obpt5mqDmf2Nx7C/Cxe2Plyb5AV3ahy8C5Vu4JTOT8I0xMdtvzMJLaafVTzzH7w7UaA014
1BZJEj90XManKPgdAkAfzF8joYjp0mVqXLCU2ehyQK+WRtiYnR+n9w6yQ8P49fr6Cfv1IQSoJriJ
MC+4bNjl+qFyaziR2RghGd4cN5yH1qPJTRYdACrFmRpclybs1n+lIYiAgwEw0ceM/FlGQG2bmjv6
aITZnCjekCYbvc/bjZk4QYUC+txxSQpC2LH/CMT8NP6AShHt7JfquePYgCpZM0K01aV92KBRv8yP
FFCC1xUTHlD/lQPPieTl8nxelvlMMQMMdzmDWw+b1Oj9pbTlGVTrd9elrGvzrxTB2KtksNKE60YY
o3pqtbsFTHKktQfu5+uC1kwPM5p4W4CfyPq0bHlb1GnqGkZoKqpfoLk8YZYH7IzrUtbV+VeKfrlo
FH2cuOSgjmlZ2yG7wwiJZ2uNJ53tlakjGLkSY+iSmRAE68PQxmNcfyWOxNGuWQAQPpeTCnwDKHWp
zDzNidUZOEgtWoiR1034fWbmMqy+teOKqxkJaxTsMPMo2DNz+2HpnjPD3n0i9N5SGX90Ac5f6fyJ
KgZwiPRxPFzfprVDiyl6xFlI/+MGETQz6qpPOabvwrJpNqR5j5THGcUMTI4FoCDaXhe2ZhPnwpaP
OTtIJBrbPK0U2IR+WyXfzOoQN35kScA41lQioPZz0A4O5ypSCikc4Ek2S8wQADhfrXEzY6JEvwHw
x77TZXhVa7KW2To80R0LUaSwZUZeJyC5Gsww/pLw7zZuQGr8Kjq+SSvJ2q2YIExvAexGURuP3eUY
nK2dbtLJJGNqhzSamwOafDFdkoMJ/PoOreizeDm8vtBaBFcnnNqmIVrTA6w6pGWvA+fGCrnW+KgB
AzwNuTAroa/XBa6YBEaiQYYLgEpMI4nDSNZsZnaWFk5Y4fQFCuj/fKe2Tpg5x0zYJIMzWJWGSjOq
QkCh08UrqsuGlrEW0qbOigsfeT7QPo1WPvb+qM/kBwAsY0Nye6ycasx5AqoCl+LSgij49b5PjMmc
cUsp9a0BSIwZQ33lIS3JHYvQPEcbiaGs+EPwMwGuHS9RTMuKA8Z1gemoorWMMAJOkM3einj051GW
VFxdyTMpwp1YGt1c1wx+A+14Bkc7JQLsgaHU9he31YU6wvKl6phZKaAjQs2c0UissTd7QArQiWrp
YNya8TvYKmSR4ONRSrs8YrUxxKxPKTB7u3FnzqEyJQ815RgTyMEwcOcaGOBjXg1enIbw02TdG0Og
UD+O93MBtL+6NiTx76LbWQZwCTx0B6QRwGVCix+wny8/qNSLRo2qyAhnF2+06PeU635yB8iYOQqr
tgCvy0D3f34e8aDAqwIpPEyhCPs61kzP7KKywhzwNw6IJHn2VEzvMUqW1wWtmClG9xcIcoQa6OcS
dGvLyVE78FWEk3JH0DUKDEhb8hpbsdELEYLLTOepQkGis8N4npMdKe1DpmYcM8+55cHbMIlGKx4a
bDsEEG2OhQyhiM1I+RCnOgHks84SenKnqvCMMmISD722bh/I0kuH00IYcWkTZAKvV8czK6Rdimge
yAFNAgxh2fN55SwYqIHA6HAe4C4FMa2NIH4CE0QYm5vUwfAlOrZn0Or05rMKWujrtrBi5xCG+Bqv
ZkQ+otEBRK8HQnBjhXjN7hjt/AEg7s2Pcnpu83irglon+/oXEgGNgAYBgBOi9+FyFcH8TrnJIHGi
+rMRx9mxL4zntukcNIeDQdrJk/jAJ0UJZiC9BteFr9wIBsiVAWeAe9Y2VcEuyymjUZIyK7TNrRW9
GYHiq/1+6I+pbJZq7QRgaAw5eWwlKN8FNWuESZGqdDjNiuEV+vexj708av3MDa+rtGouaGnCnBge
gAB8vFxP2x1GpDgjK8Rg1aZT3zvjzWkeO4DTDLJa7Zoo+AxUYQzDAYGB4DjcFsBacFF2iB6t25l6
o2+7kg0Ss3WL413IW/+RIexQR5w017LSDgmftulQP1MbUAHNOysLv+piEIyPu5ZGD2kic/lrO4YK
KlLgS0oXz+jLhezLcaDMne2wsMFJMhtOoA+Rb3XuPdGS39c3Tax0fah5Lkwwj44mzVymkx3aesSS
HSopqroBAXN143DN/anNgw3IyMR+cDN+5BiKulXaPvs+cYVsY40gKRPBxqnfZrr7cv3bVtfBtIDj
6eLfCK8v1yGNBw35mNwOo5r9nLrvOgVAAC2+F5GUq3f5KeGWRQIGMLdAyVvAsAXbTaO6/s81AYI4
D+iZihZEpbPvOsWfNS8ua69n7Xs3Fltde7uu5dqVARpTZLhRVQJUoaClmZSTDVAnO8Ts+i4fJFfF
2hqe/7oQzFuRpWh2jl8H5gRwUzI/n3f583UNlpMgLh7ynaqGkwgYWVt4fXdkbicCFN2QsDuKAe5R
P/7N6xtLg8OO5ym85acZDCvv8lJlThgVJwZdwNd+XYm1hQJaEsDHFiRTXKqXxpZMI3W0unbCJl6w
jCa6B8GGFGBmbalw0xDYs4WRP2f572cvuMmOWNZOo41E1S7GYNeTnHV58Q7ibpyLEEx5ApEBGTlE
qArdOQRdSG6yiQgwK9KNXlO/GdVD0gw+MET/PN0DmKblGQziMRwiIV4Y8giJi8VvsWjTpG6gtY4H
Ml+95xLfvHZ5ngkS07RuzpWM9zp8FmaeSw7MiBtFQ0JOaTy10DzXkCQZV3cN+NdIDcM9gL7pctd6
o5mIVrl2WFWWh+7dLSURmoNlqM8SMWIdW+tmY0hniIkbh9wXrTbsQdD1EzzdklhrzeUA9RFN+HhW
AVJLcDkKuAtrJJ+dsHOoV3SpPzQybJ+140RAn4oXqAvwelXwO9OMiclmpvAJSuXrQwsWo7DQU6+T
8v6sSIK54cgC3B2bI7avTtUYo1an2KGjfh0Qb8/NCdA04NeUhPYrMceFHMEIom6c+yKFRjngYcgj
xvi83ikCRw8np5fkC1Ys4V9ZaDMWIgB36KOhXAxO7QxPx6gVSX1i7v/Y4y2gH3itIE+ASqCg0DzF
3FVTXA1wFGbAjLICtOXc+FoztV6jO7Ke8RWrA64aYGGByIvQRkyhu51GIqIj8VJ3P9HD5Zfa03WF
VlftTICgUEoBpBWZEJBo37L8rjUwYEoP12WsWhtA/oEtjvQY6nyXriArOtpWU+mEVnfQrN9oykiq
sEX7wnUxy6cKThxr9a8YwYmb3NCUpocquZ1EG6sBHiHwNrhXMi3x23Z661lvHWqbuU9xXkncnVi1
XWJCE69mMLigIwSzVoL5gf84jjDHRUIL7RI6n/YlB6L3M16cHoD49nH8pBdvvfXIzV5yyMQO+0+i
Bdek10o9Jw5EG5CpGd2xaeadFmeBAy/1swRaMo3GDTXMfenm922US8KAdd11NFJoOgBj0C15ucFD
BmKommdo0AUgUT/SI3ijjkiCAKbmBrOlJ92OT2lVAauNsEeWvV7f97UzgktmwWrGNAzAMC+l17mZ
cYbbJtR5C3DXXM/8RFVl4e7K/YlSoItWGJgwMhWLqzuLQuaZ5ayoGxIiMvTG5huwnraD+ZgCl2dI
tkP/+7pSa28MFBaAQYcYcRmgEA6mhQEpZYxUAtyQYByfMhIwBgDHfaVGexDNBp3dBDP5ovDxuaq9
xo2BrCUrrKy5bzznwHgJuptlbS91rtoe1toVbnhLu22k7nnjEyXIZe04a2IAZ4WCPFIK6I8RYuEM
zWMOnZCiVwZ7M7h8j16ZTU83lW0fqC7xEmvOCPM3eNRDoo2+3kudnL4G1etg2mE+VgCBKVGPzFvD
OhR6ZW91cHRJTueag0UOwUFpCh1+KBteypsmhSpZYuBh6mK4R7Uqw0NOH6hpqYyWa1WzBb0U+Wu0
pYm8CgRYj5bLodnEO7Q0OYAIGJjm1fQmTmzJPSiOFX34HOtMmHDkrQ6kvS0i2hB0hYBXGKbc3lcW
A2qdAhqmAOiM3OO12QYGTdhGG4uNpacYJ+n0LyxiKlAM2LQdjFj3h8jRHtAfWm/GvDaOeBWVe2VK
MSifyDA21jzFsjSobALUwxYpQmIUbNUGaOVhzaZnUIAfsFqSe2BdBAIrMHoiUBALQVlclxPBWzlM
cvu90urvkzrJZrrWzsvSBbEg/i60OcJ50WnWjl1nYe2twc8jbUf6/jSSyKdaA1Ce+M9mCT62Gjnt
5ZGCAhqee4IF51mRANjLDudi0G4tY8G4m9xhZ4JZ8Uc+jjy87vrW7BjPVnSfwobRvCKo5/ZTa3MX
wWkMmCFrQodey7wW4Ihuub0uaW2zcF4A9A/FENIJRlwoaFwd2BIGcyfZTi6OpW3XMqSQVX0Q1BtA
lcXTQbw5qhZTEna1hFjlsMt0BvxDwPRVeIXlskmaVYXORC2X2NklRawk0UYbZUg0FPMgAYmjRwpb
Nn2x5tIQjAIQ3NJtlDyEUEdf2i0o6LRCN6p0T7G71oudmQNYK5I9iWSihB0ahpyjqroE9czeDYVN
vD7BVFo+zpI4eC11Ca4wtPmjhoVGbJHzMsK8YGabKR5f5UPKfytOF9j5Lh+3iZMBbzDbuMkDlcFk
rJoG8veotyNuNcTX66QBh85NIdSq2LHozYeGsAczBtyn3T7+ha0jmligAJZOYcE04joaJp4jV6Oa
+Z0RoySo/uF09YejwOt4ARpYiF3Fim2XU7txi9EJed0dBrfZphH9WsXqDagjflzXZs0FnokSo+18
IFk9E4jKzPZo2e+J8aL39Xbpv5Zy6Kxt0kIGgj8L7JmIpY04gSNJQ5xwYBsKmOMC2MabXNaQL5Mi
WPqsqZhJR+AZarpXzY/VGCB/XbHt9XVbk4LGThvdrEAJ+QQJAx21Sivg8fS+uEmSo04NbxprX0Fv
1h9LQlEKHg+P5OXVt3zJmSuiZCaKtryHKrAx+Hh0vYI+ZkO6ovCIW8se/yv2gAgS+UFk8WCBYrYp
cqkxGU3shmOb7MrZRQSC3fQnhflj1r8XRpRLIqAVV2thEB3WbiAFDrLBS/1KdPPV/cjc0LLz9zop
gM40KjJmkJUnLdpTEQ9CI6D6EcEo2qKximHo3LDpfT0Hxi4sA5CVc+1V31m1ub5jK77Wwj8LaiFQ
ihC7XGpUaIgqSNK7oZbOlaemOvVaO/lSmdbuuqC1zUIizcS7YimXi/dH5Mb1HBuNG6bae1se3UbZ
2hCWM913jJfrslaVAtznIgwYUyJtMkLyCqMakxvS/hFNbqV2m8kA0FfO1PJO+0fEou6ZpWdpnIAT
gmPdXNNHoWRLgYKs0jJIhlhyqNZWDo+h5f2CvCpC7EtR+pgU9VBDG+784KlxZM8NJpTnZb5JVlBb
Mz30qaC+rKGM9GnCPW+Y7XJUs0KegGHSj+vNXXokHYCXUVG6vkdr+QOg+v8rS3iTTRlp6NSoWMHc
L47zD3Rwuo/JIeHeRgEylwxiaG3D/hUHfPzLVRzoxJgC6PzQAbpJe9Lrm/HFVn9dV2p9/Rb0XDSh
oF6tXwrBOIPSksl0w2H43iZfNfO5cIOh7T2X3utmFowy4oJV2wC+2P8ECg6JW4NFqD676AijHrGB
Kqa9ZvMDU2943Uqc39qpssHYtbg/XCQfkG5nJs+4qk0ok7moxIft8IWzh6Hu/OsLuLZLCM2XQwtk
TlQQLhdwtsepLQC9GQI7zdfK0GJjEJm/pfzta7o4GGVBNAuczE/lpRKTU53WwtCjuMsCNJNWj26j
FrelXu7+QiMMHeCpgXIZ6mWXGoG7sSlnM4LdGV8xyOWx5BG5lfgvKi+Lg0ANAe9vFBiFS6MyOza4
ahOFTRRklt+7XuF8ua6JCJm1hHqQAUK6padyGTW6VKUoOhOzk2qEUWUr3WJ12wPRutZvzDL1gfxc
3mh5+qLrpNkglzb7A6BjjyVzyl1faMp9Omk8MOd43hWxoW4MnqE3y1CnWz0GfEyHmezN9Q9eolsh
N/zRyIFkFljL0cV4+b01kBrHznGjsJvV26ihD6VyU0ZPOec7C6Wpyf12Xd7aYVwaR/4nT/BoURpT
xoGfHKLF3gXGNMrULX2jMlKUtVfLuV5ibKoqWC/NiqIwtvRfbqSBYSgtggaZE7S2AB1fw9Ml2qZt
5jWmLC+wdnDQgLYU95B9/XRwyJxnU4bZrTAZ3oCv5indD1LJch1rXgDgzhCDNwWyKoKhOUB3NpIu
jcJicgCLrQzZTsuMb11tAlBUsWXgYiv7hrGnZZoFhCag/1g+58yxaYPuRl0Mp2NZj/r/kfZlS5Li
yrZfhBnz8ArESE5BVWVl1wtWIwgxCDEI+Pq7yH3O7QwFN7Da19p29zbrtvKQcLlc7svXIn+aflhO
qQ3hsmpLk3jlgsBrbMFowB0xXy7dQh6bgQpmhXKhED00a9BPllOgDQ/TsAwjByZNgrneutVXvhlq
nmA/9JZ3IK726/UllVtMBXOWczABHeZnSupvOeWaDUzLL9pkKFtjedc2Gq6MuTKZyiUX+mHAcElS
6XuP7u6fsFsrC1QQReNFtRzyUNL2pVqDAXcGx9BxvtLM9A2IjOrmXw8wXFu5iaWJ5gHJk1zsSgSJ
WYfZlj7ZrYMvFtD2tTCqDrEZyeMSdYEliiq5FKA2NN4SkYVK91gOL//Ndv1rZnH8D47dC7VMDFLj
HFUKj4hnzmctqY515W1RC98eoesFSaGWjK1JegjwXRyw9bRhFloH7zD+5UwmLiB0mtCGRb3GcADW
lratJC0SkEH3lhGtMnEDVd07QFTloG6kxka2s5KfLvPWsKUtUCcUh643jxtjV2qMwQu6fdk/q9MQ
WObDJMpAKfY2fSn0z6lQ9oVXb6BDVu7ZxbK9MMhbC8JT+mx4ubCWWdjMuv2h5V+44VcO1BfKPbMP
uhHP2b5tgLAj7nPyUvG9quygnuGNz2pG38zE/czLrWm127CFX4TNUA3gIzGIJ0UQKAJZBkGNH0Nd
3yoQsRM7GOozLp/xi95nQRre99vlj7u+uAGMQQEB02OYF8FJv956FBd5hww7AeURgiIflCzMa2Zu
5JorwWRJ0xc1DzzmIV15bUUoagqy/hbbPCFc0R1SQr/Zmipc2TmMoeBuQW5nIS+Tdq52CBWKgoA/
N+Pea4NieMUg85IIsimcpp+l8+v+3q1kB1B3QH0bYF2w9QO2e70sqCiZXdVx5eLU7ch3jaKBp0DB
qAz4U+Zu/GEPPNd9zHuUnxU0pvqgAXy3w7R45/09kGFxYM/BFQ55cyCwr3+K1Q6N4laWctFKC835
pvk+msPWwKFMJb1EBTCQ4ELA0xh905uX3TSM3lQbWLBb+LpenkwHiknIhIzJDbxuX1Sggnt0DfqM
kYV9r2Be6+/Bg/gJC5IXsC6w7stPI6ty7BSNXeUi9HPOv0JxzW0D6Hfc/7RrDvvRirSdjE/USjxH
uSjsrXVfDKirsnnDxm3OjJUslSAkKOhYyYeiVzqu8ZSmMUonpDgcHPElr8PpU/33I48oziyULQv5
A4rwkpvOoCsQs1amcZ4eAB4OKXv05jzo6T9/v2kf7Uh3htPafdvZRRpnOYBvU3Nultk9tnFbrNx/
V6uRQjaZmza1bGxbns9ojpzr4ZhYtl9loKLZ+kSrDu/oHg63CdCzrUp+0IwN6zW3TeO5/qcwdiDe
zDX3aCjai2WeMlaEOX+xisYfL63enPqx2cLfyfTm70fu4y+QPp4NwUeWtl0avxLbBxLB8G0Rlpc+
Io6f0YARlI4CngQPQdls3I5rO41beakPgFj9hjWg0YtFoG5I40Vvb9rl7f9IHI7TxklYO23gv8dT
B2VRPH2lh/sM7gcQMhhpXPBnxnZuf8jEhm+upIEg7f7XhHTPCcXS62Q203gpIioG923jySmyw+bY
79otBAYZoI6dBa4k5zIeCKedjPAs7l4mcm7J75FHHWsCkn7v+XOiki1w0JKISzc4osj/NSi/c6oZ
ctBc7bK4sm1/mH83Sg4NQSwwWcgQHmot83VQsRd5698/7mvxa5nPtVGKRwH9Pav7kPIufVcoy8Mw
5WxPXQtp0leBNvJkoqf36PZb9GRrn/CjPclL6q7Evem0Wez1YFyZLjNN/IWpdmuQ433aUt5RpESo
IuFWx/+RHiUNqCbGthJZrNOjNX1lbZTZP4Vb+9x5AOQMqXCdPuoQpaxibf42Vp9aZd+Uw4E0/8W5
+PhDpBU7JFMxwKJnMR+iIv3W6q/ZuOE+a0dvkXq3UWvChSqrixZePs6ZbmQxg590iR6oIKLshq1u
1ZqvoCfmgi4D8yMYF75OT8ZeN3LPTgk0uEKt/jay5lUrj3ncOd136n6+75hrjvLRmHTW3czkVHRu
hvQdLJOjGVHtJeO+3na7/z9D8u1QakAetU4WE0JDNv3WiiowWw2FE33Dkrx/mEDD/b1MGaDgA+0p
+WrtcJqNJBeXptp5ubpvtZA1YG8ywmzeecnGFXvzIJPNSXdsr4EwlExUQFnCRH4X6FWoZT9m52dq
x7qthe70ayJ7i2wgYeQLB5ghQwVnDIZzULWEWMC1l+jMIpaVGOpl5s2+UCBYaboi5qNSBiAqOnVE
/XP/A64ZxGsLNaKlW4vRqmuDpcb5YNNSA3IWkmuVfSzUV6fDbWeRYCBbsn9r1vDYQpEN/SqMdEgf
URe10wiDaZeRkiqwWudHUqn7hLtv/TBdSGpuPQrku2iR01wGWXW8BwC1kQEDbsnqlmEE4jKrNHAG
66Ey5ldVqc+oawdp0b8YTbLrGnejFrJ8po/xUzIrgwcmAk7sicIsEos/HpIUT21f73+4LRNSiM7B
eYFnZob6L9XPZdHt0fDcOHJyZFzgDwCio8COYwQuAOlrcZZmrHdIGntpuZ8d74Dr4kj41/sLuf1E
11YWn/lwiZq2R4akQG6ujgWUN+ugMryg1D4VBYUMMDp13iMakZ/uG91a2hJtPhgFbWOiDx2MGj1m
WlMgQeud12gbp3nZoGs3wNKAAQUJIjCTaGVcW5moObPRghWzan2DN4HTigDTpEW+BcvasiR5Q+JN
lUKnKo0hcorqwqjuoM9Ct9rqq7sGiSF74UZC8Vpaj7CqfmwZrFiQUao88Lo04eZ9fFNTgNuhULmg
e3BsUfmXrDQKU11zRC4sRgew+lTxWwfDx8VLu69o9j7zTDE9F4Iz4nLfK27PFCzDiZG2ohoGer7r
71UVFURMeg/fK9NLJDc5aF9z09nft7Kyi6hSIGtErgH2Cbl6bVdm2ia4zWJPr07gUPA7LT1R+/m+
lRWPuLKy/PsPHp4qmU7BQZbFmuvusuoLs89Zx/ZKszHKf/NAXD4X3u94IKL0hLLTstwPhkaD5YZZ
IrExku+0h9RL5oZWdWHjn4Y/le23XtX8yTqJEWMZUMss/5YY5d0+CsJAsWBTMeZ2bR9gegBh04rg
ltTCDNKn1fhl+gSE/lb2vfbdlgmA5WYGp5UlnTE9Ld3Wy/CSyJP5UA2QNhiUo2O+/P13wyDiopYK
7A/entfLGYEddItsJLFmETC7OIGePLcq8M9bGgZrDoKuAB4vYBPAXLMUAju74k7vTiS23ANECE+I
GZkKyfAx2Sh9rp0q8Imiig66M/TA5RWlTUor6CXEiZF9gzwv9TU1peH9bbtJ2FCiVwGegyti9+CF
0tcBSQHUwitG47L/Uk6X3gHXvtadCnPv0noP+EcwN7mPJ8zWUNB7R+s6yi84bPxlQwBzOdHXX0zv
J9VNDSOPFWfyLUgpzu5BtTGU/jwq87FxyMFhQU8i02n3ateEvHjj+ZZ+ye0mA0C46EQAtAMgl8wW
xUmSMIUkNK4vVbxFXHNTgsHmYvAd1Qn04t/d8nqJlSmYkjtpEaclZhlOHsSxk3js+wcy0KOn7ijw
d+TJoezgZgeo3zx72bFm+gURZ8OZbg8hJj7RDcarGx/ZfNcz/BBtuElArjNMZTwVPw32CzjJRmxE
tDUT8CTA/IAytdA/vV4s0aFQ4AGDHvO3pn/WHv8anYbdBP/PvwakiJllhVWDn7iME8vylSZivjYh
4X7MUai/fypWlwJmXUzE4SKF6uz1UqY86cpeNGUs+vEkkqNdV0+FqZzuW7mNJO6yVUjngTsBuFm6
Nvnc8bY3tTLOJvtsor+hFz+gKvJSTr/uG1pJDWAJZ2ypTOARLRdcHMLUdEp0fJqiDQiYSfu3rgLR
Cj3XfRtoEECyTSSRyRYqbu0AXBmWXu9zaruTksOwzeJMNP5QfyHmmY3moShZQAclZPgHDaBwb+Di
6ac/SF1tlAu9+P4WyM/gxXdAnYbmN6gJFjbj6y8KUiqAuGe7jJuh99M89VPxuRYnG6HHdBYS6g0P
WrX3nv8DnAxIr7RwMGu7DooiOG/a9MVkHXjMC1ZxlFpH+yQMLQ9mrSr2eW0Ox/srXcKmFFbx/kBA
R3sJKYYMJy/qQRnBpAPaQLM/2wVeAk7oqiFxza+jMm4YWwvi4ALzcBEuJS+QO13va1NYHILqc4WT
UiJZAezk2cwZCXuWhLkiWFB2pNtbpdmFmIRTDrXrFA9QzuEnrS6zY9pNNHTHqtgY9lnbfjRnca4Q
MUDFJIUKgcHHamoYQrpXPZiJ9aW0i5NRJKeJJU9N9cxzwBfv7/uqr4O3FtCipcGFjvT1VljQFR97
Ylexoz2Nb5k4DAbC+9gc0Pht0sPQZH49vNjOWddafwHJ0NfizLYYCVcuNLTxMHy0MPgBUyU5et0A
l5MmVQ11ewy0zUbj7jSIW21cJ2uhC7ru0N9AExh3ipQ1dJpZ6ng71bF7QDvotXBCdeMLroXgjxak
A2RYE9dnFRYypCBE/5XNF3PDxLtzSkcFhSPM/WDQA2hxa/GiD5diKzpdoLxTxbPq+ejOmMpbstPF
T/PgQrOkYqGZHPVM9UW14/a5KL6DI01ECehtyz9T/VY9gZ5hHneiOwi8uCx936vostx3q5V9wBZr
OGAocQFoJe1Dp/Qg7dUwnWvn02HqFhkAcI5mfKvOejOrjAiJbjTmWcHO5i7Cl9ebMZdWr1XmUOFp
b5a+w1zwrqsBEOG73jqrPxh5ZeiOMyugSahsghdWHOrK+vLvP3wKr5pnUWWoi6vgq3KfZvGkaGdK
vv8Xm7m8djzURNEgk6p2UBikEwCOCAuJgocO9TtoEeTZ1otHlqd03/dyeYfjhbAMJkvHQ60g565k
CAXpfGwZ1NvS5wG1/9bzZ8CtRP7I2SGfBV6wdeC5cUX2wCCCBi2AmKRP3HP+hZDndNx3Y6Cx3odG
w6FyH7SEnxWx0apbiRd4GaE6DLobZIgytyjpBLindKeKixo0UJaLmcie0S1Q0NrnBRYMhETeotcj
gwyYN87jYJtV3Ijv6ageCBib69nP3D/3P/BtUQw98YXmE1NO4EKT56JVraAu7Yo6bpxPHgCvpP3j
JjSYAETzfojiIhJ743yuXLdXFqWon49dkWdofcQu+OSaKmygm8zoH70pw0EhG8ZWDylonYDuBvAa
QEjJgbUMEgWzKep4moK8hhoze62dF69tQ867ICX2K+1PfDBRszAvDdmojaw9FpFRLKRIuF8Anpdj
RAHEHcowyOVq5ldi9FWSPSbusG8c5UWw6VtVp77ZD5/LsYWweztvXDtrzopThSo46MyQ4kgBO5tI
MmSAScaVmij7tmuqr1OrqBulhBUrCyMtQNp4L+EylU6vZ2dFXjSUxWPTOjvhzuOpzLm2kTqtuCqq
Ikie8LJfhtikvWwVu/GcwWRxb74V6RO0lQ+Jqh01ou095gSOABJi+EvQJOISYHJANQJgiitPZprj
TW1zKCc1cUk7N7C12giGwdyiHV05EjAA7wBTDop17yLcH2J5MWdVqihtE4Mg5bNa7Eg6HJ1UBMT+
vYk0WLker2xJ9wYzc7epUR2IrQntx9mMsnY6W57Y8PzbjwWnhxr1giBCoUAGNVpVqZK2qXismvu+
H42jqTfmno/5Oc/Zk074t65T9b3jZlujm7eZLCyD9HZJtYDrlyE4BQ7CBHkyHk/luc7xRPKeUAlS
choaXqwmWxM/t/u5mAMCYRm4Re19ORsfvh0fdCDPHJvHpR22Q6TUTwDNbESxlc3ELwZ4DQUJdLPk
sWsO25pXVF2siSYCAO7Zbb9REoFAco8W37ea7IzN9Ob2THuLx6NeB1Q+kj0pcggudEgh5B22jFn7
SeR6oPQAaN6/flZ2D1P4xjJ8iCoLShXXuzfYvCq0wu5j7vxUrEtl1X6Zv923sbZ7GL2BAMjCv4w7
+9qGJ2hDHGb1cW5ooUoUJKo0Ow9tEZyhkPKHshRgoy3JoZVqNXDpnrmwuaCAgP9dW4XekN1S2nWx
VRrPdecBrWicvCH10fxpMuthJsSnNH/raRbaCQmH/Ckv2o3AvFLHWH7FIoK6tHrxurn+FSVEovOk
r7sYygihPe5wUfp9sWunf0zjSVNUv66HoMFMwP0tf49Y1w+Fa7vLN/lwKhTqNkKMTRf3f4QbuqZP
lZiBtGcOrafsFUo32W5Ed8rwvSpwtp4pK7fulXVZoahMZwuXLqyrRP3Oh19CHNLU9Eet3SGKT+0R
ZFrgwAlNXLr3F34byZc+kgY2RIAMF0Hd63WPKG86+cBhufplWSddnChDR7P357bd3Tf1XoGU9/ij
Lf3aFshAKcULAB62cDIdWPLcma+VAI0BRDDADD01is9+/GOI56pNUdF4KL2faEJysRs33Gxr1dIT
2pzQ12/ToYv1bDhZHtggICNvfS9192EyyYaxlbfCsscohSMsYT/lRyhEGByQHJZdzOxC/+UaQj2j
XuRN0PhV+Z9+7gUPyJR0846C3KH33SRXNcjh8arem4Pod3OSl+yl6dCiSkvL/NFWOSt8MhbOp7qs
dAZiBiqs3Wzr5GLmXG9DUNRT5aCpBSsPWW316mls7dyIXKXKnokhqi3GeFnLFw8iLBKaLZCcQA6C
h8D1x217j466NeHj+uquPozH/Nk4OsfkrO6g4QgZCF/0Bzv6VP+wUygJh85GbXo1fn38AZInE26M
3KrmLu7eWL43/fSi70oajePPWT3mTe87J96EVNtIWG/fPVi3oQOWgtkEDAvITs1ETvsM6+5JXwTM
ThK/16vyODrJ8NUpkzTeOEXLRt6cog8GZd+lVc090AzF+dhA6ac56sDhOPqJOnXYoepYjq+lOQeQ
E79veOV+RYsDQwf4OyqsMnkTzimktzS9i0mpGwFNqfCtYU73962s3K8oUCAQobaHlFm+XxWr453q
FH3clFFH/kn037qxkemtlPHwwPhgQ7pjnCR11BRaRrFtvalD3BTnge/Erm4eBCgL2ghAmPaL7feR
3j7y5nsKAPb9Ra7G+4+/QLptKl3MaS9ojyz9nKX9I2+NkPLfGcVM9K6LXKOLuOg/d3SLq2HtI6L+
A3ddZubBk3R9SlnW6p7Cmz5WZlf9VOdIXzAZkHy5v75VKygpoBKPJhHqpddWwFGTNkznfWxZtXoq
dN6cLEwSb8ATV57KqOohgQUBBBCZaK9cm0n4kCeMGn2M2b29+d092EEdQKL91Qi6p8rc8H99OVjy
wftoTtq7zBi6nhG9jwXByK1FRgrW2LH/Zgo7C2eW9w+MK/MzRgkxsm9oVWTYCepAmtsHIOwhu3lO
uxA1DfUJ49s5OtileyrGatir2Sz2rYI5XFNPmteGesVTrc6gV0/J1gjRbYIFoP+CV0f3AMiAGy7+
CU8fsyXuEJcKy34ZTZEFleDaSy1S7WFuWYI5bKMAswG0GkDAw+burIFN9ud9D7k55vgVeGa9j0qD
aU9+bfWGM7RTXgjAx40TAS8Jz9JT122xJd044mIGbogaHUT18I9rD1GyCUAtvRc46VbxlrqdPYLX
RWDW4f5ybi6BdzsoL4PveSlOSTHZUCqaiomLuEEXOiyM8k81gBHQLCaoVJE6vG9tdfNAave/1pZV
f8hV9dy1qhQJU2x7VRJ4dqHs5gIs7xyFkr8Nx+8LQ5tpmTLGyKy0gRVt+Jg0rYjRcvAbPTkX5RA6
ZN64vNe/079mpEu0AegnN8CbFWeu9Rmj7clZH7xsI+6vbhsIAEAkrC/ZihSViNoLRrIB25bzQwUJ
S7vhZ+Fqu/tfZ9UX/jUjg7R6z6TugLHSuNN/d8NZQEh4yD81+rhhZ2M5srChQ2dmKRY+jYtJZQfd
jLztfbvTN8LeEtWuoh7qSDhDKEcC3YPhQynIMo/qhCajiNW8yf6pnQSMphlPBl+o9rAzgREPE6JP
IaTFtqoIKysEXRa6e6CiAHxJftEXDCoGTlmMca+0gVvgIWjznYap6fsfbG2FIFBFpIC6BZjVlp/x
4ThlGsGuafWIYtaOmbHeQqG6GLWAZ1ha7wImXm5N7qz4yEKdj0lOwDWQNEubqrMWHIL6PAI1YpR+
w3vIfar5b5LVmM0Yu+l4f4Vb5qSby+WGMeS2GGMhxN5z5tbvwB/gs6QcQytxN+7llcOMAXc4DKoj
mNm9gU91Oq+MTB3jqiiPpjoc0Nz6W/gonPKjCekom70uwBenj7FdfDVbEbbKIzW/J8mWPM6qB/67
lPfL9INrVLwHKls3xpgWXyFKstNoAx2SaSMwSRuGUouOORlkZCgpAcYvNwAzvAqpYzZ6VDGH7lUr
AStG1s3hfSdYt4KGCVigl3754iQf1qLSNukdyvUITdHxoBP7j12RcuMilOso/1kLKmOLBbDTyJ49
0nzuO3yfqIbeFPN5l88vlcqnF7Nl7S6rNbpPSmuXMpfD/1r6oNSF8PMxn3fZCPbmDEzvZ6bOtg/J
5jG4vwVy5v8/v25RSVlEOoDvvN4Dl4yYHtCFHmXZjIkd3dcz70Bt7yS0KiyLKLHAE036qOUX1T1U
jeOn8ysvD66OupOzcU6WQ/4hsr7/GGC1Fu4bSJij2Hf9YxRFzUsFnXfoQwR9+90rc5/Xh2SafJtu
mFr79jYwA6ioYRL4pqqWob7U1rqiRa1i9UcKXwsKOrINP37X9pJXhDl54AzhY2h9SJG0qDgrhz6F
i5WFfqxn3TyKJBuO1ojtJW6lxrPZ5WHtpl/rBN/ZyoR6EEZ/MhP6GTR2/al3kXTyCeJNWtc0ewjc
QQBCDEZg4k/2c55g4L7iSuh2hY4aL9hu20Qrdq5bK6FnzPZxsCB5UFWNFnZCebUMWp6yQUuwrepb
24/mHkDcbHffraQL5P1DAuOlYTICsNQbktbGqekgZlOPGnDPHHtXTSKTMfrTzNp/RDm4R2iIuuFY
cOPPf2EYL3GIOQLjcCPTl1HPqLvU06NZsfc8YU9VVu1Zy58ddToa6XSuiy3O+jVPAn0c6FQB9IWI
gZTpKqTnY2YWRpShjAstr/PYTlvdJfl5/L6hmDnDYApgXOghyOkgiONQ6Dcga1wdpnbfHLLX9h9v
9knii1/2D7olDCjXjm4MSqtCZ0fr9QQGc2P003Kn/VCoX3y3P1HiG9/Tl9QI+8TfIoRcN4taigbF
eCxXzq5NRh2NQ384EsnLkIXFM320HwZzr/a+9gTqjtf+hXcb14CM5/rPWoH/QNRxQPUrU/y2lTmO
Kqbworbvg3R+zElYi52lfnVzlLhzv/Z8o37NVcUv8j+bqLnVEAwuTeicAy4ORJlUJxzrBJLcItEj
RXFBQZWbmNMHNeocmG5ansoaxOCDas+72dXanzxVmn2TOvW5Tk2A573mU6VoqW9rHUAWpOIPLR8/
3T9U0p3/n/3BPBRITlDOQxy7DsvEU9CSUVAr1Zg7x3XZ9jvd6KxDbYitOtBa4FhGr/5jCgWva1NA
qlSA06ZGNBs7m2SAaJ48HfXDoj4hKXjQtx6OcsVEWhvoH68NCjrZXKdYW2+y89QMj1Op7oXSPIEs
aZ/zOmB6pBnFXrGnAGDOgFff72/u6orRpFre45ArlNW9URwf0H4lRmS2AJx3TfvGVDXUnfkbsyme
MHN6qAjdSPDXfA7tOmw0OrxoxMugBltNRiXNXTUixpmO7iGx0sCc9Cdv/tV9TaHvYYTG+Jg6LAJ6
JpzxQxpHHCb0vraP34p74bzjEkYOAilrmVUmSb2kyuZCi5yy3BPrc9IqUQMiF7IrhqcJ8DKdqWeV
Paf2kQNUWyUvqftNTdKNq2Ml+UDWiR4tvgHI0m4ePU7aFoYptCipn/ClEX6S3TQnwDH9ph7ZijnS
A2TxO1hzMReF9rYHws5rv4NAXCNYomuRm3Lf0sZ9WU0Hl9GvwrZ89JyMhIUEKnyF3vujFTlOGlZl
ehl5+0KqbqdMW4WhtStmqQFAXAHJMNoV0gtsmOysrBVHi7javM76l8zEwHhRfvIGsOVPoHsdUfDw
0vHUGV/1agt9vrb7S/ULYRD1InjC9X701LZ7b0Q+NijKvpzOWkt3lSh8zKtrW7joJY2UkjLUiv7X
Fgqy17YMXmcueGi0SGvP02tX+cL0va/2g92dyWYTeSU9WCiKMCWGvy04/mtjOT69WzCqR6YBOZRh
CjyQy2a/Ljn/XKPLJ+z00e6mYAIQjWNAIblMUEi5H2LWfgJICpfxQhXQFBke69l9Ts3ewwFDvS9U
KhslMqfY6lPI1eB3l0a3C2VFFMeQpkixWzdHguEWgkfbkBy0FBhs67PB28Dm9c4xsnMNbochCYeO
ntSm8pMxavp5zxj7k03awUMEKgQB88OvGoJg41yeNJYBQayeIOa7cfxug+6SRDlgpQQsAs8AKeoX
JoNqJG31qOO9wKtr16RfSLdrjZOahCR1ft//ACvmkIuCyAl1XUxRyfP8hp0rGh/xyGLp4AViAp8R
t47cqgMyQKa04xMucLHVgFxJphBNQWqMMq+Fry5nppqXVQh1mg42BG9X2T/KBNB0L/Ss/LEHTN55
zeefRfPLTHfaUnSh3RYC8v/xCxb9R8zGQOlW2mcQoniKUCY9GonIMfBQn3KWPPQqRJDdH6X2J1Py
T6mwTo7S/kbNDPd8FQzjcLi//bfnfdkHFw8SgOhAzSLFljErqnRhrInsL6Xl7DITCtDlvgccpves
Y0MvgDLct7gSTK9NSiGm4nVaDiUeQJbS9yGhRrN35tmI9S4XO3eC6piZm9Wv1sQQJC+MIuhK4vpK
z7a00hdD17Hu+odI90yduzZBUNcjT8mV/VhkzcvkzcXe5IN6ub/olQAAW2DFAFIRxx9f/DrU2Ure
DjXQ3BHPzH1uAlFtm+QVMoLVYAVK+0xAT2749TjuWFKDhP2pUPz5tbMDO3kux707/gTKYtIA8kTZ
lvqQb9n6LLe37vUvlHYjTTOKbqquR2md/DIz4kNJCEyNu2n0k2Q8s+IT5tr2RP2auKeyfED6l2pP
BO+sfqsmLnedEC2vf4p03c4cFIwzNjPqgXv8BIFaTQ0G4ySGY9EEJQt5vlEhlNn7/mMRgHoMvSHF
AWPe9ecB/5IH0llXj1SjFb4Qz7bwZ/HAmevnlnbS3V9Nzo4akArogVbdnmufJ5C0dBk0IJv9lEY9
Ddx041e9q3LKDoqfg+LvUoUBlcb1r2p01tQKw/MZ8k7FZ30i7a5KhzFUp/mRJ4byPFs5WUh4nTgf
Wkz7e5W6SzvtoiUOWNVM+x+n70ToJbYbNHVWhMRzh2Pmtd/xH0Uens0vkKB40zqHnjunqC411cun
Hs3ucASmLTDncjoNfav9F0FnEataUkngsuVC6XLl28OgvJdAxOCjPjhdas2DZpVZK0Ht2i+Gl4KU
slY1zwfbhPv3VxzyymXyfpEqvWkFm27Z6Qa4oiJ7MMOGo/9q+y4jUML1lcn2IY2x1TWQ0UyLgwHO
A5g0viX66e/x4UM91XYUJwHZshGVdg+d30Hln8bBrcOeFNlPUNFND4Y5TLlPWlod0QcHH9dsPKRU
40BskAlw7tT7LlinAdTdFL+9GkqTVdFkD0qTbPFVrEQCXP2o2iwaeZgak24mOqZF3miDEYFr8dCY
+uBnTa+HPfQZAp0kW5352xQMrWV4N/SgQRmALPvay6tx0PK+G8xI6d50k/j1FvnRyh2HgAF6RqC4
MXvnSeEE9CvcTAthRgnoI/K6CRu0aQz7AvHBhbvkWFC//Xo/3i9/pHRyQd0L1nUH0x6Y9JXWVJf1
4LAuN6MZLfxjaaj5Y9FzsBtmrhaofZ7vWG+z/X2ja3ETVzlaHUilADGSaWFsBLHOLIgV8bl+A7nh
qTGyzwnxjnPfPzdDlKYQ9Z7J2Uy6jVC1ksXhnQoYLd6IKHjIZaLRq7zGGlwz8rjunToQhu8g/w5G
bUj17gkFtt3H9MNvXqV8I5YsMVDa6eVaXfRQkJfiqXztPYlj9y74Fa2oGDyf1iV89ZVPG9f3iosu
IzxgnEJCjOl0KUsCkgmFKPQxIsrBiZaCl8b3lGZrtGttE4F4RMtl0dwAzc71UsZSAaB7sqxI7YZI
mEbgZN/H5JSl2Y5NCUq1m1JKy+bIm4c3JepqeFsCQSyta4B6dt8x14rGNEzjpcmCuKP60JzvJjQy
A/7tT7lVPl05GsiAMIbpGhgyQqC5XiVuhbZndWlHHvlSlXuVHgj4LKa0DCo6bvQY1myhdAkSbUxu
eIYse62PTdqjiWRHTq8fiI2WXKNhwEo5GFXpe9nb35+/9/wOGlEoRkNL4nppvdY2SmdqTtQpj6Bt
trpdRQ51DaVWnV6G3n3wzLCst7Qfb90GPKrYUUzALNNU7yXcD1cLb1ySWVPiRGUidmmlDcFg4b3g
2RAxHEVoG2UeeHzcktm8PRPvfN44FXAdDHFJBw8UHnON96ob6ZxOe6blR07zLUHalQ7htRWp1j4p
YEupzcqN+iZ7M1LqzxoYSpQ8TNx6b7RJCEnVF/HVAMjdy6I2Ufwh+zXkZMe2iFxvfQm/BDEdmYOq
YRpi+QwfttlRmlxR+9SNWKPuSvKIkjebel/3MrQhN6oStzfwtS2p2Zd4bTPYuCuiKstfoJ6FZ7i9
M4pnVsxbQWfl0lhsobyKhAijnra0rmIUZmNx7kbasqXKQL4TqBaCvY/RsE85DYAg1c9paQPfAMDH
o91Q8fX+wVlzpXfCA9hHp1Wujoy0npJBtG6kZOALVLtO+AYzzcN9K6srBYYCgDa4KwCHki+1IjXV
uerdKM0/jYz5WWn5hfFcgmp1VMtDnjSIfG6Yk5/3Da99TRR9UExDvQFSXotnffAc3RnGnqXY4bop
m9MsxvFipeqjk43qo2EL9fT35kDd4uI2BNcYLpRrc1SB/OJAZ/f9RlSUZ8G/kQyPF22riLL22T4a
kiKANxr11DTT/yHtupYjx5XsFzGC3rzSlKVcldTq1guj1S0R9N5+/R5o7m4XUdxC9Nx5mJgITVQS
QCKR5uRJ89iDuwEhM1qv7NtL4UlgTgxDEqduyCBBVI+y9W0iHJVYM510Ghnyj3iJrijSR2DpVaEV
zSMYZuzgd//UPSjzFvROGi+rdu2D0r548B2hlQpPO1tLybNEy8ZOMI9W8SPIbXjSXeimk+fkoz1o
f9fDi2ADThjaMeF/qiIKzYz5iMwam5bq5jFL0JyuFkHtYMCpxjFS154XhiWheA9iCVR30eK01LO+
1buxrhvjmAsvxSg6k1k46cRZCk8Io8xlgkmVYtQax1gmdtOLdind/ddCWEVWutwMQNF3zNPQkct7
tKi5IJ69rcsrK4GrhQiQEquj35Lx7iwJobs8EfE4ReEOVIrHqEqcSq3d22JWVBpRFEwNErgiOFLp
lbowNrU8DFqEfvyjHkWuFRYPZegnKsiS1Nc5BeVzM3LQmCvWTYHPCnYJvIk0k7sUOOVzNsNii8fS
2Oras+EUSm1bvAzN2u5hDgq6G+E1Ao9Pv+JiWbkYjt2UzeIRvnO/M6PUTYTc2JCRV+tZEwTYi0mD
GVBmXD3zoSCKrYz9A9r9rdYrJyfWY18PHMuzKgYlVaBfYHiv8q4oeOqgkYYYBW2qxLgj8bnTXv5e
FfDufOWzoAusd0/KRCxVqxGPWdXaU73J+97ry48+f8V0OF51mj5iy1ACQ9fpaF6QUtDJZnTBlweE
oMhEHVQ8hvdtcNdWhVvpOpJ1h44Taq68CeieQXWQmh3kUxhNwLDDWYyNVjwK+rsafIIn+vau8X6f
ea0bSU5UMuD35+neLH7+u9+Hn0UTQnDbv7yUi41SRilO9arHeFKzamA0wTqRWPXu9iLW1Av5LYzG
A1c56huMba60jNRlLInHpPhIlcoBxxgms3H8mtUjvxDC2OZAkwTAeWSspI9AHdw/QI9DjfxUxDf0
B3BcgTUzc7kixkbLTRgmfSuKx7Zvtor8Mx87O9ETV+ONd10zoDDRmIlE+/BBIrxUZGUCVrTH0R3B
VV/YQfNtnE/on1X0TcbLXayqGqwMXgUkd0HhsBQVtCEC18aCraasTDOY5HlghrVd04CIxiwT2qnL
wr5VbZBmhPjiER2FP+VWPYkYpqDEdhomm9satyoJFhpvD8BJsAHLtRBBmw2CwudRVzaZamsVwlHw
G/E6UNdOh1pnlOPBwY/C1FKMmfQDyeD5HLXOsrv7VvIE5Iil3sBcIYJiNceXXrtHqIYD+4nYGtS9
jFUro4QUClIIRyPALDxUqvH/eAVv3MUK0uYL0IvXBq4h8AXMo53FgBFpRkQr/NVdHo7HKNEmO87N
TasddKuz2yi0JbRItUXoj2LqBrzR52v7Ci5akNOAHBw+I2MwAjm0olpKpOPUtrbafSvMRyuBqGlb
626RPt1WFp40RllmvdTROpQBYZoRu1ZLrwnFAcNLbTPczMLkVa1ScLzVNWOFlAxGKdDMDKBsS8UR
8yStJQwoOpbBVgW1nDn0W9n6iOvU6dXx/e/XBzQ7AmroAzBEzMUWqzjp0dghHsGBAriydeyQgzHD
yY0rGxhMW4tSjnlcXR7GPIKkEK0PiDOXy9PjUJHGAooqAxgsgxGizzHhI9sh6wwnk4eaWLsWgOzC
QuIhhjfLnJ+pxzNKhY10LDEPQj/IwZ0Wc8i4VsrEcCcuZDA3PZujwtIS1KkwtsAG3gvXT3Va83mQ
JHdSMQwp36Ee1ke/Wh7nxdpeUt8P/oyGtlL2hcaL2skNutxoGm8GeUAR/hp0wcGwEribHLO5tpNg
osBMU7jsNDBcnptEeqWbQsjSQaAeJNq3vCqdtsk42r8uRkNyEGTJlPpwKQZPEPhQpA5Fv+JJ6dCt
l9hDyuMUXXsCoAyoVALVjIQg3dcLzwZ5yEpAHUY6DmHlYPxjKEx2bT7OIycmXHk2VZwLpqYiGa8g
0l3KyfWyEVQaC4xpMtsjynU7uWh4gxJWVkPNBE0WIWOkslmbWZWmschH8Wh22eiFitp4yizZfTi6
oVkKHIu4ckCIbZBcBBkWHWrJaHsxFJpCBvhSanyOjbu5OXGnRK2LoFQZMIIoMzCXNkDA1AUdXmgQ
klgYe63f5VPTY+hPwzkfniBmLaPZJGWFxR718hN8vSV5mjSOk74qApUYypJKG3qZBxP9UJIc0bVM
c26b0wHvl53zZjat6hnYrShLKi4Iq2eZEAkRGYh0VKQAgx4nS92javp6+6lYVTOE6agYwAyAZmqp
zAP6W7REKqVjqg6tWwZa4giqFuzamTS/IwvQ2tvy1uwq9TZBWQ0Soev+g7mxBq3ocukozlW3x5y7
2VW1KnaQ6hGRKxKIZ0SZhtmtFRS9j9FWIckluMsGHgJqbeU03ywiM4aRMazKt1YEn0eI4XIUsR3K
d40VfOtzVxe6E2fJ1HlhYlOEDiZgHQi6TDCcL/dYRvPhBPpP6ThvanQtH1plR1J7mzzDZWw5mrny
eICLniLKaLYPNn0pC91rVm8MkAXkl62Vu2CCg4HpvkZZblT15fbKVvwoiigAehFU+2i8ZBZWoo14
FBucZZEds/womIDk6m9zV7qm8q0zOTZqXRqKW7DuMrCB9O8X9l1CyboiNZZW4wXOPJA/No76u6pd
iUeit6YaeKT+TxJj4ds2hvHPIKnHsGLjvczeBm1w9JxzVmtW5EIM6/SmgxWBkxZOU2O+gqvJEclP
jPm+fUT0U1ndu5TBWN1wBPcsRipCH2xzW5TbzvDu29npfg8pZzVrmgeXE2R8IOvEpWKOZ7bMqk+K
Ea6EUsqu2cy5pxpRvYeL2jl5VoYPGLHFeyWvlgeMJLxNYGeBpUEZmVH3BpygRgwMxFGeZ1sOwv0Q
9t/bbjNa1r5XSzuafw8J+XZ7T6/ODWkmapbhYwAyB5D+UhHFOlL7upeFo5AVD0K1j8XsZGkNzwO9
MhtUDLCwFDlCA042ZAAdjmCpgXBMs8qVrGf9N+bqVOiTQutduOmiaj/mnGTqysrwFKCQi4YltNWw
8XqezGhqUEXiJ4Ag0TF5/WxbA0cleUKYJ2eC8e+rRCZ+JO5J5GGGgGJ+/+sTWqyD2boAA3+VTIMI
ojeYH/c54AbzBi9cPc80UL7YK0b1hMpCUDdMxNcP+ab+6zcDvw5QCW4TUs60W2+pY32U4ucNnMSQ
3yOnb2uvlvEjHTfheGiLzxATwM3+79Wa5u3pTCcUmpGAWoqsdLXEaLqZYF4x0M9WDcZhwxl7jpm4
sq10Ycgr0b4SfLjI2NYhJCgFtTrx4WM7gpgA89HYUnaY+s/bOnBlj5aC2DBKzE1daDAQzgfxCoLf
1yzyA32LxkNH5CG8rjUamSBKAoTEE9Z09egGggImSy3zI1ybChW8NLSjv34t8MOXQpjj6RsVCZIZ
QgQCnioLEoRmk2V/fTkhBd2w1K01r5lxg0mL+z5WM382f4LAzcnTQ044J3ONqqBLuRDCLKXtSYJ0
oZL5RgjAVDZ4fWa4dZl8n8z+zopBYz0EtS13qkcmoBCVGi2GZeUDp+iMdYlmJF76Yu0AdRr/qpSc
B+1+S9UnpC3GPo8i3yJ+qRkoU20rXks7RwY7lUidJzUmEon80XqrRcuhd7jqeHlqnhTmvVcTYhVN
jZXU+ovWlDYmcHVybd++WjwhjAUf8mYqIyoEM5YiDJuRptbVopATx32xsC18FzoCBlAJYHxwuZAb
XJ5KI0dRgbnkmd/0qZ2YZDcFoZ2ooDV2zC65E7vSK0BGAWYAXypeQeeqpPWmbzLgtRMnST+gPDux
UfdyVNpzPbi3N+HakCE+R9kZX4j8ucKepyWSoQSOq/BLtQF02BCSTSfpmRNhvKc3KV20vS3v+r1Z
ymNOFlNZQikxSOFjLqqrzg3oPv5LCcyxJmlH5nZICn9MQkfXPyJevHDtrS2XwDzLvRhMRNOwBNQz
+6626xhyhA9Jf6oL3UVa1NNHzkPK2zXmlQZJKELKMi18pdBcSbvrDZGzayuXYaEH9O8XYYk1FHXR
BXHhd9J2nK3jrB20hEd1vSrEQPgIxl/kngzmaCYtImE6lgUYHxGJoHD7vS9hQ4K8/vh7LaPvP0J0
XDhU1ZerSSKxQINrVfgZAc0neuYj9R7dYTww1MrlQTkIzg0yQRg6xvYtSw1w3AJah/0M88YMx/w+
NOi15JHJr0mBkwGaAzq9z2RD/KZNrS6CV+MngpeV4hOomT/BhgbMOg+MsqJmOBm0zYH9BzUMtlE2
H9CI3Ot54VtzXhwDncgbK2q+3T6bFSWg5U4JOQQ4RwC+LM8GQ1bMUs3Uwo/FsNmPmLn+LoxDbLdI
3/FM/NrWXcpiFG4wExmpYciK5hexqvea9mPEm6zmPErKa1gcgkZkbGkaBl7hFRdn20/InPQ6bqgh
bFJ4BM6cdNuyrh1FSd1exMjUKnxIib5v2sfbG7pijxaimQ1FUimjzBC4VaiK29B92U3hipLCa9Pf
VlzbhpD6XTTxql2rmwteZjSqw1nE+IflQUpJ0EhJXRR+Y4/mUyrahOyMfn97cava8kcIG6WCIAJc
Ij1usgiO4KB86WIMEc6NnlfZWlN9pEqQ1kdrMPL7zCYCJ4pZJt0ErWyJelCKYnSntBrt26u59uZp
Cg3kIbQ1BGNg6d8vrKxs1lqiBmEJ7wl1QSE7jkZ3j0zYrwhtrbalypzoe3X30AwCfcRMODAELeUp
RafmoPwvfDMqci+Z5sIT0trcFCLhkZatbSD4DWkRhvJ6sbawSTpNr5Wk9K0q2DZyg7bXQOuAkbm9
g2srAqwIxgMQVPRIsErXSRm+oCj9xnycdEz8RCTUZL13W8rKYpA8oNAv4KRg35lzaqPUxJCftvRV
cQseZ0j4F34XEiNwCcEID0oX9ikkbSykpO4rP4nKR7NIjwWZP1SZfGi58tdPO+gu0ESDyACkJ6je
LpWgS7Mkl6wo8+P4p1C8IipQjafb+3V9KksRjI9L57p1fRFnPop9Yx/ZaLKQ8pfbMq7NHGSg3wGJ
WgBNoQLLZcwEYypqHTLSvtoHOgjSX6rhzgxPSroVwU8jcjSNbsvSb1/KY7YNrMIom8mQZyFfId5N
TpK/DOZe5I1sXNs7eEOYioecOlIx9O+XNiHBP8jgZ36JSTZ5qB/T6E4FOcPt3buWAncIxHfIh4EJ
BoKWUsy4CHUhHzN/HFVvnE69mrvcZNL1EUGIqaCYrcArghexFFJVMJ6VjuB+qGanGA1bHdBr0H9G
ZHTQbFlsmyLlrOv6EVqKZOx2O8mt0fWI9GNNcKThmwGUHhRi4KXtV/cPTKNIlSLdAzjCcmkAFkX6
KMqQM6hehg4pC0wDXAztymqAPKCMpl80FSxt+VTiEUp0I/PlMnWMQEJUliFpIJ65R3Vt4WClLyQx
dnSaM7FsNUiyutdovLMG3qy+awFAZGGaAJwD1OMAxVxumGwKEhJKU3Cssl2eNJsp4sHzrjeLtiNR
8Cd8L4A/mccNvPaKVDaFdRS62kuEb2E2o7k7P1B29tuX55rNhmKxAF4CdwsakhD+LRczzVIJQscq
AIzid966lvgNBQ9w9ge2PNnCLO964YBmZ8Gc3ktkEsrWD+u90kaexmugudZD5LNA7wzYFoWms516
ZWx1s9LPoDubzMEvjT715gFlgtoSs93tVV/fZvDKUZos1IeBtLQYk0HqGNDXpA1QCmm3pYlERBI5
Osl/yjlaLrJpi0bnp1p+vS11ZYHYaFqXsABMvWIzHECv1iCyEY6l0ruy4kfhSx7y8kvXth1BIZrC
4RLhnUflb3meYwHO4KFFVrVSg42ljzYsYjhZm4m8dcrPv14QlBPFD4oZ0BEmLmWZWl0pZR9GPnga
31PjLZeeklz7dlvIym2D0cDziHcR7ZsssaEih7DtVhL6VhlZbgrED5py4bjclrKybeDwxRuMyiX0
gbXvctpV84SENBB2d2BiuVea+1h9krIeg1bfb4uiHsPy9UWki6o2xqhJ6HRUGI9CzsDvTwIByTmz
dzPS7JGQDpRmg6nATlp+VjonoX+tdpCHRnp6SrhV7BCUjsBNnokVYa7ltFPJ7GulcLRAnnF7WewO
0ow0UhLo1KaEXPjPpTJE6jgbUdIhsRll/bFqhAployzfiIUAfxlcoU6M3eA0cLJrQ7sdki3oKgDW
B/9mx7RmcZiqiDxjv8kPgvRCy0jt5+11sfoHEeh/pRNLKSvjVTGxCSIjl5Mo8YmBlpxiDM+hlvFa
s683T0OAAX4hKLqMoiVd54WnFA1mjFGDbeIHgK2ZwFMEhuxN/fCrAEthjLGot9e0sm0g78RdQlYU
cEf2BYswaVTUwN3mGw3SsmCPj9HP8uO2DNbG0n1TMCjQQh6JTgxk9MHozCiurTHxMS3cmUrAcIqf
+vgI/gJ77J6z2u7rt7+XiG5evB9wNRGwMdnLOZOjrDSTFMz50q+6i+ZHjMsdHkw9F92qqeM9CfRp
O1ZDs02qhsfCxV5rul48JWBxQsoCLCHMesURxLS1GKe+aoGzIm7NXdlp31tzcLth3CrzgevorO0w
cIE63WM09xrMKzbWrRphSErqmzOGtKDLV3GCod2oYmXYqZDEjpYqhZfVYoCpUn3Due9XngMWjNgb
eGSYMeTvWMSs0AmdOWpp7s+dCQc1quqtJqW9o2JEjGs0Q7kV27LyErnsdlIJam87HGNrn49jp9i5
nk8eJlD3p6IN0mOU1cUpxdA0TgJp5fKiJx+D0ODWUhwYY2v7UMOwG0VKfUy3SbxUUOu3VBNqTi7i
iqvpayvoEEmQlgA/yXYfgTosN6XKxKTil6L8jB+AcSy2+jPIF4O7RHZKzAn4UITdbXVfsRkUSg+g
I3wYXDHmpbcUjMubJRx/KX3W/Qe5l4VDdo5fbktZUeuFFMYVVTujyFDjSf0kP4YNRoBjirrxDA6s
SkttkUftozNv4z8b+WdNzBXWlNYIy1hJ/TbTRmeQ6xB8NZroBakye2HThu7t1a0YQuBDQPmBqwui
F9a56MMkoZw/qT8VYGjEe3/IVM7zu3ZMWBbYnShXCn5tadq1NOka3KDUL7oSA1PF2LpDIEQOuZQa
j4WcznZZx5xnce3QAEyBMYQrTfnulzKRNYraJIM+dsHj5GGKrC3Nv0j1GX/c3r4VCwROfeR6EKWo
yFkxciaTVKJRI/RuegGNpJgydsIAv+auDPLKmwZB2yPFSu6nQngHUpZXDluVTtlfaZwMVhFGWYQE
Hemgwsn8akw2JB3AQV/9MCpgsmuvF+rz3JC3POFozJqGwrlGztFCegxtH8utHdShAnZVR7YhSGxa
7xzJU1CfTe/2zq4pJl5o1F/gzINak/79wiHII601Bkyt89P20ICARgnvSl6Zf00z0S75VbxFlyHL
7TYoWjdMIpUR2cYOgAWMKTBqe+CNpPxqT7n0eOmtxqhowL9oXALE9HIxGOCjDlZW5v5UPkYY/JeH
ogPa7bh5UkRbzMGxV2yyDjiCtzpobaF8KCw3ECyv1kN7wAxLEigAVrcGmqGjh2b4LpEd5roeypkX
Da/t+uWH0h272PWuxOf3cZP7CohzUaTGPPTNnGScs71WIQQz4HqiIy2R82Mb8MWumjD4HtgwuX9J
Tgri7FlKd6Aj5z1L18tBQp4SVwLXCoYT1gy0VQcEYynm/pgVtgSeJkF6r7rYFufCoTwg2gAMUUte
pORsigJi+wSI1NnuO21DhN+3FXrFXcCsFIBa8UgiK3wVLOYDGsAmPQAGp950uRfcp9a2nX9H2QEO
woa0wy6bZfBkY6zc+LvUoqdKqZ1J/xyize0vuYIt4NouvoSxWrNelYKMgUm+brjq5AHl9NB5/abf
pHvyaB76vXIqejvp7SbdlMX9nNjoubj9DVdFNfYbmGe1VIABAR810sru98EjTuLZ3ff2nnf1voAx
y6u3XCtjI6O6FYSstWAjvc6TNr3f7lVPerY2xQFv3SF5ig7zsT+2O8N7BGPsRtiCKXiLu7UNHz53
2bm20Qq167eFm3tgGN4YHHN6/VLh+xDv4C7Q+E1n7Fw11nEF8tPcr5Kk3iTKjPtvGrUjpV23FbVY
8RqiB16et7wjWLmFkExzJDJiBoMNuZQ5jXU5jnM/mQW7LbdV59Sp3bT72ye9JgaMTQDS014vJDmX
JiUT4BaIY5X7opamiHwwKUIt7moMyop46Zi1vdQRfWAUFgJWDBBcirJgy02rhPUaaxD0aQCIdr2v
BEewpwGDU/3QEp6BoR/Pahf1nig/LvoT2A6I2UwnwKZI7qeYySZWG2H4MLCw+C1A43ogoYk8BTNs
6GvSbuC0eV/1KdAbdCGbzdigATJogYTN/Xr+ZZFtIyFpHf5IqxYThOyqeOrGX0W/CTtORMGVy1iP
ALPZkriAXMvUN8ZguVnzWJC9dLCgRxiQPXfgfJzeCswDua1Ja9YcQ3BQhqTVO6SGl8cby8Wc91ON
qyLUsUOSPEbxHTkjqSl4dbU1TUJJllKfwLXCBPelKKJOA5ok1dyPNFD7WoQI2w7MOLYRDPOmsNrY
i3WjAwVhXnGuy5fLyKrUhWiLySkOWTWnwK7nfqhrjpKoL5b+1g4byYo3vdrupRajFFVvBrfm2Zpc
xJfDeIjk17FO7wK93k7tI5LzO/lRrxBl3j6AqzZcqnKX38YcvaFGigGuERy9dZANt5F2IUFrCuXv
2oTTo+WNiFnwfFmc1+KrUHa9KbSbDdQTGOLCCB70trKqHJuSnZBI2T+A9zz4phfOR21LDjIrduuk
nmyX9usPTDhxEhetJU7pRJtwQ/87ceFPeQHHjaFKcPVRyB0hhU6B0Bpj2dq61S0hGWBA820XFU4x
PczZpkjzLbGr2LLrmUcNd30D0B1IDwHoVKT82Ao55reMcgfGNj9OZ8026vAYWGJoC6Ta3T7pa6N9
KQgp+6X+x7XSyGrSAsrXm8cgMV5DUHjVqunUImcT1atNpJIoNJmS2qLpbSkJY4kGZFEAzrA68o7s
Uuf0aUY4j+yK4i6lMPrTdHpHWr0Hmsuw4AS2jlx+WFXlIKJzpmK2iYZRaB0GGggeRik0dqmpnNzc
6tEh60353NHN9fWFF561pg6zMNIdNawXJGpr6U6UX24f2rXRwiLRbwx7hbwjkMLLrYwqs8kDcSj8
4cloD5VTavZMnOB7Qjh24DpuWgqiZ3qxFlOu8tgABt9vLbTCu0K57fWN9izWnGu/KufrvtMMN1a0
lDMlilrFnYg9azXcplcpPltN50T1wQT57e3NW9X4C1n0/C7WRIK2MssQslowAineJBEnrDxuMuTa
ZmDrLsTQz7gQE3e1oAbmCECX4YS6jXZpYJ5Cb3DD1hvlze018faPiebM0KyzbJIKX48+TRIjMXlK
kf8TdC65DW9ZzNM8dUmWl6kMKFdXoIMrv4uNsbZlebRlIJz7fBNM0sOkhJxuIN4C6Wdd7GYzYEZW
qmOB9azepYG6w/B1Vxt2yFHYhsJBe6+vEUbXMGiOnaWsbaQxBGZag7DxM4h+a3Jra5kNZZSyyDEe
R2ngqOT66v4IZI4vnwH1mCpsqqS9x4HdmJXT7AP1QT/dVpN16whK1f9dGXN6eg/XioCszo8jv/um
Cebz1HpD/DbV/XYedhb8divp9ojT0RbF0dGv1pPlK0pvxB/hzBmCkzeVEIOXPuDquR2VTWILWoJM
fg2opR3q03dDmlCsAO7S8OLEAoGlUkWvga7Hrp7F+cFsBdB6CmDv5mwLfXquvkwH2yKiJGQRVOau
ZqHVC8EAhF12Hx0rRzBs4SV57M5yZs+P/0YW7dOmY6QAQmBMnaZkjRVNeB6IuY3U70phK8Ho6Odm
cFrxh2zCxym3/0qmhTQeslO0JXJ5e6wUr0ijwRa1m0nUvMD63ldnGXOflZMwvITzx1hxXii6CnZH
wewGQDVSh2gZY57hUpKaoM9gZOcyfySWdddKk3d7VWu3FPUv4DlozvmKL2IQU5AW5iZ02di1MAND
diTd4AziYxakNmnfKpWTa6Yvw8WiKFkA5vkisqXgauT2mNtjdbFpNK2Bgadh6yjtb6l5CWbOFeXJ
YC5J2ZFxyAthPGE+HAgJEgdc2U4ffLu9d4zB+WcloIkGEobiNNjhtLlQJmlQk+kUtLN4JsicuEgv
x7uqlDJPqCP5Xg+mgeMYMV7Lf4Si6AtCN/AGanTpFza8stquQ+J0PJFa1SkXv5BhRiyppmkzR2r9
C7Q/6iswu+VmIELQ7G8vmc1DfYkH6AuSQVmFiI+55JUwz0ImYGeHuLw3552g+BrwzkW/79FaOsjx
qdN21vB3ns1/pCIJChotODZsEl3X6nyOh3g6qd1JFVKvI67QvQ36YSDPtxdIv5/VTojA6DXwgWA+
E7O9UQLUE7HIeDIspFzMoN4ERaLbKGqJjhKovBBx7TQRoaNBDbBx0Gwyb5aRJdOQAxt2mkKlOVnN
MEa2Ftd6v7HINKeoeZuYCTiFE9h3Ar0I53+xsXCyaU4LLf+6xlgYNZ0TKe/l+TSXNaCKkWtm1m5s
s49UGH8oSs8baXt1ZTD7BQUY0BmABgdZLmZ7kX+osr7quxOBrzNpGI2BAnDdvwvkV86b9nZ1lFQW
qtwIHzQkCtn0lqTMddoIZnfSo2GTlzLIHYG97MO9LHN28fpWQBTlAYaJRhM58J7LS1kkQ280St2j
mtV5+nAHdd2qwbjpgt+pUdphV9odiZ47XeD4PIz5NsGzLMOc4jmiW4qy+lKwkWG6cjKYmJBehs4Y
vZvkEBHAgjAz+kcfaFvuLJWVTQWLAlCfeCrQH6MrS4EpAvW5yCPxVAORidlRASmf5DFGGN9z3vh1
SShoAf0G3Am7NJNEdZ0UsXiSo9dSRp/8Ng6RshB4ALiVLUTzDWZ3YHAITV0xWxhK0TiS2RJPSW3c
l3LrwUvy0cZaGbXdxrFfjvF7kXGKvGuLuxQqL7dRCokWdcAgnMImchqyF8PfuP+T8v6X1gw0MIBX
4b3F+gAkZN7aGI5iV01YG/ktYqynHH/T5cqZFM6rcGXFvtolKT0JJRrAy7RcTdmGzSAljXQqCfkh
TyoamNxMle5V0vuAM3RE926vi02qQu+RI6e4RWSRqR/BLCzspVBURlU94TZuZsx0Qzfg1kwtJ5dT
O8YkltEE5XhXnisxwUCsXxzx18eHjARwV9hVCmGTqU5dPMJ9HQiFps/mqW06DO25z4tkm9eom2de
IZ6t6LMcf8TzU76tlF0cJZ6uvwlobeDsArUqi7cKmTSkL77Ibmgen7mL1pQreZDqwSkVakIRMsJx
gC+JvZB4uLlruw3EPHB/KC3jqUIjyHLBkTmlUqrL5JyJqq34lvBQNXiWSidIXjh7S7+aWRVK8/Av
ALRASxyLERgQmmTG1EVnpUm1QxhW34chku6TKZc3Wi5kr1Yqgy9GxCCvJhXnfSXpD00yNIckb4+K
Lsgch+tqlzVsMFqCkSBCTxRSasula6USGaWE7+nNh6Z/HvLBSwxlw1n11RWCFMxYoXUtCi1hV52g
l0ciX6sO3ezTeOjd93EXf0bO8KPAZNzSMe3UM1wrtsdHLlnj9fv1JR1mHfgstCuwkP5SlgLMme+j
82gmdjc/G9mZdE+tGQGN9VmUtSejGDzx5gIx4Q2FVKO1EigatNui3sXqryhjtC6AtNE5qUJPm8DG
p+UuZ1+p9V5oEyODfsPFTcWqUAMh9PS+w7WSndi1vKiw+8/SLl8MTn5lfR8vVsToihCludyLbXTu
vGHwYsHR3c4NHalzjdjlQT5428fcSVUT0ArdQZgwxnag/I6IxfEuWF6H/5wQaBMBPEAZ/qsyfrF7
SmBlXThAL5Di3SfH8Mny+gMAAb0nuvXdsBOewRPAA1Vc2Rp6ZAqcNpRtMAT5a877hdCoaA09kbGu
GC+xA5Yolxgp3uPWPDVR8pbJvLTYlTVnBDKnlqYE+asQOhLmoZ1Z4SGW32v9u172HP1YMyXw0yjX
EC46mPuXythEdZrI2hidI0lFMU7HdJEUHqMzmCKPlo0nitF7g6QyyIwgakrPk4AhGFZgI9rgKcjq
9ULogDYMZPiu/E89C5NxlgNcL/EjLKStTtqnJlPuovGQpuVe+TnI1V5IhfvE4DH3siDKf5TzQjbj
Q6WBUqPjyYrOquHMqROZbrkBM1UdvFfCXSXbRrIPewz0tRHW3LYqKwoDJmyQ+CIWpW2yzDmGtRbp
Uo9rIRrFPqmmk6WOlp2inUHp2pizxysnCWgepfFFoAZMKiMsLVoUzSKcZI1h3Q6ixZMAEO22NxXO
qlbuHa3KY4CoASo/vEZL7cwHM8WH4CylB607V6oXKUjXetlf8qbQc6PZQaDj4bOgwYDx3VINvM45
qBDP8Mh3gvWSpPexKXGyTFdePRWCnnqYEQwSAEx+uRhU/WrS1Wl8Buv2HPtRW7uCdIqlLSZd2mPZ
uorAcYLZzOw/67oQyZiRRCEy4nQQ7xefAOCTwv6eu+aPD/m3ZDi6LVu2vmt4rWVsLvo/QpE4QMMB
erLYJigpn+Eikiw+z4qTfRb32ZvqDdt5rztlss96x+TAKNb39Y88RhubWKuAn4a8vjtYr2X6REQw
IzlqBXD2locB4wljDjGvJ6GNlRIMpsTCHFNEf6HpGKNrCOfM2g+jidCCNyrpOrT40pw/K2SOsdfq
uEtjrDAMBkAHnivRHhO3VAYnVUYvCT7CYVMjV6MNnNeBe5bMg57qqSKOE3RW+lV08b6XzJ3wUoXT
OW79HhPVeozQNHviWPF91/DYBeheMo4SLsyfZVPrcPHqqmglFjNw/J8nVci9tOxn+ElV7t22nGse
EgI2GE+Nzp9HlXIpps7KqejjPD7nPmyELRvbtNhHst0QrxbsYT7yqkKrOnQhkLFqGaAIYMTHcerO
vIuJjWG4NlpKptfft1fGAlH+uYkXgpjnqAowt1GWICj6Nn2WZ+NofmQ/QQc1eOmDlNm/Uls5/PDl
wp5HJz9JjvRy+wPW1efiA9irKapjPLVQn2KywxPG7Cp3w0bcDG713G6NvcsRR+/BlcJciGMvJ/CZ
cz9C3OhiyvOb/PGoPpSeQpxx61uPbvyhcSTyTpK5mCVptQycw/G5Du56FdD484BUg0QxNORUPMcx
D/i59sxj/iQlXcV0DdS1lroqSH2BDhCc6FDej4AU5Z/pW11sbu/j+jb+EcJc+koJ4yksmvgcVDIG
Zc/6O5FryYmmkTf8as1hotARg2YNAfZns5R5EucNRrPF51aL0ZRxmDbBXvG75kXTD2H8q6p30zNm
7oFgntct+f9cjj+imVUajQwyBwwwPZvjQ5B+NPpRaZ0Gw5er0J7EYyO7dfVLf+5+xp2jNt9CldjB
rxRk9031pFmvqrmJAWS6vfPrx/vnmxiLl2VDBc5gbEcYC4GrVUm3yTBoywVH51mYB++2NO4WMG4P
csRZVBgFHrOGbOovOoC0t1PrPdT6x7ZFTfx/SLuy5bpxJflFjOC+vHI5u1ZqsfzCkCw1CZLgvoFf
PwnfmfY5EOcwum90uO0OR6sIoFAoFLIyp4OZe1V1mP5KUmU/2rtJ2aQZxFaBKiaeOuOgfdC0fZ+v
4X2Wd9afmeB/fxb7QUQINha+OjI9qgfTm+h+cJ3n+F5eY5LgQeF70PjbksixZuDdzzBLPglGo7iM
NcRv9WKNnf7/CYV/zAhBv9SdxK5GDMhxnlUryE5D42aaS337NT0kX9dXVtRi/k/kB28tr8MDYyCy
/0hJL3VxN+CIoYHs3IKheVsOT1y2iqmb2nnO92nzPLbesfq02yPrN7m0xwu98nb9O5Y97M93iGer
6WRTL+sIJYW5K2fPAGx+q883ucmw2++oeQsIQFe1rmr4E1Q5prLlzyEg9T1l7YMU7Xrp3aSu/rjy
WQulLTSL/D094r0iHeZKywGaCIcheZPsTdHuWALl9Ttc1tq8fND72oOCx6GpdpnzS03f6OAS5REF
f6alQdHr6OfYVWxT1H5ukH2u3sS09OfGOmqjm9sM4plrzyrLofLsm4XDfESXcFbgXSPUn8ufeZg9
1Dd0OwXjk/6aPGShtPYOuHgKnNkTzu6cqwRB3jwN6yieN6yFRKdeQ2YPTT2rEqhLux3RHyo+Ds4B
6B1c7vacQmpDsbA5Cg2Q7xIEhzTey8Oj5viVvOuSGYXzJ23emJ0324Mb0ScGsRjm6tRrkexbnUvj
FdddTAvPv0mIxRX6UqWqqzHfENNt5zddwmelxC+leaN1v7LcdqvhJ94wNtedc3Ghzw0LUXnU1Fmv
O+yZJD6WRaiBi1kjd1YN9v+7kmzwOhmhEdevrBPEva/bXrpvn5sWom411pqVzjBdyRIEZ9FUHZ9o
pbjJD1td60Jbirtntn7P/1mEN6vGSTv8Ezal4uoycae1LbN0mp5bEEKurqdKi8emNKQq2+VM3dO6
3c2l6slWsoIsW7yiAWwOWmsQFED0TrAVE5NVqozRtEWAUzGQ3i2v2lbedDPcsJUsYdk1z4wJoWCe
ra6phxHGZEjmemPvD1Z1rIIILKxZv5PmH8xc00JerCWcj1CIB5KJx+tWQ8xUB+qyyjO6XaN6zZNz
B3GKMiYuKhl276FtwZJeQJB63TOXotG5dTG1n9rcUltEv6i2y22MmpDvTDrOrRHp/XVTi0f1uS3+
LWeemVRFU5QgWAnj8mjOHpVvFLkBh/CN3bvSdBpG4sXNXbmx11KRxTB4tq5CGFQma5ozBsOJtZu0
v2qUMBxvcsHysiXWp/V0fZxLh+D5MIUAl0mO0VS4+YakuG3kIkgBskL/YjSgUhTPyIb96/aWR8eZ
4fBSzx+BL6d1mNCxFncMQX5vcI1gNEN41bilnW+HWrNai+U7TszrAAb625zgr7GWgRfOxvActJdX
QXyjPFoeJMeQT0CjHFXotbvZYkBDBRFPhOA0RS39cnxNU/S0iWwYTCTH1UYyu7OBIsL1WVx6AFE4
693/mRGOB5UUQAMSnMtpfpdo6IreWPUdmtmxQV2dK+1+gTUHKHizcEuWuJrqWeZaWWgxsp59g3BO
TJWD7oUU3zBCJ3yrHRXFlb/Kwqva1+ZTu698M7vNlSe7OrRSgaf3tRqj2I77O7/9MwnoFbuc6zgZ
iJT3Cg5nGY+sh/h5KFzDfu4zoIW2NWRIsl2XPWbjyX4oX7Nq60gHkqMNkKXeoKZbaoEFT70n9dto
P6YgS/qv1ghi6pefV6DzD8UXfB6Vtzm6fvrbpNv23cecbQooK9ibOXqQslMnD3sZ4jTpPLh2vcZ6
uri//16kb/SSczTpw6iaKJ9tncSn0Gh5CNcEORbPPQizQGscHsnV1S9HmqtqX8uxSkLnmKV48VBZ
oJNPap2K7mfa9G5fKX5jB8bwtjLFPFqI2/vcsLAN5jED0evISBhlL33yF326BSj+IHduzD6l1O0/
Hq4bXHJ50NuAowfPEZw67XKgVccSqKi3iBtGihatO5k+tzE6lNK1vHspjJwbEgZG8rmTNbvGW+M0
uhUZPcN+uT6UJcc4tyDs3mioDatrMZTMqDwVOt3zeMryuzH9qIuNMazJDS+aAyoaJG2oWEFf4HLm
qEJ0yeAr1Sm1V1eFH2W5S1sGgiAj9UCCqvha2myuj1Hs1f4dIXgfPAyD1QavVZdWU0WyKuhmwqrf
/ZJCMMYakX9PiTvsaj/71AJPHbzdP0WBi2bFZqhsqmZ5rmG2R23ebe7in9qjvJl/yq/Sv0lvz0Yo
MiAphBajOeJxLM0jzxyOmuV38YPprKQJi9kmdApRKeZgE1z6LmcSyBd9YBovV2e9jBuINPlEJeUz
ur9Pqlk0Dw3LmEvr2jmBpqa71zMj3V9fTe4i4mY//wS+Oc8yMqe1NYn2aRpaiq83nZv0+6FgbmEf
JX0luV7afkAw/oa9oKNNrEj2cgcWpBrloNiu7QOtGsNF6Uvyrw9osUBj4bYA10S3M3qjLkdktUOJ
gxx3E4uFQ3wY6xfsO23+q/4qANkEbVufueRzNjbpRyT7o7OLqgA8UB/XP2NpsOdfIWySkim91La4
78WxbG7NsgIqVYawyHUriwk1cKiAanHaQHTJXw527s0halMk73kSgIEbgi9qAA5BqbxHIxXOba+2
b+TT0H1Oq9W93/tcdJ1z24LrdPM0Wo2DNNCc7qC+cYg66dCXdE+nZ1U+DDJ/lUy9qX1Tq19kyD2m
bLLhxCS8M++H9oMZ/pDuDGXflhv4vx9H71KV7jMl3emEQmBD2qdTFpBh+6/mDJcBoHeB+RbnzDTR
GNUxZMsjBX/QRynfzLOxk1wdtJbzS5LtCeqhTbWxVg4Hvhbf5wtN2jpaVBUg6y7XqpsdyKkjRwrb
RAfEJndAZqEl9ZZJkIe+PsZF7wPt4v+Z4kf82a4283HOh3HGcw06CIKkq+Yd+kuerhvhLnxtPMI1
YLAjYDY7GdfWStllh6RhnhlnbhJHYRS/R6MdWPEaDGoxKwKV+N8j4yM/G9lQRwAuUSyercT7GEoA
RpF6lobrak/8WCv9BOhIcz5NrSunzL8+4qUVBJURxykBDw1SoUvj6KYrhhFsfKEOmrJALY1iI2WJ
5GepWfyLuMzpXWVkRCDlFHmLJUh8oZXe4aUq6nZ4fyeDD66qQB7MIC5WMrDFcYEBkvNsQBJFDJmo
sNYmS5Ms1KIEilsJILZkbInfF/Pa5XHNlBAX9YIB0EJpFtZdbm4zXIeDLIvJRqb2WjFnMUBx+tH/
HZYpXGXkPpMiNTXzUK6aXAs6u+lyN3Zaq980ZJjrm2hWRsoOkoFaliePGiTnRjJGYBGaFSPI8FRI
gspUibbT0ihT9nS24v7YOeqk+ipJ8edYK7Ta60dLog9WXJLmL0VOatQRTXXasshIS9coGpMd7VEF
zXVsTm29a+QKmjPDILedC4KM0vawjdC0tXY4LEQBLs7BoUuoCoA8/NJdHUZzUqtahoypDj5mt/a/
Wo+4v9Ct7qbgAbi+OZYOXmSFuJIBfA64tihwUc8ZmhLtLg8b+1Mxm4OFMynSowSICjmUyq+2AlmT
hNJzPp96VtyMJNCzp2KMNqP2NUlhZHxCdePz+lctpMgaSjFoqwPSFYxnQtAtnDHvpiqmoZ40rirJ
biEXGzMH71m1AaGCW41v1w0uRShY/N0vwd9dRVFmJI5VyyRCw27TKW4B8VPP/dLe5+c+hF75vzAG
3luu9gdmSwC6Lpc47alVgsYJVDz7IaTbvnaHl/zg0bv0UK+AgRZ2LjAcf0xxbzuLvGUCW+rAx5Xj
eE5s6yupkndDoWuhb9GRzi3xLzmzZIxRBAEyWGKHMduhaRovERF7hjgFiL92pXRTBJB519GViRbj
F1t+RVczepvT6nlldpecB9HQARMvZ3kVT2xqQ0OvojUNp+ZmUoNs8nJ5ChyQTj2rP5rHug6Kh7jg
uuxUZm5OHgvVTaatUT5e/5CFJJ3DZ/7+DuHcaax6TmuppCGlnQtiE6WGYiaHlsRrlFBLIePckuBP
ZlWYI7p6aVhsyEO59gj/uwtLSBkuBiL4kBUTxooIE0qYZ5V+2mzT7CkFtdSx+Ko/ysQdvmZAEjz5
le2KZ/t2xMKv5cxLL6e84wCdhaDP42qGl+7V5XoCxZoO7hXdN3vTvq16b/Ll1nV6t3lrBk8Zf3Uv
kGosGrfVIFJ2Xw+usrUaXDaLVcz64rYCoA8ykZxRxxHWlhbzkKs1vqY/TBBVn6O3QTpSGw9RrNp1
0hGYgMR40827qe82dGhB3koORvIPyZr47VqDh4GwGyBKEBcKcbKbs0lStIGGL4r+DhUk17YhoDME
uQF6WF8ddpES6tJbpr+P2tpBtbgiUHxHVgURFd6MebkiUx3VjW1P8O9HtHwGe30/f9RbsqV762EI
nkEF58kfji+DAa099itxbcnl/xj/VvCUk6EpKn2mIdiBgVRoj1RehdbzRRT9nt9FwcYLDDOEwC4H
aOSsBf21DJebD2bl5fqmxWMH9E0946V5diAkbQXNmqrV74rINatCechAkyJIh/nI/MEfg8InYNDb
dHe6FzF3cns/u5cOWvC27+6M0/S0LR6H2+k22Rl/lT5egB/Jx/Uw9ruece2DhKt5gub+1i7xQYar
Htr3avOReK2Xft7U6DgY/D4wQmcHgbSvevdQHh18Y3OUHn+1vhXEW+fZ9oEV2He7+CZ335DPbRX8
f7Nrbfun1M296x8rEgH+3hHnayY4ZVfWXawO+FgQYKLPjD4Q08vDzpN89TVQHo2g30W38mu/77zd
ddPfjx0gmZH8c2Q2Hj3FGrfa1laq66wJcwmiHiCadJINnox7hCdU2SIUfa/b4yO5XBa0PME7gSjm
YDHxeaXSsmKom6oL7WcMdNj/AkSzeaH+Wv11od7F6US5lg2IXiHeLgQZY9Rtig45GCL7BACD/tFR
T+Oou9ZU+VK2r3u0Ca9gw/nWEgdngZiLVytBRS0LJ1rrDHFdlmUX6qlxVFJ07DrJZzNom0Gt/ro+
j98jCTTcZIhOKbCGri7BvaOJ6sQGtCqMW/kEWgncpNZkJL9nApcmBKe007GoTFZ3oTVOm7yt8Ma3
q2uf2AowMitnwspwxH6ggmVmbxDYmjr9Mc6zjRatoaDXTAgOIVdmWio9Hw6DgGBsuGn8en1Nvu8l
LD6u6mDLxb+/ybEkbVTWg5FjTSoG1RI0Z7WJ7c+k9I28DNJ6/MuRm5V+3zWbwpEOvI0uRxHtQhql
nmbWe2bHbkHvEU/cfgDWRt9dH+TSNIIsAUQGXNQaBDyXx0uqpVahF5hGY2ZmwKwUjFCm/OO6kYVa
I5/KP1aE42SMGz2vFbh37bbPoAXzs9Nr1LvzwTOIP600hC/P4R9j/O/P7gCkK8rZcIouZB5jLnl3
fnYMtHUv18f0Pfm6HJKwnajTgD0/gpVpkzwlL2sn8NJu/TNj4NC4HIQyYhXiDrHHaPVAmkPDGZDg
hejU6PWV42opzJ2bEnbSmFUAnM08hre/KpDwgJ32WfqntKg4E/l8WcA9Qg4FYU4IpopeJy0hsDJP
kk+rLVG0TaOlH11vu9dXZnk8fyxxlz9bf8dJ0qlUuy4sC6dwIxVSxUpxBO7oRarLlQxw0QvQZI7k
F9BvdP9e2jK6bspSg8HX6tgvEqDxlI8ZSdn1ES3vH2TW4EQHIvubDsAIDH2lzDCTNDdxC1C22gSS
U+wrGwzbSaBa8S24rL0y1n6AaDmY4unt+hcsjpOn12i2BoWNqMJIYgqSjkLuwjx7Kx0MMz/FyRq8
eM2IsHHNHlrqNFEwSkfaJGNyzKXxnkpkJcYuXCUh0IR8GjwEnF1WEaJRFDtSb+kRHIR+RagsyTYY
QXMPjI+0gahqRt18/lJHcDVrkBKbgnSgQV/iPaJM74ys9FRcQWvyVM3J7vosLySOl18mzADQKjXp
GwtHDi6RvtT40WMDoPtf0RzQW2s3KkAF+9azdWsMG/PTDu2odQ09XLvXfA8++Ay8qeOOq4IHX2xo
6Du9sKNpQHNf5niJej+pyjGnB0Zdw1x9dONH2mWWxSvVuE0DFM0fNIUxS5JksFaveo5GnonL6L7J
3ksnMH7G9TvuuC6QnhL9ApvQyt79fvQBhgROHVC+IO9yRJJhu5pAEmKhhTGxfhrmsck+rq/mQs4K
A5yfQMdzHtqU+cjPAlHT63OZ6+kQdu04mK5TZbJyM2R46T/R3nbIFn92PhTJ7jVfp/YM+fmstnaq
BJyWf/1bvm8tNNDjrY/fCdAdKr6Ay9kcZ3aUTCGK1ArxwcIh71JmypUP7b41vonvARjGVOiV8EsB
Z525HHcvUSUGl+UUSnm+1ylrvUpBzJjSCXfHYi11XhyaBjUgcJhoeMsUd/M0l73dVlMImIt8ABO8
eTuB8HavWnK6klksmgJ6zUbUgMiRCOCPiClnhT5gYAzUVehNzXeqUWqgpEaz4fUFW5xDLvuCyw6/
fPBPOfcdmwx1EqlTmJakdWN1l2TgHWVsCnqDzcF1YwswUs4rhSoloCC8G0KYQ7y8j8imKxbKk+Tc
O7HZDm5pxGC2AqGQM3uxxarsHvs497I4bjYW7azmQGor/6j6AXc+q4zyCSLDyvDUjTSnL9c/8PtW
xfdxBla0AXO1NiFFafoeHNVoCQwjgIeP1NIL3tmlrkzD9zn/rfEkw3ltTocjHObWHFtSrUksrNHQ
dUQXPjuYkpTsu7IlT7I+1iuIvYVRYXXBiQMMDtqohVvS9Rn67pqcO/PPzxJmCAUiNTJjnYXmg/aR
7c3X6z9+4Wni8ucLsQyULjGk5fDzVWgK/MyOSbh3WhdNYNUzzfnvK/a+H0GX9oS1MGiq9eCpZcBt
QqrkmLdb5TU1f07NdgJW1NYfJylQOlfeV2ni4ZHOHaeHJvms9bUe/gXk/+WXCNFsrkwjriYN3bVx
oPVH892sblSU4+r3dFMXnlwYoH11+rv3lRngGf7luXhpV4gAjqpLM95uWNg7P6rab7JdO29otMFb
9Wv8K99eN7fk++hc5PhVhRcghOuMNkCWhrbFHJJMxet7SRiw1dGdQ+rIHdRyjYJ40Z80HLrIvjjH
t0hxQdqOU/yXc9hrqm+Srwzc+k/R/m1Wdv1gg3Wc2JvrI1zabSZ4ZEB1DggFLiGXEZU5Sku0UZ5x
LTDbTSqn1YZZ3Vqhiv8UcdXOrQjzWOdOEk3jMId2U3qNEm3LatvfoOffjY62k66ksku7BBo+oOTE
1R3nu7Ar8y4vUkigzaFjx/RWxj3BzTur3itSq21bvQyHNC33/2Iez2wKO3NQmnFEkIZNeUgBEqqm
La1Le/dvrOAJHgUxIFm/9agh1+6sjuD1V9W7G2iL/xiBVVoxsuT0nFzQ4ZKFJhLeS5eYMsjN9zKe
mNVuim9ixdqokfaYW3bhM2LoKxO3FKIRoYG3wg3OQH/tpTWUL6Uyqqgczjji3NHuu1+Y5uLWKPp6
5SRbSD1BaIZKIqczBIOiLThGPOiz3kb2HAL2qO2nqYBESNaWHvQfmFdkcvwydHh3tEbo0NQNRJmt
0TFXsqXF2cXbuYbsBb+J2RJvTFGsEbWLGXXTQ5pB2J5oPfMzVE68ZLY//4XH2EDh8iwB1oTFnDOV
TlYEWjVrmNrNTBXZtZtK8v65FfQRWEApcF5TUWTVoJJaG2Mih6U1PhRZVru90z/+dzbEGOL0kkVy
+H5GJcUlQxd7g7P2lrnwVA4MG7IcAxERFW6RX9fKrMLW6AQrqOAf0G3bHi2bOftoYt1jL6Mwl9kt
tLJiUPvnegN8acxMV4liFtQAegcGkZzN2I6QiqjZ7PeSSZ7iSs+9JGdkpZNraeuAAwZvGmhHhA6x
cBbiKb0uHKrKwH9GkZ/heAqHDoRPfZpn4fXJXzYF6UMAmkB0KvLmSqlaxG3myGEr9cxT82R4Lltb
dw0GJMh1U0snEl4tQU7IRZUhv3EZECbDICRvNfiS3Me3c5rOga528r/xpjMrQijoGgpxEURsUFD3
+ibpq3Jv5r2+kj8sThvkocH5iys1KkWXY7HVfBoyM1ZCMFuAgXMAdrCa1fQWJSlzZQsuNNvAc//Y
Egm2Kx0gnFSy5ZCiooAXILsphpMCsYtxF2uz3J8GRjSIjLfz0PiaU1O204gjty4k6Vs82edGjxJZ
rpuuTIw2drvGQOtzqadoVLi+wsuzYoF6VbZQtRPvptBY6KVOiWQ0yGXVQeks4weTx/Yh6ktn5cmF
T7CYeECLFEA+3F+AkBa2CCBxVtU5mQJ0o/o8zcZHU6uPiRHGChpAkD1zbEm3klItDQ9kU/yMgQwc
hKguF71J9LmeWtgcmyoBvTykriopSTYAT8QrppYyHZCBQ18Naw86S+3SFEM6MChlpYRJCjb7Y2f6
UxRAe7YZV3KCpU15boj//dnFO4qiTE3tkjtycU8T4uUxXSk8LRyMOJ4A3EC9C3SyIrnxqPOrNveK
uI0PRdduU7B7uMZIAWx5vu6AS3k2Xmi5dDv2ggXvuBwOG5rEmQYMRwbXuafGg292ib4hUzPd2noj
eR0px1PX6HjZN+wbs7fZK5W0amVWFzo/UC7BGwByVfiKIhaQqxy905DpVQCTMN24zG8mHb356ktj
QwRBVbz6oHcg+IlVf6xww2fmbZv3QZ8Pd7Qs91IRTytbc2G/XHyQfTkxVVM60qjy/ZJ4pk42al4e
I8xCz0Y3g+RnzU76Ggh4wbdgE4RwFsIB7ljCfrGnCsJipIXNmPp6ei8Xa73iy6P6Y0HYJhOuXE7X
wILeJNEmx4ueM4X9SJ6boUExgzxUU3SqnXHlHrJUQLoYmeBmM8q6Vd50SsiKTzN7lW4h8uCWM3tK
ZX1bpsQtO79ixHO0OkBH7W1WusRZIWBdeCXB5EK3WgXmGRgtkSS9mAvk1BJiBFBZGnAqlTR6mWV4
xagArFlQFB+jQ2p2m0iZTLdItZM2rQkNc7cRwvDFNwhuZbU4URyGc7AZs/5dlmTc/Iph6F+nAZnS
DLLv05gNqj/TYk04ezGsnA1fOILN0S4UwodvoRtBsn8he/V062PO14rJy0HljyXxAK6bOo0BWUaM
DHPIyEPn/RbF6/Slfhrv9I813pSFUwZTClYsPD9pSJaEXdNEhCRD2iih2Z10LZTajc5WKnELp8uF
CWHbDIOa52ysEZ3MXxgRWAZV+h6PNo6z/fWAvLxIfwYjbJSOjsZomtgodPaAENoZNnVLs7zLp5WE
bCm/vxiTkBAg52QQXkIo6FGfrbN9Qzdmq3ua/qXinVJKRl9RPCnV7iFEu5nsbTVg8Yjf6GzDBvNV
p9qXQeTP68NfjE9na8mn5+x0VXA3U6iBibaVt4T4clS5OhTsyc9WuiuUOy0Jr9tbugjj3RklVhO8
zOg5FAwWfUpS1CiQNwxuA1/VwJLwbn5S1bWBVKoe2zUY7HIUOrPIfe1siLScZTbxeW+TKKhqKCbN
zraCICqLt7r0XmansVe3VSmXbju8GN1KKF48Y87MCwGopzWDsGnPIZcOBFdtJXXbuE6DlXld3JSQ
vkA1A/SZYJS8HKVVTiDMK2DGtD31ea9j98+g6DqpLqo1INfw1q4xi1v0zKDgzhAjIngpw8bRoR/C
8sbtbTWQlDdaJX43/7g+vLXRCV4T911FZgdrWJXVz7bPC89OFcWleZ551y0tboizYQneMlrMGtkE
S7PRBdR4yOyg0XateXKYV1Wzh2LUisXFCHRmUXAQh440HS1YtIZia0c7NvxoKZrmhs31kYkbAYA5
9BaeSQYJQ9PmWldTGkEHqf+BBk5PaQD5sZTqqKIcxHVSVNL6ulO6BXm028eERY1//RP4UM4O429f
IA41rkmHPufyhIsvpPuyzEjczMSzhUWP0A73Z2l73aDgN/9rECBFlClAWymikXW5A5IswpD1HGXs
yEvoLrLXVESEBfxtBGxMwFuC8xqAa+GwmuaisKchLU+T8alNx6iMQYvlxsbKWMRT/j92+EDQXYwq
rIjYkYc4AfEJtLOcOPdt9Yfj5UrpKYareI66VT+GMuwSspKWixeF31ZhD2hnoMrRPCFkMTLTqwYP
H+UpfpGkQ3oCFW76JJsbCvy8tmXK5NafEdnU9bZm3qT77SrVE/dL0Wt0AzhMVGV4XUzIN+RZryJN
sqD3eLirXcflv7SN4/4o3Y0KfMiheic/6tfrnrPkqroFEBEw3rhJi+eU1k/aqFiQa8uRMHb5HQGd
WV6VHiVbVbup4rUOtyV7yEIgHY0WNziT4ER0bI1BirXqZE/dc9k86yW5KfIfBe7xlgRpn7Z7uD7A
pa2BYwmadCgFo6ovzKpSGVXplEl9Uht7uB1V1u/z0TrkDVN21y39FpkQFxDFfC4hi4oI8JuXZ5MC
bSazsUh94usW77p9vIt3zX6ETnncutEWuKm9fYiP3T7b4dq7a5KbOD/JPnjbTsla67qYgfx26POv
EWZaaeassPO0PmnlWymlXmT/SKObNLK2rSltqto4QH4FCoDP12dhcSOd2xVO6Fa35wi0GPVpmqaN
Tv2B2h4ocKLpGWusZJ5dS74T/4jzjfI4oP+2vGsgtNavbaeF3YQGKDxv/9Y/U0RZjMFMo6Ia8RmZ
M/qpdZM2k6tMvasZsaeXK3Xi3+V3YekVvN4DBgKFaQ06GZdL78RWp0tmVZ+OFt+5LyBE9oFo3ZQ7
A//980NxOfo0DpLNf/7JvC/gKj30RQWRG3uGJ/uKNwUM4sayq608iCydiBpKpJCAAwyHH8GXX5ex
AWCYCXOh97MLyVUIwZC32ZjuW2vey6mEloQboIH2Y8YCZuS7rrZWJmhhNTRUzzgDONqYvr3JZHpe
UHuk7akfIcID8Ue3YftEuUtxO77ufwsBBvsc8QXdCACJiA3PRE/keUTT0Wm0bzuwU2j5TSt3XjEf
mgnkgf/sWsU3GazhKRTnlIGSmrDJUmtUKwjLtac2d9XtjOu1S9f0Jr7vZPgw+O5tCFdacDFLyAqN
tkyyFvnmKY9/qvngZzsb/bd57+eq5ZLaH6rqNlqjaxYSREglwCgwnwCYGqgjG8J5SKSscIxuTE54
p8yCeVCLk4TG38AamuymoGrptejT9XqthbrNTFZKld/8BQz8XJpc4Sg5XuS99Ngkj8y5nObkxHKo
XY146fMynUaBA9WrQzxCajdjPV1J23hkutjEaLnlisv8VRZNVb97gc5uUCnKZHZeaMmpVGWvjpS3
qQUv6z90T24DcHqOGoOTiudtpLf9pFqwkSRBYQTolLGcTbTR85/xWu1zYQ4vTPG/PxuOltn2bFdm
coKrhESrXZPdG8OjVOv3SvF4fVhrtoT1KtWe9pqhJ6dicOMqVH/En9EAKdeV2VvaClx8BUgs3goJ
3bzLMQ29zGyjUOAX6WvTm5BAvrXqbX6MMz8/0m7eTdXX9ZGJOBy+ES5MCucZGqokjRrcK6rpEYCq
Y47jikyGb7LOs2PoV5MOQnrTgzzFLhjwZ/2LZtn2+lcszu/ZuIXzZWi7xjIkjLu0/LLdZDt6Y0lo
hbtuhf+UbxuAV7rA9IH2I7FoP7TpXDEVHtMm6A1GpYhYD3M2ry2iumJGGAzLuqLAEzEcs90C4rMl
c+k6mrRVyAPxb9DvUpSPzeyutp5/u8DwlTwbnhBHS5WOkhPBbqJ+JfYczJPujQTg624len0/cH9b
siAHCmATnliFETozeiiKmZBTZutxQCod+GJlQhl6LkMlVYhHs+INjzG/yg6N6aDNqDyWFE8akOgr
Z//SmAGDQOFfx+mEZ9LLDZM1yVSwGmPO1OpgkMC2B3SDz660YmcpdkIlC80WeO1B2iXMbe/UxGxL
OzkZWdVu+1J9tUa9XgnQ3852TOu5ESGipbRUUo0ZGEyTfZmjV/6q9MyLFXRfE9AMVn3qXd8Qi7MH
4if+ngsFSzGj79tMI5OKUTnyfcbeHKsCf6LXqeF1M9+vvBiYqiI7A5kJsiRZOGxtIzbtFE36p3KA
mNRW6UwvTcFHhOZCIGlA0+1J9yAyWNmIS9OpAlHsAFiMa73opbFOisJoJnipvEumDSk966OJPBQI
x3KN3H/JP85tCf4x9kmUEQpbeEz1Ropf1UrwWrMgOEccTSqbGCyAahFcxY2b9/+sxPn7JACq3NJ0
4MzRfy3gJmwke2rezuSEjlZ/rUC/FHvPfzgPmmendT6wFCgYuIBcN95k/jRAx1e0P1ccjW93McKf
WxHOT1sxksIc+BDwKPRKgmH3y97kgenurhtaGw1frLPRyGpjSLKExUjiZ/Cnb2u5dm1t7dFrecn/
LIgQZvPIyQumM3KaM8Ml/QPV/8sVF7w20s3STktMF7q5vCJ5aJV8ZQ+uDUHwWq3pgKVkGEIPTm8G
+cSOrAA0lmKYilQeRwDOdKTVl0shKUoCaC2WoobOUw1KziK1A6f9WVfB9TVfDCe8eiZzsilg1S4N
DcbQQj25wBa39b2RkhdHu2u1R5xNuN3zBhS24mSLx6x6ZpF/0ZmXzapeG1UMi8m9hKqKnrtVmB+Z
b1iu4oHydihXzoNFtz4zKMzlKKNR1UTJ6qRYz3FGgxoig+aaEZFb4necQQ0BIDk0ZHMw2OWwsqZo
m7qVyUl9MIF8O8q5qz/Hgbntg+xIfxoP+iZ3x6f03Tqksbuv04254jMi1Ok/n6Dq4ODn9Qx0K11+
QltLdFJbk5xythkf5l/UN+ujEx3m6sHI9RPTXlpUse6kX3FSudY/VHr7Zl2YgDbJ45EBPXaS23cN
qGzSyZ5c39jjF2X/5mBC2Rx3TXQXOoCEX47UScrEKCKdb3HTcbkKig/mk7Wn66VtjuwLNVYZEtxA
CVxaMSJO9wSl1hMgHzvHSQ8MLcLXt9/SPgfmFa1fQGHxKv2lCeB5esBgbIR28Cbq5Sb+YbKXaVop
p3IPFw8QAxRRXBTeANWDcICMtkbULo7+h7Tv6pEcV5r9Q58AefNKSeW62rvpeRHGdMtQjvLSr7+h
Pjg7VWzeInbOYrAYYIBKkUwmyczICFhBS3pJcL3cdGbvdwCAgxRhmQffSGS8FsJX36lRbmjUwDY3
bRgt5u+o24yRSpqt9Wpr73Y8b+w+2UfDy+XZFI0Tsq8gqEWdEVl57jjuwJ1mR5mXHnHrUpDMjcPl
6N6xYvNXgwMdJtLTuPiteerzdaNW5FZVm2RHZ5rwFNqi6OfMKbGRj1eS+2QySJZCpUuWH+Xr9J+b
zMbdD5myT/kTLlxXbctsSJmmRwOnTmq2ENYtQA9ugf4t9ll8M78q2i1obg56dA/tW/0nRHfYpnnP
7CfHsCTOy3eg/udrPutXoEG1oVR/PguK6+UtesDS4xxOj+ZLee/+XDb9Q3w/Pth7VNF2mBh07w/3
Dfj2f6JAcXm59XU9eb8GZBxlp//Y546S1EW1XDFgP69IdG0F1q/pDtBjMt53wP1917bLlRcqYTGS
IbqJfbA/7fOd/Xz5K4ROd/IR3PGit+BhVhn8XB+fmY1GI8MlzeI3xU53NglqCDnIKi+bFB3aK4kR
QhOo5vAIOJ/3Os4o6OMhI58vxsGGFrrTXw9lwBJvE98VPy8bWxfx6yT/McZdp7x09JKYwth8SHfZ
Y69ja8nCoPAtZQMODFzYOpX8NSTV+l6poJB4HFZwYwG+Irv7iCPoQ5vGoabsbr2WGh69jqO3FCjc
y0MUbysUEIEXRRUa/zuf0KqOm6iFStlx9hEf6X2VBeVj9m3pyLgd75p4k96qvvdWPSpvytvoBRLz
6xvkyxSDiwcgT5BTISl9bt7Re22J0cV2tO+nfUqD6IVSwr5FdxFh5bffEmvCXYO9uxYXQP/D90cm
bU2VCcQAx6abdup4P167v9Ke6JVLlPG5a3wreJY1iQs3CRwVshGoW4IYgBsh0s51CQ7fY//D2fXP
1AeIKfXRRCCZSuHOOLHDvfbQ+VTWQzZmR8t68RZU69yg9I6m+UPZD80kiT/CI259g/93VOtMn1xl
bR1Om5aw1gUfSEs9RUF/XG5QsJSmUFcP+OIhzopBhXesXnJuqVg6L6IK5q+CCsCUbBh6DHyW7FI3
tPfDy2Rsc0qql9a51lEmjWQJcNE1BUjqf8xzgb6Ecl1UUwx0M/00wJIWS2KM2D3+/D4XyKnjRYuV
4vf1a3Mm3irwUV47zhNePOioJExi7v+zcH/scTE7m1w0tQMWcSxb4z3LnG1ZF/vOvYsqG8hmdLXc
xAbIuGSPLckq8iW9QZtU3S5g1tjQ48EOL29s8XH4Z5V42quqTLOoZZjFYTOH0Y9uY6LdZt++KN+8
wN3GhyQnuUrmX9Gb893UiHo9b0C7p7Pt5e+QjZLbFfow1MvQ4jNi9GmqyvdhuG2YLCey3h6/bAhc
m1Fy0pC95KdSyRKEzHXrLUF8eHN2s29dda+pH1019+kjCzPJoISB5cQeF1hUs1JdsEpmR1ptC/N+
WdnS2gdjvLbm2wqd7penUHwenpjj5tBSmgH1NZgD7J1kA1jhzO1SB+zoUN+q7xopJnt9Alyaz/Xf
T0JZ3XsAX8eYz9EvwvkeF4lDe/yNZn4yhe3+XyLP/3NxPBneuron1irDHnBGfFqrj7pvQiJp+LD8
j8uzKIxaJ1ZWRz2xYvROPLvNlB2LnXs3B+aVFL4ps7D++4kFkKGUZWLAQv9jusJd/Hq6KsI6zAA+
ohvoxQQgZ36AMPDlcX3qQlxaLC4cAw6OZ3EC7zC32oAOexP0v20AqBpwCfTghW2N/ug5SIJXZavu
jLfEZ9tqp14hFbGzAnQX+/PmX0JJvywpF8KXkdll7mJJI7OAHcsB6LLoZUAB0bbHnQWoiM97El/g
busEyKdEgfY66CaSqEaGQbLRhZMLVJWno4SwKsVwA0GKB/WJ1MPTbjNAPHprHsYD2w6/821+nB7j
q/LoIZPT+s2uPdbb7qP61m6LJ9BEhv2+D+qb+Fe9laZ21v3Or/jpR3EHlhHpaZxP+CjlttnoYR20
PhpkQ/Ai+7Vvbi77l7B6emKNJ4CZ9bRuc7ykcZCYfgoqb0Z+laTwS5AXoFVOcmczRLHn1BwXWxcd
5Uu7wOB6cIeOu+nbb22TwKGT2/GHcauGUF16bcLiYG21XXRb49jKrnHd0Qla+Lbds0umnbItANu5
PA2f1DMXJp0vJKGrtjciFd8VqNfKrbIHHn5v9D4oLBoIbj+lECOYX4xd+QOPvoN9BXyMc5+EUA18
t2vS4hn6FP8yfPVOPWYkukkkjsq30XzuuNNp40J2uxSWUlGskgG00gtb/zj+20I0//AuJV2XOCBP
0+PGdc7MDMbUg0dSYmw336D5SLLwh+wtKLo+nA6Li9qWFQOGse6/3Hzv8zuj/ihkqcqvcDck7k5t
cHG7V9TMBMURHBxRM7lVyEDAGb+ZN3EwgbAe2Zvty8dlbxK+MU9tckEbyr2K5bWwGbvzpu5rPy0B
NYvybRfPuzpaDkrf7tKxu59of+t6yc0Axvo6B7PXMm8NjYWx5j4v/a0iq2ZIZ4OLeNPcZ14748u8
RwoA3Bwaux6icDlk7RV/CJVg/lYeasmuF97BT+eDC2n9OLJkXLDO6jZ9WHaAZNybQbFhQSe5K4oe
FyeG+Go6GD4iW+0xvDG0jsuVSbxtFo4kub+8wEK/BSkS6ukrZSFfDm5pq85KEdMjTZug0aBQV/mZ
rFHn8/T5EpP+WPmc1ZMbhwkZHqtSEnrUmn2afWhTsnPcnYdX0zQPd1Nak8T2IIxV+1nZ+4Mx7hLN
L6LZ7wBxy5fiaVQcUvbd1oiqDXgcUeQzd5QpYZw1YecYtytNacTyR4+Cy6WVcU2sG4v7fCDv0PON
fDoqTnweoNZGoHqLLjmaaFeou4aYEP/U4+dylKyGyL0gV4acDrKDwNbzJYKimyCeQh1A4Tq2q9z8
tm02KQ09davTZ3CotUOMhn1Z/kHgBLg6OJDHBP8UAPecU7foNcELr02PMcBvzQA+ZRu350omUiYx
w+er5tikbV90SHx2B7S7BbOW+J2aS7aoyAogjCstHVhBAJk8v91iIaHPaCLx1sJ/wl59l5ZqBe4A
hOQfC+sXnHgzU7yqM1sUUvOlvBor61C406Zp5pelVzeXt+caxDjPc7EvIW6AUifQieunnJiKmoUt
s46qsJ6HdEgDd9aMMJ/ARZGFk93m2yFxJYiiNaJ/NWkZOghAgEx0uKRXOg4ZHq+Yv3EKoftNGjpC
otUmuVfugHfwLw9QuFqQIPmvNe4WpTnt5GgVsAjmGHT2Dxr9jGQ3ItmAuFcpsJxu2yt6euycZdpG
IPsIlAJcs1YxvfdWgq5O05Ql+YU20cm59jqgBd7inFBLmlZRcpT6NJDzJ9eb3tmyBbLtkjeV4JBA
XeyPGc4T29qs9bhC7ZQ1+kM5gpYgjnylU3bTooWsVtIV26NMMr1g4QYwkcDw9M/Ge27Rch16s1Zr
AQyRjb8ma9l6ehKMNK98ijaWyw4i3AHIcAOthOgLAYbzHQDOFn1kHYaYanvmG0DLGj5o7dkmqrf/
myVuVIppz0Zboi6DFiotfm5iohvHLJy7q1JiSegdJ2PiPBJtCV3Va6ifrs1aZdimB7f0I/o8Rn8T
C08McZdtELc1pktXQ5m6zaoDhCzCgknQUCJshAv1oH+WiHP2kQ2eQhcsUWL2W8jXb6ofybC13aNm
fM+LbemgnGYnJG5nv20kU7n+9pdoZYOcAwynn+SOnHuYmWJbDEUIY3lf4vtJ1mMi+33OKRwjarsB
7YTHOP2w1O/Ss0T0++AyABWtA+EL3V5d5STAD27reHNX4LSqQQWbGMth0j1Zn6Jov54a4a7KnVXk
lVVnn3sIeC+KDqDMvHP7j8sbSBTL0RK4gguRgPhSDjPnbkxtjabHxrum9L3RZcqjon2DBCLIqVAv
ty2TG8dsuS0kjjFZyF3ZzbxVY4UgOhCtOCjQybk8GtFLFbehP9a4W1FCnT5yKRA4WTKOFLRQIHiY
kxhtNHnnQe9eH8JCpd1TlbX3iwNlHOzr8abvSwvks0UbjOX47NIllwREocf8+SyemcBdmspJxhX7
lMaKP5qquaGNKtOxFa4lElagbgGgC0mlc79sWjZ3g80A2DQmH6FQvpiiswvtef9Y4HbW0JdT1/Ww
AMzyYwUBBWWKSKqPxIbIqmmSWjcP3b9UiFizD+CKM1D1Nz4pDDmjWpdoa2keJ5cNXpiBXrVtfdf3
qq91a69QEu8uO5FgGs/scZHecYuJMQZ78CMCLR20I13P7C/O4zMrXJhPkhwPFA1Wau/anK7z/iNP
r3tb8iIVjgVRFi2VoJgEXOzcJUBeYVAV7KNHMGfvcmjtooHsXzJY/md9wEtmOTpo7tCfembj8tyL
EoIeqLr++TFu8nsA32xq4lxqsz7blHG6b5Ukvmu7KpyzFLRztKw2lVN90IHSY2Yz4M6M+HVujGXf
Tr2sVfsTWMKdVfgeZ9XZcFaqt/PB/Z8dW6lZ5DiNYy+/Km12UOMfNY1e05RuvMQmdo0EvIHWzYVk
UPtCxoW4+aai+tah9Co3xzc1s39eniRBSMW7fNWpBt4dVJTcohqx1xW5gTlSlCBdQuuKDU/IXCWy
VJzMDhdMs4jVYGPE5SqpqwM0vXbqMhCWWHut0q6arNpeHpbgxDsdFv9iV3O7sMYeiCPo/AJmN0RB
FB1YK3m8yKxwC9o60L+bEyxoQdTo7ht1XiJDEkDEJkwoJqIxbsW7nm2I/9Myq4umBvOmg2FonA5j
kBvfjOH+b6brj5V19U5uISxxEjrksJI6ZIIK5tGjoTRKCQ4urAnelCs/Ft6yvJHWNLN+AfqMuW5P
ssly/JlOMnjX6rBfNtmJFc6hgZNxS1NX1kvIwXFH3wRNbLTctWpGLAjidjLeRrFj/xkV59iG02bI
B6QoylvdVWbXzzT/Xud3qt0CxS3jFL44OHDgcadyoTWgPF0hVJmhg+oPUt15TtRvfXVLQVotTUcJ
I76F9vm1QRKtmdxcIlnkIDWEsY21j3OyfRuz58uOZ65b5MtyoccON2Do8wCtce55g+lOFbiWkMXt
4jTMCocFsZtU/syoQuahzJ76UrWI2dM8ZBmjG8ijf5uMdiQeuLqJVrfQoLexuGbHPsAyEhOIdhj+
kg6Fj73j+dDh/mHlbU86rXxJkpkGTpFF4AHVXNImRhyjvRNEWt6Szi9eX0f+oMXJ7TLGWlBV6Dqt
We6Skg1NiKQI2GUnezpqCSgjTLV0Qi0eFVKajQ2qBsPYXJ4c8fT/mRtu+hOX0aXO4uxYg8moToZA
iSVPN2F0QeMYwE3oxPtCnYeo4/ZIyyKbbd1r8dGYd7k6EEt26xKlNXG+/LGzjvQkvth97mSVCjv2
ofBC0E8plh+ZuCsf0l/K3qgkEyeMNCfmuKBZLRkqEQ6cKrkjvYRHSzZlnMOCprrTIw2/XQExat42
h+Xt8qrLDHCrbg9dY1cz5irOIhDlPDej48cQKMle/jc7XOAqc8OoOwY7UX7omq0LRHB7reqSDS4Z
jcdFrL7qVa0wMF3Rc3/j3qVPk6RvRhgS/6w1d2P8P0eBkAED0hNlWC0lrYo+2V3yc+xCTzZhwkh/
Yom7TgK7YOhLAUtavkEbaQ8ao5ig3VKVdVOL9/0/u4WnedZjY0bpHIage+RMKRmSa2wecnn5haNB
KcP6ZLeCOsz5ljTbscfqr8vfPHgAWCl2j13pEufdllFWCMezPtfxH/Ic/B2mVeKyKqcSwA91i+sv
MaaCMBmOTDgeBwy0a84fsuZrTDgJMTnYDJTUYtnRHQMDjX9l65DCSQia/5gtuS4JfQ7JT2StwS2N
B8a5LY9Bv66qkBRqizBLw2nYAIFXFWisDWsZxkkYy05srRvsZFxIx4+Z0sMWFGeBTEskJ4Ds57lw
pi9DEZkjIMx9j6xQS00n6ONIEgSEDnAyBi6kQXGkaBwVYyinm856t6pDnSaSu7hw/UE4Ag0VPE8B
Lz+fpxglBrxakRhCxj1Z0HKYa6TJE1KpxzGXrL/wPNMhemSbAAZDA4hblLjulX7BteWoo1gSzsNy
44xM3cZtqQXx3Kc+mtOuTXc2g7mfajK5Wi2J3qIpXUu2aBgG3Afst+fDhRLvSlpQYUqX31n8NP1F
jyj0qv78Pnc62G5Sl7QB3JrFXVBSmzjlT2ZI/ELU+wUFEKyWgcQ++pK5RTMYuFoSAxXBerzKVcZ8
ZKuPXXc39ZCU1RnUdlIQBgPBggWlxX3Wu5vR6shk3TmpTI9FNKO4KaL16lN+TuVmFOpndjQl+BYN
0jkBckLMr/L8dmhlT2GhoZVkBZB9EBbzvFRt5UW6CwL547Do70tUeqGRKn2QYt+Fl2P8ukj85RpE
5YYO6hgoMvB13bTqpqR2ejScVfR5qPtjPd+W6j5ZdL9tv1VoZVwKyTYUhUbMIIh/ocOFCMnNojX1
dGraCS9JGm+KXQN5wiTz51iHqnJMIhn9geh6cWqOc9Ok6Cq90TTk11Jnr3nFU14XABlojDRquv+L
2fwzNB6RAYkYMAIMGJpbvaBdnyRjQ0pvIdODod8byRKosv4DEaAW5CN4HKH6BWoa3ifLjqXZkqI9
s5w2lkavKrAl5Q8uBPtcDxJ+WZBc2ektS0fJ5UB0Kjhod7XANGytLAHn0aXUdHuwTSQ2EpbGH8jH
Q9h5rLS/iGGnVrgriJp5C043jM4asl1t4ImTbZau3lxeNpGLnFrhrm1F7s1qn8OKo8/f9ZbgEncA
LZmfmjKYi2hjoxsHxFe4fyDNx52lLZwjMVU8lyOkC3ZgnPyJRmXVT5PpL2oA4LfCsw39nbjY8Lp+
E3OLIVrfCPbiglNzoUmQt0wm9CP0gj9WeCSAPkMszDCRsFGMdxNvctDCSPxMmBIF8gTEJcC7uOAQ
One0rkTzo9GhMmWx0APav9tUz6pyw2ICzTmve++n/fwb3fDW/C2LSz9f/KLa6+3dZRcR3R1c9ESi
1xQts0Dpnn+FsSh957AaTcB0n47xJqn2LL0Z7HljJLL2XJE7rkIYEIYygE/hl05xmqarGyA6hqjY
Dq3/VuSxn0I78fKQRHH4xAy/donmFrWjrriK554SeyTub/Utym6prMlHdMacGuI28TQYFht6nGb0
o3mDKTqRh0UJ7SiQtReIthfKzIhKtorKwGcjyclN2AWrPK5CiPW3zSMI5P497MU7/XWuhtIAY5BH
Fn69AMZlUY/QsaAN6jXWWxPtLq+NaCAg77OQdsdlFU2/5+5WKAVY1tYO7XJqHmxmPSRVt7OU97+w
gkoDWuYsywTf5rmVOcGvdiAAOhZdBupUYo6PzjxI3ExYY0HNF2gr0CSDypQ77/uRqu2UA1wzNSFD
0cJgfWB5TxScyUUJVZ155xVbO9mC5YSUxkFRnc3lYYr2k+faNv4YQCDwnBNUbTJ9mDGZTpP1aBL3
NjWwWQEtyobESpz86/QP0q7oRv/s4UdXGzerS69ERe3hKdNNzB86ED2ycbcmTqxact34OjBYwsEF
p3R1SGmtXnTi7kvvOTFr0HaFB2AKhhnQzKhpE0LVAqmz7eVJ/OqR57Y4j1xarW/rDLaKFzsnC5ZR
l1gQjwbX67X9HBypXKAvXKUuWwvPMzoC7ZlpRrYrq6Ilg516xHWo+z/a47bzAqJ0qx164EIUdLh4
H0b5gR0mZTwRTxyS4yCjwnPQ4dy/a1hcDeaM17lS/wB29a5s8xslzmX8SQKMzacwNj4b8EzU6dYj
7MQbotIt3DLGeLS8JHqc+E6hEhtvExZnuMZ3xPayXd6itaT90df7rnbCyy4iWkB0rf3zAdxIlUIf
7WXBgzDznjXrmirXRjjKoHqCCy+GiVcR6r/oKYYkwvkw1bI1lRaP6mOehl1TE5RAkzELYlYgsqAF
yEz8wSqJyUJLhr0VLeWJaf7OCxUnSE2vvWQlevHyLcAbmizZInjvoqyt49a2kvZCH4XbBVDMK9R6
6jCJvRJazc59q9EHj0oHiEGCZP41zQGzBh+83QZWtKcgG4OcR6G/Xl5LAar//Du43WHn9ciaFt9B
X95b3z40gXX8Gb0lm/rFO7CNcrDvikfnKQ4kdtfoeP4gPbfLvfcZm7XZKuFEEP8uw9L0V5xHvUqc
6ge1C9FzVsrynIJcDWwiHwTSi5UUVuVsql5RjRFEEo5x2aEL3/Rb6DRPNFyxcHZ06AdGjP6YLJKH
sKA/4dzu6m8nO9ZuOohfaJjjiigVuR3sbRKYd+wZaEzc9roH5hI7Jgkl4+v8UzLPqx99mWdQSSIf
ZoOhhe97qVMKJg4F0dZULKI2v7w+CZNk2uretOmT6jrryrscgkDagIHn361yll0L13j05QugaYnL
/Yrt5alGmnqIWJaoyB/N443aoP3La3/ijvXKWuW6Hcw3yYiFnoVkLGCIEAmF9un5bPdLwRaPLqAH
UKsASPdDqowQa6jdB+vZzfxWfW2mvQVOV0JVyWyLIiN8y155EHAO8Gw4jcNQ1O51lDBv4cvlrVGG
uaTIIZzNExOcLzm4x0SRoyH6J4FbUFI24J+yiZL2PpOBBb+++uC3J7a4u0BhL0Y8OyaS2737q/NM
AlGKh8urtS7GF+eA5JUBxAnWi8/Vz2UzINkF54BMKDE6JUTxqRrAq6a9p8q1q/Skkp0souhuYIVs
SLiBHInP2Br2MqvJYuM2ZWH729/B8aTpvSS+CZfpxMj67ydbPmuqGsz6Dh7MhVeFmWfH4eCpZGlX
EWmnS0jDikRiU+h96BT55MVA0o07l5vMxflRWNlx0l9KNSEufXGm7xVAiJfXTDQ2EDTjiQWhmZXN
4XxsKYjjar3BBpswkgC4yeE4R9YQmMuQ+vpIf4PtQZPYFMbutTANHrT17vHlDhwlw1x4OJNH+4q9
TvOdDV2fJo19o/T8KT+47L5wJHtNNKEmMIAg1YebwDvPB0rLbBgMF9s5AR2T4kcZUtDKHQTtJAeE
cEJP7HDOslB7snIbdoap+alWjy1Ntt4ryCs3sxJ55PLqmYIdB5JdoC3XdDAuIOeDYktdUaVL6dF5
1UCvIOMNX52M39CnP885h1Hr+lSOBT2y5fsYR6QGA36tPPbKQe8Sf57eL49GtJlPzXFLVOP2BPBr
iXay0SLVeO+Cqk1K8ikKUqdGuPVpvS5hebMCAwcPPFV30ZgH2nRvTYHnhjQG5EsKpF/TqpemkdvL
pdJNUwPF3WNcbctml8UvINUlA3LMSvMKEUXN+pYt5v3lyRT6+4lrcCdnDWrLqehyisQH+Li0B3Tk
EE27XZDLuWxIeCNC4sZxTEib4qnOZZX7VqdRt0AdKlW3jQ3esS4n8ehBfKRPbmcl3aaWHU4jRMXp
flCjjVYsYfVogSpsUasrNeolO1DkRqCEhMDT2mCFWu75ppi0vLMUq6HHWb12zGc8EaXtA6LJ/Uwp
opQGRU9+yBCoMtMpt+gROQmiDR8r03Xc2kTXZLMrcleU0pAAg5oN3hbcDlf10lPYYtNjBQrHZB8P
2lVXxlf52vddHoyFPg2NBBAsCiqoDyA3gQQu6K65V8TgGLPaGiY9NsZEMrxJpQA0AQZ/pb9drwoA
oSEcc4GlabxoTBmKgm58i257P1Ou1y7RMRiL78uVVqO7ykBpAi9SNWzHTW//6/I47OPe8KkOsDb9
nbsIS5SpLtZHIe3dcpPUynPpRf8+sXluhNuBZgLdNPDj4VUYlRujoaRxJl/O/ypy95OxfB62J7eT
uGVe5xp4COWtvo+ne+Qmd3I/FFoByHIlJEdHC3+3q2tvdFfEzzFb0KhRagDgslL7oXi9jN5JdOgg
lYRmWZAkr41252tTez0Kny5uPrWS+2PubSEDC6090A4TRKFt38YqBAKS28tRTLijwbQOGk+4o6Vy
VuPUQolKXa8HzX5WnCuG5o8ey8X+anireAPoKFUwBunnwzOwXE25Dg+g+11mODtwaFkZHjepsSmq
GXoEsuuWcOlOLHL7WUXbbFJZuCMzOu8Ntu1nSLZYkuuVcNUcPDDQbA7RDZ6lw2qYEXUD/IPa39A7
026saK+NL6zG4dNI6jrCALVWlgxkqF2ExfMp7JIcyuCuh5SOM3Z3caErt1XB+vCyRwhH5AI6j2cn
nJFPCUNW3gFKC3erHlnGtf4Bed2bvgWHzmU7wuU5scM5hNo6NJ1dNNHr4ZtKJGeh0K3RRLLSkOKY
4mF0gxX3FUtc5LV1dFnqi99NkB1X7qpCct0wRAcVuH4hFQ7hh5UR53xRVOzaBTrtCOnt6L51CrWC
OZo8H9iZ5BCtzarZEiNtEC/HjGW6D2KNhJhmb1/VgxIi924Hal6YOzZpz4miQQSp1PNN7WX5XpsN
9MpH9RK0Tda+pt1kbcBToRI3RYa0WvKHoWhG4tAeqZhEr2+HDN8RT70GwZI63U35mPqVDcidWtlz
CPQP3Q5VkVzF+GViZABHQfFIJva+Rgz+1rdqR+HZDYo83IvOJwQkz8ytrIUeJ4U+zp35iFSGfZ9T
Iw9YHSdvidJYktUWnqtAOAOmgccVpIu4I6eJ7dpOjQn3kpk0UEklpu+9ak/OK31XfxW/NSfIGh8I
usseLB7pP1b5omRaaFQ1Mlitg8prD5PzFjfvihHvR+v5siXRzgfJu4eWShRRQKhwPqfUQr93W2FO
TQbAYaPSpyZiskkUXddRNv6kAgAxBH9/RI6r0XplpmiI0ndT90q95k4FPMmbtszbFeVI1JyRPn26
PDZBzQ3n2oldbvFS/KoyeLh3JZVSk1Glz4uWstvaitSrYorL+7iMM7S9jHMwupayj3TtWxlrRjDN
Rb0HZCCRrKvwnX7yRTyvnQsUHFPQHgYNJVIfnZ+xttF/DT9U0leB20qsiUIV6m/Q3UQNGG90bvhK
22pdn8BYnKFlr9nnBZp/Cwipy7rrxYaA+EESAKUIvmaVJuZMPUTdI6R2VFQftK4jzg+Z9rNwUwCz
CLoPyF9BDvLcVdu5BftngzjkkJ8glPMP+VbiL8LNcGKBOzjmvumHEsAsVPcMaNDcdzuwmOyM8HdC
5kAJXPAH/Y8WuRifWw7NhnEAibLzqwmR5MvN/k0pu52W7ACdRupydq+toSIG9AGcnAylTPlHdCiv
SND/zuo6JyeX3TzurXlaZxXkFQHoVPd0mz4lMg/5TCt/id0nZtYz+8TMrLAiylqYmRBFiQXlRWhf
bVMSf0eKn2zaIxq20uAVecAQZYCA7ePbIXx+X0IZ1E80XiTdUJDGhQZtG9x4B2MAYYke4VRli5+B
NacBm3jNXmYzLFobL7NKsgtFtxFcgZEkAxM8Xp3c3QppwtTUiixHGzIUMTw1/Y0Gy5uCytJkQjsW
7gnAdqM9nj8d5wYwAgBMYKe9n+qD6e5Br3rZXQUmVlphzJq9pgP4LKPTLnnOqhH6mKH1ml8lMsZd
wQ7XcIO3oGiLpnicRudOgpJXX6fVlK95DxOogR0boBHp69G/X5IzO9yStObglLY35Mei/gDGGnQI
UjS6ICQCToKeeAwEncC8YG6cUuoq9pwf69yBhvr12rbaqu9ShLVwSWxvBTej2m3zTe5J7Clq3tv5
cdS2Vns9ZiGAOH+x6icmuLgbu7k7NRlMALnSlgeYAAf+ZROiqv2K8QIsRl/po/gmC+R4OyXvgcGJ
ttZVtMk2OK5J58+738+y/I/oVnBmi4vySKMPRtLCVpY9O+PBGMEKDpCoZ1RETYLSDkBd3VThmD8Y
+S9ZCsMQOsbJSLmIn8Z9qbB1pEpCvF9uTuar+GY4qs/LBilaP7/6qe26YLrqwnTTB/1j5uc7FlTP
/Raax1fzxtw1IQoJ6Urc+gimOWmkFlzWzqaHC5Cl3dRGsU7Pixao4USWvQ5rjm+Txo+C1+pOBc3L
i0eS8LIPCD35ZGK4zQ/RnSWrcT875mO0baxwVPWtu2wuGxFGmBMj3M6feuhX2zWMWPUTrteF8qBO
r5o/exKH/kRTcefd2SyuH3Jy3k2pW5nWOhot6Am76Q/axt3bvoH3Q+UnfrbXdvSm3iyBc2UHzNdu
vreHZp+AkW9rBKBOD9TA3IDCze8fof2lb/J7Ddq0yW4mNmbeIDRIN3JOzHVt+a9eS41r6hnnI59F
rL1oZvoKZIWOeLObl+Dy7ItQK4Dy4dBFmtECBTC39ZJI7Z1cgZhCjYZ+gyzFJqLoPO5e2jyMGalz
4tjFbeFIzi3Rnjs1y+053Vba3EoxLCdzNt2EZhc66UfN7n/YQyJTLBVcMDBGqGmv2fuV0P185W24
cWxYGCPV7X3WbpFl08p4k+88a9M6kiuryJ/xNkVSDzcMiEVwsdlMo8iq177Utmn8TC2vkNsO2+o+
VSfwWP/7jNTar/CPMW71ihzKDdEA2LaRzDeW017H/ZvtDEHaMKJqdDOaMjEx4cJ50K1C1y080uVi
ghsj51eXaLrKWkD75pqBdNlGv1LZmBrJ0Buyu+ygYntIyFoQqwCgn9u1XgYqMm9Au1Ks7b/vswz3
tamWvYZXb+M3GVIYKKagTotEEheD1HSK9XbtSKq1F7WuNwPSNnr6qLNvibkf+32sJyRH669D35m5
K5rXy2MUxdlT89wY5zKdlzyqoaEQ2YDtVsheRctjzJqHy3bW1+XXYaICvqadke3hNl0N7qMYyFq0
fhlvpmpdGVm3a4pH3f3BtLs8K8Khk9FMiIf2xyS39WKghQEAAWoK/RJtAIq1d7MDxq+wmWRsom2H
UsQ/Y+P8MjYKZdEKLOGcNdvO9oJ6Hu47t058w2ZEgcbA5bkUxeVTe5zLLKkSoSls9UswGaXmQ+/+
vmxANnOcU6hj72nRaqB+svrEr6tH05IEYZk/rHHz5ERkGVo0Bga/K3vIk+Wgg+1xyql3IN4zaA5d
pQ8DGK/LwxKuk4YWE2xlFWqh3DrNyG4qugEQcn034RYT+3TcUYN09Y/LdoTThwQh0sF4GX1hMYyY
SqNlhbBlrfNzjgbqR1p0PU0yyk6hHxh4T6wkbmtP8vkcWiy33LJb4WrTs93vFOvxL8YBegnVdKG5
ANnt899Pk75CSgx4oxFUU4UF5Apwpeogox0QFbjRGfXHzuorJ74QqTNV7BG1DUWDqWhTUDBNonn/
A2m47ejogM0w088b9w3dVR0p2zuLAtWtT8cCixmjO/byuEVxX0cwRlZZX1HX3LgNZWIzHdcKGXKF
1h7p/IUSVyYEJLaC2ycEzEDDx+sAKdAUVqwFowYyuK1/dngSmuOdSSV3T6Ezglruv2a4YFHE9tiB
VgmFIzAmQuCYTugHymW4xXVKTsI7Hv8eRoG4/tkWj7+fL6HZ6BqcsdMezaYgyeOYbdXOJLEJmpCU
BVrRS7YyNyreHp85jSYzo53Vao+TvW8dMAtHJVlUSW+LzAh3nfp/pH1Xb+PK0u0vIsAcXptRwZJl
0fGFGHts5pz56++i9wG21OIVcc4HDzb2zABT7FRdXbVqLQA7Qm8MMSi+18xW1GMgSjz2+f5mox+7
N0Phr6eOZ6Dt0Fewwp7qP9D1sp+8v5XzFR1K+I2Vm4rac7Mt9NAh+QRML+QB6Q78tNcEkPOx3Dmv
KmmveR735OUS+xngSW8AUyKtVBKX7QFXMbeXawKdpBUjQQUcCPY6xR6l3ZBzhOEzILUUZ2UWqXfq
f0b2ryVqFnuNzase1/DZz0052ZQawsLsITLE8r1Ojgjd+p5f2YPUFfaPSQRtM1gYv6EL6SIqdUMu
jNy5yKZ+w1YF6mRVllkawLZm07LTkxRVyUhSURwcfxCFzcqY5/1HHToUUXjoJaCXEZ1E8/698Jto
Z4iauQR+Tl+iv2VNBlc69G8pJAiaQzasjHbhMFwZo/wI0yWNnMPauQ6LXcpWZtLE+jg25sqg1uxQ
sUeqKXkh5LDTd7IhBf6xLVVwG03bEtpwDafHLdSwIIZA5CQ7Fr22UeN4ywaxHfu8wY2dff97Fhf5
Yo6puwBt9uA16iUM259cX9xy+fQQxqU+csIuTICKz1iTieqVWVg8NxdWKXcKxb8MWu2w2iet1ci+
5XmhEWe81XTjiqmV+abhLQOTR5rSYxM14IHpxelNqQ+TqKwlkug82z+n5d8h/SYDLjZrB6E2wFEw
JDb9SZW3rkq2LaeSicvNMOdJmTBOgCuDlScrZ0SCzgRdjtc0uVZW89cXX3yEVOdd7nfYXAxS/WEv
bZHLPIiRvJOazpDKdpMkIMYX1uZ4ycfj8Mw0biBSQ0VhXoQLu34Zi4wSMnAV70ODghjpyKRvOzs7
FWhkIN37/U1LZ1b+M9n/2qMOaxmBgxSZVSxqoDoFhGyLUDDztNOHAq1OIpJHKCelYJIbwAxda6G1
Yn9xU4EIQ5n7/QCSpLyxpsVSU3Yqd85a4AbG6KEfI0DOusOEokqn9bY0Ipc1yrt6AsQP5fsIyrSh
IzMTaYUV5NHiml98C/XyrAauGcAHyJ2FxOpZ9DSA/sxQRhOl3gl50/h/ufLA+4bZBWoeCZLrpQa3
bpmgT547j8M7OLf7yeKg2LQmdP/b8nTj+y/MUKNCT2+d9UrOn7MEWgfAjIGtsaiAlRfZCEpGbYHW
Tz3qa43UdeTpqQSMV90UvSmouWbU6hRv+Xrw7KBlBrPjx/dQGcqdAs2SLYScRHPiAf1Q4nwy0PvT
Hfy0iDb3Nwn1evndo6A0RE6MhfwSR9eje19DNC/6/Dn2ymNT5We/Vdca5Zf2IerQIIieCy8QCr5e
jFCN2g79H5gleRydUPCVjVpzaMn3oH95fziLDg7PGEQ5kL1EBZW6KfJ+FJEnL/izEgsfcSRbcmL3
/IEXwKAIrZWQNxL2T1CGehLXpjQgp5rlmnn/I6gXLp5pwNGAGgXPW/zC8bserzIUkxcqde2irxYv
tURHStDwhJ9C9g2ff7pv7Cbmh8QCOm0RAeGtLgFYcG2MCZlR5Jiudru4ODMlfwoHaFoXTUsKdtow
U4F9z/bsyoVMNwPOY4RTmZkA5pQqemKvzfpgi55SYajdehottensItlX8QkHjaknqxnfKpTZWNdv
zI7r7L7eTJD1khrj/uBpHavfz0D5E/wieFpxQDRef0Zcg956VLXancLn6ZgJOuBPSWcrLfHQNG6O
ts+YSgZwWz73U+1C2Uo5sz0VhRlI22aEFisp9wFnhwJBHdzLwcZttMOOS0jLHOvzWu6DLrn/8728
AD5BdKEgZqT8UqCUQh2XXu0WG+Uz/Q7NTi+h/jc5ntHs2MfKFHAf1U5lNVbvtHtIcJ37XWNMR/Yw
OtHKPuVunPIsz3HxNZT7YnIxZtQQs8fbrYkctd6aPmF0xOu4GD3y9T0aEfnxjZVnwsL54MHXCwYQ
EFBByXX++4t7OG2n0tcytnG50BjkXG/511lOm8vhMeE772+RW48AkQmoHCO1ARpabFpqi5T12HtN
g50adYWjZJWbxe9aVdhx0EAHyt/nMWdMHMQM5P6nYb5b9bVP1sCpt6HH/BHiDB5Dxhw/1CmNvIbv
mEKu3RjaHblcAaEanfyTlBuRyOtjY+SMT0qtM72yn7v8uLeVWVhwE8iFgaQEWAFQr6rUnHthFrJq
FjauGL16EMvt8+/I5zdCmpFWYYlSHIs42AwvdbXpi4ci8Z0qaPRaMCT/LeTAJMqLKxEBDeObz4LA
IestIi+CzjaFuhaYnpfaMhUaV6jBdibs80pnfHtANDpEJNckY2h/wsGWo8eSHQgoQcxY4FeSC/O8
X13g+Ab0SyHvD4I//If6BrnPqszD/eT6eYnqhQakpNrzaxiK20hwNiOhK2vWRhKUG6GEKhjBLNy1
LlrAa19PYzNWX0LhoJRW0rtebqDvs23/rqz57EyuBzeLMM1YdtAXwjlSa95pAIiyUSCd1clBWW88
jIMuDqBIlXbaSBARoG45DM60+pq5PXMAP4D8QcVzHDk14MKuTzgDfmReKXn1bDCOtfkMTXQsE07X
5d2KK7m9AChL1MFKeKmRuAqWRrvYV5vMGMh3RlRjQlFX1KF5oFscZOYap0OhtjNDWzVkCM5xZmgE
29Rid741Pa61G/62KF/NPPVVc0R04eFySWglCX7g3OqjPhjRX3WbbTJoO0LugQg7zkmsxMj1b8Cs
gN8w0BGC2rJsMTZvKTZPRog+xlZhJysNITf+nvos6kEyJQJbz112514HQbCumBkpAOxaU+SiO/Qh
x3W9/NTG48ASl+fRr538BSruGHRmuD75ev1TEY/Ue4+wZGW3/7Ki38w5Mv1IFgPvCIzP9ZxrLNOn
Uiap58nqMeeCIzmTE+rcNjqMRmqgFKvPqoPGFvNq3z9p83go07MgA2IQYH7ArEiZzviy4Yew085B
7qr8Qwm9wKh6D4uHBBXS+6YWlhApXjR48rg757TX9Sh7oZODKkJ7YjiSvNQBOPfRkFUgbkE+xmDX
JAPnL6dGdmmOVtKYuGDCVi6Zs4ICaBl9pvV/PXVz9Ro6GiAeE/BQo6ZOKgeBqwD3c4WmIIJUE7Ww
wAygI4DQOX+tae52oWZUNWhcZzUmZMqpAyAyfh0hAQJrgBF7Aoi63vlXsd6Na6K5i4Z+hfBwyrEz
5r+/cACJOHZ51gihy6slIBVm6hbIn5VOGa7corf7AXMGlDiIaVgN7pa6wFrkPiWFCSNXOScyYChi
YuZeQ0pGT3ISsrwJpp/7O/D20YveB3km9uEAYpZulgyZvryIYj9yG2ietw+f4nbUfxgSHVMdLZF2
DP3Kd9Zo7AI/gblWsKHh2nAuMA+GRvTFgI4XjuZ6alWxYZtBSCJXfi71yYBgp1Nbevu6MsqbRytl
hrrCeq6MqihIIzcFLlYCOnY0SxLonxPhN5Xp2yIJDq1RASCbAEH0/lzovrF2j/Dzfrw+ftdjpU5H
goBFqUN8RPHmOwyBYJDekRaue4IgrGgM5uMEjWDwq5PCVgmcK7qsjizJVpZ8aTdfTjl1nclRyvky
iylXyMgdBUUXId1a7OLqfH/Sb4JUzPmsnYJsuYJojHYGtTjKchY3kSshMahmASSfRZYnCnfqN1Af
vm/s921IT+6lNWpUZduGIFepI7f+E5uJ3lkawXbSVZPXeV2xAIYgrVWYHBmMyfh8AvDclgFxD+18
D6FJwMEaUr/LpN2wpLKhcWm3+k9FIocxIh1S9cZgNAazUVfWggYr/u5/Zeb5Y9HBh7uO+uwgiroq
5sXI7SzB6HabifiOQtrTBJFqHkDtUWe3jVFsSjuy/NNTa/WWTPINawkJ7t4/qZFth4GcQ4N5XNNH
Xlw/3E7wDooIoC11NIe+wW0Rzp/WaoACOU07GU3JOTLijEggKft0fwmXjgd6V2QWxLfoxRIpe7wa
aynTlTE68eRNNiV67m1kRtkza4m+2wAeO/PSEuUNqrbEo26AJXYkguWXVtlanrJLSls0GOQW3th8
838bG3X0g0orBCYrMLYWijrBYzscunAgzQp+jC77YzuhF2W+fEHDjKokraEbpnHGgV4hcnnFqNpd
mrg+gtFpgx4VIgCG34qIR6ddxzi9HZ85cIF812s+/XYd8Q3QVJkZdxBH0RBHduoDiWPC2JVHp1KO
Xrjzygee+7w/o4tDhQjNb6MK0BoaFTsN/ICXNxvH7mBpR+G9NNOf4jEy+E1sKjaAUCbkSHJSrqSi
V8zeJCB6tLD50ESI3Wbf2uIpP9VGa2nmtG0t1iq2igHPc+RXBnvrshEg4hTOeTrkd2mse5L4fRLz
Q+wGjOU9iIc6dkYPKQZuBaVBqyPP+weRB06fLIM09qZlmg3x7i18NnGnfX16U0hJEOhDDMUCtzB5
sh/3+1f7+/H723vrj/GRKUi3xn29MFTkliECgPw1CJt+ezYvYq0UMvYg0Coz1/vILOYPZ0JR21jZ
OrdhFuq7aMQFvEcAPQEddo8FV3pdNWTuuBVf2o/g6H8AX2FLDvM0/m3M/uy9wrE+xCzJCyNaO6Oz
d7m+qWB95mdCwxgIjekEetULTVoGQuYWxrBHVWDn2wBIQ9kFN33ysAa4/M3d3jNHuVVuhJxSLMkw
t0md9DRAzVpnN9qh2skbqGE6glE+S4fagkyF3djhOXvWXM9knfZViYh6YN6T59UFWJsCygGzWhgx
hTZ/EwDwhSXrpR1YAKQbvJFb3mFN5HRxvS9mnPK+RdGFVZgrmcswDZnUk5A8SONRbHWtehZ6HeTV
9zfYbbR5vcLUpV4wnTKABzVzWe/Ad4khlLtQ/C8pkeejig5vdP1LKC4iG0qtayj7o6BUbODW4Ozh
Xou1NNfCIECagLANkqZ4BAvUILpMA50kzwWupPwdmkcms0NvDXK0cNgR9aOaCX4GxIk0Zesgpdog
ynnkHgVDNJ94Uq88qG7TknhbXFqgbgmkJTPGK2CB85/Q90TU6JFLHtjRzqW/Km/lrujvxL30R4NI
E2q49/fBQurk0vrNZYGKVMrzI6yLH36p9y/xt2RNu+SzN/wHIjhjZIqbsNgUzwKR1+SsF65hzCoP
Oi5sEkDIqEy5mGVCK1Qlnjwp6fHYcaqTvAZRmw/OpW9BiIFcPIyAIlOC+Ah1juupD2s593PXHxkS
SwcVGdGVKaTPLm2COrtZ6ymNn8JEtu9/mC8M56V84f+k2+Ac4q0kbWOPTD/JIX3sXXYlH3mT6P/H
OPr9MJMYI51h6Kq+ytUxgnFX2BWvgR6c5X1iMo84DAFZuxnoE0dbm0/LxdUX50NZDLM10AMYQ7NP
AqQ1upf7E0pH9bMRxL4cNLCQb7qBSIJBaipbkc3helXZKp/jVB8mtEitkVjfvOxpQ/P+vBhN2Tdp
WpRT7grEG3V/lz8nO25bHFRn7YpbNUVNnDyxhcqDmMlldt5DsUmOvu3vg6eIrJEfLq3Q5eTNk3s5
Ji2G25VhSJHwYvf+lug/ie37C7S46VDaEVEFRgAEUZdrI5zMCLHHcbnbb0VQZZLus3jVnkGp+6w8
ShFJV4omN68hLBSSnRC8QyISiTuRWqgKN00xhySucOQT0j/VJ/WISHMn/ITHNae0sPuubFEr1YDe
3g+YpHTjXbhtiOeUVvu6RrA4/yOUV7oyQq1SIKsDeP5hJNgkj4LDHvn92pZbHAfQgZDCxFsSRa/r
NQoBQOfjoizd6av/IxyCT6Ei/Kv35/5W+G3KpEaCKx5FXejhoSeYLojzUpwApp6XbvIW6MPuybas
YUcQKR488qqfnIi0zn2TC3MHiyrHwtvN9Vzq1gfDYdz6bF266ZNfEv7Y2Nh2K8TlC6doVsHASwab
be6Du548P2PiMmeYymW5hyjRCAtguu+vXBxLRlCeA3oa6A0W+pDXRkBZknJdEdRuyG0ioMNAaagC
SHB/tm7vPzyX5uw9ioF4MdFofinRqrIoM2BDlAIFxwRaHnmbJOb/zQo1FLZl0DMPPmrUG88Mn5N8
GFfGcQMAwTRhIBp8AEofeBBRF7mUq2FUezDRcttJ/MMymiXzuiwjHfVYjGS0Gr3Ldc3fMgI4tDZZ
trIlFidShAoB9h6eRXTNhYvlWBL8tHaHDoLmkN5M9bYaubVhLpsBph7QYtRSaZyLFLTeOPqA11To
vJVA6a3nk551OrRYAJHk39j4o5s+0DUDhUtujemGDsjmOQbKZnbsaMEGkPB6R05MCmifB3xGMVaO
xL56cmSO/AsUoVeGebv1rw1RIRMHCBvg70rtgnVPT9HH1xXo7rDvb8qbqig9nPkrLu5CRuJyOcgB
gpAI6EKs+mH49L8zUHhvMgcoJdQEQ6OwHaUng1UZJ55sA9ISyZiz7z4S7ecWv73/TUvLC20pULHM
1P43hepgyqU0BROfWyth8MRprGZMU1CvuMibksnvyIHoxyUCtkGN9srKNE6BqjINignqltulT4bF
6pnF7RRknoBBTRx5h5ovb+jaZuWy/gWAXd8IWNsL25TvbMuOBRwWtsHh8fqAYrReGNVG3nbH2kJG
2Mo3f3IrNV5YcKkk5vnv/Qn+bWa4Z56/XvSkKwSu9f3WBQTTUu3iKCFFxNrFxksIcuyWZA+OovcW
ihhP/H44ZNu1qvcNRoCeffoY9enQswJmwFf1vPlUXod66ylvTWApr5GocwEeebUVl6Tm7IyZ7LSB
qpnBZn9HAdSs+R5korKSQxSMMfI6Ag+BLjNGquFPp6fWt/PhW4I2SQ8y/NzRWOv+BC6EqkgNALKN
SwkMxqh7Xk+g1EdyELbAjviFHhb72jdlZsc49Wv2oO3XLvOl84CbD3RQSHfNvufaWNFybFUybOuy
7Z9OjAnXh8b98Sz5NIQlKFwAd4PWPCp2DKNQVIYobl30hCbbocmzDZgCK51tNY0AAl+u2FsIVgH9
Av4G6C/02nA05K4eY7S3J2mL54tEHqKz9OCcAWn7uT+s31oDvc8vzdCbTEmUjIlgZrTRXruVztIX
t7OsB86QHyvH29vSB7EJeerI00Yzoz8mszmdWBJ8nFrgPc6FPpKflaEL89m6903zal84XLaqJ0lr
8U3ySGJ1FymAlj2xgaWhioFqIjKJp/QZVa3CnSSrfYN8AeiNgMhWjNIZwTJXm82zEO24n4bb1Pyn
ZvASqfbeaARr+a+bSud8Ri+nj7obqrRusqZOWpePd3X3IBQ6aBV+fCvTNUPvSb/D7yCnQSIzMitb
55+MU8KtHLVfNMO9+aL2Jj90LMN7eev2qT3GNoDpOfsJvJZf6ZrDaKda2mrpKe2PZTERod8lxSZk
Pws50ROFoF6SprrAvE2qHj8olaHJxqg9dcC7x6aIB7O47Xkr7cH4+lNsqh4MBIRj7Co+5rE5qDpU
67n2EBSHwXuMalBC11AdBMFHTxIozXzHqd3u1cKcZEvYhF+RH+5UH5hm4g+rVDy3GRReAa0wfqGo
NhfZr/dNrdUd6Obb2n37OH4CNMOQZgM9y0eGfEKlGKXnufyM7D4DKhIfFFXzT67j//GHDEBFh8PW
3LJk+ydxngUTnIi42s8QcQDoakTK+p+f3sl0nIH7x3DptEOaBB2/IsJSsBJS3rKtqjQdlBFhobJJ
WPYrlNsH8TX6ozCOrFlZ1bhq+xJF1drWuT1pKAvwc0czODTwHrqeMSEPEw9Zu8btpW4i9VR+iJH2
xkb+gxZO7Mq5XroSQEIKVnmUjpDOpUvAQlSFWSvPuF0h2aWjW0u1UbCioSAzLb9FwjHtSF2u5SaX
Iokrs9TxKIWSrfgZLqwdwTVTPIolSc7x1n+WjR64NcHkdJ4wG9bgkGZjNjU4aUon+G+LIfAUKOfM
CeYZX3MjD9IrYSEy4L50eXYbEk21+Mg3mufxDJK7QQBAwcQD8SgWK9Hr7Csp34BqGg/xG+CHIPZK
rXA6RqlYsYhjGOkh531S82uYoRvU5O/ILkxQ88sEJXJSg9e4JWcXWEqwlHR8YHe+FTPbQs8LhL/9
Z2f7/cv9U7OQNcCcXlimkhNyEfFaGmBweMRY1QZ01DjJ3x35+gK+AcvJ6RUuKd/Q8LOGw7ipj9LD
pmIOXvSzqQ0CgGMfxG2HPk74FH8bwKcAD8+/oTcLlJTWuMbneQMYpO1Sj+Re8SpfZTDdtVkBqhHo
ss4BMhjvJaDghRQPEo/kVnaKDQ3AF36lcHpTZ6DM028CLfX8LgedMFKQxZ45KAftaXhVDsrDYLef
2mPwsJa2+/+sMlK4gFujUYRGIVc+38n+gJPjDSR9iZ+Kc2BNjqbnXwEGH5AUmhHvgnuuTdYnqeEd
VPP+PltIVM777N8voJaaFYAoSEUsdSGYSqJ7NgTHUicG82dEPJ54R7Y02f7vitWl6wxNKqidzt12
YGW7ds4qw3qZUCMM4r6GjYx+Vijff7CmKFihv0F7N/vIjXsVj8uzmLhtDUQsrzfxynrP/uHWf/z7
EVQs1tdSwgYyJl9N2t4MOPjqPhRyvZOL1/vjXfRUszoz3goqOKopS5o/aHxeSGivmL75/IGtGv2+
gXmVboZyYYByhZpQtCBtYht32DNvkiPhIbSbnuWVCVu85X5Vpv8zDsodclOVKULPNW78I3wxb/G3
9qzuxXN5zPKVAS3vy4sRUf5vGrNiCgWYmlrCf0BCMH1IAr0EXHjH7ocHDbx37/fnkJv/SXoSwTSE
MhjUw5GppbyPwoKsBvybjVuA4vcduKX3dCtJYNwcXiC4U+8UN331M6jkrWQ8Fm+ZC8O0VJxYswzC
Cg2dIHiEV3vZ1t60HQSF8CT4Sa3wcU0xfMntzCksXJqIi7ApqXWMMnShZjxefE35gEd1IFe2FD1X
4nNVTk4zmDkqS5DRSABaHcnAOqKoV5lAoNnb5tsq9fQszpw8s/I1aqKlqbj6MmrZ274SOG/Eo0OM
HL7cSeg+6R4D/j2LoQx08BirfG8epm0Sfd5f/BuHxKFvDiDkmaYDsSrdiFypQd+0CKdO6EfTAPSX
dVyCT+34WHqVyfUeOvrXcOO3+VpgKmfCYayACuYumqsj9GsRhfOiPgXM0R9PnsYYg3jMGiB2qu34
GoAHT97nrSWA+FkzotFm2+/7o77NguETAAtA59vMHgaw17Ufzgs1CEKtqU+tgrZjwoBLkv1I+MYM
ctbiJEaXFby1DuG4ScqNEhhl+sgzP9M4onWrPGpQlfnrM2Dd1VtmZUFuPNr8ZehAmilgcAnRVelJ
atoKfaP1SagDoxP3JfPT1G4/vjWy5gi4Lu/PxM1dMJuTQbqNCB5hwO+JuXiXN3nKgB2kr0+yH0MK
YaeBEUau13Bn87V25WEoKzw13ZKaJqM81Kc+/VGajjQNGOC70qhZZJDYpzi2It7JvFQvWyebnqEC
sOJWlxf8YpzzF16Mk20DSfLR/nxqSz0KMlthGjMqM0hSjZt6yg0u1MW4IBNKlPH7+1DuxfijaZ5B
KWN6geHlW1GpiRY9oveM8zPnf1gEJGOxIVkw59LxV85nbChHExQwAEFofWfwaj3pNv+9ESS70PQF
sDyEn6mXdKuqYdUoXn3qVOazrsPKiZUpsVFTX6N2uM1yYrkhKILn+ny4AKG+nuxaaAMQq3HNqWOb
Dzn0TH94mEKglEWb92sdbBJz55HgZKlRC09d+yQMW6l1wsdyF3nonkqb/ZScA94CBVLwEeqR2aMf
NvWOXbnJOztXSA/ej1IvyzXExuI+mUOzGQAKbQWaQiUfoLg8aUpzihluB84nk+k7MgbjU4jmFjEX
9VR9ZOqfWUA1qBGaKp94h5M6fOxDIIshEhQnFv/W4n3SFEYisgZ0jlf28m2IgOnVoC2ooMkHlZjf
BNbFXhbHMSpTqW9OZW9AvCTGjbRHF7lndhUpz8pfQDhH4/7mWbgmrkxS/rLhIl+SK5iEbmz60AJv
xAxPwnjq8FDJ/vSr/YLzZqQdxowGRn0apVaRrnWFcJDIOPntqf1pGjTHy0R7Sr2n8bEfKoI41Qml
lYa0BUcI9gSIqaCdZG7DpN4DgwCUaib1wwnZnMlIix79Ij4fQ/FSWZOvnaMManCzd0cOHa3H6DKg
omI216qAG6fhBMyVUfAQtNJ8PS+d1l/h1Fsc04Wh+e8vNgrX8X5VNOxw6hpbSQrSRNt2XGM9uonx
EUBcjoaKqdS6xh1bYzR9/OpHn4X3cn/r3ebRKAPU3hs9Tg4jHwYkjnCK07V6MFpoi0DZE9y406F7
6Vbi/dsFAo/B7MFYHpVxDO563kS+TWLFC4ZTnoe5HUhFvGt6djTUacyBTOfXeP5v73yUN9BAg4Qd
en+hrnttb/KkCJCMajj5oeI0x0T0iefVZjq2xhRjw/vRWhf47aIBwABsBg+zSN/RPdidCJoqFOOG
U6JqSJuGaPmOM2XNyu3LAkwIvw8LyK7DadEXwZiALVINJUxkVyqbKklVCzgGXu/ZIjbaKi2cgWFi
J6nwtqjH7KdT29EMB6UjPgQ4TLA4+QQtJp0FiJ5vqvGQ2IJfrSWZ5+m9Po/4SsiNCnMmT0Vz/vX0
h50UaiVIa09a0RNNC3UWqEOuVw21tyJtjQVgaeovrVGLXWtaLfEj4t6uzA2/lhyxzlaAo0sD4nm0
nqKxfVYVoPYvFEbFthfj8SQA7OU9hxK20YMsvLDc0/2zyd8GdvDOOCgiuvkRu9CqqXHihZKYtuMp
KHIrSD7YyoKCO4kafThWj4qP9gb1NVB7AypDOLYfYfSU+nak7cB0UKD3uPuS3rNQIerMyTGshNK3
7g88HL/VdAmZcJQRrte1h0q4Npb9eCpjfx9KgIJo5UjKIFtjbV9aUqDhVTwskZLFEb42JOetwvdM
M54mtTn4YuXwafB8f6YXTaB/EtOMegIMXZtQGNChij3GEnABniwZB+7hkl0V254DcfoozFhYXEpz
IywNDRtzmSsrWRpPuQcpEQ9+wfYVrjEqKW/0oFXHVymsOydjgkpPx7E2Ib6abpuqqvW0iXjj/qCX
FhDvM2jY48WOg0k9G5Kkz4sq4saTVCtHCRsnadMj6I3s+2YW3P0syMvJYONCZZuGdCWJgr0hs+Mp
7IOnDKwY8ZSZVfVnXGMbWzqXMtSUcLnMRXQ6zp+kWuZLIZ5OdRd9V7FmZPgPQZ3I4CfNLZt6rTxz
G7bhTX9hkDoBTcP7gtr7MNg2ds9FOld8iZmbsABuE179Ejrz/lQuxKawiOoTOFWAuofTv96nEwge
0xRApVMabblWMHhu68kJGM0a4uNZ7Yt/x1a0xsk/Kmy0qTN/5Sm1dE7QjAhKxTlzhDj52n4fcaUA
LsvpBAzlpFeCX9ig+F0TI7hN2ONiU4A3g+PTFLyoqOM4VgGTlqGC5IUSO1xhdKNRhYRvDC+VSXQW
FBtNy2DhsgtGs4u2NISJ34HZp0ZpNow/etmJ0nJbNcJ5Zf5vA2d8GPpyQOUJPnSc5Ovxp3zdVJmE
DxuYowwYCy/oAWPy5ZF7FgorlD76tRzv0iHFRABQBGg2Op+odyUvolQei8KE0+ObjCdYwFRssmTt
BbJ0SOeOXJBoCuDPp4tePHRZh4SdptMwdAmayyOwV6hlReQABEp98Pf+PC5EZAi+weWEDBU2Mi2u
1wRFrA2Nz564vGHtPIyf1YSRdNYXmn2aRamdVpxiduKw1riycGJhGAyikExGNpaORQB3VsWxDmD4
zG8rt7f5Xp+ybfPDte/3h7iwbleWqDgkZVOBKyIMUUuzTSmB8gPUksGoPN43szQgFDtmIrS5n5J2
CGKaTFqT5eNJfUh0nJHy5SmXdCHQc5bct7S0ZpeWqNtizEB84+WwVMWWJn8DRqhX7ClG/zarunVn
3be2NC6ghrDpATy/ZVbzg4LtI60aTwqbmErgA4jFGYJqjCoUrdmnrECB1HPv21waIR4lMxQTlDg3
XVOQjQclb8pjhOhIEE8jWrrBHJeBoNLqohWw3potKmGW+KrqJRruXlZnDzlw/KCp4Hf5ipUlR4pW
AWCpeRZUCuAIuvZXYpMrqVqK42nUAEBs82PeZ4Y0RJYXyZs42UeMWQGB0j9KYW9nU/PCIOPg/dXk
AyuB6l6vTqP6t52+7k/0grO5+qr57y8ezgPD9QwTIgwafHQ8q92Gj0CMA36wGMTB900tzvPFBFDH
0FNxCKHlOZ58XkxInaHqw/sQjsRLBDs36rHEa4q4C2EISq4Qr0d7PJwMHe+MmR9HyRTCYzfsyfPt
wmNNLdh0ySd0w++PbsnJzESLELPAzYDe2OuJ9Lgp7iohn04A17VO76mjxYh4CkbCVG7um1ooKwA+
izHNyquz+6R2bD7K8JtTMZ3i5FzxL2n8nShfzVGNjHA6NNVLwrxmxa5JDWAqwWQX2fftLw0VgQeQ
iuiPBS6DugdZlan7IBkxq+IQ22lWf0Et1TenGuoF9y0tuZ5f7TBcESruQ2p38qDu00YON24/6OmT
cM7Ho7Cb+BAEB5YfrG3QxXHNSmX/sUZt0GqYCp/J5ekklag9dgAJq6FZtv7Km/UWdjdnI3Cxo6UC
L0p0cFxvlWZEgO6LzHQSOwPq7izS7cVJ096zqiBpDaBXYUaS0zGV3kd/q9rwkB2JHz2BRPG2rDcl
HxFw/yeFzk8HaXDDQiVxrzzI2cqjZOnAIvsKRBpaV9EBQq2zN5TioEredAJimyVCJTy2oJ7Xu7ji
dC0IO6MGGbaeq83/kCVCjwEyNsiLQjWFTvuWY13UCrjzTsob1A5EvjZUHxDxTVoORvp6f4stLDqi
LJS8EUsCi073DsbodBrx+GNPAYgETS5IOVI0eWhWbVI49039ZiOoNyfKXFDnxqMISTd5nvALZxtF
Wt/LSv//SPuy5sZxpdlfxAiCO1+5SLJMuS13e2m/MNzdNndwJ0j++i/hPveMBPGK4TkzEfPiCRUB
FApAVVYmOVpm9MPI5cIrQ9yc85Eo7jw1EBME17g3NhIa+WcDDJX6TDZ9Ixe7CIHsoUlGChHspHHm
3shuLdx+N+YwsI2aJJHT5HZ/SBWNelZOGgg4lJZPmx5SUrMRkhd1GHsf2WbVBxaiuM8nOX4Y48iC
4uxQejn6vVai1MLJAm4L/qBFygmFN8HLq76r07in6rHsg6JrDsV0b7UoGVjWipsuhcNTS2I8KuKk
rOchV4+FuQF+AQDSGTehxo9puSPJnZmDGQxKcVnslFq0SV+n8Lank2OO0s/rC6xh/YT15Sy0eBPK
UPZGPeh8fXvU/hrbxofIhHqthgT7GiDuEreFbXFqgrvziQt1UjGPNs3UY6bfGuWd2aDBAHcJ1itb
cwzG9s4EEhBJ1XwKOmNyFbATpb4K1E/68G/GiucQTnQcemJPFcnarO2MWj3qshSo0uBCa3zticef
0Jfz+Y8NwYXSppdJ11XqcXKp6uXGtnDL3DW3zT5r/Dr08pf/aUyiIykD2qvyAmNKkHrXgcwCBPu6
hUt8DbBBaEnBlgBdD1rRhCGpY1PNFpW0YzvejMZHqz13jja995B++V0rvrS5bu8yusEcWsZQfuFR
RxYO0LZT5iYGQd8RnrlJ6Lex2Ml5u2Lk0u2h6CpD3cpAiEThVbj6QN6uNTKweB5ZjNb1iXZg5UZV
aWWb85k5dwZQDyB48loS/mMI+RapLcyolAz92G2MGjTycyC5UnJs9JdHkq7hIxfmDW2V6AFBBzay
naZwFcizIWqzJNKPRl0ENaBjkkfV4cuoWqjVmUgecSFsnHKivzWjKTPVbDGksGo2EKluoJvRgQUW
skABHePEN7TZ2tQZIztWmaB66834zlS7clsrUbljepaurCUfmDjL6LpDQgmHPo5E4Yhq5hTMREOl
H1vfMl8k2am13wxwM2l73TG5453bQX8dPMNADg1UehcsUt1sgJK8Jcc59nRZdcrfxrjRp7UWh8t1
1IAQx5uL6w+gt0YYTszpj6bCIHhB1vkWdGqQkGxU20c+rdldH9HCA4/b4vtaRR0QUBsM+SQ02zhC
Zb3VyZHMz0lrP6tj6isorWeyx1p/MBO3N1sHLYudNQN2tU0MZZdpTlneJBIAWj8azcuAvxn+XP+u
C3YLFL7QxgtH5jONa7QQA2oDtO8JaldHBhKtDkygPbuv6pe2nn8NHXFr5CzzAWS1keyq6be0TFD4
+9bUz6XMftRAihhU+aPO1srD83I7Aw+lYaIQDZHpF4MGGRhrQHSoHIm0N4vSYVMJeSvXauJNOT+N
klNNK9F94Z7ATcIadzp+jJ4v0MgiSlL85Vg8TEMBsH7opWWeOpGcuVKHe4OcWs5wV9uOkanfYubL
euqGg3kTNf3KNvtMBp37P2iNwA/Mm77ATSz6v1WX2cCmWDuyJrR9xcyKTR2ScTdMdXsstUp2qlIK
gRbTBie0SmMnAbGNPlQ2fKy4B4/OF1+C7U64XhuAq8JjMmvawoikRDuaZHT02Delnx06sFsrdQgY
hPO7zpVvawgRm/51y5cegCk4MSzcluQuM9VWwxRkdgVOyalEx0uBl6xb2Hspu2/jlXfXQsYevMyo
eig6l+yWxVR2aEkEIKjGOMZBGf/oJwYC8K10TJGClJhDO+rozGltdSNXK5CLhdgA0wh3EHzgHc0i
GjpTi1CKht44qmbiJIXq2NorCwFiQXCQY6gY56CZ3DSVr7ZO9Bthomz8CkqpYbWbtEOS3kRR7tvW
uPJdl9GefxaCPZhTIPgm4jMUK+loqjHjKOnKTm1vqgiU2DPxaKlvwq+DYImuEshRoBVfg6uJvLZD
TDSm6pN57NECWwcNeFJ5NjGdNmn6fQL+91vDDqV2E6fTrUnWLpOXJ46uAmYjI3OC9b9Iz/aMokRi
D+axU30Gmksj/D5Aga7/ng9/8vrBfBpBl03HdDvzPrBnILemcaV9np82wlY7+wThoiSjD7sZE2Ye
jcol0kbJnoA9RfL0YHW3KTjCr++vy7PvfMDCxlYtMlNJms0jnr+GyypINpnVBCyJVa492C9BvVha
FIhwD8QtE4lb4XLGaDfHXaGZxzFGU2X1FKP0ZtySGVhurexukJ1IAbwwvTw8ZP399XEuLuyJbWFW
oe2Tgp1WNY+2uU2q+zJ8iKACvxI8PneosHZAdqjYJiBNRGc3n+2T0x0QBp22uZo+aJIMD6nzUEu8
yAwH8CDQNq09OyUoJHe1CkxH0oGv91C3ZHxOqqiqnRSd0OFulNvkrYZgzbNk21CVQZGF3qXFCDaH
oZygVWTjf448KufoyxiSmIa7Lktly63mfLYglgEsrzdEzHxHa3JSuWDrLQs3GUnzaOmseNHiSXor
Z54NwC6YzW2qFjjddTabxh6EIVK/0bQKaUKSABPoSlTjPwrBeZdlXf7WzS20icD4AbJSNYRMUt4A
iGTE2fjM5D5kHk2MAW2aKilcmqro1im72qRuZhTlS2qOPV5keindF6DzAkcYCqS6O0FH0LofG9zd
30FRrsIJ2IgMBhDg06+mYC11xiLU6d2MWPfct30OEnm0bQQZyfParZqw8MA8xkAv2Fv5CIqsTgpm
WY0gHoUMW+sZmJvMY/rMfhlG3BZuWwwovvSKUtpbada16K2wK0QcudfLepOUGvg1p6Ic1Mep1fJg
CoFQW8n1C/sc6B84CYBVCDSfxJeCR+a5kf9HRdP8KJTBtfLBnZ/MEWysyPehAu5+aQf8xx4XueDB
FVbPfXNqR+TgFBNyv9kjmDsQTvcWAKO9dbxuR4gof+0ggiF5CRQBqPHO7URJG0bWZEOtVPuIJctD
R4rTKdLKvWDRChoNwXeNOpasC/eCSMtYN3Q0C8oWBID9ewSt8mh+vz4U4eT7O5QTI/wjTrbzVBd1
3c9QOYUPuVP9IZdQx7qfwSfJmpWHK//ek8hxYYrHrxNTEurnYztiPKgMeVbQQ3bi+liEi9SFAWFZ
KF6qvZyWWWAw9ZnEslMYvT822g2QkG4sazdWOPpJCq3Q63aFwHthl2+Dk4GFY2mPEcXAojb805mZ
oyfjnxlECdifawToYuLrrzEuqgFICUiORR9vQLBoRhaMDZ2vxUd5dGXjnhYba/hGozcLHLnWfDDN
2KmMQyS/ROjGLSVoEuRfrH5cfIhw1OmVrTCN4UOqBCgT5VExMqeat9endtFnOLOqYerAKH3CDU+m
1s6qkkUD3JNEkWcWsRPnxorXLK7eiQlh9SYokBjSAK+J2vgOSCjPbNpNbGp/CgjVXR/N4o4+McUd
+GQ0YV1qbOCjSdoPCL07Vfy++ppYtoH0EOBvKMKLOGq90giTWZcFjUxdS3pvLFDxr3GyrxkR1j63
u6Lqsd8Caz5KYQadscMwmSuztRiagLf5fyMRTg8GtJmGhu8sUAq0iYLQX/pBSrDPg9mpjH7+m5X5
ZPZEsR3aWOcro8jDFEGADrNG8BhpHitTc5q1ZrTFWcPzAkqEwJ4ir3RuBN2nbIgrSH2ZbYh3ls6G
nTWW4aYD9GTFqddM8b+feBorc0LCEnMX0ifaFx6rj1O2Vidc3Jxg7wY2EZp3kPE7NzJxIoBQZVnQ
NuYjm613qQ1XfEDMVfyNMvYnLShBv8xn48nJQAozNrQCNCoBsp49WNGGO6IVt7TIvajrN0nR3XfY
psqQHqQqc+vBN2iU+G0Se5kaBcwIV3KVixN78j3CGiokG8LYGPmYoYHCwMrxXmVP151xISJxqSzk
RYDURmJIOMcaOmCcPfyE9j3uyla6NZSq9OLcnBwmr3Vmi28WPsVn5oQAWClgzo1GLCNaIEBSgXDB
fpFZfrRk9kwbiC3kN5l5I7Uq+tILn1bUS9bYHRYuingrAemEHhcoGV9INo2hZtBpwFUnhap7CzkZ
qQeUZ/ZjJbtPx2M8fv1cOTMoLGNmxPJkN3MWdECFOGMNMVDoh1srVhYi2JkVYYO0eHVoVMOwpvID
r40KfYZbZkROlfnXPUZM6fxdw5MJFOIX7hl92pVYw6l/iI1jlTCvVw/gE9DvM+wVrXTC5tBBoKpf
e13/f0yjsoJCLsexqedRQJNzS86AcgwS43uG0zmqNsjtyFBjJolv6ZOrl3jYTw+jodzhBrhy91rY
j5hidGwoeHLbqpjLRJ5CnijILYN5KLysw+sOLDD5w/XpXbhYIvdu6qjrmOCZF0nerSoHH4rVp0Hy
AbBncwy12xyaffkcIGGJW+b7dXMi18nf1fzHnia8Y+q2jBoZcslBXGwYvYmDbBcjWeT17JvcZE4e
o2b72io/JppDuNCPtPem/UP0b2HuUh0i7k41+uSbtCVk5UG3+mXCwQ+5N9JlOmbCQDldcdSf4RZH
WbKLA/t79SPCe3NrHUnsS6DJrF00ICGRKsv3vNFzB2qNn/bN9alaOII4nzgKJzyFfNG3M5pph1TW
lAaV9jEar6W1shSLO1jDP5D6AQhfxKBKaQ/ni+U00EZyG7OnZHCU2Iv0D8tWVjIrYn3i76qj1mRC
0gCZKJHUslIi0imJngaEOJn0zAqPaE9KB/Im4OHU4oeiEvQXmgHSViBu2NDxW6xv6qb3JFz/DeN1
XMknLX8QXregnUGpAHw/5zs7wYfGo40P6uW9PYCpy8vuAM/fRMprTx/y/LY2bWewPFptE+1R8ar+
ddZ2MSoJNtoi/8VCc9U6rAS0s0Q5QRONQfOUzGnANTt1/aedrBy6i3v8xIBwCs7oxgfeGJ4Utk/o
etiyerxRrb1e/2406+eoPoE8dWVMi7HrxCT/pJO7DUnhB9UAkzR/1JJ9lCJhlqve9YkTK+1/3Yqr
UEO7Cv33YsIOMbMkaWHBSpWWfo6Co59BDmWjyDHOWrvrNtDnBHGqPGZeoknhdiDJsHIQLk4uyqno
t0CS/aJmXRisZnEsIYBWb+ozvMjHu5XKGdDxs2uZK+mZxdsE9hHykwbUV0UI4iCrYVRAWDOYNP0b
opU3IqXYsp0+0H12P8qQJ74+x4tR6MSgsFFCuYwbdUQ+aOgO0YwHBCR8r1tYnEDwMPIauWGBafvc
VbKkInpmJRkQJhmIe9+K3iWtS38ZmR/SypX0tbv9skEuX45kmoGdfm4wrcCxAjhFGph6jDiuBek4
+1qa+1EBjV7d02Q/1tZIkMVq4F9fxfMIGA0MVBPhBnUHpFQaxVkQdywHBQN69CFobXi9kofboh9t
ByJPsyflwL7oNngzzKl5mOwoWfHXpZ1JAGAFuBMN7Rdyjiq1uyTr8R2FwxmhXOX5+nKK0MfPgZ4a
4B9wsvUjVWJkRJMBGFBUr3iLfLYlL8XO3MS/O9nZ/ijddPanQN/GD4DOg8TYz+7SGxSh229rDKWL
AeL0W4S7I9DsbZ7G+BYuQ7wlpewT9WPQ2aZojk3/SsIgzleC7eKl8dQmP3dPxj/Og0RDggk+TLlT
vRzmxptmnyYew3sOYQHqa1/swvzPlBv86Y1cEvAJ5yZZaHfaKOfIWWSmE9cfivHz+qKKpFoXFoRN
WjaSamR8ItGvvBlveq/LXBKoySbZJzuwuu7a0EnWyVWWog9ADf8ZGHBO5wPrJrlvrDZDIm5wUo2+
Kcwfb+V++EnL4WbsOEt+ND5F9DECl+Msg1/NWAm4y8vJ+z1UDiDFQ/38EzRUeNICaYzA6Kr3bKCV
Y05kk6cl8ATjt9zMtxEIUFHflaJdGyl7hSq7lcnnN08huww8FJr5IU+KDIvILzal+VhFLXL/Eomf
0K8DhRLExllyC8BLlAY9DQrK+rRx+1TajNq/iZen5gXvygcZE2DhCNChH6qFlVvr4KP/Q2LNlVVX
bjzV/CKm56+7nYxYcDeSpno9VvxQ7d/QUQsMbYZTfI1rfekg4KC5z9o4iD2ESJXQrpQnEgJoPedO
Jw+ABvsNe1GjV7kMCr3eqFqzkmNZjEiAB0BBDIQcuNZyjz+JDllmZ3rcyohIQAC06ks3gvkvfUmK
0JspxOGbQ8jAHjuwlWzT0k5CM4EGwgcLreGiXTMelHoyTaSCM8OxRtxq156rPJaKXqpxvheoCPEa
lbBRBkamNpMQhCr7oEqgnkme+rF2xujj+nbg8fOaHeGdVsRKF0sRkvNUG728CxNXzcH3pis9jhWc
sHhPZGzljrJ07Todm3K+at1cNbJVIYc6Zxurfhr/WOVr7ymcQ3ZYY89aWilcD1BkRws20kbCPEZN
oaIZq0GoLT+ksHYM/WtEGp+bC+8e/MvZy2VRTdIegT43Z6TR5+9pe5BGUMB3a0AQEQ3z14iN1hEL
QRO9ckLQSGUaRXaO5EWXdMouQa+MNyVl56EjWXJbSSW7iUXguaWJ7apD3nsmA1Ct0WsdrbxN9ZoP
GUBDlldGYejGJuO3panxx7Kx3LCVCtfOI3VljyxdjXApwp0QX825Ws5XOevVOE1kCVejbnSz9say
HGMwVlxp0Qj6WVH4wR5Bp+m5EcnWUZ3O6jwAC3JV4Kn7qnX313fIkgdxIleeZ+Wtw8IOSfpQs9C8
kQdoEnDI8EHLNezs0n7AKx6RBE3JcFHxjtO2lRbLGARyRa6Et0cBNufWOCBc9wpqZWwlbC5O2ok9
wZugoGWPFlJCQaQcm0LbDCVzV3PTS4PCzR+ui7IMQJTCxov1QaeK2aJNTzGcKUNIIbOvy6Nvgwii
L1NwW6zp4yyt1KlJYaX0QWpLyM7mQRW9IU/tydZXKRg/N+KpCcGpbTnXuyZkedDXaHcC7ZHiJnLM
bu26jrYULzvw7nfztpLNci8lFZIvKtyliHNyrDtbXpMdWhux8J7M51zqTR0jjvHayyxAPNYQDEun
OmiqwLQA3ClAb8KprlsMPXlllwddecTxE3okPYCBL0DHc7hCrbPklrgSgtcfPeog2hKeF52BrtJi
qPJAH24VwFx7dJVKj9c389KxCgILE7UDcPxdaDdnsd40IeHrV9ruQBlwRjc9sb3VPbY4bzh0uCIm
ihVi9OsbtZoGCrgMtog7j/NWk19T/TWm+j6MwRQ0mX682v23eL3GMQHIHu4NUO/h/nJyHwJ9kCRV
xMwDpQV+h+nHkjJAJbV9qf5gw+yr03NhZq6Zok4aMy+0wUZ9fYKX7hNAdAPvgucTsKpCQMYxNKCz
M+TjjgFmwzaE/gRN3W609pNJfan9YtMd35KcjglkQuCCB2BdiGazxspSGQtUZKUZ2OxbE5QL2rdp
zlwjfwWrwZfHxzkkOIM61hb9b+czHNK+jlmOdY2VQMme6fi7eavKu3mttLcwj5B3AiAKHY8chy6M
KqOZiTKwAVwevdVCNLHp36a2fdT72QFZ59v1QS2lUzi7CegcP/G2orRxZieWOXBrrVkozjyAtqJq
wXGSNSlISDL7R24Xw57lZueWaF1z5ViDznLefLHJ4XMtsT3BS8Jp1i7Wsq5II5O+KAKpqd2h+j33
noXbaL9GYr6wOw1wH6FW89luZwhe2kFLmo5jVQSNhiQng0S6dVPfqLYLAKamvdNs7Tq/uJz/GBTf
vaxsaR0TbrD2ktJHhX1+lrs9WZPUWkrFG/AahDhi8hKpcAZir0MBOMQMtukOAH0F2tGh5nWxaylO
/hAh1fA8b8cPI3F0dweB2LVawEKAPbMvHJBVmhRjArWiAHowjip/l6rEIzZoPdN5JdIsXDCQ4MSl
GyUQ9AR9zsRJrFMjwkw6APhYhr4kp5ssVYBHN+INK+0dBQ0ictbK2kbhB6rwXDJwCKJDBFc19CEI
ARaiq+gADbsiMAlL78ZW/klCA+AJO4xth+Vl5VoVOhPC3NLv+miutoo10scxozHgrmz2ITOEx/f1
3btwbkIMB7B03qyC+qKw5BoLqWKFWRHQaChALJP3bhIjIJmDsgbnWXJjXFI/gx+gHCLKqsnAuRSn
dh6Y87vRTPtBBhU0HnPbQVoDpizh13CGoFkffRa4FIhUBBVREzIktAhI07C7ITZDP0SnILCHceTr
CknAbYmO3QSIAHciDJgPnBL+yPrKz1nT+oTRAVAImd2OMx03cluXKxO/OBu8uc4GwpnrqJ6fBZ1K
C3mamgLV17LcZmWlbnUa25usNHK0ImvJvRaG9Ob6ai9tMAA9ObAPjd4XKY+2S9S5AxozmM3+LjLV
+2l6aSDd6cjgQb1uauF2yVUkIIGrfjZqCXc/kgMXDaB6EVTNXjeOebm2hRfGYoJHkfc0fTKX8b+f
bGH0F1jdHGGJK/1hSB6k0GEE/VXa7vo4FtbpszURvGW8KC8iIbskQiKFTFinGOepdZejnUxHw9Sk
QDBm/H3d2MKkgR0WtzqunoheX2E3ElrYkRET7Eb6Le0OBV3jslkyoCLeccoM1FpFBNrYUohnphhN
C6pqP1MJuoDaztxeH8bS0qA/ldNE4c2LKsv50mQGCNGHEFZegaSzC/BMOrnmXbextC6nNoTlN2iV
RPXIRwK0EGdX9gvqtsABfFHell8reLPtfwcjbNQJbgz+dBjqUTJQx9kl4yMSmCvbZW04wpVNboep
CEtYkfrtWO0b6DdYN3PpJuXXmpAuhiPcXkLFqCWmwRCbtjN6ED+qVzZ5xtruXHQ0QFnQoEwMpCX4
3092JxrrwEFOrSKwNVTqGzwSfVTR1jhilxyNU62roPgBak/s727RzFGiXF8Gchu+2eF9GJuQorJ2
oOtYcemFcxKwHGRT8UxAW4oo/N6pTaLWs4b1qWrzttHa1jFjrdglWqT61z17YVBAIMAER/0jLyW8
y+vGGmMq2UVgSbk31Y9V8aG2KfhKV14jSw8+FHsVCNpCz4mL4Z2vkV7QyswqpQh43vFB0p5641cz
B1SXHSbdWu6sugwa993Kzl1KvKM9WEXwRksqxihEuXgM+e1CLQK57CDCBumw4cGm7JaBSsEYo0Op
N8hg3ZqQIPz6zALfDfA6wh+6oJXzAUe9HaKEBafkL9xOU52o/DmOjqw8/gs70C3Vwf0K9hnx/VVJ
jTHWBCsY1ZCaG52y3ffNga7h8ZZ88rOrF00oiFHi0RS1gGZXfUKDXPmo2cEeX8kapfSyCWAcoKeA
ZIRI+9fPuK/KZkGDUXql5msMXBjLj9dnayFUWJCJwIHHW9NxNJ2vSlyMVpwa4BrHMHSUEdvi3yzH
iQEhgpeVPDYGSPmDxj4A4T3PmVM3h9VqyNK+5RUs7CmAUEA6cT6OKiIV+rQqGtTkAMyuanp4oYVr
gWjJCnII4NdSgRu4EEaj8jQ0BklpQIbbyoLgevZriF6S8uX6oiyaQZoXOXhklYEVOx+MNClQyex7
GgA9vC38Fh1gtdK5q5z+IpUzP4/AjP5fQ5/B4uSgmMwsa6RygIf1NpgXOx8GN3mWHHFpbIdb/u5J
GFTY9B9p7iWbOTICq7X38whSinfZ/vHlYQPO83k9Bo4JF7HzYYMBqJq6GJUzSl+14WdoPEjGfaJ/
/TA5syIc9lHVs5JQFLJzm+1tX88msFCtcbQuhVmu6axBip17pcg1ic4yJTE1VK+AuCihLca2mMta
lt0whwwPpB8NR1HXNKsXAgZnh7Z45AMqShH8Ji0qUqcKwMiJvI15K6Z0T7qVg2vBN9FFjX5DXLMM
FM14QDlxGZRrTZP2E1q8tMkbWOROZbnJ0HAVgtHhuj/wzxWe7Gem+HBPTNkN4Om1BVOTfDDS4TbJ
O1xmbpDzQj/ne9zSXUT86ya5i10zyUd/YjJUqdyOHbD/1vhYozf8FozyTqvPHpmqlUvn2ugEb4+b
WVYkE6Yq3Q+fprq8T41b2r82xn2d/QztamU2l1KF4GJEnwUXBoIGg3AAY1OEzQTuvmBuQQSgOI0U
O1NV+7OmelMcO1oCMWJXMfFgKGrr6yWCM+PCvQpkIgVRKqylQj+YAs5/9WisCkzwEYirdzpCwTfN
LtZjy+IjRP4s9Yw3ibgmtPZkBzyXtuxMkkPzba2vSf3x371mV3BUPJKjiVEMjoBfbKh6LzLqlfnj
UemaCcExp24OIzkEXqKNXbYFANFwW6+9WSvwr41EcEqoWwAnFpEsYPvNGgPD8m8bny9g8NeLBQZ0
ULZlaGOWkKNVgrXDY+ksg4f99+dFKZyyNQYS8kp7fjM9atvivdjbbv4dCJZvjb8vJXfy7ZsO4rDX
I8bKqGzh4gFF5rZiGjKJUte0d20EiYeQSObNdSuL58np6ITNW9htDqUFjA44cafzRid3Sldzcn+N
9n4pLHH8LpdwQy5ObHyWqNyRKNORGT2g4CPdxhIgAB7K/8i+rEzdminhJEaZRgVrH0wxpXRUm7lR
bHmkQdpZeWm7m6x/oGDKuT6Razb5308CvCRPoLWvYbNELbthG4DanCbdtBM0quzbXn63pZvrFhcd
5J8JvXgoKLGEoKxhlGSbdVs06l7//aV0K2DQuGjgIWKRC3o6iDS0IQ3RnWOqrh08VLfZXvLNX+W2
dX6rtdM9QPJuk3jXrS5dNU6NCvNoUSb1gwmjjRf5D2sKkEvHMDhkwDEFGhMu8HW+SkqCl7Ok2QAb
Kj8JJCZleWcUj3j85OkKRmTpOnNqSfDB0IwJiVNgXczaK5PR+VUjtmrF5vpsLXrdyXiE2cIDa8DR
EPKDaXQZq9xRv53b2yh7VChB3xbHWawltS79jtPv4X6P9x3eorowMqpEiSXpQL+0ADxsCGHgX5LX
3GDhUsGtIDcrQ1ziUg/bmPJ6VPM8R3kMek65tEkHt1b1rTIQp41+Tz26YMfkdngK9ZV9dblysIw0
+mcyFRB2YU5xvzZ6iwJ7MxDb2YBKHpRe3poa9IqRT3jXSbgw2irBfRrIBk05MJBr4unaqo+htoLr
WeiBPRuMWPzLx0TOZwXAnryWd2X0kvYVHpeZnwFW2nTPSv1IkDWxxwBahcV2oCbwDwSESVK10v61
6DXI6KEmL6PX6qIPTmpUAxI+eWAUdyqKj/r8eH0rrBgQG9/Uwm6qOi+B4zBrJ6Sv6Vrf58JRibnk
5CAc4snL4ufBI7PUvmhMzKUSa7us1TdVe0/lw0Dv06l3wPiSj7ITTenKyXJ5Q4NZjjtH2p3zSwn7
bdJtfgMZYTb38QRr/iigh0kKv5MtbxW7uDiL0DDgkBG+/YRbxwgCnmwYubHYdEzpHo/pleFcBngM
hxdf0KiGJ+WnSNCJ56ehrsRzDAtZbOAGPTk9+iDLck1WcM0MH+iJGSTQAPPkZgpArDhhQksPk97/
q8Fw5KoFJQ2kIM+tpA36o/twRg2pAN8YO6KdUopWcvsLTdaQYYTLgeoN+Tr0ygpGcpQ9NRn09sWd
VjhoerBbPBvv0n6rKa96q7pRCLmdKQM/SQSo+sq+Wgwhp+aFmQTHHknCAhvLmly80e8K47sCyU1L
Pkg5cYrBk8C0V/SvVqr7nVLvzBI0ZBInPVyl9Lg8vrkgJTL2yGCB/0yUPrPa0goLDTtQ29bN7yhp
0E7+nqKzfH3SORjx/F10bkrYdWOU61JaY9RpQ7dhvYmjuynJNiWb3CLxSug2EObS31+PYafjEyJM
FRrdME1FzhOzpvZYDmtnN/+By1FZ6HLA7QdnuDCqupFLWZ6BDpRlrKDp18lDFD1G2s7Yjo+StLI7
liKXCu0i6Oug7Qztz+eOm89yRbUJ1pJoiDekAvtGOEkTDLfZjdGbuTP0aNCH+I53fR5XDIvYGrNR
qW5FMFzwescuYl4OCXV9q2ffY6BArxvj/n8xp/+MUgyZVqNUqZHBGEv+WMUhnFZ+f+mqcDKLIpw8
zQEkbQt+HyktR9ceIz0CQTB1CF25TC4HGq5hw1N9nFX/fL1MsNeYMgRzgglZRNZ9FFF3V8WH9ncp
7RVImatbRQ19Gaxpg7o31rC6i4sGdRTwOCATjqzRuXWO2iv6HhFbRS9rdINkCnmACqxbs/frC7YY
RU4MCcMcUkmrMh2Iz2Z8HzTXCFLqt72TowX9fzMk7La0mMZ+7jCi9GcMsRxn8hI0oaw805YOOoAx
kDZFIRNcvNw9Tw46pTbTSq0wmrF4RRt70h5o/HF9HIseiKIlh9TjABJpGqwyHisoyeDG70tO4RJ3
7YqzuCInBoQxDADLZKMCA9UN8SDn6EJVceX++dkec7FNT2wIR7Ukm/lYqrBR7g3nUXOyPYDa+3vb
r3bvYHh3QweErX7j/qF43bqu5b6om9r/0HbSypcsLtjJhwh+Ls9pnqoTPkTVb9LuTmYbuf5+fcE+
3yjXBiu4OKivmrQtYaMJoBjb3ta32Vv8W/1oR2f0QYu6GVy9caoH6bu1q71+hY5AlHSGL+LwPBmi
4PicZLEgM8z3vrmB37uzU+xBSlCApPZWcyTHdMsNEHORkz5VfuMk2BiNR74lG7Klb/OT8qv4RXxy
o+Av12dmMcgAgsNpAABhELkA+iJT015SEazfVE8H5DEgO+PGTHb/mxlhAoxUjpSohpks3xfxQWUf
Dahi6E6t/wBV+28iwMmYhGN2HhtrDjmwXB8jB+TUYL10mbpSnln0WkjlQKYPTNPgMjkPM1po55LV
w4gZP6JtzzGkp7ZZk8laAC/AcU6sCH5LCrRtpwrQ6ibWJum9PtypWsD0n4P5itJr3VkuaPEywFbB
4nl9yRaDHFTH0LAIgDWoBs4HqELDMoEgHS4rpB+30axqzmQ1xCNFU1OnttQ1APBCzy8GixI8XsOf
560Q9TQr6qADbuFtrs1eX6OTyMm9rPd09cCq3sHt021w2dePWYTiTQYUhbbiOYu74eQLhJhIQJIG
QlN8gewy/bmBfm5Kt/ke4A0zXbsMLs/vP6MVHMg2YoaXRIiQNIOjJH4fs+9SCA6Q9On6Oi5dcUH0
QTipD8eDiLvB1IHt69Ii0F9iCMCbXms+02S616NvCtTBlXpNH2KhIR+U3zgVeZoKtP+iqsKo6OBJ
ymMAUOxG27cMpK6d2qV+Al0Z0IllBfihjHmDJ35y009l7KN5T9rZXdt/Y1mlulwsYM+6UPpR2uEb
NYse5XJkrHWI+LgUfaUOBbGDPxQ9+otob+2zuNGAURrtg0US+xYw1ujm+iQuLRYI/0FXBFAzhLKE
Vq0cKhEtIKR5IFntBtlY6PkkbidnfmN9nckEsweJos8eH7xylfN9Bzlllhlgew10HE5K40e0diR5
c308i7kbjozkXT7gihdJMHhTYNjGCCzj7/4VvfXlFgXKETdMcMq2K6FycfL+sSXySpVdqiWZgl2F
xDyt93q518mNrK+l9pZeqOAVwp0M7zk0rQuOLmuzYUYcVz9HSujObIq8yhp+anROXLtkb2nW5xvS
5K6mFSCkHCZ/ZU55RBQvGScfcDHOaujQFwKUeeUhjYP+lx+Kaz8Pv6LBkZg3/JuMDqiNIBv6f6Rd
147cSLL9IgL05jWTpny7aqm7XwhJrab3nl9/D3tnV1XZvJVY7cwAGkBABdNFRkacOAeiVsAJMM5K
hvBfEUBs+5ClGyBQJ1ezeCNanVJgqMHHgrZalMWu92Kk6mVTDQJ8VG2D0W2G/pubqsdQeTC/Jznp
X2/P4FrYu0C2/22Oue3iMY2A54ZLRJH+vU6fJb/3Arl09Cy225YTlC3b4ctqYeej8qZDX4klORgh
AlRb0EgADQw0Ql3hV9qMp9jcamZ8B5Tq9xF89X8xvEWYAvtzgQwzTmTyjapvwj47JFlrB9Ve79Be
hhYQVP/ChHOTLYv/ZXQAHKHVCPQcX6jF6y6RJykBBr6oarcSSkcsrF1R8u7s1RW7MMNsEGNGViqL
u8UMOoSK0OvBcwJkkS378y6CoDfnBblaBlkQS0vToLGUrK53pBj64Po00CUkF9/GdhODwLLO640K
pUlNpHVeeChehdVL26gc02uxwaVl9rilIUqoepEd+sAGmbgNpTUtGL22EXZYGGoND7d3y9oKgo9N
RnUYARHEZq5HKqVCLFcqWiek5iHXI5pHR2iScbbJ2vpdGmGmUx+hq2D42CapsQkLicRxYQ8dtRKv
y3iYvtUB4fqEbhs6VwHtYwak14XahRoQv3qm0l6acjoLoL+ErAZvWKumILS09HhiBCz9mzE3ktH1
A7al0uv7WJonuxDNrQzAPudMLxucPWdoY1g6EPESQKH2elCFMunzVPpA+ZolVNNGuwu/iaAgS3jq
52tDwqbHWLAX4LWY7VDmKQTkwZJ/mJJdAUJdiJD/zVAuLDB7oe3y1pwUAKXD5lgkTg+Nen+b87L3
a8fochzLOC/SM3Ei9qCGxDgizRVmsOz3j6JKqmfTzx2z68+3D9Hq8lyMafn7C2shGOE7YwG04yk4
OnOkoFGyM+hYGqGrGnhQ3Ta3MjjsA2i1SmjuhawDY06PBw3aJ7hTmnAk07wb9J8guZTbXV6dsoTj
IFbGhqQ/8Jv/ElthSZisoivKoVscUrWZmgP6wUPdp73p3B7TysZDJQe3P/CVn97oegoTtD8EOVBl
BxHd0JpJq26nCbwDu+KHrowwE4fiwqgpSzdAkjtdTaf+CKrtvALlCseLrxlCnQ36vQt9H7zD9WiU
SZsnK8F5ReUwDFRHGN90ISWd/ga0MWc3rC0QQLYAfKO4B8A0s9VlecqE2BfQhCJ5fuLExQ4EjzNP
8Y1nhZk6o9QSqZlhJZN2Wg5aISJXDzEv2FwBv6B/FMyVQPojT4QH+vXEdUIFrpQ6yQ+ZjKKucjZN
ZKw6Fbe+URysRj0ozYcAwJmIWnagmh+JqHqh56OkEUp7JecVAdYyI+CSAd4C5EIL6QLzTGrzqc1V
NDCiHuWEY0hMEzBSoT5KRUDC4F5NqWLZXf8SWDmUK6Xftw/FJ50M4/dhHrhc4IChVakxzlIV2mkM
GgC68ySCBPRuGLaVsK9DASW//gG3jhs0E/IzDa3HTqRa/jyIFdQDjqMOUoW9Jvz2DbdLvKE75cD0
DlBrUX7nSGoI8j6SvayFcjXnrl+hyAGdwwI2QGekCEwxM2V1JgpdODeA7kM0J0LtRA82qaVSNPiE
1HjPNFIGkyNIMzWEnuCrepEU0SkZjtIYkwbaL3iu3g0N78W7zNWXuZQV1PPRlg2qKGZriaPe480L
kLYgF4EzIkj2SrVqOWXjlZNvisjXg+BYWRo9lr+/uAqCUa1Dq4wASEt3IoiNlR94L1nGPa8EvtJf
Dpw/EmfLO2bh32YMdZLfqFoNtgXrKRx2ffjLyF9zEOMUSkxT0a6HeT82wZ31I65/Q5wMosdPHTRV
cfcZYrJBazpn3VccxFIIQUsywENo62K+Z8BWMAAlX/j4E9qm3Uc3y94cG49DyXPja6bA8LiokKJ7
DJNwPce9H81+tWgZZFFim+FW1mJSjDG1ch5qYt0SHjZo2MGSfiGtUufIVEvA/l9ayxuqU6m/TDzg
01rVAIydf4wwwR1KuEI+dBVg/rIJmSmLCulPwcypFmgnY3xvvFhDNmHqXVNpn0K/sUOIKym9GyAf
jOUEEkw4tP89kA6yk0tXK0pbS9sKs5yxYOrQewUgcK5fJN+Nhp1evo689rWVM3llhTmTuVhqLXoE
0RLglRvOhly+kDnvkEwElgbteEg0sS3ymtQ3c+sDYts2OzSCZjvN2tfm/uO2i16JW+Dm0P2NRyK6
c9n89QR6JdT2QUCHOqA5lwRYLuI//oUNXIcWijsmkNZMUK7XQPpDrwY5cvmszYcsQBcwr51gbacv
3aX/tsHcNJOYZn5VwwaSuwBMqjROXJx1sF9a9u3RrK05thWiVyC6gKtidhYcRV/qIcCgUXFSI/CP
Bzzq3ZX42Ly0wOwq3wJ+P8tgYZo34ghAleWCBQptA2iM0DTOcFYnDm3ZULpAUyv6aK6dEWSRMXE9
YELRoxY5k4pk6i50bk/Z2lYGywB+f8l2g+D32gZQPbU8+bAhvRjmTyj+dc9VgI5PTtS6Om8XZpjU
ppHj6Wl0C9LuTQDaEzqDYIMXz6Lx2PCihJW0GGIECB8tuBtgPpntVsh5YM45cNt52twZavNkBeIp
1VF/MWP9LAmih959NLBkI+e8rizXlWEmWhbADJJGJTyOHIx2o8rI7zcEVK1EFWuOA1obI8JYedEg
AJSbzRQHkLELhB78pjNixlnaWsN7ebdI2D0rYkNTXXZv75K1kABVg/8YZF8dyKV0SdoiJPCLSrrX
jBaS8UqenIKxzZys7mK3TuUWunkSuid8aEApQJ1Qa6wnGoEIjAx91LsTEvbnbEgjHQ2KWl64Mkgi
XYiOjZyC/FqS7epz2ZMD8lXFDEDAambKIbSewyq6jyEpq/j7yCINajdxFtjdOBFT++8ftdbierCh
Acr6Ig+RoDMxkUPMlIaXYCtNpJd+miLKq7rA8d3y4pyZa2hRD0JIZJpwDxZzqPw8r4xSRrCiNKAY
rhwzbsmomTbIUqFbuleyfQAtOtQEaWPmXhwSyXDz6lcebVrfssXSs3RajEgfg6R8aklslS9Kxzv5
a++ci6/8ws7ZTk2Q+kWHfpTM6ZtXZMzINN31SucKIMkFEPx7OMwveb1t+pPSJfe3d+6K4wGm/VOe
EvwDeKJf+zd5LoUqTBBmpQtz2IPu51SAzmg/kcBXbMBa/0d7zM5LyyER5gFr0kYH9BgRZVC3gbUt
24z0KP4Jf2UOaDwwpKOG//novXgTREJojomByQVFKRHMZ0FpiG4MRIDohyCfu6Dh3Emf+PIvm+6T
+GRpz8e9fj2hJZxZrk0Ql9EGVH37BC2JcURCpd3Vgm6XoNtT8s2UP9dxvUkH0Y18g5rV/JxN/taX
HrP5UCoKSJHju7ZwC8sNFPPb7SVf88MK0koIBFCkgLbW9ReaehUYdYQ2Grnvgc8Q0NgvG61bypOj
z8rEabdbc8WY+mX6EWoDg3JtLSyNTi4gl3BIisJRUwVSXjjs6ClTgvuq0UjTyL/nXN/cHuNKbLis
OQDKC2Ej1uHaatvmYGMCQhjESWfByMk8boz55baN1XlE2+7S3wVsPJswKcQK/fgV4k8j/tG2+tLR
sFCVRjyFhjU7eAiAEm7BiQAseD0WPwvqf5HIyvGutCYCHVOad64e8NJZyw+xW/fSEOMvBblR8kBH
INqEnZtVwXk0H6Bg0qutN9a+ozSBd3sGV4IrcFoBPIVe9QWAz+wNgFuKvv1E//rPY6Aec/Uo9rQ0
jV0m8+juVm2BhRUVcRAtgbzsehahS98HrYR2DDNSwfE+dE4ButLSOrVJtIFyF4+vePWORRLiPwaZ
LVj7bTplOvDUUfY+C24aqs+S+BOKDXbR0TF4mGPV9nHMwUb8F7OqowS50FFAxIR5s+Sp1TeQ1UVf
eW6nRFXoFNoZ7ymxBp218PpCMgc9d+ArZdYOVMxaE6uAetaGFWx6YYHFN9VsG3OnorxkCl6u++k+
T6pgr+vV6MRm/xBKgfUUVbJ2lMCNwHG9a2ce2rlLOhaQKjSOXK9wY/ShVaUDsPINeiysD7N+GANe
ZLm6rCjXLcks/IGGt2srVWvofadIQBCpw2mAIGExGrbWZzsp0PFn68mRZTeCutO6h6Sd3dtruz7t
YNNZ+i/gTdmm0nxWcmMcDDwUghTKb77c29UUpY5Yhng8DlVP4fpaqia5b8fdaKLnacxpq+Ph2nel
cBBnSAvf/qbVeQeGDTkmHTlw9lUpZmORRtqCI4NgchIbZJ7eko7Hcr12frGypgTCwUXsjzm/ppU3
XTEspKNNZc8AfzhiXFrEj7rYq7rs1GQPt4e1ZhBJLuyjhcYVN/n1Qls6yIr7Hv14Tawfs+FVEtH6
fFTneqdHyfa2reXjWc97aYvZVLOl++O8NFo14SIMK/uCE0yqwbkUV/cudCGBZcT7H6/m5aa5iIYK
1UyHwMKZja2qdEFYEzthaPouOOGg5DoN40YTu8lRRil39HS2JJLnfn2YzEz3bg947apZWqKgH4Cq
E9bz+kuUop70Hn3YB3UuwcPbA3AYgBjb7YNkpKkStpAwsM5D1PYcJ7F2mSIMBAEWemENvEKuDedB
Faqxj5nulY8aCXtLPTZdbJt/gXlG/suCGeQm9C9KEKWcNKPqY4CADCHIMdVkgzpBZbdTwHvQrw4J
mTYdUEMRLJGMv596XAJNiZtNUwDvrdtjokD6N/nA85/jfdZOOpKlgCIt8lTw+teTp5aqPzRLw0JW
P6JJn0RQ+ZKz6S/8CYSbFDD/Ymcg13xtBS3lIIrtUWMtEKUf8Vx4bpXQ2MxW4JPbu3Bt5hAjIpct
f0LymCMuF6EVaCYKrPHizitiFKcx/aWFnOf26rRdmGFO9zTnfZSaoHhEBVeOPoJBIxav6r46lKUK
gOIPhAbYziMA/ZP2E79o1Q+hX9qg3TOgKxdmP25P2epY/thh34so1uW1meP6i5p6EbIOIf5RJhzv
sOYO8WRHGXehQddYljo4pjLBRQJ3KCmgSspsH5vt9jjW5+uPieXvL1zhMAm50OYAYZa+l/umrcr3
aCQU/wJEjofBHzPMXjYR/9VyjZGkQFpIz521rf3ft0fCmyzGlY513RUBOsoOUmgSoapoIBocp7m+
6H9GwZx7H8gUQa0WamzJAJdjHdomms3AG/83DsZCcIMrV0fLI6vxAfS5FRg+DHVq4iryDyVBf4z5
cXvC1pYe5UHwm4HREV1Xy4ReLH2hh3mQDIBE4ThaxlujCQTtPvYYt5xtvEwLe6svrGN4/FpASrPu
MtLLyZ8tEATqiAzTh6j/gf76AkojofC9HgNHGv/rkAU4cCCiAJzDf1/wCFUClIcx4HAmI1o8pvvZ
bIgYAMsvJ9uhfv1vpxGNa2h6+aSsBHCA2XfJWIFwJAdeoMkhdPkxFYdyeAvAlXXbzNdIAZTOSFUs
/MISVotxnkIqz7NcI0Ele5GDze2UjkRTzhn6ulIwgnAebRDQsFFZ9LdYGJll1UCMDOD30EXbFDO3
7ktccBNoj3SKGwQqy9Pm9tBW4rGFrhpMjqBlNZA9Zs6VpgzTkIVIxYO6No48TflQBj8mALdRARQ4
iZqQMSpoMk8H0f+vzzRsI/GIU42pRdf29SmIUhFZoBSVGlyu21IBTfQwonWUdwa+HrZrM4yfVYuo
Vc1yeYxWDYkzt0XOX5ceddO9PZeLI70+a9d2GEera5WUz2jCPphD5iQV4LfDcVBaOk7nQeTJhH71
h4uxRe0QGwaxAxNxSdUcx8IQIuLK79L0TmpasCAcbg+IfemZC/mctrAfKOhahnoTE5xoTWcWVuwP
571Iq4B0p9CFnq4bUEiKPYzex21zn7IYFxP4xRxzzlpxFnO9grmBFmi8IUeIFmc1rR20a3wTD478
eqqRnq0JPRjUeY7cj4FkbmLveOkLtpby5UuY2S2KAgjgSRjOR9Ow38zfyYPljj55NMo9ff5of0wH
GqJ18fb4uVaZW8FKu7bPSli1g0c3I81GQxef7IQAwX8QADvknuReeDQ4y8wWKb6MljmHfarVlWhi
3qdnhO2tsNUhmgMdGzr2RBdfivuxotFr+639qKaAQrMgcq3zrH6PTzoErGkd/7w9EYwr/PI9zIEN
YyNMmgbzkCFRTTzRNTclLSknJP58rt/absx5bVC1afoaZno7mWm+FXdGR4LTt5j86B3y1BHtbkAN
4lGm43ZG96TxFnnZUX45ia73av2oSe35hNL+Q3QH+/Qqugp94NWX2R6af+YCEi5LiQTZfGYnQoon
SXIxGM8JgX+kwL054OTZBvS/JSX7YonZfZE/ZEU5wdLs2uM5Rt4uuW9p4nKmnb1xvthhdpuhjmaE
esR47mry1m9L9KY2Edkl9oanyMCdPGYjKVPTlVqKIenH5NSduuN8sryyIanHO7ss7u3LqJjNVOt6
ZsU1RlXaAuothgjRnZ6M8lYySP7xNIYbtFiVuyyjqAJVJqn0bRzRGiLSQCdwLiK2APTPx6D6oIGN
egEmXF+sVo5sgGxgZ5eHozlTlPMfpZAkx3tjIoX7YW7o7DTbeF8fhw3nTv9/7ow/tpmYTJ87PKor
TMRY2+aPsdvX97VKq5q2jn4uHjS3BSoaKcPbLmPdLHSAEEagToHk6/WQx0RXehBSD+ckgWLpg9E+
xe9ZoHgKOO17aJCAuvWXAiCVVm55TRRMePiv2b4wzYzYLPOoVqfl2rJOQkfNmIyTbWn7qYRKF2ec
67b0hWoc2SNE9tfD1ALQrI09VrZ1u90MpUhSbTP7/fZk8oww175q+S1kCTEgeed71j4lr9K3jDOQ
9bOJ1sB/j4S57JOuKPR58b7ycMbdNgI2eKdOXpvtpulgFM9mwLlel8P+xd1fGGQ86WzVoVJ0GFXl
lO/KTqI8tnnukNTrxWlnS66h3TmcNWJXj4g14UNHZ/QSzvlm2YH+2XF/5o5xoX6pNChjwpDpaWjX
d9Dl0uX0VSa7GO3b3wdiOia9vSfYxul/bAIIAvkk9NeYzHpl6LVBQh82B2p01P9Ar3j4mjj36Y+8
3Gd26jzdNrgc2K/L9cces1xTKCZ+H8Jeq72jXP5cvkFJtn+22opj6P9xHX8sMcsWonk1yftwPL/8
DFCIpveq/Zpuhk2z4aky8cbErJuVR3FoxhYCPO17VAAp6NOGg0D+fzbhn9Gwd56oFmq7BAziR/Ic
tiQnot3tA1vgOIn1exxJkn9vCMbjZnEtt/OEaYs+XuBk3S2EfSZbJvu/8hSAzkD6cNl4LAvCJIqg
CfCL5WoFmmlzZ9Dv2Tkmm9v7bf3SvDDDjKdXArWNTZjpNDAMUy11BVJ4+vl78t462UsjEP0AuiHS
e8LuAy2V1Z6nvLga9158AXOR9HMtB7WGL4jx/KEjacDMYZIfAW9CF//95Whd2GHe/HEclK1ZlcuE
hjR2/XvkHrev6cOw4UFtOCNiryvJTGLFb2CpcIJTSB/9TbIFuTjHN/GsMPfVXKRx3NWwojyFZ53G
dmWL7vzxcXuDrHvAP9PGekC0hcblnMCM/1u5KwhAxb8tx7R9V3hInfK449E3rzumC4OMCyyysgn0
DAZ71yB3xbHdBJ6yO03E2u6l7e3R8eaQcYJiIg5SF8CWtQFrDTaf5hzUF55oEs8K4wC1CBRYxnKU
5aPQEYsERHwyjiYpOFt8+R12h6NtDeIvoI1cMiTXN/EgtY2iTsl0bsVeAe+mX9t9FBVeXw4WJ6xY
fbWj4o/2HNTDwRm2jPkil5trc5+KkN44GyTY9/flHcjeY1slhic5hU98orsh2ZsQfH77qwfOhW22
29tAZ5iqprDtpnfhnR/e9073XbRs0/EL5/YGWd3+l7aYU6bpU9RYJWx1xV6d31KfpJE9ddvUMX07
Ee91oFqTbWPLOH2q9z8aZ6KP1kdlGqzZcCQf/nFv66BND/AkX+IrIIMc64Fjby1YvBwsc/QmMU57
NYO92kaW/CVyBCputYd8n/rIR70G9KPwKY+MbTWuW1pN0G8Cvk68oa63UmUuUIJ0uYIej24EDUz6
qJOop7L99PTBk/BZjRQurTGRQgRJeaQNYQ3aSKcyoY0XIKGxmydeSLJM1pfTeDEs5matiyBOdD0f
z7Yy27UjE5lsNh++o594z3AWyfoZpV6OiTn4pQh20KjBmF7yg0GSk/pDyWyT9A5vg/DGxJz6RI9C
eBkY2rsh7b8b+2jbvm1snwLDTm9vxjWneTEmlmQXmvPQq5hgKvgWVKQ5CLbNnTeeDeZwT02YRukA
G98G+rJPTm+K7YZ29Kw5WUnoE5Jh324P6jN3fGNTqMyJngNTT7se7mR/19DE+fmzItuj+6aEzlm1
48npDqCjewrsDR2PdJMjtbZ95+l28w6cyhxzHyBwxZeWVTyWbhLQYAu8Od1sAvd90/NIA1cj5suF
ZO7YuqqVupsx5Im+GCS9022dLLx+hs2DxvGWk3Ekmp+2YlXBUkLs6KTawdYk7wrn5mP7U/912Awd
HIhL1UplmVvMoUzTqpZwrtUf7V0qO91r/xOt6Ac8QB8Vojsb+6m5e6LDHsknUNINBPPKSyeuXvUX
H8E4l3aspQK879i59rE+hPeS63Y/KtJvH78j2RbwEH6rQZl+YY/xMEnR140Rw15pf3sB8o1Wv06U
PvDGtfzMl+OB9kYUoi1wv7Fzm01To5SZhrlFYOEM25BQXkl9ffdf2GCmrkziaCrQFX+2sx+Z4fQb
y9Htg/S868j+WCAnw0HCr2bcAbP9z6CYubNaqx7FCAbFtzeDyLskcAPy+Pg4E1RVd5l3tz2HdgVK
pV319LF5KH4+bEKHPlNn/OidgD5v6NMDfB9vIy/jvDXXjC9PExPAgkrFpQFG3v20ve3p1u+kP6P+
vIcvAsQ0LDQjK/HzaMANPPVpt9s8PDxwIt7VE39hhHHgWW9IkDuEETurqGqDw45iV94eyeKf2Hky
RND0gwgalC1spCvWEnpP9BlbP3xUEskuE5lz1a2FXVDMBgIcnW6I3ZmQJCiSUo3HbDrnQ+xC24tq
FYREdICjeTceS0366bwMCLovFBoQiGXr7WB46xodRb7z8aeiexExWpL9fgQwwrUc9d7zqPMkfv+o
35JftPZi5wOiilBkd9456/bZEv5lUi++g1m4rg37rupRI36xjwWpyF2yQ4FNJfgUQaTEozV5grQT
/v1IjwMZe2fPWVbp66zraF6F1B564xF7srfgAI3wXvXb4QwNKaB6d/0B7HkxKffRoXUshNdAFG/Q
h8VZ7K9b9toscx36et3PgwazGvGxAOb2gFYjh3cVfmqYXU8wzOBkwGkjSa+xPRISuAQUv5uGs+5B
jtPfBbljkfxptlEOsIj1M4ZCl63S8pBbtg4uzx/BrzwgdUPU6th/i3nCSSvu4Pp7GG8jtHMLeYgY
T5nE0nq7MCprK3Xa8FGKpQrKfMkYC1JLVXW2pt4EVa1iREQcOjkivlqgkWRQs5znAlnBJRyH5at0
wOlxtBcpOJz9CyeVGbHsg9kAuXhSEMECU2+NjtmTfNfYp4+cPvfHp/hYfL/tUL5ectdGmfBLVMBh
4RsSagBe9dy4/t0TQqHNbRtru+xTNhuSOsuhZyomlmwOAlpkll02OYkT2poHmTvC22YrwZ3+L3nu
f+ww5zjN2qipStjpaOtG32a3/i6dsm1JWspLDKlfY55rW8xiSclkxFYBW8MuP5whC31XATFh2OAQ
VbYvcB+7fUA08Ct30J5tbX0nZ/bkFI9bLwjt+MfsqO5MnehgObFvGw/DYSIAX9tQxj3a3BzF11vj
+mOZRe7GRE0n7G/srHRbOcezaRuOvNXJrvR8ynGnazvqcrUZn1KLs5YCN7ys9gtO+PFHTrkDWmaX
dSiXNpjg2o+72RJUzP6yziAbRUm+3RhUOAq7kv73uc3r2WNuxMqYqnAYPmevIHft3ncdUMNxgui1
C+ByREwg6Fd6AagijFRHyQOygIdiWD+DABChFQg4OhbolQZDO4CnaAF03AW/nR8fzf7b35zyPxaY
aeqaUZiSERYMnPLYLjcmyezA5rrJZbN+Xfs/dpiZmjrdqIUFKqO5dy8pfSmIa7723zKXG5wv/uKW
JSZWDvxQq8f0c0R3kRfbGc0JnsHDhvsIXj+gf8bEXEiNKMaKBSnzc+PE54ogGB+I+qQTQG5iL7Cr
PY9tYiXztGzq/1hk05ZTlZVabGEWvzUPFf0901N2F9ic8GL1or20wnjkOFST3tJRCdPI7P4MbfHV
P0gUsDHDTjgXGXdEjEeO9DwU/WW1MtI5Liqy7yfB7jZ/N3OLGBLCtYW3kXGmuigEjSZ/wkzeggfc
zyUB4hrpV8JDha28DrFIF6YYVzrko1El0qcpZCvcgobf0c/lCqdgS3Mva2jFuanXr9ALi4xjbXTw
t5c5KorxdrR/JsdxNwNmF7gPvOB/1R9dGGK8heE3eaMmyO5WzgsYQkhig8lre9sjLZ7gy/m9sMF6
CqGvo9hKRtTLX1KcpnTHmS7eIBgHoRUA9fslsqr7dDtvepJsURniEfN9dvbeGgbjHCRl1jqhw1Tl
L7U70bfw6dhQAOYQbQBVsxOptIXmol2QEhg5+V19NahOVNd0nVe9w/809nSfbHfaduDhOZbx3fgy
9lndSXpYVBV2y1HdzXhYL0IfPFHLzyftLSOMD7HGtmszFUa+9Tk5vvk0RcyiQTfhaN77qj1SkYTO
afdILCfyxLOd/0497qHnrPSno7uIzWsj8tPE+nRkFhGPR9TN0KG3ec22p2dagKNTf+RF5ismF8UB
tNUuzHPmF97HdGwgp9AN55fZRYK73TR28cSJOtY8zFIzwz+QuF4YsLDCF+MyQGoU+QuMBbpOLtIJ
br/HXUAFL3VC8uHT99snkqXaWt444H6DMQDtoSX3pdc7yVVhyrGX941OMzw5j24BVCUC0gCEF65E
Mzv3zMesJeLjbdOfvLPMProyzQxVkPNIy1U40+oDTcpId40HcMEsX/ASHkv7DQBbIpwqgv8JbYMO
rnyvPo30R/I0ntQ9pcVhZ22XnRe4qWfcc6KnlRrm9cww14qs9TVIzTEzwHlTCU8HcASeNGeISec+
mSfn5J+0La/kvIK4WKyChAVtg2iI/Kw4Xqx/rjVQeYjgwRRYhGoJ6jVuCgVSwMEMigLq7gl6kzvB
BmcgXmy83bAS9lxZZ24bLcNDu/aRIxc92TvKjrRBFO+Mu5IYb7lXfC94231ZY3YP6GiPk5DbAtuJ
zrxEE7/sO1/FcDVSQ3Kn8/BuINpO2C13HO/dIC932BdroFNZuLlxkWuM467TbuwTA6UNPLmMvesq
rrwzSHxX7yManwSvdJzNA+DkxKGvE4G+CLm95VdP98Ln8s8HsMNFUFmE7VJbafH2lBA5ZB7UbI/F
QE6gqgXrCkH97y9iPnTsAS6NZBa0FNmO6XHWs7BUTKRB5R26iF0Xib3TPaqawa/bw1spfuhXlpgT
3aClJo4UHyWWzQgsSIorcHYrKDUpAYlocM4Bn57pfeQ4wltMA1sOSEZiujHO0j23Nr9sHXaxL4fN
nF9tEqdc7evpbPnjuMvBcPWmJpVKyqoP93VsRNQ3MzRviFntqWWpbvwBkHfOjPA+ggkY0cEe9UGF
uVeeYmubouW/J5D66t1Os1PN9V8NqNCRLqUl0KQW4OUuiJBEOLV+e/tLVh395XQwR7uTFSPtOgOV
k8oWDupIC8Uzio2aUN0Wx90xDuk0nYxgG7X7lMqeSKefhmJzvmIlArzaIUyUWbcyKAgkCwEKdqKt
22gqOPhQ2uqpvkcE8cArr6zd2ZejZiLOPKvV2AQ1Aw5cgYjo+2vvTYQ3qJWo62pQTNSZI1+LVwEG
pcgETDqyVII4zIm2jUEhkpllCVHne8n63lnvce/q0WPUnkXRrtqHTOs46gorufPrM8j4uASt6Fqa
L6d9LsgxI3NH36JTvD3m23hbvweO4ZSGHW0Nr7Nz8gohY9sxM2rz8hsr6H98CDROQMoB8lftS4eg
34q+FgXT+dv48mYe31A7t36k3skmiIaXiDiyeUnAtYztlU3mzJd+bPRiDJvigwbHIj0do43qQAfn
PrTbzYDlQbeUT3npgrWQ+Mouc8yFYfpnWxsgXjWajWBtjCcjfwNHqgpq+toFcrIHSNLNElqlezN3
FZPU8rMi7YSYKNl3NBCFjWsNRJz3RtmQqj22ybasafB0+wSuHsCFpgQtbNZCk3sdXzaijspKFU1n
xVWpQK3diZel4VlgTsNcNr0wDuF0zjaxbdH0RK3322NYu8ZRnPrPGJgtLoEMwxLrZQxE+UlHj7eN
Vp3Gf34fqKPrOfJjsZDbCSOwZ0xSedeSV+r/vD2Gz0COuZ5AC7GUDkH7Ac5Hxh+nFWozeAhM52Yn
e6qjwdIjqIvpbx3wuP6BG3qsLMuVPcbzzmqrqbIAe9bTko1HdrwBKlTfBt7gWh4opl0RcIjz7VGu
eEbQcEG5CRAPPDXYpptEAu97PaGQ18kPuYAmI+uk1hLp2k0eIL9ecgSPVhbuyhyz9aomKKw2hjkF
x1AwDaLmD51p0lgqiJV9962OltG320NcS6ldGWV2YyBVegjIxwTwQ/Gt87pjhqfhr+agPEfAHN42
tvgRdtNczOenz714HUxCm1lpggJtGNTnpAjtego3/5sJ5nWvdpMMTUiYyDpon9Q/43T7FwYgzIjW
Pex97I3r02UZRRN0y54wEwSiRgH5Gvu2heXofJmlCwvMLWAKkRFF/jSdA4DVQ3vgHF3ezy+LdLEI
qWJ2yqhgABFYYeXEtnDRRgbvwK6dV+liEIx/aISuDIxlHbQUPDhdTmQf7UC5RS1QoTScqGGlzRhM
ShfWGO+QSqkRzZk0nff742fJHTnvc/rrXFCyJb8OvXNIDuQVLZ00d3ZP9TGn+fEdOWPyv60cczv5
gjwWcYTPEOeeNMqvAcLTbcV7B66eoovBMm6iSTW0VKfidAZaGhXBYHBHXeZskk+5uFubkHELsRVB
Yg9vEMDoju7wGEFSMSDWaSTx0+Oj0uA9dMjJjjxFOcnunj7Mx4+9dX7fT97tGV3Lwl+s7BceU0No
k37MsFvFh/B+3GaP/Z20yd4DJMl5nKmr8wqpgwX7BkbJzym5OBhqlHWiLGP1/DonpvIedtxAa/VC
uTDBHG0tNiM9m2ACIRWK8se7eXvO3fO4R+7P85zDYJdA0rZ4wj9Z2493jq9fPfkX1pmTH4KeRIsN
rKlVv2jV9zx3soazXqsDxOwhAQjED+QUr53LOMXaGPXRfIaKyS85juzu/0j7rubGkaTbX8QIePNa
MAQJkhJFGUoviFZLgiMc4Qj8+nuK3+4IqkazbszOxETsvjCVhfTmpHmxwkv90VZC44gp7kEEOP1+
W0hm+cKtaw21CY0CcP0kqlQY9BrjdHw8V9sg3Z2bexHguv8bDYaxtmjEuKhP42NivBdtR0xpvQh5
95t5jDBKp5in4CSYCUzXubNkedWVolMh/L/NymzshnMWAHMB1h+QvaSf7zXq5diKYzFeu2i+sVwQ
kSyswM3JYlnYQDnkEJwrXNFTt1d8OGRSLG4qChODblzKERHvtkMZB+dKN+dH6fn9rti7pLI3+pm8
nh+y+zMZVofc8va3OZ6r7Pz4Axj/oKiXpspO9fjoHy8xCRHJ3Q/O9r103cx6iK3Kdlq7rKz8l7OW
7DM6VPEdmrK8ms61Kf6HUZ28AyOotTKGmgw4y8fn5225eavJ+1BYIVkurCWW+sL7nYRVtNSOMFab
IC3gqP+sbk6oMyJsjIsFbsqcx8eu3CvhocedJKF8CtTSkToEtYHocF6dvuotdhlxvghmMAgN2PUx
ujE4b3em+15vL2T1GVtLJ0EN+mwVh8N+Ye95nlieVaVvZllEMbVN20wyKW3/aCzfko835WlEPLUi
S6dzevt1/euw7r2vtUCs185xnhLCa4bM+pMrQDSONgLwkTG3jdKHUTbkeG/ps1g8nJXH2+/L+336
BBN/Fca9sig7qHGSvaXGk8YDG5z7fUkA3jQ9AgPINCaUPidSLV4abXzUteIoR+ejWVz+heUGhhVF
lsMwH1Abf7LQp904VpEwPgZVTMxh1arPxWDffqa5qgre/5sI5XPyTqNi1kmijtA61dUs4YRFzPPh
8SWT7PC+cXoX05htRvRHDllqRVnpp4DYaOsrJnCYGGUX9CSTiha+vk8ui8TqTcx/W2FoNgUQVZUq
IGNWx4GVyTDGvjaY5jZORP1EmgsmN0kblye3OhU48nz775Jm/i4AVeJaNj3KhRVv5u+Ktf6cY4RC
hPVfSFaEES632mbbxxGdhMUTWq4JWZtrQKGsPa/1nr3b5OfyTQwB49gdsHTxP1j4MtmIsyxMRvHR
Pm4VK17jlIKz/tpzbN3c4MGUDHtSqDLSs6GO4LJyMoKZnuwNJ5Ff+ZM21IYxX/kHHUZJAvUUDVkP
OgsP8dz27v0CSCFrXDowbuSw93g+ZM55Y1QEYxzUoeHSAaMychhWQ1ep4iPGRgsS3a2WMKYbwXXW
HN38013okA7sQGIuHLfSBEZtDNyzqOIWC5e2W5PhdWONvHBnJrj/SYKxYIEx5Jf+fEJwvx594mzW
u8PAEfcZQfhJg3H9YRWPC8CpY28UneHKWpHNYDucp5oR6p9EGJ2SYoQXEZC5H/0FUV53GCGwbIy4
8Lwa98EYF74QMKSIKBRF6a2MPZX8gbeZz/vojMsOhqYo2zP96PV+OB60B44x5vz+lcGJLTZxs20c
C/x+jVQyJ1azPHDsC5X/nwr541Nc5WFCIZY7TAR0oKASugkfW5HneR+8L8HjgxrZCZWwHLOqU/Eh
0l/mL6CW8XY/ZlqtP9mgbE4IRAnOdIyYCkb+rXrFEk+1hlQNZM9D95kZpv9JidFzNSlQj1ZAabzb
HlvreHyLLO+usN7vtm6JZZ4Lti3vEKVxYnKezrAVZKEMz7VKlV88vt13hGwcJyFPHM380zxT5rAF
AcBXelSPUZg80Zo4OBdYCcEwBgwzEgwyvt4WuRmwtZ9EGKUZzUpa1GJ+tZRPD3cA2rp4Dw/htm3s
h80+HW2zJCFGV1HV5VDmsKcwpf6oo3vwEihHm/YBMy+buiKRGy8bz8CTig8b8uIUK6znPmHOVH/9
CkfsWhmWzNWHmXbZjze4TstM5LVcAMfpLOChn42n5y08hrsi97q1OTsvzs7iCe1fDOE/35VdNa2N
2gyjHOSqCt0NtOL8vf2vTNU3CUYDL4qGzTZaGLcrkhbWC2DxEt5Z2Zm29s9nY5TPbHAMuMdR0set
7brup3S/vN84dM0rsZ4zzrQK9xsx7vaiR7o+lHg01PRG984V8ZGWZy/3NujZlJgA5WMM/ZmG/eSP
8b6dcDr3JXooj6Pfupb5eFv+/2Ilv78R43fVLseJ2KwGR8d0t8XW8SNasyTyyp3NnUP5M5v9yQpj
SlLM1iVSgdeztxegQSQulh4s4hxiTJiZNs8BzDTCf5JjjEqRKHUgKJAM38+IvcXnWq3uO2v52XgP
iC7XWDA2seDBc2x/iZf+eVJ2uWYQauwiLcBmFlrq2xqiaGBQrPY4wjjvQL/JMHFzgZurKta0UQkt
iLDS7myv5w02SPQ3/gwFvmkwTnrIhvhsRlTe7aNbW5hmRa1Fs4njWIdyiY1NXtLBY4oxGeoQ9elQ
VcOj9qQiy3RXmfWp2Esswb1i5ZX3hNxPxRgPWRMbvVAhInkBYLJwWx/X2K7f7zmfamaU8IcostcN
xEguw5DSgRjCZqAPgMnYpWM5nrnCsWRenYrnT1XGaCR6NZrCqYQvyTCge/Ulj5/kN+rjyKksL7Tt
D44d+XPO6SeHjB0xI0WJtRAUU7K1+23twqfc2RwiHGfNXshKApRi2xLScbQxw/ZIVqj5Y6UXu8O+
4fD0eKbm+pMlxn7UaS31ogGWfJB7A73IfSCfgbt0cswHQq+/9h8fAucs16y5lyQDB8oE3My5Jq+T
KABLVDXie0iK3pLiCCjV2084r9GT32c8WNkPeYD7rHR04hkbDG9vdysU9BSCYSADT+l5PI2mGvuH
CZkQZETxAtQAEYV/qBjaX0Apo4m95RpO93qbM6qqt+gwAnhScZana/FwqqfY/cvtH5+pgEEWJlww
rqvUzpmOQ5n02QDgiVXojbiWrbVn3veEGwrOGsEJMUbwWn2oNRxuQvv6hLIBmoS8wsS8PfqmwI4R
hG24KPQE7JSoId3BrH9Sc4TiASBFeLZv1jJMaDF+qpMHDEEG+DCmm9yVHrqdEdl/8IILjt5ca3YT
vWlO//388gGA7cvbn3+m+/Hj81/t7eTXw1ro2hMNlp/9/5tofUs997FarpYoxG9Gq7ed3S6zM9dD
lsdjbabe+JM646V0Y2gaycQL+hhaHlcnEVvoZyy/u41l1e+AS/Q+vMOT4HNXgqjO3NApdkUxO51x
tZwmR0lrnYLXhpxxAFNyI5lj9DgCf7XEk+c180WehsBZftTvjJWKqilHBufj9okMMsbhLI6LtCno
C9roZSDKvUNu1aCR0dvWevB4fQueubjK04Shcwd0akBU05KZjnUG9/+MrO2o1tr+V1WACW+MtVDN
XNFzg8JDYEtAt8Tlq7Xe7xuOeZ3PF7/JsOuJZ1xKKFP6hPGFCBCFHoiF2IGXdE5GPoMl80PaWXz9
3qz+I3S+LTiqF6zvquNT94Y1Jq6Hnw1vJzwx4e0lFgsxq6hYZOS5Is3GVTeIKnSUgwHw5KTHNTft
pj95Q6XY4vMAKFzAh+JroSpF7Jpc/PPBxHVFelz6ttGaz4wn3DFmo66kNlMTaBWyH5r8fALNDMGL
Y3lf/p6HKDBfBJtQYwILwUhGSQ3AmI1ewdbNHIwOrR5qe/m6dtYDOXhIT/yP2yzOx7moSgGsRDFw
057xLVJ30ZpSRPYqAzfxrjw8rpCfSCvi4PN5WAv++uqvFT8O2Xln802WkZsykhelIV3JHo93OEaM
KwQOgnpL3dGg3vrCHG+JOXPBQ1uG11Sc6V9QBfmmzuRIMYb4T9K5QVvMajbJ49t2RS4W6D/udjx0
rr+Ei9+0GBlKcL0qVEfQ8p/9xqaTYTFxH5YNWg2wnQ4C79tP+xeh/SbIiFEVKpVwpskzzThhNgHD
qtlL1L/22o5Diys9TGgqZ2aNAzLUqwvLI3b6tjQYDtyXpbP75SAadmyPwx39xT+1/5s7xg91Rpck
Fxp9w5OTDCKD0Y3lr/OSi/L/l5jhmxITsFaZgNNzC5i25+a3TmRox2qZeyMi/RfcCRktxQVsFIe9
v7jZb6KMK9Kj+j/F1NppbD/ChIqxIUvsuraW9aGu9qH98cybCOOoA/rsePOJr22aSOlMGsuebfso
WFvdu8McdW1fli2Hv7+49f/yp7O3VaVIz7KM5jJv5l1gr4iCmrt1zah5g2Yyfaq/S4ouMCamiXtA
HUQ0+bRd+46G6A/Z0o39NxQ5UYEBf5uN44mWdfBs4Kx5sb0/PfFKaPPVwX9Mjc5u1sOk69lZpw4S
uu8+xgT1GDKuUT/gvu28L/5+W8bSdAt9IetnKrBAJsCiZe4hwTZ2HI+h8cgw9sWQQ7k/9yBjpMSM
sH12HCz5d0Ya+xTj/9HVVyys1WSVG/gzVr+Xy83reo286OA4ZBW5gf379wsWWI6YhzX3xcb6CJA0
r9cO0mfcoOek6/MFqskHYEzUQgvqJKDVbRuweuUKW84LhA17jlmaT9G+354xSzG2MC8BLToUWLm1
Fm+Ca+09HqgXtTi3JJqxSLqYF0ZIU+hxVdkBoVint9mYL9hMHosxP10oNVJ9ARspQfFwf8SsCsXO
e8CWGWmgqjvHiu8BLXnY+1yU2vkyxz9PyLZlk1INTIFmiFtQrS3TEX5b67DhxHQcs44L3T+NXWrU
aYIrjNASVBIRYyFaXXZkg4Ls2ToAFILXwuGYdJyG/UmwGC7IfBOU3Py3iq5iI8B6uNeA4CSRrzVu
KxyS5e2vyBP5a34wsedtecE407UXqK2Dnoh72AG1R75h/4+EGIvTREI5NDStLpbBK9w9rht4B65g
3I4VdbZJmwiX1JAvEIxnvwQGirkTXuPDydpfY8PbHF3z8RsqdsW0mzxdt5DCWF1Q6XjebkW4fBzW
IcvUyj30hg+WJ7/qPAHh+Kmry5yQTFWjF80cj+hHGOm1ajt83PPM0+2oCUdefspgCCT7Js3A1taO
PZQ+7rLjV/WC4xpIKbjwt9ejOLcekbEiUSP3uZhD4i+u/eZjb3J797h6iLefj6e7B8wmDTL5/CTE
qjFiDiQxc+Mf0sPgebyX5YTCOlukS2pkpzlVvbPtH9/u3Md73OyB0z/s9dXJ4gTDPLW7ZgKTDznI
8XiqKNsLzy0jEniyY1FsWs7H5HgBtk6nxgnuSdMuN6BwO1vZGiUZT7bA020eGSZHStrgPw0X11U9
NNJN64FYv9bo4UP3eCEoRweuqfHk6cbwv4bE36LTHdwDMO62YvMCT7YQ1zWo8tQatGxY2igo3a0S
t/F/w+rTRQferDfHYrHVuMupVEfjAkmI159YFf/g8ML7NEywoZaZHFa0h25jfJu6E4yPLx36ZdB5
e+YQoz92Q5nZQlx0OfXwluAFSARvj6ibBpvNtc3hZ++8ctJfKlf/xAAsFOxQmrFcUtluM1tQSa55
ieqdLpuTeZAryHqlLPPmYcDCG+/UOOdN2eJc3qWi0Ilg0++/pNfz7oujtTP7zdOawx9HL9s2PiU5
DZuzX1tMn6fWcuVulaULUXwIl2g/k52DRaaefGHAiiP9XOJMDFIuMPt8rsFd4RzRrnh8c21f2YqV
3Vtj6QTt3rizhhd7730dTtukgNny/0fryJbtmjbRRgOTErT/A1BmRMkY9zjhXw6vfymz/iND1z29
iS0557J4qRX6JeNfGCPTLemIqTUOFZ64MEkQsrqkwAFbzP4UVulppHgceDPjHJsoM4nLEOlGLKQY
W0FWHq/1pcezUry8nz1uJ+ZmooY1KBy32U6w3kiJmhQAwZeLFceIcAwiOwLXykrTahRIpLdw+WIT
knT5sLzfnR/QueeQovH7DXt1LQtMPn+Ytmnfw5082navkREz5OQXKpkRJ8jmCIDC1ExOi6pt4hEc
IZksAGuLZEXh9HQ41TWAKP+M2uSFUBqnAUXS3gKwjX2Hi60h+UQ+TbBFukuuYwg1zrLxQOLnUxYZ
F9lMFUt0xlVwJm8ohWKgh9QMm96zmzqPmv2JQo2Drj2tlvBnimfD0wk9RpuCyyKqkxzfTCX+xTOf
0vfbQjGf9E0IMLrUYDXihA1zSDq2gNy3dyR96DqeCHndoVe29/+dFE4IMi46l/XUaAP6gmS1WgYu
pqZI4AwPt/maVasJFSqkk+9klFl+KWIa1o82cOJ4Jnu2qDH5eTaOD0+nyKyoKmn7eHki15YAx5Dy
ZI2N0XFR4j/JwtEHShcdjv9EOr6xzpZ3QGWIx9NsleGbJzZI70fZiHpaHY827/g0Ou5A+xqwXExb
fK15nbhZEz4hxrhdVTBzSfo/Yvb25Aq/PZvHz6y5m5BgwvSTlppmfK1yKpb48IIqPxJUXnh+TXv/
MKoTKspPQWtPXZ3FMl7tZL/hnM/nBfBXBPA8GOEJS+e2UHOJMdagCvthkA0Qs4/H8yYjfm8pmAx1
lVfBuKtWXt26HIr0z7/FHmseqlwCjB4opkDKL5YE1WGChomnrnjSzvtcjF3AvS+E0nSgF010LOpg
JGqpouW8QbMEaam56rH4+nybO54QMkZigeGRvGioFitnskixe8JtOfHejzEUcmyWnUmFMF/F24tv
WhfMD3/R4C7BfxyRn6/RfAsjG6q340WrTBPUnreo6+MJgSFrPwAAC/+i80QRFnBWoCUCWtK3n3K+
RTshzXjkVEoXyWBCUM6AKaVApTrqpL1lHsq7kAz3v3u3W49reRumCKE97zb1+W2FCXXWnKRV0WV0
XtV/yz5rV4WE7g3nmQebMV/ImNBhbIoyDqFUjHhgmQSAtN9lPY7vrL1DzCvGzhdoJpQYuxJLjdkn
CpXNLR0PBJJ8Cl1Yo6/m8XBf5ie2JrQYs6JkcqYKEWKAs31sHbS54JgbglMUWJNDC4jzrTha90f0
XoQ4AEtNv43Rx/cQgdvqAY0QjA7g4jzXPnM8NRvJq5oaLJoB1FprW5HQEZc4cMPRu/lW1uQBGUOi
g6G2opXzdn3a4OzBl+yrGQlxsG+HGzpf3BiKxxRjVS5tIAixDnrX7emTbb4t7m9/JV5cyEbxYypT
pkDCvcscFLk68hsjvgbZodS79+TH2+Q4MsHG88CRzQ05oAxtT7a4y4n2wK2gcEJCdimljftBauij
YcqOPHzSVQQH08rO/sxxmjxCjJEoNLPW9RKEtrhgu4o5aDq8X2cMQ5nIkmzQgrWvAc+0Xt3+EDxL
er2EMQmcT5JZ5rWEn2+tfm1f6MHz3+O6Wlk+L0SnSvFnaKEhk1JMeuCasdmxigmpKkEOZ3y2tlXY
uOXAu7g4W6GTv0kwXyJYaFJh5CDhir50fyIS17zwmGC+Rj1i3zcLELVg5Hm7bd8SWwZgw8tA8iUu
sWEaCvUizheaD5S+mWKstWGk/VkeQFJ6O+GM8ObeeV1bHIc6n3soOAoFNFkA57J7JuJoRGJXtjTu
y8hgbRGPYV6mIdh/wh4g3BAnfpg1ABN6TPgg9nLW0FXHx/H3CYs78hp2k/NuPBKMvMnnLq46s6Of
CngCGCO7w67ECtVG1NvgWFNeN2I+GsN9H9mUTYAts1hkaj0oxUjhQVsrI3FNRo/CidCo7C2yjdgP
fq8P2NGI3XwrJ/6eN8A2K5oT8ozwD1qQd20E8nfhHiHKV8hx5PNFmAkBRvYXkWZ0YkCRSUm02UbW
nZvY7dOKPAgfmAS8LA9Yvjo98Uow81XMCVlG/vHYejiM2uXxYo8ke4qXmLOtG0S1HP5m5WVCR/uZ
2eXmZSFkBm7nPT/r+GqGPdxVLxyZnHXkExpM0kNHDBu9Ai++HQCxCOMvaHurrx8cMvRL/GFqJ2So
qEyMOu6zniOF3h2sHmIca3m4zjCiZXUYeAxRJbpFiT7qhBLaVf1Jz8BQ0gGTrKkt4qaf4TJUV7zU
6toq+jspiZ3NklQjqrQR4udjKFT7TCXgXSvx8hyiel5EBJdbKMp35Aq7D3uvJ9jN9lWOiMwHfv88
rMQObeVxU9eDiIe17VNJCAb8cpI/HA7cczscqZfYma0SWCypGeDcoF92PjpnGWyHp6/2HEmZjS4m
DDFGo09O/SIFKthjcnLDPCR1dyIJYHy7lSIQUVzHtqz5QXN8Woz3jez2xorzB9wW1T9xLeQmGvOE
ftWtYJWvdbw7AX9k0FEjDBy95OWt893PCcOMNRnRMDyLJt5ViVeGkBMxtdql9Pv83MqWoJC4Ipfl
Wvq4+KOjRkeNl+fNRigT8oyRMXs90HoFgMrZV5yS+H4d8lz5fCY5IcHYmBB3ovU6gYxirxgwT6kP
V05wxEZf/5Kdg81dyuKxxBibVM1DQT/RL2j3v3BjmJbHe/vinIlncQybxKPFmJsuxNEcIwatZ5ve
eSgc3H6xi932rR0t40CK1WZTOq2r3alngBekNq/wwKHPTmbFZw0g2zWkJ7eb950DN3RbHXgMsjNZ
bVaVvZlSJ3Q8ButV7MB+u9IKjTta4rALz/fWmutZNrfUQSXvhnllh7MuALuOC6oY9rb8WF3IY/sZ
Erf0AsUCtLanPt7mdD7x+BZTdjTLSBNMGF2u9ArSOxHuYqQbzc1RJuNQuu3YJbaHU8Yq7rZSG0fj
ssHCCdpN6f0+ETpxu/tV4AC2zYlu5+tGE+YYK1MUWlEqMdS8cJ6Vr2Zdnsiau8t1O+CTrtXjie89
mXHdKiMCPmzAL34r1mWddbgLffv1OA7iak8nRC6dMZYJ1W734ev2L8+POEweiTEcZdufqpKeMzjb
rW4PsZU+6MryHDhdRcpnc4uhqNYreDh4XMFjbIhRLYq8a/BsUYQgjyxhrjD7hcIeb2mGo1FsP6eV
z5dLSr9P+is5jL+828/HMUVs+0bOtVgWBnyYbbB0dTfjmFqOcLGzVYaeVrFCXwlzfyka+68AZbvN
AEeyrunGRLLUYSGGZQEGghW2P+r17V/nZGMAQP0ZmYpd2w16T7XjuO3XdBq72eSxW58sAEpi1HR/
sCzndfewLFWewZnN2L8Fm52wwhkiyVQbanDWR2OPTKns7Q/eLux8yj6hQsVv8n5K2WH9KwODQFkW
3TcKcLAEqDLaJ7h3Y3EnCOl73fAPV881IQfokLiPU/qeJ/vcEEsieEdUi9GY5IbZvAdkLIO4CLGH
tYBlaM/keCyyQ+klz2NwiHg5H89Qs2NW6UJrzi01b2e33gYodpyXfCCK21kfrnv//FKSWAShTK+l
DDi09FJtq45Yez4Zjsqyy475pZaMVkIu1q+3mmXcp1aH/h32uQYbL+fL99z5Vl4+xGLXCqksnDIF
JHUPFWOHYJvBs0L3gze2xfMV7MyUqQqJWFOV6lW7wBnd3eFD/UBDjfYJ/8eciB2bUntZGKsG0pei
oRU/d7jK19kdTokNwHg7E6NZO4J721pdY5Ab2nUFUJ1oVxqnRRicQFNuAR7ycCK/G0A1AXqI4zU4
RpdtxhStLCmLBEeVzIbEAal5Rv0v+RWmSHCpxTAVdsunirsul0wcTQFaiJ27i4d0+2rh7tv6ELs2
F39xvm0BUM//kmOsfKsXRosL77SRQDcK96n/aKyU3zFOFZq2t06Id/D2HNf4l4/1TZSJ7tpSEM2M
HiUZ73x35S6s8QHH7L+4Fp4m338KxTcdxsLXQ9bJ3YK+pQ9wzrtVYGNknCJSnXGtDTh6XILz1Zxv
gjTmmEhhAyjLMgpA8IxxSLr/hgVNCqBJI2X4FbgVrNPbHNGfD2S+iTLGXsBOUisbEMlnHyTdbd/j
1uZ9cJBsAXD61r7yeZdD/2L1v0kyIWAlVE3UC/iAAJipiXG/oVB3APnicDbvMv8hw2aLERD1xjNN
PJ5Pm+1gjS7qRcV2iOmZYe46KEdYrjxPvp1ZL2RVShb0OJjrvuWPyq80JYH7q2gdDl88pWNTxTAV
mlyhJ6qwNxT6quti9dxbkTVmDQ5Pu3YlIzLgjffMB9Pfb0nZn7C3KMVAMQpISabbAc5PRzGHK57l
YtNEPcDpab2jpgS3ViVyVJbo7D73xlJzUU63OV6GJxuMDSnMNOzRfIMh9rHqF7/cFr2rr79hOtjc
sAvkME/Vq4myj9IaV7RxZPSdQm5dsHESWw3WyzfZCrM9J8Bv2acl9j5v/wnc92SMSdkoZZxewGG5
yXbvuQ0bUm82Lxu4A483Vjub4uu6gSuXBg6dssF+hTOrUlkmmA+tgV+GSwouIE1QAb7N0myANaHC
fLPTpVeyXgJG5qKxTqpTFY6KI2DJKin9rOGI4+yguqrJOr12hCtrLEo/kAiqSBvotrwNG9W9Fxbg
y2D/zd2nZt9jPDl0Wz90td1HCMBTw+F8vjl9m5JnfE+uVgb6XCCPG6oFJrOiz9tvOdtNmhJgxEMM
4gFg4+gA+lv33f3UVo1HB3rR2swhjB/PC/c2wdmK+pQg42dEPcu1PkM/EDhFvuKUXnzv+c+3icxJ
yJQG41gul0YxhRg0jkfXvgCfKqk4WfNs+WJCgoXST5tzn8j0w/jb8pC8VL8xnxHW1gf3KPKcX54S
oknaxOJ2rdgZMYVrwJpCsA7sewwInciGxqSe5nAejooTa6+mxGhkMiFmXNqLHF9ArHawru3wvMds
oqLLqgrgfxH9bbZaIoatCNhpgY456NjIFhtiAHjtDF72i5Jg9YLDz5wgTOkx/HQSxrj7GPTkmCQv
JxLtc+Ci3ha2WRWaEmF8Yiie+0sngcjZPfqI1lrnLX+NHem1Nkm8alQU/Xvw9uUFgpUsKy4wxNWL
sF9t+gdQJzf5an3YxJq6GGEkUtRXtu/VkiANFJdkdDxP5Iwocb8hY37rfqGisQF2QczZ2sB21x5p
8W4AlxzrNxvi64qE3rKo6bJkMCm7LImLserp9wNjR/E/RjDZkeGFZzOu6f8frzihxSjagAWDLKhB
69nXiftW3utecndBL84+A67NPgQOhgAPluYCJxBOjVtHnn/YyR/ACGuaYoOuF/EH2Me3ADiIyDA8
RMM6L+aZU/LpozLyqoVZIWcl6PjAfilfwsNtfZjVuQkbjDQW6eISXM74+RPyJGHV2o535mI8z9Vy
pjwwQthGRQEwDRFvhWmvtxWJl52l2JuXHNu0VkvEVc8JFGdLH1OK9FUnSjaGRVEFBSjScsTRdRdO
7ZLDgbsDxeOMcciXWOklXIihEE/Y9zZBxVorD7c/0az3mjLDOGFFHy7iCXVrGtVgZRMH6RUivXAM
42zoOaXCuOG+FMcQAwSgUmI6eYQ4ZFbuL52ntRe6PFNBteMP9UWMhqEpw8CaEENMK3LsWakyiDX0
iIYjovHpwSByXo4K1g0ybBHRDMxEEUQFZOg80/Fi6zuFYLocvbl/9XzfHLGFxPpyUgNj1ClH7ja3
0Qs/W/cWiRBSf1z+P+by563thCBjgMJISiU1lOh6F1bIju+yrdgnTJ5+8VibHVvXJ5QYE5SdhMRM
U7wiVAnVhui+BqrBiBES/15A5xr2NT4IPuh+aA5PkTmCwtYVC6OsjaDSALFvB/fjcnNYe1/qyrB4
n4/6i1uSwpgoINCb6diBjt+vTRcrAS/jXrT2KkYWb8vkfAAyeU3GNMWxlNaVidd8TlGnx4Cde8E+
o2ktl8sddO1r7xnWbZJcUWGsVKk1xaVKISr22Vavg30XV7alVf4s2WveS86axAl/jLWSIyk0ogaK
YHcUx0DeFceFCivPHfDmKTdjQ5RRq/LEgI0XUHToVovdya9/77561C4r7pUc3mdTmOCmW4hlkl3w
htWb/IK9L0UmjUOenGWJAL8BFIZnKMs9Cu0wNRW3Qjzrpr8flZ39Li+JEotnUH+uHZwUD3futl3K
GcHNqXH/Krzsn3mTx/NeZ0KSsS8BIEFzAeeD6egYjObDK6zmF85APHM/JEfHFca+nDLsila1iqd1
KLxr2ZCFo7x4H7e1YC41m1gxRfkZEmAkclEEPfSukpdxs1xgn3IlvJjN9jaZ2XgN89o4OIZLjqrA
qDcCY8MYJQOTx8tx5/FXQ+cf6/v3GV1OG0HSOg2/Xzk28KPpsYzWHWzsod7mYz7AnTDC6HEMEIou
MEEIQ+6WnT6E63A7CpbWkvN2j87/Tn28cMb2/2KovpljVFrvzqdElEFTBfg2ERwcckYT+rdB1lFF
Pj64qAKzMqHJEGNBxLsZzGMqOOTcBVTyzohM3/O77EnFXkWDUmzzVFohYKz5K5eUhz88jWYaBib6
UXu7AqRNQlMJawmNGeC+KMAUgP+9IKoXiZa0upxxIGcgqevtT5Yk/CsfMCHLqHN0HjszlpIRkSp0
TEyslyfLa31P5hpmlerrLQ4ZfZYb3OKREpCytbeCyG5u4/iI+4AliZdPNFjvnZfXwRWtgDyt12tM
nB5paoMQBt2vjw9guVm7V+RSexgaju+dl6/JIzA2IETBPzUK/GVb2VNh0XY4oAi4DHHF0R36O7de
gIkmWgEwawL9xmBtW2wlmYQrq7S+5PvC1xwOsVk/OGGKsTi90mmVdAJTiDyPuHqEYsJOxAOeLF55
ehYUESfb/pFdRl+CMeoMbaCkgIJjLI8yblKEqRNsPIrs43kWwG0bovVY9MeqP40LcVgK6x2tj3yc
W5+aNbWTv4a1UHoUqicBR3OP9tvoy61rWlf3Hz0pIeFuLF1DzVsflTFOzUJvREkGOdqlHe3IXT2s
ojsjt1AVixPbg1EMLEPySqBSQIwPa3pxav/Mi4hnQ4FvrtlaptDLkZjGkC18gt55q3EhLNjIS2zX
o79J73h9/Ls0akKSBs8TkzXWiTGcBnAepMSt1kJCFohBlk6Max2e+tpypwk4X1ZnjFUYRFi3WYCg
rywRfIgZei5rwY9xgQp4FR+8atJ8uWDCIGOxlASXQseO0sOYfHIY7jwPYJ4c68Mx/DpjfNIyvhSq
DiJooGaAEEWbllt/5phenTE8KNVLSduE9Eyx75quKlgOHBlwX3mYGDxTqjNWp13Ady5qcPOMeBQ3
VS4kBA4/XXrnPNu1zHxD79jb2Fmvd5juDejkQG8lGx17SbA6qNiKOwHQ3fXqa49WTmBpDjcy5dhx
nbEwatDWwuKM50xxrMOO9/ID3bvE+omVL8j/ZsZ1xrwkihZCsSmtM/GPWym3hI8SLXacMCWq/e9y
wm+RZ4u1ZZ43ep5SJ/1WL9OncAsAxgPgm3qy2PCqPfNh1j9uw2DsR5xHWdkXMFlb2Cz3PUfGm/vA
OI0Pnv8vI+QJZ4zxwE7ukC6ArkOHGKO7ESk1XpC3OMaTf4MxGZeLKRlFSM2wne4vOvoiGJC0US/g
XZ/gUmLsRttLhtSeIf9YsbqWGYF/tEGzwOfaefoyNzTNYKyHnoapnCjRiIYSZmcATUVBuBG38GZm
ePbWYIyHlJenRSJD1v1jve1I7pUEeEQSd595dupiErCwAX6gFHmedXi7YRkVBMFY7Cwc3bSCTd6Q
crDLM9FIvUG09OFH8c7srNtafR3mu/WkjAVZ6GYRJAPEBMUerIhqluzjkvLJjh3AqK2CygoAduz2
GAyVYie0DA8eNUQsQfMdPlISV5YYI9OKUpZqFbR+WLtuZZkDTsUDW3mxQocEVxVvMz9fUv7WRPaC
cTqKYyELkCcUKLc4GLUCwvP24cUguF1mrj441KjQsE9tKDiDockG7nBfE9pJlFK1ktqN+gnhoGwX
WxmLgksvvsutj2T7gTSHQ21OV6bUGBEeUcQrOhPUsFVDcju2XgZEJ9wMda4uOSXDRNzjqegwlZJd
g4YFSYEH6Q3vvB7TrFhMqTBSmkd5nPfqNf7BgH8MDDeA06ObxW2Qzw5gTykxAjhUiZh2Afg5oz3Y
jDj5hr12iw46In/4Qs5i4two71vNZUgTotc/aiIZJzUPhkil3+podwL420QUJxEJ0gdPCHmkGFen
GmMOiBWQosXdo22ifNGT+qhkoPb8cTr+b1LIbhzoIqoXZ/rhgmV0kEeiZejr0m5DwsPvmJ2Omj4i
4/DOQEEPjRqcDcsKK2S+i81iA5cvMOsYEtW0K0zRW4JPyesrHSPGwbXoy8WXmY0Hp38I4w/TSOqi
hmqevbWbhoA6zpTjny/UDFCA/XjmBKCzQzCGYpjI7lQN03SMdkTZQo0XZY2gGhvUkNb/Ii1xviX9
u/+0X99kGNUIzaZdGF0O+4XdLizcAy7vibZzeNEYhw6rDYo4io1BVRB5SLgPca4oBtghwcPdZmjW
+U7e7fohJ2qnRxgICGUwBL/rUqSli3cBDjyqedTnoCzg/z/WvqM5ciXn9hcxgt5sacuqpKqS3TBa
rRa99/z130nNzG0qL6fyTd+30kIRBQKJBJAwB6wc7+oc55IksdoLkqWCPVZ6CpJobAaUzdtRcrOd
cuy2PCpxEfyqfZvH1a7YJUHqVkh9z+nDQHhMTxVglDcPk8cgwTov8v8FT8Mkz2nXleDpZT4klWk8
xIiWSN+o/cHaIiSsO9G/lJAew0llNeH5Hrr+9AKTZavoCAC80QbICwyuiDbf0PavyfUFV4rOB6oY
VeT9aPPWKbSKyqw38lXbfV60V7IX9v9hMyyLO8qbcoqoAscJROfTE/Y5kBRzbJf75JBcgavCan1c
xYxaKgdlOIK2iPJUINr44vaX2LcR5mFlF2rCzx+fn0zg/vWQ5PfZUQaEbwJUoGWQI3gkLzZizY1m
DVemAVmNSXRJBCK6gXiLpxRyarJRrWUdqWSglw0PiqPsrFh0U4/5/l7laEGJepB0YiIHOpiCAJXn
GANUGJ7itsApYJiqtWKXgg5YQcaiF0HHqsrvd0wMs7z1WxnXWPau5btxHl7rCm1D++D9tt6v1RG/
UaIChLFWOS7XFVDav5zc92v7fDacXz9NvPQBYp9ag6kwI+OVu4aZN4EXdEMlxRXqwHw+LKoiMOar
ilzNE2cWVjVYOsB0ncp+vJTH0vv3LOcHy3itxXuogQEcQNQkmUcj4XfBRtOUCYlc8DDIrr+7kvXW
5utk3/3AFhAmtt/XRBNlVL5Ro8x/UOZ1Oo0d/5WiLbCSDDf8h+E25ntgxu4ZODbp187B1x/1ne5i
5K+0gL+y2eOpdfuY154+qgjGRaBQCJr6pQYL8xb1StnlQ8ijerY/ik4loxCOqJoHxc2nsSWLmBgU
iTGheP9GkTrklp+iccTqjmt6j8KwpgFvFelg9DxNzw+Iq5/YiZaVWPcbRep2Tj0XB7Mf86QUeZRs
/0qQz5BuYS43XoskvlEidn0hzTzNZoD8JtCiHvnZ0zzb4sfzxuo2xvUDflAkAIMWukVZXkpecRiq
KIgGqsOAeIIKfydcF6KEZ14KhVLM0e2hxPMBcDoOVt1rJjxkbJHqKLIymBSoPP1VR1fAe/pseFY8
WsN+g2U3gMS2wqfybGWni92z0oZrLe/fvpA6hD7MhhorsfCF3Q6FCayqOELf5tprHWAFQjSWaemH
TDYVsmtTfwciY8/qe18zn98+gjqfKpGTLOQhJsBZKyaGd1GTcHUzZoZbRN5/U/LFeVAOPI4Do6iN
HNzi1d1fxNfs6jx+Vu+s5/1apesbR5TrHuYZoV0IjrqdbW+MFsDjqNb6D8e9YkpmiMHG0k2OBqYK
ENF6WOF8xJ4SKAT3pCUbi1k1Xnv0fPseyreLCTyx2pNjtu13+XV+V23gsADtsjV7jDySnNHeNxgJ
nLU335Iq3fTCNb7YpAKhuj9Od9GDWAEWMLTv5a0XHEakCbCZK3QmE4sj0L7X7D8Ce9p37yzTtmpo
fp863f0Sa0E4Gjo+Y0IREVkQr9747ogtqwZWrzHMKAnYb2gYjbg3BEVqqGnFwz/juvux3Z83SEww
B93WbdqCKerlIHahXHPdFyEXafFUMoUAafHR4jDOgYEOC8wFOXPX2JewbjFImbQEYEx80ZdgsDAn
J9kV1rwJzPeTG5amgtabuzQ1CxtBaulddqNn3QGzyeoiwGERC0se9SjZ61by/CfFq2/aRpmysilm
I1Rx52BPX1C9wowXduux/RbDiHwZ/YU30eIkAMoEJO8/TEJpZn5g6v5nZgexGxY/Bt8MZpuLTazT
MHaT/MZQsJWY9huXlAkrSkPueR/yRzKKt7jIlT/kCF2ic+Gy7g3De8mUEcPAYZoLGjlqmywOdQJM
6x/Ic67bhB7LZJLv/pteSZLKG7ogKhrd+MR1XNcMGqSaTq5hpsOd6v/g95rm/In8FnQo+Wmj4EN6
oPPk2n5sIkvCo3eY6CWD0KolWBCipDdI42CETU2kRxx8suvc1xDe4DaZte5ahIe/5UZZdmQMW8X3
QaazWtud7qS9D3DHg/lzC8+Sm5v2+JW5SI/MZMmqJv6mTI/axrIe9H0HyiPWoj3/8t3gIzbn0Uph
gJhr2FYv3YIY9RDoVGBhCAYxd6LTWBH8lg8zg+VJF2Y1f+V9upToV7SyuN9p2YdYrwK+JPO4F9DI
rjivtcdKYLCkR9lvRfMVRS5BhTshunrFNDT6XdB+Yd3Wj7WU1jduaHtt1ECAJfquapYt/vJt4GnL
JaaUuy1nbz5Iq0t0enhgUF11uYvjomyxLuZVOkREhr2VnvRD54ov7Z1dPn5y9kfoMddXr5UgvrFJ
hZCZngl1qYEgQAkEuzl2nXn57N5hq5hrx4VVu7hgjjIhTZPzeqYQWlhK9VaZ7jYwU2C9XZj5wTUA
xm9sUUaEn2MMIWQgVdqtS7acRpWFwWLDVK3E4c5ZtJ+t+uFzftxccu9TI61DDC9AKNywy1/6tbgN
2DIUGgbRH/IOLSz15xOrA23tkb9k8uv/CxI6UDiyqgWJzvraAIzXNjdjtP1zA/xM64MFdbMeOiHv
pONlzQuCTl2JLFG4ZsCsylXd1aU5HItfyTF7/Bludm1iX7oT3rx7UtBkSHKtJVYVF3SpSzFqXSyU
LeiGh/1LfUVCStohkWFd0ETIuIArKZtvpKjrwAdjHTUcSCVmehXuUO6/fDCu+KpFXnBD3YLED+pS
10GitI+n/llzMCp32aQeK1+4/kRdEKLugF7xqdLJEyKDeoPEZGYmn6gKYW6P9BCKTq2bwrl2Oju5
Ok6JGXSXexjwzDcfWT3Na1dBElQe69NQQEJqBldloaeRFvK+os4kGVUmllSZNisIWs37SKKI15iA
PzINpd8kSdDwrU5um3v2e8dHU2/tWZ8PA5pQMALMOMO1oGtJjhKtpBTxNBUgl5j229tsnjygT6fm
3eOG2TG0+gRd0qICFW7i4MQbwhrewMeX09UF3LXnb2QgnCB5zoy/Vk/rtyjpx2eKxK+upP8SpWqN
GYIhvLSvgTc6gFj9eAhZuZSvtx1tKhcc0u/MVPJnvA003O/IlN6TeccJToRd7Tt9v3M8jPf9Mg++
ebczCcqQqu4ebKTyPtQzYNF+BEAnsRmnu2YElt9DQpCFvop6zVUCkTifOXWz97xzCPzen6/WhFbI
T6sV3T8a4lWXNKmwhpukWEkbyGD/8hIiSWw+3+3EjX/HCJ9YrFEmXJe4rK5SkMHt7wSstorGh1b8
EXAWX3uGdrgtSZbu0oj9mqQGATrscPOvgUkWoTlGbG09z0QLOJ56uRX/gg2vmDg9a5GGJKIhRRBI
MlilpNmjFom9IT4eKxyQlc0XgM5h2rEYzbGyUJphKcxaTLokR0k16+GdmgbkEET1hzG24o314GOM
bXtbnutX8zdblCP0taLoG6KY2vmCBkVMjN7+/VVPu2SEcn+in0YA3OLAiD2KVngRPPVlJ79j7/0m
ODGHu1Zj7CU5yhUGrajGOjE1WIqb2nYpbyY3sJzJfa22u/ZtwxwfX0NaxDX7LUHKcGfxoGNEAgyi
UJ3bWP+DHUQEMtK7J7sDLFIdH0zd6UzVYcl27Xm0JE3Z8UlMAlFPQ+H6NHlwx1jemAymylJ9horQ
bep1oTdSUUKk7WWwAU6BBgOGCVl9OS8Y0QijC/NYNUM5zVjzggCGQFUC4Nwiw5Rn/QDwCOzm+3HB
quYP5tmt1fyXZ0d3p0t9NI2FHkCAdudwODlk7TxW2L5WPP5GhTId+SwqdZ9DQ57stzQ2sac5uOfN
R95E70Rgk+1YrPCW/OLf3d9fOkmXCUd9LKXagDy72hRMfztnpFcDFQTUXD8Zh7daMpCwNwN1FRmd
NTRUTzzXajUqmXDtJsvmHwVSr7or7i3dZcH3rXWbqktSlDHp21bsVSMViEuz+WAbYWjS6U67SXCY
rWarFnjBFmVJdDFtsT8jh2682IlTbyTLBm4Z43GwGvUtiFDGQx3GQWw6ELH1yuR/qptL9swwwMRT
/E0XFiQoI9HL5ZwmNY5ngC5sAufamJWlb7U3wdq1KhP6ZV3bf9OjzUVV8mI96Dgj1NOkvbAp78vM
KqvS4Qw7zPbj7PSDWbtGYgNYXywxuSnFTtHd32b7Kzy/wTZtUvIcOzMkJE2v+8bBqHvZw6qQieku
MJ98DzMOZv5+PqOYbMeuAngp9Rq9YIZsu3OqrVqY3RZRPrMnZ9VgL2RDhYFqlpedMsXCtdTNZNjM
s4VU02R+qhnDrbNuikbZHKNScFU4nEIu2qGBsdJN+LDZPe6q0mRi7xENuiVqKlZR0k7LogmiJnmR
43EbA+ysN73D4XW3Y6I0rvXwLW0APRgTcXOGVC6oHcfIxK7L2JJf/GcWhNxqZkJSNAm5CWBbqPS6
c7ULWqmLC1wbK7iT7Mrzt9I534xnmSzdrfGoRb0M9RPpIzHVx9vKu+4PF8SpOxvFverLeSUgigG8
8fGkWidEu+cWua3aGS1Snd/Y8vmP3MZvsjTIRpkKVYttWMJVKTf55s4aA0veo62CLBf5owLwQsBf
FcuFzx99oZV8AQJGI8uxdwsT67eM3kb+f88EP1vVUFVGkgn4eGjaoeSpSACf8Kea+A1XdFQLD97z
TxPrxHaXTwCl3j69dYf4mxotxkj0yy6bGgHJJVKUC3bjOxlRTUobfQQMWqsOZEGLipyMzChnRQJn
x2Mc2OrgyCKaaCv3sX27JFgL47E81npeZEGRsmFx7efKXIM7yezdXLQOO8DbOqMjGije2B/z5TaH
jKOTKEMW16VfzNIgXN3Byzeye+EZ27WZx0WZryhLZi4dQKHm7Om+Bb5sgg062z1ranDdJi8kR721
8jCWpS6H5Gyk6SIHRWKMQaJbng2OvhqyLyhRcVLbALtAaUYByaQXm7xUr4J5rR4La6sfvB+WlZw2
l9S5IPpk9dms280FaTps6pQhEYcWTO7fjm/udapMbFI0rXQTmjzp1X/YsMwW6w5QQdScZKUvt+AW
clUEi6/M6DHfk+n/y9Sal3jXvRfvt7VytfAAVIj/WBR6u3woaKFUGqDJe3ihoz1tcKKjUVucZzXl
LrXYSbTVePQ3RTqJ1klDroUK1PQJ4D2hhX752au2zbvOelZ+Xam/+fMFJcqmxPV/5KkUQKVAhcMl
1vmpf0VX0jF3jbNy/nW+Yqtk9zhuuBANQsVWHVC9Yr1viZre+hDK1IhFK9ejQHQJqA71KXVzQPq9
fB0qgThFLwfjVBn3hsYv0YK6LtIYN7RF57771m4Ns0Hafj8g0nB36juqdAyKqy+1hawp45PWXWRI
Y0duqnDCguvpqwVNvs4185UtscRJ2R+xCQ1en0GrcmqXLIV4yQ+TpQObuTAxRCd4AHF7HR3n2ZMB
KYTZGizERenHsO09S9AsZaYMlCLKqhoGuD75gejYe2OppxoXlvliJDzdUiHKHAlogc98AzwDyF72
AJsI1LX4uYSPzB3rn+orZYhaXxBySQOxOLWOe/e9Uqyy9PQ7G12psRX9CcK2ujBCMhXWFAS7UeWh
rntEh3jXRaZhwUNufGSbbuvpV7h7Q470hsyymWSliIhHebKLXXhqYkx9bben3K4sTjFbz0KQuE+t
8AjEzfT4weyK/dqwcesLKKsUZH6sqt0EN+0e99j6cjw11ntkJrstAYV30s2uNEX39fHCnDpjhCAK
ZYaCbNTzPoAZOtrox22eWQ5sDWZleY5f/1+Ewn4vYHWr0OMce/eIXjXJLd3icTAcw0HnFF5tl+E9
t6ze26EF1PvZW/fn+8zr0JH6GALDBwgd3uzxp7vewcbz1No8jYM3Mh7Uq5lVrGFVyWsIjfx0V1DU
tBpXTTyxVNwGA8zpdrSbxFYil0vNYWs87WqsW98/sPJLqzXpJWHqCo99aLRC8EWYf1DMPDIx8PFy
5CeAL+y6V746YrSelZJcjQqXVKm7XAWpIVQAG7oiM/hyOmbnJLCEDN10MuNqrYaFS0rULc6iVgVS
EqFkoM9dtvLW6iHLneQIR+319j1e7QNdEKM7hYCr3clFAmJ7jCAFlZu8hSf1moV2t7UKDT6ncjZY
CZbZd86dZO1yZ4OLrWomy++RAi19m5ffQd1mPsTDu6gJ03Voc+d0Mq1yR1CMbvO7+pJe0qHurhDk
1ZgZM/jFGNnpVFlnbL3yNMsxd/BtZD47tlil4zV7saRJPVm6tujDagZvY2e9uzGKAWjY3jEx0lkq
+tWIszAblZz8W0X37UXyXgE5+KBbLE9NApBbB0UFDVk8ByoOCwI0TsdjgllsdOyGBmlr/WDXLMlx
3KJGxQVxX1Rq6IOaX5uYrt/teu9HuXtgaN9amLc8IMqiGFHf5m0gCFcx2XJn1KPn0PI51sT32oCQ
uiRDmRClM8Q+14nuPaE16YTWpO3ZvH92AK0ERKE9G5CadVaUJZlHIW7ilJzVvrVtBcAPj+ivPlVu
qKD/lplVWYtdF/zRTRjjkKaYAAc5oCgZbr7HiAT2zaA54vYdXi0hqiqmnlRFFgWFjj2EWQkFCQiG
12LeaCSNG1vz+xDajzuU8GPEHswMzlqkvKRIWadWKLiwECREjfsaTcQcGhbwmEQm7OGBYxS0V3Vx
wRxtoMpw7rqBKAmkKOeWAiE+3Rbgqj1akKDsUa32HLYNiMKV68zqqDwDcaezIiy8/SNPtiBE9HNh
kPKZT+OoBy+DZaf3hVXXJpmj3TNR2dai+uX5UEapDUKt9yOcz773TUTZuztsd05ODxeCHsSsBK3q
+YItyihxEtfGIyfDV2k/y1cBCyEywU54G8kTJm4iS/Mo0xSGfStrX+qwd99Os1lBHVBBBrwB8/XA
YosyTxVfGAA4gBBLGyhFs1142iO3g5lgFQjJbfmbUV/IjzJLPACiC71VSMbw2F+F8060H4nnva3l
q5mnhVKoVE9YUUa1HuUgg4Sy7L0c395OW4xhYNXpwUFF8tHah95tkizLRCNA9gmX93wCzQAC5LHG
U1Z0wtqN7/ZlbOIx9A8FqVK2YtDrTjJ4kHt64Ux5i+4CdGzcZolhjug2l1CrxlaIQSKMzeEXj64J
qxdZGrHuGVEx1shMtaYYlEUKJiySSYD4ixeV78E3bt3tr/vI8uAYAb5kYSEpO3+2GnEuaFLGCRsc
5TYMVNxijH+99YfpjgPEPyv2+wq6/q7sv1mjTNPYjmJYNYQMRjcB6zebpYvl2shV+RaruYYYg1u0
KMOU1UOvZ3g9XAHGL5x9c8d89K2rw29uKHMUibUihJVGTB/eJi/HyjmOIUB9paP8kp1K73PDjmLW
jftvmpRdwo6jGvj14ArpxpdaNNvQ1Jz0R1CaF+SrGb5x3d7+JkbZplls1bBNwSAhdoy2t2/TappY
/UvpVJ6ySWM3xHEigRfNfUcr9fm8zTckG46+vwL73SwGudXweUGOiltKXR78WQE5DtHEy+CUl3Rf
PwHLxWYQWjPpGoqjBBxZRvMmpRf8EObphG4MjPHa/ut9ZiOxj7lFBpU1D7WkQmnCiCmCJOtABaUE
A0l92XQkB/vwGNys9hQu6VBKEKfVIE0V6HztkQHYyHWLfljM+/74gUXqrGbQ1ebUBTnaUSXiDBj+
DOSAvWO7AeKJq3vSzA49LMfpAc0KmnkiowzmuXmd7kvFvHemQ42lqRgJ3uTHh+oZeEe3Rb2aZFl+
E6U5GVZCV2FDDnS0j1dM2JtYB4umIVhkgJF+GAfGvZPXbNeSIOXLlFFLJNTYRUQfopdMpvyG6CD7
RIVhcI4nMzqeCyt1r9vzGXD6oxU/IcenWEBozww0sjqC4+TmnYXaGQulb80iLD+M8k2lMnJiXeDD
nmq0gRhsvME1+7YkQDmiKe+KbiyJqN1jY6W8KXn/QjYUXlneaDX9saRFeaPeGPOGJ/cUTasYHEQG
JLe3VwDe8q8/42fVLLYlxu2fKp/VgsaSIvn/4ikgt8Oo9ETHJeycN+5S57a+rmYjl4xRBkjM0rCZ
vk5p//IWYvnzWXMO0NYYm+aZaYk1L6hphiEa2EYH9ABKilor8NOIkOVadzvgOYluSw5NTw66xghi
VyPKJSlKbj3ftVOOkZjrHhiDb2+5DVQbx/AyG5PLDPPK4ooSIaCHw1HJQYr3no7v8jVxGXZ1tVVn
yQxlv2elxdh5CgrlpXcwWUAAJRh6sO4ifh8NZboNAtCvBSBhE7uBha1bNOiwe2BXHxcLVuiutnEu
ZSk2eqLPrjsdr+Hpl/mTdDhhZvVz2mxij3U8/8Uk/8Ua3cE2AwNo5OcOXunl6AJzEbbQu0eITAb3
WBmP1frOkj/KHPui3qujAP4AjHEtHgIz2KUhmutN1AI9rFu0LmVlfgL4nLsn3cwfDF1czWUu6VNW
l0z5xLMI+pOHjgUYRTSr4hXA8r1EHeiIeUmGsr2a0mr+3EJdMPfSmMGxJfUShk7+F6P7++Aoc5Hq
QJuIK/CCNAi2ZptJB1DJ2Mxcu/Raa/eJMbqHzwjbARh3YS36WzJH2Y4SsXrdFaALdYGN11/7Df/e
vLPIsGRI2Y1p/I/p3dv6w4thHrsf7UZu0ZUW49SAPOyR7hkGb2uvtyVvlCnJhDFMxQi8YenBEcv+
CjP8wWKMJT/Klqiqn5QlcZaFmd7LqIB8Da6xtGM98PlLO2i4ZqWuk06XoILQc8Xdvic7TA3MB4R7
hoXrHZ7vdla3l/fiHjMSDCkyOKThm9Vc4WDxYVL2rrAPdoZVuZG7B9Qig8669//NI2VNUCoWO2GG
JPeoZI6tOXCkicJGLgsQmu9Zi2o4ex/j6iTGQkdoIOfZGHne6MAdQU1D79EXUCF2n2Ec4+e9d3h1
QudrGKNhPlQYV4IeY+VLZUJpmsh1nG13i9ZCoG5cuHvS3w/EamY1nnWOlIVJhnnSCgnyRWsG9sdK
G+xhbyx0+b+SXQ2Bi84u7KC+fagsf0RDPaeiViK7ASYxGwwYSPja6y8PkDkHByP5LJGuUtMFXlck
WcCLVpWpANKIM85PCIvH2UWKCN0GZmU/K94OHKLt1mRwtybSJb2/ibTV5ZQ8gICEt0PysDGvaA23
J8lUrDve3VkYVDTQCMPK4axFYZh+1kRFIsGlInznU0zLsJ+w0xlK63ZvGhrUS9a1X9POJQnqNipx
FQlSI0A7bfv0PrgXhnFeDY6WBGjnPRuBqKQggJwXeWSgLQPvZ8w/OZg5wT4jBr01C7okR6kGV/RV
y0UQmV6bfYBe818MAqs9rksKlDJ0Sjhi/AMUUDVG5e7dzEgEBBDB20rHpEN5bMCR9X7Xgw5e9i9A
zgytq6c9IPQBfgGDFPlkOvJZskR57TCaUqS5vliyYRhTV/CAmoerxMqorT7NlpQoV93VVYi9sjMx
TugWFBpAtMstsfyhuQOyr81Gu18LDpYUKceta31RI6mC46pM+YqAju3RGNeUztkUbRkmygASHWnQ
Q+yIaBwZ62f0SDx8Pt0+K4Z+01WFvKykWItGCHBywsjVBfZC6HVr95fVoSsJBZc1RebjjJTW4eun
JPa00Qw5q46sSgCapJbaol2O19uMMQwRXVwo6snIByJEoHXEgKXabSzWNofVXN5CF2i/keaYRsa9
IhmPlxfVkgFTCVN0cKLrHbYyM7V9tZSxpEeZCrlLEr0nxsh+EV74z8Kstyd0qmaePFgzxos2u0Iw
H6vQfLh8MK8a6xgp+6E0szwPEyFuD9jdRBAbWXZjLZRb8kfbjbGaUpGHpmB0ojk3Flmrlt3fbbBK
Fl3ODM1nGUSVsh395E9iGhINeTmOgGZ0r7p99szRe/xghDOryYklY5TRaMocW2sl3DKgu0ub5qfy
+nFb21fj0QUFOmcw91iZgN3SYOYIvyttIhPDwZczmTxB2wI697zLgGWre1Zll2Hq6cRBrozzLMQQ
YuQ9MJshWeadnpkVpD6p+A6//mQrP/fhFvlqVCP7q6xYaQq4O6R5mFW1/xIN/mWv6HG2MPV1hQu+
fAryYlhpAiDY98B5BWbLD8dqtizPzDDB9ACtBOjxUYtJRFPfR/cXFp40y0rRQ2yJoNUpGnWInheI
LxIn2zTm0YwCUwpMuQdefJcgCGDdZqYcKYNRJskoARKCqCS2XM+b0CaLu39g2fDmAZ07//A60wuf
+H7M1LnEDUB8c3QF+1ph37CCTeFbmKoPlqli+Gh6x5OvDEoVi1/3TXGPb+FH8JDcJ9diC1v1/+Ei
UAakVMUgq0ZCzkaQ+HJ84r0Xw40FKyhM/4yCWIStk7dNCuvy0ckDrfZnQMR+WWNkXtzT2ZOvnrPb
fQ3oMZHeGO6FThdUeiRNuQYOBzTVvByPPsrMhbMxYueBtf+CERro1Bulytp2lqWvs/PviwPSA6y6
zmplfmGO6fRArxdoOSDPIKDF47EMRPVX1LYuKBewfMtqNnVJinqhJFlVTnKOa4aeLgCT4W2O9G2A
Jaj3+sE0D6/Yk4JtPdjVQxYDsaCEWMaFXv6EbuIwEAUwCkAIN7XrjedZDjqk8IIhnRWMR8wXcvKN
lwWdF+iVuFeSCeQ6C4lqpMaxIXo0MWJ575nPh/wH4q7L9HxJH0qCzM+cOFsFcVgKm4pQ0kxTR00D
/cTM0YEj235kfuIRwOCTFTDoVGwC1JmI4yRiO1Fbz5wQvfas9DRTRymbMqmchi1LREfxxJg3kveI
zhGb6cRZoQm9z0lAqjMSKtCp3Rc0j+DdeU1Rifbt87Y1ZdtEcdVyrE3CWaxkBEtdDCrh0QNzdE4k
kH4hfTju+xZL0OAVxg3ZLOuND77rqeaInSkH6w6DD2az5w4f6WCyMj6UxdEEAUBmBuC9eFkWsR2Z
Os7MT0c+DsL0IBd34mxhvw/3I+acIrOmq6yZtw03FZL9jRh9rnw9l7oQpIcy5s9SZZh6Wx3FoWEE
tQye6FdqVuuFLhfgyVfMYjZn3pywvSe1gtisCwsjev+IK/qhWvWcn/E8uFK71EybYyk8qBojiqbe
H1+Sw8S2rmNITpV52ql3mEcZwjlLD3y84X80b0aHhonp121GWESo42kbrN5NJRDJpB5Lb89Clliq
nFiT8QcHpMqaYAC4TgOqKJUpq8BO2adFehiyxlST7aibSv9rEJSdxilumYlWmmUMmmvMqYqmYGcD
ugORY/yeYRRqVRvnvkwPWoyWI39b6oEb9bHdqIyF6WtKviREGWJJHcRBzJr0gOVSVsLviuiDVyUG
N6tEVMDxoQ8MK5zoQMFQZl5TCBExDCGsX63oGcHutjqs0BAALShidY0mocmJMlGNpHcx3/DZQZNj
N692k4GKwqwwbs/KuQiiIAugwANS7MtQLlok6iFKJ8WQs0M+cA/qWNh6o1ua8hqP3m125O+pP3KF
QEjD2JahybJMd1v6vd7lWF+YHdpuJOxUWsmgQE52EQL8i4KIYUrZkHXsWKDuj+63dTyUQnYQmodk
KC09qK00OlZG4DYKA3Z77XDE/9AiovuuzuOkJn3M43Dy1HCG2Gll2S6H/12VsfADwuIN0BIk8hGL
swkAqtX7pZQdGlVrD7lUpC5X9/xBbvrAvX06q/zAC2EhGbL/Mg1oF+d8zol9mh8i3mvbzO6MbYTG
+f+diILYhHg6STFooUW6okttHueHIHpoKwABkXVrgmT9ARVZkyE5VdR0GqtBDjI1hGPLDzbXbN6F
ZPsHP48REEOWBR4oOtTJ98ZQd2VR5Ic6dATlqOWeXPzBzYdZ/osEdfNbLZanJAYHw+zI80ue7vTu
8w+4UAUBreqKLkg8ZSUTQMXxpQQSUTlbHA/LIqsWrzAUeM24KCpwEAFILhgqHazGuYAApweVRlDt
IZJMTnxQlFctjv7kzA3sj0K2QlSxH+j7TQEYeKk1gZAfpsIxZHIoff7jtsTWrIvym8RXUmNxGbW+
qeQ0EfODEZwV+bGRFG+OVJPHBCjHlc5tYmuCI1IzdMSFgkFb5VTTayRnjPwwRvk2lmML91Eocjuc
e8bFXzPLS0qUjekErpyDTs0Pgvk6MO47iwvy/4XIIjWb5bDU8oOCNbnysQmdJjuONUNWKweDHVtQ
YaxFwqD5F+DAgkos5LoRllx6mNM3LGvaCvlm5qNNlipmLDCeXyscfaNFXRt+UnUu5EBr2MlTZLe8
1RxSgaXNa1TgWxRMmgH111AoudViwxVcn2cHHjsyzYoLsNq0+onZKdHW+MxnyI9OxxG/SVzZX+Qo
puYpDhNNLUDurQkbs0GCPatdOfDNtvbk6qqMH0ptSpOZxa4eHGRP5exmOBhSYMGM2Py04VgSIFpH
ufJvn0Q/i4IizmIDEgj7fZcf5uEUqpvbV2xF8UFCQwyHzne0ZIjflXNOa8mY9TI7iBMQpIOzUD/e
JrDOw28CVJRdpL0yhISApjVmLG3z+n4w3H9GgzC50P1Kq6Wp4ers0OmXPngcdN/EFbtNg04H/Fs/
fjNCGF0QETq5x2IuhCGionaWKETtRW8M3VYVQHONRdWepDIo3EQVQgcof8h+cLzgRnKbbNvRSFFk
ExWry/vkfPvDWCdIXZMgC3QtIQLW9Us+fXD9+z/7fepeRHw7yQA1zw5qOjuG0uy7MGHMXa7qiE42
H+rAyVTolp2ZaxK14xERja3XXzhh9/AHLOiqQMASMCShUEfXj4kWcAl+XwjRzBjuxoZ1U1cPYUGB
OoReinLNnyIgqHS1lUUYG2A9HFZlhGie/9cziI6CJbinQAXe3oGLf0Tjjs/fmpxhC8hH/s3cLEhQ
TKAAp+ZTDRIdRuay0upEl79MesPwh2uykngJmyKwzsYQaLgmmW/6uOrwQIm6H3z71kgjg8CaqBYE
aHSmye8GgY/wmDPk0uOG7pipPBDZks/bWsUiQ8WnjZoE8aCCjNxrZqsdBdTsNfs2DYas6L1Z0yBL
3DiLYCXoTEG/ivrHbQJrZy4JAK7BK0FHSoK63XnfKXxPZIXm841giL9U7q7UghlbxFndVau8iHjB
Iy+h4qZTTwYhl7UQ5WS848qnsce8g8KaDib+kFZgoKH8RYE6Ea5UjFELwYw/V5+5liRYpLotquaq
yS9jcpy1kEWRxZP43SnUWT93mkh4ShOTTx/TjuV2yDf/nSfJUERFNnSsGv1OoctiQJ8MWnbog7S3
ayH8ZYi1PSeNZErYdoJcLK/b8ay8FPy05X3dva0f5Pz/Th4QdVjfKml4E38nn0/lPI2yniGsLJG+
DMNd1cs7LX+aB9mr+TFnPGHWBfqbHmWqg7nE+0mFl+2Vx7j81fcMV7Cq79ia+h9+KHE2YjcXKoff
d8VP+eWV8eurJgECR7YCo7T616DVIkZQulaWkLHKDiPnKjr2j/H7tGDp3OqRkOwET3a/QjG+H4kU
4MFVaEF+yKb4vUqRWg5GR202KcotrIwvjSD8FfVICnBXMTOO3DyN1ikkXTC0ETIiQ9qHni9PgdlP
wbyZ9am3BIXzLT5R1AtGytFFIRWxGzfVQxnHr73OYb1jOctWHwSBLRixsUn8NtWtqowiy+hG1htu
VfgqYlldBEITxiG/yyVTy7qr2gTvrF4xm18x30Ey/3vaQ0RvKEYgsLUerpKKyMe0kLU6yxFJBL4l
zIZVgNYYP92+dKtKuqDyf6RdWZOktrL+RUSwS7wCtTbd07s980LMCggQIHZ+/f1ox/GpUnEhZk6E
/dR2JSnlply+lN7xWFlv5LoJKmXkNxhyMh8m8Ua/rxNZPq5/WMEwrJyGYpqjjdhCyQPSnBtnn/Qv
DdsgscbHTEKyx6rN+jSaTyvlu6E8c/O+LL3NlMQWI7I+IA+qRDGoVO23sXzrxEMrDv/bWUmPGIsp
BsE+ejCiP6GW42jnadr9AQnqQLpQFsB8m3RWJi8KRmPBg5CGD8ZoJS5R1NhF/stfJ7R4KQ4ee1hC
pJqIua/VJAqNalI4npO9KfYacJt5rLmYt8D+jI2wfhZT2XfMT3dKKAb1kL+/pqSyRle1BraDNNxT
oj3tfRr+UMbvPWXHOP86knCDtyXvcUlRUs+Mjv1U1jkPqIqFps57WBUbseUWT5Jq0q7EYmAFFJR+
OIruERDrbmOfK6q7tUBv7S5ln9fva8ncf1gbizganjDSKWYRU3nqQE8HFe8Xd8QoLvX5FzN8Xaez
JBdIsiPDDkhv7UYAjb6YSFlBACd6LNmn7K6d9mm6QWTpgiwIHcAtTYxwyu5kzHOWt5MJy0Z+Ggwt
4+wP1AgJMEp1OHnbkaHC61azGSnhHIeY559JVgkgpuVxwLp22hAFuQnhwzfaWAFPUDIyDYdIskAM
LLdXJlgFCxtW3eIJC/D2EUt2qh6UqvY0ZY0rrJ853XpsLhk8MIfpV+TesXlr/vtFlFGxgpR13EOv
qnFXsthzkp9s+v3su4GCPCpvWPlGbTlaJzHrgZ4xpAGxMvtFlNGwNwZjOJdNF27FuAtxOwJcWzXn
vLWJEs81QwCLafuIjmlQJOG+ipNPRoy14HrjT9VhIOewGBBqqL3bGG/6YHvE6Z7srnX5PXUqt0m1
3NUdtOsVYfvpt3Xi6sNmcb44abvvGjV1ujTQNOdz7HRugslLO2FHRjZspYw8OAvTFSnpUjFpDETh
tk2DtB33XHWr+JxMby11XMP4pBnHsAzsIfPtZDekDO4n8f+EVcfE08yBAn1Afl6wWlidmoXIlMBX
1+4Y/dJTFS+0k77VXLYgvODzv3QkE4164ejUtpUGeT+Gn5o+z09WMr7WHVBv1zlapGTrWIOiQkOJ
KlGi1qRYfTmlgRFx37K+xLFwi8Her1ORYUX+ubgLMpIV6Co7zEpdTwN78gziJB6yDe7Ew/2kdd/S
zoQNqHZpI+67yHxQi35PnOZg6gNWJKvTjkatp/bktP5Ri6xDdWHGHbgMGYxW2PZUkR4KBXQ9Vz+F
YeqyjdLvgluCyQOmHmBILQNxy7VqTJlSoM9Mg86qNDkKLvzMGt5sUT3lavuOrTfqhoAuEqTGHBzN
lTpH0sUh7KsYL7c0iJS/4sLy1cktPgPOyk+HX+unt2iOLihJqmhYiI3tCpTG8VUHfgsDHjTWmdkU
yX6sUexf18ktZZYNJPbwL5IiBFb3+ihZ6rC4Ykoa9EydAJmes51VAlMvM9TIa4YsxF6ztPG1OBww
v5x1JyDgVkez5OgajtNvYdkMfoytk3+iP46Bg6CGaTlyVpb2+tBZKj6r5mfUmd1qEq7evqwzvyip
F0Tksx7bNtamEERcRINm0GveOoGFsMZEoEtQGENMcANYyGnWlUwjacBG4fjm+NTOmbSofIpRs9yt
05ovSgp4QcuEJUeDBwJsKVTj2F2sDiVsm8WNL0I0x7itH9dJyFMZs7kBDYJgEFEUnKb0TmBF16mE
48CaqTpxmrthh0e37Tp16nEdvT7Ve5G+TzmgvO3ss94zLxoGn6AA0WuFx0eUrZqtb1q4xKtv0q8F
uNItFOooMDic1Ph7SqZjhqYJM8f8kuH2w0uuAylY6/yueRCihjCrX5lefDFhK1Mz2QgmFszE1bdI
dqkJ0XWuRuiDQzuhebK7jLhqOpZn0pahm01Kvh/yqT+s38rixesm0NOQFABAsHQpPInLvulxKZXF
aq+Ma7w+NHX6fatuom3kXyrSMWN7bUnbyEFIFh8c9smuTzx8X2dkKaa9oiEdX5/UTkZLHF/evyWI
qXTEXqr4RaNfoUo9MdZeTIyjApCadcKLaqpTzbHmnTe6PJ+TtrrgLbqwAlM92Pk57r42b2q9QWTJ
0oK7/1KR7qksgAWMMa0sUBJLRxvG0OyyLEmPomy0zE86bbojtiP+Yj0Tp7IdlAdkt7BRWqkAOK2E
zKOsbt2CheFG+LcsQP/9MOlqs7qIeV+wLKh33aOy4c8W1fOCa+lO7bYeQxhBtG2q3K2tyh+Hn8kW
Ws7WBUpOrDdToxYUgtNG0S6KAKE1/qqBdevQeMMvbVGSXIbKGyfmChprp2Ef6ffTsZuOwvj958+V
pMwfcREON3XatyyCPA7tuYpK3w5PNEs35HHRVuEBZ2iWidIklULHtK2Q6557dhsWela7h7lk9Tcn
O/Pi67p6LcrXfynJ7Vp63ky4fPhyjfTnqX1mif0nxumCgqRadoS8/ajDOPlcfdC6x2JrEdd8GDfO
9YKApCJR3jHWMByW1luwruccc5w5eWTq6xyYRKZwsWBm/dSW78dSbWIBY1+TM+12oYUsHtHfOnV5
fZjqMHqq8/AQOaGbw1ghim/Z2zrJRV3FEm0TJQoHAYt0jAXMIAQCr4nK/Jw6d7XNXEvZ6kCUB2X/
CSIuqEhnOdkUGFqDDU/Sx4E5eAXze565g6m6pT5wdzJr7JqvX1oEoEA6jd0+rd2U483SIY/r5PXO
sIDNYGEnmRh8Ay1ZjeXzNkSupX0hGkY/1k9lISJHqWMu3xtYzmDJydFu6OZuIHxvUsauXY9+H383
jHOm/t3c22TrKbx4BzZiRctALgLg99e6nzQMrLRzPE7FvQq3dGha3avM3tnoo9oiNP/9wsh0ZFCb
vEDchNYBzyJPpMFLIxo3Dm9R9y/YkUxZrCM4y2ywk6pHtNK3G7GPPPPzjzDhUvDQpii9fsy3XHCh
1Og8YwJcVPysVdzT+CnlrdfkKMG88sT2o2b3QvjWe3CZLcdE2wiaaFFvuz68IsvLGnFnGuj6k0mi
e9I5G055UeqQZPsPBSmBkBEyYBYBPqB1CncwiKsn6pckulPKKnNpHAzmViA9a/eNjbugKDmEkYdJ
Oc6jKVmsHEs7zt2u25GWI7KPXKwMOtr9iWmqP8XZX3W1lQFeP1HrpiJk6pmaEvArbH7Sm/xYVBte
ddF1/8ufJReEBKsR+g3gDyCfbjtFjzQxPzWm7ZpsazZhixnJxLVxOzjpfJQJ6jX3W8/WrV+XQqpW
adQpG3BU1Xk4HNeN3bJCYZwCi4pRPEGN5Fqyu0Qp+inFpxdV6wnWHbrC9uNxOvFJ+zspDEyAhs2L
cNqXWMRB3G519S8yhw3CyKma2DEj57VprxBFmwdj6jGrXR3jKs+8EsO3dTaXGi6Rv0Z3hA4IEnAp
WT9Hj3MjYzwLkPn0JlTLB0C5TxZejZHuFeUdWuiakbnm2exfk2bapZ26D7P42KSGi4au/ahVJ8G0
/VAlQR/bX9c/b+kQLr9Ospplw3OWDPg6tc7cqKZumb6vU1gKaPCaV+dNzRSBnmTAjJYYaVlhFijP
TpGodyyp9l0/uuoR0QHe892Rm8xfp7kU0VzSlExaalNeKGQ+8+gr60wvSoGhUr6GOM60/rVOa1GO
Ncy6oCHC0eEmJCXpzEwwoiF8IsZ7jgbCvHJORTR8TjvLm7h9b3Y7TUS7Iba+JGmxFbzJ89kffumS
/HzDF36JFizOaTRmAebITELTA0r3GFerDl2l3jfNc6TE/mCjcVfcVagQ8T7uXIHkgd/GftyKPZo4
9w5irymcPJNv7ZpY8v3aPJhB6dx4LBdxtLjp49zC4Wjjvkge8te03oguFt/yWIyhE3BH0SkiVXrT
1DZE4eC1W1RYbB7GXlc/a1bh5ZH6XFNAy4ThjgISSOk2Io6lYgbKsP+lLFkwLQPWaKerML795Cb1
6Mb9A29+DuXPavhpGJOrcnSYVXcKwkotNHf1lnH5f3jHdJ9KMAeBWvf15at6RIsOwA5Bq5YeqZ4K
yueGXK8bJ2/S0bPu5OeouRNJt2G9FzUMGSATC9/Q5ybnxZvc6rsu6nHooR7kFuZiasNrC+ESWh+q
ZGuIcVGMLshJQo4GjkwAOxYRQ/Sc9tVBiZ+czbmSLZ4kSz0lwtYKs0XaxMA+28q5F9pXLT9j3+1J
S/PdutlYJIYZLIwUIu9sysBEtOgrTMlBdnTheEm/E1gxw9QvJRJ5U7Lhg7ZoSacH8DLKxZwPSviO
1XjP1d9GxW3x+rHNqtzQiqXgR7tgTDrFMh3gU2Zicd7tFXLG8PUe7b5eBl1YP8Jly3tBSnJeRtKp
karoSCzY33JR3KX6XWgpu4gV3ki+IXTtGHrlq6Asu40Ib1EeTSDEmujy1G8GXCfFFrbDYXQ1ir2o
/S+RVF5fbhBZ9Jx4nekoS5sO6pXXyk0zp9CaFiepxfRAo3PNcj/tYMzDfdO9IpXoNpq6katZvL0L
mrMoXXgTgu4yG1iPWeCIU65/4SamrI38ADj+5/XLWySEo0NPAUEt/MOyXRDC0Bs2HDYVXHQ2jIdi
7DqEQeXk12rkuE1bbLw5Fi+MIjv4T/lZRuKIm0hUTQ8/lEW5q+lvXSJceys5+BHLyQ8bDc2riGlN
xLQ3k2kqtok1Jaxi72R+Q+v2FBKUY61S8/KWurWdvQmmFu70ndXZoUQ7Raft4zw9TpFfjHSrtLV4
xg4clI7Rb5yxdJmiUbO2dSClon2o6nxyadG6pjntDIYgYP0+lw5Y1zBfQzVbxfNYEtbICos21E1E
Qeg4Bamue+s2NX42VPL5XhKRGDJ1tamTwcL0f1z6gp9z9HSts7FkKi8pSJGj1rNeb2IbN1hknt7+
0LoDdtG5Deq8Oob/1okt3Y9uUhVLaVB3RCvttbKNDl7aEcI3NJ8UXsXZuRzGUx0/GC20YZ3U4vVY
mmUYlKDD+QNP80LdSrSQIAigWZDazBO6z2t0V22NAG4RkSLhnDRjHts4PMt54x2Wwya7LM/+R04k
Z2aGWk8SgwDXojtTRfNsfq+ILc1ZFLSL45JuhqcYBioFjkvtPXqs8g0eZim6kWM0utu4dsRtlsTD
1DJmORMmCzu7ekV61RNT+ta25nnQ1UNdlN+j2NkguSjY6NVWLTy1VXTYXctap3dKauAtGiRJFVg2
WmuMU1KicohOZyQ516Vt8fhstA9rBEVvuJNrYqVhhlXdpBjOVxv4YpX0B8qMcsNXLYobEGwJhkEx
7yTLdJcbPFaGHHODqcM9plemZ9qtBn/c88M6Q4uaalPMp8NZYVpbylgNCnMsoWJE0enNfWm+izja
D23qEvawTmiZp38JyYsHG3SskrDAmFuJPSCiG3ZO/5a29sb9bLAjo01UTY0301TlgUVCt8/pN0Ef
46za5Xa0W+dnSRIMdca8QX7RuhmgT8ciq007yoOomdBxZQO88jsmE7YEbkm6Tbh2hGRItajysWWd
YbatDe/Tj93dqMDFllH5M261Z1OgMp6HL+tsLR0gLLbhzKPu6DKWBJz2eRRhm10eVEJ4nP5kOrIn
Sr3n/dM6ocVa7iUlyVTkBGMIvVrnAQPQjqePMTqmndp6qk1q7yOVYtXrKJqTGaUd5jCcn60dRl5r
qAqwd5yAKZXt1bkR/YE+XH6VZE2UBEsXhwH6UBrvhP7Q1K8o58X5FoDakjZQC8EEImyMZpgS83rP
8xjNibAjabmzm/PsTfpmC1NoyRoDogJ9uujzmnu4r62VnVEKUE4MBOpFHbm09aO2+EKa6lzryo61
yEkn2oZaLMkPdALTAhZFK9THzuQLdyysqOGoI+YYpJwMN+4edYN6WoslFEO7ZSa3aOnX7KGhrKHW
PC6Gbpu/ebJrM+ZHSAiE4eSvC+uSFiLNh6l8NOzomty0g8ipUJXRygNDHwJmaUEIdCutbg5ZZu/L
LN3ogVl6H6GXDJvB0QSNjm7JKJuaMMu8QRP0mANKy27th3r422idu9i6M9AChP/r7Az2hoWW94Z8
JNzQx6bbmH8igB2RdN+MM3tQYozZWjGySnHzFCb1J44kQU6Ng2EhYztxLy/YvVr1d/YUuklf/4H5
cRx0ZCOlpqmObO70kSWjTjCH64zVua/IXzkzvDLtjqTaqg4tSg8y12haxtWi5etaeiCTaaFZmG7g
0xgMTv9A0BzYjdY93Yy9F0ihGgO8IIrmfDzrpfvkDQcq/4hGc8rfsZDPE+3gV5ygX+BtXU4XCeEl
iEAIEF+YYrvmSddKi1cEN1hp9xa1Hnn+i49nxSa//+i0VEwaAEhE05DnkLJzVk1TpMUwRWEq6ilC
W2Ou1kC93rDFC0byioqUhazMIa5ph8mJEmkrRp4SCxjQxR+ErFdUJCtiTE2MvcG4nK5TPnXoybSV
F11p5gIhbxI/JI23fklLegaKM6yP8+EDpFsqx763knKe4CF262Z25jnpk229jzY8erkrsCutiDq3
Uv+KADOHAZ3T+gcsnSuEAyl95K2h75LkFw5Xur5Qoefm4Jb5Lzw0/gT8x7qkIT03axuVEb0Fjdws
XZTGDWq6Vr5R41lkBDV+E1kA+By5vyPJMtQiS4DZMP0X4UhFiCfmbDVbLOmUrgLAhKI0jhK5dFrt
VKldVWRFMCVmcWhHu3TD3PhZqtUnIGqJDU+zSE1TNaAcoIIIctca3DJzsJyUYjYkmk5Cb9yoql5a
I/Y539p8Mn+49FazAB0CU4vuGEyISoKvWgBtTMyoCGLnDZu5p/zE7DvSHw22EZQvXZMOP4ZsDVJI
jjyKUql6WdqhwgO7KnY8bM7ID9+nnfH8+2J9SUYyFwOzHRRk0yKoJ7yUDlj/4fQb8ySzZt4c2QUn
0pHptB6AdM6KoO8yV+t+tVX1R2cF9DKKThm8AGf5uIif2jpWC9KCCbt6BwHbeVO7X+vntBBdzLPg
/5KQBJoMDZ0STMIGGgaQ3WTshOs0E9oTdmky3JHB9JWqvFNy+32d7lLEj5wvZoQ0lFYspIaueQNI
fNQ0xALIRiGMg1Pm5aFMjNZNwgY4+CqF6UWgdRgG3XrvDYIR5JJ4KWfGjjJinlD6ZJ5ajgCtXP+w
JZ3DKDZB1zcmHdFsLn2X6OPeQdY20KvxYDkEj5FpPxr3xbSVF1vq/sZuGmDgzWEdXPSsKhfXO2hd
jQcBVEFj1mmk1X5KT0ZFd6R3PNp4KkqpfeIcgfTjRY9OY+1D0vtjkTz2dPB08WKbW81SSyINYAKC
CRDAAyCbev1FYgR6RJQURcArq3KpMCMvNsNuw+ctmYBLKpLiiL7Xi86AzA1DLWA/heXpMZAgaTiW
+/XbXHSv8K8YIjSwERuZmmuOjKLQE23iBZJBvwg2cPRoMyuTuUjZq0Awuiu146DfYTOkVzrkZFfD
H5hw9ObRGfIMgyYfI/kXd1xGObNzLgqULs+jfs6/1GXpbujw0nniXUfwFDGwz0nOc4w9B8p3W+HW
asVPssMkQj8eNp4hW0SkS7OGHNARBIwUaG9D/EWxf0/fAtdbJIJkA1wRYDvxBrm+LUcNayMjA4jE
T8gJeJW4513/B1eCfhg0gaLahPOSLI/T51OBkKfEQH5duCS7Lzv2U7cwkZj9SbiADinbxAyrQVEw
uOanZoCha5qqDJioD4wr30b9u5Ynd1DedTlfcN/wEKYBtUIVDftbrwmNTE2Au9QUQMlpQtcplb3S
RGdK8LRgvW/lf62TW7inK3KzHbmQatKEOfJgdRHQdnTD4quWos5UVL9vJzCR+1Foogjs5PbZcMgr
NQ5VyDV6gnlTH6JjYqUbXnypvcGmmGGc78fExOTM6wUvoRpDooeyDGqFHnrHfIyjt7JN7m2Mr051
6RfFV7TSepwJtw6xfYYrXpo1G9q1YHhRTgOK7AeKKBo8rj8CgxQ8S9q6DGhRngohznwLendBQjDg
h5w4WjtnaySpFqoWbdayrAxEbblV+BCbhyjirpHHbjhsubYFdpCsRliBOplBqDwAQuyIU5KNJVIj
mjH5kP7qixXHeLKty+ESU6iqW7g7ELnp6e7NNpymUYe9cBqsBqp0frJ7zvYdNzU3LDHnR6fY3BDL
BeYQi6PCBO4AnC3D8ueo+/UdQNoCKyt36dRiZwrT/2D0HUdn4qrm8UhDfpY1GtayOINTYgLDoYem
VNJzEjvK2SyGekMDFg5xviVbn4dpiCXj5HKhtkjqol6S4D/YY7u0cTarNnHtyTb2nCeOS4rG2Ega
LB0iCCKLRlAcAp7qtcAPjdMqecirIAvFVyWeW9Sd8LAuHQtWCk33GHhHpg6TjzIcYhJaqhhiswri
+p4CekM4WJSA8Y/fp4IcGf1osESXlKS6qRUyXhAmAgPouWR6Q0lYKLv/jYakvCwa9NpgqQiywvAO
Feb/tHSjDWPpQtA5gFctoiXHljNgTTfqNe0TAa/IjnQSP3P2J0PcgGrCTBja5HAn8iPTaDRLtEYp
MMlsHyKi+FoV7do2PK6f1iw71w8zMKHOWW4TTwsAGl/LFi9EPQHJE490OwqE+cXWhCuwG7VLtgA3
tyjNqnXhOxpWZvDucYHRixfCPuchZuzsT6nyeZ2h27sBQ7ADuBo81m7upmbEbkajg3f/po1us/Uk
3/p5Kc1QAtcpahERBUpKfIv4PLU3dGSLghRymZWdRHELBvpdjR1F66dzq+Z4qgDvHuEVnA7Qcq8v
AQ0LY1Pa+HwRHojD3aZ5p/GGjVykgVwtsgYGBEvu4lYrjsRwRHAD4okm74AuVvW3dTaWzgg25F8S
coCtizqqBhtSS0eXd+8AoFsncCusQKGCwZ3VAg5TVguszYnHzNSKIK0H4ca22gZCK1GVL0vmDUo/
bfjJj5DiWg+vCUraUQ49xpIARROIzqPjoSz9+q2rdiLaK+eE32vdhiBsMSjJccS5OaioVwZ2ERoe
NavwNOTKZ66iMdUQudiwmLPQ3rIHFAjMcBOE+POFXih/Hioxb40J7ClG7/MGo1Ym4gCtFzu9+1EZ
jT9oheKGY79h324d9nyuaHBREV5ZGB+/JtyFU0KMEK8ktO3k5T7nkY+dAGEde0n6tC4zSzzO9YMZ
Ux0DVDLaOUbHWMt1BFgOEUEO9DtSnEPsbqD5Xg+ZW1Di2ltB3a0iYLoQkELwEnDatrwirkgLA0GO
WgeG8bOZIbY3WqkXju/q96Xj4zojfWrg9/shQeLhIXRZ9KlI3JRuHN6CPMLR4dgQgaBXTIaCmCE6
HWPSawT1P/rsAbJgYSYv30wkLTI0kwG4NuIcefdJntcWmYawDmLbOpYEuCivrVJ4U9WdM2ujLjgf
jiT0cOEghEABbyW5Db0Y8XrW1aSBb03cArA2ZozXxOd1qVskgj0kc95zxnqRQipRKFNETRCJcF4F
e+/afVa/r9NYkGxKL2hIIZWCvfe8jbIGgDKqRzN2rtDcOmBNxJiou7j8afSpOzR6svFiWRRuShDy
ItaCZknCJzoztMcxb4A+8sz5U99v5YwXhQ6vWQM/j0yevH0powWG6Yq6CdTqMRtC5GgGHxZp0PXd
+gEucIL6MEFZds4UGjec8Eo1xn5ogwQQDjujr7pT3STOlhOZvbckcOirwZsVlW90QMleq1GaOHRa
sw1GPnmZk70XMb3vNG3fp41r5/3z2ObP5sTPVnKw07NG3+3uyzqnt6KCtiu098xotHj3yYYe/hGV
TdvogJ0S8l2MzoI9U3RkhfU+dIWeZrs4Qmkeq01O1jDmp3XqtxcK6kgcWlhqgVySrN1NibCwqWgX
YODO65zJzdQD3Ltb2htPslszck1I8mdaR3kYhaQLUnbk2b4v9z1Ge6J7xd6601l/r+8UlXY4LlQb
gVWMIP3agdVJKGhtd33Q9KxKAeKdVWfV4HTHAZzrJRMQLB0nDz10nwu3HCJtr6h1cVg/11sjg4/A
NA0evHiNoG54/RGJltusgQQH+RT6QwQECTa4ijA3FH7h+pCXRXcPFAVFQzkBPYQhH60ecIy037HH
OppHJYO45BtkbmV0frsDABRbI/D4sebPuAhGatROMpIKoApalXpXGu10HyuYdTK67GtDgMptj2p9
NLPxBY3oxkZAIi9GRKIWMK2YzgHEHJrCicxkOXUTHQqiBRaAi0YTy7Cm1zK7z370zE/vnOl51Jmr
dl7Y7q303Dzjhw5j+Nr94uZLGp5UO/G2MNhuz53OY8xAWcRcIjL/84FdHEiucwsTxbEeJENd7kah
CvLkcNZVnhVbBQbzSlR0NkziwqASwPUA5DMPTOCq5fJw1+pZ12QT1hmRzjUwepY7WERJqAtQU9es
HL/IyG6c2E7Yv2+OUbTFzhCMHiIRhim9a34jjWVFnWlaYOQKtuClthXUSVO9rivNwqmiGQidXHg+
ANtUzhVVmejQ/x7hVHmindTOFopbYBzPbQ08tHtAEWwYpVsthQ9DPIgmshl7VM6DVWwaKMGi2wDT
lTog+2xgaX3LhCXyezYUCd2Q5IU3C6pfzgdeGCr8N+W/QqCuwYpaC1TbzyvPJNjm5paGD/h8LHhz
HnKM4Qy/beGvaUqhiMpCS/S00D7AMMr+sfULq/KAQb5+dwsmAiixkEr04gGlhOrXEpJWeFQg06cF
JDc74U1Wo+VeVgiOd0uWVoWHfl3sDaFlM/lRPGEELVcA3bj+EbdOBrH3P8MjwIC4wXXG4jKqDEqH
j1A0/YAcE/UHYJ7tNSbIyZqSfd+ayYZaLtGcY3CAsiF/gmrcNeMAyp8GwOtpwTDSYLTj+xEVQLcw
HIFVH2oQOWyDyaWTRrcGCn4E7XOAuLsmmClGbTbAMgw477/HMYYVgTap52ixBOzkkbPUU4rarVKx
Ib0LygIvAPWHd0UbjNyvq4lYF8kAm4cuQWVHh775Wui54zWs7sYNJ75gCQDgASeO+R/0yMro6E6e
I9DENgNgPEXPTYcx9rTatTawiBCbrMvMbaQJr4b6KdIumCO4Ac1Ne6UUHQDhsAnAjL9Wtuj2uiLU
jcNbpoJEMZo6ofdyX15kYf2zBgsUoK86cfOxbI9p2W91ii9dEV7v+CGIBQqD87FeuKW+b4o+I8wI
aJZPgWq0v8w4arwKnZQbVmWZ0jwqjNZblEZmrbigVELTUpZmRhBm1reht15Gq3lQuvDn+uUskoHX
R/CBEB2YaddkUI5G+TTLDTTa6ADwGSLnMGdLjmWlThtJuNmFXYeN2LMIHGBguWCN2I14T7FqKXVk
68CEz85ojPKM6q9KqF7ePRqKcsA/v80aKnKwGhqmlogps1YRosctGvGDdvjMp8x1MNymb8HG3Iod
qtCQOHRgIndJ5J3SqpklFgDCbYAomxhRL8fPzB7SDYO0SAQdVyi0zKsMqGSQikRAnocIRMy6Vf2q
KlD262lJkz8hBHBwKLmFapI8EuO0aVlwq7JncM3K03mOuCeaePPjd28G1496KVadwKxj7u9a6NRJ
mAxLPm0sRK1zdVc7pKuO3YgQyG15pbHn3ycHuVNRi0NlBA/ra3JtEwpgusUkyIho3Y50L2ZMj/bv
Q3Wg7+af4GOeFjUkMlNb9QChTkgQK1UwUwEI22+nbxz0eiKzhm09aEqQ4X2cLLeLTIlI0DXJGx4t
Iap85EeV0a1JvFv3MBMCau1HkhJG+/rITIbyb0hTgqLilzpVXgusOMrNfaJtJQiWCFmoZ8MzmNg2
JW9IFX2rhmUMCGe7cLyoB0JvhLF2FcjOW9ezTulm1WePFk21VXE9gM3a6c0Xg5Z+3wINk2751tuA
BYHKvzxhAeT14cVN5eBBCkpGeK8V4gFYTKVSP2hRhUfqRjZ0mSsYBazaA1y3/BbvK6jxVOH8dJbE
Ho/0eC/K5LHIC37Hab2huAuGCM1l6LNAlynafGTOWgC3t7naI2qIUZl3FS16J+h0/r6ur4tU5koZ
ekcQgclT10mqWyHXKx3IRKysXG7o4qAh+Ptt1weY+I+2bRwfYktJxqtSa6IyB0B8Q7LMZw7GdjJF
NbzK1obdH3CEERBAr2AOBL321xJRJLrG+7pBZGcmnQeM4A74H4RuVDQWz+1j+TPMAwz4/PeLkAGw
uxOlcQeoC5Y7z5iwZHubx9Rf5+VGuoHcC6ONATaiIoEod1gqPYD4IoAeBW0euSI0n7Ewzq8NuHNi
vhhFvXF0Mj4eqgizDMBZo9kSE1ZyGwAq96nIOk1/TV3//r47Ve630+vJrXy3dD8/WJ53VPynDR7l
TMAN0TmteXGUiqGVjl6AaHxqfD85i1/n492P9YOUVPeGhnRdA7pTGJIx+qv/5a+NYFjum7z5bSms
0xqSpGGG397fD6dP0Ym5Z+8Y7jbIyImjGzKSCnWKHtYOGu1f3+8tt3A/De7p8P0xcL2H48vR3ziv
Dz99EUDeUJNC4iachCDzpdz5f2v7L/f986fT8/fDTjk8NB6gv7wtMfjwp2sU55D2QgxG5GHSaj5G
/17bi9Pkf4m90+nklsedy91uZ3hvzH355Zw2WJXzGDesSgZjMtUxVcVMGFDNf00Q8v64yd3sh/5/
7m40ObT/w90dcK9cf//qDscT858fv/817j1P+fzDX5f45RtEF++8pB7ZcFsKkdBy307CVvTXvxv/
fl+7n55j//nw3d2VruaF7vnJf1f2GzQXubygKalyi/7aMGSh/spP6nR4GIPP1H3YFX796ez17suL
6r4c39dpyq3h/1zfBU1JtZOsHwwHmbZXPz6hP9WbXPOHdi5+QFiOkf/0tDX+sWyvLghK+h72LQ59
cvTX3otMV/f9Y+j9YBs5g/lHbuTlgoik7Swy+rlqpb+anvoYPv+vhyapNylszvBo0F9LH9KYTrvu
dfg2suCYHY5vnnh7yrwtktKT9OaeJP02+lxJGoQGr6NXZMjs//3d8/g9OT0dz+ir2D9tSqPkPG8I
Snqd/h9pX7bbOpJs+0UEKM58zeSk2bJpW/YLYW+XSXGmKI5ffxd9G2dLabbydJ/aqEIVClAwMiMi
Y1xhNkjynELZt7Qv7/tlwUkasNgu7O+z3Wz6OJwV8QTBW28FUtMCf9w3yVpFxLN44vAzv3RHHn6N
GyShqLYjtBm7Hek2I9v9fu8vH7XlPw8PhNofHyC76oj1xUuFzr87fyWR7USLhKiWhQUor4+9tY2o
s1w+kI1B3kJK6RdHSlhwxF+HyliQRd3UvSri0qLN2np/r2lIevKg+e5lINQ7fIWf3KPlGC22ieJ8
xuRDK2pgcO3gXW2fUqt2IwtlmMX3QLq1lzwNJLRil/socJSc7U45G4Wcou1e8i/Oy3YbPWwTz3FC
snxULHejuxu6oJJ1pt7X4b7N5GgGOywVAiGvSDKo4qd/IiHhdWhzL5GxLmhHOKf59PRsrd5ynJE8
ug/Etu3V0zfXU5l3v67kk7ErupGdwryDxKzf6wMWEz5YoeVxfIR/owTwEpF/MjH5zNj88RQvYnmR
yODo3UmtEUK5fMBbuopJSQ/e4SCT+1fEDn39SxH+UmQeAAzJ94thorhOl+/tUskpHK92OxDvwANV
+Deuwl9azH2dT03YLwAv6mfkxXpfWL7zCMvyxyU0tZ+fDocvznH+dMj+tmZ/CTJ3FiiLPKy0GKbZ
+mwe9yNgxS2suqdVT0ayxOYesiG9/XE6rrynMCLfEUkPU+jhjQ8JwRvFCeznn6a/n8O8FGZXKouk
Bv9W4g0dyZbZk8Xb//Rv5PR/iLCz35cqD7L2Ap6LxCtf1bNDvOeV99KQ/xszP6J85UcbUqNfxgLM
qJ+JTwPaEJXjWrJzIKxs/sjTFYlSOWP7ehbJ/ou112K7s1YrqyNe2xGOoMz75gAu+ZfesaiSWZpH
Y4lJRl8mKv4cOxsx1qKzLM67w70d5Tb6aPP8EkclCK2Fp+gpaOyAeOHT4SSSNYfUv3nK//LE2JKy
B8z9KZ6Ef3vEwnQyULBVkHfRfs+e03XoH0o4y5Smuzf6FHOmZ34SE3dUj83EdI2RBWJ9mlTv6Lw7
S//HlrmE2Ahbn/He4Q9PXubfub8cM/al1cN61CeaDX3RVrVi7VZwV4SH9ZfHdVeYhplfssmYlmJo
qjgpIZvr9UC3jkAcZ+m2xLURQK4QKN830xzLwe517KquGmIT1KwoIIvD5cX75nHEE0154vhK29DI
AsQZceIIqwdW26kv3C/XGMDLFZ7t4NKafKVrWgXqv/1i0uytowGDm8L+OoLPi6F47ymbvx8ugVZq
P7d0HKjmbt8/iU8eXt/eOusDATjnlrhsMV4lMEQAQ5dMQr+Ai2cgNqQnK6UWx6/6KRTeUS6ZsSKN
GaW5+POQHLfl8v1TIIjx4dAR3XaJQT5i8hzBYRgIXAaO2Z/16ZDUV4GAME14MSyqmE6TZaWQESDU
9niw1pzfn97AX6xd/T7DmoYlmBlw0eGYm4hAkMq/EPFrWPJualZ9r8gwxlGBDQ7UiY0XOMP6dmdP
wfV9nZ0P3K5oMK5Va5yCOjHBSkYuDozE1jmRdm2crMSPt5FbWj2nM4dLkTGAfRIGYZ7l0+VI7sU6
mgQz3D1FROPxnpd5x/GKO8YAnpqLjs16meyfnbM13VS/OafW85N3+OZlVX+Gcu8JBeM4GWOYdYqC
k2xAx3IiS9vYUN8DjymO8LFVCkkRlVHRwFOMwQj/6bsj4SdHKDiC9+OJXFu+Mte7MgOJl61Cq+eW
pJipNhyuNZ/05M6R/ZiqKzpSUmELdAg6g7s+au57thJ6ku88r+Id2rzz9FcS2B4X0zhnRaDidrbb
GE2wNryKjlR4crl5P97hMcYhDYQKcLagVNlHa+84PXnM139SYsPDpeuXwrt/WfPPxxVnjJXARiIs
GS1xiDLJyBHpzeXjo04fLuRh8+al1KDca5uypfeujbEZSTX2lwC9G/7pRRPcntqedzD97BXtfJzI
j8scYyyKNAxjzPZPxgIer07A3dJ9VKYqjE1XsBicV+sHWOEeb4zFqIrgNAgaCGIF3ft6u3eWFzLu
6j/U+z4c/ouTRLMDCmboT5nKqGwc1AYmeviUC9yZCebY0YlyiCqrlVYYKDBe7wvKT7HvlrVbYow/
02GIoF0kFbR6fUT6ComdpeuaB9RM8BfnhZzJRN8Sm2ToSrVNoa0AOj4RQ4qTjBvsj4qsJbF3dTOV
hHjkJpG7xxvz4le1cm7HDuSwgP1iDVRaVQSowZa+3WBYx1d7xDCU8z7zaDKKHir5kMSns+yjYy/L
7QKz4534hG5dzr399mZuj5JR8Cg/ZWm/AG/WEZERQF5Odj04q9x+8rxR4Lq9v+3XLTlGuxexYC66
Bmytj1tRI/mHuIGi3efp9xt2S4NR6/zcnsIOU3B+1VnOMaLKg4hlUZTepzLz/N+SYZR5OPeFAfAR
GdWJtQgUILsISUaHvdLQZgGHgyeFk5Tdk0LGBdCN+KIJNehZ8n579hOBjFvkw7hWiiN5bBQ0jGiR
PUs/V5T9c37mCdx0LHfYYNukSrgYo1bhdpKBHCEEUGB4Tn+OraXYWfSoc+hx5JuNfwTTlMZyOrXt
y+kjcrqHnGfUOfciM9ahDZMaE6tgaDgc17GvdJYmOOlLicTCmiPZM+7tjcyxYY+gnvRsNEDrZWsJ
ZEuCZUsRYj11hJcynym+3ZJiDIMeSRfNCHBw6NyPL6R5iECHlw2ayU/eUmHsQZQVyqUwQOVle2xe
3gfbJGO5aqyzNgWOTzbVyFtKyE54W2/Xwn67tmi1R90YlZ//63vJog1opwLw5v0k+CeNNO4/AL6C
Y+Xx+zB4EsNYjkRMjWYc8DB3FDXBLl7qFJheuUYsanHEn2MLZcZoNIs4rC9hixwlWVtlS9Br/id5
4pkmjpIpk9W/eo/HGgCIXTeJpUq2luGa5P197xPXxdroiLxwDO8keXcsiMK4Gvk5iBLgGsr+sQ9t
lZw3lklCoGjY6qGNtvy6h8Khx3gbtVScpQjgYChJ7KNqtUE1VafW4sG0Gl4Cb6ZAcKMP7GCdWEm1
mE4niUcleIfLXRBnv0RZJ1yelhv0BnFfS947xkKy6k1wCasO7Fkwx/stybbdknJdX56IMOYkrCsj
uIyg0tBulQ0ESa9LRojwrLqwlCg08Mwyx9Ngm9rrYTCBTQ4pGfcvxqFCqarhpoJmAr/b62JcjXNU
XIKuqyeH/miNyHj1VuBuk8i+L/K8w2MMxojljJfOnKxkRsZ1zvl1nqn/NZZWRmexbcFF9lJoxFid
SlobSwWz1I75ZvLeMM7FsAjKeV0PQPT/ObPWEl9MR/pqJCJ5tccrOPNEmwWhi40UMEYySFlbOLcL
yxG3tVO94SXjJQVnsv03ksAivTbD+YRuepDS0DNw1IBYiT97VLlqsgxX4tM5t3u3gvp+c8MhntFg
G9yrXKvlocR7IqPMsXUkG/1cJ0RE2Va3TbdpCZXIM21oaeVbjjHmvC/sOg0pT5okm56y9GIrI/UF
mhqWOvKiIe5NMuZjEcAlbc6gM0yKFlkIv1IHOUu4WByOZlJttzfJuCSLehwyuS9ldOy8bDFC3Tyq
u/EdybYQpTduwm2mxHdLjjEhUovJs2oKwNAUsS0/DTI5c2tulXv66juPJjuCj+n/LBNVkOnoy1Hf
O5Zkd42NYtRo295FpfcN1kym45Yrxu84S8WQaFPI/KIu4N+vx5KIbkeBPmJjwoySmHiebhk8stPT
f4dLFsg3TJUMmFHTYWLLUhlQKpLE+g4dnnc8b5CBi4f5T9QB2HbhpOjjc5cMcI4bis0BwkGpKc+p
muflLw3GzWnNRTNgh+NkvNb9q40UB/nm1VH+TdrmLxHGt6mM7NyPAYgcpy7Qmi4ziqajHTqOVrnr
/Zfxy19yTKykJx0wTgZ4AevtcZttaW3RJ6QROUc3GYPfUvCXyuTQXbmjmpbL2ogFwP5LKRLAX/Es
xHQo936fMUbtRTKSxRm/n5CXrWwtdjvEYB63Q2teZf+ywRiiqmj7oO9/BKD+MJ1xvXXwF5pML18m
zXfViXQbOnh4zQyHfsfPHBWef6f/kmcM06BngXJuQN7ZO+iAtjEBzHEFZjqRJyvxlwTj15zySosU
deLwiAcajch730fTW+jaaIJHW+nq27S+OcIxb3CBdDLhZvws+LuVDiFROoA8jwiJIhJvkl36Jv6j
7JtlbmMfcPAUe9z+xZmTxBALlqhMEHYAu2TY7NXMDIN2FP0hqEfs5ZLDtzC5YNF8XIqo8Y0naVMY
5uCdTAnL6DAKuoOP9B9OWaFcj51QGJBXp6FIbLpnNB19YgtVECTRL+tDnIZEzm2jeL0vMzOR0tRC
AkgUDFFM+0lvj1Y/BYNY1JXk94mvLTRyAg7lfQo/oz+M7oHENBj0/4fFGDYMFRMGUnWW4NYn5Jgu
kbV/D890n6LGGO72y8X6UaBu7m1eNdJZJQGnktNs6s3Ofm7dJ44wzTIMjGNskptgr1gw/ARAzmre
lGgejpAykCtLrXlYHXP+iCoCrgZQFtjiBGCQ20NNM8w7h5cQ3t2FHoFbGhFTJ11Jko4gUbtCD30f
W9ou4Jz0jBEF8NuE3SvLOuDQmRc8NKRQac4SyCoyKVqv7YGSx/XQJ4lgrhMwggCKBnYTluiybUeY
GUrDqjBhAfbVe/sabITV6hv4/uqDdV9w5tT+hhLzKCRqF45lBEpnZ62T2DftZGEllrduiEHPzn1q
c+EAJkRUE4sSpjUk7IbzIq0UOAiwbAlJyLbK7VYiY4jEiIwumceWKpi0qMedsO010rrPKHFZHNGc
K5KgY0WcYCom/C32Aoew789KIMBlXkm7z967nMjJg4Oui262pCcnp9a458HAzTSAGKCKBS+LCUsT
4C+30hqr4mUcxEzx5fMyNr2m06gIcD8aP5auqW2agTY6YAfI/fOeC8Rx1pj+gqxiNpGdRRM74ELo
wcL0kRi327W0rJYRkV4PPFv+02fECOw05jvBSwHRBnPst/xlQqzlfSWDkDUM1Ko+xKm/4PySkr22
DNFUKZDso8W/ydtFRF+xKbmy5JVI0E4KXLrFA+8NnfO0bz6IMQ/xwswvqSCZfm2Hu23qnFY1fQ89
gei7NCXtLraLiBx4nYnTr947BsY6BF0UqCGm1P30RMzHZANFevLu3+mMj33FGFCib0960QA4MQU2
tT+0Vh4BQ37dr5XlSeV5czNu1g0dRmKNxqzrRQg663jZ2INJ284xdwqpfWqnuYWBfrLCWuP7zM3E
zTdEmWcsvihZ2GDE3wfN0QYgTytaRfBx6dFHqvr3aXFE5BcYaR4mqlKV2iSz0qr7kK2uJrGTUVUj
u5VMbe1YWNw07X0J0UTG3kZdKsRjhmO1zkvB7ukupyHHps8oI5YDYeAemFkqkObZKUqhroW06ALT
ly2Z5C52+fTW6I40fBb2l2X7qrr1c4zIUyW6ug0TLCx1koSGKNAtx8fyPSXnC0lSP1RdHgLFb+4B
aipiaQ2Qj0QwzwiVeOnDDNP5gT9WllZjGDdbFoqJjSxoE05TR+eB2f6WJ9DDNgmgd0zQUhoTK/S5
iMUkVRL4R9H2/YiicnHkPdbadGW3Sn9LhLF9Glo+zfIMIi/H/T+OszboGrkuZ2EtWpJ5hbt1rPUW
Ywj7JWZaQy/aP7ytVna0+9jtdvIqe0A0fgD6OVmtTg5drZ7oBy9581POu/eJ071chX7haQy1QMUn
Wuiw//w0kT1vrQLtzNuK+O5uhaapcbVa0NH20CqATSK8h2hS3F8fADQLEzgGaBFkX93xFKrS+RwE
qAaODnYJq97odW/lQFKv2AtvvB6W2Sv5S45NeGQAGUvGsxn4ilHSWDuqFQecYcb9xKVfUWAkOaxk
oMO0oHB28uWpJu8VEe1qVVGTRrvwrST9y5lKHNv/0xzNHiPwTbDUGrBlIg7z9h5PVWn0eZEr01Rs
QSqi0P2JOI/ERd/RBuL0jI4ZnvDMTNPAh4AvOgGSAPvkp/p6LTx1GsT1qVN8BBULCw2laM+prGC/
++hIYTe2Dl/u6eO+cf4p2TKc3hBlNBez7MFCuYDo2YLW1ARjSad/AmvpbI/rL9P6+io8q2u9qoDa
rHJKDxrWRpXk8J8/g7fMM8qNfc6tcKnwHQoSQU6xSq3TITwED0syHHNbe1U+Bf8+6zM28oZzRlcl
0VCHuGoUPz+R91Im2hIozDwveEYfb4gwjkoYS3VaqCBimft37Z9HQOb0Lopoh/u8/HZWbk6P7bWK
6lzvz1Kr+IYb7R8f5JXwdZ8ATzjZaZPhVOqBaILCuBffL0gEyRYmCpYuUaxNv+qOKaHPHceazUxQ
gC0Nmx4AHAZoBHZiLxkywN6mA04Po+KYYQhtv976RJiGBdePrk5dqtIncT2QU06+D/KSw/TssV7R
ZzJtgtJjb7baT8qRoQFxquI4FfXhvGyXCX14nWasd89P0SqykTXn3OlMcvSWe0Y14aHlpxj7yP32
ePrQVtDM3kPDJYy6/fC6KZY7ADVEvDaEOdN3c+aMIiLWx/+eznwaQLWcver5S03AHNyjbttoKll9
D5/TiYeWxa1izWrL1XkzKikPtYZ0BmijHSNEKfAlfVqS8WDb2cOHsomRgqbmf9MPcXvOjI5i82mr
j1jrhhDGyS0fxs9V0IL5pvPkeSYmBiWk4LDoFBkVwGTdPiuaeYrz0FjgRqE+n4v10k3JBkAENuoR
J2sgvO6jGZyPW4JT/uPqSSlOoX5ZjCC4trbvKAVChh4N61GzXLSYSpPPSpGA4FZ7Zk3rFZ+T23BN
Fu0KaO4HWfSXbEtnoSzTnbT50v31IX2fhp54BZE5x+vmZBlN1ces0M0eFBu6tpzEq9zW618Laj7+
g+4h94JK08fz83mb4JTN5UHd60vDTm1lxzH48+pzxTqjtNIlUhdRhg9J0PGyddol8KYxGOKeNpuN
vCrJqrDQWST+L+qwc67SzRkwmlthq9pCTUC6sl/Qz4a5isI9D3B4Re/Anb+a8fhviDGqqgRy27e1
OPEZP7S53xRU1clZtBNtryWccHUme3Yrx4yKSoIsFGU5URtpm8MOik9vqxptjoepKmrdN/u8g2Sx
1gGGK4TYkQ2t2SK8MEiLChsmeqZ5HiCGcMz8TBv4DW8sEJ1xxsZj+QyjZ2yrFVBeCHExTYRhNowd
09w+WTrnWZtpuLilyJihIkqSU3IBRRUFpHfHTZYe5wRnH86/WmAwdqceL5mRdqBQWo7qYUfvzrZ3
K4Q78Hx4yc75d/KKGGNtTrJ6ltUc19VaxqomErX8H//gwbBcwU29zBEsweLtOJp3Tq7IMiYnMrNY
WiQgm5H1dothEvhDztKwCPlDNp2FUG/lhc6XxxvG4ZkYgzExKdZHpUMBwi/HNVwSx1nAwhTPgk3c
PxsbUeXqSbBymtKY8mR1urdf0cIVz4yJiS9p3SkdSBcketDogmBiAY/JBm2S9odNn5DqOxj/RQh4
bWrYhRvZYMTIZYOoOI1U4W79jD4u3cBxdxK6qjiiy2ORMTVxlKSm0sDUrNdaR88oEE+V6P9mPOJG
CdmtERf1bCQRgPX96C16kr401FCFt46sDzxB/Wl/vHNpLPRuby4ETUxkyEu0UffJDrPV2+blvFlY
n8tpvwN5fMT7uNlJGMXfaQTu/MbW3Tfg+J8m5I/k8/92wmzaLA67xdhM+irZC4LrJAl1N5jajWzl
8T6pmdak20Nm7NAlVxda3+CQoaECET+cZU8IOVGI63PvYkbz8M1Tkd/V1luSjDVq0e+VirmKmKV0
0j3wZcUl+hk8Klim1a2fgLsTWuabsKl5RYifTsl798wYpDgO1XN6AbPYPGlhUzq9CNajg+Rk41YB
QX8v+panehC6ZKFHa2v95D3Rt7dXuCYjfduhxej+6c+0i98eBWOosGbuHJUiXgFtW9mfAiKX5cJt
bYrsSUO+7hPjeYBsZcQQyzoaapx78g3EUxsJNwdYWMuTu8iI9OdtGlfUN0hmWB79QD4YhvL+B0yn
e+/0GYdIi5ImH2IFj+rnn4S3ymCmwHR7lIxVquVC7sIOdxtDbQnw2ezdh32fAU6wgI0Jt157P15O
vTjC8qnh2qlIgrUaDxHFWImAsqFAusZFEHZ5jIldmZ5I8meO6kwn9OsEgX6oiSiwA6FycUtfDJrw
FGPxib/ON+qn8geoURwKs27JFQXG8TkP8gU9AaCQRAcp27SNNQhUFcjL/ZOcdyCv6DBmB4jSeiSP
kEWRov5ouw+vrws6NV/CV+UF7POicUWMMTjZBfucp3DLv5jkXO6N7zZ7xnpn0ud27Q/rBg21PPTx
SXHv3RRjaUxjaPN6gXM8fR9rrJ8RVg1vUdR8rHzFFmM8zlFcB4vMQCWXHCcYrAm/4vH5eQJJ4lwX
T+4Yp0bsL6FWDzjA9Sm3xrVijYZlcb1Unuwx9iGXkhjbcPTJXTxi1qgXSfrZ24DHOFnfnWcCzOiF
2484T1NHRgWrABWDRa0QYxNPkRKpmNmy0j0MIR6i726NIMb74hb8J+X5LRT/Q4wd3DqrrVB0Sawi
qrC2VooFH5ZBKLAruJRmn1jsEfgXW+wMV2UMCykMTyqiCwwimaQ4cnEc5yPOKxqMqRjOWGGtSsFP
CuO9jQiaJ1yJrABOlLoc+ZtpWoBxv6LFmItixGrbIQAt09taMvqyHGnZ29nbruGNisvzmvv36Bhj
gZYQ7KiSBFhAXNJUmnrfbxu7XFo1dfzHx0fXpKW9cTdvzWYHFIvV9zcQArlzJvMR6BXHjAHpzSAK
gzME03TyaYo8WDrNUlrzmghnOvxuT5YxIslJaZo4CKEA69YCUjQCtAmlI18jH4Ta0Yo+5fRwsHhA
W/OezxV/jElZdG0ayAP4ezluj7rTbMfD7nkSH8qNjuas19Tmg13ZogI8e+ZG26at5KBLVb9eoRxa
YKkR0iPCy2mpHOFowdn8Wlv3n7fpF1lFxwYPrFCQkBtVWGSDUKzK8zmTVV/RCuxSO5Ge18YzeTMs
Baw5RJcg6m8AmGfEQ83DoNDFiSdSLsiZ0I/FP7w3bNbduSbCyEbbRKlgtIWK+XRivdcfyU6kx3X2
vT1ivbOMVI81bP4X8LdzZvKaLCMailJoQTlOZLcXKzpNg/81pp4D/0JqywUYlH2hKwjl1/1Lm82S
XNNl3h+laEahG7LJaOrg9wcsCZiSG/sZuHY8p2ROKK+JMe6qWBiXyzkrVX9sqFHtsmA1fkSpa1o8
RIpZTftL6ZfTeqnVNsAyThznEb3Q8muyWbXPQB/kcTSbprsmxHinbZaoUTMRSlAJAoKwg3w60H3d
B0wxSI7KxzKafvDfKwH6+PD/r5LosWJclGa6sIQAiRBd3vT7i49CwT1A5vHBAvA2rRGwgszZOhqu
jnK3jjauch09hjGxLN5J/gx93mOMsVhjHDaqjF1kPnL1x62KVPVR8MSKjKal/aGW9zJh1Q4r/O0e
MGn7/LyyR/qap2jKpoC34X3P7FN/fbOMtZHlqm8HGd+DqpOT2YXbP7a2J3fcsGDuRrETF7hNqABh
xQlzo2fgwTV91oGQkJOteZQAJ+uEqA888ZR9zvG7psRcqtIKhhk3oDQ+wX0WUqoT02lhadAGCnM6
JbIJhIljYua0/poqc7GmNGR6X/WqH5tkSKzMFS9InY0PqPdMaFgSsr9fvHrL9JusMGHPhYHGZBW4
7mynU4tV6ZfzoKr+8bgA3FKBhkeyIJGjmlbpVWcrILaKTOyBNl4WAC90cDlM8z6AuVQsL4WbKCmq
j37M4AO7hyW/9cSIhtmHIlL01xaYJBgqVz5xKM8+YNesM5ccn3tB6FOwntdW9YIKrfhm0s2mQeoZ
rgbR3Vcqoi8yOoy87eizAe41aeamkZANtTQC6fKPZPdnX5GWGlrdmwB9cJ0lvRlvpknFYJ2gWzxd
FZgp45z6nIDrU1cxLn2B5YoM76KZg/Ex0pGIBqjXfvtSPIaHKCXPz91rhLrm1316M4BvJmKzv/QY
hrMM8xyNDnrruIR/Hi2oZrUkwCBg+Yp2ZuS/B2cDXGZzowK5tLAjd8Dolyf/F5NtJloOJUWRsMpx
8sJuX4WwExMV4H26n2JuSVRIpB86R11dptrK4HWfh4MyEjTu8PRsRrdv6DLuQ3bWowDTbTrCceBS
AzTjWGGk1f8coWuPylLx/+RA/l2N76vL1hOW3zp3Voz3BYxPUWF73JBL+ILQU18xhvyJmdbDy1FZ
Hdf16it0Bo9z6XNSPk0G6NjJh/1NmNm5PeuhBK5GhjYxv0seTr5koaAzrDNnSuMc6nXkqm/3pewH
q4MxZjcEGRaHND+FaStAytDbjU2EEd331skTW1t4zpYfq6dg97SySfTyU19C0wBaBi4ArE4wQ8D5
lOnRYz5FwbpOzAxhNhNrQphPqbHBsje7WvCN0En6jCi6b3yeBfd8elAxp7QoV538Vow6UbvvrHCS
5hB31snsyUksSSl9VOVWjc8khglMgQTqJfGmwwq5fN8atO2XQtpQyfDPwi4a7Qqwv/9kvH7RubD6
moWfusiVAzWUxXApsY3TXzzV3/JlKZkRIH8bcxss7PIgLKuAto1//9zm3MQbooybOIzaojOySvAF
0TrDd3LiL2Fhq+sR7oxDibGni63oP4voZTnwujHnwuob4sxblEaZHqUmOM4bNBs/JalohQ+a/DiU
VlFhbbDwKOWctPdMdzdU5K+gsJARlWxUSm+Ugq9KtKqdwKALCWvh/mnXn4AMlv+pzsvmT0D+6CoZ
FdjEKl7wHgOOrCqMcR5TAZNvEs5clmgs0X8e91NpsrR7wcYYKfZReJxLns7xRjmgFZhLMrAwFFvs
f0GbGY0hCuK5D/zQoM622JVPih07uk5S1At3Nm1tdPTQbM9Ryh+JvUeXEa5zacRqJIFuvVheXs9r
LJIDiHxNZQ+JFMvfiiiopQ5xa8f1c8txQzeG+xxHy6fUNjU0b+ZuSuWH+6fxOwH9cxqYtsFBAJyJ
NZOqWPSaFkiBX72YJ2LUCWk/UXz6rDLrbD4JYkO0kuP7/JZ0hiZjnoz2EuSRIqPRWv8jr82DSlfP
PMir3yWlWyK/MpoFsEMxeRf4SJJlHh49nRzXpdVGtvaQuBi2MR70wFaxOBmwQA5eYBT5vgEjIY3/
sYRPX4LWemyUVuUF/uP2JTKroU2lXAO7coCC//5zPwFKx7WVB5iwWUU9R9J+Z98Zgsz5ipV6jrJW
Dfz+7F0uaLZuv5qtvh3t826X+TDZzgnZQcnj0P3tZ93SZXdt5G2ZBzjxwF8n3+tjsitIZmNZbPIe
OK/JaWqWQ5fBFL2YD4en9PB04MjyrGb/PWid0TAjLdKFXBuBX6hErMlFJBdbOGQP8GpgsO8T+z0/
MjGLeVXscTU1LCFmMlBN2JgXUYkEf624wSF+yDeBPZDYRk8TVVaACUefKZZihO6IeaC3rJ3q85jl
evq+/x2//RzmOxifErtzjaJYCAHgBNykwvJqW9rQxDpZJ+c7ti8V+V5r9n2avwdpGZqMRBuRsMC6
4FDwLSyotJx+46R/fOeUEH+5Jd27IpMPzfGk9Wp4PXheausfH4P18Qwvl+fZTqLMGlVsvEd7Mbbv
IZ5gXg8zrMI6GODpYHbkJUQScPTbfXTMdgpNVobbbbsFWaV2jVBS8czV5T1enemqWhCLN9U2a9Wu
P4XJRAxyfxaCBp9Sp556ee1Fqsrr7ilckLjHtL2wvH8Ji4k1hnUT0JyIXSbeMehwa1ZKo7tg/RC0
HH5Ks4MdtXssukBNKkKB6Os+sV8Rm4k1Q3gtdV3DukMs9byllYl6VpgahEy90AH4dPlaMDALtTP9
+3R+Jzp/CGFCEqvtZNwqQ+hyiptzpcdwSIiVPTbvbYL0qrZXvz8kK7XbZw8pf50LJvA7i3RLlm0a
bBO9QMoTaz1LpMxwlkpMNpWjOXDaeSuW5gzHtLYbARn+IcEBuT3LpO/MIi5Aq516Ow6t58he95y8
+5O9IGjmweov+0l5LfaoV6Gt5hNq060byusvnnv6bz5Evv2Qwqj0psjxIZVGlF1srrTAlmhvHBr9
z4VmDSk7zl6D39nD6ZyveGfUNSkHsR8TkHxZb3ur/HKc9/fter32SqDZ1fscWqzR/fCPX1ekebYz
fzFlBao3PM85P0k7q0EopymqjJ3ImFS6PYDFokhQgFEFPw3tpgR+1VoM9+UFS82dxnSNlGr97vRm
9rRr3dp0OKI+Gclf+osnBOlSNE1g/pihXppK1DQdjKhOgm2OGaUTDWOrcyRg+n4V004QHsT5LMO4
Ag1TyNJC/jEpV0FVHgtJUjQ6ttcu9i2OVixyng/wq7yLn1dNJDkQemI1s8aeaRmE/dA00bNk7NBk
QLN4KSeHUjhqCsBvc0egma0BDiAIX3L5zVjLI8UBD+VKldZqbI9mwPE2Z/UN8+S6jMlyQBL8mJwr
prG2/lyc0NPxPAqH6LLsq4PSPff9a43sXkmNgkrVizRciFwfW8mKR91uRzK+xN2HrtMWM8p6WFjy
SMr0H6GjJ/NEx8LptK0uW9gSfz5deP7i5DmwgjEtBceKeAVLRdlWmlAvAyzRbsNn2dED7EJIj4oO
h/GSk7EhSkEN2c7PbhXSASFa9pCGHJfixyFlPwCACip2nUsAiGB7DvVLl9VppUbPWY4a3oMBBH4L
fly+7D4uitV9jECetuqXsdwuqrdLCaAMDcjy+mdRULSuxFVsqU4GlALHuNBGnnKbil0IH+Nj9ZyZ
dBESUXtUTHKy28EWVTvTHSyZXbjBxjSo6fTJUnstRzruTssmIJhAX5hWsYo0J8CE+leARIR/2QYU
K4fijMgCaU5W9NFh91fwdV9FZ82VKZuKgZamSaoZ3yqqm0AVAy16FmIa7SsSHyVqrCKaWg4Q4SkU
yLLRj5iTh71ipV5i2eXjKnE+9A9PX6rWxTG9LuSmd2YeSR21MqCYTDEbsEwYw51JkaKHgwIdG7eL
kpxGWj40ukjUc+hV1bbdnjIqpKR4MgorFzw1eDr3pH28aLRReNr126TgWyRsIfx/nH3XkutGEuUX
IQLevKJgCNpuNtnuBdF9bxMeBe++fg96NmZIEEuspJFmFFIME1WVlZXm5Em4wcjiT93gHlWudOjD
4FyhMzlzes6Iv3DC+Y8UWn3U6Vl0KjzCcwYjrUc/qNXLsNF7lBS8wORji3E0iaSRyTVvLbPkHd4b
IySY8QfuEvwWVKNvTWyShXlE2yQ4+w7z7lvUfSrDFXspEXrv3VzP0FRN9Yj5M/wk0WfI7rQQzQLs
iv/HIGgN3yFChdBejbFkwsRfpl0nF1VbBOe4f9JecH2kbXJGmaHun5k6AIuPVfzIyMAPBqva+YvS
LLy7M5EZiGZQYeHGZw6T0SYbETDJUHA+E55zAAwaUg6EKoT+lO4bNZl+0+ZgFNk2elHv4a4yxbGj
Vu6ZrarTb+8QSTuXgdtnleEhPFYFkRaSEKNTd2tvbr9u1LErC110fjkI49dVaNf1SRjgYYIJHnYa
Pbqs3lTG43s9EyAreBFQERAwSXlkdrkVmBdD3VeDn5xDfpthHsYX65p1aOTshu5c14KJCU5sseIE
3T/TkAy57i0hGO4TnJi0jZHhIOZhUQHjpm6gmxYh2whReq7tFNNuntwPQLxgXY32rXbiM+stPCsz
F/VG3kQFEhlDtt0Q8lL2ouG5A3Ly8a7e+zPjgkT47vCkZAwQv93ULkk5xdPS9Az2Sg8DgS/t9/9H
d9roFU105UbKRFc4F12Vslek50Z16uduI1jVRlsjWe0VK2qIG6ZeuDujLkwFCpqqYAgCEC38NKkA
vEfFCIJPz25xqXyrq14bun28czOhI7hEr2SMi766ADQYZ+PmkJE57xWvs+FGPjE2uyl6VKUey5o7
JRHBFcy1IkqKNtk/V0s8vmoqeoYvUfcmsl0peMdLk3tlFjsJ587qWtbkmmVNHsbSUNKz8qctYHd0
duP72yh8ZaqD/F7WpGysmJqPFziTZ4XjCf9WRuc/XqVfJoqrzQzrXEi1QMnOPmbKD3AglPcodRrG
wthhX9g2pZFEJvskXPJ40JHPrqKTV6+YZ0/bMtJnwIU6z+m5t1IBx2p1KTT4hMTpSlHeK+a1Lp2h
NNXSaQJkW9Y9PBO06PXwE0NC6xd3KVd6r33IUeLxGq8V3OlpPJylQuMHbZuf/cCQpE+a7sR6IRC5
t74QgRwCMggyj4h7dEev9itOS5dxtSE/g+1b77qXAjCD4Mi20qp30mf5+Ph47ksOmgqCN0EGuxT8
BmQubsUBDSf0LFvmZyRDm1pXONI4fmH79V52SqM4ckcJjdlaFMHf/CvnNrN02UY7dHuh8QG4zRqy
d/BXprQXYZi0CRd0WG8HsB0o0Tyk/4EcbvVm55ZEe6pXmbjw4txzeo2rvhI6SU0qXcsCvQmhu+7E
n7+t7/AlHox4w4FxZl2hscMyiWKD5ORFckjYrB5v+twRa2M0gXuPuWPTS5+VjStwbZWfpcHIXL3t
VDvqgCrWNCP9CioilSx5LPGXiflul2UeiwYBCAfewNtjjjWhcvO6x4wmQ+gsirpimnI6x5vqJX+t
QVWU65qZMsRljTg1ucCqqd6KZDgCZ6MHm14mKSpvX3mIHC7fG/DMYrQaFRga5JMiJoNHyqfuJ81I
B8hI7WRgvw1IPew6f1UkK/mbL0nDrPLMzBCbLDJn3c8eQCA5ks5hYQpI2qZKxHV8oA6NVJx9QWer
mMTFW5gQL7eKqCdC+xlQm3VfNd+KPnrp2ImG2L4IPygySRJI+0mqgcHNElRTS1YhyjslANeF0wBG
xRssQlGUwpSV1hm+sqk5g2oW/qGEfPbjQ/ptvpsc0s0qJlrJ5XEms5JcnNHSHmiGAsCRshPAyjVs
y8vwDbQESkCunf5gFrj3MahOGFqcYrs9UdRVGZJoWPOs3Ru9bITVqk1tbXiK2a3ImDSzCpf4R0k4
0CflMzgKmRkIb16LiZIoLPemdxD/VK6p0C1mJLpvHbMpbEFey9qzgqDuJw/tIjGY4DXS7DI6RJw1
MCs3sniJFHuKmDvb92FmRk1ORF8fbDRK+PgVf81IeigTAeK3ZW6yhcU1pG+f/O/aN3KNRyoHfz61
wL760sJ23vd2TpRifA+vLGlQlYJcqGJx5tehs2PeD7Wd5HqMXJrNGiDv9HUZrq0+/GQY2Yvo1Uzt
wg6spfK/NB7b9FhlNA3AuwQRCvcbDVx9R94wPojJ1OIsHNqL8ofu833l+BYHEgjvlGytFLNmDj0Z
rGjv6cpOssM9JqgiPX+O9TcCtkuMJGIxgwy9hix5xSzf80qyeSs4hAvR40wKUuWuv3QSGPUFFaKS
UYozq5QkLS9ju7b8kh4lG6caWf6SvHvv51beJL2cZ50gFB52hjsUVol6zTixdgAtiGr4luu4FrcX
DzFmF9cLFnimTHMjeVqOFFJWTmAzoBvP0au3aaTj8CHuWpWUpS7XH0PvwO+gRhitqQTV4F8eX3V+
5tW73mlhctXbSHah/thpbcWTwCMdks5AA717uAl6YKEmZwgO3aRE+nBJuaYm3QjOCE55/B3/D92U
QSaLZjAQ801OQEIltE2S8Ts2+Zf8XJJukxrFYPEyos8Nrgs7znuMnSzV6wv7lj11uZEj0bKv/rIh
0f4oqyRJdGmd27Qxw0h3dabUtZwwYDaqrVFrokN7Yji7HbYuqYzEaPYer9ff4XMDI7KODFdZWNOM
+46zVQRgCoCm4JXfUvTVfePaPtYSJSjPfWv4HZzHi0w1oqbxqua3LJuTMGf2hfKPo2ZIhQ+FnIKq
IfkyOVGVbRIpkFzosmi6sV6/dp2vK5/+xmte5CVG15lq0yhNQZpaRdCs/Nq+qzXmIg9IDhOWZx/Z
nfLHr3hLrnYFfQMwSMxWQ/hHagK9EuwAEwtqksb8gkcxe3WvPmCSiwv92m9ZGpVnMXJigEThdjtV
5KjlpluwEjNpv9u1TqySPKSFL6hYK7veMYfwNFjs1wHUQTJJVtXYyoaMXzW27ZO3GlQ+iYNYTY9J
SirzK9Nz6xI7K0xOwFNFPGspqpqJCG4OYnKB0DEo9Ik4flzkcNkqCUVd7o6Pb+k9YRReMgXpRQQE
6E25u6VyKiPtWXm/Gh2WH7l0iqWVdEgi8K8qZ7nf5LXNZJYCJiEGiIldXiFPa1bdRwdexN5mg8Pj
D5rJ2IwfpCCmw+egYjNm+q7VT/XivpFx+gqe8Nrfd1YLvw9eU4UZoMx2wAgfiSWqBhCPzrhPMZH+
xut0CcA5p4MILcHKKOPegVn59iuAVpazXKqgg+Dsr3PL9V8H+sctATBwu4U4ZU4W+mgVRRnHBYvT
3GWeRVHbyn51Bh67+gNHhkGGG8lC1B+Q+V7YXn7GY1BHZCpAKgqc2kkM6Ctl09Ehr85Cu1G5d/XC
gHNYUUD+o0eeLUglUT0zL6M1Hy2kV+biQe5a9ORec3KWZEGaVefiD/cdCQIRekOUCK1UkEcFpNRr
0aAvsmR3+1IMSAqUAS026lKgPVMCBiLsagsml56mLcVQ47I6Y7KwcwpfJJi5D8V+UZEsPigGv3DF
Zg3qtbzJPW7EzMtYDvJcdo1hgxG/yzFjNgtRcXmuWketCRfpLEeUZqWctGbBms56XhonjLj73wdk
cuKaMLiUqerqXCcoqGSbTDTFnLjdLqsks9BCUnJoA8h1Vz4t6Nr4y1Pv9Fry5MD7tJa5Ei1G57Bs
9TqFU6wkJBlMj0Ul8CcqjaH6SvM/Sf9S1htec7z+LalI9/H4M+4ZYMZSIDxkATaFZYVfh+nKokSc
30mxgg3o4QQ/gQVdNPiU5Ls+1LVz9nlR988SajiBxZGz5CQb1QzNWi9XksMvXYFxxXc7gjKbiEzw
yFo53s6rT/GjoBZyCpPeRJ/9rslNpBnVMTPStximOXwxdBOJjuKT4J07qK1Bs9Xjzfj1/u6+AKyj
SBCoeN2VyZnw49h1vkzKM/dOTempRUKw4mNdZE022CBOAcSptIEXLjur34BbxHZjlOTDnwrR1roo
UAcL3jFwd+d7ROqIEtiADzbt8+OvnLOIyOn99yMnNzRzc14LJWxTQfU+JwFe12STZyjTegRe42Nh
961Vo35oPCYfgMoexzJxryQuwXzTssATSECQJevOgH4BBJpG/x6desc3kfpbqFfN3owrkRM9qJU0
AntVWZ6rCNlEBK6+u09DI1QWgoGZAuLt2sZg4UrhijqkmD3+uzYNVCPZtkZbnGAga2+iL8IBc+lW
ANFZbKaglH68r7OHOCJ6f1vaQQx5KzpO40bJ6qY8q2vu0HoxKQZICetDrCw8oONjfKfTV5ImB8gN
babFPiRVKYjk25SRLK/M3x4vZ6aMM27l/9YzOTNPCLlGBJnaGSm1M/MtX8J8lQLDIWzlVGep4+9K
dyGZOOMBgqte5DiZ0yQeczlut7BuA09UGgn01JVvhrCNUfYhCQs68huQTrbvRsrEJNRupwYgySrP
7bonoln/5CMXdmbUq9ysjPjJ2wjfHZJyHGGthgT4b4G0TmOyToc+2G4fvSwh5GdUB1oDQt+xWqai
B+923VohIXMbMuU5bt8CBaO2m+cGbamBJSCGbpvu32zzlbiJ/rSBH+cD45bnPP2pKYarqN9ZFCxc
h9mzFNEQNB6njDkrt2uCBx4OFUbznmuNRO4lEdBNES0BgueEcKqKl4XlkOCXJkeZcV3N9GFYnz3X
9ERMzK1Adr7UVjarMID9oJ0L5Rdenb4hTCGLDDzF+lwYsdMZnCH++OAgHdCWWqBN0lSdgCSOeogc
hIz+ESzjoDckwgHQClNc8UahXx7fzRnkDyD+yPOzSDWgyjvNg2mtq2o5pfWZS/Xczs/cN1sbnqmR
0qqQ41IIktJoOBZZ0HgY0naDxivFEsmmQWNYp+ebeOmhn9Pg6w+anLYSDVqdiml9VrhjIBMab5h2
HUSBoYa6J3o64GhIZ1iJqvNCux7eeVvGsI1XuV8wjXMPAAYYaWiLQwFEvgtkOq4r1KYp6vMmQaEd
3GFOcxhWyrE/9OiGRnI9NhO92RrZmtsVC8/4jF2+kT1q69Xj4wq52kQsTqVDUX3gdlVHF97uUZ+n
pgsjk0agG6aXKMrEJveDWGbJUNdnIQHQrNtV2catV3H5JLrWgoqNRuBalDbicNDDiBoHUHz4m9vF
BA2nKrXotWevNap3wJkAybIBrEhB/rhDI2e/9cBGo5LWWKGw+Fj4Xd4J9QcRfRtAJgFFqipT1OrQ
UXHI4rw50dB5H3DFqm/3ALLvdksXXoOp4v5KklElxFAW5ICmUz6buHZpHPL1qY51vk3WWcvu/BCT
xPzqOewdIGcXNnaqJP8RCLLCETaD5r2JyZIDlg+rQq1PDI98MPoGG7FcsO+zIkbcOErvwORMQTkY
JR6nkRY0pzhBpZf30fzyD4377yLQfAj4kaShED4J8WTNZ9IkKJoTN8gWoz3lQqR7Xr6wjruywygG
EBIczdjnyGrCrQ7Wcs01wyimMGS72Kq2ulbX7au69lackRqMqZgBZtrkDkc0mzrZvnb8Fa+3sHcL
Cjl9aMYvAVpOZEWUxcD6PVkwN6jlAGepOaHQEqwQUamgI9ATBuOSNj67Yrc8depvuilR/fjnolUN
eRkMsUBiBt8x2QQ2DtVCi7qTjEpCYPY7iunw4b4+RuKLVJ7E2mn4ncw/SakZ7sG0tyB/anKwchXY
KqRHBTzimF00Ea9lfh7SvDsFgU9yBrhH9YxqVCk6pbIQuQrjed7anFGWgMYO4DiAD52ct9qKTOt5
NWQprI6nVQufxWYnoljHoKcZ9hzVL6VJjBARnKzYieiTpvrrlqYsFHpfvPnlOspe23ITo9dd2ESc
TVPTDfWsIjK3Bgz3havWMjW5CGjHXFx6e+5N5u3nT05KKtyWKRRsVaU4PHpgOR0VP+8YaZc40jVB
jzUSf/4b7eAAqhUBpoCCThQz8EU38v2mO0WqUZWr0hTqTbZp1rxoZm+Ue+nBk6Q5TbSXPmqgA/+N
dEyZQXANT0SbOq7o9a8Udqi6U10cxa4mBfqPe1fHddZdwB4FTuezVaoWyMM4TGhylND2lVO7he8Y
N/ZWbzT0QuNJhJWAtylOdFQGYgaBZcee2CxiSMaLCXzNPl0wAmP0cSMFCA4ArcH4z6JPBFXI25uQ
U57pO7Rkn2I10oV41/dWyz5xofl4U+96dXHbIAc1+F85sOK3cqBGbhTgX5+6g/ZCC71cd05JUA4+
uVuV0QtPb9bJdvvROv3GXwfcgm2/exF/xSt4eAGkGlOmt+IbpcFkPQrx0tbrdkFrZsFHw6GcyI2A
3GFhtXflw9/VivBiYV8lEQjOW3F9LXeIRiCOy045t1LyVZmaiYA5TKEelAqphmzlY4hymWS7sK6/
grz8wvwrEvZ2vmTmZ08YuElZhiIhkJ/svDBEKeXGb+kKkBd3sT2Eu4J5ioTFVY+bONUlwCMFmUef
Hcz7ZJMHKRdROA24k1SaYv+cnsSUqMwxOfJjfd9HDFP0hlcfOobTAWIyoihZcNnnjhmNSMDO8MhV
gE7gdt+bOIrrIYq5U59stJoB83+jAOJe/QmLJ75dgmLdJSXHY8a2qugJwZgB+e4Vo30ada7CgmcQ
dCj66wYDbD4PB+fkNGCm3r7VBrDe+ouPHsrV8+vjGzV3rNeyJ5udCCWvef54cbt9Xb4WmxyY/2qw
H0u5g+f9LlGVgGqDbzeWmG53tA6ToK2UlDvtsDaQQ4o2whxMt9MtSmxw/dt2BIJo58TpkTnoILM7
Cyb+/Bqb7nv9ssggdBe3/ueD4EKB1AcnPQVHNYobxrnssiejAaMyJafP3ef7+y4iA6mt1s6NeF/Y
m9XLy37/DLKtt8f7cVd3GMXDhGEoqaZi8uFd02wLLHIXldxJKc3ynICtIZYLIiD9HqY5ph0KOg8H
8rkZPhIlXWtPC+LnrpgCQB7eRHC13VFwJX3jwbMsuJOAjGYMdHexKvwYcKVnrfns2gR9yueOl8xK
wqzCyBDaU56Mg9Aef8ZoMqYXfaSO5WHcBBG4gFulUNCVFPlix5142aKxmbcoan9lr3xkNe05gC/z
WNxvRX4qD0h82DB0UKKYNzFhRS2pZRZx3Emm+4jDEFR76DQ8xnuMh69aNAAM0kqIjc61NNcos3P4
KmLgnRzZnXwSEl32trJEOsweCgeTbQjGwyXFN6BdsUO73VCmep+Y2dLcv7uS0agq8C1xWDBICN/5
213quwrEHgWuDlwF/33YBKiJiSsOBFsvFxAhPt6jGcVQUAgELHkc/nvHnwLYWxQzGEl7Et4BTAcF
9c/j35858pvfnxzBIHt5KgQVKNT/IvshoVXXaTaqZK8ei7lzzMcS6v+WMXVHNFRWwqbHMj4Rghi9
US/c34VtmuJqEqX38pzB73OGa2g77uPx59/V6XDmN98/OfNK6htWbvD7Iz2kgr/avbhuHN0PCF2Q
NfMA3IiaxBWa0GZKpkGUu/sOTGkXPj9ey9JWjf7pVeInC1xJ6Mff5y++hVL9YpvNkoDx318JCPqo
rqVRpSId7Wj6sFXRbWTUW7TdX0bagWVSuAUl/mVsvZI4uH7aAromYvpQiSFvmn7gdARgwIb8AZTO
7K1uv7osYahmfJKbcxpV/kooOhSFIkmwTMyukAnztVKPfx+f1NyjBBuD7BKygwiYpiFmxMhl1I2z
s3bsLn3hCF03ev0UYobcpl0oes1c0BtRE60Ig6BTxLTHJLePaKOYYqDzmyWe1SUZE8XQGiQrfAEy
2JyURPf39dKGjQ/U5EFREVwhHkDjC0Lyyd3xY4WtmJgbVQ+AOgLMgA2G2l5fknMXPI8dZFdyJruF
QRC8yOAZPXmoWotfjucIdvQEBO1+ieRh/KVHK5rsGRNlbpEGWBHI+N2FSHT2PK5WMfEBER9JNArx
20mpAxrbbhfTQUv7NLkjIpWKrBzHKZ0w1vUI5LhoCWgrSI9Ll3HGAtwcyHhZry6jDFR7MfgQtPGO
1ndEBLM1Fpyjmft+I2L8hCsRnoRmhZABtb+83nkb12jM1mEXnskZ238tY4qvCkGOKodgQjwFx9qO
XzVjaSrnrAC42GAago+tTN1cJfR4F7gquBM6Z3jAPT+2WEs/P4mPMbIoo2KCny8v4RO1hx6T0R9L
mPO+AD373womL7HqcnzlwgCM/fpUh1YdO/1nrdkvq3jhwJcWMzEmSk/TpkOi82RISJ7UhJ4WljJ7
OzBfFoVHtIPc5WjiKPGbmgOdPShcqR7oP6XBL451m3mNx9z3f4VMjqRK+7yJWwjxjczU/nEWcTSE
V78+OQ1WyaW8r/HrFJEyTyyw7UiYUbXkBd/V9+F/3ciZnIUXBk1UpqB3NzAU+Pk1dSSLW3HtIhfy
rB25Ws/EsLeD0MJoYT2j75JgIPwps42FY581u1cyJiYd58HSIMRaXl+RlQfwA/4KRnlXns5vn5+f
l5Cqd9C+6d6Nen5luDQ5qNwOr/spWDk75UjOLxiRtHnfG9vz5fHSZk3k1com5p4OWdEGkQbX8jm2
RGc7gMJtaTlLuzex9KIf0VCtsJrQKfVgu748P17DnKt/o2oTO9+jKxlTdHE8u423T53T6ViB7kFf
EDOvaBq4z8AMyQOGf3soQ6SmRSVJ42DSFM2RP+iLOdMlkr05IZyEqhoeeZDKTcF1DUhGQpX64NUl
qt2bHCIjkADoxYIfMWcor8VML02GBrO+xkAE1Q5WiNVtbwF3PKdX1wImN8YtPYWpBggACOaSn/n3
P+G6X7qWc9b4Wsjkmri0rfqOhRA2xjjGUheeqSMfuLVnlCv6L975a1mTixLmoDqSO8jibW7rrqiz
5M7PHwlKgApKYQBeTKw+aI9A6txhvMegoY1UF51wgE+0cFPm1Au8FxIyiMjgaL/deVeGpZKbMCpc
QUAE9C4YxVu6QTaGZAQ5UVixDaaivv4bici5qICeI/s+TfcPrNdXFFMVToFOd7q3pp3drZs9WQF4
+CwZfxmrJt1h6bTuRmCMFhREPf8VO1GNnrqhy4SqgFEUhsTq4UuKzjeQ2xmXZ9C7XS5oPMR/ypUK
aKoESrMl7/Y3GzuNAq4/YKIvLEaiNgrFB2CnBwtP4OtrZUQ7xdSfno5Hbv9y8U3fvKz+Pt5vfny+
7+SOCBU0zY5NJ5ObnTZum7BZOD6HkIzWyuQsgzI3AzPzek9MDsftnkKU6wAh1hdXPRfN/WJU/q/0
ybWXGj4IKx7SX18hfWNxEXEd2fHsjzW65F5AeRsYqb2Eb5v1Na7FTk4bQy24Si4h1gUrmPo3XWNe
6TjA5fHezl6eq62dHGkXZCLrFZDCysZhJCHtdISRnL/gxM7mEK5XM3kvlbKqmbiBnHINSkSq79pj
vZNiA9Cq578LNlSce5yvhU1etaiKKkaKIUzcjYmyNtaFlfukHb9BMPbZmuGba8BdHxu+O6y42STy
E+VGCuaMBBlmOFU685T+gAHUM14u6/PXGaWGhYdXGl3FO51G+RVVYBR4JHliGiu3laVIbf/j4r2/
x46CJJWiq/ZIB9qtxqM4OY741HNAoLMkSkz9z58IXOWYAlysMrMC2rI0QlOF+q9Xfy9jQsuzUnLJ
7Mvl76LNmzc+SP4D0SAB0DHF4Ai8F9M+QRKoNPnnbNthFs6J2r7lvxWOVdql7jnun9QWyDo4gF7R
oAY6tp3HynoHw/61gFcfMdGisEtoNMT4COEQbwX0ssYvyS46a7sc0jzL3+RPS8yKo225OydgFFBy
RLMbQqRbDylvlULI8gEp3azJyMgLReBIZQvXcNbdEziBhQ+GaVRgA7wVk7UqRQ9fjsFR7+h9dQan
FYHOMICtMhc0b9YRvxY1MSx8ywhyolDxBITa4EhvqeMTLre1z4sSAoPJ62DZuaiWZ8gLzEdz/tO1
4ImtaVTwsQpDJp6KbWDi9hEZ/QJLBu0eB4cBXHikeGDTNBZQqEmMVpRhAOiRMpyyMtel/i2sXvrQ
zkXJfutiIJO5QhfTpZLVzNLQLYTyN/B3+N8pcjftxD5sqoY9bTTJLG33D1iD6GGJoHvmJbqRMrFr
sVhlDY+47RRKF++LqUmDIS+DFXd/+78V2CoUf7HKdP/04raPrSggLZYkXpncuChpYkVAOHrKMG3E
jQVLG15LH6V2dNt5Kcma4gVY61IkrnT2eWvhvt8v+Fb6ZMFZlddd3nDtiW2MAc0PeSVYLg30THSy
SiSysioifgNGpgW59w8I5KoSmMwEkDGy4sThaOO+VnuVApXUW3GzZpRSH+gA0GZmitHe7y+FZoUe
2MO6jSRhZIemHIHktStK3OZvVS+8ZzOuAD4HHIBjQzFgrL9vyZWHK3oer0Ra0Z2UP6X4PBTP+bCi
zGdzkRuwLrzgDa1XS+yQM2biVuhkDwIRfi8nApnFsJWpcqVZ1HrTbXMFsynDVd+/MxVYghyVtt/U
6MNDy4GVkAn0If3qxV2VnhfOZHwQbw3x7fdMLCSbN20A7e9OQ2706UaJ8DBSU07R6/nscU+9zofU
WIRJ/fqW92LBUQP2BKSYpp2XQ9zSnGva7sSueY8o4lEpO9vjJbvMPkP1Q1CsXE72YQxK/hcN7Ygd
3WWlEw2O0OyEmCT5U8e1euWfhN6WxYMa5Auu1bjuRx84OafGR0dbyQIAGLbCe6Yxvh3U/oZJ+WHh
Nt71AQMYCzX831ZMTkCJep8Bm2d38orXyH1RQPeMLCja8KPMYuSTgt7B3hCAesIWJOsiJ7y7Y8pj
yD0X8QvHW6z3saATc9ZJAYoP/RIohqNf7fbVlIIhUwWP605aHKidmSZZRDwxEr+0Xh2sVMp/KkDD
D4WUuybLdRsmBEgSZeyvNlaThSTkaIuuzgFdDqDNHxsqwCOHSXe/KIPrS+qXflnQotrGsSXlq88+
st1ViTYY0Qz+YU74VxbaFYGbAQ4JiOLpujFnsuvdqt5GLKPHnEa0VCOJJXr9gnKNyjNZFOwfICHg
Hx0zOJPH1O1K9KRwfL2t6ubVU/vE0jRGWBCizWwdKG9l7CB2buw6vj3GemQT8Opy2BYSZRoiC32M
poO0Eb9jN84qQwqZVNh3mPEXb0K0rhw1wVc1O2rkWNlRl6KLRS0EddBFDZPd8Bp18l+hyqTMdCUl
+FSlkDtRl+XAMtRpFVr2y1rcC20b1UbOcPkxKVI0t1YZ1V5p5wsX2tP8j1TxwwE44uiURnzxHFc9
Y8aei+EmoiJkLw3fNYJeCzSmRjbU7THs6+SAliQQOoaKxtRmI7T5Hz6l0XfSu8EpdP041aU0o89u
NIgxyQZJ3gkZm/tm34BjgORF4L/7Ec+ixtagkowu+ra3+KFsNBuAuBg8qg2NgpNIU58CTan1u0Is
GNHyA55ZA5cjfMtuyIKymFYCCzrWIH5uEmZI92nAYAbNwPZeZfpIKoKgIAHXsMcG0fugNPSzVUrF
Cdm8f4cdjMCwEdYpJUJaqF9pGMe5WSa0AW0ngP+BGWNU14uX8w2LzlS0vBmJxOUhqaoUT3PsV2Wi
5zUvn8Hj2NVmmYYU8Fb0zX35AZWiVd31aBZwazDwNmyYJ6BszStqaCUCXjPKQ83VQabUfgSpRwen
xt7JutS0GPvSd16yBN2cBovjXUKT6zh2E7Oqwb042pirexvwoV/ybdduwZOcdoTrG1oi0yq3vsUO
WhsbLozGsS4oyMGSWAteKlopATZEwEDcpqY4Ci7XGozu6Lnky81iYIeUCFySPOajAJLJgdsRuyKJ
ssFnstqYMch2I5LJQQKgW6RUOzVSkDgKerAMEFdQRhYjPEY7kNolZpEN+Z/aHYrc0Lih+mEyL42M
tFEDUMm2IBIcgdn+Bt2NMMhBkjArro6T2kIPf9HZlVbUMMlx3KU64JvKsStbljWYXvLAn94NPUaC
S6U3ZDp48hT00xeF2i94/ePlnZgQ9BUhuzy2xoBVbmJCwr7J/FTu220rZ6RqbVnwrSb/YeIlrPE0
xzCeJBhQkJDjwJ4oCtMQVWVQKKtZr9uqoccdB0budE0rZQvcUCzehhxY3LqrQj1PVQTZoEUyaldh
LKr0OboZNVCcinm41AswY0FBJTAOUwFhH5y3iQvbCV0kV2LSbQVkp4mgYIJfLMuXxw/hxF/FyhGZ
YnvRAYruI5B03epwV9clrQNx2MqKZGESKvGVal2XMrIf/Q8m9C4Y7DlxY1sFvFFZU/gphH0Y5Eak
g8duKYDBh9oVMTEng/ImRd880WRQiID58+bjNd7rEZ6gsUyBSAS9R9NHIlZLpS07ZtgGWaiZUl0n
K7y39RrPOTUo+mEWgoDxDb3V21EejgwxJOZ6KBO9bcqO4lB9duuHgUI8T8x2WsM0qMI2zEJgN4ke
f48PDRwsCxONRhl24sIpLRJ0BR+yW1Zye0eS0y++Ulu7C8C8ILrDsE9lriIxx+TW4z2duTIjCzqa
QfHCj9nzMQC7Mn4sgzFllBeGbdflRMt5k1WbVVtrz2gKJ70Iusvu1FRAvwpOQEuMBBsweStzl8Bg
08zyuAMj8y4qTaj6I887+Q74nKXWVCm3BTs/SxoK90pXWrnBtIwUDAgYHAhO/kImMJXghx8CZGLC
Br2RQR3h/9J5etI2P/+HtCttjhRXtr+ICFYBX4FaXIXXdtvd/YVo9wIIEDsCfv078n1xx6iIIjx3
ZnomYhzhRFIqlcvJk3Vqm36vdexc9Kpyq6rz/LXjLfqvk6IJUIzIb1gzukdWJ9UXFKQ7b2JTtGcF
re+cuOy+XN/cy5uPNQkGKMOFU4PuQ2lvq1SvWr1XQ2Oc7iq9fu0qw/y8khKoqYttQ3iCQstSRjWl
DSbPzGM4x113q2OgVAB9Tt9svXeP15dzeR+A/EIuQAP+E1kVucWiMIa0TIxKD8usNj3X6qZjW8yF
b47duHEf1kQhD4ZkGuiz8GLIO8dISUd4DyGSKYT7bXQA9Pj6ai5dTmyZqKagIVigrSWzjGl5iYh1
jLBR0/qsdy26NQeLPDEg38/wCIDv7Qm4MEcS++48YWz8dflyTA+NFx+AzjjxD4iMpGRY4+aNZaBq
FWrj3sr45EUuxj1kb4ppBu60a8FpY86gf1H5fohLn003/+YDwNKOpCaSm5hwvlQdp3AMtyBiB8wi
6Md4h4m2fq7WJ9ucXzT1a63VN8w2Qqo49ypvvSFtNyz6yjHD9UL4Bvm2mA++/IK6h/xp0GD2ymL4
2mhmeaJ27phguoiQpbu+3pUDF94BOuXEdTHe0x0fLB03bNpRs1PDQjWaEi76jKFfg2nu7azlL1xJ
o12rD9me2agvGTNSC9flXz5f6Mo1DPgRYmIOUObLxTrJqETQJhWUw5p7tqZ02EHLW/i0JP/BmPLJ
Jl2hX/o7n4+GEqUD8oalvEhT1Ll2LTVMGSVHW2PsFEdOvndifXjIs6i4UyKOfERp11sJZrGU5cuJ
/cU+6yYSsYIydClazyOHOwOWmuuJH5Xu40Snl1IwffYcLUruY1Imzy1Fa7m5lbm7fEmFaMdBOCke
NPklBRdGMjog/wprlQmnAPm47yUNTZJ5gDP7aXu4fqpytlls80Kg0PEPamWkGFlu9hDo1txT6u+Z
k+1bo7jHGEUPvGynNElPrAajPre1Ddkr1wdENATnC18MAYG+FI1GJCMhSq2HpHCKQM9iDVWioYBW
W9mGqMunzDRtk6D5WpTZkXVYiprQxwroPNPDPSafbDiTclpJbOHHXy6/YWmFdjZE/Ho4liWCcI+N
/clh5HaO8t9q2t516EpUsvqmqtMnPic7/Y3z4ZW6LUiilF2UoRdIBcya/tVrMMly8nD9iFcurgnX
HV6ZcDrxBC7X7kzErujY6aFloHWWlH5a/6CM+xmYjq5LEiZfujcLSZIu9XNcRIxDkp3sKgVMPyhD
Jvn563UpW+uRbidAXwQzAbkeZtkQqMNtR7p9ZN1U7tZIqVVByBnCwqMkA4755caBHM9tx6jRQ9a6
d7z5Qbtq73ALTZEboPE1QXhAMdgDpCZoD5TcBYuOI7qjHT3MaR4w8rOsyNEw+E7J7A1dXbsHCC0R
y6FyC1y3ZFTdyAbVjhkboUU7dozt4iv8iC1+7hXXAJN2sB6wEYCQDGPBlhunAXCvxXmmhUYbxT53
en7T5lo8ew3Re8xFt+YdwdSkY+OIGSuYbLyb4IaCPtbtvrqmPWxs7+WiUdISlhy1arybsh/bJYo5
JE2mhm2rz97Qzu0BRagsuK6Wl9YMk4kxVwHRHZjgwau4XHSW2Xg9cZBhMdCbmUS3XdffxGTDs7x8
H+DAwlQamN2ArIRMftNNhZKpyayFmQ5SM0w7risLWbz5jFFkP0Ep9mhs8YdeKifKZpiWB4Z7zFeA
/VyuqzBd7g7IX4cmY/OjBvb1IGMROTmkn0OFky16n5XTQnXegGOHGihWKd06BQkfp5wbuHWdzs5J
STDKhSRoib5+XJdiCMpiiMXFRB0gcyR3hjYoIKfqaIZlYWK2kZm1B17Gn79vAI7BTQfUFZVV6MVy
83KlyYakhZTELIBnGpHRKfvC2bjVl6oHKYJWEzZKsJpI9222CxaNnWGGzhjVIUJHUAPBaX2s23YL
rHZp4qHGkCbmaaGdRvbK2kKbU5pTK1Sqjh6sqsCLpTL1WOS6cUAJeXpJlH7r9V5bn+jcwzuLLDv4
spa7iBbiqGBlZ4VpY6J7MukpxaBbZJhNz2zL2Pq0aqADHoTOsPkwkghuluJKNvXVzGsrnIva8p1h
7vd9221xwqwtSsxJQSiKfMEFYYtbZcNco78gtGPmlfO9m4HghOobVmntvBC9g1sDV0nX5U77wgQB
pt4VJEydFDMEBjO/IbnBj05UJke3QzEA/EXx7vrdWlkaGgsEFycqShY6gaUNNMk4uL1phRmphsBJ
ElSZM155k+Z2G6JW/FegJATbJFYnGESkwzImK2vMyLXC2rHzQ1lMyhlEOORItKYPe7uJb1ie9MdJ
IYZvcp2ei3HSNjEb4oYtPR8MElXBFGYikQlyMukGpuMQq0PESOiqDFHBeOrMeGey7yQHcZ7mlRoI
lgkqF55RfLE3g4a1/cZ7Ds4kMBgg7yB+/sGHrxpXjaNZtcIks9HE2yZjYCYYSgbfu9rY71VRiLVR
KwS/LGKUpah4VGyl7x0SOgTN9WfLaEf+QKc0x6B1ZRiNjZrkpZXGNBckxE2wJhHTlrEwRZ4ntYk5
BKFSYhBzk9vtn2qM1I3o4HJRQgq8Awu1QvgskkfZzkSBdVVJqDdO81MfXGOfGyh3eWnWbmEhVlcE
P08HdQpMqMxzXtoA9uUK6CHdLuGgGjVajvmLGEdrbjwKq4LAaYFiLoi8wMKwPCmtdizWDjgpPNbs
JY/s4ohJ8dUGo4RMXILgR7xugpvsHd3hSDDAlqLgU5I0Cq3YLb+5VeF64BpX7hveDKeeW+o5Hmft
xEZl2lHQzu8zqhaHtij6p1rLb0xKc1/NIkxVpnV0cJTB/KEC/vhKq6m6txNOgqHpst82SosbZn7l
1DFEE22hOArwnsnjEG3eIPRP2yi0izjyyxjpVFJYX6x8ExJ/mU/A5XwfJwi4JPIKktfd2yMqsJYe
hR2eL4yNUZPkG8FbDUZSpqS/6pLUz5ieWmO4DBkSDJrMePkyZJa2tWQZfyhOCw4q3GFoBEricjGn
zHXQ59HECSOH0qCi6vjcKInbBU6c7WtqR8cBw7eDrIBb14DYaNdN0V1auM09T3h2m2fOi9lQ45zD
8G+EqSvHAfcF/hh6dKGw8sA1VesHt+tjJ3R6Mj2TGGXJsoirxxnJlo2rcfkoIprDkEcM7wWPEZr4
llej60WWi1XZLXcLnxS/DPQMNT16XTFC8bMzr7DlLjqPwVAE5j6gI2UiycmI294q7eK2dO6I23ja
DBqrH599cEXJAdlBZNFhp+RkMJaC6loGNvOZoTJbjNpvEyRqPomRs7ou6SIaQDsw6pNohcC9AY+C
ZCqNzGVGEpf5bYTH9D7PUpF6TWw/jyx6wtUZ9tflied78bAKIAr4lXBgqA7Cli2PKhGjuntU129Z
oZpfJqRZgsHs0Q2f8D9z1FlAp3RzoCWG+6SrI9uQfhFtQTocdyS6YR9QnZBW29dRZzTdUN4OWWze
UgYmpEofx0ObdH8yJUnvy0Rt/MTNtC/Xl32hoUIwHF2BDMJbIdfujL4w4rlwy1ugB93ZM4wYQ7yU
KIpBYw7WkXFfzF3zh1bj9NlbCMEwUMg0I9ZD3UcyVSlmYgxMS6rbfmbAmcCj3EGdUs/Jebfx6l66
bkIWSFwBU4QFBuxoebbUYuB0M0DxZNU8ClhTuWE3wk3TSk17mBM1+esAcH+KuhHoNDtO9QfNHdnx
+k7LMEH4FPgKMYwBRUQxaE8cxQfniTtxAihDVd3OWkO+mApgK6o1CvSCjWG/OoZwUT6xvQqOzy+F
1VvcS8Ez9jiVXe7NbkZOgOrb+y5y3/R4ZvvZBU0CaTAKLOuqn9e/9cJEvn8qKg4ovCDRJlvvKh0s
t0qb6jaLqLnLMZOawcs+VMwx3q5LunAeIAl2GNVM4AZRc5eiY5R9Mo0owMHNrpYGNRlAb6uOxYYd
FtdnebnF7RK9e4CqijLgcutTp43qlNQGKqBRlwX1wHRkfxtSPHatSrlPWGeNN9dXdrmHYIAAH5Vw
YEVaQ7L9iMWnHLeahLU5x/MXVmeYM8OAL6rvq7HEKK/PijNRFlahWbjPl5xfVm/wuetzJ8x4D6CV
jaqtcwtSaNXyUjWJ20+jNQT8DDdKDOjDKybnuiqzaWtlcuww1jOMPotUhw57Bu7OeMMzv9xHkPYI
liUwughMr3R5oTJzk7HUCUdA/Hy0WySpB6hY9oVHibXFK32pjkth0iuADF5iMVA7hT3wPR4iKlCc
jtT5tLVH6AYQH1JCQN8AHLxUR6ctk7kYFDtM60E/GHODyc7QosFLTQDGOcdgB2J16GFtDJJtgIwu
DT7cUGS8UPmBswCXeim7jejUcCtxw9kZg2qIzumYAh3QPs+DdqiV5+taubKf4AYDPRr41tGkK+cq
424qOYWHGPZ1PtneZKm54ncOydwNd+FCS8B+hRgHLKoAYYqU0XJZplNriEGqMlRJdkxtvNd6ryk7
V9+qm20Jkl5qUjtGxKwS8/fIgMkXf0v+aFfpxltxsW1YDSJE1QLdJMoC7z0wH56KKJraJI3GErCh
ju5pWT4ztS82MryrQt7hVkico7FZ/PyDkCZRciVyMEmwH1IAGa24T+/UmDG2YXxX5YC+9j/z4DF6
fSnHcnOkjFynDMc4jW54gUk8qCtvkQbLeo1XHToNNwagLvQhyDW+pCscQU9mncnkV2g87HvqRXTX
2NNhjD9p2iELMD0Qr+mCsh3Y/uWKOJlsq7Ii65yrD043+nVgd11w/eZcuAvvQogo+LlIgABGshQy
5ZPIVLjkrFKiAMOa0JfZtNnLgJDoVE9u/K1DrHqagdE7xMac+o7Rmq9qT+JHMjYYxac4zGvMuD2x
Km/8sTB/laVrYGweNWOy4TDI/qv4WHRdIDh/Z+OXQ1zEdxF1ZkbO8Ytd7fbWQdsNt8P361sid9YB
AILaFDINGMiKggTys8stqYx5apwid85wZAt/KNx4n9e1tgckuzygIjgGbGowZmGsnYA6aXZHWrQg
KB1hMVKCfXQqdafeRXaZ3NltG93aSlo+d2rZPbnDOBwhWb2Z5ySiQdPGatB1mtt7ZOoFjaYNfLeX
aED0blgu2TfBosBgaANaBswn8qaSQQG4upjHmThnM58QGB40vb1R+h8Z8hvXt29LkOR/VuoEXEdr
O+dhPgPagHGrhlek99nw8i/k4BlFhhBZbRQ1l6c066zrUhNybGvylJnsXJb+qMx6N872/rqolUuP
8PAfUZJpmUhfqkXiOOfO7R+igrzY9b6bbjtL9XSdb9jLLWHSQSk2aNJ0MAmeMywrDm6V5unYbbFl
rB2SiwcRZAOIFJCmWm6envepMQD1DZLpmfncKNhNWzbO0Zn6O9OetI2zkm2zUD7AP2z0y4uOSpkD
XR2MJNJKiOONO3oZYX3Q6Cnb0Dy5NQgRBCYBwYHTbPTFgdpCUokMOS/q2nUScj2tMILIiiOMzEm6
4bWNQQyLqb1c/9nyVtjSKU9Gf2zRPuOro95Nfla6/XPvqCwJmhgM3h7y6kZseFOZmYZnxNP8NpAi
fyQMM7J3LDP1CO5TbGi/1KrBuAx16hvuBCj6IJxN9bjeqopdGD+ioSSGbl+YJIEMlS5WYZjjbFFL
OQPCX38dbI8cMYBMoRj+tLGRF5EsNhIeLnjSRf+HjXTFUj2qllDmOH0cgsqy29d3tcfeRPNrcV9t
vT8XqgEwLwqXOlJlCL4v4Nja1KeRrY1x6FJgcgbnEYj+o9lgyqrKFK/Tfgw1hrsYFJWx4nXG/6K4
7mY/7CZlC7t5cfOWn2JLqy6QrtHKlMdhp5wKjDPV+/qQg/2WY9qXwg6ftCnvwtAhhanxgKDJ9Vre
lZOVdFMcpvlraii7Yfo7JM85ho4M47fromRfEqdpq6JwZeM0RVPP8jSVLjMAR5/jUKN1oEenEX0O
U7LBxXJhUdCRiqwHnhfEv8KlXApxrXLQ1dJOw6ZwbvvoJdKyA09AINxvRBYX8CQsB5KwFrTewnY5
koEcXDeKEkzICU1NOVt2yXcG4oyuNsovvEZTXzaW4y7XrHhPYi17GBOn3U8J6M554gwH9OPojyoH
bL3U4FrX8FweIrj19z0znsoBjaMAKPNNkvmV7cGsdfi/aNoSRyDygh+8YDNC70jKUxomaL0xb7Q4
HK0b1HuLB/ekZYH1s/0dRcE+emR/8M3Xz1/87o9pCQiEbETQsL84HDmbSliUtBoKE2GPmd0YH1yG
8yPoFVx6GDnm6FwXdgGWWUq7oCyeUkDYawPSavo7ieubtJoCfTYPMDN720Un0nQewPPPXmFLc3ve
WOuqeBSH0QkgBnAhH7Pc6BrtP82kWjTUisEz6xKgtAjlS2vw0Krk1eqIZ8F6sKzvcfPat2aQUCD0
rm/Bih1xP36CdBVKLcuszCLY7+lnTF/sqQP9eTB0qm9sIa1W3gTBFQVEBup8IsxfrjYZbRPcWlht
NB15/XeMQG46/CjQ5ajHX62s34ixLrUYrEHYWVEBgOfw3rr1QYs5M7q80fsk1NJwcIjfOGBaASbc
Kt6ub+HKCwRJOsIfQLsA1ZfDEidKY53Cgw6HvQUCufo292o/IZhw1m4o7KV1RNZMjEIApAVvq5y1
5UqlOqVpJMho6aLjAgNRvhZbQmQ6CbgmkAIrLHIxSNLJJVmqtTMqiHEa8t0YRifiPxFzFwdK0ARb
Y9vXDumjKMlPoDnr+iGHqLr8oyh+/Mjcc9dsRGIXjSpiQQAUg0ZKh89lyDUnQqc2LVmbhvqhfjK+
qTt043mNvX+s3/JR0LV8va4Ra8f0UZ7ksWb1ZOm0h7xSa/28CvIEpadpK715aSqXq5LuU2ZNLUbY
QUo679LdHhgnbdc8un82x6xcuj3A1yPMhEW2kcCVHXDFjg07IlaKXpRX2yge1Lg8lHby5DTZvppd
P2Wt35jf3BhcAk7X3M+T8rdGH6rSH6/v64rBRASFwBChNWAJWP7ShNRwoyu7KGho32v35MX5TYJf
ZaAeMb8Tf18XtqaaH2WJQ/5gP+ZxqlwBtwpbdqp0NDTZb03de3zc4oha0xbcZ3gICDgQ7Aq7+UFQ
ntZJnTuchkShPsNEu94CsxDd8Hkuys/iEqBVAgl/DGUVkcdSjIADxKydaYiC8yN9ICdgQoun4gkj
AUKM6w3KDFzzx37DYq3tohhqgnYCpP2R8lxKTcxSSWbTpGGs9h6GDXlod/aQoxnMDVdr1WoJvJ+Y
fAAOHNlJtRHHa1DTNPxm7cnkzWeO2d35rr1BALThD6/q4UdZ0qtZzXTUcgWyOIgvXe9H673CSwAp
YefzjQd67fJ9FCU5xG0D4jRkh9Ow3Vm7f/XLAZxCRRkIHLxey9NRtUFP4gg9Di3twGJVcE84ZsHn
LxIwuf8VIq0A0aFG5rGBO4lB2KTq7iuj9DL3MW62yLlX9wpZfNtFmIbMm6RsOghHXDfraUjtAiwz
Cr1XFfBxXV/O6nMP8BWcCszMQhpfkjLWZdU0Oe7rpA/joUk0PJPubAUNAMIoTzi/JsVQUTO18l3H
RncXcXdrXt+l1wYfGRA/UEXgKiOGWZ4bwvmRoH4IO5haSaC4zrlBG/ouUY2/U1tZwWgitri+7DUr
5cJ6oEMYPHpA0ixFRrPZjFEmLjJ1D0jWzEcEv5lPwWq7scErJgPeDWAOwPOhF1sug5NK7WvO4izU
rL8l9g8ugZE1vmik/fSSFoKkg4yTvq9MqtDQ0vMdMOqniFshCDF218WsvNMi1kT7C1hGRAvkcudi
dOkPRZplYcrdeldFLObeNLtvhGKmJIqRmH4NRmivYw6P0eXPNyFQK0e3+ADp6GYlbRDclFnYauo3
XVEPvWrd55NyjFTCvdEx7ygxXuu4Pk5iZBlKnMBP0hr8MxSUrmNeYKopkMnB9W1Z+yrk2GB2UOZG
7670VawEFg/sDlmYNBixMNJdPj/ZlbWRoVxTJpTbUHVGWg9JIimWramR9MCwibW3t3X9MzHuNT09
ukjUfH45GIeGVBSQmTDY0pVMkYdKVTfHcoxmp5loD7bf2vrTJR0Q8n+UIhvs3rB51BZZ2O8IMBAJ
+6q1f0r0WH+9vhqhk8swXAyzwUhAF9ha4Kek1XBjcClv5jxUdJf5zVCVCEn57rqQNQ34KERazGR1
lRmXah4mOYhddeb9i/ttI12HVBh6wOH+LC9eETcY52xVeA7ab3r+QvVjQ/9eX8KaeqEShRgTHLKg
UZDiF60uIhBK1BAR3xXR05jd9FFAipvrUtZOAyBYPDYAFWBqj7RRdR9ZzWjBIhqgp/6D5rXWtyz0
OW8Y3rU4CcDYf+RIL3XTVqXCtSQLq285vEEl8SLMO46GyFPjzm9q9RAV+Smvam+ewtxO7phmbtzX
tdd18Q3SoZVt3le2im9AEoz9RtWK/HG+V+fGCZJylzxe39iVd1RMEBBtzMDLIz+31BBEhWlrcZqF
pRJOaXE/5hhc2R55Biraaqs1a0XdkUBFqgDDufGIysj8vknN2KZahonZs9eRvzGGO+W2tXGpVjQS
LTxAz6LmjwyaJmnkoNQJj5oJZ+i8qRhOqsR78NDgELfwrKvLQTIY3WFArF0MvqKx09ftqOOZ7htP
L2N/nk8T28I8rqi+KKKK7ifRR2lIy+E1S1tq2zCrDoE2xr7aNv9ix3D0qFkDu2MCXb9Ugpy3NO5a
koV18yudH4cBTGRgBcyaL9eVbe1k0JiHtmmoGhw36SnCUAwMjrNcLAV+sMET8ATFvpEfQNW1cZHX
jgaGQmA3EfCBHmO5IhR6MCe0j/PQwjzi3nx1wdRj089HdsJUCByvIDqRMe7ZUA9RMbQQQlIvdnZu
fK8lt3W+hS5ZcZ9QShJILlFMAsJWWgy6Ssa2gJw2i7w0zXZNk95kpMb01XAo41PSOyc0QhyuH9Za
iAd56GyBWuBFv+geK/pmmrmGxynUH9Ex0Hvqgd07YFcJ+t9DBkjexqFdpkcFfuIfgZJ6VCpFg1Um
BD7ruzxQvs47tjM2XpI1IQKdBjQcgiS0FS43M7NmtSiGKQ9n7SEbMbder4D32/82q9eN/RMeguRB
WHgVkT8Ezh/5XulWUZD2A7po5GhW8Yqdg3E5ewzltV/mPxhxN23VLNbu1kdpksYztaoV5E2hjEMM
VPmbGYNvUm397eSo+E3X1iUM1odszVzGWmIpJnawP892fhx/4GlkfNcRv8z8ITundN9WQV+fsv31
LRWm7ppkces/SK6IYRSjq6Or6bZKwnHX/m57z3n734RIt22I5zmNbRzb2B5+0J/Z9xm0pE/XZayZ
JzRCI3SG8w/IiixDbZLenfIibDv6u0TzTTujm4m0wf8mRno6lFYdk0kpirBqrSNjyc2cTz9sk265
TWvLgQv4DlZHlCEbQkDdIoPNWRFydEF7Pdpr9hmPRaHB2sqmrb2GeD8AchK8inDNlyoA1AgAUBor
QtegxNciNOoSjLy+vm8rdwmQe0RkwJEiMSR7EGPcuC6fYSOQW/YTC0QCre6jNApM3Iak99BXUml0
AsPoaSjeo0gjXVvbqZ28d8Y8pP2pbxPP6u70/LUuD30F5MUvdThN6VsR/0TpudYsf+q23IvVtQoS
HyRzBI+O5FnTqCmNkUPdS/VoI2ir0j2PUj/ecpbedfpipaipwP0DcA09k8uTS1pwO+JPEYJ7cW/6
c/BWnDD0yTOQt2Y7y89QXrl+jOub+0GkpCxzFk+ZydMCVY9hr574Tt2lXtJ5D9qpvhkPzLc2JK5c
BKLa6B53EQwB8yG094OB0rTScgcVpjHKi0MJPjBUp5Tk4fqyVqwg+FlMQR4nzktmHupJhb6PLspD
DLBD6+5hzjW/MR676EVpN1LmK48l3Fowd5joPwHPk2RwOzAz11aG28ZAfuMNRUxBCUiLQzGZ403V
I54s0IN5m6ID81/spJjeLHoOREJBeqaRrNH1An+FthkOw58+pMPnASRoNwNeHTV+mBIQpy0Pyxii
skriJAn77q0CDF+10ArZnwq0rrooRF8/tBXNQEYWwBHg30R7mXTPwWHWEmWe0nBOKp/VpzY2MW97
I5hbucvwDuFCA8CLcFzOy4Lks9Azy0Q9zHws5j5Qrb/ERU3j8+gR0ef1jxxJLVI7gWNoohxmW08k
soNe+UnLJ4C6N6zjiqbDxqPuJkwjdFByCB3NGhvQ1qYhKE93DgKGILU0lOY1OJ9F9mMeKm3jmFZ3
8L8SgRle6oTZakaFvoM0rOzcNxH+6/SJgWOVYJzQv1CID5Jkc5hXlGksQkmxjQCl4ioWSH6Ovb0R
pKwq3gc5kg10+3oUlIFpWNSo4Bk0sAqEkVvEIOKuSMYdjgzSMyagg0jQSXcJ/WtRZjkMIIrGGg+u
lh0Hg2+FqetCgExEsw5QifLhZLy1VE6RzUIVdibxXzBq/75+KCv2Dsv4R4J0KEMcZ32uQUKmtrvc
/AkGX79R7aOi3YK3IEBo518XuLYkRMKoyr+H+DJBQu9StAATCESp956BGUGdmpfrIi4VwBCvLYBM
AqKBzVuqNDh/olErYMOVyvHLJPO67m3cqo1cbpwQAmo4wQYMbLokZGjtbO6RJw/LKtrnrnVHja8p
Mc/JON4nRQe6Fvt4fVmXNxXQfjwQqOXCGMGmLpfVRIrpAsNdhGjS9gY8ROND7DwP9NMGYSlGuj5m
7+ad0pdFiA4C8Cvb/d1c3ZEtlNzWYqTXIa2iLmlYhXeW7PLcSr20RYaxqHOvcf9c37dLm4oFicIS
qnc2ysTSgnRXyR2q8gKIoPsorV46cNtUY4tlAUObkOC6tDW9ANUAEuhifBkaE5anFKm9gkIBPOmE
orKfIjmmjC+12fl10/1Fv9N2UuZC3cXtRckM3qxoUpTZ85TY7kZ1rvrQzGkTtIBoBmDqKo9GP25x
Ba2Igu8A5gbgFuDAy2GCDWxVOSXaEGZphFFJY/5txGTW/Wxb/eH6Nl6YCTzpgEUIig/RyqRKD2ET
EV2p62EIUVINFLsKknwjLSJ+w8KALyXI2IgiyknbVFgLbqvi9b3a7yCx2c8s644A71FfURt9b1qt
G4zZqH29vsDLZJOQjycedVMAXzGtY6koiVNqDE7oEA6/TP3R9G80GyORGDCeYM70G7/dWO+FYr7L
Q8IEMReKO3Kfk1OUJKsdrHds/fJPAjQUeOj7YFY2nvmL6ybJkdY11FGClk8dcsZ9bNWerT/HQWPc
6ZtF+VVttP9ZkXTVjN6keuRiRdD4+gXEsjfpHxdzrppd6n/9qwbZfuPMtpYmfv4h2InjNMEwHQi8
nX89JAFmLG48jhdWUewd2L+R+UTVGE/YUgA89rjlNfZu/lWm/uyXerC7rnZbEiRjWFbIOBZCC1py
zkFrGrUWqE3BkPzrupzLSFRaimTg0b3d67Vl4HqlT7QN0ubBNL3uGEaDV+UeZkO8jpg9bmH04f8o
WFiWD4dUWXU85zEEW/e6W2FMLd8ntf/K94Z6tE7fm5+Vt7Gnq3r44dTEzz9InLs60xINp9apL5lx
a8YvubFB+7IlQlL1MkrVKaUmdtN4GMY37tyWxo+NjbvI3konJmk3cItzUQjly5IiAO2Xm/jmt6r1
sgCNYewQ6RuGYs3EgxERDenwnxGTSmsCSzo1wL06hGo6emqEx9jYmpK2tm0fRUhLahO0U9M45aE+
evyGnNONx35rCcLmfjh5DGNgkIEldPSH3t3T4WnjTLYESM9gYmhKW5sJDyNkH6obNA7UyZ3xkz8P
t86dev6a3lM/f7wudGPTZIr3vIsBnbVjHuasDkqt9kvgE9nWbLdVKeDbANGhyLY44ucftq5KwT2Q
MxxNNPq6ByBAs2FL1947kEz9V4CkXiDR4XnbZTxkv4Hd8Kn13BaHYdg16cHcKkWsWjuEaJgL4qDY
B3KY5WoSlkc6mIR4OGk/VEFDvkeGyks8jFh1fPMHDmljdWvey38Fih5pSeCQjV1jC4F+Zfhq6ttv
HVhaOEbLIEO2oebrW/n/q4Owi2epz7hDS45E5vTX9bzx788NJOeKNoAICTEu+jHgHss+utPbHM1s
0LmqeWT0OU9uJ/p8Xa1XFrEQIT1IZVlVdgay01DXvpf5b1zXurxv0f//oJUb11aoluRaLkSJW/1B
t/W+QtcxRryERd4i0fHTcL6PmCCibcWg63JQ7EUp9n3GxVKOMG58MHCHoAIud3zmIJGHyTCmu6UB
K54PVvSPJMnQCQYMbbJxmbqS+hnm9ZhM2WWGr0SjRzZ2b8XmgTTaQUoFQzRdYHmWq4rVSZ+cKufA
uPceM2ePI/t1XRdWNw6ze97DaPAZSsbH0oy5yyooNFdPRR3vQZnomeRojsXxuqC1fUPCGhVldMGg
Li9pglOPFjfzfkTTf++l401evTrsu8ivaf3n/Xukx1GeF/MjBA5kuW15SXmaGuUInPzw3Coe03ZV
7QNvkn0amgQivY+SpEVhbF7MVbMdQ0w8ABOVQRO/b9hWIH2JChJiADXAH1QO4RgvFwS6p9i2UkwQ
7Ay/CtVdVB5U5TgSb84P9U251Z27Zh8+ipPUjjsYcaqMOKrEyM7kt6LHQTq96vFO0w5AGX+SzgXx
3mJx0mlNyEu6Y4bFWQMNilL1Ckxt/iT3IUBqKOjhVQJeGEAatHMsd5C6yshoO4/PQHZhnqDFzBsn
JluFC2njLqRIbx/Lkjw1cszUs75RfgCVCtdAs/iEoXoK/3b9OskNDbIsuXuO0MYolBayMiVUiu9O
AVKyH+SHzsIUVbVu8JLsSO/K8Ys+3SGy3ap2yWi5/8hHMRYkVojcL4qXSerUBjjfxmf0h4NZLiiG
nQeOOeuG3qLr19m/XF/vOw7pw0tyIU+6aowwO8Uhj8/mIe++WHMwYJDmHhObGWp57MCP0xv+HNP9
hH8rN/khILvrn/A+hvDaJ0i2chA5p9bCWB9H/Z479x2afEo27Ep6bNGySs82Gi+4lt73WRc05XfS
/ZwA2pvZDQqGvlOes+RPWe8Ihg2O567q4J08zeyQtdado2DeocP9Snlou/qmI9qJm9yfNuoB60oD
xJKDrD/wB7K1jzpC+j6xx2dMl1D96CD+bm4wGBb/Tfyx2Y/6ITkF1/dNsvz/OTlA8t5ZalHSkaxX
NbnosdSV8XkEzM0MqrJGQSeezNTjYHIOInuawfmGpvXrYtc15oNcyYyNddwRMyPjc6sjuh+ClPG9
Bf/AjB5Q4MnMbM+VV606xMNt797wGARgrpfqHuFWkJBvRQbUr8X9FJM42bnc+Dq5Yec/u2KjkgtW
TIKgT3JbcwfDt+YBR9GY1CPp77y6Q34vd1B1ugFHkc0VrzlFm0UHmTX1P3IF845IJQKyKwWCuWKi
CfX/OPuuHre1pdlfRIA5vC5GpZFGIif4hZhgM+fMX/8VZ9+7j0TxiPB5sQ0YUHPF7tVdXeVhNQS/
NUIR7C9gGhFdCLjLqeYqA/G8GLJ3OuXuSuQMmEOe28haMOCAGJuAJCO3kyCWLp6GbJuDWfnxoi1N
C15BAJ0hrQqmkHnI04pdKrq53Nhl/5RAuigPztirPR+oUZtCJ9D2ctIN+zV59IU9ihYtDnyAaGsB
bdB8VqQihUoa1doj/VIxmTmKZpUVRp8mOtf93YNlWgHYAnEZeEpQ2pkDBRQlQasDL7c23x9z3idt
9xJRhsgiK79Drwx/XpnSWTbjH3sTfhRwFvDOzelNW55KhZHhWnuImuzS9x6r57CLFm9epdEmpHMx
hGwCLOaF9TppG6fQr3z8DQuOESS9AACBSRMPm7kodM7HMVsGSmufZZ9FhpknNJooqe94LNV4rav2
p+A4u6cBAQYmCXccDSrJmauIR6Wh0kTs7Egc0qeRF6hzLNUU1AsjTwSFSp1t+wY7nsvLQfNqsC2n
qPung9LowTCye2qUIbIocoM6uCDZQnicG40UympTF82uCWQHupGcJrGDqI4SGL9bN0/VQsFlBpHb
Wucg/VkyVW5Sjc8YVAfdT36oedKAvdvg6QGp4KrhcN8IXDGuXPFLGxl3HqhAUAMBoHe2kXufLrwg
iZAWidNX8K8/89Sn1D23xVPFOY8XdZ63/9lYAAwDcYD6IqTGZpFbLNcduFmyzuZdXeE30CrdKAz0
tvyc5N2fFqSDQIO9DlWnJhIFVPFaGX0OK/p/H4CwGPK6KAbOUZZ523ijRBWdXfCG28tmU/jGJAGb
ZxrID3fluEmDbYJKvsh/0c0la0BwXIigi3lLQ+/0eDaWtrgIPmdoVULVAc/A2whTSEeh5YW8syn3
V9F8DcoxykkpEil7Wg3QZymPf8aNwhNq4QBuA1F9awtkY0nnp01ns3X4CRgmiSQRMVhwFL9aKleh
ANywK2ig5cW+sjnzpl7Zs3nGtp3NudQXJ5uha2Y5XKi3zeLKBLxFGxqw6TA9cdNRY+tVtNw0gXen
Gn0sylRqpsEifTvoMa/BZsnUnZ3wOz7cFM1eiA9Rc4Rab60HvZqhS6fMd0yIK3TU0sO4xsS0uMJX
HzA7WmWTFPww7TbOp3QhTkgvpIZ74kEe3oBaTEr5lRh/bcTTB10lT+DCxTAUsczhwDz1TLUpEmUv
NGv5x0WfiwP878zOni1UBwk1JcTMDlRlMVGh0XiV5+ImoHoCGTtkaya9N98IBZII5uNj81/21b/G
5zlWt2elbuAxyDo2DqKo5jqy7fKbPjqXyloJupZXEMqIcPWTZMNsD1NuiSR7BVtS8l7QVh1dUuA7
hzPnvigrppYndSIe5CZreHfeLl7gez0b0GVnd+nvLjiIYKp28XpPNbSvIReWucafrP7zv0wmOrHA
Vz2R499FT1md0nWLQ9rAd8mg2zEEPJdyaC2rlEJawZKbetPUlv/7seEfquK7w3lleOYKoFclx5nQ
4XCOG8Y/g6rSGWnATXLcgbgH/Um/OAsJHUDMzoNMxqbrDnktWwqCu64OVciSbkLe9otTQV9YtwH9
sYlcV4+kWsO2JOItuV15UU73xaNPnkUJVdHVfZNhrsAtFG9kZNi8zqqptZ7FpalBWg0slxOnJsK9
2b3l913WjBCrsEPlIBi+njYqV+UkeXEFU/Qgb63F4AUA83D8WTlKaVMpGh9Gl2SKe2KpA17wYnYA
kdm2BPbk1I9mx1k93vePV3DhaAC/Q6MJCBzreI3MvhKdyD6TU9NsmMm47d1ngdtABF0b+GMhrDEc
LhuDMAHohuEt530YbjD2EZUIOIcpCJAtj+ugTEDE6ItGD37ahivR58JKY2z/MTe73wAZZ0Dlzne2
Qsq9axrS8D9N3r8G5gCKsBcEaI3TnZ3HlVrQoj6kH97WM4URPW7dGjH9tDFnG/d6OD83z5VbKKi8
46sBw9kJpF2Zqh/cyqMfn12RfM7VUdrix9nw4gIIx0oV8i38JvUKreRrraqPVE2keiPjpLg9DaIm
Hkie8li65ZYN6kM0rKWo5+nPKdzBgNFnB3QeepHm7bjgX2Y99K9hb9LZSZHc/Mkf4klBvmYlVe6G
6L1lhN8I7qWtEFZlSoQm/Uvg9T/fgD5JfADQr9CCur3OWz5vFJ/Dls2LZ589o5YOaXDR81Se3Tw+
iUsecSJ3+dfULM4Iiz5TSk7E6SikY5Fa9VuBfOgQVHua2gZfpaCFBxc8LO6aCvzixsLL4Sc7gOLW
7EbkItctS4aC4SaTCaV00Cruw3ptiy2ENdOz918z0/9f7d+qT/NwkN3OpgdLDgajrXaZ2uclad69
xiybY7OTRwJqongA+WT6waxM8E/z2t0ev/qA2VrWOROWseAjGbzpjdaG/EZAIr0xK7U+HQWDM35R
ZNQOIU0G7amNrVrtzVrFKyKznlfWelrLu0/heXSby1PqYU7b4rlD0qCahIRc/NRDpxwYFBpkoqUW
l29haCL+IxV/Lt7qqibcqLrjk9Kca7Vx3x9/yJyQ85/9ffUhsydFEWXZmAQZ0kLHNiNvmH/mXCVW
LUGcwEygLBpjRc5SqLZ4t7LdfozOTGnUo1pFjVYXBhhAoqOPDtX0L+mk/vkyZO/xwJsSzXMi7woh
sCIHQW9zbfYWKMX3UO/85OPx+BfXAf1YE6U8GKPnjwuZqweBCbEOac9QyOqCPNmlA00sUz1zazBe
ruEHF8/aVEgEbhoOd37WUlQ8uqQJextkH+GWq8boY/DDdKWffPGoXVmZHbVe4dxYYgrMXdTwe4gW
e7uc830jE2rl8ngGf6SE7rYySisIdhRInM8pUuSGTsugxhQinmqN2hi2rMmaaJp3KMM38zfsFqP/
0sINva30YThmprd/jTaDofxqDG+T643BmJ2R/vE/BEmtmg3+bPVLYMTqWkCwFJwreKj/+62zGwD8
rEAU5LgBQtYn2UB6BlkB9wDNn4hliVxYrneuD/9LJu7G7Oxmd8HHEYg1tjKVHwL6V+ZeWm4jp0cB
MLDklDO4ZR4vyuL6X41z9oLMIpmJfDnubakNhm3W96WeNW25EeVgret6KRmDwSGFNakz4pzOBleC
5TnxgrK3M73b1gZrpidGo77Ey7S6oMXfi0ZqVtbjAS6e2yujswG2VD+1JaS4P6nO3UERLFDzMuP3
ZeULxM84jwAALK2Ee8se+srqLKBMwKYnpz6GynaZ3ltCPQLafCwt6KmV6QHMR6yLrK5OJWu3xvJ6
/jvH80cl0yDSdFHZtmmhPrJ4N6DAJFPdymX4X47Hf8zMnUEMpbimzlHoUpDmP0WKrLb0NnAJK317
723qE4m5UGux51JpAml/duKSROu0MAeMJy4bMQ1o9OyAtrxEUSXkTOsAirmBhst4I/SjWrsG4Mlm
mXoaEEgaz5yq9F2pPgppQ3141B+234FzTRX5tSfLUuns5uNm25spqTaNOBylxNW90Kya5zq0ZV4b
uk2C1gAV4uWZJkS7sJFJDYoj5e8Tuzf2ZzudChToW1NY+jz11EBPsn0k6XVeqlK+Vv9ffC/B73KQ
qAMD01w0juLStuVLeA2Xf2MHS2zeRQpsO+bjo/tflvs/Zmbhpit66TiBJ+yQMnjQNKAUwsuXOjmi
1Ucv0KyEkIcFVETWYuw1ARtCBlwtQ/yRSBadHXsqJ3GwY6JWZQNm5YyvzcHMcwYUX8hsW/c2OOJU
PvLV1DUEKntuVgkQly/Oq+meOaPezaSWoRt4hSgzwmAfKU9FEb7nykkJrdTLdyP9zo3nhN6GteU2
jQbeyy0l7wtlDbC+NGjQFcBhTFKUd2q+gezXvZANuF6kov/gg3ayw/dan4vMvk0SYW2Wp007jxmu
DXKzp0Ct8KFfAETgPVXiiaNrAiLcJjCCbJuwa+WCJV+B0iINUueJJXHOQCIPNcf2mYsT/OFln5W/
oUEX3hSS2X0+3tlLhlBjR7KHVdASPO+6cimhkycmM7svCm3McYlRjZOXnTVmwVHm127rhfoeUE5I
akJ+b9KXmt0MQ4T3uduiNDpmkhk1TtcnEGlrVbnZcspOyZktF/xR0r/sav2Jy6/Nzpygx9RcJPjS
YAdgCKm2QfEWrXE+LG2PKxPzGvko9EOWUtBkbKu3rj2WZQ+9PSOIeSJHdhmtedeldUPWlAEKAYgM
cADc7kYqcAuOyqjBrn2kcSI8+6RntrHkrrF8VAr/dpOg8R7Ub7j/UOyG0t6tMU8u+9D3oYLJA7BS
Gi37wf3KWCJFK37j/kzf2pkfMTkK48CDHUrZ1tKvUXrL0Qt6fjyY+9fMrZHZVV63MQQYQyBjgHQo
VJZ36S2VDbTx2MrCwx1mIJ42VX+QTZ2ntyF2ONAtoPK20DNqL38i+ulZcNLqI6V5FaRF2k32xgbf
1PCSCDtp+B6QQch9ShOAGij40PLrLz/4zQPaMGxTObdYfsNmmgdP0zUdlCZWpuV+/95+72zugRYP
BKkD6izJTsP4XFuV1ooErSyit4IaXrM0W4AEQBW0y8BSKW18eRMJhR55r+jLU+mQBlpjBbO3gK3B
yOAgkA5Dfym6tG93LwZF+VGvYGRRfOBa36pyvWwvPdeTomsuKdiCZKOraNJFIwGoJORpFQ22JHDN
mt40rcqkH2EKPsIOJaUNu9akfh8ni7jmUf8AB5iM8vDs87oWNKl9xQ6ogzCuLpfFQKIc/MJtFP5e
2ZML52tyKRKQcOCGvuO14jJGrgDzYW2+hIvuVQa9XpkuDRdFOEPqJi+OreiTiLqUnoAuSCJkzzn1
XANmFPwJhV3oh1+J/C2h7w2a3c0bRCipxjOyemWDrHzmXCfEY3JcYS7P2i0fsQYoafVaKoItEq7R
yR/qtXaQH06DW88O/weAy0RlOhXbZk8IULDFSQQsq73LCNJpBTmK6ufnJ69+nvavr6/v7+9PTx9b
Byk28qcjsfr918sC+8jjoL9v4tmZt4Lmvih2oGkVbH8PnAURzd4QDDAiHTwzMOsdZ7oGd07M0RI3
jJ4dRZ02pZDE29BZpe2+98+TCpk08a9DduOudT1QPFmMoXlmCwAmEKOG4JQHcivqvbLWIIoLqXKU
NeFPwEAyQYXnyjOMH0pB2UiiTW/9d8UYLZC6PKW6CI7wxxPMTO59vsAT3Q7oJdGzcpeWG2gu5IZG
Ee2MHAcVzODq29Ejv3lSaKf9+9YnHXl5bPIHu3JnEm1S4JCZ4rc5KZmE1ogcXOSire0O5ck+Gr+M
gxarg6oE5NPYHNE6TWyD4Fo5VyfLslRrq+smCTF47Xm34lcXHoSY6quvmcU//oiyOZ3loi2RQM9a
rXIA5Avs0FLVYt9vY2STtmvQpjWj3KyqjB0NIdoeU4AH54v6a/gsYp175fbjExTN2pcaStIX77Iy
75ObejDvcwAnHYR4gvsF5l07aL8OR+N4TDXj6KsU+VWQz2nSjQRqcyTblE8a5v0SEvWDJdnRehZO
DbFWNsJcVwah5zT1IIbBK0WZuPFuvU+ZxqI39JVou4fmfDDKfRwY+1fWUHQTfT8q8/sZ+M4/w1Za
gycubvorw9Mte1W6gAoQ0sMsDI+MxqrZQbmUrVlEeP8bNff2eNoXskwYJQiifvqiebQE3RrrQd+R
BXSNE5aQcd8qTjeCvOPUewf3VQrU8OxDeGxlau9DYECDIfEERii0GUCH6NYmiIipLug92c6xooLu
5GZmrQzr3jffmphCmas5TAMoKXeuK9m0yW8BuNVDI9AptSWvr6imWby1CsVYszg7qQAiNFzsUZLd
a63WqZ5FPZW7yGHOrJYZ2KBWenBXrsefqsTszIDIFUBPBRLD4FyYbVGRKQbWiyuMEhz57c5XFb1Q
P30NfOVqTFD+NzIjJefCLLaFWR2AhjCmOUhMj9DGOdYCK9R6chLMkoR6+AyWbBKR6esb/Cs3Ay0m
lPoK+KLa7YRNfKA2teoZrupvCvDkXyhDXhnR4s64GtBsN4pJmQSUVEq2lhves5Md1/r4fgoEsykD
Il0GPSMIQidF2tuNIaFMXyetJNm1xqvczj1R59wIDcyYPlrRL18bLW9bmcxrZZRE3mWGv/NJbdZm
hEV0zyzmAeTelvvUrfvVhSsQtRq8XoCtXKB7COU2SOU4kG2ozOmN/qvcSMa4Z3Xi2XGguq+Pz8hC
agzYiCtzszMCc0k8pqFsNzr60wHNNyQdeSCi6B+ZFhih6euIqYmkPbY7b96cLtYbu7OT4rmVz5cc
hima8rbeZE8B6UkLGoHXYtOa7ZOrPza4cJ/+oK0ViFaAlWTeuzmWEOIO4162XTPUOKveYWEN2ipW
7pw1M7NglINoGLKmMIMw0Oo33rNihlauSu+PR7MAnoA2C8Dj/384s2dHDIlnqeg62X5LN2jAMaJn
IGLP3kHcj2YDhQwJLhJJzXdmzfD0w/OjA+Y56KajlQp8rbMBigjls1gYZLveF1vxQ9zGWqnzmmQO
l+hLOD0e5rT55sYgvYDsBQ/MrzRn36FDt2C61ldsrtADnuCGQhHNQ3vAmj7HUjSL7PN/LM3m06s5
H2J4oWIrvt6pgg9c677itKi5iHrHqOxKSDddYfcDE6FuAXYhXNvTNrryTBVaV+oxSRU73YcX8cJq
a5JnyzP3r4F5tR9CgszgTgbEA2UBGX729rTBr2z25VnDQwNaWQJYAufpe4BSFKkVC8XmD/RHsWW/
yz8gMtPZM7vyply0hChhAuegSRVJrNsJaxKXb6S6U2zQZxTn8EuCfJqBYibYnccPaWXbLV5O19Zm
OY46EttAcBsF6bkJLoYmmezZe2YO5U56oiO1/AXpSTYhay/8Bcc3hUL/DnLmyUM0MLssA7PKEbwG
F/6b+d2ssR8vXVDXNmbOVclyiQmiVkFA67ek+0BH2LH8kxn1CnnGQq1Bhg9H7w9eo2g8msMOmMCF
ClOSurYWVSQ+dc6GPQ2aKqjVntG3wTF2Ht8VC4kiGASAi0EuBk3GcxbJmG5TSq5hkN5KpDB9PEmF
XQP/6aMqDJ55whoJMACcCsFStdl1n6ssKItze/UFs7mF9rAHMSt8QamhoeuZSLpvcJ+VKW5en1gN
5B7vsROaa+KK93cJcBBT8QyYEjA38bOH2iCXCQMyKNeW6NFw2U1RMtvxD1V3xuMJXrIDtXTMLZgS
J4mE2yNYikVVNXlF2bSSbxGHfhWjJ1mgfGv1nO3plQBh+rWbG5JHcoFBFgMvBLBRzZvHBi6CzEce
sXZM4RKOujLVMqgz6CzXcCvxJn+3bkjDg7IO5SioZ00I2tuRsT7gMcPICTY1PjHFls53crjJFSKh
E82lXl33O4CSSXigATPxLmN/EjIisA6iNFXizP6b9j4aS3IveayODoMKNv7+XX5kmaXIl65UafQ8
ebuhh+KYa7ie1lRajeYFEdJJ4P9LSPMaxaRudbFAYJ6gBub00Y7zVhA6dy4Bo4QLRVw5CRve+Rwe
8ixJOr0oU1929aIaIHQqIY0YgjhBj4OwsHw29/SiGdyVnbNkWeYn5n9o0IDseNpZV96OF3qwA1Kl
aIs9hb7uHvzyHsfmm6rHJAeCkphSFaXPgjKsFfqXlnbqUEJiFqESii0zv9FRZeFBQUEE/AY4CYZQ
LjQ2oq2QOhxD8kPiG022BVG6GB5GbxvKx1SJ1II50J1KM5ZPqSPIkj+VYTeORlUSTzwxDdCY+S/W
syJZ50DVXBlU9hL/CYpDUrvo4TSb+N2DRLxAmkiVd+xbuhX4Z1oejSAkbmeU8p7Dvx4fzvs4/mcH
g9VMQOoPzYWzgYo8OEvrEek4SNme8H4qgT0Gl2RT5J6VV/WglW3MalHJtZtCqJ7rWARX11BcPDFp
NJZxZVVQXK1L0j/JNELoxWRqzSVSQFgu4UgBPjzSplK/efzd9wCQCWunAJmGeBZDmMeTnM924ujJ
scNVcrwBxV/yxFLixo+hbxAAwN72UMzj3N5Qcpw1hMS5ISTh34pb47qSBAEyxXgMTpnk+eXWZgDK
h+Xo2nkIKYeayZ5DHFm+7AgoTEiBlYzE+uRLLwGzcvvcJ19gWsbLHVTjEMWg57Eg74pcQZe05ySZ
6XYqZ3WM0dJmV2uB09VbwDEF9ze/2mU1bYjbCxZmMWbI5uAdLMwlWcQo4+ioSj0nbBRZpymUizqX
dvUha32zChiI8rZVZY2+y29Zn2oN9JWQJhxzTYZwu650Rb0WTt69LXgwqrCKAG1X6IMg6p/dE20N
3vWw8pwy4pFpCytVpCNBncSyjZLLBqMBpFCL6kI2FY8eoYlWpUYdhOFGHtg1hMJ9kgBfA7J5lNUh
XIOrY+bvvJAOclBseA5zkX01iQ7DHxrEXKOKhtIQ7yxe6zo9DXTOPTK8XnkGoDkZXxA6OcbZF7tn
0f+dWwn0tmISojr2PbSmEG4zQZeYncBpivIiOR6vStTaPE7h6Wxpp2QlenPgp0FsPfm7q/s2ESDO
kCUddtSLKxLfw3uX2yfPjfRU8Aqp6res+z3swtFMxHHlHvrJ0N7ZxusTFSr8CSaRW9sD17HQNsg9
h5WfcHm4mnceKEDjiJ9vG1llWyviT7Vg0K7GauVH/EyfuxdeH3pNCHeMKuk8S7iTYCey1rlaS+kK
+PfXLp17h4+lvfrIuUNqCkHyi8xzQJeoHKnK7Dmdk7beQUDdsD4yOr+Drvwb51nSM4Vbv9QYlRZW
lumnMDSbKjAj4BROINYJv3E7VRw6Q7tGkD2n6iI9ex6Kl7TQe890M1V0f9fUvs3NonlPx5Bw/N4f
vkpaExlTAi6oFwiTmsgxtDr0EaGsTehcj1uNp8xxQGvCUxzroXuCUAZf6lRkNQphYl145r5RIXUv
yrkONyWoJGokd6nfvPjsg4KgYQ7NdqzfJYX0kHkNNsElGiDHkm5rYQ3D+UN7/mjwszwCTyUtn0Co
yREPlWig2ZFU/TnwDkqrRtsgfC0KklpJ9IqWJjhtNOe/p6cwsyJBG/29Vxui8Mr22vAtehuPOvNA
hmdbadAa3NhKdRTdmHDlGbcNSXsHbejD1D2iBt1JEg3w2Uu/XH4jtU4cbYr0CJShP2mQ70XJ4MdD
mu9i4EoD0lIbT1ZzFI6zl7TUckkv+l1pBtJz/oYmlceecMGDo9AkAqCPEA25FWGWEB+kqvZoSvSc
OjLEQgU2vvA2YMJvNYC1YsIGplyrwyGr0a6mo/2tUlP0c21FWRWHA78m6rHklm4+Zwrqri6ROIWY
UVe5njMcEh5tv0YVaR2K6D5NMv+lHlSe13k60mR2jU5j4XTeWJ5dX03M9mPCU55DpSRJYvAc5apS
SUQQDTArlWlC0HG+Mvv3T37Exoj+cdlPHMKgp7odLtq7Ob4sPd+p6ScKnicc+4PvyaTKgadIJ5pE
PaoGAuakLYOguZVxHP1ho8irtHZ37yx8CfdPI9KUX5u3XCdhzhZ8w/lOJgsdSPoC5Ulo2N4sWolR
u6FK95UUy3bGdCevputdqni9liUDSMF8hn3LxEZRBzqONLZgsu+ccteg3vdPe3whhEmhMsCCBA/0
e7dzhX4kKUgqP3Aal7PKINQUqVQBZa8kM68Mv2n1itqkYQsluXNIvcTlXimNSAJc+fPxmbkvUqLY
DeYthIVYOFkSZxe5mPPcICZZ5IhmBEgT8yoZwwGXVcSrrLthBask7Ht0BFWQ89jyPUBosgw1Xw4e
FhBGYRartMBisJXix45YPKWKUXrg5LGy6CS5Did+hdIhqYiLdgv6qRb1Sq601KXfctbuwRjgp5OU
Rgag6VtHA1kdu6qcB1uYghZgrXLCty+DK8ZfeQDepZdmnzyFDVcnmuFjnkLcFTmsmHBOj2vICLuq
AoonhoRIGaYq32f+iq9d2M0owiESgb4Gkrjz7ASVAuMb0GXslIBE7Ks1cptpq83cyM3Pz9xIwHYl
cOr4eWZ4koaX7lvitvlTK6trif2fmtCtJWQh0K8DMBJy38gx3c6eVCZuxvlR7AzxuPXCAz9smVI6
uM2+cIqR17vsPR+sVkVsoVG8az/eb/cJUKR3gHABlwtEBxkos9+aT1iKb1zf9Z2SmWiwwo5EAzo+
jTY+pGVIktKk13pX7vfLrcnZ4YoHcEUxreI7k5hIxDYk5hg0YL2Po/CbQpLp8QinAczmF8ldCTUv
kAWBUm92oPok68FUKQUO53ex5jdjReiMVqlOitTHlu6L+phLyEIC2adwuDXmkX1WVF7PSGHoZOlu
EJ+9dgTtD3rN2N/I6Agf4CuNU70wmJB0e1E+KrUxHsDPQ5qKpOwuWqvg3gNc8D3gjUQKHezTk3Dh
7dpKdR6GLBWHTk0duoleglUT6iw8uwY1kjzdJEcZJcmBVCfOUcRT2VtejjQfZOXSlam5rytNn8Ij
fQC46ESQPjtPOd0nZQauLKfkv/PcbsvnijpxCSShfN0LiOiiqT90hF7jUCvmty7k+hBesg0LZUr9
8TItbb/pwgD+ErUfOJvbWYmyou8YKHE4DcchHFKa1Cy5sAYuNxutUCpiDUHC2vtlySjImcDpg7WA
Z5kZFaLKZxI/iJzYl2WLbyt60zXvTN3ugEIa8cQLlZUX00IG5Ic/ASsPgfGJK+J2nEPhQpxjwKyO
/Bc/bAaJgSYD3ht8RZJLj2C8CnSm0eU1WPDSgRPA24MWfHrKjs3CLLZr8hCP8NCRxHY8MGA4iRL0
utTluHJ3TX5lfrIlEFAxSLCAxG/ebMM1HT1Ish8hwQH5Iy7A5bXiZJYuZ/baxLSsV67Nxd2MLv8w
cvyKIYwckWZE3P7NAbrwQqfvA0egKVVF+7An/UppamnHXJueBUOixykIh4rIkXNBAjVLT6lhzACS
lEt47kqZDNqpJDH//mxIeOGjd0kE4nEegY2+z4y0UkVOPYRomLVdrtB8zlPDPsd5TNa26L2XncSR
eAQ8AnBC8OSz6c3ayB8zjBHtqoyRdTILFfW+2I7MeIbo+aTkIEWah1jVYpocyLAQrbq83wRaTZWg
QpDHVI+AsTeaSvyWwoEDtRUV7JKRXW1pny6ou82GchMS3WjvAoPP7afWIMbIk5HBciS7RkDaFa16
ROaeKujBjVu0ptKVGa3x9SzuP0wReNWhYIbMx+wGpzNh4PhBiBwlqTRQeUP3/EKNapLayHVzpdHg
hd7Lu4rW0PNLe2tR0HRU54NGD91UG1VAqjFnm6lpl81HNo8dOmuDA5XJaKGW4/gU8r4Tgcb+mI5Q
cBNkN1GHvHv/672I/AXqbkBoQl3+J0a/OnsC50V5n9exA2oidNvuOEHrCp1PQcny67Gl+9ZxbMFr
U7OrEsyqEIDiqthhD+i53LxJsVG7+mvzFqggENBjA02Y2zxSJUj9JccQ+l2WdxRXq9H3MS0QvzIu
M0hRToLWsyMPOV5ujII4cZCerrSMZcA4FkFi+u8d4I2Z2QVdyFmchF2UOMkYokt5C64pn92BPaZf
y3UuvKNuRjQPbtnC8+lGhinuwppjRqRX+R3iyTJUYNRaRwosMPqOoPZ1WVlR9n7nAqsMECAisUlJ
eRZvgMc/bMsgTxzAzXQk3D8GpzqExu/wWBEj1GSASzqtOok7iL8OO/iPteBrwTndfMD0gde7dxAD
wBTTxCnpVCGDqMS6Fw2p8XicC9kUTPDVOGdxhcdnQO7nWeLkmuiemk4DdRwLtV5wYRoUa1U2W27F
1FqxuuCbbqzOLkNRrkoonmBw0vG7/EoIalORxr/1KjLBm1Lltqo+fD4/NrrgK2ATVNigpsOD7yfR
cjWhtMd64DCoE4eK8KIENeonnAaULJo2UoM2oMymY3uVT7M1QOlC6nl6jgNTA2AZcqpz3XdUcDwU
iprYicHOdwzrPmfgij2+Ub2cYgDGEopRvky5txePjoaa9HFWCvs8y+pMDYYoefG9sP2OKKVqv/He
qwakotuGAiWHIpc+2kcKMMmWDJ+XGh2K0njwhBE8IkFZ5SKKEZ3yRUE6WDD6KOMzpBQVQWfi3v/k
+sALtKYPy+gAIe8+VbNUhEfghTrttMfTv3iUJxIweGk4QBSVbjc0m7WCUORF7CCTUFOtJleE8UCP
4D5LitrtBRSsZTUKwAbVqejvRWfr4w9gF5wRVNr+8wGzI83zdBpCFAsP5dBqBBoQ0iaANHW0raDG
zqkRGGe/wE7ZGzLgpSiNGH5FhB3VgGG5/lNSb/4LZjmuz7WHGQ+IklwK8YBqy//wmYA6gx4VzPPI
4Mwu8Q6Nr0MejjHYw34HH7QV7imfBylvaQSN1naGWJJWJngkqYXXqKXwRrlPCZDYraqUsdojOI82
rqujTBmxahlt2n5TBvD4pJAIvaajcE/tBc/Ho3wOjC/QmniZ3a5qgwQ5NfZM7GSDVYi7pohI5BvI
D3LoZQ65300X6DVy+23IkDZ6G8BA724DKLBEaP9BAbPYyNyLMqhih2621yE8D4A3JFpZUKRbK7ov
3QB4Q+Ehj/f89HS7/VbKL4NuCJXYQVW/1bxGzLUiGVyiYMp1lFNFEsdJZv0fad/V3DjSZPuLEAFv
XqtgaABSjnIvCKklwaPg3a+/Bz17d0iQK8S3Gz2+Y5Qol5WVmeecquLW2LFuPGnmTkHwJs2AHCjc
XFqGtpJfJqqMWVL5YFMPUo1Gg3E6KFlZrFzOt2IAFB4hPYLoG5xli5C40MpAqaYIDl0SZPBZt6MV
G+wZZZ4dn5Rr5ZKb9weCWqh4o0cfvxaHikN8GbXgcTnxGWBOgmHHLWlAi9U8qaONekD0kkzmGK5d
W7OzWASW0rnZxe3o62Hkx2WbnUqVqOWdpngtv9dtHFAu2ReDM1YrD5vrLi5sdJD3IrOMoisayBZL
OChlLYSQ7DuNHXIQ6CyCWtaniGb1mrTiC4oh+l2IaCi2uNHsaqrZPG5SNPUb4LKefoRx58srn3TL
n6FfBjS3GlpnUKG+3FR8KXBRy3GIjUKj24GHFq0jjfIocrXiQYQ63AusDCjPZRFt0bG78ry8lR6Q
4KIMPLxQGgdX1qX5RPNDcJon+QmiRESNX7UR1T15w2k7SXLyoXHS4L7Saytak3q7GW3DqCjPOhDI
PS48pCxk6CLqYLlXyFDe13xuGhAG8WMr6TJa8YzW6kvXuMDykyCzFbWGa8RbsLAAs58EFPJCiHSC
V+wwRM96avI+BQvf7278xjGETitCcKQGkbNaHkNubJRYyIT8BKVqyknboO7AieEZa/01N+pD6GDC
i9uY05MqmkQul6EsW1UvEik/pW71yG0zUlOIZ5GHB+HhT0XENS7HWznBC3uLXddPeddUIewx4oW2
/DODNh6+p8Nd4qrkpYCe+amGWuLq7X3jxF/YXVw0eS7U+hSL+an7g3dAIu/z8CPXHIUVoMyAilOl
E1/xwNHFD481t/fxOYWZJtYA6FC7Z4XF0pVO0hvn7+KL5i1wFlByk6z6eHbmJxTJZ5RAYXZ8hl0/
ECH8rodVspCb9tCqxoOfEqDOJbvQOKaRVhewNw6AT26QbCVb5oSPA9YcnfWUJ7TwZpSM1ZWUbnpi
fmV7vybPv+/sv50SC987xyb//R2L45d1gByHBnbAHjQkxCASCsIEdK7Yd9/tm1Obbo6W1oLsTo/9
5/39Wvr1Vir4wv7iGq/zTiqFcp53gnZWcBBWLl4tLHaGHfMx/BCPwsi8Dz5/H/etSse53SXzUDS2
YJmIMO6WjgoByB6PbJr6kLdwTGn7u7EbD6QLW8trVe6jVA8xRl3bd2CBjZs7f3wegu/VxphbKaIL
U4urNNMTmY0ShiUdM8BrkIkBMrjb1z2etqSSD/F7jxZFz1/LaN/2XP/uo2VhRQkCBBUhTvQobFhJ
WkZ5j3/mp13yjc6cKTE50K4wq3wU1ZV8zU3nfGZ54cOwffo+nTC7vHSvCmili+0BwnOrwfFNnzWn
skHyisaJJZtG1aucrAbo6VS4/dzzqNiZALADGPC3HHSHtbm2k9jVh/jCKy3ldduID8hPZigSGtUa
e/m8Za6P7b8fs3BXeSuk4SBgnePC60JrwLuGo1BdAAw+Rd/OPjO5tbzY7V38r8n598885PzoBbkM
5llSXCG2G/Ciyq/oKxZWqUSWhxMVIbD9n+lDLZa0GobeGKVmcMXqgJYaleJR2R34zMMjjussbgUn
s3RCV/YW11HvC2rfKxCIYlYHUH18ZCfkLkyfNEQA+jAkX5kZesbmd7ewuAL+yyp6QsHfg2TC8shU
Ahro6qYa3LHcR34FomDkwsq3qiSS/6WnttyGK3HMYglnixrQR2CbnztAEXJfLuFUVkna5j10t8zS
K8jHbg3zOC/M2ba8MrC4TWpJ7TguGga3lzymhKTy//M5uxjB4rqQkHTm5RYjUJPB6pOYtgUB+0Ci
SCQVNdwXRVCYvy/T4rm3HNPfzXq27wfQkCQtB5NCCS0+xcPDAGIcKyuzdNxXVhZ3xBikvlHIUA1D
F6AtvUp28+kqu/G1sXxkI9nL72NaXvv/ZQ4PDoh0IqG/VLVsQH2cyT12fE/DO0h7bSFrSWSiOLWt
OLIZIUtaOyBXdA/TAIk2DljUDODir98/49ZBx3L+/88wls+OGKAvvYCYuZvE224MyCSptARcoWtV
ksQmH7REm6jEqythz7wPr/fpv3aXs53yVRJ0GH66LZ56y39r3eKBX9mryztxMckGv7iMQbAST5kB
NT29BkW+KbRE7KNZwf29bF+liFk8OiyZ8SknChmRBkLBq0/WUgi3t++/Q108KXww9YLwHEN9uqNr
JIIr2whpo0uH4rO8Ass1fnggyoSDdjHIWEw19BoMNeZojTh+0kw/eyhDCzRHU27X0FIpSYpOZSh7
t05X2qzzt3JS0GlygF5ojEMNzY3f99ltv4csGgpIszjV4rZEf3o3NgaOcMs7NdrYALs2UFu0fMH6
vxlaONhKjfUKRGk4xTb0rra7drMm7PQ/bKp/x7JwsdwAzZIkxJFpwNgQ49QKtkYEM/zoQGl4b0Lz
m/4+ptuHFLkSFN+gjYf+kctF1oWglf2YH9xIQIsi1BeqpiJp992iYUMDnNo/xI3dRmstC4u47p/T
c2Z24eonUGIoWYi5HPhHI2AkfQlkn3DB2im9eUD+285V6iM0VJ2vZNiRjA89ddI7rnPGE+CE8w4O
37rgvTaLTiJTI+LvEV1DBd8IA5DD5BEAIBmFxq9F6kUslCAGTgZeIuKB2eGsvviBBoc9gZBejDqb
G06cv11Z0/nUXznAM6MLB5i2fYMGKBiFVvO9zqFLMARGi+3Qy6Ao+wBke+KzrKVbHuc1zPEqYisx
17I96p/lhXtH8koD/mFZQhegSdWLkwDXr2S5IzVPrZRYjV+/C6Ut853VauO27EukVs0Q1HU5pHAS
4bEDWEoM2TYJoIb0rhlem/q7LFi5HpbpsKuPm/fM2Z3fV1CUA88d/Jqq2IqfmY1x57eONJh+5fWY
kgdh3BYQvP99WeaTdLUqMxccnDIiteWjNM9Y5k/9bNYP6BQ4jUTTLPAqzviYBsXSde4/zPv9M9Az
i4t9II2hWE0tLCqP3ObJvxN2w068K01jG62EHLcd15mp5W2YRWlYDjBVZ5ZgP/mmairOwYLoq5Me
3DUmhtte68zc4t7LyyiP0fY8uJxgjhOFoqfqcj9cZhb3OV1L5yybla/mcXERhrqRRIDbD26RK9tp
ajdBiQ5bkSiuCnKL0KtlAb/1LCGdmSMDEEAMEcWcCddRJf1v4tUZ/wjSLAPK24slVaEgxopAxKe0
jth5ivhUSCvb5nqfqkDSQZRHx2sYQLaFa2Z1MUgBE0b3Fa0RFjziWmBx7RNhAJV65EDxD6i3Xp6/
aaylaCxgQAvyJ66iNUjokM+IZKssGZSj38SiW4lFb45p1jqDDwY4bImT8cHE2Eyo47jSa4/+rZhC
tuCunds7fj/jf/Fll4ccQzoztFgfkW8gmTfCEE63SJtPpBilzfgsmQKJdpo1WNG2tr8rCxJoJYAI
pnHXfz6uaWTdHi2QeSj04TL5Wwk6c3AABKiDUmGCRZUGtKLynjPXmh6uL3AMFMqQMxYYP2/J22D4
ZZ2rqTq6mU59KH7opSXEZr1KOHxzLGd2FmcvgTTeVMnK6MZPvEryyuEyUr1U/H0rspVYaFn9xzm/
HNPiYuCENCoaXhvdwU6IbjU2uH0ciOXudDoeyASKKWP+RSsL7Cg0cQr4t11OdhWd2W381Qj8Oni5
/J5FZFsmBkuETMf34KmUxrav1lDoWxn1bSOgmETAAJKFZe9oOXSpFPQwosp2gzLvOGEVmxW3dcNh
z0P518oidjbQ+leoHKzI8UuuPfRODmFhxECp9N4HlqFlVBqUlZFdPwyAHoTYMyj/cBRwDi79jBzq
I7R4YFNL7Nj408eO1hwKgxoAI/9+7G9sUpTXZhLleRpR4bm0NAqZLBV1Obh+QqonH9SMe/9Y7Yy7
383cWCpQrKkzLTTe9dCKvzTTCPpoJHUyuUXMY87aY2G4U1Rav1u5ER8haYXej/mOgZHlBdAWTTP0
Uzy5Gjuyh8otMKqs2EgtQRvgAMJ4EJyn+LcVs9fLNTMLgIACm1BQr8rhGgJGLckxOt3jyDHfNjZv
MWvCI4izvltbCukI2o+1pNb10l1anX//zFcC+TP1hQKrtaxQke1z9NQMVJGegjimTbRZGeQcmFze
D5fmFjtFnmEhSgNzU2L7oSdX4J+pnrp+5z8kqdNqnCVLFjezLIeQM+w+/2/mlzsoSFToJzbZ5DZ/
9FOPjiOGKrANzaDKCWwQSkQIwNeqByvruiRXbUpgP1ieT24eFVTmX0v1ZXzlkQvq+5/fh3fbEuRd
gbhG74i+8Jdy3aa4LThsk/Yx5k68/x5WP5L/zdYYcG4k9LCMsyY5+guwWf+K+p7tGt3o2qgYw8mN
W80s48hKyojgwuWQSKw7u2S08FNAj91R4O6L966pVziNhev7d/4CyFKJytyjvOyIn1I0645NOrnh
lllNaLJwg161yvIfwwdj59NH8Brfh9/Jy+9TfB27zWZnzAta/sG3sJhiMeMb3giwf0d0c6jop3CE
CXoIpGlSWmo78eF3czfujUt785KfTbSYtU1W6fBFI+9x02P9wSjypwAxRzoppi3yJSuXxu2JxYSC
nR59QFe8raCIyJhWMHBY2iAssLzqiKbD+ddWJj75ilG8DVZux5s+6MzkwinorTTUQV9MLk+FPYjQ
dspWI2uZiGVbDPYKpvJfK0s21koLki6cYKW18qNInyYS0mlzfPjsyFsAdDre6TR1wNhnSnQl/L65
Wc9ML25iDVjSJuHhApqppJGMGvRUgRTkCPTryn65viIvByku9ouhNoLCYEkGYacYmGo2mcpkJ/wT
S19Bq1SECqi/HZEPaFEIW7wU6Fhvm3bF0c5R6ZWbPxvwfA2cbduqzvV6MLCJDP8tMj6TYeVc3PR0
Zz9/tn/28/UJKKYwLOe1zIoH3X9OpaNYmom89va9kckBMgUt6vgTLMZ4d15ayivFr9MKu2awQeny
PG0GUmyaTWpq9jEn0k6gcAQ2+GkAjnlZtX7rujy3vpjHPmjrjothXd0pNqoHNKOQVPCqjWZFdKD4
AOrTypS9GJyi8h4pdrKSylp20fw9Nmglm+NIPFpVY+GBQD8msKDGVDd2bXFH9Jxaga2YtVVsxRG5
WbRDNhpByllMbeiBMrqa7LjlHsBXB1gdRG5Qml5MAspfY92F3eSy56alyUP1lN+JH1pn5of+RdwD
7QvpMWiT7vvjGk5bvbkAZ7YXG01TUj2X+XZyS6skI3qAq211N2z9HzB93iPtIpvoI3IC+vFW0GcF
r6CWfoHs0zo5h9NJJxE16ENKPgL65jzVZAuqI8Kh78n6cAM6WO6hOoi2Qhvn8dTv1Ye1mPKW3zmf
udlbnB2Tdko1kWWYObCqu80+cyHGseJw5v2/POloF0W/Ovgs8YBcxI9FnadjWk/w3UHqKSzMQHlU
6xuO51N0Hk6cl/XAfEp53VGmgmBDY+U2q9oY5aFAsn//mFteB9g4vEDQXQZ0yeJybvhOGMtInNyo
/KOFxzxd8a7XXgeDBOsqmiTQtcovY44UDX6+HCq628gUTWStm4M4/Pch3KjWo/FfBEEjtjuyT8sA
IxJrOdX62Hf1U/nMg/0OLYI0tQfK2+J2NFUCFr7U6l9+N3vDzcEsuP/Q7y4IM2f75U5RQlD/1WLl
u3YRWtNLVpJt9yk/IaSCSK5TkHErv6DdH5QzoFLh7oaVl92Nyxn2VURWOOBwM0v6bC4LpL4F+Ze7
N1Kq7sRn7pC8518DEbfGu+H1Jnsq7xoQwdYbhUp3/GENtnvtZMBEACp+WefRdS0tW9bQweT7haj6
bpCBkAMaCOOdwt0hQYaEZi+uPDH/pikvT82ltcWpEZpCMJii+ahQM8Idow+OzDQ6otNbih09gO3R
ThzVHAjSguTpQTUDcnd4QdfiQaDZXb8dLN4U7c7h0RQwWRCiMX/fD9cnCVrPSJ0B442OXTRsXm4H
I5wSjSWB74Z5SWQAltfEVpYYC1wrlxYWGw7EhKnfDJzhyg5nK6+1w06FVZ+6F+NUHdhj7gh34Vp2
8kY0fWl0cZn7GUCuIEz33fqh2U/gZZ6snCYkp2ttFTc8BdIhoGQDARbkQpeXpt4XYTboeP9AVh6q
VYfMkpJ7WUjg6X9fqFsH1+Ch3wljWCfxbzh/5uJ91vQN1MA5NwMrkRfedVtpnz4yr+CJvOW3/iY8
jK5ykvfB0T9w7hpz5nKgqCjOwHJAaA3Q7gBAfLlRhEzthrKQOJdDii6IvvKiIyk0OiuppqxcGewt
YwgCkKXDWJHKXhjz+VFU2RQHXlNv8zvcLpssmIieA7g7rVApLN3BPK5zU4ud0oxVBTBoEniS72+h
ageMfsnZZY1EXQBNuxhZAj5Ye6IsH5dLo4tAZxiDAtQ8GF/1dNRjM/LUbQJviy36+fuuuQrq/rEk
z+4eNUp06F4uG1KRUg6pJewHiJm6Ii3s1IzNao+UboqgBfqqVkWYnR2NuzUR0KtDuLQ9r/LZjlXr
Vo5boAFcA/pDbfCkTk7fbwIv2g7FTzCBUzL6+n24N+cV4Tu6zlHPAfj60uLIRF+rOcyr0DiiYpYD
T/jXmAVE8x/GrRb9pyHz3xHCaaLiDR+Ka+XSHkt6MZ0SbJ4pSh/TgZlllxOhDpBW20qnMHsUo1Pg
z2jmkh3j9D7VClqDsX0m0QL+qPgWp4j8PgVXccXim5YkMqkwVJDnwBwYIUGC8ejvWi85jT28ROIy
F4CIQ7udhW7JagPirbME7gmU6xAgzTnVy+kImz5vw6QANRzaKb34T/HivxXH1tFoAOmVSbLrkHCu
dBptbrumwbKkBMPtBctnxhdrL/RlO+oFjJdQAsisYd8csw+VMpp4kauEFMH5uO8s/vHA3XVAcq0B
/5chOOzLIjoBZpoBA/HxIgRnMtxjCylnL8idrD3W4f3g34nCGmxrzcziQEt5PwplCzP1T7eb6Io3
XIYDfwcB6lvA82ew9t9X0tmR5RUhyhEgwfHq3ZsfVdugTVYSen/TL+ch0WxDUsBkihIC2LuW8KwQ
Oid4Z3ehBypKp7D13WRmu9pTNh5nqV+1x4Bo3Bnm5BX34IA9+sjSbDYoN6BIlXoGavr/+YG5+J7F
DZDmOvAq4HH16uq5099RByQMFHngLHvTy9NYm9g8FWSDq6/aTVrSgWs1OynI7fz+HTcOz8VnLO4E
3Yg0LhIxLSlodw20thvSvcyBVX8nJU6srFi7qt9iFRQUWKDWM6tE4dl/eVarLAQqjw2RFzKIRCVU
eGlyMo4EHL5QD5gyNA0XlnwcLCQcfsY9b4YlYYBu0M3vw74qwvzzIUjvgoIT6Ze/cc/Zluu1dJRC
tY88Y3gUFZJLhz6AfG40kHCTHJH89JS1J8BfNNZiCyoIocAEPvfBI+dzOXhhAIJsMMYIxGOuZpcD
QPx2pe1i2Y7uh3wjGbZcAnsOEZGvwM5IqLt4DzF9ZQ2ukuvz0M8/Yz6NZ0PnoMXWB+oUeVLw0Qs1
LdAv6tfH7M4H2dmwb4snsTAL6IQBls0pL79P/I27EsjPuYcarOGosS385VCF4KIItNhL1BcddLU+
yGMFnyTvDIprEfT58mKVRecqrkNfAlwLILkiMrRXcCEoG5VFkpaDlxGGBAk4a2lNVCpa3Z1Kp1f8
5/fPu7fRBIMwnchLRRITWjLInxToY5gQrXz/VSSa6ETRULxpiWH2eBhRk0dwvw/MAokyEFFBk+f3
uVomW/FU1vFUR90TiSkVJNmXCzUVRtK2aIH1uuIp4gICfWclXDkIV653toEIf0bkg8VpiSBMw7AL
fNYNXqsVpAd5YwLY6u/DEJYwRW0eCHJ7vAHIqIRxLBa9bbg+NcJw9Eb67u07c0NfK3P6AzqJDbKe
Iv0cyEtE3jPM4KtskaOdm2DkR18vPT4dwYtKyPb9afsHKirmyyxA83h/LxFz53b07Scju96WiUru
kBrCAzalm7mp5iA4+MfK/Onox09rJZD9S2lPf9SjDEiWhH/96mwF/y+t7EedDFQnyTYlByTZlCNS
9I4rOS+9+ZaTk5sSq6W/z8nVMVjMyCKE0ysenahjgBlxpvpJ4Uz+z5Bja/LgKNka+Uo+QJon+MLz
XJpb1iW5jvWtrMHc3nv3eGom5JmRrff1vnUePNM7bisLf7jWbvfhuN+V87oxfx/vX93h375g8bbK
oiHOegFfoL43ZuWqdPt+tL9t+84yLfh88mh1xFGJQ6yNdXDp88a1CLkjO+J8mDpd25K3PMLZhlwq
lqqjLAfahK9JSGm9anSVmnVlfZdc712oRrHRw0ADcQv0K+CS+2m/uT9qawGFmWPTbyer3svHNLoH
QpQ381fImf8+59cx+WLVF46+1nVwhJf4CFbc8WjORa+zOAPoCGJ06CiHX5y/Z+BvAEg0QO8PSsdJ
DmzwWnC3NtmLEDXvfD/IZXyG/ZzjUHuvR0Z4uk+IBzYX+kRw+Cj2wKttPzS4/13Huts57uOLROn+
dI8T+LW2/Nc3MSjVQeWOcgMSy8CNi5ee1e86YywiEDNmIvpjtnV9qllulu9R/gJWdVbHZsa7IATJ
R6/3KV+j274GmJ8AiGDEa1LkS3nU2T1CxHLmU0fnIchtF2dD47S4V7gp9V45qLqZzTbY5yZ3SI+D
metEgfgbBA9Mwak2+hYT1DhgtPXhLE3wXpul/RN7zSlfa/u/MUciXhWI08C5iybjvynV8zCh5PJa
yMPai3KGJmYg6D1cRonpFz7vGKLfWKISlI4wDo0FRrrmj5yLxhacxNkh0dLUTMc8tHNdjKzcGDOn
rxnn8ZoaWFPEr6FFrm9KfKsMhvw5vYps1WKnD6I8aUyMa69gb60EYeXsMR7WAN/XTnQ2gpWaiWxV
PFUuN02pGWHZGTCizlnbJwDtJ5DS6ERd4woDecCtAaHSCuZaNL7O++PS1sBEVkoVNzwhqgHnSYoW
vQnSJFBXl9tA+AjkLv4zhUPKU8j6AJLKcc33OEJa1gE0yYfe6pjlbtWDL9WMID7zXuWlcBhHLvph
aaLO2rO9gaexBOxjWiAc7w3mHyek+p6rvC/A0dUroCWRx7Q4pb1fdjs/jZjTc2IwOEI75U8h+NIU
GqvhAOUJP0WfjQJlRWecsJWIPzBO2KZKl76UXa+DBFuqBuCxe7n5KodYf65YGUrbAsyzLQVzI/iJ
RS2dnvmyrmtwg5UZGwtXKWpwExHw2fHxTyhpfgCIn+5DzwodpnU/2UxWcraNWiMb7SjRexGI57aN
P8eWUxDLSVLVmLHSTQgkohFcO2rQTGNFxkSKwBxTJDJ4d9RQLc20jmLlIDOdZdvayIGHE4oIJHm+
1IIHSlXSyafjFKP5Mulqibe6WTKMSmWiZ444qW20waeg+4YLWPPVBNg8aFKWWUpR3AVje8qjI07X
8INB/qI2L0z3B5xppYnUvdxzoDPPwKixBch5eCjTpAJMnymFG6Zq05ldIdT3Q8YHL1OcNZ+VnIk8
ZeDU9cQ4MRo0MYExqdREo3RinmccSUe56U1h7BRTYQkonYKijsGfX+gJ2AfbvvoewPUlmIrGqtSE
PFSJ+0ka49geIynx8fTjlW3RZOJ3Cb0RzsnlnEP5OedAYcL0YbJzbV7uQWo1hehp1oRgPuOawIEG
RPbkazzgSG2jAEqrJrzqaHklGCbQKPVEapRgIA6caHFul1IgeGk9s3P3VVIc8zxMH/F/sZQEwJZH
dlYVfkOmMa3umR8J8X6CHCEGVoSNE/WFL1DG8eK40Uqj2fcDP84q8ELwnags4rYSA+PkNqoasbYZ
0CcxGRmvfMWs0iAe0rPUsEROSiVSDYA+VxI4M2jYKf6waSGZ3JKqrHnBNOQk/MMyvf1jSB1ASTFX
N8BnKwMgNSzXm2euFjrwBqoTFi0ImhbC5qpYgQJBn7rMSguQ5Jqq3BnIVstJdUoSUeOh1GKAB5/L
6kgyK0MNOtJ2kQ94UN+W9/0gia9KXcpOHPLhjwK4JKhLqlFxijgUBKqwOn9RxqrGYYiwLHYhNyw0
JQ3M0eBPFNpx10P1mfM0YGR1r+aAX7OEPGLIZCiTLFJUZLqPoa+Mp8Hn1fseU3nf8o3hpFipkYIU
fPjqQJAI/bQIqXIq8BNqchFrpOdJjuJTxoFWPFDU0CfiYCCn1XYB5oD52GtEG1r1hc96DasK+cNv
YCRyvJUqEDsGcQQf0OAWTIjUAFOELv6mhg6TD3YvsJcURkq0OmXADg198iy0SZNQ5KyrzyEfhq3A
ZWMEEhMl3OdaaJRWoXeBQWfM2qaPIdRAesByAsg/+zyt4hDuq9UL7VUpDF/biE0PIqssz3Xoh/pZ
aPHQ4MJNzxTOG2MBSQhQq5anolCy1u10McVsJRE3q+qI2Vfa9CWoY9oWHxpNaqrTRsmECNwekQiZ
WsaD1qmBMtwTOjxKFEZ8gAhAuKngzQZku/KlVH4PYoo+NDBoVc3QlOhXwkkDjHE0kYpQPyutQfw3
1QziJSEfJU95lA0fRV8mIdWjUVI28hjrpZcaEWqTWlyA3KoH+ci80eAZDLGpdpwPNApJchWeqxFT
JbcmbeKlTQy85mcLIScNADCfVyxJKIPIRSNsDSKk0UcNB+/CnvS8lAjQDBixEF1v9KolCPGoQHrI
6PFelqemoDyIFV9VoWEy6NFb1hGjGnnDyodABANhVOv3bZwj1oyToN3mahg/h1mpcY7W5tmLkUtc
tdWNmjkTP7SFA7o2JpDYn7jETllm6F4YGlF8D6WXQDS5OgOjNQoy/X5og3jOEwHSRapUTb16Kpnq
TAPXPBpFwh2QGk7Sxx6MPyAJ41smoGNQnsWIpABwO7j/VxSm+5FIwtR81q1mNBZSBdHHgPbUx5HF
tUTETlfuwZLalFTPteppalJUR6RiUBQKdLEEHJOW8Z2jI3icrNRokVmOgqHNtrLs1+Df0YMid7go
VTsSByV7qhIU4DeC2nKqUyujfxwEXDlUTToMmpMz7XOo8zI5TkrZNTRLgTV45JUKVQtZ8svCG+pC
9woVckfwRtp8xlkqJrTXy6Y1xV4Jxj0k5ELICPMCpIHqUcpzKw8aA0V1H19PBezPgqroZMI0xnEK
VsMBUsuIOCCzBf1aZdpnYQlVArmSdVCVi01QUEFENpmGUlW/oSFae2BRH77h7dbHuKkFUAMrRjRU
bo2ooN0kGTfcJ2jWjO0y4hELpYrBUN2ZRs7i+RYyGeDe6kGHHuoizniiK1sxaApIKIkxbzwDMjJx
RA+gR2MqedV2ROea6T1QeEyCj4kGTxvXyx9SV3ASzcECAEXEIhPtMEc+l/gC7w9bpaygSIIyYRQh
Um/H4BHpeCMxs7YGf14XgpMIbomp6S4Yk0C77yIDu6jIeK2hXcF3ICCbu7RN+HQFzU68FuZA7WFz
U9+oi2c9UHlwq9cDh1bpNGhiR24KObf4oAp+BiUZCiuLFe2IxqI5gyJpfWKmPZc2pFb7Egc0QteY
6SMpWplcz8QWgs8ax0OgWYIVpw1K9D2IHGKboarCZoe14I+cGo/+vhbaLNxAWYILnME3OtXpBNY8
aZGex7Tzi5q3SzVLyn0QRdye84PiK4+V9GFUOoj1NGGK9gI1KNrIMoKmBydYyeR6a0yynLmMG2eW
hCAHOwToAJACZZLYCTZo17v7VG664JFJSVkd9aIOgyelacRT1jAdXNeoodV7tRHHbiLVCNInoO1K
PnrOm4FHVlf2UW5CCAJ30wzl2EPxBtEqHZupQYNHU7QvDKThP1OXFjnoY2Sx36AbNgoIAnhDsP2m
TBH0IRZFR08mdSFey0zt7DYRIqjcgALUYlqpF4AgN72yCUQwoz5MuSGGpl6UOd5sCfg9Hv3BFwKT
H31QtvMa682A91PZ1Tptis2pbovAmcKKoRMUZIjGFg8bPIaFIenyDy4wtODRxxnKCMehPczsW73n
EWolCKQQMehaPz6yhHXiIcdXMbPTBumlwe54F31VKGx/wl/6sAmyexbhqUkMtPW+SgI3hFQCsOah
5oLpj9LwemhB1y27z1BB3LFOx5uli9LkMfCVGPSfbcY/SIOOYvB86SK+TEX9C4mF8B0Fr3F8yPxE
D+w8C0rohLaVEtp8mE8FDVshBE1+wYKYRnlXhoRxNe9BkWv4I6edrpM+qksDOl2Rj6Y7tcIaVrjE
JAI1Phm/KwbZVwhlgdLOWFv9ZCnzT6XWCbVVwjWmVIoUHdrFOnB7qDpVQWT5mSaFpJsylHvHvAPX
WCXxNY1iLTjE6DoSQERQine4Q9SUJPqYv7FxHDtSG10XbMaoxzkakgkU+lmAWSZ6H4UG3iFpN34L
jRbfC4k/AfTXZH8MeLVZHbGDY4QmImhNEGoYL2KuqAgCODVvATGQRs+I6hB8Pbw0ZZYY4zYomtC4
/38UnUd33DgQhH8R32MOV3KSJMuSJVkOFz6nZQRAggEAf/1+Ou1h196ZIdjorqqu2mwm3icb1NdB
hjA7XpFch8PPvzW4cn/aPbl/IeqtrqsxrgkNi3Yd/CxaHwSn3eaex7HmMd6iSTzcSFnLeKBqS9tr
1vjzem7nzcr7cPOn/dwlhLWV1j9wIoHvj+PTEq/afOYnohHvcg28PuLGBus0T959kzAgnxM7zO91
uAGGtzn9fnmMhBGUXmvZq1vWMLfn1Q5Fdh60ahnzZjyoaEbquDslm/LVianmkPTwB4QRwDrbXGPW
Tm3l9Vkx/3Mm4zePlqbFL7PvRH/d+2JZKVtcP4/MYUpfdZ+Iu6TR3XCLvD0OT6Gvp+VLhkZT8GJy
Z43XuPH2/sTeN44v2RiNlfQ3jF/2GEjFbz46jTAa6dF8S/JjRVB8lpcqyInX5O5Mv29SJt+itWfy
mGJDdq+X9zM6mXU3n71NF6I06TAkcAFI7tD971ZXThFBWKpmOs4JlZrAZw3xTqBOIoHhDYERZRpG
20OTsHktGDeAuWKjPoVbJwo6qyC/n7vNophMEdyWR+5NRzn4hYV07LLvTdjh3rVItyHAtQ53/ySW
xZONVDyV49ykEFRbMqRlvIiB0Mjxw7kThsT9qZts9HGhLcb+1K7prtj6mOQXNQzeXz/fMrC2YhdY
Ia56lBUedZgY75wnRava4VmW6PjLMpo1P8eLzpZy9hrblFqE2aPXFklXuRjCpGR5G55kXjs6UYOc
/T8NhYMfRLzHDzP/jtC7PRmf2DVjfBfRIP7toRk+B0PbyHM+aV7JPpV5V410TU01dkOU4QefJexS
9JLPlMS7e/b9ttcXP6TQUFHm7I2T177ups3B7Py28U5BMeLxPMpQP1mrGn0eDzaTsafiB+DvUOZZ
NLHfn5t56Bij9pyEnSMcxspPJ2mq1Gzy85ZCMjRBjzkqjdvRMM/aHbvw3fhkebKT8G2Nxv4Fe/0U
vKmjHfbVQKaf+AgMIabOn4l54m0gvC4O+LFEOA3/eqEDArSThjLY7nnhzkV6tH/cthwva2did4pq
oA7+SN8/8MtqvG6DVH0WCdMrv3rmvbpwjH8FKlL+2dd9yr5lMETpKUR70JQBoXnvVGsrTkPTD+ut
zlqXnnKmux/5WMc+OW+peBLdYdNz4Y3tD8fECjy0JWtSzhPtEI6+Y/7Egq7EmWB0VN1Qe13xYpIt
Ute4G1osGNPE385mSzpy9ijBNwGjisJeqzEowzhvfgRxvMt7hgkV0BJu4Jdd7jGyIrA8CDWox1md
Mxc0wbmJ0uE2md5lZ2y+2j/zuItnBS7d3sJ5iObbLJZ5ep2KZuSy3vxFVWaXiEnGWYiG/Cqpu0ve
Hmt8ytUg9rs1EPo73sk5N+OSYNIsxHRUH1doVsaHPzEKkwjcVo2Ip+B2jHYermQCr9ElaOl38w5/
3EphHnNweUQBSdNeEDylTU/lttJfnnQYKJrrwQt570mNwtVOeWH7SelAbw+J3hgYWRWEJ0EoW9Dr
A+TfUrPWrjKDth+VMmRbdmpjjJPbVURTmXIEgdxtX/NzhfG0n5bWxnmlO+aAExjxO3+dvbJ0A/TU
Nsn27ciVstU6a8Uw5kFZPgnPX4BiVnCpsrBsedxHSWA7OqpV5ycCNTJ2uzgJYRXouAnIsWA/ocyy
nkyDhvF5pkItoXxI+7D2T8o34+eoEMVUMhxR7Q5fxlFloibuqyhr0L0PS6Oyc62OAa8VIWd0mgSQ
BJS+LjqboB+OV2kUvaT8WG4pXVR7c7WMKVwCSDsEfs548s8/lPfjmJM1uKR01yuX5hBHBCaz5V7K
dFuLp6ltihrQf8ieJt2YArjQBpLucuBrkKaEM4nSTZjfxigRP4tgPt5DL3Rsfuye/S8Uh2WWibYA
0/IY1+q8dvVLMXuceBMO3H9Z1HCNbygLvnl9vjNfJAM4WAF2NfMmS3eZckp0WWCEQ9U72Le8ME9P
iMTGeEkfN4y+8ER3Y0ZQSNhRYzei3/Pz2HskhbQu25bK9NbPq77GB6Rqbbr+iBaJXV7bNzouGa9B
fFqzHb9ys0V/pYtSIByZhK/77BYMyhZ6I2xPY15mlbUqwmJeDdyhRST+7ENayCr96PBBCbWggC9N
9CHLUJus1jVgK2AsRuqY6RieauE8j7lrz9j0CQf1VBuXH+fct1NzImQkip4CW9u1GigH/8ZpKPxy
j331qLSMwAg7tXwLg2TENtY/1sc8n1V3cgqcpuxa3F0fi2FI21ua7UtwCZ2Jwkvv7fDC7SAkL1lQ
R/sFzsfgSZJ8eMANofabk7cHUX/bqe3PRdKP3insUsxoIy/Lumo+EtU9Jc7ruwcT9bIplyDASUUb
Uo6IsMq7uHLztv6J2jWYTsnki/xchAhDqykQXY7HZhz+zll45dkcw7xj1K7j8HxEzaKrXYfmW75n
+2dBbC23ABb7WxU2s/7pbV5B97psCW7eciTYU7Y98U4mmNLvJvnAIi2KyDtVeMrcTcpv52pyQaTO
ntySW5HVvTsJ1gOCUjYiuGUbA8i5KEbRXaUTIi+hgApqaePln+fVIwhpbumqVLlbSsOJnMGIPVHH
he058Jmt0ePLLIYR7NioNLv2K+6eVU9jlZe7y60G9leRvTjf7xSBErwSVSAaH5RZwLBeilkDEc/M
ZS2xj/gW4jLtDSdEncJVTrfxwxLPmb41zcdoMQ+WV6zmikD0DqiJbi4Teq2C2WbzaZOh/dlzyhRZ
5eNA0zvlHeBn0U4ns4f9vbelwkM040WAMPyImLcP3IC0WfH0QBoMUI4FMP2MwTr55gVT202THb8Q
VWl9Awgu1Ke13Xw+QrIhLMBMApueQ3V/8janBjbOfwfUGdwpwBSThkmy/EkrMysCL1m7XInvo2sD
KVrz/4KuwIzdU/viX8Mp42rtHZL/E2YevrzRiAhVBZzRPzuPi67AxW12zVzUt9+3SNe/6MhcW7W9
7Uj5nOYpXG7KBkS6Z7MvvPs+kLO5HDv/KGGU4OLyaJtDXH7Apj58b3JgIbe57ITKP9eXRC7p6zAH
w71pxpR14ymeE1Iq2ZV9b3Y7TF+8cW8CvzSH34Vl3hdkwNgBIfVsrXNQV1tN+C6oSgW+EiWlP6r9
OOmhxto2Ayb+7jpLh6RUb16aVNTfk/ZI/sx1f8jvg6TNfF64QpK3kEvb3R31ELTPfEpLRpi/JFxt
+NWFD35Sh/VPo/TBA5Pz9CmYjNgrWYyNqni/dkzOomwmtgfHkB+aBSoOQyzzt9nkrA3U/i5oTnxb
y1c3DYayJgRuu7RGrslNNa5KYKKQLylYfO3nsXoysV3UXROuKsDwSqWzfB2dF/Aspj3tnoa+771T
QpvLk9aqexlH1aHGYlra/46yX3NAclgDxnzEHiL9pCNJZFDdHr641HXrFRX3nsFlZNuTZrtfey8L
Kdiy9U4e3aq5xyYk+ApCvj7OGQPcdaCLILZM733y6A6jfzdjrh2L4TJeP0ejj1tC1DoBgs20yOhd
qBy2nr9J3Ilh3+fbmlo7nrYls/v9DmtFmf7wmaBzC7ZHsWg3vS8uHTuQB5WyxgsKzwboMsW30W6+
uK27QqdceptsCTsODWC8iDyP/3LacgZJrBNa8moOHtq2e/4POt60L/t88PH9yEUCPRREx8cnI4+9
aoaWYQiaI80eQOyW5VyTx+1OzZB/xOcCqpI7RNRSUA3rnk4vmiFpPHc5hfRESE89X/DKbuoriyLR
1zijTeF3yzvv1K2j+9kSbUoTuU11vZ8PxGTkzJp97O/WYonlgw3yLT21PbF5p3RYRffNHNTEu76m
v6kB+VzQBmDg0Zr8i/zUR153BOnd2sRrWhYqyn+w7ht8F94yub/d2mT1H6A6m33hfo2YQpz8kChq
QZfUBiRLxUplsFjdSBsrgWro7VvvtsSxAunSrcLotAbbghZAtegs6JiOi+NGqdJ+dRTEi/ynd3WI
By9phbm0UyafSDWfu8c6dcanhRmgbeJmCyA5Wh2OVTdP8ngZaEfevZ4+r3JpOr7BqcPqYOCqnHdf
dMWef5vGEGOk+aClOPDJGu/cwfOpptwX06lZfJVdU2FU8lSYoMNaZBqW30EXpQh0nRmHciLXK73l
2Bw/ZWbp09Ita3BOe6KH67CT4Xmq6fzOkRLHg1W+TsumLvqkjAl6/Bu2g5897mre+A4TeBi9amrT
irqztFjC71q/JCq00B1K+Oxb9gM9bzOIGGTa5gKgc81bJpKQJYtdiuMunPP+rf3wvD6PXooadNtJ
35g35V52muzuDoUDKIPkikzLaVIMRm3th+/8pPkzg4Z9HFaT/twLHlmp4na/Zt1R52WWiuXHkRRr
VIpkpPNq5zRqOAvZjGZ/6lZwUqPTLwFwpgA2SDOWQOY5tyVYgCPkwKTe2wDy7pWIOmuqviSLAIKv
YYouJkd8BWRGrPk0iuWUjKua12gO3TmjaL8ZN8lfGhTvud9X2jHP16qKya6860YgqPPkGPiqYFj5
TF086pk4wd3/T4ogWst4moPvY+upX004eFs57Va8xPRZ8Wlj9rbnJdT6i8GMhHgv4vO+baOkY5ty
mZyP1s2EOH70mdAY6fDepgezuUhbGJ80bOv3YSQ6oJMfeP3K/H22aCA6Wtq5N6fW7p057cOYkuIb
x/q1gJMGqlo7h7AQPEVWSzsV312L0PJuZAb4fLBT+Np0O1ReHcyENdVmd0+jp0GiA9fuv5o6o+tv
uxEdRwCAdr/IfkgvJpD9Xb0Y7ILZlzqwrADR5Dkyz3NGvbi4wQQl9DW9SJ8dUMA7d0T0B9kPBFEO
Ow7VVh/xm9dzyTM4bdN7xA+JNbzgai89LchoSGQX/kq3Jf+8jPMEkRHM81B5+bpTaqNQv6+FX38J
YuwY8vUo3lxeDz4Mz443ddBp8P5xGwHubBfoL2y5Jf2Z8khzIpom+baFpu2uc4YLfBsnPuk80FGf
rJHkcXmDI1PXFiskjYr7XVcpjeCdLWKhygOS5m+TQYWUYKDia9oEEjwM7PAFZwhpzmwCLEU1KOfj
che0S1QlI700o8Re86RbF91nOMD15Wy7/U/rS9YquZvBa4PEzOZGK7nHYPVQ2xXL8wLubIptf5mW
2n+e69nPSmOBu6pcWZ7vFvtmveqJ9B5C2VkRsiYU0Mr7aL8Oe93/Z6ZillUj1wwyqV/TN+lJFeHY
Fql32H8iqgvDKFzJZczVlW8dfm7auIMWN11x7SMaB6iImj1o0XUvej7C5W4eVg5VTPSRYlbEBI6X
3KnbNPekR5PYMry283IIEjcLK8/JhmdU5Ucu/3P0EXtom6jNC4KB4VnwMZ+2JjGciOWD3GA2Xr8r
b1WfwAeav25vFyZImrdf6xwdj2IIQXJyl96L4GOVZV+L5DVq24QFDjmm/0l7hMV577dUvtoIxo0z
6Ka7beVYaVYWvjFifCDne4bkbG+kepi3dlzA3cKFtsgP79rR1dl5iRKHMC0d2l/FaNcvBNXxVVeG
ZncBprR1ZU1kf3mxlPLiNj19RzVB85M3SZee6C49rMSBBe5N6HDYNFzgM2hkR5zOIJyZLj2d72vW
Rsf8AwXqRqCNhkIX18hDUluJzJsvnm30/LAtBYRzGrmPU9bP+wGuELbxDdoibGHNfSHutmkneMym
lmCPdvWO8NaPhfjW86rFALY6iX4Dya7BV3ZsI/2DFrNBbWEw9QFi5k8e/dDbisId/ACHl+l1tUvn
n0dlVn5AbVOPaYr/NZh+htZs2wKMHFBEr8mzv2cdXWFXT/N9ctDQnkLSQX+kEob8VFOj/LMchxj1
BCw/ynKGkO7GeFabKremLi7HsWLUFA+gVNeiD8aZdTM3g1VkRv3LC3goALh+fc+YzXJOe8oPuaNj
HCpeiPXPmOdCoBU/2G4qNuMF9zMtvr5EYgMLL0U/y6+ygav5k/Ovs4ep872u0hOho2cC3PINVqIR
0ekgS87rSgcDkp30wV/4iZoWFw9TvfTkggGjU0/q7DlxafzfNju/Pq95MAVl47rsZ076BZCEv/mQ
whDylzTpPXPrW9ZGUEczl6Jt8nFEdku8E7OpVwVyQLSpt5wTYymy1gOlvLCtnC5njh3gAJR1jKzu
cJL9+t3jRZXOE8+RGrruaUkUEGkKiIIgIkZtc0/7GuMX1qka/9YuRlFUc+WKakziTlaRDh0N7Jwn
r35QHGRRTY6JEkXH4D2OIpsNM1/RgqhF/jBeosGwNO9iJEiQn5mEsdvy4OsQBh90x4jlzp11ps5K
le9pQN0ukrUa24IZaKOxz0svAyk1BVRvBSqf/+Y9tmvZT9sKMWnXpTlhWpK7r+GgufFzYVbvjJRq
6u915/d52R4t7NiOmiI97ynDa0VBzTaWphoXnbBRZ9TdXC/UaRBhZJ8aswQQvRqa7jh74dIf520S
rn22ukkxOVogop6TCB1gSz3ds+3ZAKqZk0zU0d6raRfDk0791r/u8Riau0IbUHux9L73jMTKtrcu
HYuMqdPKx3xRzYq3tlfs/VdwvGFn3pm0eom063wH8RNP3VtQJ0Nxl6sM7mUbvSThFwZt/ta0UzBf
ZSCA6ovDN28RU1patpjuf3jxtst4sq4w7lrUKgPG6z2W0ZU32b9ox0DFyBPO9guqPyLxAC0jdRmG
I18utYNzVbEzv/fI27ZL4NVSnaTKna28Q5PDYWKFXs/xueBZGPKeRbtvzW3Hz5X7SZraPqDDW0mY
yCFoqzbZQSV8kCgATGFkUW0fWYwV/YdhLUmErM2J9QCYzVc9TS+NaAHsuWjNcQ6GhDWKuSs+NEa+
Sd11mPP1B8NO8yWzDbRImHVLWC3IGWYAENy4zusg90cN3X9chDc3DZ4KNBbf+z1bWdjrpry+8JAR
xskREpgYtalZT5OZVIG4IjyKC1K1ev5U9MQwl6RFmf7cWcVhEmtkEZnpWdnvI8pFguR0uOzvB99S
fVlqlHrnLRFR+7JvkOjfm9wbYkRpNX7eSaBGem47iv1Js0XwOJPXtH4LwmOfsF9KZ962ncu3qucO
L9kmWHC2nRqsSouyJieuexUCoqaqY7YNcM+G4wXbao/60UkVwxpl2cACpG1TeYd00sb3ckF1ewa3
7uxl2gpWQ/epsMGFDjVPz2A5ko0DHnl957pGP3lwWerm2G7pX7cCTOvdz6c2vJdcPe3fTWb5+hA4
tpjLPvMTe3NmSD8FKlvba1NbcVSydQGmpSl6lMfajqxsI7LEumo7DkC61ssPxm64he6r52fRQoBD
porPa+Hl2494irg5vLgx4f1Bn4P/ax1rXWm+rDgdq+lhJdGNbNhEjQG31lBn+SfMlrLiulloxts4
rsUAZJrSzVXrwvtzhRBetjISYRxccLXs3XmOkrrglK0Zuoxkidt7mRtOpUFrZa+z8lP5L5j9o0O2
FaF5W6eiEFBji7Le1zweRHLuN6/ur4g17HDykj2YnqjK4/MkAq5BFWSTeR75esVNajvW75L0xv3F
x+6dj851VT8Opqa9tWJv/gQea9qfgiGjMqdA1d4DJCKpBSOwL54NUxv0f41NQzIgFhXpc2NVDIkK
HF/f9R34AMKNw0JMUbjteD6sGQPiyPJkffNgdtYP9gbaj34zR54IVl23dxvxmH8AJIz0SrQ3kTtJ
7eq03KHyxrsNQgBSuRA6vHiy8Mwl8RMc2V3Y58196qk1vCaELr9lsu6Om+f6sL3uOzR4uei4/jOk
DSqdjSX0EbKEa1uVQDLguyhfGDaYkje2rjJv2k4Q5IjzvX1NuT4KLms0ajr8UJQs2Xrz1ObpB15z
9Az5IeLhtxyZx0oXzkFyNsUepqd43xLQoiCcUlzUrOwfUpXtD8XcMwK61cOlaY2P2JKM2BP+4pPW
3l08N6AbiRIVx1W4JNiocktyrfqTYyzQNb30PEDGXhVSZFsKmh5d+nu+eif0dXhgb3WIDq8D+4HN
QKfFwk0BA3ru5Zz2Pwa1+j9lPO8zyIOujxPyi0KX2mTZD4jimCCrXAWvzEdYHrm5jyl9/TJ3n+FO
hLlaCeNz18vo411efcu73wubwl6llmtax+lczYPWxFUevr8yuLEQfu81XsghOBIw7jAZ+qOc4o/5
Sm9h5JCvyCC/k+wDuJt3qB5mVjQ0ZF6cRB8dxMIsyjZ2UpxkjXqCMXDMcSfajoY0ymlZ/hOKYLsm
7fv0LKBYvhwqBbMpNumzFVxnxzuVg8WjmTn0S1TAiV7nerFfjdey718oubyA609PRT53NSPQ4l47
/D3MtZulPi4jw/2BqHCO/klOU1IC9tDZdEHkYpjTI4VjTE2AyKjI1/8Sb3HxrUm3gC+PBcgARuQ6
bDyyxPsFl7J2iO+m9GVxEG7VVvRaVLVcEZbpxt8fsczYMWOhQwlugSsKrAtX50jQtGv7ze+K8AfT
2fR5F2i+y80U/lDtqI+Dmw625K8Xxv2EjjwVuvIJ225O0K8LK4ZZPz/iedzYKm97tD4O/uBrhh5Q
3TKHVOi3BvXeUAhmHFv05KK7B6aIZ4wwxe6Xm1U54rKGM39GOmZWOsCQAzfo2QddWFL7L9vHg5xB
gl69y9rsiCssSfPHFUGZ/2nn7RlOskgMLSzPAgIqiWhe9dKFV/xACxQCMhfhWUYgbKcN9S73TBy5
7lb7Sivgh2GVV6k6rAB5XVm0ztK1B9LJW//uiHKPezOLxh33hjx58P0CuaKeyCXhLuDSQmhg2+aS
bn0eVntI08ELtsjpvPohqkSbwuMyYn3ICNNws2yqKeRLkAsmcAR51BzwencMPPRGvr0tot8/tyjH
JYAcHQTeWD3GGBqE2ZxpjfubVxTB9AiTXrwVyADGcxZvHrr5RaRJtXnjEd31qFLtPQQCb4N3oLA+
i87QC5holshZe2ChKu2amRzBKbNf85T5qALmJKrWpCNU/rAUujvrVMRB5R+7D9kntvlF96RrlkmW
yx8mTSaUtW6v01u45XxmbZfP0Trk/xLVe68oc7LnvdZIDqYF0d89Hwb8y/bhOFZTanbU53OOtRNj
gPuzZnMiv1s9+VOZSRcu5ZD2TfIMZxG1+OoJT4SwLU0chHcjVB3HDo45QJWP5Pis/SU5vrY5+G0J
AtXhUL1GmJ4O8bSNlyU9ks8BT6eoVKK7+dOHpOYXyLgYK3HM3VJFUjUvda/p6AUn6x6+hLMfJcyU
F9kty2tLZg8hMA5O8bquDXivW/z6O/X+yC+0oEd9EvUENKcX3vAqO+TgP8oscrfoWBokt26VtNrd
Cr7MNx+871l2aCbPoWOHZjdRXP9cIYRuH5kSCXoNjrC7Jr5Y0Pzrwb56Xry6as+BPH7KNdLMK9OM
Hx+2tl6AGT+VGChjcF9E7SRSr1QTR5FNrJlcoiDU9l5Q4t6gY/I/OkHkeDfmy/ZzRkrRnuYk5u0K
kRmbW6czwcZ0trj9iyK1iKSp1i3ttyw2rbnw20rK4Bp57/syZ+m5b6jD1Tyuib03qql1hsQjjj4Z
tjt2NFk6YuOxS7KiBEU49ks21EV62btBfcAyQ/Ezm4L8t9xCOyEGltGbJ/TyPZ49wi7JZHL9Wab1
5qqtO/IvyzT03LdUGn0Z0z7w2GdvsJxCxzHB0sp8iOrP6DK75bTuOc5ltB3J/AqpkmK5p2hEq8yk
OMz70wSuvTrh/9zivX3ulzYiTStyQI3jyLj2OSwOUqanprOIYow3YzYu1zw8fWx+zCAYVr+HRoZz
hUykfjPkZE3oYLuu4UqgkJ2ZjMWDyNacSy1uQKHpq1jIAE4ev0l/Wv/SPw/2UQ0azCYz+5afPR2q
9q7jKfxbk2kYfsY+6yFgUlSe074Z0IpIa67QYiKK+LQkTbue03Zphl88wBaFNhPqdrJsxGOGy20s
TmkUD78mrscn3/j2J1LcIanyI0HGNAd7slTH4qe/NhvNyWWlcnYMhunsfQ2Gj6U5GGhuaanqwv2O
WGd4GiYkZ7+17q13tyCO9k/I9rr5ocdm8Hg9GhjNqkt7UAXIXvDgM0s1YrwDTa6Xv7RBsX9Z89SG
94O1cnryAq2pa/YwUblHBpYk0ToKEDwE9RA9rC5Z6hM6wS3FLmfd45dksjEuHz1F4HZwL5DF0ZgO
Sd4U7u1VH4sZLm28zOMtWRqR3e9c0d4dGDE8KCGx0PFpEK/Bidux9S9NmECTNwxjYB55s750S8G0
7ifx/G7aKXXllOYQvwHSqde0WLvgxGU44qEasuWOwqKFFV1FPlPcj3T6PDkS12mndLxfUGIHfOra
oY4nlMOiszsiigac+C6vs/ZU/InjmDVnuzLHV00AEF7OLFzEV+rgsVWCdVrvVvgBYr4VcRg/7zCR
pO4b7yeeDvPrqFe9fSmWMYrPyvj173RBeNKNyVifjKzbv42N66hs1qjrHm3mPAAZVrTaTyEOyb9B
Norfu8oYgQfrJ/nLyLTvozhB2DZcB1gzlMYQhttrzT4UioxWLLSfSWJ5F4+s9i9Lt7r2ziSogKlT
fmtOvo5mdxnNkteffL8OublMHk7PpKW0xK/r5UPG16fZkv+MPWYFDunovhm1DsE1CDS697yeiuDT
nh6wP1YeLnqsY3QwlyALDxoNfPv2bDpLdi3mDaHPiM4NFEzaqb0mnUsmdA0qmMAD4iTD7BFyjv+T
h9ZYiiL2HoMAWLbh7Q0StpLho6c3AfMoLwJA4KjmpQ6pDYUY/nact7bKIZ2nd51kHX4C7EMwdvi9
iX5lQ7SwEVREhj02wt4XjCyW9gB5pgszZte/J3iwf4WLJduEIQ6HL551smnLyctHAIzJ6behX/2C
9tsLPfWw+sNAcRqb6Ztm/Q3aaPfVj2Oy+5v23Ra9FLYhEwraUn4Ptdjiaher8cuEvNj0OxEDE9LR
DjlvGbZWcPQOMwMi9rRRYWVs4vJLlOOIwbJOdqiLdYt9CGPN4INO7WifDBhVwLDcgc1s2BGrP/F0
ABmvuVpJWGd9IxLnxeTHu2uL/FmwraTplMM+e/QBKgWpz/XafNrDts/PyLi64TH2tWy+2EgekaZx
KjqBlIHGyqGgVDb/4tA4719hxoMfiw83dMbMwxvP7YrYhQLdZlyxIAumbOSGgYgMkvYN27lhv+0B
MmsIHmvFU1SHHws3bN8ZRj9CM8716HFf1GPb/4FZ9wH2UA1sxXOqcY17HXOcIyvOIDcL+ur8x7r0
4m3IYHdYpRECQJbJNbgsQ5Fyjup2/Z+081puncmW9BMhAh6oWwKkSEp0MltbukFsC+89nn4+7ImY
I0EaMbrPTcffTsVCubVyZeZSHZiwzV3eW+Stda6nRwjQs8Z6qNV+pSqj8VJZ8pSeqX8SNw04Lvuu
pdTpK4iVxvtFFRLyT2vkSCcUIPfOjGiPbEyhiWgimxnOcqj09h2EBIpsSWvV0KNIvxIKzmEseJEL
iv+ewX/7F+DX93cm+FG+CU24SsQbMO25vxqldFGAKunBowGmsg6JdWHB2EkHKzKRtbQ/+cSK4a63
oqm9keWseo0KMnjXnLSxI+NXunBlRUH5ZzAG8zWQy4ILIlMiJ+rs+Jx7vf1dQQvyaklRBRPRR/bs
KpZdG27W5ghFKyWPX6u+lZTb0FAQSsBlD7u16ot6F/eNQeNiyHLGndb0Yfs9qozWW3F4LZp7UEat
XMsMoTi3ugT9txAa1vxRlmjUwsvBfiagppOoiSoBuyfPR5gG5R9CpPDGgRWyWm+YRRtjsOLTE2l1
cWOUDjrwRiY8N2jEWdSp0r+0tQYwmKT54G9tvdBRj4pZekcZiVDekSgeBSghx1RFIGdXF6PqtAM4
RdOCribNr2ywLQQ3BhgoQBM6mukPkdLwbaDM1m78oiAQ3fgWBNpsRRbVu6oZJNi9kdmRduvx0KL4
8uhDUZd5prpeUKGzyPQgfciFGRRwR1KzcpouKvHvVzoph7DhZRcUnGw2oXbynhDds11ZKoMHWh3o
0u2kpkrlRkPrjcfaDFKi3qoQuiuA932CL5O7ikMBu6OqlOaZnlq16bQWtT4Pz5qO2pw9PHthG/TP
0zABQ1eqGbZwu+Zt2vux/geghnWIEGF6W5lWp0TdHGtWaZg01aFsaLCSekd7ER1qlmuVuoTpRj9D
G940B0mlr6HZrQX1TBj1oXw7hgKNu5qG+mPplyWNHG0VJo7p+zVImi9JLZ2J2vaRkm8GKSdBhADy
H3qea6lVf0ufmAhAlC95Ii+PT2bjoSkCg8pTx4A0267poS2jvKxnubQhyRRzQzSf+oqCpnoLKtK+
drHS9auhi8ZDSroX8vR53nCTdTNnk/qzfBlkPsqxa6hV7CiodQVugXX2C/Z8QYJuGNmRDxgN4HOQ
WymAhFq1UUScU2HodAWFEbxGRBL5VJ1rqS0S109ycn1J8CPWhl7ZPzStRW8ACAoNPdXVliDcx4WW
Fp4T4m+OQ1rCS5i5nb2UkjjKdiYj5IUl6ABoimfTEubPTI5y/j149nOTyPIdCWw4OTn1pm++R7Ds
6P2Uox1ovfhSo2JTVja0RfBdYLkVfHKQFR4lSL8FAPMvbt/S30ClRzPIkgzaZgi9QVkZWjJy3n2B
JzhxUmsdwkluzn4ojedAVTLZpTidljdmKoa/aYkkZRUZDZVDm+T0iQpG8YQGiWfK1pLY2Co1NPzb
iprlrzT2kC1MsdYZ68AM4nv8VTuS/VJrj0ZBgX4mArSUO+oyfdCHKlHX2KVBnfSnIUK63vZI8jIZ
gxezMCzSfkXzsowrOCzEgTtYgv3lGSp8H4rqYfGqQ0jCCgeZTx39CKFEwlhkR6R7RZfK3q0MQ6Ac
8Wm8cJFlMvCzXmZ2tefu6v5iP6CXd6RYbXBTpkb2PNAOzYDgFeX1Y1ToubQJs8Q+hiCTvK2hzMIy
EVh1nQwogqeABgmhiHRKeSSojX6rIIos0Tslg96v0wwM89uUGv65Hyjp3QFyyvexbCfVbSRM8OxG
K7Tw2Fu1Ud16mTYzs1uhBOtkIG5HiRRPv9ARUzkiwyGkIQGk5EyJ2H+xa6Im/hee8VezQHRXkpyg
NrD5/yTAYLAOt9XU28LJEtU74TIVtutuEPWll2invDOoEyvfvcrTHvUmqn9MutKX8JTaIljpSUGy
ClVBNBbUiTSWglUbCxoSWhZsn10lJ/J0ixwmty+IrMcHLYuhQgxRiQB/DsmafV1YwcAyJuj8kHtQ
RxuSyJbcqKhKGJRhr3lrVU55LCBSeVuKBN1To2baM6BLRAOhtolwWK9N23b8wK9eJ9vWYHl38iiv
UH2EP6pJNC8iiyUO4KCjRxlgn/5WiZAoINYgOA786KF77qW4pYjXcituqPlo+l2tDGTEiIqauwT1
Kxo54XMdkb7HrhjzQV/5dgpnugOCyHkTJoqDrabLyCawyTQ3ukyEfxF9L8TZQjYEzc/q/XsJvLA7
DWYvcGnQSGoy8HYJxi2KTg9/KimDTpOiUm0cucwrbatrASS0mGzCckdKesIpdb9+zGKjQ0DXohOi
5mt5607XZH1X1nlBsSawqpeikur6pksTxKxB2yauUoWmye3tZSX0fBoLEm7JL0U3yVSisyIHao20
dKuA9M46tipdg0kYNednmFKni1QyuFZXg22fcFnsEcV7ENzDWOq/E+2k+C9R5gqPMdSZ5g8JXIab
RuLhErQCHU0s3vVgPBbICL71agN7NmuIJVaaqvblw6gLHULfBKmUn2sbyTdi0jbcYfLV/Y4DFEor
qEol90NhaS9GJo3HWB7ZhHmYF/GmK9viaYiG9MEKkwkwoi/H15bH+ncHQcWclVLtOQtCqXAx6x5V
6P0ytF7LHowHwxshERqVrT0nQTFfBaPlpQ6quyxhPQj1nL6AXLkKywZLnUaHEOYKfqe1GrmLvhm4
TsC1qkL/W+MFcfigweSi8s+9mjyU6hA8xak9jJAVm/YMLlwVbMUJNU3ry3a3pRQEBG/4TWpsZAW9
7qoAevxjjcSZbq1N0bEZPSS6SM5quC5o4x4TzOg8SLoqHi70HB1R2Yxh8tpMhY3ispfgq/I0/pA5
3pULizR7tUDesaFCjNi5qDkwM8h62XIoTvfPWMWNOmLEKDph3C/owmfLknzTEGIeYEUEz/CQoNQb
xRThs4qJxzMar67a4FXslzcefCcfpngdlz8m3nFiMDnWHsgw7cBJtQxyvxzW1QXWyRDuYSz5/Mdm
P2Q7E5eZ/G5K0nZbTlXFLqGYFLJ3dRMmNCWBZyz8WQKrbrpjPOX6a6XCOl1ZNEHGTbfqAbklgaIH
KpEJXwpQuH7USc9/IfVIm5vUq5S/OHiU6nqgCRTtgajO0z6z8+fVaNUQij3uZlNLbU+eDNQiRUFp
tyzUXHOsuBjxUWcC0tGqpvwb0BhFH9/rs2cu3ew4EBPIDgitTbRUh+3c7z4If3EDtMoKVdgg7kas
KygVq5HYgxQj94cLm8b3OrYAHdPMwQGrtrEJE0XcHywdXhZXXoGdaFgSUq3COOHC6RKjNp86DNqC
H+hW/OAmM7voDuKUJkAWsThi08LKKIAqhy2wSllu66DFV8GIoE86phrRXGvUZUt1psLqEQcYmfg9
c6sOHfUD+Waq7d4gYC/H6nZGkX+EKt0bISdY2lNsqALUfOgD+5QrfV3eU6dCZJbas7eBFMZKdUy0
rInXrZUZ35vIH3EfJjo7edSciOWhPH0vlBFVS6dmE+VyKRwzeh2PpMiiizuw/9xPMjCjmbUB/s5G
4CiUaBzlriLet8pROWb15J+w8InuWsVEiL3igqvihxTdnjiaVp8pRGlNhPTbkXVZUuQjdiykEZs8
Kg3PhtXbGvXPKaUxX+WC20KXXaW2bvXDhsavndRe4OMrpXK2xxaB1Y0SqGGKqAdBYOrfixGLhfLW
1iAFkymSb2n+2kRSb1goVJCHhzva+tkSDZwNJZGIU6ug/GEW5iSTAcJ3cuOwK1CmZ6blbUKPPjqZ
m1eqij9pZBN9YwXVydnfovZLOJnUq/v+IOVCFw+Q1Cd7reZ9T+Qlh/goaHljeatWU8Y/Gi4u+X7y
CDgoLuhF9tiHXlrsA25Cw21pQ/EqcHGSzzWV/FmuzSVv/5a6tPfPqjUKaja2GgusKocwaXexlFrT
Tab1NIKeDUWAXHo/9X9Mo1mlu7HoA23bgHb6B9HjArrH/o87U62nIHV7ObKGh4YzTUfizDJNxBlY
InwrWzWabms7NrwDEiMEVyoJKjIuqqHQIBROf6OuoOKhy1plnC6DuBUNyRrko5LuAU/Q7gwxpdu9
hNfmsJIxguH0TJgUYGiUQMvxGzHyZymidysy736G+EoaY/ZpBhlOKMoZN98Yan07KBNaYkGBAMZF
9GR0lflDRUXDe1H04l4ppozOxipg50hpEbVQkkZENrw7GYm48IxVbHnjWfcMvTtRmuIN40TqT7Vm
04vT54wfO6nrcDxgucVeMirxawhK/2fMB5jWAcRwGaABZGfdVmb9Kw16wsdeD4FArZT6kaf1/M3Q
m3qkc7o6vRSTL3lbNS6kakv5bvjWZVa/yUxTrW+a2hu6YzZUeK/Y8AkeOgHEB20CKfB28Apkp/gA
9ewVK8YGtWMHHqecF/Y2sKD+QJvkdsA6KPLWFLqr7ZROTbnOmzK/H8d/752mDE+lRhEOEn1AFRMF
TWY6AeNaTtALZQAjN2LEJmWrD1svj4NnXEdCsoY2FXfoWbE86fUkXye6YlgrmBawVEMDMvoK6LbN
t1zvBXeW3mEBNAXBBbBLqVak7QB1tUwGNgNXiraukWI+UMKnNK2ViXQagwDItvJTtOteJ9q/fW82
pKccoGIdwacgVQcpzoEHEaYdfTSiHs4PudLuBjCUW3tqIE0PNGunkypGPuptqxU2NGu/hjshU5ot
OVDpEK0DraiZmu81051qAYOiTq+8zulrUGnsRZSJhKTGh/icVNoQ3ti1Hcw6rbKU79QOYQGlAwnc
rqiGbnDllIzLIf+V4U6MEVwsK69RlPgdTgtU5KKVX6ta7qqx3/+BQE/u50E4xS0zsFr9Jq8tHyUJ
7/VNjsfotMYmzLgPSkwT3NnQ6yL3NiXu1vNInODnsc8S+G5PjVfqFItFXbuWDtYMdU6uLjjAhOBZ
mDVUdxaOY9/GvB+8Y0772WdbHis3VtW2exk1St7g6KOIiHup13O+qdOil8UZFH5j1YkVZR05c/AL
xeFFiYAi13BO4LhqeAxAuCA1U5BsVsZzMac9rmdgGMwvNot0J/TJe6pkC9kzhVvjwSrk0UVb3p3K
rko2E0RXHx692fxGxQ93B4EI+DuGfSQbE7CvvCaLl0/4zYhZsEyddAUCGSNZR8OtrCVkTnh3wEOG
QwhnAnVpMVFoV9MqeY7TPvFu7SSRBjjeieymkYlfgFBs/lkUBn5nvdFPh5Kk/VeOzACtutRH98FU
GSpaOtQxKxjIrUadEm7xJlKo8LPPRH2by4qn0gJFVNl9ofvgKJmc1X8zpSt+5kDD/IIqs0nSQQzG
n52RVtbaFuVwSoG2+lWYeZr4Y8oSJSSN2vyNr8SCPk6j0jzgImEWSMftlKyoKbIUpkCp7Qe9ooZS
Z0bg73KztidXUIIq1nar0mDHhnV/q8xOQ+sxD7oTF2sXryk0wUJTuA6km7mFm3Ys0nbsb1ECIJjo
sSBRdmWIREyQVMMDlOv6p2lZYrhDNyLMM/i10JHHap1rDQJHqU5KOHKIDQMp2pppixYs1K3gB4qB
CEZwLfrmFPiDWbM8A1SvqG7NTVOgyj3h+K72B7nzBgomCFrCeAOPwWbj9jHKQAUR8K8QDPiHQHNx
hjcE25uAorPwCRJIHvlnNT9YSBukHVlLpyIPbvJkXVKFyrGEQEgDKBHCUVt5xFKSI2g2Fm+qhMSJ
kxVSFXTCSpNU10w829tzy2HpaWjSTCLCZQ87mm7q2zOEfBzN2fiFjaeJP8H4axwj1Fvt5NdSBoUF
QXHY86gFaDMqR+GyTu/BgCYkmvQgMzZ9I/x8K4wYfSLFtlbbTJh06rdjT9FtRoJVvg7Pr0tqOgVO
mCjN774ttXOqY3CdOKIF5TmMdBzEiyozZY8r0x+b8haSTap/V3CUoAhsSFJ/AaIKKvCgKIygjBT2
YLsRdBfYMCrlQbBBjFWyb6HVmb8SLhrYHxo1CmvqdOo9vYkLJJQ2K3H7Cho6bHAKr5u0iBtvl/Rm
Z91g1lPVN6InYOFBhMMhHDmq4gKusymw1hyqqN3nWYooOegq7TAMvuwLUOpA0X5OmV7dqRno/ncL
QpdybqAe4vM1jY19HxVN6d0JtJKgF4UkYZg+McxNie5W+q7odZfT2Je/9pBY4P1bUVYU81G/qNDv
UInHeuqqnl9eGqnJ1F0LtmDjwaSqD5Ea+njCyyrBdRn3MHukWRFZKn4j7yU4NvFuQLTtb7iQIQY0
lUKaKaoGs4HUsoNXMsyhvsFAsz13qlXW67A32w6eciP5O7TFvuwUXT4i6kKFoEi3Nug9tl2eCLyL
Fxfqr6iQ/HJX2GVhQ00XpCFIfM1X7pQGh6GGah1+Tr7dxaANlmZTPavhxJTf84kXsEBHlwbxPggi
uXm1ZQJuwAGU8Os8HEvtaOBRF2zzCCoCrSrwj1oZIHm0Ck4iP37GqqX3Z5KuId/nZV3kJ7oB02yi
0vS6PteihO82sWbyDqGQT9CuSoZWPuptYVKjbmtQj66PwsFN60BPz+Dmw7DXTHg/UqeZSAEsPfdQ
s7WdTqg4GP0B++npt253Rggvt4l+XrHD/Wh1reJmCI3EkFXeX3Vhsxp3qWJDfWoOEIfb8EFN0nUK
CY8BYTfJq0nyH/0p2bS5srO3jeOwUld8mJXPbD1tFX6RTJsQ+oUsfkJpZlYxCH4C/e1GjK/9NVYi
LsSQQ7qjdYXjb672GZitbN8bLzNrTTVmc28NueLCGlViWl1i+e2hT8px3VX0QqngYFEQ7mk0iJAA
VoXgWouHst1IpvWSoVnbyV2gnnw0Ct4VU+IPjSQUVUAn1WVq5pipLj3NjRY/nSDP2wP1j3U3bqP0
j/C/Y9R1ZbE/mg7P42D7zsfG/cdefOmpV1oVcVJ7sC9D85g747CzDoa0bhxLeQyzQ+Vq/k2KIYOT
09fxlF7r0fLJSr8bf+EwDAISqLgsoEH9QUpdNPQ2Ndbo+cbfxqHfwC3fUjoJlE0grnxg5dOZg2IK
+mSrzH05cyukKZ/ctHRiKZypPU74ZpDt+PINHgSCl9IokBT8Je8Ed14XM+e42Y3aX7WXNkUeX9ny
H78DCJwsz8s995z+1xP+jYtw1aDz7PAuO1DeOfnlhhraISrvv17tTwdRaOPA/rZMZbmpKNJqQ4KC
4aDo6QUy363W3kf6w38xCLkqdQBCM3XZhDzOfK0xda874Gv7TZjKH9TrFzvQrthlL+fCsSAGQQ9o
CYBFw16cV1MStWwbBW5K4XOl3KvWk11eGWK5QxhCkWGXmIpiEDQqi+5rStEJeoyr0QkiatGsK/Sk
5rZKttArvv5ky8O+HGixFYmhjcYmLDtFxaWJ72Pvryp+Vu3p61E++WLvprM4aiHdC6akUqJTXf1U
w9+2OE3X2nVd+2IL62cjiBOKlXyxRHfq9qTxeI1rGOBmdeXeuDaXxeoX0uAFQ6hFJyt88oyjp//W
8ysdH64tyvwT3pxIzNgGXXR8rt47G/6RRZGj+7H+D0/LcukXjV6CTkNlJTMKXoJOouT4/XzXzcv/
buXnZXszlRChAMGXEZ00tCex9AcbQZSXV7bX/MnfPqD/dyZElpoiq5ycxUwgCBRSIZvRaXYjW1E5
28sNStyvZ/LpothU4w0eRROa2/uZkMlBaKY1yikoTjaeshGmo0r4u+qLKwN9eB7m6agGF4xmgaRo
2uK0WF2myMEYJ6ewuQPeCOs7dPbrEALhVLyMBrAdhS58MjeTevKs7zFe31pqOwOlmQDypcAO7Oup
L23Vlz9ocbaGZtJHyeMHBZO6TrBBCw2VWq/vVlKBpo62Ks9fD/jZt377BRZnjGYYnlmDCp06caP+
yHCYTG0Km1e/9Lxmy43zdpzFQZusEtS09JNTjI9pCmkZqR30IGzfxA22egLtZTxsLMQPX8/v345c
DmxrFq+epsDzXu7Y1o4VGWFIchKZdEI5CaXujMkeUgAM/KSH+N76SarY3aV78y7Ftgkc/FrHkc++
sa3bc18Dgj3dXHzjSAuMdoS8dyrcoF0HEl1VkPYb2bWpzi/Ih6kaiqkiMTDo8bP4xqNie7AOm+RU
Nvdgvitc0xKyNOXFW1kXfYOxFly+xLnygZfdPSyVHk6EM6ZMgGWq5uJKiOF4VSBM41mlbZNMIltj
C0Gr5qi7N/tHJb8FGYxAbFrrxlZ/DmVyntcCBsyITVixBfbYGF165Vd9eKMWP2pxGTZhOA5Yv43n
FuXlODyGOCEILMZa4Asl33z9CT5civNgxNYaBjtCpYvG+/uqwAXUSD2+gOXfA/2squrPfz6Ayd+f
m0RhxLTMlMAs4RgZxXjuKeNpGlbd0svXI/wLc97tHebwdojFHKRuMGxS8/FMPLQy7btA/82cj3q8
7rHvpi6+wwOkK8WVdfr/jEsmZlkGAZhYnA1AXzwQs248x9mxK16wRXSlWbcnTpKNHdLPocV28lqf
tw8HksnyGS16BdLyhBD2/YLVaFlKivrTWcJUuknRRnAmoa4c9ODKmfxsJJpkK2SbNMughcj7kezS
86reL+Wz7mPBjrWUF+3wD4cpdaWX9bWBlt9RZEOs+4l8brEXOOL3K4FX4qDLwU12zShs9+sN8+l4
lgpA/y+ZsRdv9Ai4QEY8yGe1jldJ8yCIn3DJL9Pd1+N8eBBVc8YIdFUFH7VUdbFUhg85CeKLjALe
OjVGfNOUj35ZYa2kU59Rz10uP3w9ovrx7mBIi9gGVIKkY3mhpYjba70f5bOV46+a6NLP2jPtp3Si
1pPi+3Vr6Fq+r6nb7fV6Un4D95U40lP2xDO2PqYRNa0J0BC7Rj9Kb4cGmjsubsYeK5FV2xSvDZIX
tNlGs+1wplg11D4cqZeOqW1EO7w9gxc05sGVk/bZh9SQwWCMxY5XjcVOhE2To0BR5bPSP2QvUcw9
6Eyd21TH4spW/ORMk9viFQnOwnWoLFuyAv9JeV0Ijhfu4XGhbArTXIfTXrMHp8BeZ0Ck00/YO03j
+uu1+7h08zVCd3ObS9IisHt/3PI6VungMUxny5Q22B9g/yFtunQfQGCrtdevB/vXFvH9nfl+tMUn
Reev8PJ107n6BTO9eZl+Kw/yXmyijefqO3XX+TghrsSP9M5/bB+LfbX5+gf8a3zz4QeopN/krYZh
/ms19ybk1yW8e2CjTud+799TT7ilbaR0NO5Nd7opvh3Dc0qXV7Grt9EBStaVwT9EGyqz1zWb5uIG
/6LON8SbwWN8kaAIW9PZr3FvQlx1G5h0ZojS70pK8Re/Zzzimp85UmlEY26jTd//m18gAFrZ16oG
SPD+FwyqAR0e45FzXUscruobuO3OG9w+MnYo1V/RSUPGN+141RLXfj34ZzuNiIcm3IYyu7Mu7qU2
9Keopux/1rL60d7XliOy7CGd/trFzf9qpH+78M13Dii7o1wx/+3pfKUjmqcgv0+nZCf1SJzs7NvX
43282WfYiFgdoNPgeVysa6bBexKxL5+Z4b41vQ1m0JhCFPd2d2WkTy8K4F8EvzzGPP6LoQCdg0mX
U+6kU2nmKD9+RfUjHeIi1G6SV6zKRF6XuXXtfvp0hm+GXewbPAa1NK4YVrLqTdXdhE3lSGZxSCLv
0fNUSOXrwK8PflHhFe1i89VK/T4U8boAna+uNSKfo/LlIea1AaG0DNzZzMVOGtS8y/Fplc9Zn4Q3
ohv+0nmo3w4xDgFfr+xne5YMyJCFQk8jY7mTUjUzoLMyb50CXDxh1LyFOVn0Twby5a+H+gdlLmf1
dqwF2jVVQ1HqSSyfe6NF8EVvGYf681aXsidYFcde1SQn0oe7qawuVLVu00l/SJPpLsLOysFpOlrX
KWxoA5v9lSWw68oUDTWXfPKxiw6m5uKHCj6GUjW5OQgi5hYUZjzld2AbNyr8RqdUvbXZ9bCy1frK
xa98DPip1WJ7AdlXBf0Ui8lZJWVBP6sISlQDZ2OtObZx+ywbU+SkSUbHJy37iSXyLi/1V4qDh9AO
9kmVq0iItS3E7OnK2/7p79F4AQBLaScsFsEYoScIuNfK54ZYYtUbauRArtWvjPLJcbUJEAz632ik
e2CV7+/bohW03ool5ZyvcHbd9zd5v45OEIKjcoPr3dc76OMhfT/YIpmtEPFLmuarZ7tCQFGod6l1
nOi2BnVb3n491OcTo3WASV1Ik1WxuBA0vCC1AkXPGWFIb24i13oNjjhxoZV/Gv6riRmaUFWZ4FnI
i4nBiJ7CFkSak0E+ip1igIMqTAO0OF9P6+PFwhckhOUmF1S8lhEfrkLJZI4MNLU1hi1qOd009Le6
8XPNvxKlfzqUKVM5FzimmOocfL55oyRlTIuWBOhcUQD/i2YsdPywz36Zofnr60l9vMOY1JwOwPVT
hWwvlwpjakP4jJTByICz4STdHj5FiolWnlwpDShzAPf+EmMwgVuzMOn8yHF/P6040eOaxiUqrIkC
U2Bod9YT7aW2uvXYWK8pLIIw/IYAEsvVbYzEUwuuNGr/eLDhippkIVzXNiXCxV7JAiSEZU+rEHuE
y06Ik7qZnJr/xUYhi7N0QhkF8uZiFNzNFErTvXomqJehxugQCtXMUe+/XrrPTvTbYRavvV6hxaeJ
s3rOEy7BvRResHWFDPb1KMrHuJRvNocwzIh9v6zxFvVUSB5udOdI+zNCjpTixwZH1SzdxskfGEsr
PaXPOiTvy9cDf3YG3o67+IpjAf6uWaN69ing6ql+a/VbpWg2X4+iqJ/sybfDLL6iZhZaP6WKes5y
TA1sT3NzupGt6wr0f6aF0tOj6XZkQdURO+9wj/dkeoitOLwbcSe48mvmwRYHhOb1Qtd5e3gWzMVp
1JsMxX/vW+cR6g5YA5kvBjsrv7K0NSbE7frryc/nbTGcsMjNBc8PK7sczqOMYsY6/n9d9KrhKw5W
5vjDRS3YsQ3SHr+9Dcr6yhn8OKiQ0dobum0C75FmvL8E0NJ06Nhi6xyWylbKVtNDop37UbmLo3vb
3AvzynifrDBmFbogFNRIZGng+n5AzYsGSJW9OKtKuy4x/6jDSxnvsHLHja5alR20k/ZJ1xTHQvTL
5XHlK3+S18JSttFkzjcfcem8Bd/c5gINjR3pY3BJ2x+GOKFZXenQoODExYPTdttgwICRT06fAym9
QGCcxoOFbAovqBLfsNZMaU/5Wxil+/Xyf/ZlLJusRGj0FCXnXez9HOk0VB7FO8dobuBSyTXx4x5m
egczPqDJKsAQauPv5ia81rj5A1tlfgiwBVfmTJt4atm2vZu0Buqt71/6Vv1WVLsidpp2A8CID/7B
aoe1wJu1kvCfEtNNnh6M8KxIWz+srxy5Tx4lCBwE8SRnhCwk4e9XB/kNKikl9i+IJl3N+CZPoCrV
Q/5LhbtxgMEr576DzY7bFy+Wf+X5/YgivR988dAXmdF02Gb4lzizN+WI0Tl+C0J/xfbdKaD9Kd61
/r/zbn9/5vnY2O1rvE+y0M3FaQhHGVqsofkX3JtQHobQ2nCSFFv8Uq7VaT456XNwwbGDWqhbyzoN
Hbym0Rot/2Ie8JXUw102HK1erBIzXufli2RfOWjXxltMTY/opkKzNv9StHMxCmOZ7K6lVR9yfhcX
0a8Pz0dYU4N4AtcIsIZ8myj3/b6BzKeaWKBEl2k8+ttE343+QY/+dixgHD22OlV2nPGLzWj6x6QH
QnaU4VfkYsskOap0I6TbGj9kDwvVspCcsr9BKhhgaZ5E4bVE48Oav/+p2iKfoakiDv1xG13yb8EL
C26fyz/l07Bud8keNtqTB1f9yuf5EGkthlzc8j3tY+lf2EeXun/RaO7d/vn68394KRd/f3Gn4itn
1abH39c7/Ebs0kEpXIY/uvblPx/HVk1QXpP3UVuGrHZXNdk4jdGl6Z/1qj7aBVdSao6X0O+lK+v0
IRZnTrbOeSFw5F2WF8uUlUbfSLHHnKw0u5GHPMF9tCQHnop8W49tt0P4eSXK+piradCBiDa4DriN
gejfb2N5JDHFO246tA7dTNb9Dbtzh/ghvEpb+3A8GQlwVZsTagCaZVicGigVw86XDyDW7rCTjqh/
N/I2vPKqfdwZ74dZPGqjsII0kmh83e4HN95CXlWv5bcfN/c8hKCoAatijp/efzMRWqks6aF8aHag
0y7qpVXt/vLPzh63qbvf/+kOfDfYsjIEXknnvInPFm8DVzjqnbL7eoCP2+79AIujmszx0Sj/W5d+
jevMHfSBK2uifryB3o+xOK6lLHBH6gP5YD0gDElRtSDAuR/u+HzP3il0PGbWu+EZ0PvY/xIXb9Xv
EKFsrLv2yiH78OL+24X/b+1s7f3aNTT/LdM+kg/1WlBXEI7Yh651Zb4fk6bFKPMOehPy9chrajxG
2SFuv8awbmO7+q+VugLLujKfz0/V/8xn8ejheZa2XcR8EKDdRq7kWBd1K7nXhvn0nniz5+3FscK9
GLlxxgrWa9g8LoAg90T2o7u5th2Vayu0uJEwxsBGuGMk7yK27Xo+xAhMLvFTcSuO6k5zyo36TPcv
4WpXHq1rJ2ERjdHLHgs1lZFVJ3CKW23tX/+O12a3uDumsotLBF3yYdqITTpstZ+E3052q68UB6dS
xzyKM16tonX9q/P7fFuCaBKQQWYlanm/Lcss0kMjSOZt2a69feKqu9KFR7Kh+9OVW+VjcjEfgTdj
La4VVfVoRUivhsO8iOM63lpbz822wVZb526y/voO+/R+eTPY4n7JDFubZuXUYXe/vfZCzv/fdxHz
YiKLG6MCtCo1qACHjp0YrlP2fe8Oa4e83A2fv57H58fMNC3YI4AAVMLerxCGOKkkZaUMhzzeYtmy
Lm7jc3HwnOjKvXF1pMUVpUuY0QcaI80HrF55LgZg+2zvOddO1dWRFleUgs+xXM5z6tfdrl6Fa+JB
V7+rbvIrBNdP78I3H29xRxW0pUn8sZjvqMHVnfm5tPaIu/63n255Q2XtmNsGE8IYcTfsIrdZKX8d
HL3u/5e7YXEhYQgilEhjQtUGI4dVvRLH2FEc+ktdmdK1L7e4lVra3mdezIxaXsUE0QgxoNNc5CsT
+vTy+58FWhZWvEJqNVMwn8GdH191RxH//5D2XbuNK1uUX0SAmeJrMShLli06vRAObeac+fWz6B7c
I5U4qrnn9ouBdqM3K+281zJYmmdGi6MrEA67ACWHWjZ1OmjVR3kUE84Q4hshhAy75F880ysZ1MGM
oQwKssXvlQbQkElqQrI1t2ZZ3Zn9uhJDHUuugwELgybTsYC71+Bh/EBHwTj72/IbGu0uNkylrIIH
EIRgDMDhXRDM7xv1DkyjZghdHQB5HMMksbFgiZRudeqVSMo4gKVLBt4UFiYd1dOkVzkjBYg8aUze
3Pyw9MKc3UM5WEd0g5wHusaofRQADhhmrTbZvX6dv+XbHq9I+whM8PYxlnab7Zt28x9ZdLd1B/ZR
La9/ZSWHFqDNjx20UYV0BGjEduKTexSM7Fsk8Ybfuo9MZTupbcpaXYmndhYkfSWGI3/FT2o9NtE+
+vuaCxu0DIaPOI+hpKb/8UYimh3RqYn9RWswfn/h64qCKsTA6MPmBgQD5tvckklvgPTdALwxQ8PP
3lVEq+gLRQJRkRXK0NcV0u91FQn7JMGUtY+yvnpSEIK9jt1J8TZVchLRoSSdQZJLOsx8a5zKWu9M
gDkFzP/5hOluX6xX8IsgAsysAHMmGrGpH9JPTFh3b+4KdVVjceB2rpF98jxD7u8IIb3Pl3Ipgz32
CgdMDMitLO4IUPHSDMyFMe66A+zqTnwOjATo2eCtM91j/QFQKrNiFfBmzAQKZ7qKuBel0JtsCMBf
sPfo9URsrYDd1/TPwWPwOGlZkC3ZyQ60bSAd8x/TQ0kik6WoZp/WhXjafHBVjIQbyEf3/k451ua+
3MmbehesbFs4LEHP+wFCt58RVy9dMu743KtSdFXGiCeGG/CTOnOly0R+qHDmp8ZSVtXeh813V5Ma
EYm4ZccJvzm5m9O+kEipLF5tB08KamEPcD0wFVudoT11y8mlSVeVMVgILJGwAWzVtl93yymQdVej
oQPL/QvUijEpbHZ8JM64wmh1+c82KJSlCLkAw8UjtkFfKcfFCdX9U7MZbRDAwNkCUX36WX2BjH6Z
G6C0QEBfILBgnMSMp3/1CZR+69wgBDgaPqE3YxO0BGa2dx/E9WiEq3QPamqDO7McirlQ5kompXQQ
rlUqB4ZsHEOek2gl/QbaGJo30a7SPekrxhqnbbxz9nSngVZKSictSmH/Lm19+OU9Lllu6CZTEOs8
KZVSgy0+iXksTMJzyg6VwRkAhTWAjtKZYNNeM9bFeEUKFQiUQGNxx2ldnTXF9S6cjGTTYnnJgwt9
4f2rIPTq5KiIAHGWVibhdHJ4LFMY2u8qQ3tMV4OJ3nSWF828KJTrOVHDyJyLy+nvWjM5gMvo9/Q6
E2BEm5xlEFjbSSmlvp4A4zWoiAaGqF1jTA1EbGZtAqzKEtfuyoUS4E4KXOzc0HB5wBKOXBfzVGeN
woVSoDTVwgOOQaniVMHJ+5sXAsyU0R4nZSWbQL02qodJD+gmx0zmSZOtvfNSaNdVBWkhaJ9wvouT
uykOUIUWSDYP3kttok0au35Emu+IlreVDmJZ0m7iZ7U0RwNs9S3RNo0ZH+IDuFv/ZQ7w8u6plKYC
UfpCV1pchsx6rqwKOc6HpXLiCcssznq36BrWBRXzHnCrqUuOKfsobKJO2Kv78Uv71RjgK7ZAD7Ji
JnLnnL1LWdQNL7mmUyvAn/ymAYWn3u6W7bo1J/2frryHmmjL+DCZxRAPGpgx5L4Kma707Xn/s1Tq
ygM8vAHJAcQ3GwBhGkgcw+iFrIZW1iKpGx2qkhsA5R16yoDnbqTH4DSpRTAYHP9VJHSxobRJha4X
ADUPWai6I6/anl2znawnjk8k8r8L9tBmiZEFtMiiuYy6lbEUI8E0CH9fa7hb7IEbD32Bw1u3eA8L
27fuH9ms1waXUQUegwxQS5U6s6TTvCQFp+MevIk/vSk+S/X6XJjCsthxgwW8pVW+z2x/nyHQ5JYK
y2edO0xoJ0BDaCKQ+egNbgbgICWgUtvreBkL3FD0vRoAyzLhpbOikznDfSmL2tyiWfBxDfCp/bBE
xL7Xjf6xJunm/yMOmt4Z/RAuJVEuCVAB+0oOsSrtCLT4j/asrUIY1MWu/ik/0kNhyygCuMbweP8w
b9s2pqG8i92kgh/oGaDmtlgheEFP2aGFT6psXbP80TaeIf3hSQ2kEYbM2RNEH93UFQVGT1rJu64r
RKXSiLBzHGmP2cazcIpLzEnz23+jYPQLWdQJCoCQCYqxxm1ZTcXQ4E+1RkM7w4mds5iXQqjDaxWl
FCIgEv6++Ul1wq1fKnDw7m8cSwx1VkpZdRMZzLRvEXLv7QZw8ARd3IwHPmt/Lpcz+SkXAXE55CIK
1q2Iwm57rE7S1rMyZKrapfwSMOblWUuiPMha7ERtBH/3bw0ZrNqVCapk3HbWCTHXRNnUADZugXK8
CJs6+fueNanl3nCJsC9e7h/TXH4cM1b/3G/KpkagycwED4sqTQzbHALLR3nBX8F5+x8vBKWJs3QE
0tJ0uYHXv5tyUpPex6JYanA6hRvldLEgyn5mmVCpE5kkrPRk06KV/DEcpiAVaIomoPXNMVvq3//b
LmpUbCq1rlBXPoROJVceiZnEGDeA8DNchj76HQOjlgeoFl5CqnoBXgC6Z1pLAIEcy4OIMmF3iFZo
ZthJ5leNLoDOxGz4h4OHZhVPT555OrG2dsYBupJNHWEFZM0EgxHifvuaP4hWtB0JQLmN1oBgxQB8
rZXY8ZK1t5OmuLdi6kBrrZBysceKxx3KvgDMRfIeDDi75KE/qHAypTPjMGdybJfLpDM9FZDtRCXG
MjWyF0xvm9vH9YOVH6oHZ/XN2NMZnXIli1L54Yj+ZznE4hoLdLEI2KJdSJqVwnh8c37QlRxK6+t9
HwCQF2t6BXr4G29waAsY1+s/aPQlb2+iDbhN8PrhurJa1eSZ0xN+m3xUDZ3+dJtnFUS1qPcFNlNu
DklROlEcLRkHNmOjRQHdSzKmFTDtJk/fcGEDAvT9CNJQTU/+b9kl2ufb+jBV6ZnNFfPr+UcWZQQA
8S0BZ3mSZfymYH0C7OvJs5tST6jJmjrHDLLmLiR6VadGaR39fjy1viYYyqYRSnEfqhVGIC2Of9OS
H1Vjgk7MCRJ5tMaia1KaYNWuN7JJmigRQlncy8sWkTyqmEiurR/RHWuJNnKNJg8Tzji8OaVyKZNa
nBLJoICJIVM4uqfksXlO17wlmWcwJhmllT7Hh+RcHySrW90XPHeQl3Kpg0QoknGgGhL3gBkFY4Nd
KX/uC5hzVzEX9M9uUmYclDGeJkeQwAGMcQJE1kw33/IuuFkyK20PVbss888m5da58rIozBLsv6z+
8zn9cvkNlHkHgqaQ1pgw2POGu4m2n5HlWfx+sk9A74Qa7UyUMcC4iW4T1suf66W5Wj9lLlqxAZ9c
K4l7cMVa0aFdSzsBI80taUlMACI8mKotWaUBdXdmbD3rUlE2QxZyEUMEk6X63H8CmZacH5fLBxQG
+uVTR1hVqLnqyOVKf7XvhQJKMlwkkMsg9DLU5Wh+FuT4HptrYKLAOKqwzOUUT2878v2/bvLvp12I
9mtAUwsDNhlsTqjTcmRcH8/LhykL8gECJSRvT6y0AeNO/SbqL0TKpaj1KJ9O6raDyNAGsiiy7awI
4hbQCUCkQNuYMAAwaiTRSIdayQUgilKm+wMqiXDX2kf7GJA/f0qrtMDV9OEZP4x7M5lB2te4FEmZ
SakGEHrgYTdRq0V7RbYpkOapN+WjusoNZkVrVgVdLJBSt2BEqxu/wAJ9Hxlpe3/2fp+G+Mp/KRvO
zM37q2OJm35/cW6izGlBEkCcEmVk5A9yFjIk/Frze/tHKVW9DUE74f7f2ygbshVYmYHzml5AvCqN
HxARMWTOPnVMsergW5MxXEBpOA4pFuAGqOI+ffVATNia+QvabgvJAnvw/f2jJGE0Cg3SiiJOZXxM
YSqUPhNFgMLqqZg6NlDxHQEa9QjquNV9IbSn9lfKhDKDkjYG3+iEasfHuRDlcuo8o+0mPPqooQOh
DIwIxga4mgQMHqtu9WR0REhZsQXlR92IprZS5zTPizUpdbam3fzxzRHtUqk9kkW7TgEzbRg/8T77
7HLLs6PKYJwjDYBxI53aXrXpuiitsfDyq7LyAKO0CWnOhvSMrgy9sUr71JHTVKhZsSTL16/+r2R0
vaHAjQFwSaVefSBxPhiig8SJpS/QVfUAn1cLn4RjgD7hxeK58oEmGQPceA1E63KiB2dB8f0O1V48
nN9PgI4DspAqosRLp5k0Oe6AJl4mTg9Cr8WyAk81QAss0RoAkm4Mf5LIHkAiEy1Hea0vo315LAtU
mmVbBb/7TvgzJpa4quptGKxS5eH+laS8wr/fhgnMxUIB3owuU9eiC70W7Il84ugCSMK5bCFiWiiF
6DA3wDXIqulMOuJmKzCaDj8ec/k8DdkzlIJcqLqSOEk/gI8hTolcgjpnISzvL+sXPJUWBJWBJw1Z
GC+l/DNpiDK5VevUUVGi+gTFXcY9YHQHWDr8M3DWCsL/qXKA4nfgW9pE69K3udIeYQ+++n6JsR4t
NGPXGhMg62+8AJRRm+hF3MmPGPEFF72LwumPl1hjZPrd6f6n03Njv0dy+enUkYBuJYLpaFJnoZpd
n2CCB7SZJAZ0PNypLReu04Jkq+7ISjL/AsHc7Jk2jeNKGNi4QakJItBCeRp0oKsaGkgCyDlC82Zr
PgAEzwDu1rCswVpPiu9gWTkT5Q5IMGskB74Ai13tAnndKIxjpPsC/u7FxSdRNgcdf77f9vik2jYH
S7aGP/ZafVimsKVf+Y+8guVObIw3LTFx9nj/HKQ5zYGJtv9sB3WFfKHW/EIYUydcq6fo41X+OQaP
2lZdJ7vAKLdeuKytHyQKjU3yFNjK+oAZ1yN6RPD3tmiyEpR04vB3K6C/dMzSY4z3BmCL57KhHook
c2QAYRZr8H0BsR/8kMlr2wr8cx2Ar9OUAJGOSF8M0qdmTPhnAM0nr5mkxx7DnszpDSSpFAmz7ohB
aD9x8PE7UDBkTlP7o81XWQpO+uSrqnnlqS151rD4dOepqwk8ZqD4yBLSmRizx+8v3Bu918B4XmmZ
g4lyeb0IBNHO+UIwNQ7kTVIBkse4jGXG7aODnGnLgbqOaBkdnzIAyakEjjgIkZA3deaIsakqpAwt
PMkyW0mPJZp0lsLwKJvFvlS3krDS0L9RojjCcshpT/nvR6C+JQPGVZOAY3S9dGnwB1HJm8zhVqqw
F0FPLJNiVwCMcSDYdTQ2rivZSsGh1NiAA82/tPX9hzB386BEMY0E3EhUFGmwLtn3RM1Xisz5RIhZ
GMl7dq4xKxF8MuTM3CnImYBkZTD93hiHPBWlkfexUhd9IlhoNZ4LH6T0uE1FBDJcsGaAnU5QAPTK
kab0jHG0lOcIoDOF8t+ONv5uOzrRBIA5TLBHN4sGV2fsySnOvrTrbONsnjhzI+98Aifl+5mRKZzT
+ZgQBkgNL/Eq0PomXXRxv8vWD3pPGTInInBM4AJsS7CepIZyAIdsQ7TUzjnCco2oouLfJUKdAPYb
EOQYl74WCv4FTmhABep0fN6ZXDFoRGwEeZWDMJBwWToQrQUPWOwvzp3uucux5VklOHHmYeNx4bDh
eiz4G2T9VihCFy8f3+C6/EsfeNx32ku6ZKbgXgROQpkBax4OVHcG0SRKunq2qLSDGyk6iErdNorM
CKO54MbrYw9M50PThDsMtlWRyQ+R+JLmkvwCrlTMw/N+1WE+XgsE2AwtE3ZeF/M60cXOf3ZzUXku
06pFr6HGyY7UpjlriHjOlmHOEwSZwGLEmDTd6heDCbV09YkvFn2NqgVCN60FKFJEQHFjcMWn+IbP
4TaiRLKHrgDLkWCon91rYauusRAMgKURla8ZcQ/d9zpdAoAl4HswoA43kAaIF8F8WTa+4DkTCY+G
vr9IRNOjqi17kIhtPEykdGBji3trlA733/tv9Hat1DGvqQCbHk2fgHX+1XwXl75oPHkRgWDaMV/f
Bytdo2OgXnPkPSPv2AhyrDAKVhgZypiLNew9IcaT+XM6GRsM8Zm7HdQgSmcxeTOM1Ql/VgN5ekqN
p9wAqzo6kzabjfHEiidudRQejISeGPSo4ttpuwdUyKSQdNc9C8UbyONIVa8j/8HvGabn9llci6Gy
B76bKYsGANNnpNksLz5UgBABgBAmdrcSuNzvHwQ9RIk7cC2N0j5eVsDwRJDmdeZg5GuNoPHmJ9/t
93sbLBTrP1+DTvpNb5Dd+BM9sDopZl7GtXxKEQltXXbAq3LPprpEr/fe/qwMMA+Rtfzw8MLbOVHh
UIHuyADmP8OPuQ1IrkVTTt5CjBZaNIkGb6Gc/wjRMQKb6v39vXUkr2VMh31xz0Fp4yVQK+7Zj52i
KUhQM14SnZr5e4CKNMHpIFUCdJVrCRxozbpRyrhzsnIf/iz7Tbs5ANDyG9XsrWIOjPtymyvBehR4
xhA3cTJQe8YXqtdKZcOdAZ1F+no9ca8NYBEtPmv1pVMYlfnZE4JumsyUBhoM8XptrljKIze0kKZg
6qBaJtqzhHbw+0c04+PoPCC+oATxuHm4tddShhH1/0XKcefMiqxkudgtyObHQ9cvK6k7p0CwLzL6
3AFhgUDrWpCK5j2t6l3u3HuJ3eebsJJIVe2L+r93mbGiC0HUvkmVnIEbFoL0tEPshhYKmQeRrEYC
/iuOR9YGzmmsS3GUxqqqRq7cUufOW5BIYjJFPKFblCC+/hIMK7WMjbplBMpzzwouKYB34C8BYIza
yVIqpHiUscBYby0VbHkK4vb712Lm7sEBFKbcICqcwPW+Pqw8rmrQ6CaeE6vlSxmUO9DWNsQPEuu+
nJkXhToqyFOwHIQcv+2/FxpioYVd2I6V56RVtgFwztFVolc9DT6lYiBF0tqCyDOe1UxWSr+SSR1Y
L/e+Ly0yz9nbR2DtA2wAP3pk4NdkuSYwtsZm5R5ixLRPDG/3d1KJMvxXoil1JZSKWtUdRL++8saz
aj13BggfVwoxbXutW/iET6TLPYJ8QwkCuK1sqhjgMuolsoTVapub5g8jMztze6++aLoIFwegcZIe
KnXhOUGgr9QRZOMKvyt6wUzK2qgqkbH5s+KgZKaoCqRSKnWvQiFfuGLieU4EVmXRChoFmFyrqN7m
WcJ4mHPGFfVlQZYwqoz056/xv1ia2EZV3csLz2k2xcKoPGyoRNIFwXjpsX5ITcU1KpfUGNkmHmZB
XSK7Z8DXfnRFSbI3t2J8D93KPtmqq++hrAfoegGvzYmeg0lx4XUfojXCBm/eT4iuIcNlWEaqnHUj
jDK9oNhVoha89k41LovHdscL2w8FiSRlP/y3wFN/ZQFsFDNcqCEg63h9h7i+5pMiin1nm5D9SATB
Gr6/t88xclPf3UpiwVPOeW0oJPwjj8qph66vtDz61J0uXLf1FpCH0dZvbQ2UyzwJ3BXyA8EILPvY
jH3JlORtGxwF/jXR12K9RScTT3Juo6UWKLLNPt1Frsbwe34DSPqdX34hlbUZ/Hh0+Tb0HcxMg+TQ
RtEDSLEE7uW3tzEOwrs4TTjX1p/z8Wg/7jh0eBtPJ/N1v109yZ/BMTBTY+Va35rZkY6sWP1x80/j
nx2kO3hTSctH2Y98R1S2oUjqlwoMsJgjV41Q2wCbOtsMADkWy7VoxqdB3RfnSiD9R/3IpcagnXKf
kYyfSTjhbVx8EKUXkBsJgq7CkSqgO3DfBE6wFH0lubnZ1bqjZHYG1FgJuSe+BGb3pspNEOzqf8rF
HlT1JHZZVbGZ6BAfBJgCEIYgKwG4/es7DRCfvgCQpe/wxmIjW9VyfBEfAoN/7czEdF0MYvKMFztn
Ci8lUmZpSEU9qf3Md7RypRbGUGFqPB3ekZr3WTnM+e1GIUICocUEVki9oAYZ3lYZsN2FbEuAX0hM
+ak8+Jh31K3uEJPU1PxjxaMYsBzBG01izMGd71v+eXWoqBMPHMjv4BJe73AzUY+DBBRHXi9HtUT/
j7QJvY/OMwoR+d00XCeLaCm6GujiK0NhlSTnHF9UqQFkCMg2CaaI0lpKq4KjOoX8YamQ4gcM9SEB
dbRgGJHNsPt008yvhsRmI9cDsgGAA1LXux3BjFukg+9g1tb2qmdQhieub7b8SQy2oToRXhsB+DzF
tyInHmfymqFoz4wNn/PpLj+CutJjrk9AdaPvNNpTszD0xUrAtEJPFpk5nCL/NAyVKWQBgN3sYS0i
xFdLkWEDfxs3aMWI/k5QVkB9A86N+oYoH4V4rPENKIXaSWwKNXnDcOkhPTiOk9iRibEF8gOVd/o3
i58yycBPBp0nPUPeV8qi9ngVGs9ILA0QUxwGXZatZX0oxnf2qTBSx7M2Ck7Of+RRJx5Umlz0CuQ1
GzSzluf0IbLqnbbK9qrpf5Qr6TBuuOUBrA9gzdr4pPnELJnBOvJpO+ntRgMB0GkQryoAx71+Y6VX
NmISVwE4XJ9AfB2ctNICuZvobTT9kEQ775vbSCwmrVkv91IqZf0CXwFuYAupvmTYr+97/6tZVkZF
7MkOviIyT9eDoaGzRw2sB5WoZAhQTDs4B/B6kZI4T8PLtmHcvDntusB8O/ggcPFusAV1MBvrieb6
TpAv/fpcNttUfNMwDNpnhLXrk6amd31SKsjtaQKIJyifGtST+RhLPNJ7nRUQbzPsA7IAQ+1BJBp4
4v6N7YRimfhiMc8BJNjrQ9ZLNKBKERc4WeNZivzlaUQSrbwHtoluN+oDnxkBBtyznxoYhbskNMHg
baiykZTLWGcF35Mwau3YXTDjyQvUD2+A3FAGK4rAE0NHr5dqvBL4U+cuQ4XhYM2EERgaRyYGAiag
UeqG9VIoSSDMDp223nCSUUtmZA3+w2L8vq82pv+HWg3aVTQZlwaeAPzb660V5WaxqBUudqImN9Ft
DJRZIjfrYF9Kq0D0CLqcGYH3zP5JKCrKGCUDAARCs2uJgdCqftTrMfTUsd4MNnPcaOZyXgmgNHBZ
hYObNhCQHcZtaop/8i16P+Dvoa9YP3efnH1/C+cXhEw3PCm0gtCgnkUKF6CWIU8eSFu9KNohHTdh
+nFfykw5BYlpVVKh24GjcMPSJSRJKVZFmDgYDM1KUpsaCc/1rt0BjHWHmHokjy3JrYcUqDJpatXP
AtLkT6v7XzGF7/R1ufwI6uH7aHDy2gYfAcp4S8Y0VeZ93pcws5uoEaJ7kIdvKkHDXF+PTmw0oasK
NGr1MNzjOgAialecPMYtnFkIjIYMXwUwrCBsmT7jInQuUzfOhwwLKdvkWePrhS2UZW7dX8ucB3Yl
hVoMkJhkXwbnuRPrx7bdSDs3iA2w88TCfshepXFZ9WBgZPlit8U/VH4u1kbZxKYElfKY+wk8+0h7
UsafajyFxSH1zkKFeGgddgxfYEaJwMOVoUQAcYnmEirDWmaB3qZRlDidQpo6ImH0OPRvZW33IhoH
/RMrHr+5I1CIEARQYiSNEblQh9dqIngF1Sx1giEEQm6co2y8BE1SYMSRyLgoN4qYkkUdobwok14I
o9QRKs0MQczn83aCFvAAJEcN/3X/wtzcSgiDEz2lJQFDhcVd38os1YZKC9AfBK4k3Ws/27L6vi/h
NuybREyND5gTQK6fLlXmE+6OILToU0RjhY+aUPv6KgAqTrG9B3G75ViX8cYnx9wDnhdaLEBHBzZZ
6qykHEQtIHHIUf6GwsLYNwdIMo/8UTH1PQLuA87w/RXehv6UROrEUIdX+4iTcmeb99tP8EMsW3QD
/wntloDszDg15HtlRF9mxnrtM6c3Jf1g1IAqyKMjkDq9wA2i0AsKB9GN+a5vASXk2sQTzY96qYcm
s4n85tlhoWimAEI8DKmCYONanhdk6sLtu8KRlxmK3ZZvg4tjjEj+p2ckNW98S0rSZHIvtGWY6Egz
apDUBN+xaj41PHkaBsZLYy1n2t4LIUrIiWk7CUmIPBipvFJ14ixckxEoscTQJkzlIrF0hcIprKnx
OEQiWrcinwhvyjkI7PuX8bb7Y9o5YMWjyLCAwvq16heLgp+ogPxWLXD91ffFu52869WhWQMD9akj
ccu6gje+D8TJqPfzGHqWwWBALU6t/arO0XfpoO9VI9vgo8jsSjZf1JRgtFBNmDNOt4mWSeJE2yyK
cCShWK5PjXflvAKudemgujaQEdEeOHtAqHPUkLXCkIF8xohhZmqu0cZPNfcY/xlZHuVtooX6Burm
tAGY2CowiDmYpmgm4HAzT0jtG8Do2Gx6hXFPpz288oEoadQe55rWuoXel05pA8N9y4IlndPQVztK
aUy+8hdSplalUwRrvGti7u1FQfjqrY/MlfSgnZkchpPLfW9FlMbEcFwkZl5TOqm+V9Rl+8qJuD1h
circjV6hbZawUoHMa0P5KKGWK1Et4dpI2V7gzDFB++mLbOWJHX7lGLrByD5A+BMR3dJoDCQCFxnS
G1plFOaTufGWcJzThN7EoIhMqELZ3LqL0IHIJZUjeI8JAKIWKdGEzegaNWATu9NosWrstx3zsIJg
a/7lT8Lb/82lXegE+PBDE0Ru5fTla4R2OCd+UZCSTKY29fCwINo+3YI0bdwsbAmJovsaacafAUkU
9BHo52Tg01NvhedbKYx1vXLy5jVsjNZU26ckJwuZIWfGZIAKbWol0ODRYMiD0gt+kyyELKmdMHwc
pZXmeOUeF6kjfs9A65CmB0FdX9DCCKjL6KjOgPP0WhRyIgXYAaXa4a0GOZhP9BlptrcJnPM+LDFh
/bERkX0BugzAxpbeMTUM6/Gp/LPFTC2m51gDinP+Bz4HuSgwwQEyhe6hGItBV9xOrZ24MXywf9pJ
YaW7YKv1PzjZFQArl6O+jeq1Mq5En3TIt3OmfFj8xK9lxDAIt+lI3LXLj6GetjcGYduVixpGtf3G
ICFg/9DmSgAkDTcMFQ9CIvSl+ZZGOiDSbVmpm+k20UejiLgDcDTBgsNTRyNUudpy+dA4pQrWJ1eX
RiPJQWh9/06LM2ZPRacjouKp0xAO3vUNKLtEchugrTnlWBIwBInPcbmeiBxJlVghYDtXPqCbNOKN
ltwtCzRTV+B/D0n7sehe/MU2lLdNY2T+2/3v+s16Xy9fQEMz5v2nEBM/KVOBYD5stETsnVIg6qML
PuhlW1rSF2COVmDrG72lL5MhN7piN4pml1mCdIxDkvArLTW7aItm8GY5CGZefbsm6KRlHbycljt+
R+Jo3P/WmT28/lZqD5M4yiLB43unInvcSiQY3lE1mDoHJriAwDqn2/ygGE+xAU/imyH81im7Fk5d
U2QZg0VWjD1C1vfY2A8WcpYRKB8+p+Tpea+T95eAvH0oS8FwjMPLB0P+bSf2RLs2MTMgOJrCLyop
xelyny4KpYebBpaByBpXCdoPo9JMQSjgmQrpMGPvGgyxt4rrWir1OhJJrxeyovdO3R8GBf5ZXIFJ
c5UIrM4k6fYdXkuivDQRTJRyUGF9dkLso/k+GL3dWCNGxWq0X1jGDlnqT0AykmSJ8W1MjJfE4LcG
tDVh5alvZ1GovZ6+9cL86WnSq4Xg9k7ynO6kFxkw4uPqMYYoH/qoMGpcOO9bD4l5QtkAqBgMy0Rj
pwBB7XozqFc5Cmg7Ehp8gFd8C/U29Ukt76JGJmL6FoX51PgJSHDCuOK3OgpSBeRlJuJvwApTSRIu
8AAHKnBYNhG+bP/p4X3NfdXr0FZJ/vEhaeiGdY/uQSLxkvfIhErJ+IBbi4wPAFEq0pEw+9BI1/uu
eIEujgtvcCB+iMkeM7nnaOORxz/y9/JxHT8tMSuIyeNP+fC9+gEUL6sofzu5NW08WpPANozZErRe
XX8Bx8Wh7CbJ4DxvX4/7YPsJ/p3DEaWqgDzm2+VyebCeBrLZfFTrg7OJLZ+g6fe0er6/EdPx0kr5
8iuo4xfiWsxcMcY+AAGxfNGqiAAhjnHccw8Ox4kTn7At0Bd+vVS0HuRaWeWDE4yWW2lWLOjW/WXM
HeelBOpJl5WbqX5ZDE6VAHJOiYkk4eFGS0/QTCVCuDkwWZJvfcepfP/PoqjzE4awB8ZyNji5+bzf
o1iQke1wen3dv/vG8VzszzDxZioYjz1Zj2Ttrj1ylrbrxFgSYllOJhDHB6Ql2lcfVk8h2VjpAcOx
zk9qfJv3N2dOs0oTOxtGMjEeSmcIZW4q0CZ4bF0ykfGewvE9x1RzsmAc86wctFgjdkC7LPjRro85
dMcxTKY3lSMXPqU+F3CueBUNFPXP/RXN3dqpsI4RGjR6gfDxWlLuSnk76NHg4B91RFEwMKiKHWmR
Af2fBN3A6HTYu3h6pHry5orbmnck4fW+iNld+2ctN9zNXVGBqjYcQEMN5GdvlyAwEKIXL2fV6hib
RjcYt43i6bCmg9PIPQKsFO8wBR1pEfnr+yuae+4Xp6NTj1Gps4EbNAhyO8RUOur8Wf0vzgX8l3Bx
oTqniaLrC9AsRDnj43Jw2qgxhRjNo95BCRnpWhpC+tc2XkqhjESngYO2SCEFqaJdMgUnr/sjbx3t
h3zVksd++/gI3KjWevuQRfLBExPzGfe38rdeRuvny0+gVCd6J1pXLnEBc/N1mxFNh5rZ2/bxEaZq
OR4epFNKdh8ghHlaoY8iNhiqY+4ofwdnJMwFor+BetKDiMnB3/vf9GgSz1KyiN7vr3DuVl5KmDT7
hQNU5aHqhT0WWEXoWfBN1XvOBVaH3v/jJDHN8n/XQSsMJRG1KoaUIFwl5HmfTd0Jx/Wjgoy489g9
fMmkg+/RAuQBACvGtJeYwWDoR8ZSf12xi6VqXQhi1wU+op70o/5HcWLP/u93E0U8xH4YoAScBPUu
hLYvGs0b8C4wvV2liu0Wi3Whs/rFZyJpFAvR0wO0KqQ1MCh0fWpxFMpSI7Yj+l2Ae4072a8xfG6u
oz2xQH/mGeVG+8iNFWu4bCa7eSWYrq6BzC1VQfk5OhIp/aX6EUTb6p1/KFriYlBOXukP2ef9LZ1z
LeAkgnEX5hM1PeqC8kIZ1lJWjU6CJqYhtWQ0BYTNI+Lk9yhkZG+mbaNfO+Rglh8jqDyC5OttTQew
/FSdODqLISVN/NQIuZlLhH/lwpMu5ZukYM3szAZ7lyKpkwzrNMuSShoR7G0HYHyjXcjwVu8Ar7I9
hySNkaLvgdUzNBt1IOsGLFtQqGKsenoqF0+hE9MoXLSL0RkjW4/toudJH2VmIr0EHOn4XdNYmFZd
3z/JmfqDAJfhH6mTKb6Q6jV6n+qFOzotSB5UkrYWmog12WibH8HQkwcw5AICIHl1xdV9ybPneiGY
UqNl3Ba8mEOwqD8EGwHcJdEbn7350rLcJCwEtDnH9HKV1CXKNFfR9HQS5p06UMIrf/JsGfcnVm8J
jR3+ax6nzj4eWkCDD0nZ+QiDtV4iKaOz31fG1kYWadWeC4ezlphiNAKbNx3B+Bps6+OUQEU0q3z5
E1rN9sQwUrMLBjaxjBlmPNTfSOviWIXClYJO10cHmXppYdcryTfAAc2qrMwe4oUYel+rrJH1AWLS
fN8eh4J0UAQpEN4W+nMNApP7V2Y2BaUC9hmdQXCogQZwfVmrRgCtce7zjkDWa8569Kzz8fNdwdDo
8XO9flwDXMX2OGZf8q3F19DM9n9Iu67lyHHo+kWsYg6vYOjMltRqpRfWSCMxBzCTX+9Dre3tRtPN
sr1hdmunVpcALi5uPAclM+ToUEZl+dNo02RNU3PtmR/FM6cUpiItWTnp9iGcZGCsFKgKcBR5RnHy
0g9o2UTdGR4NXmLVND6FHV5ikh0339n66xWk5uif21Y1Oa3PHgnWf7ZrAOdolv+6sMu33vf1pzC7
jA6DQkv8uDu/SEQ6AvyDCA4COLQQpauJqI7frF7fMSPnVsfTI13qU73tY8JVvNwJxg7qHHB/hxji
9fPb8IPZf/MoEGcSDv9O3X+9ykdgW7pubQ4k+PhBtf7++udP+9+TYCziGMuVGtc4iWJ4Tesj1RZq
5TNafL1AxvLVXZdovowFFhbw2Z03RzbHafqq9smDnaHMs9+a6/Vf3V6k5piU6PotvZbMXFe94Tut
zJMOjmUF6CkeEall+FZqxGYCIBetWhvJKhCOpfKQZLu0WJw2XvoA5mUda50fuxh7K5G32P1AMSaw
nqX1ZkNka2XzzrbYnmARl7zMGd/sauGsD6gFYx8Lk9xdC9cMOF+J8/z9FL0CEH9rBvaae1hjWPa+
Hs0k96+FMqFSymlRKuYQ2plKQwA893H4bE/P8eNzvt1sVor9miB5nRHeeYdzSBphKsF3ZBEfbuZR
uv4QJmAalC7Lw1/bQu3pOnf2x0f9bJB2StAcVPM5sp5W2Y6k+/17rtgubDg5TWM3AP1dePWXbvev
P3LxMIlGQ/M8g/Jz65c34F1Q+Faq6WyA4wwo/advzd7bGqb8RSKct4+G9bhwuxc/YLr+Fx/Q9O2Q
pgFOZQIDBBIZvDu8H9iEkADYcVWsHzjNfLXtLXYgOTwGq4UI+vZlvj4MxrwNg66kLQf5AcYLvW6n
F2cB0CZeZkZ0IY68xZy7NqW/s+MXa410o+mNyZRSO0VJ7yDbxw1YXB5sYeuaIh4Sa0npF7eXMW5S
VRRNU0AkuhIUR7A2wckn7eQXIK58QrvTfp9aMNxbTPS//n2U/qpPS3P9M2nk6y1mzJwWexwod6fb
DlCD3dSogG4FflvucdATuHW/i03NfHh9BTUFICRsaSA2eAIz4h0LghZ1HP16vXDsLMA3PMPrj2JM
X5yl1C/b6aPAVHRErhFvO9KfT6svAsMXPsDmA9v7r7S5b4V+w4Y7Nv9XRy50YDQCLo0nuTGRDymx
6v3B0TBr61lPT/3TnnCPUAV02SEuXbhqC5r+a5QvJHtA1vFiHpIlSjfIVzlDke/C2jejeHTyVrTv
r3SmbeJqh9l2t7Ks8iAtIK+03uifg7SHP0hWnYMS3QOWePIda+FQZ2K2a5Gs12YEIhcnEFlY3sFb
KU649dby0dsNS3ZzwT/8Va+LzUzS/3rBplmtw6Hdjzk5HjMA/vrE268ekHLLVAI85RPUaJHBYuko
GaNVG32VG9ONUtNVXa08TNynoGIcN1y8mEeZbuc9hWX8r1j3iqI0IGtYWVFI3vBEUeKg/ISFbp4e
NPNLP73nsGPW+ecR8Aa7BbWVZj9AAyARiGwmdk/mUPUhqaIog5ckAxC/QWqTms5TfHjSn8POBAHV
Jn7cBE69k55QtchxdULHzB6nx2qtj1PP3mIj50zLCPTs4pOYR4v6oV7WET5peJRjAKEcYMrJRhvR
P+o5X8RFiu5kIhZY2IrZY78Qyxw7RgNTmko4CsBTWapZ6O9pWJgeXaWCef/y/nZR3Zz6hSjm1HNN
MZLWwLsBvOPH9msKjnk4/6L5mWEKFEePv4Xdcwkt2OBWu65oofibowKIKV2nfNm/Smjj5QEW1JLv
siZP4ua1cd4jV9naAAmyHjEmAMTuvTosbdK09/e+nHnxxCQQe1lOu3PjiW4T82dOkJbq8zM18UkB
0M2LFiZ+qpFeey3Uy2ho6JPbhIyUNnksyEZ5uP2aPbroSMNUh40ZlnWG4tnO/1zTxfGxW13QeZE3
VE1CDnUaWL3+gpGKVavVKFg2fGJFdb1pPK40eS91RV0jGa8l1n2VEKY1XW/slUS20ESzVuiiIBvO
FieS+DuKwIYt7x45C8q4IOrWul6LYrZ3AE5VPAZYXGfyK+W42+nm7gAsLPgsgUUXbtVtfA1hKJLC
wkz5L7bDTmjzumx7rMsLzJASzLtaC7dppntyEqGiDoTTAowhk/MOK0z7DSMKsYDXmIbuPz78NWAJ
RvI6HPWGuObjmDn393DGRqFzHiBiQMbHfCHGLa8VxEDNro9qf8QeglkUDWOfx6dxrVqVgz7ffEPM
c2R35CdaZEeeeYXRTS9jMAIwQRhbYOeYvRgRBdcowzlqtkNnF5oKaCK3qtHSBdxXrf4CYAPJiqWk
4u07cS12+v2LJ7kVxUAMKcQic2rjp3NwMveRb3ILLtwtloJyLYi5ehEttTbAtPr5BUm2zDoiHxLv
noGTh5k/Y1eZn9XqGIIMUEC2ceJmPm72trgD/eAZcMOrc+6o63a13bYrkBqdahN/bXPnxBOeDJi9
XWpkmVNvQBwhXTZNGQN85Hpb1Doak0IJxrMwnLIdpWcjdOIuWFDxmUADm3IhZjLLF7svyBU1yg7q
Jm6bRypjiuMrISvbdqdC1c8psc117axP6z+xlazuq/qcKUQ+EKZY1lHu0RlNF2mRFqmUjWff883a
OHoS+tGiHSelGIfUF4TNBA4TQbAhAqMZJXFNYaJ3w4tQhcxRF8j23K4ASB5UgEPw8KSZn6jRveo4
RZBSHpA9KVdLvVCTarE2+FI4c5iiV5VlkyDB6ydr9aVQ4exoyPKKPxXMVknhgNSLwBNzdv9SJnOy
rREYrZ9iwcK+xwhvsdY0M+SAf1xKZEA19JVqj/cPdM6CYABJBZ0fujQQijCOjtBlSSslQnvWXmHy
AWmcO1S2ZOPQnr10gzf9vryZXb0Sxzg7TQl2Lr/n27O8jSzMxAFzU0hNrnrwg5VXL6BqzGjrlbDp
9y8uipyMSp1UWJtsapwzZBYt3+ix9hfqdLN7CM9g6uRFyRaDyddyjLZWwRJQd+eeT5IHVYkPepdT
EniDYje05DZdlApEBoJ12gTGSpGHJSoyYdIMRltxUYDjD3y1qaOWecbRoQqaacloz2Fv8dFKKSYk
S26bvopP+Sf9lDqSft4/SXXGc7gSyaw6DVWhaD2IlPlVUb43n5zwKYdmEe74jAjUCmMSCpugf+dx
zL2lFAeaPRbAsc1WvXFIvJd0ONZop1SAefsdG+A6zbY6aEGHQ+49yfi/jcRW4ZXg8JTH4QPQBWrv
BKOV5mYFEgt9lWSrBkzxp3EroSpZ/42AmrvNeJPWr0HypSpfWfekNqbUbZSqMlNvrxZ2r23CLY1a
YJzUJoBd1WGJn2bmEcC2wFhhqAmzfQpjN9q+QY2kRMlELnbjqRJMzmnkYzxMI1V5sG16ADnbkg5s
9ocMI9iv/VIv2szjfPUBjBFB4mFIpCxE2qOz5IGkP0PwgxJ12q4adUHzZ+YLgKsAMtBpOARO16+O
XNwwiS9qscZjdBapo5ACNM0FyNuc6Ng6pZOtks1OD8zAGXfp2XPGBGlFyfScFCHsSfv4ZcYGDga3
8G7M+YBXX8UYmaToOTDI4KsAb/mmeOSAttmpfZaz3zgA9VXhrglWZnFesKUz5gaYOryuAq5cAd8F
46ykaqECTjjpz9moQkV5MwPBeYaUMsXYXvR2//rNXHhJ0DANi6LcBBbAuGAowOpJ3tH+rNVc+NIi
OiWy2nsL2jxTPtAlQQdGHwAvgSLCzqooRh6Ino42fQ2ENeAxcBLPMvrAAlRT0ZJSO48or6JK78HD
Ta1QQlNEZyadZsrDSS23VQXsupJbF4EtSM79HbjF/wS2mwYeXHT94QFDk8u12Y10XxjiUevPEaag
eqdM97JSkEcafIvAwkCxEojCiKUry+NMSlc+T+5/wExoev0B7FVPoxAGGa3j6QsQvpyPzn6z/M+Y
PP6sUVlZA9eV+qb43vIkHXb4L0s5uJmbDhSAqWF6ouLFzPf1Boi0RbBVIpwq0buObJHXWaDXdI4j
4Y/qsduHD9Um2q4XVj3zhF9JZTSv7kbgOYloXNrVToKOCRK7lEhgMnp+SlffNdl3zv5LM9HW2m22
/eFsLnzAXHR89QHMPcNewD2Vp+gY74DgANKntfo/oo8WrZN1f7FzO4zCtwzQAIzTAxTzeoeHnOdU
f+DhgWL+TEGhon/JxucxXQ/GRtOXLtvMiyph1g6NxGDCgE4zlluFq5BVvTCeg9SU3po/MdookHx7
IKr19frqtjbGYwGd+H0qY6x0aVuXpE+/f2HLtYCjeqdBek0PwOCE3ZQw+EMMbySDZFK4MgB2idda
YIrPAXWXiK1n+nGAzIQealDWaICIZVsckjhW46Ie0FqlOfQQCET3f9AIsAsQySbe3leOY7v2QUvI
2//rQ74SzC687DTgNfWIp6K1KGx9lYj6XpNbkotmkC9EbzPuASZpwDWCplRMphvM22TQouH0EmFF
Le3bT9n4KftnQ1tYkTLzFMnilBbQNQWQIWycRhEhCrWB10EiLwNoHZW36K/60+8FB2j3puJQ8jE6
rcWb415fdX8EMHWt0NowmsUfvNJ039r7d4w5bO3Vfm//GTaCLYO2afM6mvv37fZniYd15prJsgYw
fhHgDjBljCHVspbvolwczknxCLhKg1pGjEmbGoQzcJrvn/ZMWQhUIhfCmFtWYqiV10II2x2O6p/E
Atz6mWhP9fprtbIxFQ0ASQ6Y6+Jrt2iwZ0znlWhG01pDatCCKQxncUXhFoXk09n9fTlUmCJLXozV
9g+3URYs2Jy1vJLJKFxXFZlXK5CZEvqikbdocxDc4iVaMB9zwbqMDmxNBfQIUgSsYidyXXFji23N
kQDLrNxUEXMAUprfIICt4H95Tm3rb6lFj9xGe/irPAP24nmJzmemFIbTvfgM5k1svcgbgg6fAcB4
ATi+bo3NFbfjmy0fuXP7iVnLHsN7wHzdnATMEyoL6jVpDxOIoQUdf6oYsQDcAHPEslfl2AXcvCH/
riK30p/uq+9vM+2tAAQXIqazbztQx2hEMbWv+jPaOT7AQGmNe/lF36J3X0U7QQLWen9V2vGGlpa2
Op9QGjGsn4kkAOBq3EOLAcYa7EHgqiRLt3h+6f9+GfMuIwSmfNrX/TnU+GoX+4ruKnpyur/+Ofv5
G1v9s/zf3u6LV6rujFoSihJCPPGd41rtoc7zn8oXOweTS9nhvrTZJWHkDe3ugGK/ya/6A4YXGorN
DqLgRHXM20tLj/6SiMk2XixIUiqljbymP780g5mCBALHeiyc376gfbrBCKIqme/bE+rU99c2e2OV
i8Wx5yX23Cj8Sn4TtwdnIhXNV0/hCs67RS37XYSOrH+MTYLKylJ2bboGN1r8r2w2Za5mkt7Spu3P
raqsO/6FNz55dVx4Bmd15UII473xNdcDowgK6efftWdp/asQOlGQWvc3clYMxk4meBFMEbIQyH0F
EJ9W6vtzUfimXn/6ktMWpwrh9305cwEPfIZ/BTGqko4xsFTEoT/rQmWnGSa2Fa8k0KCcZBjeDtA8
HIdIqEXijxRpZgH0vbZFicpTZIdq/cYX5RejTxc0eJJ6c5QXX8WokaSgId7gcZQjCpnPYqXHTpCU
aJas0YMSBDR+HFr5s+R0aaGdcM7JURRUPjBHiNlNZbpZFzcnBT2Ip3CYjK6K+rETQ5vSx2F8UTJx
xxtLWfeZ1nhUeDBuICIKxogom4zuMw6RP0Vu1qvQMBNaakkyA13jpAKR3vhXrjHet01ea6C5ALKj
/1FTc5SAfriQ05x9z5FywTzAL6sie3MUpTVAXoNOYPqT+m+eIFuJZOftIZL+aLIT9SDSAbPOaLwt
KN+U2mePeQIymwpruowa3vVuB4HYgujZ59HwwZs5UsUHzi1I+uC9Bgt5lLl8KqAskTtTQXOAPgTG
ZcmGvvUzMR3PlvAqANjkc9Wg4J2R6rVZsIEzDhleUZDxoFCowFdmJEmxOpZehnpGtKkbs7cqdMGB
xzl5WopuAB59u3/ooMbUqwIkBhnJ9uv9a+JKruMCjr8B1pKD0Y+ealc1EsIOII4FnSS0FgOTjp7c
O4mocZ+0l723Ie9bbsXrWa8SfwoOSRzgSpi5FCiAkm1VLv/upaCOn5sM5IaYk9Bln/A+GuBNUIHH
2ZOm+hUaj0qKXESY5EWy12stVG21kI3czlNkcP+Cwd7jHTDKcTqSrHoemrqs8INVyi2fHfsgVSba
MUwt29NYaeZkDbpZiQhyYc42QAwhET8ehtDqOz9SN93YGY9S2ibSMdfyPtnJQy76hzIIS85SA86T
CPi7C3415qil7ACuIEbHNKuV8k3LtTZ/aKOwNDZ9jY7JVVklUmF7ohqiT3TsEtkx+kQSdnkxDOVW
TFVvqiOInnoQBZ5iQKXzJMHJksp/hg0M+lM6hEl1CBQl0MwSuN9gtFMoQGfzMowQ6RkygM8NVQ7r
h76O0Lhf91wuuUPi1a0pj8WA8YwhBQNe6HEx0HjEhG9sxROlYC2Ueh8C2ony8TmXkzb7UpQU3exg
ApfD8BM+8gBwqdjLucBFjUAuHtW0M+S11gOc/1GjTYC5sqGUOCLWIs3tpNKSAVtf9uFo6l2apx8Z
UKtUO0TSoPqqddEvv+SqSX0gWI0Vl62bXDa6rc9xSvQCVJsgsgNMwibPeRyJMSVlhWk6sBqkkeq2
raaEZ1Aw+BhlQx0Ig/RG3Beo+ZStgcS87zcauL0rNROe/LxrRivBv9OaUKXBr4WRZefYAI+v3RV+
6++qEsmRn8QXwqTbVm2iBC7XNKryjh9ToEUi1br2o5bqugaFXWY8J2MyDKQHoaFo0yZNcsujAGW2
xTQ38EVGpPVuXXLgjW6GSFRXfp6E0b4RjQBcYaLsxcoeSRou3Hmlx2cHLkFSbAUDouOHYsp8J41y
w5G0bfPeHsI8Ayl87lU0NasyV2JTp5gJBgRWlQ3lsw+GQykCe4rRZaeiKLRxn2kUpCOJ2CecKXMY
kVpLWSyCclnDJgmkQMKis/Attb+pwbGaAbE7ywS74Uop3dGcz7B5QVcrYEyFVyNg/K2O9Z5gYNLg
SFt1Kd2kaSfQB6AQJBpafAc6DGsv5Cr+pOg92mZGQy31D7/TtOhzzMtCWfkDp1Yofqhha7deYgym
KIZt4AiqH0s4KqmX3VEFUhLuRkO3QjCoAK4oQFK/SqoyyYDaQgXji8tSkCLwfuMr1gjOt28DaZ7A
AZOlHxyDsgg4VygzIbaT1Ke1zelhnztCKPJFSVqeS0bLx0CK/tNlGWcDsmV87QHv44P5qOu/Fx6Z
mScdkMmo+gIvDfMgLP6TPLYxXuF8PIc1eLYjY9dGZ57faOEZdUpiKIc++2j1Zxp/oieH0CD86fvC
MrzvMAXWq/Gz8Dkzb94/6FcSUNxQ9GaehzIdMzSbTOVu3+FqAuI6YYWUsk4ExdLp6r606YcxDywq
60gAom6E1bOD0pkheBywV/lzpuqpI3H6i6KHTsY3kRXxQ+rclzYTduDJA5UVvBageiiMbyyVkwPe
YpBxiBRqZXXo2+ideb8vZK4sCUgtlBDQFAO4lt+GwwsXTaobPeIDjDAmHIbMEZI3hSs02L4aCXrl
WRkxjFETBF61nfiA1TBKK9d1S12cUWUeeqSUgMJ3wanOuM5xk3eGRMGpLgkkHU1VQZwcihb/1fwN
l7pjmIO8kcU4xLxalqWY6eIBvni0f+oKdFff31fG5WYlsD5gVfmjrIZYTQGnBWEaGpz/6gYQG0mx
1H+3sHEaoydK6CeKFmjiQT2EKZy+EQQqA5F8c1gj435/Wazj98+6psIpsoDIWrIoKBLYIqtciaRD
GnlOG+yl0gJ8ruONOWzvXyN0db62JCDhLcid8osXV+9G7uS7XaipWnWZkeqQi4LCuFdRpwcRRYjx
FB1/Cofq2L0uNfuys8v/yESLGgprAEK7qRMrfJcUQhxIh26w03WnEjDcGmb1hScL+AHCwXhfEjl7
lDIIKBAqAROOhfOr0E0lN1EsHZBf1RPCy1amkPDv8Byd+2jpKCe9uNlSRIVAfIXTK97g9YaVnjQg
Ij00PwAPXLdrzpXc/iV+jh20pN0/v9mF/bcsYKldH1/XNqPSGRm2UiFoExCeVTikz/7f3NI/70ti
3qd/Du1CEnMbOB9sMVoHSbpuKq0DAMifgsJtWFJIJli4kSNeryiWS1WMJzkc4Q/hhx5NBCVA7mzN
+GFYl+fqU9t0GlHP95e3tJFMHr4qeU8fpVQ6tKkZhZlNpe8U9KQADQj2XAQ/5/X/J4+J4AM0tBRe
gmUCtR2ZDL5wtJLED9FTueUe/n+imCvOh0ZC+wj6yJ3iJ2A72R7Q4J8HnixhHS/t4fQ6XNgSj2t5
wa/z3zXpL8IroI7DELMmgm8K0oLi374D4CcAHPYv8wO8JUbxg26MEwAuG4e+1jFbwpMkKWyxOCZo
ruXAWO/TJcW8tZSA6kUSAIgEU2T+m524WF1Mo0JHG693UALQD5e1TT19kwnASBwaK8O9QxNPXLaE
i2LQGD804LMZOHkJQur2elx/BXM9Ci5q/HxMvYMmfg/xKs8wq7rgjS2JYK4CJwKAh0MUeGhk0YmS
DeKsTl6a15oVgvwVwL/hiwGN4FpXBMMY4F+23qHyK9IWDzXdN8ZCl8CtPqIhDX8A7VJGAoI1jrIy
cKDdGQNXj7fKm3AsJJuP/lbGMcHUTFUuJAMZtxKG61oaYyCHHER3aBUKXF/yDbNJM4FwlVya9y8z
2+EDMTpq5CpICgCqj1TYjeIHaVRoYeTWY7ZJ81Moo0Rs5glBWGVFxQvCcAIuDdsYSTluOgnNeFpB
gLZ+jNrCjtTW9oYlFLnpsK5fvOtvYpZOxYKrYyRA3Eg2tjQ7SZ2x8ZPHNlvSfrZS/rt6sI4C4ADI
2ej+YdQmaSYAOQwTu3pYW1R7LTLQRcPJ9APLeORJ4Ioh6b8NZcGEsrg5k1yQ0aI9ATB96K6/iRnG
EBQveZO4DdA6UaywUTbNrMjxV74tWJxdWbqFpi5SrlJUb9Ewu1LB6lQ7Z+GvvpAGZTvPbr6FMQGj
EdXADGkTNxFJGzxgJiysMVQstSRrdq3wKcSZmf2VlFWka6YOVoKhJlyyRiOgyL3VYJv/CFNLb3Yc
Z3eUKNFrkp3SwBKiiPjHkloRPQ4KST6kchMjfcC/Govssbd3BTwD8ABBiQly9JtRhWiMB5GWauLS
JP8LRGA4Rv3p/kW5NTDXIhidDAoArtSJlrg+ejLzdtOrFrJm92XMqePVOpijkLXWBzwnhGCABGxP
Y034yO6ztXQYbUMxm5qIhT0sOX1LS2MMtNSGyiAOkAoix5jfVaEtigthFptrn5QMVE4TVjEaBpC0
ZcwM3/m+4lVV7nIldSrtQShPctyYHZpTs8FKlI0BFOWuildBsyD61tG8lswcnNf1jTTmde6m+ulD
yktbT8xJfbslVraZmOtaEnN6lSGqWeE3uVvEjiZYvm7TCB0QpNNX9WEgXbDgQsyuDPyvuo4xncmU
XL95hZSmkYGarZvK71yNFJOG/GfxjhwhCcUlB2nGJgNQ419hjKXkezkNhbTA4prWjKKj1PzR8lUJ
7LaFOzDtEmP8IQhdvyBvQumCNclaRMcybnBeQUfNStiowRZOu4YRAS46CN6pVx/QtBVMl3DBEs4f
oI4kiwiGWZTGmdSGMWaNkHM0d71xUwacBUodnpQ5plXPGv9Qevs+WngI2FrYdC/Q3QBcaZSPQTbD
5sWAC1p0eqAWbvhndLKHT87sHmRQGNo67L64M5t1ctaWWURu3d1rsZNqXTiffBXqSA5rhTs0f+Tv
tEV7lpfAv7ArDkPBa7WzvS8xWsn6oTsOsXFudbPv3zXwZKu+ff/A2eL5zRYwu173PhL6qlS43Jo3
JSdy4rMIXO1+B8aMxKwj8KqMJsBq7BKQEh0ZUJQBm6idv8qL3MK3Ht71tky/f7Et41CgRbHAaUSb
Eaix6ARBjsvM1hgKfTMOdB+tfzAdyT3otrC5vwuzB4Li64TijZl2ntmESKQ6r2VZ4eZFbg4KotPB
N+PeiUQkh0BmCXiB/4NAdWLWA6gAJoIYgd1Q+wHSxoVbKW8A1zf57hB5voX6RpWj3Wipw3fGfAD3
GrEOmNCRlmbn+Kk2ct7QiIWbDoEbe9mK8yjJERs3xpJHOz0ljAFRZBjEiWoBOZqbIVOJT4WwDOkE
DeNZ8QrJGXL2j+JCQ8ucD3cph/WcfVUKhDGCnNZJnuvnEUj/AomOnE2tFpTjnA1n7oDqgOU5vfln
IP4psPV1imZ+sFSejM0Sw8aME4TvMcCOqki6hv6Fa+Xl1SyC8UqpWxaRmeeR2VULWzsnAYEPyIdg
IqUbdjixaKJekTLqVmEq7HpND+xIQ9n1vmayQ6C/BgH9nBMv28TmxPLLGHnRCiWtqVtsRHNqiI7X
vC3byq4ne99U16OdPBXmuZu6shJzKbc3v8h/pTMPXW5wqPqLDaTrVYnekEJ4EINwWLB6v/UXVksv
F8mclqx0admUWKS4zZ65t3CN8I4nkQXweXmvOyFYdN8X4tfZlYki9leDhqDb/1pByqwFiSmKrG48
AjUq3aFquWBU2CrFP0d3IYJxSRRfoXod99Q11uI2+gKYm/euWqVd7QXb26lgZ10anpp9QYHr+N+r
Ys5rrAQ5zCusKtgoX9IbNvQlssrPbBduUJs2ttGT7gT2xMp4X03nvAWkf9HCgfyvOmWfr7cz9KOw
CgzcfyXLiVSZSBZ5Fg8WrlXmHwRECXpEFy7g/yATWNMKplZ1gXX5lAy8PTHSz24NSnTRdh4SwKpu
l6Cu5vdUhZeO9RkGKmjXS0t6zOVLQ0cBFK+u4nXicDY8ocAzq70EipNmJ/2dUPt/oiVS+rkISIHZ
/i/Jvxtw8QKXgG1LhRGSlWNvlQBTUp7Q9XAczT+G1ey0hTOc1PHqEspANgSTMbh54IEh/3e9TqXI
m6ICqI6L+aDcLLWgWasg9LZLRGLWfXVhEdvAYnsti3lwA08wosyPqZv2z2n093v4CMDPbXH1bjB8
osvHCqWS4tEDHEtNlPoYfeCfw2fZb9uzv6kGJ/HFJXVaWj9zzl3Z+ALV8U2q9AYgYkHbBMKJC97p
GJh8QOJNG68ioANirnRYjZ2pCQu2/jYuvNoVJO+uT0AypF4TJXxB3f14a8/7ScHKRo+j1FnV6IC9
Ox9fBLoEaz+d69W5T1kXlEUxZQpXBJ3yjNSCr8NWbRoXvSF2oT62wlbUMjMBi3Ht/71/8Dd7DIY0
Dc+yCCMBTgYW+DHUpIZSVS1dmiZvRew7WQEOjKZ5uS9mMnPMklBWB8AH+HwRDLL1/qxXOiUBAbxb
Db6dS6cQg6tdjpLY0tjF3HouBTH2Nq6wtWkDQegVeo7ywtRT4zDK+cK2zawHQx1TcmzCtwAt8/UR
aXJVoAUoxHoKtwCBqR6ctcLJjaUS84wqQBHgZ8DJRfqYteJCKANzuRtKd3iREyKb5QOV7cZw7p/O
zKZdSWEuf6F2rZ7LY+lqfGZW0UNoj8gZ35dxe5cU6DQgTZFO5EEKz/IgAdunQHdCVLmCymH0t6US
8D6FsrUQ11h5pKhmXHmxWbQxNQ3Rp6SvuNhu63ipCjy3pyouGGZmpl9UxqzwaVt2hSJRl9dakijy
ig+/YjkzPS3EPPxSEvfWsmLdeDKAbYSBJzQgMqoSZVEnJrpfumPxPvpfORVR47YkEYU21KClLl9z
xUOSB+e+cIyPrvZXNeDjBDfg14qI1rTGVLUGvZ6AXToaPaAJ7p8Li6CHXMb0fUhPAj0YRSZWleMy
bjO+06nblMa6zjJT/QqkiUrjQ9hGlRk/FxoJpDXHb5M4dHRpU/SHKtBWumcP8qEEG2zycv+T5Ftj
gakKpEoBfgGAKl28vlxNM8Z1r2vwcQf6So3QrGN5wdmc0XhNRFMWaiWSAXY0RgcwURX0WUdrtxBG
Swy3PYbBYnXBSMwoGualdQBogFBpusPX6wibSqNjXNVuHm+F8YcahhVFhikGI9GkZCE7O2ORroQx
dzjJfUHN1LJ2lVI3xeYYFF9t8R2qH/fPZvoxjCHHmeBZkmTUd/BCXa8JFZa+LYO8cdX6k0M3m25g
/MYHuZx4EPmzglLMfXm34RaCAeCQII0ooSIBhbgWKHV+Iclq17iBvpLqCPUHP7WU6q2uRSIZbrVB
v1io2cNX/szv4k3+DKACI95CU111V8nr+59zqzcykm9wPMF0IqA3dlLdCwcwSZOBS+SwcdPsoVa/
9XQfafnCjZyTgfQiuLgwP4haHqP+gZwnHLBXGrdET2cIsr4ceab2f5t3xhKmfAcOcZroZ4cwi4xX
q6gpGnd0asQHABAEXiMwSZfC5Vt9uZYzLfZiwzByrqAfGnL0Adkz3tajVZSu2hEsMQtX+tZqTJJw
pxGbow3lV5EuJAVSJxcoFjVuI6mBWQv9UQQm7MLZzCwHqWyBh7sMlDKgdF8vp6K+P2JwoHUzy4lN
pJqJvJDmnfT5+oKBcONCAnP6jUqNCE3MrYsWF8DygXZuozuPS/lydqQdVh88zROiAC9OZIGsAQw1
Iy8bKWrdRE4P3bPawYOvN0aJccXwnAaPY1O88X26GSpvm4AAFNiPvexUqmyC9d5/DtAeDAyA5JBn
pkRPeZjv1TFxMNPEeU/3r9zMueJLNTioInh/bkZc9aEREJzQ1vX0itvUSRvabTV83xfCjtz85378
K4U52KIs+7IYqtZNx0Pjg3rZTAK8z/Kf4EFOe1M5+v9B2nUsR44syS+CGWRm4poQpUiQLGpeYCSb
Da01vn4dPLytQmEL9nqtZ6Znps0YSBUZGeHh3qFDVc/uezF9yf8S3w5Hy5PjFf+yMNhfFSXIeAAl
IP0SLp9s4jYjbs7SanAAjeZ624DG//pA50QP00BhAT4VESUoxeZ4rTZVOjFP2gEJCfS6K2/RMXxq
Xvqb+h7UKRtixqASDe6Zb/qjVe1k/odY179gOvGzDa6JCJoB+0UYiDan8yMk+FEXCZU8OBU0Jkji
G1J2iKvavG7l8jrEMNGaqaJjCFfvb1R2MpEkzpJs7N3BkdJ+S0AcoYGrIk1f5bWE3CVEARMqYywT
rAMC0Oq0pCeWujolYl2VozMYo9nvlEP+6IGBuDc6M7WGA7qM7z3jb7gZH6+PcGkeT+1Of35iN0iC
JhWFYnTezPu1l/e02+drdPqzp9k9+dmqHNYyOklGR+fq5qs91OC304yHyF5DnS5Ex+ezN4uRhpIK
oGSApcH4Sjahmd2ynbpLt+OmeqvMz2o7bASbOMhKQ3+yNF0rWzlxCwcCYTmabFFtQNsXHMz5WEc2
0rToMtnphy4ygO/nrvAaigFXfzTRghQKipcGdUGVfczkl7Kys9K3o7S7C1zwySNJmZNx22Y342DJ
a9pql9cNMFiTViCqE3hm/r6pTtah9EG+JHsS4P+A5xvZiCawUSb+Nu5zkLKoCbEFIjYowytkc313
LVtGjAwGA1CyzXMQlGXI0CJ56ZTAmHTAXqQs4WK/8XZZ9RZAhfq6uUu/B4CLApE6YH0Q+8+9EqNi
KIxhqDpBSW41IbdBdrMS8SxEkmDaEJFOQ0DONE2ZbTVpoAlqirrq1L6V34cuqra7kXG2SX5iJ7nJ
HVngkcy7mzIxFdWuISAo3Ut2YEpGu5pJvPRP5x8z23WhCw3QyGWqMzyIICYgBwn0V4jCAiPod1Wz
ZZBMfhpfINk21FvZ1pvd9Qm/TKJCyAmwKlShxKk3YJ5uz1jRDeCVUJ1CFQD4NBTpAT03NH3OQ5mT
Zh/7t3Kzj9hekzgdmcFiO9S+wC/VfV3/kstK1e+X4OqFlgvS1fOssaAVtCAjGijpN4uB+uZqfYy8
O8EI7rXgLgEfibBJitviIO/9veqED+Su3MfH8UdyLZnLrxLdAnqlbxVmgApoXLlILuMxsC5pDEVw
HZcy6D/P3UNUVnKWh/i6of5uQIFZ6w+J8vevCg3pQsCz/PX6bFzWKDAbp/Zm7x0B7HEdSWCvbzd0
3904OqQCnj+dxz8rA1Omi/bcycMSOIUw54DgX6C8vCSeBJkizVHuIPjL0KFx34+2d0Srm2aj6zXe
dIx3/RH4vjLj3qF40SVbvm3fxw/a3gr2qFpybY/0QSPbVOiNHNLShS1sAnVNVOPyqjv/0lnIUEdl
3VKSaADJtJwU0IUf95q6Bna4vPRgBdkQQLvhJtD6er7Ssi/1Hq06zXEHIypHrqt4RRwDdJP1fslV
n6sqWliiyF6LiC5bBKY1R4wLji9pajmeWdbR2D0kQqs5QfGtHYRJQNRMK7MF2eawrYO7AaDwRjyO
wcqQF+f1xO4sdNEGV2q0qtbg+V7K4CnFiuf/tHZs6smhbAo6ZwmDsu6EIcpGzWmC2hlptG1ZvVG0
fuX1Nznvi818YmYWv6NY6BO97zVHi7WN1sXEoEP+XSIpG+ttYgVxk69cWQs35HRRIWeOtZOR2D7f
LlJSuFC0FTUnzt+jEqz/dhVpR7Sq804Itn4vWNc9w9IIodCEls2JlxUSxuf2MhJRZfSI5nR9ylXv
VZO7Teg+pmib7MtkZXBL9/EEuEUKDsEzhGLPjSUBelNB2ao54JokXBjBXJSlKV1xQQvRH0Ctv4Tf
KBfidTe7kv1G0NDOLKsOAcFYysDkHB2T+EXV0JOjWgQbpbd0iMRZHbj/KfipvqLULvSphxstc7ry
HgJsVYN3skms1YTCYsBAmATOOTyS0U0zmwStCcZGjojqpGG8rwvGIdxsClhfNGj4ROboOjY0cM65
rpsZ4ycEDNB3OhHHK8qTp29z7VWHsvcjZLzb5iYO1lJjl0V6uA00vk505VN/3xyJUA5jrXQMVzg4
ELmmGDJ0fstq65pgy/x0TUCjG+0Y3EPN1hzE52qti2txQ56Yn01PryJhh+2O4LRHU2btg5c6CIvC
rDw0kGE2gY3QB2XlFCxtTCDPITxHAZ4BLvp8Y4KHknZ0wKXlylW1QYIrBPcltARXztr07XN3An0s
3Pt4RQJWP3MnNFfQENwpiBWfEOFblsqPunFz9Lj9oXP7exPwW9GAtrNNHcE0LOtm/2r98M+bz+fH
5gC+6T8+mOofwar1vt0+bLdvT38fHsEdaB5Mz3k77F3j8LAGmVpajtNPnl2SOevauhqwW+uxNvrw
mQ6HjhZ2K91JgGtcn5/FKOXU2OzGchNvrNigqo4CiH1e7gF4lOmzmtrSl1DYqmolz8qe3YT5wQUZ
+3XjS7fWqe3ZrTVpXldhirVR4ncVycuuNNHFft3Gr77ntQ0w8+6eK+Z53VPVOYBvsbcnxh6QqIGK
SQbZKZ00nazI6jkzobLjoa9/X93geQzZcXPtibwUgDIKHjOA8ZERnp/ySG0UJY5wz3jDR9Zv2+me
9ng93gXVQdTsMk1W5nfpiKEmAm4reH8ERLO9X9SsECbOBKdwRa6hhcpfqSH8vi3mk4skLXyXhBcG
3iDnhxiIghQwrpg4NjQOjd3TyH+IqfJvalHjxzV/7gOjMAm3QqA4Hrd0F7+9JByqGcc/a41wS+f8
9EtmPowNvSqP7TRW7TA4rtLhBfYBIMTKdvpdpGsjnl104Gfwh5RixAkf9uDwfNOhHfBVcZ2XN29f
9tOOmT+/Ojembtx/d28QauI5R4IZzHj250TlFdkPhwwymi+NsUYdt3SgQHopQYAEhNJItJ4vx1j4
LA3yBtwRYOxohn2rbLOkXdlVizN9YmQ2A4JWl5ASqojTw1cwICxBhdKAVTT7vH5yF3fviZ3ZBVFR
ZIvrGoNpvB4CXLRCo0gRDSvx0fKUodd9uojQMTB9xUliRixZqo9tTxzwCOGhcNMOWwn8HteHshRh
6lgS4K4p8iKqfG4ExCCt56cpcQYGyOQLehLyZ9qjUxTJiezruq3F5TmxNXPosgjuqDJMiOPph/Fb
DM28KA2pWgual5wZSFt/S864vX91IE7mTWqbriR+QZwchN6hsqsq0Rj8wuz7BwRTPYqJun68PrKF
exHrhOctrnEd+IPZ7mZgZvbyWCGOrg3DgUl+YdWBtBlzclshSwQmnmDF4sIWhGAsNLJVUCJMeOLz
ddMHFaIcApyKUoLXKESGp62erg9qYbnOTMyyBDTIZBBGwJ9IkcoVwHpVpE1GO0nWdGMWNjpFvwEe
AeL0tz7b6PEYeHUkwVBR/AEyxEe3/NCv9BKu2Zj+/GRTjLVIPVrCRh19YCwN3Ur9Chx6cb6QzFQ1
JDo0BG/nJnQytHE9YHv3Mah62nF4IgRPfFUAx1eENo7rq7O05dDsBeCeBj4MPB3OrclemkA6vCOO
IGe+1foZeKtHFnG38tE6lQT+psn8lQP8q4E+u2KQJqYUtHHolcRynRttctdvpETEEEESfUvB1/wS
bl5Ks4P8YwExjcK48zjEJzfH+/v3e2Ye+QDduBsJunFGx2UwAHZ8LXZZnIiTb5pNRCIAVAiuB+we
vX6qg54ZEWsgz4BCDESVeavlKr8+9Ut76XQW5PNZCEuwoKAbjkAx6lEpj6G8i4OVCu2iCbgTUAHh
XGCNz010aZ+AUUgijjredd7jiDaqjq2c7yUXAoDZf2zMnJbugUw9qFX4ybH77qX6W8gq6/pMkWkq
LjbMiY3ZmagVsWyQyUdLxX7Yv1QW3tRGjb2D1zR+Rbx8g0ZUs39TeGkjCH76yQxh2ligc+VoXsiM
48/uiOOzI2gICgzo00By0gUrFv51IiYFVRVimNfWgDySyLea+fAv24soSIiAfgJglPmpbit16IeM
YrE1T7VlLwadVJK95QPZyY2c3BH0TJkrs7YwaciZQgAKwD+QoM0mDXF6JHU0po5Gn4d4hxdQBtUu
OYv++wAD7f50UlhHXz+Izs83WTI0Q1dKAUUYgxYGMVUyM25Rfe8q1q0cmaVD+r+mUCw9NxWnWllo
moD9XJWPodq+qL38SgOp5qBE1wwferL29UmcKxuhCD21gABJA4TXb87z3KQXM9gMEuq81RANLvGg
ekE6x4yNEO8sdHsZ8V3Fwadl1yazOuNNtqCPTcotigHXv2TpLCO4gtY6sr6XjU2pphV9rJbU0YW9
QB5E8UdH7HPdxuL8ApZC0MKNSG4uFyHQSBtaL6NO4Y+hgRrYPTTlkZrRkFNW7sdwc93c4pCg9IOa
96RPNefYBnBplAO3pg7o4LiGfrSMfdbj83Uj8tKFiqop8uRohAGAcObZ6eCrQjA01Cmh7ON3hw6s
Wbi3h799fS/GvGW2ztAcKd4XBBk6dQPGvtg9pGPF020gHPs24qhz8F7w+OB2t54P8iQIezX34hr0
+LIrYdpsOESAnQLwh66x883W9XVZlfVAHddPABVXbL8+dHjoeTu5NjXJIGjPMCpZ/4d1oFgEder1
Qr1x5sLLTmFg7VCoI3VQoaa0fhDA0LZxkWxcqWz+VibmnvzU1LQDTwKoskOfgBDCVGO0do9fGorl
Azj9ka5AixJQZMd010MKWkckcIcwoOeR4YH8fUTvYszvvc2PZ/GbALPAfd3w9w8PjaH/Q5RHAfsA
ohPYI3F+bSKBnmoxGEScYCRPCIKeSEkLw+1lceW8/YZXF9OBYB/SLECPQibwfDp8iLOBylGHj8ZN
Fe8i3pqSPVgVv0MZayuZdwH/afl3zG+yXQ6SN5BEoOorWfB1HAO/flJ+3xfXvmb2spKKNPdzD18T
k4GrjamD6/OP0G20euOmB5I4oV8ZCkHOTkd/DsSVAL+HBEu1GzJL7WSwzPY2SJagtARYtnDQlR1w
y2ZODkO1VcIDC/Gcjoy6jkAQ/Cb5+6QPeBPdVY1dCaAGxuvXIIyLTgBlMzWpzI5A8MHbaflgkHZt
sJjZa2OdwpqTjSiEYAUfewqv0KLZEES9aN28Pp1LfgelYtSrpzcd8rPnFqooynHGPebQ/r4ewdkZ
PDEFDIjNyhW1lLFB0xaI3SfwEAAYszOFooUX+CmWrcS5yfgbOJlMitgINTmOWwm0GDp6/4iBzXSE
aIX1883497fKya+qQm0Z4vcU/gycWQ+RiUwEN0NjrYCykCGAHgyUNCbFHqKQ2UuzLeSaKn7IHMX7
FIfPtK/AaPZZpJ+6VlgqS1Zuy0syDrjSU3uzqCQs+kKpc9ij7Ev0bl3FLiCaV3UO9XFr5wUXCyPp
uBqb+iEIO0PvbTfd+QgKyfBQyxF4aHojlixlULABIQwP1D2ypsljVZix9D5Ixgi9wUTgeXGM2xfW
PkYu18ZoGwlrnRWL18I0b1MTBzAhcyhn33SZV2gJc+Id699dcOr5KDbt1G0LAXXV6VdqrUspc3pq
b+6VaER0v4C9FlSpY5a8avqr2PgGudMyw9MfcgZPDXKEMbBI9AD6QlcbVyK9uWjCb9x1+g1zX+SD
qGDqRnB69070DTd9BM04D6A1I5m6vkH3h6w+IIIxFGqPCYhOe4uKn2JQHksf2k4ul1a7dqctM3cZ
qNuCGgnlIgCRZ9dkLfpiGUTYUh3W31EKZICy7zw3CNnH3rYIV/zHQhvKVGdHCRXRO6QQ5dkWLiCT
IWRezhwoQiiVpd1rwJ45Xv9eGHVS8RH8H9nuus9aKiSe2pzXwJFlz13iZZh2IKBB4WP7Rr8VLJD3
8HvGX1P4CdChmRC5dNCIbSYrtfHLtkUc25Mxz/MRAykqv5rsa71dV+TQ5j2Qly0U80xSbfyhMurq
DkS5SXpQZbPK1hpDJ195ucb/mfNfJMrJtdD0XlhrHewXer5XhDemGFTciQr6J31/ZY8v7idEvpAJ
Q30Q1YXzCyJUfW1gboljPUgc7FGGXpkxItKQHgRyLyuFEa0Vi5ZdyYnN2bUH4mrQrAK46yiKpW46
Cs1qTC4KwUA+cFK/5s+S+/f6nlqK8lF7x/MQjELoi5gNk2lhAebYjjmBJpp1+iYCjZNFT9eNLK4b
crXgKgZ7JUAO53M5lI2kZiWjThgmRiBv3S42qWvVamUIa+Kavy/ni02CPQLGdGTo8Oo9N0Yg8cFQ
2GMOur/NcBfuREij40Byj6uoEnn8Scc97IMFClW40RT4F6pgW3Jzn9105vuEkXJ5srt57vif2EgR
yoEcBVUU2X7+c31WFncY3nJIPGBiLt7LvkDkKu3gyDU/dZiLHTxEh6gx8Qqxo6H/iMoCFO5v140u
3fSQJQHKGHBQIDJm4YgoZQ3q4TDKKoWnEaKRm2TT6KBeyxCTSCvPu8XddWJtthZFXUZhoWFDE7jE
XP5S5T8DXmvXh7T4hkQ8gfZGKJpiH8/28KAnUSoLPly/8JI0FY/JV1vtmu7J897iehvXvAGwTwxw
G92GqZNI216jIP/IgAX5CvXbYSIKaEBDNeRWqeSvtVdvymCTs03eba9/68JJQIQA1h+wjYMD5Tf5
euLBIlUZ/Q708I5XDWDOf1fdIzoHedTdl+Ea4dVCLwLgeICTA5yH0pI+fylFOh0yPZ5cGAJ9xCXF
1vc3I90OpcpDyL2mlI91ZEZI0rW8H/E/ZVACP2ndyvFf9GsTNhCcZRKSbHPNYE8a6yIXWuZInuVr
VpZtkmNTGhoSCz6g0dKxWruel7b5qcVZNEAT1QtDf3JrAd7q3ii8e2lkZW6NHq/vMureOoQk15d2
zeTsZDVu1oTxAJNDFFmjiri+furjuwxdyl7cWaqgrXTqrRmc/vxkLyUY3li1/WRw7+6TKriJ3D+F
d4RYg5kG7fb68Ja81SSTCMeKO/GiUqk1slKVyOA4CYRKhPIgsW0ncAIUIwh02VsjrARYi7k9dGBP
LGpT095vHHwyvK7sUqAngFOTAZFh+x6vJm+b3ys2mAP5h2oVnOynmoTEnyKQJ7X8qTJGiqevlcYr
SzvtltmVwpCi0jFs9LeCsOV8piWvHSA6jvwwNrJFvS85r7Y1ZTzr1riZlvzDqaXZmsZCHoNrA5Zi
96MWSz69hSTWmHGE7JiwsqSLw1Kh1YruPVz+8xn2Wt+DsrFPHRSfEEGFtipDpoVkhiSu5YZ/gU4X
U/jbogH8CUqa001xsppR3o5eUQR0Qp8E4Q6NACPdkex7NFvhPeqtyM/N6BmKDPXXIN0E1WCABwJw
mGan9E8D2cjRWkVyyStBUxHQN+SS4JTn2Kwi0stUSJA8Tjro7Y7PpXRUmeWTj1xIdjS7V7zsRVFe
rx+jxQU+MTp7vUWoLZA+hdEWPlfof4BcNOvsp0GfCOqXKzfjFFddTDouRBRcceMjc3w+6aKgkDSA
soYjBolsxDEQhEJcrHF+LG6jEyuz09GMQSy2Y46EnLQfElTiUA1q0QXfQc97WANMLL27wAuDe22S
4ATSc3bZdwrIAHF1Iw32Vovm1wglbxekO+ENO3ov8QrCaHFomDqcEbzwoQlwPoGjVIRxGlZI64fv
rIYTV7+q6lUW1kAtSwtFEJEBODP1Ql8EyDSIlTYZqNOzp2B0WL0Sai7tuglh+xsPQ3V+No6Stm6N
7gjqgIuZa8V7DxIIPX0pIP3TaZ/Xd/jkouabDn0203ShFeeiJb5QujAM0eaGjlBrlEueyY/xiBrM
Q4X09ZpnXkqvATr6H2tkVnRCPSSWgZ+mTlqxnZLdihmYpcL3UthJ6acPUi3XKDV4Nj8+hLFv5qUE
jp9x38elBVF2PkavfQXN+GrH/BfaJ9zV79zuwc8goGIIYLvvkeQODhHUUsTd1AY8VnvwTuzAdc5a
HNwjWoTBDsJTAZ0j6Q1IrJuBC8mRegGXB/P6zC5cwWdjneUsQf3sBiC/oE4l+8eu3jAiGIDEo5Pq
gJafbldLayWnpX0JeU70eSJ1CT8ym90O0SMkr7CWCQ2NMBVvmZDvrg9q6YhBuAENczjVSKRMgz65
GHS3aQbQVFInylSVt7GsG1QBEYCYIKOUex5dufSUyUFc7E8dhVcoDYDoc46GoqIfJU3tUuf2TeMm
sC6AYr5MGf63j9uv0PyCMjd/wz89jpK0MeX1VfzakNhon68PfaHlEwE6eqbwGEPhGbze52P3/Q7d
5jI+Re0tpeEJNRNyiPwtaXbiuGv7yOicugLT914E2G308W6xEbuDJbFeo+9YAoGfPRZm36KzQPEk
VjBHKLakDrZCYRE8ToZjBnZXfYN8Rxr+dRWjxPvqB2Qiw1qleim7dPYFs3ukkHoIdQ14rvjxR0bt
qmp2bQC+OM2mGm+7h6n3Y/zJ44gn2a5fQ2MsvSLRic/QH4n0ITbkLEJhTdwKWVszkGGjn7mU7SYZ
H1Xgbur4MVTuZPcWKvFe+F0nfzXlKex2w/cIFnYN1cbwXQwGo8+5pFS8lCEXi8BQkv/U78ljv6bV
vPSsQ+0LJW+UpkQCsOX5rmlUAXpaRcUcV3/DO9ZLXLNFqyFLy1ttSAymRlwPD0lt+PeKnhq5ux1G
E/0zprQ2ZwvuQQfHAEWNGOETCgfnX9J6UhLknYSH9wgqknQfr+k9LN32sICfDDIEHQzAs13pe0qW
kwrCsDXbNFCm3Qr1g6TdTnwyxUNOVF5Uh2CNAWJa6ZmHODM624hdE1SFm6rM0dMnTf+aCl21Yq+c
/QU3pE/JMBBZQU0JqMzzucMuaXOWCcgEiCFAygmY59VELYBOyJ5TuCej9fvQ7gE6Rs23D7egaSxv
xbBhD4QKhEu5/g/ZVTgjwHexoBQcGLO3RyUXaSLVWM1auJWKjXsvaIcYKfzkeH3oCwEC8oCANFJk
A0BnNJveqi5CtYgwvRGSQiLifjk6NNUWJQsP0Zy/ln1YWs1Tc7NhDVI2uBXUq0B+f1vLn3lwq4GO
+/83pNmR1IUob8YBQwobZP8h+JXbUqlwubDoTfgP8TYazLFMkjLxLImzncPkOo4aNdOdBO3EkfSk
NCgQCm+NvLYhlvoJzyzNXKIKeqssSlOw48j5a4weoAFKpqW6qVybdtUh0zktPqsGTzmzXgMtL7o5
KA9RuGNkcoCROz8gUqZUehMUuiNv1HETRfcxxAPcxlDku0jSUdnbac2x1ve58iSA0Td8VtBovab3
OfmXuSuYHBzy1rIIMtHZwqqDqgSVVulOi57+GoQeo4YyeekZFVvJ5iyE6AAaAOypIWoGo+/MUprJ
QR2Ogo6GpNTUvJshaXgd7qTggXUv13fr0on4X1MXbIQplBB6vfVcJxH3lQuCArSMAxhw3chCcAO/
JiPriH5N9IbPQXWZG4SDEGLzBPFjoZlpbGjNm1ThQRDcet0uBhIh2HXJBxUA2SksHbyIzQb4t1rY
0hXIyOUqIsUhIcrCb7hI5omOGEC7uiU4MXEuvmdS8QaQC9RoaGfHSrX26F7IK6DDG/2/SHZOOsO/
ia2TiFYsJCAuOwkrKWkG2KXyckq6agjRWZAbQ2yLXM2t67N9uaSwiVYbvCChbyz/YjRPbHYRcv2Q
I3WdGpGhV9sNpGG7FXjQ8sBOjMyu+6qWBzFgvutU8d8wPOp2mnIQZhLIGX8Limim49q7+PKqgJYC
VG3AHIGiBZtPJRrpB9FFCcXxFUBw3fcsIE7pqZvW/xOnN8Cl/PezOK0a6J8AJ7ygYGnV3AfpQ6g7
Ivo0h3Ff7MQiXCuiTm+mc5eCMZ0YmTnVSgELQqn4uqNqjSUpNxlUGqiO1i95k4YPvf5K3D+DkK+c
+YVICmZxXxAoJCOZOS+SpLiPq2jEGehSJ5PDvQtRN2hi8HLXTDAhand+uym9wFzFIC88Lc5Nzy4s
PclqnQml7pQoY/bR80MPvbptb0IRyg03qcn+6DWIA1qbZpagPV1f0/9j4EgjAxiAcc/9EFUhAhD7
03xLacPT7icEoulWkbfpiNtsRLLTUDzvuRrVld20QIyALJUESKgKZkDc1LOsC9HyugxSXB6Qjzk+
gaAIWOdvahCo3ghGj4okRO4sj3+MHP+JFPamPJrDQTeBtYJaIiDu9vWpWDpNp98zO79hkSjQycb3
kGetA/2nZ8jEapH8lOR3dZUPZxrdfJ+rYKwGRz0AGYhzz+9vLwD8jLAah4lBZyHAgyjQNoX41rm6
XZY+ZIttV4WzkphRuqhHQZdXuaX9iOedVhkQhxabP2Jp0xi5I9BdVhu6Rlsw7bvLLwQlMvpyIUoh
TtfGidNkkhJ5xB91B0rY977gQ9q49I7X5/zyWsceUOB9wdUPaPBcoTKT4rrqBlwGOqilKzB9hP2x
yiBFi7ftKtHx4gKjsjjVaNANSWchExr+MwYFGhy0SjEiaYcXoQdALWMZr+SUh+jnVoQ7MdoEQs8F
uTcY2WT5iJapyKoY5Sp78iC6fH0GFi5fdJ0pOmiR0AwKGOv5LKtx6as0cHEdAuamHVwk1iQoX1T1
ynFbszN7VjRyWY2FiABKaNTbKki3aBPcq3i6hSt9G2uGZg+KoPRBP1vC0NBbms7rZOP7xhrWZnFv
nszaLBwMpCzJ9Qp3LWmjT+ZHwPhAn+X6yixe6CdLo83SeyqeLCDJx0hG13CBslM3HvbN8zcNTa+5
H6h93d4CTQMOA0MTAn5DSDjHD2k0FGNpSFwn4sKjCOCj/9SbEzjjCRToNbJsdEPAEHZD904Loprr
1pdOIhjrpq4mFewov+Cqk9Meq7064fRch2o+TxH7oWtUSV/FCljldqVNbCkcO7U187Ton5eENkkR
jnUbqn4UyUOhrZhYOusT/x1FvAc8wRw4H1Ru7KIS4jqQrKegAg4l3vQHV9lJyp6srdy02+aeEs0q
sITKC8S6Z7uRFCmaocYKsLJEvEFwYqBzxRR84YcgEV4y+Ubuvstu5UW0YnROEVtD0jsnQ+46zZAC
tYy0qH4oRbz8wI5djzE6oCkw5rK/FnQu2oXwIfLDoDNHP9C5w3JxJLKoLF0AiNR9neOA83EwXMms
9tra+3Jxo5zYml2SjZrmSShiYr30bx49MfVPIfxLwIn67n/GM3PAiVt5ghpiPBoBrHcv70oL2kv9
8BFGtyCfzDxtxeMv5A3w7DuxOHPFilKDFlSGReL2d219qwLbIjIP1ZRbLzvmyCmDYpdIN32X2KXs
b68f9IVE8mQeDGDgAZ/gJrPdmiUkH4cE5hkqUVwi1pB85dKn4j3o+aOUbPVa4aLC42gfDYqZ/sON
f2L91+me+JlxnFAgee0CjSTxAiAjradb2pkJNIDJyp23dEuAbR9/gawCcdZsq4almkaSh2cfSltQ
MPA312dy8SSgBx4dhJCYB2bp/CQMcARao8GNBYjmDFpXZh9o1Mhad9O2Vv9WZwZknlaMLiR+sHzT
j0aLB6ZkHjBUXaGzPJGwe4LayMAlCnyUsO1HM4ZolFq81czOfSPwPgJ0ltlhZhTFayOtSoYuzu3J
Z8w2sYgac0Q6fEbUKNBw4g15HHPLswZb2/QmmO5cYE9A9VdgVoSVPbTk3Ck625CsUNkUyZ1PfMUC
r88COPch3NbRO7StgDHmeVzySjIybY2pY/HE/KoQ0SkWRs7v3F7oU7DLi1hoQDeMniTPrbordEN1
iZGlN3UdGCJYeksxsnLUYkQQazb/cJ1NTe4y2i9BujyHNqf5EIrCCGePpklDCm0936A1xS1MWb5h
+crNsuR1T43N4mQmt02nSZOx8Xnq4CpvIRP2L07w1Ih8PqcsHgcvEeDaEW64ZWlG8kesgIxbeg3c
xJA6b5ugwZg33WjnqZn28do5mhZtfmlj82A+RciygHvz/APcRqliP6GuEyJ3GasGADgmeiCAWkLC
LTnUrd3EXyy/TQPIGAU2FV7+e+9xYn9+f4NLFJ2SMXEhhmnFFR6bfXwsjEG0c619FPH4D1Z7MZbO
LOANODrAagGzPVvYQQxDoZV1nJuObJLI0eTvsXwt3YOYxRtX7eC6qAm5Pan+KrzQAjXnLdFXM9eT
lfnEI8ZF6ABqCmQAZheuXIt1Ds5rAW4TnSDDo9/sWAHSMZAOejWoJfuWU/AFFEroZJn0eH3WF3oz
ppoACHEgtgiiHzK7E2TWFRV8uuCEN5PaYm+DSxvpFiwA9DCcaMN2gSUkltzZqVFs194tS28KhlAD
CWy0I+DdO1sCv+mqMpJVYdr2JI5MP7AT9dha0Z2OBjrLle9XxruQT4NBkMuiG1CH8N7MV/YuTeIo
lgWnoqJRF4IFiEszQJG+4szd0PyvqHeGsnq6Fhb5zOzsFSglkppj9QQnix976V5uQGpMGZCRHCwX
NmgsEbdWZumvMccvTzCAa8APS+AhmSezJT/wlTFvcOeDUVcKOPqkktGqGdDjvD40KlhX11j8pg07
29CQEILoCuBJk/TIzJUFOGo9K2FyEMBdDm0sH7oennYA+8Tu+mouXHwMMRvIEEAmT8DWfu6z6qzp
SCjg0m0ztmPIUrDgkCRsy0hgSMorBZPodYOLx2WixgE3CRoGlHnVMw/7qhhUGW5aQBkEhSXQz6FB
qSe7gCVoI3uA3roBsQZLysCDR0HhDFybigwOomozlN9S71H2npW1CGAphgaJ50SoC2T7RCB3PhO+
pwWykoaC08ZQqhIsLcXfN6ECx4U3n5Tyamg2XrWRk84qsjU4yHRo5it+an22DprkeU3V+IJD3THh
VQV4keaQnBetBqK0NSjm4qqDQUJFvQRo9XmVP4hLGcIxOaxBCtQPsa2TZjsoAcIMdCjEOXSRpNU8
/MJdgRY2EAegsjAlzGZPr7RuhAbrKQDvAQU9WW7M9E6v7cy9S92co00CVLbIm/lgUM0OcnGXJoes
X7kiFwdOJnJMggYQKFqdL7ISdXEjBKng9GTDitqmRWBSlIxxmkvlD8S6Vnb7QuADIg7IWoKKEyI9
6iwkqAj4v3tkfKDdTERTz1HACQQpNVuarRGoLPopCZMLsXKcY6SZzsdW96LrRV4FW8hVGNjLW8EX
+10L+JXJ4uzW09GzH8WZtu8yfzB8iaxdxIuzi1oHni4o4KJAdv4FwuDHQ+OLguNi5+oxsgY+SlaH
BowxYf3ux68rrmTpJoI1CUpD6G5F2fPc3qh3Q+8mWM0qObhhZFZ/VWJotXYHxQeqRRzPb3Gt2rh0
UE9tzlY0An1Uo0iwmZScjDnPrQa9HPGXa1wf3NJcQip6IrBGwVidj60r27YWNF1wSuK+p0Vm5zEo
M0F9FH+geUOtvZWS7ZI9FMNRecfbE5fd7OmZRZLcJBHWrqFGWAcb4a7aSI1siMVTn2yvj23JE5za
mu2TKAj+h7Pz6o0cSLb0LyJAb15JllFJqpLU3WrzQrSl956//n7U7t5VUUQRMw8zGIyAjspkZmSY
E+eIXj6fk36Y7LAFcb/lTtce0PcWFve8zBoja4pROL8GjbzTnToUdgJg0dvrmL/10mkDluC1oMBJ
pW5x4/RKb6TUIvTSS/1xMI/+8Nn07ooS/nmp5AHZBc+3Da4uCxTazP9Og+0Navmu1KGpeVTPoIVz
NiFJJVhO4yEEo4gHcUv+Z81x0VBn9IIyh4IC2vXVKlupkLOUIK/QXnv9ITO+BVuTkKsv7nsbi6tU
JpzGisLt2YO/2tvVr5N5NGKHLcxsww2Vv9Zfc6slt7EuY3HMB7NJvKnDpiX/S9p/pnUpuu+3P9Kq
I363rqUb1BWBQorO8VbwQWJyL0GArJxF70i9uPrrf52qLWbVtQvFyCzAYfBkzJQuQnKr7JuwNUX/
YiS96E6KNtpTlm0xYqz1lYl/wbRrFAzQil284GnoyX5VFIBz3NIOHDqM0JMZu2L3/UsBz6V43LK4
dt7fG5z//u68l7VXeJICpKXMLPiZd531q6sk2N2tjYu1ujT4XsAFU3UHE7TYQbMIGtMMdVq1VuvG
TFmF08/yxNRD1gOiL05x9RhY+4lHZpSowHsPevQ9nV42Ts7a4/L+VyxunZYH1iQEBhCs9G8LTcOp
+VZZX0g/wLwPNnToIroh7pCfh9Dx5Ad+idA+TPEW4nVt22cSRFR+dBmA4uJiJiK84r08eGdYhOwi
BgYaPZaTZXdxs+FB1wphFKH+19Ty2dH9yUwTcwLigr6oCRUZuIRTpkdHxlgvvdVRjnqJM5jETelR
U1+qdgNjs3ZzEIiYuX5m3aZlMltHRa1lGflPLT6OQgCVxIY3WPmkXMwZZTZjzHhgr49wpxu5YU6Z
f6kt6MZCH4fAmxf/CEpSunozCFz5dBZpHMOucMAT2C/MJYVU+62SBJf0n3pi2PoCScYp3cWPwwvD
FN4nH8LaiMng/e2TO5+Iq5cQidNZZwPgkAhV1rID4I9JpJSdEVyggx8Ud0YdqDV6ILYWPhTGvuw3
opUNe28u+L1jGKesb3LsSWGGlOWPQE5sYbxY9SsKiG6Vnaro6fYKP3zHWcSV4h7rszTg6our2UqN
n/ee6l+6OtmVmXqs+kMSP5eW+sUT3Nu2PnzE2Ra4IVBRMxvYcjopLYv/awsUFlCZQwntWGMIh03M
yJahhUM3h7T1o9j0L633VPYKPJcoFaeyXW4REqwaIt3iQM445CVxtEmFqiJj8C9Dp7gRM0Km+hRN
1l0u/7q9dR8dyrx3XAGV9wmZP22+8O9ORhKJUO/2QXCBoKnqkZ2MRpcih6um+WlQwvskAdsGFwGj
PJwRMf+xuda1s/n+Fyw2dWYByNshDi7gLwYvvhO6U60jBqimblyjPZikruT/vb3stf2dVSclUky6
F8vGkaEUdaJYaXARSS5hlVB7yKO8u83e5rodA3J9AHvchfnv73a3qxm61oYiuKjJUfT/zsQrkFcE
/zH1Lx+R9Px/zSy8WFQyKqs3mOn8cVeEqOnFMKPFtVOX8LBsHc6PAdtsboYbA1WglL28b0WJJjRZ
GOaa0ZHwYd+jsLe94Oyb3U77Mgrf4kjauOMfYXKzUVT0yB1IYT8gSLNxLJtkxFPDFnYQjv1z9BDc
BfVZOehbrbXZNy29s6mblOhnYRAq5NdfrSyabgikPoBtmCGVB5+L8OiFXwT5EGwdRGvOeT7Yms8G
HCczJHfx6XxBM7ux6YLL/bcfhl3vLhfJvlj2n/3+crdn9uuyv9gvuxckGOyXl8jd//0M0aFDOOl+
/rt7+vzj6fz1L5SE9gOMOqez8/28e5qcc7D78+/51bp7vh+do2G39gn+2+/HT89/YJl/dj49O7vT
xgdac/hzHeX/LWTh8JOcwT9jXoh/Vp8auzqq9rRVMJk3/tZmza7k3XWKlSlUunzAhh8R++itTqDn
bwUFb0HURzM8zcTtAMSXI7xQJOpVDB3pRdIiW89/dmpoBzHou/E36tCTGjpyOhy6YkddruyPzVQ5
MIg6Yvy50l8yBHh6IWcgTHHBfB1uO67ZGd76aYujyQgMeCuhwnGdkE76uQHFWN1fuDtJl1U847Lc
pwtDEkbSFFxiCPvihOn+jYh9zQBjq4jKzgEeL/b1B2z7WO363OJmJRquvcRVBWNVurc3acXrzpKf
RAKI7hCjLpJWPY+Bt3smQd2L/aQ58kYQvnY+rv79ZT3GC6nnNfO/z9TpFKTQ/Es7o7nQMLCN49/C
+GxKrh6+CmkC1bc9qG4x2nFxJ0r/giQhavgvoKJ0zN4vWb7e2K5ptdIc2diuS9WLWWjSneL1G9Pm
a46fHgSdCNYHR4C1sBJ0WRfS5OKpjgOGh6AIPCIeGynPCGTHNlnX1jT9R4jyvK53Fhclo95QjETy
sDj9Bo5sfzbdz78uT7ETO7XzTWAGljTPbk5fH77vBmf3x3RO9s+jMmzcuo+zl4ufsbh2EJk0caB4
wUWJH0QTrQpGMCcKmXO/qUx0sOGP6hi5idHaRmveS0pwGJCykO4F808j5Y42/irk74H/uR8Y1Dx0
kdtqUHUFoYOXwANtBN8rD9jVri2uWZT2fefrAge0hHtQdCOghC1sHVbyNU9KZsjz3e0bt+L8rwwu
4pw49WsxVdkfWnxPgeW5tXhveYEr5BtHcCVYxBB65HScYMZYstopfS2HQRsjFSd+LzsgmZmrSPDJ
1W6qIIWmfdemb7eX9tavXLjcOeJgMoeUl9GnhTdR9SqLqjwJL0r1TTLx7FKDHnYgH2QBonDPuoOe
bGcJw50eflEFwWmbp0kGGNRvcTOtOE/GvCQGveamEMCj6zteh5VY5z5rHwwpgEZyhDIyLf5jhpf5
qL+zsjg7TSaOWYO01aWLfqiHSDu0wWuT7aDMvr2va18SKgmsMccCbc0iXghbcpKmHaNLMzHldc79
k9dlEGd2v7I0sC3mTR3ynts21+7Fe5uL+MHTvVBIBWxaxI8Mve7Und8+5oHmIMrwn5sCYctsHoKA
jELPN+ZdqKKXY0iGmEcXqXG6WXN8B1KzVJ+85lHYLAutuklNpo4BixZdWX2xsK7rJIgKGqyl4k5A
wrGL5t5g/1koDp4vPYYd2qso6erPQrAvwVhUTEZZ4echYsv7/lx2f3tB+Z3+Uh/q2qmGnyj8luHX
lkbjQPAT1XeBfjTgvWnuIvlHpG7R76z5D0CC7BdRN6nDwn+E+tROQlRGl3BqDjTCALLp6UMqwVW5
1cFfu0VQ6kgcOeboQR5dfxivCeNEsJLoIod/KDBHW2X6tXOt07IFIfhWJlv8+3UZjpoV8yksAlOh
m+6i6bFMHtAessEk9g0SFM1/rD3JLaKcxLA9/WkCnsW7HBk17F7IO10ynZEhpbOj6ERhdOP2rO7c
OyuLt1glI6In1LNzemTZaWP+oVK/Jfa3un3vjCycHJuW6ZLVRhcx/zekj5rlStmraB4DPbbN/Hu0
NX29FitCffwG5wD2/5afvbunUq+MhHNsneS7QfyQiJFtqDAfZVuctGtH/L2hxcKaQasRmsSQbHwS
tXonGbz/l9Co95nq3vY9q6ZoQxE3zSXUJVaRKeEhFKaa29RUrty9WC2NXsGxqtdI+Hvb1FpaDh8Y
4D1l1hSn/H19nURI/FDsJFeSfe0pHbOjWYn2rAXkxeMu9iZX0SA2dkzhSxhu4bhXvh22DXI0YoKZ
IvTatpqofSLI2O6Ul6I4ZggN4NK3FMJXdvPKysI36f4gWFTyg0trSrldgDzVowcFweph0l9i9W5j
Q+cfvQg3ILIB1U8vm+G0pUjZKIdqQmU9vLSRLN57cVK6YmJAcl9k7c4Xk2Sn9f10GKQSMt3C8O6N
OoweA93w9oxWZbQ58/x17Mk8G6MNN07Wyu1EJIniPz56zq8WjgZ5N8kjFCb8svxDDdEFZfU/jZra
Q8oouOK5Ut38QE795+1NWduTN6omHu8ZRr78BAJ65urAY9oPxec4Tj9lEMIpylYUu5bfQIQ+M87N
0C5lWSbX5NpvIiNOLpDzjAeo9Uu7nSI0R/2zAIhAbnwCvtxG9agl8iy2lG9XlonsIXfo/1BtLV/B
TpGVtEy75FLBdR8Pjv59QrD69lZ+7CLrs7bi/zeyeJ/iyTCExmqTSz/a5QjNuyrYcI6WdvQzd+EO
2we72xZX7g8GmbBl1hJ6xmU1JRKz0POYh7lUlRnvOCziY21KFpC5LPhmSHX55KvpFrfo0ijlSdCH
M9U24BMex4VbCnTRS0NoLy693IHjPRj+WQOEVurGIVI2qiYfauizMcZXIGximH6Gll77IUUI9KlR
MOaL34sW7mtJsOUCRXvYbcyLZbid9L1FoCoVbc+QnFjfaMotz81sX0P5Q4cUSJUp3lzbH3TPGrLK
Sy6Kl9hUswdgIrH23xiZ2Vf4jJDJL8EbKc0PKwYxfqm02ta1r0PV2MKm4OrqUt5ZWbyS/oSchRiH
6WWkf9Ozf/nM3QFx9+0z+SGpm7eM/wA9n5MPPt9iy9S+jvpGSi5xLO1rE7HBIPvCgJPqHaWTIR1E
LbuTUnOvCg1KITWMd0hRb13FZTry9iNgPQRXODOILtHgklQJXWuypSAYTbfxXFi2nMYB/W4Lp09/
/vxLLz3IjttLX7sZs5IC4elMObHsINNW9VMz4bDkTfAC0xyFTs6nt5eSXS5uIX5Wr8asnkPeTPGe
5+x6n41YDkSlmpc4odRRuB3hFUW/uUmeUJSo4+EutAa7JCeZkFgogn8pPMf/xYpl0uaZuQSo1uI3
IMbilRWaOBeRN8Qxe55Vn/BoNxrMHntF7dlJPoTH20Y/TAnxcVHTIPGjqs9k8bJJAhPE5PUmVjXY
WATvRz4d5SH/nsiO1cPtAet/78LoqVi/RC117bFBNYMWt6JtVEw+fO+5jQ74aZaENMmx5r+/C3DF
NveSAKzqs6kI4k70REdHMdSZxsmnQKVBhJmn9eH24udb+j6GgcyZkAz0Kq81pZq3Odt3NgUtEIZY
scLnvBkDtw5kCVy9PG08LB8P12wG7j3eSwXajyWMR61mQi4VMxC3NP3fpigdZZT2WRPu9QKagv5r
2dwHYQc75jksz03SbPjED5Xgt4W++wVLzwuiTesbM3zWE5hqElcY77v4QVOL73TD2k6yaS8mQ4re
0O+BoQbmek9tAdmZbjfyo+AdGa9Rtn7TnIZdbf5b2YGXlvjMAJ29OO7FBMF82vLB+1TK78I86g9x
IkknxWNAu/QrxZ6iWgLUKjXwemv6Y1zkjdvUobwXUUZ9UgNzntVtmv40NdJkW7GXOEKBKKbI4+0W
afMaaOovoUUdvrTCaBcEFMNuH6BlZD8T1PD76S/iNDR5+WURgy2TUU+ax1by2l2mirrb8QIdoiFC
NgIN2bvb9j7c1jeDAMJww4wicW6ub4k2BYEgNGXzGNC+ytIXs3mRiY666qWrBtvoflS9dCdk/cH7
Wt/1wX2r/cJ9TYGx8TC91YXef735h8ADAhmHRC8N33H9Q3yry8w+r5tHpD3ufOnU9F+R/UH5uwwc
3w93agmln3dvdWhzC+irdE9+sPOekvaXr3X7wn/MVP2YV9+ZPQz4P3zmeLr6Mr7qgnTotwg/PwzM
v/1atD/5MWQqcAld/9ohpGbXJEPzSEnnNOS21apQJxv2mCCy2Hz24xZt3b86QyeUh09KNu3qRnPR
3kj1u744pdVMsn4Oas3JYJXVrE/aOMycphvwl7eMd7mrzCq8AbQI7JcaOGJVNTC+Ju1jYqTFZFe9
Vjxn0izKK09BC4bKF0PVTSo9sezWN4J7eUxCzy4HRN3FkE63ycgstIVqJYefywIYta23qnmKSm/I
dm1aSecobpnxLL0oAxUlmOnvKfKBrxd+G/0uS6334cmuiseBhOJHEFcixVu5igZXzRpz2mdKrIAQ
mNItMrZljDF/IZV6F689MznMUF5/IVUNoZ3SqDrWsJcWXuhq3b9M+tEEI2QiD+bWpMTytXkzB5eK
yowmc7lvLvud55emsdV9A3PAtbySk+rubb717dv6YU1wnPMQMp4HqhdHsQgSdWmAijrIhUc/9B7T
xOP0VSdDm+5j4VGNG3InT/p62+QHh4RJOooS0Se0EAhlXW9jMPlKRUdXeNSjE73eu755HEgRQ/XL
bTvLl5O3WuGDzCszQDosxfSk1u+6mJNzjh3b3PAtH9dAPYiZMOIxnCoZ/PUa2sEqDX0kExKmyk7M
6liVJ3Shdl0xbgQ/yyh+fpbfW1o0SNOiz6o60f3zZE6OLEyiLfTNH6ExN/pcH07bws7C/SR12fl0
irCjtg8Emm6R+feanzIKHP1Oqq32wfxyXnkRHBxB5Ez2R3QHW9X1Bo6FGht+wQYWDwQzj4Pnwq2i
fSE36KT97XPw8Yhfm5r//u4edUqutEGLqSDxTv2LUu689jFOfxDhET1sHO4tY4uIQZByQ6VtyTZm
4clEbAQufLtINYaqwYLVkw2J6e3lrXy49zu5rFDqfjtBxoZFNf0UxnRITM+doD9g+Dbw/922tXLs
r2wtDmOnt4IaF5Z/FgFmhL2jdg8ZmcaobyRWK4f+ys7iMA5hbXRqgp0p/w46AOZreS8VG+fiQ/mG
q3VlZeGIiKUHOBWw0gtfQ9382nnpa+bJ9/Ln5LlUXcEPX+SMGThtalFA3JhL/+idro0vHO+UF5ZS
SR6n0vhi9X/H9D/MVd4WNwN/Ge0jcn2jbHx36vXc8/p0EvxzYkHdMEha+KnV5d7xparYd2WRn8t2
2Koir303SAVANQC3hLd04Ra7VJjGPmyCc5+IvR2BbD+lxpjxJItbptYcCOWTObijgkK36/pW63oV
khTUwblRy0jYwU1BNJvXKbhfkqmnpE79Cn7JMh8O5VS2O0/0uy0OwZXrMGdLCDgz+KYyen/9G9IE
1+KPYXz2+z78poQWeP3W63fS0AjOWFT1RiP0Q1GVj4o8rwV8j6kfeg+LRedGYk2D1cTnoUN2T/bg
fqS0iT6iX/W7eIoPkec5rR6eZUjXbl/9dduA6pjyIFIAdXS92LIeVW3SpPgMv3HyGlm5eBiVEvU3
S4mdAfQ3XBGSsCst4Vsj9b1blrm/8RauOFfCeKqRVM1RMln25hqjiGRhUOJzbnVluh+mSftUdxU4
INMK8nIf6KqYOEpWZqHrhXGwNcGzZp9nEg0RfgaTlYvv3RheJujZFJ3FUUGzLSqTg9bW3RdR9hlC
IT+/FwOhORh6Km+N2awcNYZf6OnOETeEWoubVU7iKMVtm8IRL/mXHAa3g9VUnpvl5r6rSvVw+2uv
mSPr5XLBbQAB+eKgjVEr10ZVZmd/ymAjI53N09YpccXMF23ps36oIHKsmaFEi5TvM49Tzvv+zldl
nWhWfTDlZ7kxXcNv7T7R77wwPMbyY+pPDrRCvWDaraQ7qSRcVHrNdarct8bWk7DygZHOYLpoljgh
R1rsclwHTaDqZXEuqTAVBqQCQX6wYvNUVEPrRFH7Igvh7vZWf2j7sfo3FgvYX2aK92UVMZorA7Xc
lucqN4+d/1Mon8v0q+FdLGR9QQxoUXMMx0++vMXCv+KtwcMb1LtlvjQsqNfbbo45Y+dSVp4lNfvX
GP4u0nomS6Nk46FdswOSYu5YwNQE4ObaTh97ceeZVnGOYzykmqS6rb96iaZv2Jn/nUVMSbVh5gTh
iiiM5l7biWg4ozWbl+exDndpxSQ5dTmtD/dq8lnRNuLllffbpMLBrDOawgAG5hv07sz6YesJzFNT
CvPT/FkSsuzgw4C5EQitLYnynzXffCYilzlMDsrdM6ywOheKAwPz0RylQxn5j139pRe3EIIr95AT
OMts85zOz/hiTRxUweotZPPQYW9rW2As/jS25IDNRTukO7344U0PGdKvqfEjsraO48e1kg1CgkCL
ab4Ky/EJUezzUVei4px0zFD7P0TFpwZ5x2PgWqFi3751Hz/ftbHFa9bGuTDGRVycswbllwqI/xbx
0Ie5PgaSZi5UXkxIePmCCxNCFTap0ZnxGXm4fX6S7uFZ+qsdaycHcgnyvLNR3i63unXzN7q+BLNV
+hEqE3TkvgvPHZt6j6AFViUx2Q1QSMUMfUW195AaxfPtPfx4r69NLeLnFlHLWYkwhjyvjkLXNF7i
ZAvNtGVjESYLVSRUUIomDENmzNR3RZjA6Z+arp43zevt9awcwKutW3wwWjl9WohWfE790p7yuzLh
AJr3opI7k7nBgbVla3HVKLdrWWjwmcTnXN9rw2vzC7FdJ0m3BipXspzrrzT/kneOSgNaUUQplphs
zCdngM/FSqgvjkrwKQgqtxA+pdFDTxPbB6LWS1tB0+pKeVWBmAK2VJTFF7Qarw1oPnAg+8zJ/Opr
VPd7cQzsxCfpz7/c/oYf0wLKWbxmnDvKCwyJXq+2McZJH8Q4OScl+p+PbXFQY7fRjkL86NXPqvjn
trnV3X1vb5HvG4mcj6mGPWhObXGXuZeX34U97VIYlzZMzcn18ma/M6UughN5qhOrihkia/ydmN+n
wb+hQc51dCC5Zjaakc7GtigPF0O3YXrtE1IkBBc3f0Cm2643Na5GU5kUEPjVILih7atn06Tmmf2O
t2b/V53me1OLexHEpaFWOaaG6evERICEGq/c7b0cbfhjHo8HxXD9qYfRuICZp3RCb6/Xg12j1nx7
uz+oGM7u+/0vWdybwFOnVtNzPM9dee53nQvFY+P2u/YluwDR+u4/9k/NDl5x5PziwnaywQHFf/tH
rJ7mdxu/OM3I+5Q+Cr7JWfW/8X5M32B4g26q/Zz+FrONgsSWrcVJ9hKis94skrPhH7KgYJgEOMu+
LO30DxyzWrfFZvKxTzRv8DwWBNKD2bAle9hMreJJRpucJ2E/7WvmD4RfKVjBdDpK04vQ/lFO3fQY
6uj8pu5U7cZ2r2+VIVeyWjwSuSRgKG0uSi8qWjVC8mOks8NpCW/NYbhPvzGEmtKv+DMNtr9V01+3
h3tCeQovxW26vkqVIMSp0SQp8hSVItkk+4NvZxEyEo4fddJcaDLKhi5Zm/9L6XqgwCWKoHjLyij/
i+eOyRPCxjml/jBQWUfD0IglB1xT672YHmXu9Jjcp/llSIaNg7z2jL+3tbhMpRjRysDbnWkW+fWX
RHgSrI3G1HwXlu6RWgPogDnq4JNe72ys6EXb1nhiK+5dtMcpP7iBCVUazGzDdzPaKkCt2YMslf2D
gg8ay0WgpTeiOmVdmZy96dGfZTf/6vqd392P+o/eOt72A6vPDHIfBtTqCtD0ZWIaBqGZj6KAsfp1
jOwULW/oy6JugNZaskVgZ77uCKW2k6ff41apcm2lkCwq9Pzg86Ysfr2zuVJlYdDF6VkQIT9Pg0fB
36cGcpJt7AjmDiXt26tdszcni0AeCBu0JZan8hUlHKSBIepQPGnCPdgex/NefNU1MnhnWlh7bhtc
c32wD833gK1Ff+R6gWrSiWWbqimPeKFHduM9/x0D/verX3/2lS0MzdryzFmYg7ND/rgciR2MdoIv
xUrxe57tQ9ij+9B8ZI4WUunIPuWBt5GqfoBW8O2of6I9D0clo5jLIT4j8cFH1UJ2nibgFRQo21w5
j+UXpb1vlM+d1T8npvfYK3ahKTtmVhz5wacZDrqwmDoGnzV3Cn8L4an9envf3yBLizvLPAfzRyBg
Zw6HxZ21/GLyfC/Jz2YW3YWddl815S/FKv5ogJ8hlew5cBqz7GotHkpBdioS0cD2A8JXSc33XqU7
YjU9CdGBGvfGb1sJelQDrBWFIDiwuOjXh0LRq17RByE/G/rfwRsvkxzZJvoU+eT6wksGHUv1rE+x
23aBPXhH1Wwdgeqz0N1NHoIf1L9v/6DZ3nKvUFaia6qBxGS/rn9PlFaqJ/R+evZMz9FURmNVI3sM
+0h2C//TbVura39na+Guqy4TdW9S51jAFdoDjVCnZOPrxE2NLV7rrXUtLl/qh4lJOZOnQQl2CoPA
8idBbPZZv5Gtrj29HH8G3oAHUkRdDvZE1IzM3MKNVT3yO7FaAKTI0buEVycWnTYW3SBR9hOjdka6
Nee/8v5hGwVQAJK0C5adAtgTxijtwvTst5WTh8ZdPFZfrE1WsA8wrvmmmyJdaeo3FhxaC1ctxZ1g
1F6dnhWA7FU97MSwf2j9T63xK/Ett9HtSVfd3guPft3/VNUvyaa04Hxnl+cU5jhxxn4zlmwskoWy
rZRp8rL0nIlS6LRD0DhjE/8XLpvG8cwgDbZHB45yfRu6sAZh2bDQYNL/iFL5qR4bdDA/jyjxhqP4
qPnydyXT9rfvxdpZ5RXkJQQDqH7gn5WLTlPLpEwZscscowGgg6qSz6BQ7Y8bTnvtxHBQ4WiYJ4Tp
L10vUM4UvlDfzIgeUbLN1hIgVrbkneSNW/X3VVNvTwOi0dSMljEwIyk6k6CzqWw3+EjOjnX9EFIp
2PCp64bmz4aOMNSyizWRvpZNaPTpOVRU6JG/hD2A5HijSbZmhEkdUJpM3cN/uUiTFUb20twiehAg
Gt11hvynr3LR1ht9C7K1dtJpIcvUtgE+A1m//kRemhdi4RE2VEJPheg5D4eNDVsJTLT5KjN9LyKA
ttQv1rrOtIYyz87V1OXeKR0ami8eHZtDIYyNdxcICgmy4I1W5Aq0DQ+8TmK6u33oVzaU8jM9CtSt
5s7f4qpBXT1WQdNlwLJeVJNSZmtb6BPfNrIWCsD+SK9aArBnUS+63sw0TwJTp2d4DlP3q7Xr7L8w
ZztP5y9fdwz826+tDX/ExpO6VvB+b3RZUrEKM1WjFKNxXbmQ4CM8MiCKNOb1roruGssZOgjIdp56
LOLXKjwJsBTfXvdKMAgPi0zqCaZYFpeb2+UJ40tKnJ2Bsel7Iwy8XcV8DkzPjF+ZSrGvdPTaJqXY
qravPRWgopjcnKeAwFYvLmMaDrkc8F9nnqviZyk2/Z2eD6qDGEJ/FzbmfKKk6FCM4cBsdKk7vQV8
IJSi9JmxQsFJlKzecK9rm0Fz1eCU4fn4YddnYECqMSmQEzmXQmzeV7kl7WqCoZNclOLJLy1/V/XF
6GpqIL7c/gxrZ5xJIWWWK6K5LM9/f1ckFYOxg3o6K86CNu29ojtmkTOW4uG2lZWwilbRDLRiw0kZ
F65JtIJpaKY8P7ferix/yt3xa6/926yBrplhPADoII6Wysriy9KqHXgdK7axiPmKSUS8OIh3/aRc
8m7SXCoPW5PuK46KxhGhzZzT4CoWt3dKgyHN4rxABEk5SRmz07B5JcZjrkiulhy7g4iQz+3NXLu8
720u4ZhZoTSwC9GsbfpPpv8Yij8686VNxLuUUlyiXFSUo2v5aQKNmmafKz8/FFvF9ZUXYO6XzcNC
kKbzBFwfG0vyhIph4YJkanKE4UedbwWtMv/CIppCGQQWAbrSxBvLN0YERxNnZU9HOj5K0U4Eil+Q
Ke667rVPXqWxtf3kcxLvtgRAVyId8OLEApSq8P3L0clu1AfPU0gZ20Sud6na/FTQRnFiIxTttDAL
9/bHXDs/UNnMc2aUl4l6rjdSFOK8TccxJ7Bqp9LWQ7GwfYh6n6WOpk9n3ZWxjphRF5WoIAviRqy1
4neIVInrAL9DD74cOsupZhtRKNB5tECE14GDWFKc7Cvl2AvZ7Io35gpWjg3jy8RBjJEgMroEcyje
GHdKUdF8bL9KbWNHW3JaKwuipCrNo/lMdID+ut7OKAGB0gExO0eKWh39EVb1XBvGp1pJ4rOVy0Cl
BNmHhtw3NvpaK450Lk+hfmjSfvwA/u+Voa/NairO8ONRpLKah64dj9H0X/Rv8TWMXgJSAWi2nGoA
Qt9K/RjT658GJ/B121d2t4/kWs0NbAQYVfpIc0t68RrBoJHmsgUuw8+Ek4mT6abGKQ3X9Crb7/KX
wKih6jE6ty9N22uSfZNuqdOvHRSZlA75bwm40XJYd9RVH11sEBpeHNI7+1y3f28vcsvAItHvanNi
8Copz3V2P4hfh9zb8tLzUVs4MFDeM66HfSTIWWSkWiEESurxobJkn6E6ewejjerm9VHeM6sllba5
1TRZef4MQinCKapewKUWFrOgTKNw9MtzOjNUB+KjAUW7ussV2Gs3Apa17WNWap7M4qCQdVzfs3Qq
RLPI6/KcG5W0y+tJdPwk3GjMrK2H2EQCSaCS0y8PgS7Gcl4XanlWi8ppJ9kVUafQ68iGleoZsseN
nGPF85O3gzlXZQOM2xLaDnHlYI5dXqH8TMfLH05Gqx4UPLQdbCxszVewdyROc235Q++FSrJIVhNX
5zgyy51qlZc+bvNjFm4c8rUNnCXGZqjOPA80v7HvgrsJZYChbtWK4C7Z90JwlooDA4v09ouXTfby
lSOB1BEpDLAq0ATS4kbpRRXEkZ7U6OHlr5M1OFlUbnQ61kwQZYHTgUiJAvki2IrTfuxpDAIYqzs4
Sgwv2nVtstXfWDkHJmENq6CaROSxcH+Wh/9LJNBUcmXed0ZkCxO8THrqduHhthNasUSwCkSGGbu3
Dsf19xFosiYKg3NneFBcNfzT5K8inISbDKIf9w0A2iz/AT6M2tQSHyYLaZGpHchnfRLNy6CZ/Q+/
pKZ5ezUfQxms0NMEhEMlDr9wvRoxlKNe8gllsqB7UPssgzYEQUnFb6w7L4L2YBjMAmngWtiZzWjt
blv/uJe4WmJSUMk4DJDY19aZJC9yXsz8XPcFujFJpD2rnpG4Xj4MJ9QJg43VrqAXZ99OTRV4B2XM
ZaA4yDCiB2pRnJXeBwM8CY30UIuRaSeSYDwMdRZdpppQwKxSsMl67enf9K5AtyljcGx/e/EfLzof
F4/PL+Ig8RmuFx/qaR/oHllcKI2vkCY+KOJ3BJraunQMY8stryTQWIOeCFZhWheEydfWmjoOesRs
ZlijnKduXRfldzyM1ttql8jPQ55T0BayEt6dTAjVb3BbqfJDz9B04PRxBa2l0gklEmGTUWy8umun
YB5TBsuKC6fmfP3TaqtLjbAUizNMP6P/3ETPVehU/Uast7bdKJ6BNQOUTTa72O6o8rWoSz1ivbrW
j6OfewfNC6VdEkeaK3jhJ2io5A2bqyujHsoVBm9vLpO+bhSzSI0IJ5oq2IuCkM4SiSejjAqn1Ouf
t8/TxzB6Lr7Spif+IlBXFl9YShstz2SM1floz00QC1ZG9GFHL7bb2NpR5t54fNecB+E6lClkXjje
xYfLCZ+JAXC6dfxJFn8U0i4wTooPLWOt/on0LR//8QVmge/MLb5g39aWCN0V+JaoeUIf6Tjo34ES
bemYrR0UmKZmPluTUYllLVuN/KI0MvId/nzoE39fD+Pj0JEfyAlY+mjj9K+a472f+Y0ZaVzW1NpB
CNti5PSb/8PZee1IjiTN+okIUItbkimqqplVLarVDdFihlprPv35WAucv5NJJNEDLHZnMUBFRjCE
u7m5WSKdohAC+Wx1/8yK+VOcfoWIidzfJZtXIOkWtwB0FrDyVcC5qAzWqiqVl/pdkvzbufKxNt3k
V9NhZeVIr6/3h9v6ZlRyl9oKlVxY1ddnO0k6oekbtYTgSTd1AyUeNQ1r2lPu3TpoqK6ho8Urxqdb
7f0w8CvL6CZSD+wk80Ys3UkLvo2z+lFQ9c/3p7RBBaKjmC51+hropaGf53pOUmP4oZDIDAYOixXW
ORyK4yg7dDtGijNrpHjlUZ4+G9ZHMVHxJyN4G55Fw5ui4/2fsrV3uFXow15cJW/A7rwdCyWtzOpS
TQdZvzTRU1N/MoKzJu4MtPl8/DnSatckWuoXfmhUIL+2bjjdobDTX1pk0/P8UCABjmdm48570mkb
VVCWGg0LsE7yMqwTrpc6auekJHyoLjP2rxKgLzKOD2k9PIi+ZqeWRAF0fI3L9HUu91CJDXLfIjhO
MLlU7UA/VtdNnSFIl8Zzdelh9ZFc0KZTV15bf8sM1S5iL5U+aPIPka7y1n9KCpRdM+EFW6+dvGPj
Gy8tasRnAN8EC6ufIUdpRY2Ilc9oXJSOmSMPnFTF3QmNNg4qlzj0gUVGcCFeXK805htzGvpCdelk
49LCEozkJ0xaP93fsMv3us6vueT+GGV1HUxFNcsRvW6XOE0fdd1BJtQGezm0+c6G3ZwOMAQLRh2b
gOd6OkNQRJoWVfXF7LuDaKaob8gPrTL+vj+fzWEMXdTptUeYdZ12CF1Qjf7MfFJBsejPlWGwV2l7
CsEWdi7ujcd2yQP+/1DLPvkjLxREzGnRgK0vYc8GSDwtDpwwFj5GLcq0lRXbSYVokr9X1NueIdVJ
A/0nMLLVQka94deKFtcXiyA1PUe//D0W7eaegGRIBQUFUNgO1xPT/IKwuwqXhDe2aas4FES/amwd
kmLnKG2NRB0XozgyeC7NZa5/LGFXNc00xXV9CaBTRKnuKskjnc/Hqv3n/rbYurdwKiC/oBsGb5J1
SGs1+G+PwVBfpELq3ifFVB+lcpp/5prcnuqywFlGUp/6yJiPsyg/tlGxZ5uwdW0snM03VgOcoGUt
/phrjLBqTWNjfUHVztUzzJXHT4FwjAT1WHX/4bD9OdZqa+pC5ndZ23PYTr3+j/ls9D/vr+fWh6Pe
hd8eWSpNhavnXSiQO/STub7kyWuQYu/yHUKmL73eH2W5fNaX09sjQ68mAfS68ytItXJoFKm+IEVb
lCdF+Xb/728E6DTEQtOS0ZlBTnp1k+tWI+htQpCCblz2HDLPb5lQPIox/68yI/OQtqloY5n69w3q
lCgpj8AvoHmOuV3vhaBvhFEf6P5Ku0NpfdPC92azU5TYup3+HGJ1tOo+7fJQE4kPUqoeOYJWItXY
fPqgWu1BFF9S8SBXp/vrubXFFyiOXM4AxF+DV10D4s6/qy6coF7r3V79Xln23HeOWgc7ugWbJxrx
bYJY0h3oIKvzJPZBJPWmXl/qUv4hRKJ07A0zcGpVq1zamKSjpCBnUGRB7jYBLLcuHawffz9fjI4h
cJAnU3he/QQr6wNUkEAG2+axjKx3JDAfgyg6SYH03Oo7sN3ywdaHgXZL8E7Mgdg6qyMXUyyp+yhq
cfRNccXSkLBKfWnnTds6138Osrr6gyaHLSuH7aXFcX2IT7P1Igx2Of+Hex+3eUqfVJdgqKyGEWjn
DP2uJGC3RtGTpczJJuOxiS3VDQsldu9/pq1JWdBl9cWYB3f71W3otzmtHng3X9gGFXokiNW3Uj24
qVadfb1td4bb+FBUPZe63BvfZY3qi7FBLTv1m0vdtuw93awcSkEJtLlwz25rKwugSG/R+MymwG57
nfkofmKFdddejLAs6bb4N49hc0eBqrjTOFuXlnamozkL6jntROXYyFn+PIRGfgyz0IT8WvY7X3Zj
8hQaULVZRHOgQq+unSoyp8YY44ZXDtpZYNpK37m6snPRbB1+CjS0fC/ICpnICuiw5LHqwjrsLvrJ
qh598xBVT63RUFh7KIriKBsRJ//hr7cRYyJMTZ5O5rWW3WwMI6Y7OO0uqI2Z1JgvafHj77cOuKJI
GouTI2nW6kLJ/Wzkmmn6t5Cy0z6UkmLHnej8/UT+HGV1Hpo0qJR6rvvLMNvl9Llr3UJ6GaiU3x9m
YytoxI8Ln5SsnK90/cjJY+ynbR4NF734PYSPoeQo7a/7Q2yc7DcNXfT2YeyZ6zsRAZRCpLYwXLLZ
i6PXEi61n8gHC33m+wO9HaTV7QscDvsGaH5JyFZRdzOJI5rrzXDpYjj3U1i+q6svAOOIKipDRksk
nTbA1Ip1LjLpQ22ga/GtD5xOxoXo56B/n/XnIo/tig9aq+AUL2n+rPeveqQ70QBLrE3Oely9v/+r
t5YH2h9lJJz/cMxY/egoQwZj9qXhYkSxm1suvjR2o71GerSzb7cHYtMi17wguatAaprSMtWNbrg0
ZXZCAqevlA9BVLxMQZrsDLXsmpsPQTqM1iQILvLc17tqnMVxTBJluEynIH4YdO0Eihrrg13vNnnf
hocY8XEONSRJKGiuw5moT8dRjBEe0Ht4MrwX7VPsRuGvSvq3FP69/6nUm2mhGoHjwvKpqDyvQ10F
W/WZ2g95uDbaI3f4uKc4cHscMb+FX2UCbQKjrjdDPVd60GQLGp3WsguIZg8qnqWS+rcOl+w12vLw
lEK+EXrF+rmNm1kn+IvBR1K9tcWwgX5snsQIMcQkc+ZUvAzPfZLuxIMbCwgqpC1FCxoCiQuv94U/
GmkzTyStklp5yAd+l6x85xLYQGqhcyyeqMqyijcCLqPYmHoSEXJ2aMe46SwZTmFkz3obpq5VIRuL
PVntJjWVKjk0G3ecM8dHJ2PnCGxN9Y1QS+8LT6C1OtZdmZZmIQKlYH1+SIT8oPo/7+/G5S9cHzLq
tjTCAYKz92EBXi8mhRO/DxsgrrIs7SxSMuoVPUBX7XulKrVuYKr/+jKcTrHaeZtujzehPIWxZWKA
G2tnHaHXNHA+o75EQXrWAFb00AsW8loSvFPUj/eneXttwb1DqAWhUcqdACrX05RVGNH0x/aXCXLj
Q6lg/yCbYeyGbTs9GEoh7ny4jcmxnFAc4TgSumiraA1/hELK+oLxivYMZ+xL6aP0I2AnZKtT/6gm
6vH+BG9vMCb4x4CrnVInUxaUctVfcss4yzRqhZVrwK6a2aGJL59oITvdH3G1pDz2cOBIaEmo0a24
yVIkNVCG0WwKr4olxEf1MX/QhtR0VCmen9JW2ytYr261t/FAgmmKkXj+aea4/oR4Q5qaLxalZ9DW
p1I8jQD4K+P7/VmtyVxvwyDZScPmAvnC9bsexlAbM6VwyDBxwRJych6Rw0XiPS5LZzYG5Vc7pcmH
fkCQUpom48mX1NGV82F4nCI/20kFV/to+TWQhWBV4jBE1LOGhq2SemUky40nqFNzlOboNTfiT7qG
4ooVZOqD4KPndX8FNtaZ5xZWABUx1nmNWORZE+D4qDSewg6m41gI0cMNB8KcOdzZQmsu/9v0eAFB
iXEN4B1ZLbZaZArSzDL2TKGUGEdMfHy4tx1dq1YSCQT5kU5DkNbU9ZewSHrzIEg4ctiFIgS/fPxW
v3ZNL7xPuqk27aybaxRi8bFWkDtPi/pQI/hFa3aei6FNW3G5g7usi1Fvvx7DLGWxgOW9vYlJB94N
ozIbr5bScrCTIK7OgTFnblEYWBA2/SBQnwjyY9PpxSkRRvEHlMdWtsOuEo5CFaN3JwrdYxzhCa36
aFT3pV/vfM51AvX2K5c6yiKFBmKz/p5JModTmBuNZyDmgdpFXL9vhABy2JjOTmCm1VFoutTR9NCi
zKPj74ez4s6Hfjs1fzwz/IglSQbPeGudJbW6PlXF5CPhCRjmzX6CT2Mm+1rgyuO8dAX7xkieVUTN
Z8633x1DyIbdsYYb2tr5NAY/h95XIJgNbUVkJvXVs5lNmlNrWvyIEkseUC8xp5IcdET71wxDPf8Z
TWPfOjkq9OQJfaB8QjyXUEtU/Hk+pGPnN4iEjeKnvz06ErwhhPcUEMyFnnw9yzqaJz0ZptYrZKk4
5HUj0YtM6tBr1i7MvQTa6xXlXSE+5gam+rFa0a5aklRRZCykx10/SGVsDJoY+z/LN90i8P3X0Sig
UArhdK6VjoMgz98wYI53Ntgy0PqHcFug2rKohqM9dT3poKijUtDYX4UxWvjkRJ98PU3O+RAB9cQY
xsbN3z2ub5sJQJoG18UPGTPk6xGNRtXqRJ1bT59L5K8Nwq52VpHyRwb5wD4bTlDh2of733YVKP1v
UHiOJAc68g9rHCLqA6w+Y6n1sOOs31M2jNAyygvXqLrpQDTYnDopVE/hNIWOP+v5fxmecJtzvDSl
rpkRIrpJWdfxufUS62VVy4ZvOCxI+GSov5OsyR50VWicpK9lB2x2j22yLsgus6ecQqzGi7iw0Vdp
nyZS7jZ9ofd0sYk+pnqDD5IqIlJrjvopQkbxoIzRdBi7onMCovdj01aCQ5jzQYH447SVXLlFPgRf
jL7dq86tQp+330amDgsVyp4MPnu9HcRupDVLGkovCEAezJYujl41HLITya4A7t6bFNJeytRSdiLY
25eSNxJAmF5a+t5u5OqoJZU9pcHa63H0G+06aGj2tAS9E0++ysHf2QK3ARf9QKhJAoQBavMpruc5
G104xPSReAUEiPepSs+XqjeTY2ol3R1JqUVf7m/55Q+uTjZtFtyMb54aqIheDxgFcRjPkVV7ghzP
R2HZeGDfe9WyzWkt4BFYC7jtuuOZos0ADS1ovG709cxppV6pEwfYqhReIj+difQEXxnmnSxyY1iK
4Wi0L2pTSMisVlOPZjiAy+Tk6bukQUOD/J0JiPcE7U6KtbE/CaO0ZXdCN7xxRjZKyarJJhuvwhmu
TTXH0NuDjnNtB1+rNIpTk+9JAGxEsQQlIAwUYWhSAzy5/nTlUOdJ33W9x81kfQm09Muop8WhTDPN
DTVc4qxRSZ2esNVOMC9zwMMojEaqhvdk7+/pLW5sJExQaFImlea+XndPjnFR+g3a0x7tvOqHcAzm
Y9o3e2j8xg0NNIggJzbJMCTXnd4lBYYqiuTeS9TsubP8Y2KI7iQgSTQ/FDU6YobyaVDDnQh9Yx+B
GtGpDMOT1V5fzKM057kx1L1XB11vhxBypDb7LjbhuVLP98/jRrhMa8QiVoYZFG/tWvgwK8jCG1/r
PVFqo4+KL3T6ORPi3nLi1o+f9bjLPyS+WVp2qHBPu2LZwBtt6yr7rQRqchzEwrATnrHnoIzGF8Dv
b1XSSGdi3OahTgTppVfwZb3/q7cWCGNOIFUceZb2hOutGMAP68YyGLyWrphBs3pYJ/0PZaxKp6zT
0/3BNs4aSOdiikFMvsB514OV+qBkdb68U2PdO1M9G3aapr/bQP4e9q3blJAy1XYv7tsaFV0o2lHp
I9HI+K9HjTu9M7oyGrxa1z422bu5+tWnp8QnDmkPGk4W9ye5sdG5sxbI7a3jb50UmkNcCmNbDF7T
6+cxMNAT/ZwjxlomB0vJT/lvH5u5+0Ouy0/LI0uh4u29owgL7Hc9RXOi4ycR08EzZhPBm2wyH/pU
x+sEhdxTq4r9CQXa4hxEU+JmmvmVOLM9SGCddmaFJ20y9/rAN7bV8ghyzS3/uWHPSxheBHHWDB5+
T/EToqjtaQKZPslcDA9COu918GyNh4orpA7OH2/isgf+IHXM3SgJHc+8J6mzW8CStzl5PwKl+Eos
2v79mYHdSDQDJLcQz1YbKmutVscDcfS6IP5WAeFY87+lNr0GerVDk35Tn1o98mBvcFIpQpHxr1UX
Yx6hWLSizpt0efqEiOZr18TfxKovXTGe56dATi03rBXjE30qhZMOTf2Mk1dyMMQowjM60uLMnsr8
H73Tp4qeBav82DCxow+Ca4exL9txkYwnJFPk4wDqsHPi1/UadiZvHEW6pbOALGQdPzSFYJh1kwxe
rBoxigNClz6QOpgfg0A5Jn0fn4Osrd+nkRmcQwNVZkmGdT7oOZlulBnHMlRGNC51xW2pmpzqKraO
naW156LPJ0zTpBZDOt23xdT8EGax4IZWR55DJ5uTcQu5SZk+Rn0P+7Rv93QwNr4OxuPUWkyiL/gW
aw7vSD+XVWft4FUJRm4Qi6KPcd8EnyJqbodh6OvMDhvlldbiyWlnZTjmxjQe5KmO3b4b5kM3QQ8d
m759RDfbfzS5oJyaAtfJ0gL9lE+ab+dihAudUomHuCvUnY18+/Lz+xe17kVkgztrCaH/ODW1KCed
r2mD58+lT/uqUCLNhI/o/dvp9mwyCgEkjz7XItL316OY9JSLSc5doLZC6+aJNL8L5GI4pobYu8bY
yTuzur3vgeMhuCwYIeHMuj9I0hulmedw9PSsl53ENIZ3qFbNthoq/cFIitBtW7PA20Db017cGhmJ
KVAUaOTwy1ZxXdIjjOyX3ELNWPqnSA5e4xmd1qHXkH0W5eld2yqnshn38OzbJ4eCi7I0CIPdyDR8
X6+wnnW6YA717PXtiQjMRRZofK/pzaMknKbSafakzxbQ4PpWWsZDn+QNiNTM5d//sW8MikpTHkez
N5TDSY4iW5Hw6QveV5LqzPmevMfm7KiA4J1EiMIrdz3a1C0LrnWzh7pD59ZWBY/DEhROumbZ0mRc
BAiU7lQtqJOuzzu7aWP3AqTTiLRk18CIq7mOYDOQEVnbQT5O40Mcen393fxPg5Bl0eqNqtSaxteW
SlrkEzKZtdR+b6TMjdLvg/5PiKXZ/bO48eWYjYXuGKr48BpWgQKNa4Y0iM3s0e4T1s9ifNG6VzGZ
HGTB7o+0keQsPE8mw+ov/Fz5+rOFoy/oYmpNXlCTuyjwjQ9R6MaJ0wBCqE77pW1Tu5YhRmruztDL
OVvtz8XrG0o4u2bpE7we2veLvpWDefaotPYOMF07OLxB5pHdoj1ZY1jZghYBzmlh5k4GAklh1Uc7
qce6Srk8fegjAYXprAGx9ereS9WuHhuDX5HLrvLF/wTy4eq27Jq2A0P5/pS3vuufY60i66DpQrNS
GauLZldN7RlUR3rU0tDhjdn5shu3HGkyMBHYJudhres4S6M8joUqeuAu7ygAmANxncb/Kij9tV/l
st6JqG+RHHAV7raF4s2SrslVYO9jkVST5EVa+iCQNXzCbTqyy1zYI2veLiMj4SuDMyt0DT7d9cbR
y7BsmsGXvAb9Wvm9Wf3u9UexpZo1BTuruDUpLmswQ6I6SjmriFWuldqw0kj2MDdsn/LaDHG8EZRj
V7bCt/ub4/aZx2Lmf08hZYYbM+a2kmoj0CbFi/u8PFDt6ZxxNvcmdHtRwjMDWyfgWw79uitkNPI8
EwdR9rpe/ShjuCHWlh1hdF+ne7Ymy2e4Pt8MxZVCnxZZFnTg689EZqHrU2TIHipqL4roSuI7nFWO
wSSeEFo41aA2dLvvQFK3H2yhLJLaASrCqjVXzxC6T0Nitb2Cbr2PjinFDAFPih7xy52dsZHNMdIi
gctDQCi8ptbk9Rykccb0Sr2VPK1vv/ctzXxdrpfHrAheJBUr10pAvKk3sEtKpGq2uX5Ce56r5ypq
/1IgjYuMIgb0G2qcRDYggdfLDdTXD4ovKl6Z5Had/aP4n+9v0A0A+61MssTQLPGNd4qpBbU5N5KC
JaMYx7bUKQ2qJj5S4erE/SU2cv05qqIhd8kzyGsUrU5hEsOga50mErrxMHTtKDihrBWhk4ohuk9W
12Y7B2mjWoeeLfnMYlZFu866T8KqxrCMR13xjLJR7TRJjVOX1P1TEViVO9HI4Wgzu15RfFw+K/Nn
J3TTzjbcOGaIjLEFKS8tJZ3VFTVoidENdad6sflD6RY5rXNuZcfMl3du3Y1Dhh4SRqYcasQD1nDW
5OOJFXeNivj+BLWlxzY1NQTdrsu0OGliGR/KakyPQtqGp35UdiW9b28tsgVgWXRolrhrrbIVCGVc
S/2oejQsPalFZMdi/DK1zXkUo6cgQcBAeVCjH5EUUUdAdluTMOJ96TF5u785N849tDPCMsIZWn3W
5BTD18YO5EH1uK7pEJEyGyeXJxrJP90fZ+vDLuZjS/Kw8DVX8ZKFDmYdy6XmWaheW818mnD+GPoA
YfqdkTZn9MdIq+tTjmqzCMxC85K6hkz3Jcqix0b8cX86t08p+SQN11RgqMEQ2V5fGnVZUkRuR81D
lhyL1WEcHOxBXxHaQVOgo8Ntkrr6P3wqJFygPWuQg2+YrmruN7wjpuaNA/DuMBlQP8xUPZZttWeG
tPG1qL1QaSSxpQlzXXJLQ0Vv+C/VC8ryRbfg04XiO63+XSGofX8hb8MtdYkREAgBnl8ahq8Xciqj
0Cqwy/VwWnoUjMdSidxQREpe+qnU/+Ty8f5wG6AG4wE6oQFJnZShr8eDcteXXTtpXqbNYuf2RA4y
W16aTlI3j7UzVqH1FKDA+9XMctTLW4qSJ0PIad2f1ApFoEGatEslWZFo9zrWrU6qKYuLE+2AqHBp
bfhblbMQHr6RDoUtBLP4bjKMUreV2Ih+3p/NRhbCbIjAmRIxOODzaja+pGP8LWseNktyFdmGP9mp
kJxKmqBN0YklnFPE5w6S/DSMNjPf+XobWcByV4MXMjr/sAYLVYXoawF2PCOIHbXwPwwpPW7NFyWM
L+0XQ3zMusFu22Maynscvq3nCkSU70jMzA2+Lv6PVQLhDmUoTx5/RLPmwBv8njQvqPFSKqTrXIkd
XR5L2s9P95d94+0gqwIAhnBOPL1mg2XJ0nugVbrn91Bt/DHoD2HWCue8t3CFkMXiYNamhNdKOSKa
TrXrcH/8jRtOBzIlNFwI11Bbrr96hXQx8VVPLIqMsRuMRepqEIidKlKanczrbS6rYJS3ATlIJCZo
JlsDBH44a8oUEq3Fc3xAttaNrW9V5D8nUDZ9xZnChn5NvPCC/qjXnwJ10RY/T/m51C5l8E86naww
siW0xhtAFNRTAVOORotGhfJwf1G2tsOCYoBTQqNGsWm5sv+AbXwD9EjRU8VTpW9+FblVY/2mEuma
8rsFc+jK/liPyrlJ9gRBN7hYS4XxreEYHwCWajXyXAhmTOBERBucZSU4+f6Zr/bVLEfHT6GFvROr
9Kwm2slQWtfvzmHUnv18PNZaeE5D/cP9lbh9m5afQ6TJq86PegtH/1iIiO7ULEwnnV6Fw2C6wuUi
T1+KPf+DzVE4S+AfFLtu0VUjmbUQOVgPO+bCKWeU95O4Vg8kr+QqsH5BQsy/ftoXxWRImIvPHHf4
KkmZlNgsfT9CsbOZh5Pf+KUby3JmZ/0Un+8v4u0ZX3SriNVFZNNIYVdRRC2Wul63qk4UYTllqqBN
0zhDVlzmUTmaQUfepxNdtC/3h719eBlWoSFgiX454aujXYZaCJNN1z0h/zTVL+H4Kw3AW/de3c3Z
/THM6t2QhTydxMDUPSUujuD8/0jwVZS8e44H2kaIRBErdAdhp2trb3KrE8rBzbOOEMDjXU3Oo+EZ
j+ZeSXxjW7KASNgTs9LmsC4p9WFXV4aOqGtVL8BNqAdP4VhWD2maZ64plO3BLNHOvP/Vbi/k5av9
36Crr9Yi726ECTKVPd2ILmUi4Pi++BpUfnu4P9LGLcdQtG6QN4MB3sDFeetP2pCwL3PrR4TfiGGd
uZkcORXPufyU1I99eA7Lvf2yOcE/RpWvb7iq7DVI7IzKZQ5pmFi3t4M9VsxyTV4/NcvUln5lvhx3
+GoVS0kXwiDTdCobrjSfd32qtifxf39/ten1UoWx1PP3SfHstP0USJ91f0/WZ2+Q1R6X07rJhW45
WaPk1oZu+7H2rlT/OhVgqeDjUaOVoMCvkbzAinUE6SwuXysIDg3oodNl+W/Qv/54f8NtfhSiDQJM
th0p6/WXD/pyrGQhNLxYg1ipS3HllJA1/sMoaCsu1UbAB5rwr0cxK7FOFiUhb8il4sEcJArAJvHb
/bnc5hpI2VKwJ/JfaIzKaoMl+gzR2G9NLxcztNOzSnRSKzWx9LKaR6R2Znsoqp8pcjc7YfLWwFBG
qaIuD7K1RjWwI5kmQRxNzx9mDMv0TD/SU5jhIhzNhzE20rPUys1JS/LicH/Ka4M40K2luwwpMkIC
QqO1aJGiDDDQhcH0tPLTLH7GOviYRcN5ztBkjL6PMHIT6axqwqHXHvsF16FASru7HauTbTXFmQaj
RxNBrEiMHo1mITXu1pmXV3t17jGueQvZwFZRxrv++EGWxqURCZz7No3/QcKl/NQJok/g5lfPqqAW
jlkpiQuMop5KfQYMxR0EMc7QQbJQcM1Q6Y6VNGjP1EFFp45V8zW2Bh0uqF65nST8HLM5+RCJwrCz
azdeUXpC0M8k+SENWjt9l12pmunErWjMkhNPmivmbtF/CcWHufjVVi+S9u3+19w4jEQkhEAU62jO
WPOAp2iyysnPUZTShO4gpcZ3v4VUd3+QDVIDuThHfTGY5pysJYWNqi9Qi/V1L50qr7AOmfEEkN9m
YWYnsx1Y4XGefur+P3kc2ln4HNBo5LdPgX5RKLtJ+XCMzOGpIR2q7WQ41OanzjxX8ruioTn0kIQU
VHu93omb3tyvVpuIRYFFAvWQrsC1yLmgUtrwuRU9cZYK9nZa+x8lvbY+Ra3eZs6YKOJJ7ow+w3VN
5YCrcmgFcIPz6d9Ojei8rKjzzUfkyiJoDWFVfPNrKwpsQ/ZFpL6NNIflPCAHFRqJ3LpyhmRSqGXt
r3HWZpzNhiRSXCmZ1V8xBI7QlZUoF52GOLxBi9Tvadgr2i49CBrKqG4Zxl0GzzRe/HzyyfquVY1h
2pqQVd5iQp1A6PVREZBTDe2OtpTnlILw1DwSM/of8D+Uvqph4gNBNDL4RaElUsdd5guG3aVSEjvI
olqn1BzUL8Gs1INtjVr92oaZGNt13+RfUnxhWjtoioCkRbM6hDCDMnHhbkLo8GUhcAQr4nFssqnp
3GlAD+9R7w3yy7oGpD1oXaFHJxSd9PKhaZvuu9gLknwQULRRT7o2Vd8LsPBvetBn+ZEl8gPH6PJ5
OOMfayh2OstaeUBPNf8odpSKdu7bt57ZP3cDDbugcpSBYelTzliz1KiiKYLAxYIXaDy3tp4EdWr7
DWxlR5ZjabSTDiRVQUJptAWBEq0aWumLIWBJbIezNT0VFf2+4mzKR6WH8mZLvTT8tuo0+JxlRbNT
S13HrDRuYAKDwgIv+tIjuApMosaw2rkRAPYisTwVEhqsUjnGrlX0/lM0yO3BD8W/DZT/NyjEWMAj
bJ+NVYIj1lIkFn2ke1Ny7j6bherOxUFqjm30t3DFMhKSxjzuPEX0Aa2mV4shHXVKSU5jKbYf6p+t
qnsAF/rL7IJqOFcjeRO9s0s/9SqGyKJSLcVMBA4SOLCaK/vojA0nRdlrAbkBvZaRuGJ4TshF6QRe
RcNpXvpz37eaN8W/x6Z5VuLqNPTvojyz2157Hk3lJObv28T6kQx7KpXrN4exoZxBMl32CjNdja1V
1izMPpGfPy1yY/GRSqud59qjEde2RIunhFBftxM4LV/o+jhdD7raKwp8rSSlUdBTwh9h+irgdxf9
bQ61TIzdz7KiHco/rMZILb1JIAPqXlfFdtjGbk1PSYDJzM7rto42GAeZJ+ikwCBgCGviRteFviTX
kulJRW6e0sakURz2uENbmnSUu1Z2g1QPHKQ/Gugw5vy10ZvyaPbW18SQu6cpGyRv8omU0hpp4Elr
FU/Q8WMU2iR+UHvU9X0t14++FO6pGK8dEunCRAeLijDqdugssPeuA6VoxhFRbWLfi9LAVpI5t0Mh
e+0D8Sj673zzVKlPVm044qJQ4gvvhqk+5OUEya5zyszVhI/GEBzqQLJrOCGxuff7btBo4F9gQnQZ
+WlwluTV72vrJBDB031Pkv4J+YhxdZSa98lBrQI3F2d8cQDDFN42qXlX1Htfdh0cLaND9sMIaAFu
tDUFX24x/FGa1PcyWt7sIhJEO/T1nQhsc46IblI7WM7gjVOAIIVGiaQwccZQ/asYEA5i+ez/I/iO
IniR33zSguGoBdIR0WHMcvfY3uv0kkliP6JgTQYyhRj5KoUJC5niD6GsZ6q5HYjZUaSRvKFn5f4p
2RtmdWUruh8GZj8JnhxNdqudhPK3FBk7g9xgGctklt4FXBDIZgk6r/dzk+IckfiW4NVmcpKH3kZs
Vx+gH2jf6h5h8LTxHbNsnXRKd17cm26GZejFSYlEkLYAeq6vh87iVqABJQ4uvoQun+EKqnFmdE1/
8SWsADHPmBXtZ6r0H4WufcF29deAvnGrEqKNj3KuA2C/RKljTh/uL/xN8P32w6B1AeCzONSIr39Y
CESe6FUWXPrmgPwI7h2OgghQVRxT7cGg1502oSD/kOEsjk9Ai/6jXHxYTIRwYXOl7CzByu3i17g4
WNaHrj7KcX4ox3Mc9+DQtROVj2aj7pjZ3b5JpAskmbyKrOWNggl0tFjx5ZLfLBwn+NyMROmri5B0
jA3HFFm60qSRikbp+6t1+y4tAy9yOYQVlK/XixXGqkYHd3CxIvkyGIM9ISaBE+MhycKHvx3qrc6L
CJsMxA/x9vq7pJIRSCn+wpfKN023NeJjo0rzIci/0+hx/OuxmBEUXxouFyR4VaNMQS6kTJ1TrLGg
JVDfOwe5/0itb+m93Nlwt98OFZU/xlpB6oaclhVNTfibT+nSwe4PbjFNroUUwTEPza+xoM7HUEyi
h0CMm/N/mKhFsAafmPLMOvCtfLYTyEV6EeJ3YnDUi3dpHblWt1fF2ojYYPQuYJlE0wasvtV9Bppd
Z1YWZxdyM6cL0PGtX0v1X4CHw0ylN+3tITxVueBqhbETlt4+SxqeEW/tMktOvdb5Vswx9a0WR1x+
WfsRUV/pKdMS5f39lVwjTCQ8qOiT89Apg2jwuguoQmrDNEZsY7Xejx5HKnQO9NoSQtEoR0xOVF4z
cETs6+va39muW2MvesmcP/x/qEiujgbqWPko4HLqIxY4YP+lVokTCujUIFmVyMr7Uim//v10IRMD
a7F3FgOp6yErqZMFq1NwqsVSOZrZs8rJiL+yzsekaWlF/nx/vNsMDc4KFVcaeDj/iOxfj/f/SDvP
3riBZGv/IgLM4SvJSZI8I1mS0xfCQWbOmb/+faiL966GMxjCe72LtQBjVezu6u7qqlPnmPKYZ8qg
IRfb0fhO2qMPfMEt8qHPHqshj+SdFZtTtQdtFJt/btu+5kAz3RX6sXgvGcRz282YJ2VdTyhxp/QR
TmND9VRRM/ffrcwgVFqMOBBomTi3IqNtBiZJRF28yVLONlE6WYU0rqQjr4RPYFcA1tKrCOicu+Lc
jJ/2Yho3XnqksmgbWuA0Pa1T3V6khyAIhq2g+ZtGt4PUfBa89lNirkU2V4Joen8A9xKkzrzDS28V
DUoMljYi70qbhi3qUbMtjfQoGulPWWu9LaRLgR3nBsfR0HhOpk4/jbLZR5U4bj0kJHZZk7xADpY6
MY8xe8YoOn4jtxtDSdVtSOn1328e0DGk4Hmog/Ze9jCWE8L2MRQ7x8YSthBDnQZu+Lp6rFYZma/d
BRDcs41paQOaufCBUrRiq1Tnqam2unRX7/xN2N9FdPVt0Ka97W/ziXv+pNTosDDn/mD4ZcAxnDsC
vVRyK4pdepRbL/6CcrDnojI6PPaJpeJ5mrziedd2MK9l9jDUQTLsiuf2jFaxMj1lF4nJm2XFNtif
lMu8v8v8NaXidwXQi7EB3+W5xlv2gi9Bh/kStLrAPCLX9xR3ENjIviTuNd9KHwL69d2uoZ1NTIVq
Y6UCpzQsui54s2gX6VW+VZTUeiDSjxwAx4pj9GHnJn4lPKW+T7O9VJv70WoMt64D7d7XynhH+fbk
l4WwUaOs2PWR4t+JSg8cvym7N9UMRp6neeKgt1lCs6pUh1Gueejmhrklq+fROhk3K3f7tVuBFBzd
7ZwnhLKLBe4S8KykFNFmFKY3gv+XQPRsSYq37CFHrX1nFMH0/hdORel37qOBsXOZH08F05OrocqO
MAXcV9KI0M+DGmSfjOb7bUOX3sQJxnnMW5PmVPz33JvipgkFpIGQ2CZoQgc+lRK34fCIJ+OUdtPL
bWuX+5JLHapXeoRI+cD6c27Nm3hTWnqRHRX9d2fs5w6htLKr/q/qJ/dg1T8jkX7b4jvG/NyFMQl/
GOAHMLLI2Jyb9Icm7EUJMRQtQP0MyPLY5HYshNafBjKkyc5pr+WhplhV7pBzoIegR4ntpARD/lWM
c+1VhpxotI2umFrbyHWltQsxVg5Tk8nf89Yrnq1AK3/6oEg6V0xTnzZIrdB+1Ch6blUAnCsDurZg
tAaAunnHqyyvt87PSnBxfXYUGnq4CtEmHw5ObXyJzd7R2miNlfTakvGKo9bHFPJncdwMgV/HPL1y
wBT6YaQ3+5OfjdsEfdnAE/eWEtPmuaY1e7njODTBhULFhmYEe+58zcZOR0t89LOjDmVYYW0z/Udp
5nfAEuog2Fg8pm87yZWoGoNz1zm9KzN4cxFVm6kcGiC0kWQXhYZaBPwA31IA+nd+X3iv9LuYnZMq
sfkcgDbXidES0qFDl0MPF2gDmOfb33N1/JB5sEFo/aK94Hz805RY5PnLjCsljh01okoYZB2Cil2c
UUK08idfhd0LOVxrxfJ8li13CzlZXitIOs5x8LnlliqJKMZsUHNQ3U4XnDjeKYH4z89spplAn0IU
U8e9cm7FkwYUAr0xO/bSHjYFO4k+d5R6+nxyDLGnLyTekNZYAeRfRp+zUZgzoDsCCrVMOMlW3CXi
OHH29PCUqCdexyuR57XJg6pw7n+ks53c5vmwysy3PN+a5eMhiciJ/eJPyWrp/9r+V2a0NgADoIHL
J3VgeJJCzJYdfTSQY3osSuHz4D17IJH86fNtP7wMbWaGBDiL5iYKnvCLGLfxh1IZB4UpU5LN1KkE
uK2jZNNG7uo1xsB5zZeeBx4MFi6ej/M+XExeOFZNMAvSx0J+7/nPYvEqqrbqo+NCaPNzNH/U1hqr
2zWXAJ2GE9IDiKzGwiZtxzVoSATCqWR629rQJjeCHGR7exavZAdJDEKGyJaC9oCY/XxoY0d7oSLX
+VEKCtRVqBo/BlnpeONLtkcM3i1MzY7XIohrzkhfJ1uY5hOu28WR1ilNbEwy/dOqcV+kL4l2V4lr
2Yhr59RHG4u7gTxO1gUdAvJ1NEJce5gKmuHhFIc+TqGhccUbr3n+R2vz13xAg0KTWxlK5SNrpiWb
NpadzChspfgS1c1eU9akVq75BvAawEKwxHM3LDaz2LdRJHS87zQNsEjUEOdBz75Wgbuyw+iPgzzY
IkgBTrcYUzJIZTNlcXH09Szb1JOhlEDfW3k3Dmm4z6CnWpnEK8NiTLyOaTCkd2XZkjdZUVJkSVsc
kSQJtj51bxu2n3+Ui6a+Qz0K+PD8bjBBMSw21mCaYTSa6Kmog+yduhaqJrMQDHdlY13xiLmXniZ+
mHGwtDAjAGqPUSqYVVXIyvYvxRA8xOKLWvU8cIvHhMpzo4yH+W84uDYK7CYB8jUoUNh52m1J5bte
oK6kyd6BZGcnGVlGsjnk+/goWuEXa8q7s9NqxnzsjHb4noxxGDlFRKez249qvm9KJRSdlrJA5Cph
LLhdpOk7VaGFzpXatNRspOCNnzHYiJ/N6KEM4peNbOOFVe2M0ag+QSdW0aNQWcHGQ27I2KhN0A9O
WdHFTPBZNjRIQBr8R2hl1d8KNJPrDoXP/i1qzWHYJrrXt5/zTG/6fVVUsWKX8BfVttFbcrjxjW7O
XGZezI/+qIOnKCDdXVm5+ci7mCNSbKS7cfoLsS45toreKgKdKLZUDnpaHDwxJetd9+IhA9XoGFNj
jHYYBLVs1xUcJJ0lzsKCffhgIiqwwt9yGQBya8/dSEBuANaRNjk/W1Bv4i0K6ubIMjV2niiHPG1c
xdpJiQJ9rX8HefV2otnLj6OnqfdWAqKLw/rdPMkunpcgYpdEx2GWSGZrJPqxr/1tVuoS75TQCbw8
XIl0L07s2RBZg1nPk8rbklegLKM26qZCP+ZmBhgGzpmk4gWR2lVD033z0Hsre3TFoLHYolZpKcC8
cv1Ip4fdwudpwQlcF66kqbYRvwnWlxXPmmOShWdxoYPABnLOZbssO4WmETS9yO4DGN5tOKnyeyVU
/04tfR00EyDeGOaT+lKXdCx0mZJvi77Xd8Ks/HP7S66tKahtFpWzEDsLl0JuW+3QzQJMVklua+1U
aUOybmU9rxsB+sKiEtQuQwsCtFSHVFI/NgAbayqc1MQ591e265qVxasgtUjZ+F6GlfquIalpZDtV
WwkALx0F1ycRTqGQfAc/nu9ACF7hdshV5ejRMkovoCztvfgAt5mjJF+k0Fzxy/eKzLmfsNNoL6GK
Mu+GZeIjEFHsqbRIPRJCpQ444Alm6lETN2n4JMePo/pdlL+IpKhFNXMa8lZVN25Rsv7kq7QPJWs3
5rXhf/ic5ZOo0f1B8Ws+R1EeVA+aT/2hsb408naI7vtspcZyGZECUyLoAEYwy10w2+eTje/HkaEJ
BhLgov4wxJlh+wVwSI9obgvatDrKqc9dwJXy1GnF6JSonm9v74+LSIRvQIMJjhOqgBDaLRIzshLE
IEMN45hwP1LpcuP0279boALAHQwWDQqwec4/BIzmTGVlTbV5LERBdWI2uysmxZo6zJWVI0UBvJR8
DBxNyyO1zus2R+yWI7Xtt4LyBgD4QQg/qQeEL12e6f98rJARoYICcAOom7Lk9OlChFs7IWbaTPFO
k0mhZ+i1qrm+pkh7uemp8vFw4X9BzoKhPZ89hJgLSUbUAMXg7j6rm5D6fPgkedbKTrwIgcH+f7Sz
3PhyTaFCxE7cT7YJE0ocfgGMvCnW9LOvXPKzJSAnFB/46b2k88EfQlzc7GYiooxDYWu2tWKLvp/Y
LVhk10s84dA1k7eHlBhmM28Qtm2baRw/mbm57ZgXPAo8p1Vk9HhfaMochC9uRRGiScHwPQRvR8Hu
kV1L0y+BvMlS9cWj3bTcGZNbFsMp0rLnYhheqA/OgNckLle+5CK7N3eGcVnOoQeH4LIpQvdLELG1
bB15o1BPlrL6UCZGvx+VLN4QeHc0n3rStmx84+CNsnS4PRHXzNMIDvMvK6KQZjj3sUAvi8jKMC/0
FpSqfu0WBmFgFhloyVuHCbJxPUO7VlsZ9sXD4R1XxRFIYnNGoC3Ov7rKRS2CteTY/ixjGwSKdz+o
drqScbo6Oub0/1tZXJshmz/0Zyvik+h0j+1rFznUSd7KtTrNvBUXdxkwsf8Ymo/aD44N0U+jphOG
lNwmVfglebu9TJfTRXGAZzAJDCC2UPuc//6Ii5l2D609quPJC79pJCXD6c3MDp628ni6nDKV/BzU
NkDfIGNaAu+8UYhhEKuG42RBpyu06KgMjuB9JcVa9iq5T8GBO3slvLk8gTA6I7fQu0MEftnUMvZK
0Gu+PBwl7TN4MaIPWP4fM31cCdauTCNv4dkWmkVwNM7//mGZ6lZEFiswhmNJ9yVsP3ZrZrTpA82X
nqWwXAmo3g+Rc69QyW2R6CThSX16WW6HPsuLKVWMx87lNP1ulvZgcoY7pWq3qh3rDrw09u7763P7
tdoJd8kPUPjNLtwGg128DW/FU3GXOWsvv0tX5aNwJGhRyPNdpFUKX2xrr4/GIw1KDz2IjkJAmCpb
o1q/NtXkLunnUamUXLznBjOqBEqT47Gu6V7vH4MA7H5mN3Bv/zt1wPze/2hscYO1Jg0YCLeMR2MK
cE9HzCvXEv1PSpL+zdSfVf3QCcVDXuxDYcWjrs0mQcfMoTHD/5ZtxKIgqp0XN+Mx0A+hIRyy2NZB
IP3z7gdL8R8ji90/ZTk9xGI5Hsne7gw1tJN+vG8f/GAzCWvrdmUrgr7mv+TD5r7vRcg20NdoGXE1
HZUI0Gv4XallRxR/GcpK0HElAoY3gygAzRHQWsBEzvdiZbDvMr2djkJFe4SxM7+JDf1sbk6MD734
JktW4rZLwAiE2h8tLu66uJdjOEKwaLTT1lTzz+3jBBmbQz4K7eQhfxjMYp8NttytWH5/BC4Ogpld
H6w/1LuXj0R6cdpQlPvp+O3bp9Defnq6z+0fp9A+WXZql3ZofxpcQnw7cErH3xziTTz/YAfbX79K
u7Ylm16pzePnrw8v+TfHtLvNd89+DezRlu1qxwN6F2zIa9uhK9tPe7aba7jPG/vz7uHh7u/TfWD/
/fP3tke+9zfeGtHiZq0sczDqnhFpdm6ftvf33VbejBsAxI61RR7lHpjLydp4D7pr/agfYNvUnPDU
PDn73r4D+m7vFXvlsr++vh9meXEJR3E16Lo/f9PJy9JNVexSUllbcvt6/LN6ApZXT5/XQoz5ly4m
AmUjdW5qhUfgIn6Ddb4fSwmJuCgiJx4Km7iIV67k9z23tAEbBX3MwPJoE1kMjDZTMfa0XDxKdu78
QlSI/6Dr5yT219efgS3aR/XzyvpeOQboDPyPyfnc+3BTpqHaTb2FSVX5rjvxPnEFp7FT5+Xb7LA/
4OGw6236TWGKj85f86gcwOvZ+qaFtlHcws+h5zZ3i7z93q9xql6JUM4+bXHYS2MUh4bEp4mJstGE
gmcfqu9h1dTEKeGmHsOjUsObooorx/DVOQGWjNKTQtvHEj0lUfWXRqUSj0bXPnb5PksPtfkrVtvv
tyf/coDvIo70gs7HIzoA53MP7LIaq8iXjrD+1s2DVXR2WqD47Y5y52SSsjHqP7ctXjmM6WVWFCRh
OCNpr1ps53RSk0aKdekIO5s6pXZUS44c/e0TOLyye729i7v+AM3044rdeSjnnj33UNOjQxZ6pshc
eLaitSbvZk06Zg+CuZ9UiYQ88ivjb9j16YBtsudSzzaSsblt9zI4mc0S/wAYozi3LM1FSctZ3ZrS
Map5ecT3sfCjQWM5PIXCSgbkMjdxbmkRcXaF3EjRYLCWTWS3P0X/RRa/ZGXsBncezJy3h3V9GcHC
EQ2BWqKD7dxzxM5o4DFnXPW4mU4WkQKcMZ6G1GgkwQLqQYX1x+eavW322hiZLwrUlI5VntXnVkML
7jVNzeSjadDTaW2D5tFAOtdz2vCnIK5M6LUx4qLU3mdFEDhyFidTJYbxFJm5fEzpwOx7N6xtlabK
0tyk3KTlJ6GL7QQZrdtjvNz7c7//zFpEYlThCj8fY9EE+jhFiXwsxU/gTNu43mTji9/2K/HklbnE
zjw8IiKqxovDrfQSJSz1Sj4ORe2Y+c8ATcIoLEDfceBb2h2yK7cHdiFpRgbkzOJi9ZJs6CbNqFm9
PLbjBOmP3M66bwBrBMUph3LXCa5aW+iDGjaZPlsILHpF3Jwfm+F3rZX3nrVrUrsv0W3CzerQ2GW+
vktkw9EUmlyC7e0vvuoBoDw5LmZiSbzufC3yKJVbvS3lYyFsI4/sQVS52RZAulTCbFrankGb/xqX
75XcFSwwhKrkSDgqgUadWw1GqQDV0uF3gfYHnTJnsMKNqLgFb2TxD49XNAQquzWgqE+t/e0hz797
cUxyJeDtlMdocFj2o0pa1U9t1coE5aYGhVCdbycviVcm9sq9g+QbASocaPDdWIt7p6/KyUwDD0+I
smdvmI7lpDh52LqCnkGNILKcCtnweuUwvjazMwM1KTkgkCznYj31oOorgUz5Me9+Q03aY2EU0Lq3
FaJi0w4zW3mrBdm9PadXzc58U+/bDMSQvFjQrpSLuhKoP9CjPVbbWhjdQU9tczjo0rciLl51YSuH
D9BNrkSq15bzo+XFbZvTQhEbsa8d86Gs6P/viVwaVMhuD/DacnINwBSCyhvauItpVZJQySIv0I6R
RwU+pnG/+TuWBwFxBL/rNv1TGRm72yavbU3gLjN7oEWMBqrnfE7FSaNKzJY9+rUtbprxWYZ3tox2
ff4qJsa2n2JbWokhLieTxyPB3JyOn/lmF5M5woIgoOUyHRM5UjZtG+qHWjCqw+2RXbMCFoXQaCZ7
vNiBY6BOSh4U01GeiO/HEGk4SOP/VWCKeIRrlJQJxQX6O5aRX+Uh/xCX5XTUhSndmiFkXeaghCun
yeVddm5l4fh5aumAXXgndeiFPxjoo22QfCW6l03hYHlqvzJ3V+xxb5JyAiVCr+QSMDtYk5x4cSwd
vUjRf+SaNW6lziQ80LygskEVRStbew4Bzo9L4th3ZtP/iWgXB9ksAVrxLCPoAiZDk4XXBDRcwuMo
5GXTrWyzeRudG4Ox30RympZqttmyHBRkA0hRtCuPVSraxsirfeBdHn3W/LfJvFeilS12OZnn5ha7
eiiFPrXAhgNxjBwtGR02nFNrr9W/AzLODc3Hy4cXoEzlSW180QC+lv9OiuQhCKPJbmVbNgJbMO4F
QZupo9uT6n3vEWG7vd/mqONiVud6CFQWPLWWRD6GWehWTJx7TOmf/zP6B/17kbzFkEbetnO5r8ms
zc1ftF/Ti7X0zaQOg1JAy/U4Vf6vlP4YLjovXbnhLv0RI7R6goXg9U4G+nwqJRRFBzNPzaOVpKED
sJcxUWumNajp/5vxfDC1iOb0NDP1AiIqysdmZhtqkW3CAS7q/2LWPlhZOGHvT1GXjwzI9NJt00zI
3q7RxF1zgI9ztnA/aP7rrPNZmNRwM6HInBQkQGu8mHoCL1P0entA13bVB2vLcuBMB5TrHtMmaUm9
tVqvdf2peR4t/yGuxmnFH64UBnAIatbwVJAWvKCbVae6CjulNI/jmLky/IheU3+qLWkjRqY7dXdW
0+7QQD2ocuuId/GY2GEr7aS8/WFF3rfic9wZb1bs2cq0UyQeP5QKg1g6pYpuj55rQHmGF+xGmnFy
1e7ijpD08+0Ju1ye2Y9l0lEEFtyIiztkqkL45kHTwWE5TGBnudtltxlc1Ttkqrl2xl5J7ZkGdyI1
SuJSHuwLt1aHpLA0mj4Ivr9G1p4O9DRHnkuwgwpy3LAdHW9o/irCY5DKdpsK/0wIQVfxTA5MUEOo
QUHnfAfXwgw5Fwrl2ME261IjV2w1EtewYVfCJzouTGwRO8zs+YtYxi8FgR69UD+WSmFnNaLHG958
xhd0aKuX/pQF1coxe+n31MFgkzNhMYFO/b397MMhb+V0fPleBUSqQxpCMMuvRUrSSYy/C6XVrYS9
l1RKwPJ5WsA6QeWdWVwcG2obQ6gV6mAOY3lTZhOVfTnbAfzifWvJvwBPRkiem5Asdckh9dgXTRPv
NGphXnhQ5EKBKCWp7lSpG+/GSvt126WvAJLoGkAMh8gL9Czx5Pkim61EU50XGEfflO57QX+oGu8Z
BgU7t77IPIPQZHf1ut17dbKFpzhVHzTlrpbMjdSd5DX0+Hvcen4Dzl8zNwqDgJ9RQudf0wtDb3ke
MBP5y0BgYUKF8N2CPN2h1VRrf4W/pd6xHo12f3sWLjY21InAsphvblcoYhbnbqvHcg2XmHWcumwz
Bt+QtneE/NGYXqC/vm3q0t3PbS1P3RIYJ+UYbCmQ633x/lanIXdrN5B3pWmvtRjNznU2n7Mx2rYo
94M8AfVxPp80UahpFjUYU/RNnT+jgmELiK4n1Fbyb2sJ9IuNtbC2uPIVqfMLTm/rmOl/m7G26fCE
EeH7rAJ8exIvYgsMIXBKS+/ct4/fng9LqvRRSKzAOyb6aJdcw3Lww2rXWNCuDWfOemGBmcPMuRW9
9yO0J0LvaMhubLlA8dPg3ixWgperDgE6FlTVOwf2EvJfMbw+MTAzgTZ4mvZNZfupE1HS6hLHf/73
mSOjB8AKhDioioWni1GrRoUQeTxLKuh1XCn7paQrZ8o8+wuno0md8YCxnlu6Fu9hmf4PXSx84ajp
ae32Wi7YSi+nh9sjeecouDAzg0NkyJLA8SyWp4kSNW6DRDh6r9Wj9KJKFL2c9m3y7XHc3umftW5D
QzC89it2589f2AXhS9bvHc0MwcjCLQytEjJFFI5i9RBR4R81za7jH8hfd01mq54rFwDwpBWXvzyi
eEOaHNQ8sGmkWLKzo2snhFqh+Ce63O1u+mM1td21vwzpG1JlK7YuTw3qL+R8OTCYXHzlfIRl1EWx
kE3Bqc/ehlB6MdtPYty6oPGgc1Tdfk0b+R34eT6l2CIbxv8bIDwdgOcG2yqoqwnRrpPK+ZTWP1sn
Fk9ortGEBbHK9NBov3tIKdv2M91SiNLSPSI093CN7cK5TPQN2SWjgMbcYsNUVFHWCHquTD6wRxI8
czTGe3fhatM46Z4V9uHJ9B7iwidBpm2F+q3wviFYunIeXDDOEnGR4cWv6Oxn+yzb3zqNErOHjMcp
656j7LvXv07jwwhhtKfXm17Co/+Ugh3y/qAhPfudVScZOk71a1coUE1Noq0gQtPM/RX+GiL7cmcT
DeL3MxUvN4a6cAyxoeNqTJXoJIXApeuMzHkyeNbKDrvQTGAGcHFkbqh0ADFf5rqn0SPRCwnKSZPZ
zE3jJmJ8mF+RBeR8vvDY5OWhLUTX+OoNuU0mRQ5AoICzTX1Kd8lX+qEdgffFWGzGaNu8g7kH+JQ0
Nw3X9uV8YC5cF+T4LN0BMwKcU4v4CdSmZwSjGJ/awKmzZzWvtuWs56D/auV+76XIPa0cfFecEfwt
D1EKT9Rjl70NQSZLyWSY8amy7oLqRWofQ/+uqR8A5a+cA5cvEOo+8x/AiojYEkic70vYxEtInr3s
FOTdFti0HcajXTHSXtbswq9OJBFwQ8+Nxy+Sl30qh+6fB8vcQn5ACQrUNl0k51/QhrFR9F6pHQXB
csIRsEUNnRlVDznZmSuIlcuJhbZ3rnfRRzW/CxZL6etjXMlmyL2Vac02TAXAJoMmP3i5RCeXWqsn
tV0VCLluFNZNIgCQFBfS1EkwpaEZC8ewkJADUYPedDLLlzZTAvJfHOvaaWhn+nL7Ers84QHBkWsF
WsF2vthhUq53UiEPAhkgs5qcrAg13eH5blac8Hnt2fXoWVRPQ7EWN+C90jUV3iuuBZkpPU8kEUEB
Iyh0vrDkp1JV6ie+wPOD3B4SGGAA/gYPGaUBp8vYqF2SZq4Ana+dpTG8sXq1J5SVd1oDG9rt+bgM
KE0AmEgngFekDLl8pPVBmGWGKSanQBykTSbIg4NNIAFFuxY/XDFF0pT2WEAH5LyXPV9ZT4a7Cqz4
VA+K4sYztnSoaHUrh3GNIPCSq4cxwWoF0Bo9AA7V2fk+vHRzAZBp2EbpqUA/sqGnzCxrGGQrp7vX
iVU4N+ThlX38wCHSjW5WGfsmSXdFvTW03K6qYTum5a+armF5Za9dvvRmTRxiC1jvCH0vZlxSuiQI
mjQ9iZ6FGDZXvbTrxtT1CvpgfkhV6xjaVkG5sNk1xn2SCv+84rDemXM7KgpQnC+Lzc7pqjZybqQn
T7xTM5U9l7jpWmnoYnPTYAJZKhw25qxy/h76f5h/X23ZA4hfEdeod4EqO239ZEFL02onKtDb2z58
+ZBYWFsMSVOFtvVHPz9NZncwy94WvUMxuK8RfKcQ2GhHWVmLFC+D8NkmhFDzA4lFNBY2Ccfqzhqq
/FTDVmMHUpdvIjl7os/0Z6WO9ZbLKryPuhCG+TYdXWWsozsIIGBkFq3cLbxI+Blkwlrd+tq8k0WH
hQv+O2hLFveW3yljM3ZjfqJyhheFBk3iTWfQ8xD9CPqk3EzqOiWmzGY6iwSYCp4jkKiSMCNIXxit
zEiv+1rPT1mPQJNWq/LBV+kVL/vUJ5VV+3vT97m9BEFw9Tj17lGx/55LRnnoy8b8u+IMc0h68TWk
UWbQFpSuy8eraPY9DY9yftKejb1yHxWklezOHv4qcLnb4SFvbHov14C0l/XleRIYvE46j9Lkezbs
g8cXIkTxRqnmp2HK96Wk2/5TNRZu3dW2hRRjrN+1FmJmLoJ1twd8dcnn9xF8MSKKW4v7xApHiE0m
vziJbfNat2O08UpYMGRtUndRJhoQo07Zr9s2L45yBgv7IjucRKh50T+rCWDmhGnKTyGZYZqwIiRG
i1ZwKjrANrdNXUTesykKzMDwiP14hJyf5Po01sRaUnEyvB+K/Kpbr7d//0VAsPj9i30sCYGmZ5Fa
nGTD9b5EDToWdlU6WbLDUW6bmvfBwjPpjpsbgHhlUm5brFSCWnrkJUZxiv8Wh+Ixjm3TLVunfQnU
/6Olef0+OGMvoQ+WWEpx0qyTYR7yzm1iZ6g/j8+C5krNyvl7xQPPxjXvyA/WQnnS+2Qel5o8a+FG
0p6Cn376spqAuLJUc+MfERI3+vz3uZ0SIblYM0eWCll7OHf7vyURk+g/Q0XqxEPp3l6uK553Zm4e
9odhmZYwEgRibkJRNnpp16AM19wB1B4wGmgLCMKU899vCaaZhaT+T4lc2UL9oo93sffXKw9S6ejo
Q3dwsdwe0WXsQVqD5zwvTNJ7UKYvTMLU2DV+jLPTujwVn0IkeeBVeiDZ/Md7gUokNw8RDARrDT/X
ZhL1JBg3SfXBh7kwK5O0pOEQBzGz+0DwNypidrdHtmZh/vcPa1UHIoRxJhboKBQ2aezDOTaSxL9t
5ZoD/g8REKgNorfFWUG0BKxFwQpck9JLoh6Umh7BfTTu2nZlT82+vDwrKIXrELYTP5GSOh+QHiWj
FYd5efL1bQDlfPIkp5k9GCsg52vz9tHMYmU6WO/yup7N4AhNdhfI+9tTds0ArVd0lsChhI71PKUf
FmZo9LHgwVOeTLN2pPRTth7rz1OxmCp2EGgMk1ckaKPFsZAgtqqRp6pORnuHFAq9Vvqhd2NCfMXY
iuGjJO+70Rk2w96qX8NA3ch2FNu9U7WuJm0pq6RrTVdXFu/si5YnRxaVaT0YFDiEZi/G4uyLdhb8
7cR/rgeQJ4N2geHDLUFf58LvfSEn0JOM+jRsI/M16R+KtZrhlcP9zMLiKonStkHGBAtKPzpi91c3
70PiWSnyka55uu0s8+9arCTNqTzLKVHCjbiUnBpEPSmLtGhOLQIrDrnGgHdDlOyTCAzFv5vCKeni
hGyIcugirOj1jsgxqJvT1EuOKn+SIhIP4+62kSt+ABXFHIlT9WcTL5wfu6M5GU1zSiHHjlPYcOL4
p5GPd2VfrESBl2mFOWNqzTJGZKvIoy7OpqivOWJRoTgh1HUv1bvRwPnVZ8V4Nmg9TNVoG0MD7gnq
vhb0XZCscTlfjhV+AbLzNAEC6oTj8nyjq1BTIyZS1ic+BDzuWyK/eII7IFh/e04vfYR3M8jcd0pW
XH7hj6hwhBGKz/VJEpCiyHIIueWdkK9lAC+PepB5DIjs36y0viT7bVBqkLNuak6ZGtm99JJHB31y
RgV9iDGjpfNwe1RXzJEBo20UPD1/lnXYoVGUpo+VhoBa/yK0W0B6Xe2I7UvlTKW4Voq93NPw8v3H
2kUldgDuG0RScyr/+k+Q+hvB9rVLkrVoY17y8+18bmbhkhIE1GiGjM1Jz36PEV2xxn1VfpcQu/Tc
MCTU8FS7if7cnskrfqggs0Eui7/YE/PYP1w4fV4PlpCqzUndwST0uX1YAw9dhm2M6oOBxaaGsdNq
4wgDkIY5uiPZuqvscjfc3h7HFT8/MzN/xodxeHFSpRWqyKcQkVy1u59zUV6xspmuOMKMwealDCEL
XeCLsUhJWhRj7jWnpIA+A7KZngSol4Huf/KMYuV0v7Iys8gKmpNgUEj/LIw1HXleM+zb0xhlfyb4
liJAcdUkuVq/9ia+EuhChvYOqwVBNGcnzmevGUW9V325PQUH/1gcut/iHRrTu+Yufmj+et+6lXm8
koE6t7c4lcTUE4ZIlNpTs20ORB4v6qHY0K92gN/2n/3ibGTzLH/wC6kXo6JRRCypr5Zf/pqs+Mfg
/zsehewROC9y5CS4yNUuzLSanuSEMe2pjz550UlT/OdK2wjCnV791Xuoe3xKjpa0j6YUUvn8c+bv
b4/zvbNncXqQup0poLk/0WNbfMEkenBgt3l7sswEImC7FxU78O/lfOtpj9PkTknmVIY9BpBgPzbk
4ArrYQ2XOrvkrW9YHCaynHvjNHQttwCp2uahVZIHs6n3dVXSHTN9n8Q1fZkr2x4mBp1kGqgcLoLF
mZm3ct2D1m5P8rgPxresCOwi365M7ZWD+czI4nHRZfDnm/HQnpL+vjNAWErOoEEGI35Whl3iHyr9
a/h82+a8WhczCegWnwIQdhGk53KU6ik8tLht6CiocyLul331tLXyylU7kAvDI0k2Eqjv+faYdCtI
E11pT2Fk/eyRUDQD4VcafR3VNQapq2cMohn/a2pxxrSTkfSgpttTsSUsaNzGtItqm+fbtreDxKU9
qGrc4fua9MmVSI+tqStzyw5AVRRdFkPsImkSC4ZoRflDGH9q2mxTQthBKccFT7PpJ8rhfIPUeZCt
Da9iVp9uL+Y8sovF/PAFC/8R6qHSQ8RTT0lXPUZy86oFa+t4dR98MLFYxzYyrT4DUnVCa2FTS4Ft
dQ+qvjKO9wD81kAWS5i25QgjJFaUffijhuH+z69AssONDNF8aacAke67fUL6mCzqN0ry9b54y39l
g6PTP4HGJTXgwYneVnEoaxO8uE4ULwhzv8W1RjlzO2lj9Gvze917oc2kxQ1AL7oN514kwQ9oIAqH
cLtsqzEt5kPgVoff8rBtOzv6GR/kz7ed5urO/GBw/vcPF1eowHYU6vOY7pLDsBWdXll5011W/eZL
64OJxXHd9qGIJrI1XxnqS1J+Cn0oXxwEB4vmjtT9/+Psy3bk1oElv4iA9uVVqr2XUrm7fWy/CHbb
1kZJJCVRy9dPsAeY26XSlOCL46fTQKW4JZOZkRFHmzqnKgst9EWhV+q58OzHxEkCe2iOGkNd35KB
RcbAhvCj169kWhbCxqtvm0U/lCOe6z0Mn29Zy5GeuDgXvXhD/2QwONEojJUXxaKbANoXKRcXgBVd
m+3ttCm6xiSJPHftF20EMMbPnuJMIbSMp2n4UiFxPyEHWGrNXtjaYUjZGunH0oojfgCsFX0dCFpm
T0IH3G+jY0z9mfQiMJN9Y/SBKd6tNWWWJV+hpFohD4OGI3uOI6waUAAVvt4jSkGaBan1XxMfV8Ku
pUgAYo5gfgFTkuLxu969JnRUhOHmw5lPfJtrj66xHdpoGOING7ZrQspLewVtwWg7xSMNJbWZfy39
jsSGUw5nUsiwT/O9jf5ceHTeVg8ydwMOlnht3Nw/n0tvgc9GZx5XEJThaVkMeK39SYud6wJT9c2p
j3i43Tf0UeeYeV0ElRApU2hCQD9nO7OXYNSvHVhy6yQUWRNWnjh0WvuK9vlNXPyyqu9VG/CsOWdo
fYUq997Rv7PsZ03kDyfz9hNI3BxRbQedhsyMdxwCu91LyyGso5Vrkf3CJgZGHMkAIHFc9+Ylodtp
Ck0frEWpHbp643yDRGQybP2RhiX91W7L9ww98H/AWTfE7ykP5EpiR03GfLI+25/5aXBgDw1AZ9gL
uXHkLnnxhnot1Fab98YG+EY0uE8UqOYZVFdkOrU5H84TLgEolP7wzGfHbp/K+pxOXtCg36vu/gIu
v3Une22C1WaeGwcpvCpYA66NbNz1yaKd3Vlm3I9n2vl9aHjjQYOCKjrJzfiVZPKXZoK8KmnJPuMG
36Ya9LA7N98Mk96vzMPCGbdB6gS4OLLuyPPPbihJ8OppyxxfYmnfef1H87sIysRhT9D59kPz1xok
FvwW0I6o0qM2grTP/PUNAmTb6ls5ovTIQj0ZDhbbSrcPh5QGUwpi1OQEaN/IfpbWf4L7Z/GzS+IT
zdeYy25bITBkwL0hb6CqkjeaI17VeDRppvHcVuccXHBdGhjmgyv3nrsd2510/T0DBxUYyI+qp1fL
dhq4afU/lZ2s7PalWwvNo8CNoIYO5Spt5vqkZ7hJp43juakfOobYim18GUwAXj4bcus+Td43N1lj
3FnagqjboHqAeB6QgdkZi8k0ghSynM4MsqwDlIPTDlo5UHqaUCoAuNJDgtEIimQKGMTgY9dfS8gt
rAAaMBRPG0RasQLzPL6T1YNwbXM68/w/8Jo+Nj8xRQ8893nIezBFxSwkWsjGAO0yghySDjRRyW9Z
Vb/T4td993zrcMA6iPwxWE+xDmiZvT6PnjlC4dzQpnM3AE7r8OkIZpG1iuCtV702MovU9KKyU8g/
TGfanmowNzFUuLarZNhLVoBVB3EEuGZwac+utFT2tilaoZ3tPAlr1whAcPOXytd/nzC0OmPdgBHG
fa3cyqfA1suhH2oTrp2dcXzoDTcLzNK73LexkGBC2ztuTbw30bflz88FEYBQoidSO6fdKR4OEFnL
yFObP9O4QSXX3Jh+EqbWWlvw0l6Anh4q1ADSqXz49dAMlkOoJ4ZVyGCOATgpi60LoPhK3L60TCCJ
BdkFusUUX+O1lbRwbQrPpJ1r/L4o4j3gey8Q9P7J0mx7fx4XB/TJ1GxAk19RraW2dtataSvHJ8gZ
rAxmzYL6++fdAP1jk3MLFrQR0EJeB75JV2L724sDOZQPoDwqV9hzs8A6zTPDFXapKUxMATE/jT/V
+rQykAVEk7Lyf9uY0Q05jwqyWpYdc3F6KgmqOh9voi4wT8amOrVP1Q+2Yu523pCSspDSACcVED9z
nI+bNlLHoIxzAl2GVuwpVInvr/3trOGnEWcgowm0BWCo1yvjN4Q0eUPNszYBq0fFtkeHXwl81n0z
t7sZkRQeXKrgjRtsXoAYBFK0dTtZ55GBYUc7tuhumuxTVqzhaRcMwReg30jxR+BZMvOhLikN2Re6
da5avsudLGKx99ds0EvSlv/dH9PC4uARB0E4UMSiUWVeLcX7rSohm+KecVMGqfaDwZHet7Cw2wBg
AyYa5UPUfiEmcL067WjZ1dTW3tkFTq98bPl4aWIdXrv3gybvKjSBkJ921gNxMTz50A9a+YDb2QQ6
BR4I7S7KF80rcBnaIIfJyvxz2jx1nQZ1jydHIIWXreB/V+zMa2/DKJMmlal/JmkexlkeSGB9Df8o
6a/7M3obzaoBQfsTs4ly+jy6HEbNEKMs/DPzn0bjhERBEINwt6t+6ol+REP6l/v2bvt91fZQD3A0
aaBHzJ2tYO3YVQGCHXK20xZ8t8ah0U9a3UfC09CkLUMQ4YAvDD3jT/50mWgaNOQ3600EMmCPAYQ2
+/ew7vqD1FJ8csW+1xou1TxyNi6cBuSb3QbHuA2T1+okn8QT2d2fgIUJB5oLDDyowkMSYz7hJvjF
VXE8jdyabCbys+jMgyB8m8UQVukBwVuFct/sJRhCRyNCAoSO0F9VeYRPA/TsPomNhCuxjxd/hIAK
SZByli7520M5/f7olm0pn4anETaUcW2rFZ0oU693njvPHk9Z07x5DdQCBRfuLrdNujKZynldvQoV
pQuaBICVR1yM18C1OcGgidsKG2z4csM6SAo4eynki+XEXx1ZrFm7SbioXmHVE4LSJOCs2syVJoxZ
bQOWmufO/ea4/0mePNgiaF0OanSkriwvtLq1Cb0dIWwitsIJRX0N63g9QiriGukYUF4IOYEHl7cR
Ysu9kDESz3S0Q9tHk9n9Nbw9omqcOBSqwQy1pbkf74tKZ13Res9cgAIaNg+16zT7OtH0A7AdD2YX
549pQdp9UVffa6QcQtDQscBOJ+el9jlkIZsIaKT4HDsT3XC5Sg92c0lbKPXhLlPrDl7DOWTG7Ymf
gX3He85Ji25gUJIlXQmagvJlZSrMmw0GQ2AhR2QLdwU6ievpL4kuIYKagIn/CeP9OrV78FVLKOq2
b2iJCbIX8+94RE7RatcyHjeXKYaoeNfwwEWnMBgZri03wrdS2TGQ8Oe03+kCjYvo+vNWYsTbBgWY
wVMa4SHeDZjOWbhj+wmLBbX8Z1cTzo8x6XDX6Knlf3ONqfnF2xJOeuwT/9sEhgoedHFWJAGBr2G7
YezBTNJlqUsP6VTLfSm8fk3HY2kaIKADOW9ohSAdqP7+2XkljVZ2StpJTMn0CO2rOkiNsd+vrPOC
GQc3IPoSABpGoWM2DU4NHorGiNFk7rbsYULw7we6KICrgZZs4ExOvS/c0dtaRW8/6yag0pXDkrDt
y25LvNzdss6gEFsu1rgfb3wOgJ2KCFtlFxVf28zDNXxghZYX5bk0DHqxslTfJzFtL3GiN2GaodcR
nUHg8PT4iL4sMGPcn5ibg/ZhHmqnSmcS8OP59KfgqO5YijYkt/Q3ldSybTHFGZKa/J/hkA68jYfI
0Ubx14A0zPVKjzyjoALz0gjiMP1vWiLAl5kuDmNDNbTPpN3P+0O7fSzDoJpc1Tagnq2zF3nhVHZH
sySLnObdGl57aCyDYHOXvTEDgm0p38UkJNYaD9nNDQnJY7gsbDJ0Y8DDznZakkLIjRdeFlWmJQ4G
N5KdmFprWzgNC7KxWlOhuIk3ZvZmN3IPRTmGZztG6T7w/gt0SQs0gdjI0YYlRNXuz+nHU//qQoY1
RDUAPaO3A+wGc6/VtiltkImO+hDicAd/SzdyAwLfjbehG/CEgsSchLseRdHvxnsZdXpoV2G/BotW
VmZfoagxNYSz6MqFCPz1ViI6xCc7NEhHpY2kXAV53lyCJsWyf4FL9VeRJt5KHLKwqAjpXNXZoxoJ
58fE6CyL8I7SyMwe9QmS3VP0NjZrhENLO/bKzMwZ6LyxoDRUUggnJHt0hblV8qAn2b4utnUShxTV
7870Dkz3Vp7dN14I4dzn8c2iECiD0cEtSBFpEJe3h4ecnvkAJr0INagApPxOzrb3d9LSEn62ONtI
PSlaC4eTRmJ8Jr7YQEw0eSJsJ6A1f9/Swtohow0leaT0XTxeZ5PqEqhAGplRRpZAQl1m+zL7apb9
82Q0m/uWFtYPlwyoRRWREGKsOUmFJ3K/nYyijsbaBXeZHWIesyGExFde5lA4Cit0E9k5muJWDKsN
f30ggGIGTgs1CzS7wf1cH4he1JnRuxMoe5r2Bx/CcQoapO39nZFu2/KoUx4Iba9n9OCssundzu+1
7dlK+rQFG5imw/bwkoImkFaHskvC8b+VMd7AldDxgwes2qg2KoZznusqr1svL3gdET1qbJDUNsl+
iB9z/wEZY+REwZQQ2eT9vtWPh/jtzP6PVXVyPsUn45gNblXXdSTh4Io38WL/Ki75WT5YG7DUhvUe
qOrHeqc9oHX3PD6y53xL91OkfTG+jPt2Zx/Xjuqtv7+aho89+OmDSpU6aLumjvSWbAh4eezBCktx
1DUIrUwihMro9/tzcOscri3ObjSRDnmiTZh42VwSDW5+eqqaHc82Wf8MfUK0WuzvG7wJShClAYuC
Q6QS9qABuZ7ztmSVRMRSR+AGCqVONolnHMpqRalnyQouD/yHOw2ZQPU0+DSRfsM9n9cTi8w4QJRF
fqzid26zWSrcxH6FSCTSWYAwXpuIk6HCcz3lEYnBnoQihNz0EFQNTLMxty3H/2uGQtvUA6RXqTmU
/6HfpwybxGXH+zO6cEZR0QSJBXq9Px5V1x9SjXGGqMVmUWb1eK8ptdMTeklAEb9GWLEwq8gOoH4M
4mzUyb3Z2tUMhVqk5VhUd2NQaUMkgEPL0Thyf0Bq5mbHEm8nIIVxHyPlMe8R8a2ysCdZ8sirqNzx
VANRdTetaYgv7Hw0nKIoC9465ATnVpp04oXIRh6hbL2z4/4EqopL/kCy8btOvJ8jnfY8WTltt7VP
BBmfjaqP+rQv0z4Zu9preDSS+ljkX7lAVkycSiKDSgyBa3cAgh8HFlaEvCUii+7P7NICoskWWxY1
BWDcZ8dCGu6QllLnUdzau25oQym7bUvqlbty0YzKsSA1jqLV/MaKJ+S0fGbxKCUo6HLg7Ejr7Ubm
/L4/nAV3CeTy/9iZ3U5emtk98A48st2jwQWa4V/1CpTtjzU9oy9/Bd6lfm2+LT1FNaeaU9HvNlu7
pOvKIrWFiIamai9WnTtfu7rwQ1QNIUdVG2yb6/kayd2SmwFoAg8O1Sl4Sx/lUqRauVWKyM7Tg9bi
cPPA1t+RWy3ML2Dnwvuqm6o9oWvclQuTC75vlFUBUELl055Nrg6IgsfAihRNdg0dRe9Vcq/eDFVx
sdHQmrWeG/oEldD7S3p79lVxwIBRvEOQQ1Fb69MBKQBCKClpmmh0BRATOk2/No6TX+5bWQjmlEwq
Ajob2QmkcmeerOKlRrLSwuDKsTg06eicbO5nG5PYCah4tOZLzfvha0469G87HdkVeP8eVj5C3a3X
GwofgfwQhOugAYDK2PVYncJrC6r7TWQKbgTQPkfOTfg/ddAJH6cRyEZXKv6Q2C7Dmnb1libCRzY2
/+cGTpVCQnYSr2nUZgDZuv6OugFVPZImTdQhE7EFeKQ9THnJVy7+pZX9bGUWaUhPoGiVIbkICtp+
izcLSNfGpt3en9TbQ6rGgotXaZ6BqGFmJUY3d5OVmFO94w9mG+egcnLecyPdJ0lih6nTrUB8bn0d
DIIQAyaB2MZ5uZ48g2elSXwYtLUR2uap/m7ocY2WdeGueNXbex4PYgdvAAPAJYVGuLaEDKeLFkbR
Ro34LYevJoQ2yzcRr/jUhQm8sqJeI58OYIXM72Dyuo2QuoNCCRgKgxRSxWA5BBFvZRVoC6ncNcKa
+d5AOIKiMEpLuI/BKD/P4I0CHX9+Z4sIuJk+ZIwLJMhTa+UhfONL52ZmYzNaVk0D9wBo9xpwQYEM
CbrY/Z8YIqJGc3HTP+PYHNHpUv/jHpnbnV27U88GilSxiHzna5/v2/FtyL/e3/fKV3z2JR8m1Bwi
EkWpYe7QEguVYdokTeQWP4wG4vOAk0KLfYt2FnB5o7vGsgPoNq946w9F6blZeA6AVRTHAVLe17uF
T6VgLB7hrq1dfs7ejO/Oa/YkT/Fj9dcNk1ONjBFU6cPmSJNTPqy4lPleNdCYAbeFCjmSRaqsc219
hNpgHMcoq2Q0sN+rPj3mnrPhur1xLH8ldLpBns+Nzbw1o6mRloneRj5FEmmngSkAUn7ViLYzCbGt
YCLFeBoGeKeDVQ2usyVG1aRh2wlwhNquHWf7WPel6l5nBj3EvHG9kBYZuuOcDILdGyYbbToYDgXO
x2ROQ0M+yenv/X0ydyIYBQCgWCmgGlEVmbNm4V2ZOC2dZGSOMt8TlH/2xZg+oAkpP8SjqNbuuIUl
UgcbVy2SeUAwzI5cxureLCntI3QGGk9Z2ZK3Zizdo5P16TYmsoF7YRMSi1ojQ7NgZMOYCR5fJ5ch
nndGWE/GIWcMuUZCjGMOYwi9ytWOm3kCAvOiCBkddNkjyoIrv95KCRmtAdTFfZR3sR84Rv1g+6L5
TiddPFIzN4MBacItd+rsiKYd/SQgULICjLw9wgr9pcrrgH/hlp3596qvTFbXRh9lvdWfkPZ5JqBS
+GYJ1m4zMtTnLovf3MR81plc42P/KEVeH2RVQoLnRzYdr9o5+J0aI0Ud3RyiPDH4WdB42NmGOaJ8
lE4hYhRtV5hoCex0Ih/9CWK7TinTA2DebFsmrP+Z07x6LlrTCPOegJ6T2j0SGFB8M4fGDYoe8o00
5fCzTLgniORxsDbJ4hn0h33Y+lYc4EEEktk6tkNHG7842eTvpCaTA5HOi6i5DNHwuSWID4O+bKFC
VVX1yrNz4XpANRb0vaBuVjH+HIBXJYWgqZYNUer/6mpjk4wQY02/Qkbr4BVGNMRAYxk7BIIv+ML7
x3LhmFyZnt0QKBJDj2aEqm5l2M92Eb8IR/82+MVzI08FQcr9vrmb+Fdtd5TeVd87KuLgpr/e7g0D
992g0SHS8xyqZNYmB6kvELIhNcygJm1otvWRMMBWEmu3Yvv2sr+2PdvnViU7V7jVEEl3hLoYR2PO
ZGwk3XfkZxm7oeHHm7ECf4fVFPs+27maFwIybdI16OPSpH+8bsBGi86Seejm59ok+SCw3nkXoAtV
Qxwg0dM3Nn+BuFgJPpZGjSsKH4sMAIrSsxl3R78xGznhgOUEtcfY1g+28MW/7yPQPKocjYn3E3pl
rtfVM9PS93JviJzSvsgUyrsWGgR/Wz6oX95W1nFh+lCEswDqhL+C71R//xQp1m7SoojkjFHW8kOW
2oHwvvLxaKExZ+xJoPvTyW78cwUNwRR1Z4x19NOgdg+N+14B+F0Jur//SfNYHL4bD1UkHVDEQmJu
PsfjIGKb8WyKktjC67QbGrDmAn6cjbiI75u6XU6Fl0Q/BQaPy3v+OvYh52lWUzlF0HHtgwzB/zau
zWpz38pC0IGrCO4I3DcAyiMJMJtjaVckyYQeFYlst5Rm7ZFpVh0wz+r3/UiMy4jCPUihk2SXcNPd
oCfe3YBd19vYcpJ7ncbuY+HX1S5JS/7U1lTfu1rvhqnooB6Z6p158UHkuxLwLsSFSJTAtdhI9aLL
Ys6tIRkdPenlZjQm5QYZC2ubbjr/r9UFDtvZoF8bwzyAxiBoMLINCBarb5M6dyJga8nEBVd3/Slq
JT9tU9TFXWKX+BTn5ITVLt1E4ifUZXd8LdRRocz1FQqtD8TRAGUozfs5PYrp90Wvm5UZ4foLyi0/
6Zt8926e4ocqLF7ub4yFnQ5bePHBlYLqdt7OMHW1ljg6bLWI7yv2FYKqwl+DL93Gih/iJQpSi+0H
cND1zIEiVaZNXpqRKN7A37fLx2ZLewhKpmtTp9zSzdQhnLOhHa6KAjNLmWlyr3VqM6LfHXJwt3w/
5vtK7JBTI6epDvuDrQflGtn0whlGHtRAQxIwYSodej2+vM+wSbPJjoTtnEY+WqFtF/72n1cKflip
fyqUjjdnPDeNPrOGQnhRq0uxcYuWBqMQj1ObrYnKL+wJ7LsPRRtQHiGSvR6OZUhqDInhRblNso3t
Zu3G6qxy49egtbk/qIWZQ8epBsA+qN7QTja7zDSzacs0d72IcMuBlInhQa1zWFNGWxyQ8uWgoASC
bm7FJY3ZsoF4UdmY4igRhWa4Rbr8vxaSJpf7I7qxhbhXabMAb4A0Csob15PnkoRRllE/agytvhRx
Ups7YkATPRBozlulEr01B7AMarom6IvVppjFQBna3zzmugSxPg18yOX48Q/X7CHtu++7MjCLKRr5
zkKftiN4kIh4j/+1lQRlyWQFrXyzltj/OHe4L9ERBBTxbC313rezRtLkMtagvYCQ1d9iStZEBhaM
gHUcpMR4AaLfYJ6W8zhU1YnvpZfzdsV3rP3ybNdrxNdx7eOXEXGEa9fYjQdUMJhPn6381qe7w227
ukRfY3oZs//gSY62dSbfCvBnN+CUo9POtI528crS5yoZQ0M8JYb2MDih8PyVoHnpQ9BqgO2ClwnQ
x7Ptqell0+RwxpfWyg9pRtFEI1qG1li3Copsrct+wRrycPiHhyDK8fOmKhLrhIKZIb9wOQU4mAAV
yo2WgrZ9e//ULRqCVAuicFwgwKhdzy98Lis6EecXzyMP09Qf/HL6lXtF6CarbAhqiq7uGPND7AZ1
BRMoCrx0r23ZJbU8NNnmlyxPo4F9L6e9Jl86upfDLxuBouYEuQ7ZJ7RyTMiZAS2KEkEgoAqf/3EI
je6P/IacAd4GCRisJW5xFMP92dCrstPHRpPFZUTwt8+avDID3+9ZwPr05Od+9WUYoDJu+Mha53qN
3mO7SI+9tPsHTGUaJnaz2gh9cw3j2tCBV1btiYr7V3mtz9vdZxBFHqziEvf0FbKe58LrtqMmA+O1
FmZo1vsKZWVEj9LTUnCtTwFdeybdhmuKRQ8JKg01J5R+9VnEC1ECmrZQBbvUzgOesM95ceHFPrWO
tXtsDGxDApyLVgT3l2PBH+MNiAwV+pORy/yo234aOZi4Eg9ZleKC+DnIlFIA+9ula7ioBV+FGxrh
BuogCAbmY5NpogkbUMlLpntDyCsNz07pkc39sdxAwLG1XEVZDmpbqD8D+ny9jCx3rdj2enqJjRIq
3zthI32ftsfK3pukAtnQGFIJxox6CPQ22wjvQdLfQFtuBABhFnkq42LlnN/UvT8+CZx3iO1U1tGa
raqT2syOW4BgaUpf/Ng7ylq82/3Orvx3zmQ4xnFAxsNo/oFgZ1uMu/tTsjTxCGMVkbUqSc87zwjp
K0fWaXmpBuCA9QEiSnYCDt77Vha8GfgpFDwMqoZIIs6OdJ5bVa+XbXkpIW5l8uw4Tq9Tmb+Q8n81
HmBP0MQOACwyd9crLFG7lKnlYDqrGjLXxzYZVjbR0oFADhJ0GyimYSyzazXTp940sqy8CHQOhE3v
vMdDB95xUq317C2deIAv0eOGycNNMI9bCwr4UcdZdRn3GohcemdXjIfBucTZl86IyPjKtX8/7aDD
A4gFwwMaaU5WDPDrVJaAx18KadgQm5Qk8Il51Iy3+xviJqOLUw7JbFzZkCHRjfmGYH6djLWVVxfL
fG3BJBxqSCj6by0YC8UXYfCVYS3ccFfmZkFlLHJ3omNVXTS7BrvHaMpNx9o/2QhSfCp9cTK9hPz7
nodNJEFQg4EWrjWz6chGj/UJNnP9z9TRnW2x0J4u2T9DoVV0DmU8nCsEC5CQmju1OC6JRZvqkmRh
m/s7fdwOb2g3q5BF0PAIvr9yH9xIs2gB5vAPyjV4z3uzt2FceTnkasr6ktMpeTQzK9vGbSEjo6mG
jTZ5zb5PtGHTJqgiCmZYOy4MI3SJA6WRpBh2FpLXYW1DLk0Qs9lBuspEo73lh0POnCMfBk2pRKQb
o3fsIE/z+kErG/3gxz0o7xLofVVO2+0E/NUu84dxy9hYHEXO8seGZ3Yg0T3wRvXJDWNMCvCfPZx4
klZfCq7TvSihMy47FBsJbzcJMdITUtvsZCC9fW4mAUEWt+v296dMufD5jJkoukP4RUO6wFc++NMV
KgzcNvhjfRmtstybsV7tEPMPoe0ixTyUVN9J4Yo3n3Zr+/42cY+9YWkoaSFARjw1j47TyTeb0sK7
rQNtg6WHUjf23nTss8tg7wuRb7imrju2Q7vz8f6oF3w+bhQ0t4D2Ek+5m7uWeJPH27y+9J6H9qmv
MmMXV/nklXO25Eo+25ldoIbdGTXU1etLzHdm8VadNYsEbvzNU5Th8le7xhq+5Es+25vt/xb97QnA
N/VFZD88+aUHUb1/Kigyj9g996dw4apB6gdgSiWaoCCb1xundosEaCK/unAjs47Sy1B58aCk3NP2
z31Li5MIxljkmEClfaM+F8uyplWJQVnysR7s0EOh3MlT0Ou9I839H1BjzVom1FgaHdLx6IBCzAea
9NnCEV8i8JQEDjLd6OyYZGngiZ+Z9dobXWDTfJuUB88udl4d1nG66RFw54F9wKs0KMgp6UJE2Ua2
af3HUaMnR0LrzQa8xHu9PzU3XJzKvyLNgvAfa4FK4MyRt6nnp7kPh8c2qlk3BIC0FiEC7WSrHZtv
6G+B8lsqAjT6vtw3vbQqny0b1+vvdpOXxXZRX6rWC9nk7BpWbCbUfojX71jMtxpPv6INbuVELe1w
tKQp5lgUMdDvem3W46WemjmrLx7aIhpZhmn1N/PfHfqa+1/uj3DJNX4yNQ8/O1ZXQhiYW1uYAlcD
+Ol02j95DoCe5mSILdgxoBFOyzUm2ZUxztMuA2pOFWlq+OShepmcLhj1R8bZZsi+0eL3/UEuLqMJ
x69ebUr863o+C7PqJkeK+pLGWcD4uUYHeHHWvHxr+NlzT580sZaeWTLpYO2A4APAGdqV1ybx0jKY
0xXsMoEfH9Rp/FDZZRnoJrdCmg7jgy/tJEClnuzTYRoObZrWO+5DBaM3J7CTOtnvqfe7TcOt9uDp
kh6qmMmDgSs+1tNyc3+Clq4KUDChjAOQAu5J8/prpa/FSCjilooHX6IJryyPHkVfcFKTBNSMYg3g
vOR51HMLHD9owEQb7MyeNzE6kZJdht1xCP+18175i8+/Pju1E6WDmcX4ddNrdnr/UpTfqX2MYxDx
gG9y39U/pZdsmIdOlcv9efxoyJpHGhA4gZwdkPeQ0p69szpW+SMOEbu0E9vGxQPIml5a0w+tzNty
o3vpit+gy3GG0yC+cNoFfjTRh9GmIZ7KiPb7h1TbkwJqcP0JlOig3D4leVCSNc6bm1OPijLgWCrp
D0TITQ+CNuVOneaEXRx3BF0/D4f4yZOPjaYdeJ2/IrlerdykS89sjAHpdtRRUEyZ8xOk1tD4vjZg
ZmQi96kY8OinaE2CbNkU5sKgpxT3XjAYAz+0tj0+G/lY7jOz8zcoBxpre0TtsJuFgjNAz5TKrs9B
NVbH9a4gjF0slmy5fmh4ECfHyj1VJJy+mO4IBcTn4n1le6jlv7GKtgwDFUgQmpiznYkM2dhOXsUu
WqbvAKyvQVKR/KYpC7zE/iPYUIZ88H4U1a6ohoB4yVPf92HPJtz+5FsCWjaLJwdG/jYm5JtWyWOW
nBaa0YG5wGsXpGyzz2NQ1nK0oWOXnvU/EKn6IWlAH2F5ZXs0GKhQzMIDPEwSa0u6ulnJhHzEG/PZ
wUqgdgPiL8X9fe0VWq+riFdxBmbSCZShfCiRc8y9pPvu473z2HMnVt0sE9QpcZ4OUnKQpfnSbI5t
nhssGN2EPWhWk/zHqg5lfmwo+TgYFutV9Qz84aVZfL+/oovx/QcIHc4T7RpzHgUn1xLOLA37yBhP
tT0cHR4HeYWwt0+25YvpPKRxOAkrBH3VSpSwlJ3A4wKsXIgAQTc/p/7SwZpXF4OB+fpWPNDAw38m
atdrKYn/zxj/x87s+myLoXBzH3ac8q8bP6WeUvL4Qtn3SXgh8Atb3wl0r3n21yL922sCp0TRsCtq
HEzvzJty2vDKLXFcMsARwbnjpr/L1S6GNSOzu8gbqI/8NW4L45JMdSBfm/gp6b1ACrbJ80NJ38zv
rv1YIN4EkGxTIwglK9GCCgauNz5eh4D5AB+D/pebheQ2j6127HEdWnRnlvJVamukXQubBS9B6B4g
BwgMAA739eECkbgmB1Hyiz6mYYG+F1pbAVpJjln5mCYg+HPHkGtf63hlbLdx3rVd9fdPb28tLXrg
K2HXcR4mcRr0veXvczc014BjS+uIrKACkZpoSJ1D5Mra9EiVVPzS2D7eTmkXh8Q2Ofphk1W09q0f
x6BwzcMdIuUDOb3rQYmBdKDIFfxSQcQ1a60nBll4V3XzJbiuODuwnDwYMehr/Spa8TgqFptvFlB2
guQI/IgKxXRtm8fTyAc0h118wGXBLIBAw9VSB9jDPPDRkznwsd40Doh686ah22rIROiNfXOsGwF2
Yoh4r1ztN8EE7jKo3ToWyiNA1cxTHDG8nT32Gr+YlfECdOwXR1aYf/e9tsdjZVUHd1jzfOoims+B
yujBKHh8cXiu58A2JLgq+ppfZJNv3RQiEA47jv0FaXSDj5seoTUKMWEBRt9qhBRoPK2MeWmzoYVM
pWlVz5o1+wCzQ78Iqk/YbE6HyJI64Nx3EDlAGHBtrLexOWgkPplSn/LpAOVtWU+FDk0UWU8/hiFH
qPA36enfhOmnyRWhMPvHzPFDzRqDoSgfGmmFSeoiftH2o30Y2Brya2nsKBTpqIWh8nJDy9gV3OeF
S/kF1CmBRrUAlVjJ1gLGpWGDE1Zlb6HSjTfJ9bALi0IiArmeixPLfcOMoNH8P8xiB7AVbFeO1MJx
Ro4OEDa1oBaacq9tWVwzs6HzxcWLyZZrLNSkd6GtCIYS2blJkte6JiCK5sWTk+7uG1/w/cCe+xqO
D3p0gJi6to2qQ+2CGFIA6/ZaO++juxKhLMwjcjxo5DIABsQVqv7+afswQ6sGberEBR3UxACiY3oy
6FOyBlha2BRXZmYeMbW6jtk6zIhv5saKutf7s7T488DAA8mAVBzq09ejEM1odlM3iQtFE45GtyOo
ySHw9b8wgtAT2XxUmMFreG2k0dyMMqBuL5MlQp5CIggl+P5fW9pUEwzgNf/Pyv/h7Mp249aV7RcJ
0Dy8UkOPHmRbjpMXwUl2NM8SNXz9XfK99+xuttBEDvbDDmCgSySLZLFq1VqMszVDZErzACutoxLO
sbS52P/+NlvVERPaQ+MAq5AW1DNywRaVP438acb/jVNd2GFjpkhMmnyEnaU/mCGIm6KWWOmuznjn
7AYWYZ0toPwgX4Cznk3dC+WQjmklY2vmQD+APEehqB8UJBEAQSIWmJrBq1vuEH3GAaXm7r5HbM/n
v9YZt8uTMhsbCKT60OGxFQUpRh0kyBTMACCivm9qXXbmSkOLBe51tAwhZcQ+fspJTcKqyzs4ny56
SiPkO0GmYOUG3CQfpRpckLK46tYXDzoAbe5961v7SwEXExAouE4hynXt+sB7VVKFpiB/bl/Qa+Pl
NCXLXHGsbCQB1jZLQLq+ZJWACLw2I0hlN8h63flNIqH9saFepcgedLtOmjx4ViSc62IPiqSDpQ9O
uiiepgn7+yP9etnfTDS4PqHwiEZp1M+uv0E2QGclmW3ngz/8e20+aMD1i4LozlZOIC85IOFSl4Kj
jTKRja4kjdSchUXZx23kUe1NinnJmM25xwMHISuIwgC8uf6gONTNagKnto9WsUVLCEUDdbxwEh7r
qG5GfWGEmfmomtELKtHOF4RlN+sNMedHpf00oxdJBE8LZ6F5Q1pj2ItLx4xTWciB2fOFvkZ75pCR
WfcLueJtmq39ub4N/3/q2DAsF4UUsXjn9yFRyzfLXEgvf5TcY2i9vW5nD62tkMYCSywb71OxVuMB
rdc+XklQN5LdKD6A8ol0kurOGmfytgf1rzHGQZOi0gotgrFS/2NZ3yMzQNVaQfL4/kbYOnDWYjX4
OYCV1Vm3m5oKQcM0936D95FY/qLaBwVUcJx2YvYmR6es+rhv8Hb3rwBLvDOBtUGi2WSf84lCF1mD
aCyi9sZOxtLptIY0aLwAwN4S99k5HZqdliVEA9Lmb5uhwRy8AlLWbj+gx2S2RdmcoyjJKuS2citA
QJe2Pemo/LdzirwqiOvRZodwEkSXzNJF/ayJi64jYTG8TIfoMOieEe4k4aTk1Il5yNWbXcZYYyKJ
PBOGbBa1Gjg9XwoHe1QT0sg8QPVt+W01gxfI2jOB1bOY88korTANLbP2GwF5GGPUGzs3muMUiQLB
G0x9HpUUTRR4aO4Ls6x2siALrpkPitfO/Qm3ZUOQ4hmdeK2233epzRkAmmx99QOPx0ZsFghBs5iG
tR/bava7Xd50HvPczc5fB39hgZnjOU+h8pbCQpfgPVmXnoLzMtcIdGYflIgznNtM27U1Nn4bGi1q
hw7W8hotqKDvVtPehhiZnVXmg1hR0iK72KcxwenQGNL+/mzePEUY68xCC/245P1i1L4mhKDD1JfQ
ToyaBxdY98DVWQorgG6h+IOjRwOxFnM3IMgxaYgxmsVuqfeptqcCOicPBUp/Bmc/bk4ornkIQOkI
O26awJV6TgdryhpfA40GGs9/G+1rM0punUH/02kNye3msV9rbi7IK/z783mbc1uHCpkh3BpgvgUM
43qo5QxisaLFhMYqNE2qP+h5cCq1f4u1yp9S4YEa6hG8Oy/6wqP3vLlDviyvfU7oGUZikYnnlqoq
JC2LGr9vxF0P2izhs+2sHQjpDvfHuLUDAaqRoLAFKTdQvl4PMY1bsBG1SISIORTNo8ZU7NhsAZNA
NZGzO27dE3sLzTBgulvFStjqBB1mqpqV1Pj5ki/2ZDQ6ooqep4XMs8KELlUpaLRP9MafZCcUSNM4
9ydswyWRnvyiIMQTEHVKxv+FPNdxvxmNH791Q0qqySRjvgP1+xwrth56U+OZxWMuvN+3e6M2iJoT
5C8Rc6+sYODqYE6yqVeNVOoSvGVaGViZGGGvNiFgSsRa2IHsRUY1Wk/R9p+Nzgj6EvTaQg0JjRGI
DmgeALgLSsaorV8UNZ7cthTfFtBT72eopNqjOBZeITReE4qIilTxpVKj+CGbDQUkS/kIphiVeklr
gqrTEFqOY6xffn2irCPDBkfBFZxqbB/TsjTUVPIYKRSlddM2dtHc4lWgIn9G/m+AsjWRB+ren87b
U+zSps42WUIyChpcS9T6wrciyH5Y7wMp8GbgnF9bzoiCvKWD0BWFU/atoqHJITOLGmkP6CXaVAQb
Qb+IDedtcMOuuroGWNzRYQS8Cd5F62dchOtC2VYgNqpaX9ZOUZx/m+bOBhp7pcZH8mjX16mjCxbo
1EZHhB50FC2P8YImSUhTmckvRS/gK2iCq+wa2d4sf6pHMBGgkF03H/dn/fZYWz8U7a1QnEAszt6P
mVLUKO0XrV9kr8t0ioIQfXkSp9n+9sqHEUQkK9MsyDTZBnTAFabFMpGRk8Pnpl/OaULtIVaPyDg7
VsxhVrg9P2FsZQEEdY6kQ7jjeurL0ALvS9YiPWcA2JQ1ezENEVrx9CU2zaBMiPbrtfjDFkfiHhtU
7sTW70Fz5CyVmaDgo4h7cCvwqJ03pw/vWNTWgbVEwu56RK0CoqhJlVq/k4+JJYKWax+jkyyPvkU9
Z/K2Nj4qPmANQfM6CjHMUZokTROlYOPyh0T4Xaw6Dng5j0RsAe2QkCkX629iwwOTbhpF8QdNSEBO
o2PsenzVUkVocUBOyBh2YQjOWpoQkLtVtoIYpjB22fD7vtPfdixje+Jm/T+LOvtuEhexkoVSh0Pu
pEMuON8UW/VmL3MoCZ3KnmyIBbjtTnk17ZBzzG0t5qVpxj3DUe/rYhGwmEIovGpW8xlLvVO3TUGM
YixBsKGYnALXpknIWCBLhKMIoeL1/LZGE5Xpmp9psoPq5jjCewk9Gbuo4LY63uT9MbHgGAWlM6hv
Vme9NgW9FQllQyRF5ulHgmDbTlVPznRH0g6xqXmN+GK1PN2cG2b89bCF7sLKbYrzBSHNtdE66pDx
TOLO1ySn+tEEVTAH6VN4EGzDBYPuhyw4Bo8dc+seAXgSr18E3tBkYWyasdwrUtV0PlAXANv0jvS3
ZK1fo8KRCYYapM7RIHU9qqKNqlKVpg6h7kta/pi6fY7eCCt20QnuxlFpqzEvybR1BYPCESgmWEVk
szrSxa1lClmqzq2CvFmkHY2PtBp20ksOTmcQ0bzjyciJMnjm1r9fmOuifDDCUO18sZtJCOUY2oBq
KSs/W+VBkk818hj39/2mQZRWUf5Dk8YNYiqPKkMYaqlDVUpbvMjMoPAN4fRdVpbF3hqn3q161MVC
KANyztWt2wIR4pqoQW0Vj+vroZqtkoLZUMfMdsMakMadFxlp4VRRnzv3B7nlmWvT1Uo7glIuy4ZL
42aa2zDp/XyuGrcf5ZIYEW6N+1a24oZLK+tXXKydIi1SJlpp7+t5SJJUc9X4JYoCtWk5a7ZpCJfs
iu0CDS1bbdN7qll9OPR+Kza2LMSOQoNE+tZbPEMb8wYJW2ttGAMWHgxj1yNKaqvNeiOmvlykiytm
Q/lohFHGAW9sOAKCLLzWIRS6opGZA5Lm4RhHFLIQOOcDYID8JYb6phbv7i/Phhkk5dYmOJD/oJ+e
eXMVeWm1Sm30Pk1KgrI6wawpEo9IauNiAQYYra0QYYMzsC2kVFTD2UqKwY91CMYLQ5na9dj9oYBX
egWaEM/1qHecQ2NzZEicIXpb01Ns736WFrLUCDFsJj/7+EkpHoWE87DbcDlcIqjtglYSbCYmcwyC
urabTADe/E5EISwfNdkRauBHBwgbOh0gaRwX3/A8BSAPPPdRjQXFLeMTgA9Zsxxrg192VuPNvb6A
JQk0rPddYmuxsIdAf4x6KerWjEto4WKEejYOyBKB5Ctsz9Wi2cqL1NSemZcv941tvcnRJIYjDRsJ
qWH2KulqKsZRoo2+VUjTY9wXmmMJreyjG1PbC3jP2nFjgRm0EWQvFxP5SGWdem0GJq77X7I1bNSk
0OGM4Gflfrre1o2aos5tpKMv9Xq5UwXg4ltpcvS+fJP17GmGe3M8dCMrD4gdcnFo9UZPGUh1r01a
Xd11lipQX18S3J1AqDqtlCSeVWc9ap119Tj0peggthAecd/UpyKykLIQ0TQiGgJPTX0jur76Gubq
EZBMmuioU3/qxdpRqrB3qW4JNsijSmfKlOQ41Ar6+IZuOEo04iGLNu5coIoQTACrvBJ+Muatpk+q
oihGv8RFa7TmD6N76AvdXvo/S7Ps41DkydRvDvjCInOQoxHTgsg2LOYxpLDo9ybIwna/dlKB2M84
z/G3+x62cVwg7Yrua2QFUellL9wKHQdlqFeTv4DOt/RHayLhjNwPT9B94+RTkaNDWzOa9m977hSD
ahp0KSY/BT36AAU8VOWOpfRxfzQbVlDKVdG7pKHtCFyf185rAnfX5vI4+61mnBUBvcaRmrtC3/G4
cjZOPdy2kNcFhhINwWxCVRz7aAE73OKnVBeO0NnonKaWG07gdWtlBTpY8D7cuvg/sxcbfZwbkM1S
X0gqADRbovLgZLcTBgvA0+LxitYU5DKuJ6yJIyGKQrhbNzeu1aAzwjBSG/rBvGNlfRleJ+VWQ4iB
ACtAbCcyhjKEpVSa+tEX5wdBic9NBWLGJX1ZC30yqZfvZfxPOP4aRh5N962Do0q1vkNM6I7hQmTe
OmqSy2qYd5M//UoslwL1NDiSwrkEt6Zx7SbSkfrGgmnMrlUiGktoq538dm6g0N2jibmye/PPfe/e
cAcA8VEkgaQT+JtZ6aqOCtAjhzS6L0ZPdZ2SYfl538DtcQdXQKcKfh0SNXhmXHuDRGna6mUk+q1R
jW6diipyKPr0DHSfUxar+CGEwNxp1ArOjbtl2ERWE683oO5w8VwbNjpNyrMlEQH1N0k7e/oEMTTB
nkQ7ocAm5Dzu7Y31Qv0XK4V+WGQ62Q6wxAyzUaXx4jfTQMRxr2eUTPPu/myuu5NxeXQzIWeIg2Lt
NWN2b4YUFc6EYvGreV90P2NFtTPocuMFpVUcUxtOvupPIewD9zoIyZm8zFyX06hY7YJODdObcvqy
jLozQizQEJbD/VFtOKEKIUyknzGB4MJmQhLkg1szEano0yK3bGMQY6dtG54A88YCoT6HNmnsWTzq
2Rx+aOQQZrEm0Y+K0S5zf4ka2+Cxdq3uzCwQEPBg/IXPg4SMVa7OklboQ0ER/aZw5+VJyEwbUlBQ
Lt8pClhci9CVxc/7s7exUCAaBH89SMnAV8QuFLDgYZZpgugPkwY5pq4An3A6LiTTm0OfWSJnsTZc
ECVV8LmBmwx6KCxhRSg1qtrojeQXjy0U0BrD8ELpZALPNJU8po8tWyDjkTUcgcgVsKCYapCtugt1
yUcmPkkmp5sSO8nip1o+ja/3Z/GWNwaEHyA7gBiBaqGYy/LhKbM0pG3eyX4tqLtweoiFCHx/LdFB
1FmLP+eOgEMfBDGSp5bVQ05DV4xLdxnrwxBLj3VEPTG0vt3/qI0z7PKbWErPQUPzbDXVsp/Vibsk
zhR6gn7s1V1hBoPa8y7U22Tlml5Ddg1JQ6wu26M5xeaCsm4m+oK+z6OChMpb0uYOuNiM4jETAhR5
0anp3R/jxubH9QBRsVW59VYXO6ladeyNUvL7Yo7JaNAJLbOhwjnNNjzpysq6iS7SM0ahUmPpUslf
x1Vp6NySeojOLHYkz0RJOaxyW9aQUMc8ynj5oFf02lqBlFecNVTyOwlk9LUthw9oC556p+g4HrKx
+dd3lbI+q1ZSl/XQuxiXrGW1GEaq5Cet4WopzaBXkFKwrAPCWua8dPaGPyJ1IuO0sVawN1tKarSx
HLU5lHxr7JxQjx7B15FqbxL9IQnQuBv9+66x8XBE/IieItASouaKiOt6dGNrZHmZAzUhI6HW0Lel
+qOUvV1K80HT3KkSPDMEWXV2tjLrTEMew/5GWWSNX5HIxWWLiJm9MlKjz3UzarD/it9zGn2bQfUI
8ZSD0OvH2lDIDBhS1io7RE5eKomf3TTbkU4PTeWD3jBIvPhcv6Dj/P603PLi4tjFnKxsWtASwvpf
T8uQQx6qMZA8qPrWUXLYVJ9b05dGLze/p2nsIvVvolCV/TNYJELrRAuYdh5QMFp34j8gWD+n6DEL
Ld6HbaBR1g8DyBfQQgsETcx65UA2RICMYb7weJmh7pRGs5MmNTGMwY0Gk8wqCF7yeddxldU2jhED
oQryvCjSA5TChCtSM+Zqb46yPwwQwKUCbYBMF3hVjq3thoYskEKB7GVtIr2e+XHUpBLwJdlXm/dp
TB2tW5DKULyw5LGlbRwh6+8DGA5s2O1Z3KWJEptKIfvlojhZETlAu4DqJyIJyHdq073vUtvWECWb
MkJmPHavx1VEkwK+EyxckZqG12h41kRohfUmEJCSCSmLP8IYl38fSUBNFkReKFR9Ie+vjSa6nsWG
McsAVbxrpeEAHu0OwsPYDzu95GV9NjCGuF3wJEX4vL53WCoStY2HHgr2si8Ji1tBRnIAh4weKe4i
zg6IFOxQr/d68hgln1adHofxdy3tRwUUJPPI2cBbXoTECKgJ8P5G8ykz25M+Ss0iL7Jvzger+zbS
t9R4nXnqE5tWVKQsDDTh48ZhTgmJzpYx9SDJFtP8WaLTg9IW1U4z+5+hpfPAKreYd5xJa2cTKPdQ
l7hp2Zr1tKgynFh+0SHz3e6szAMi3NO67DiJ3WuUvJT0V225/aCSxRJdOe+dvDDwb8MxGl6n5sbY
sUPBRo3GZaQGWHm7pRynMi1z1a+KnTWNIAkqiDa9gcfq/r65bR4BTuzSEDPJUagpZT5lMKSehBEI
lShz5gHS7tZ0VsrsdTZfwGvSSodShpjVkr8XncBRZtt416BFG4EG7mW8btiHZ2rQpQadguovZRi5
SV/RfZi2ol2paCe4P9yNQ/bSFAuOgax4IjbppPpFJZ6FKX/LwKJ438TWyq29KcD7Ab6JdydzKIBA
vy4SVfXFstdeOhkl3mKshMMEzXZP5VcBtuxhCZFJwqsQ/aWMvRJ6a9qI3ePTuXRbrXd0I6g11Yl6
TqFra+4uDa0fchGpSYOYpTgPMHcNGGLKhIymf3/qthwBWx1YSZxwaCJYv+DCgjm0OZ3kTvNRDGog
Rm4ANs0BLm1tcxQA/rXBTBckompDLFoNBiZ3ru24O1hCdpLCzpvFQy0DS7zUj1buDNOzpdHj0D7V
QzCKXouml/vD3Vq5y09hJlRc6csLoCdwQ+ZuJXf2OqkJJFks3q2/ObG4pBDIQ10BOLnriZ21bsab
EROb5+ACK0EEFcgpJy+7FesikY2oDpXqlZuCMWLpTQMCAEPzw6LPc5JJHeLMWkNq02ipU4VKdJYl
+kLVwsiBdk8OSoiWlGow6rOpxrw2g83JxcWMzlgwFN8Q9GpWqVQlDTV/GnblcKLdWQu4DsszwtyD
YK4L5wZ0h34lQyZrOYXxcx6m9n+3fheDYVKByQCMnUgtzW+zmhTpDxWMiVTgRDObTnJhhEliIZNW
JBkkOEBhsZMnSIK8QOHnvsdvHSEowf5nUZgNXg1RGcUtxoG56tRfo/nXHdG4zbDiUDOzQDQisVdJ
aAFiI1qt7sfWr1ZaAAf9vigDXq1/7g9kY+FRSPk63kGceUNpEoIsiyZqCTsxqKs6qBm50H9s3SpL
mge0jvHGtZXcWbOlqEWh1RNIPsYDjLrr21RMdH8Uv8sdxHWMR2M8lV35mMeRrYMMN5v150TfpTop
NGNv9gcaqBn4ktySR/K8OXjkl9boBOq7bIpwUKslLcH55od4vRXVi9CGjtE+WjOv12PDXaDe+68h
ZnsN7WDWAHjAXfSIoPIKOu+/Dz3gKEjaAEOETDtbQs9QwBeXcF1HeSJ1irQ6MGfhy3/hLBdGGK/X
VjxpHDW638rn2TgbxQnUKeNfd5eDTBiYGmRsURUHIoWxAobk3gzrQV+3L8r0BPsX3OWcK2sDBQAr
6ytERMUFkO71HXZxRdO6j7UZuQ6/ydP5PGphIIC/zKENwF5GXorg0LdAM4jXUn2QqGnusiUD2Tgw
WZl3f1Y3jiu8K2XAVXDVrEDT6y9RgNadK5obvmQFhgbhbt1ruIWyTSOr/B1oZwDYY4OrORmnsTF6
Ayn3A/ieFPkUds/3x7G1m9Bw8B8T7DiGqM6kCiYsBRm2WPoc6o8hR++LxIGw8wwxSxdL8YRmmsbw
lfZ7FpvOQoNo8OnAKwPz7LBxgBDqojkMsNMdllF7LaL5sU6Sf6jICUh5i8M8XbTSzGkbVgY8Hq2t
E+liE+I2f+4vD8cI+2JIxjEPpao2/FREqRntxzQ5FqFz38g6JddFF+Q+UQDGAwglHLjztS8bQx/q
+WwhLQl9VRfnnmzr2ay4bbVYdoKujTiJ4n1s9rx86Fel99IyYkFUDPDARD0OSUK2cpVD/7aa+nAJ
tKdlIGHomhDsIflrfqb75UNodt27eQDa91SYtv7QPaTqbpocQwMTHAgFjj0o1mr3PfYK0CD7w/7v
puXr44AkWCHOBjKFjCdF1SQaeULFIGz01h4pKmqVlOmkrmOByFNYk2wZRJJMQuPet3zDs7aaBl4X
1TZ0AiF/yty3FtTlwQY/ikGcEtlfzJcJJAqf80/j2GY7S/ISkAj9mZDIshWIhD4mb3HCiZVYx/v6
AiBskBAEIwm6dq59QoUiepYlhhjkWj5isxYzkRvJsOuQxpzI7wZvvdrCQYrEI1CMOFKZu0PUmiGe
ukoMnIr8aMiPj8H90X3U5Fjv7s/rTYcVa4nx9G5AY7AiFmJQEOpoJCMVWf81uECl7PWdRdBJZTdE
cbyEkmNJnrXdkJDhbXY4+3pzhS/HzMxvkhvg6NbwJR/V10c8SOSweyaL3TnnY2qXXDWa9Thit9ql
Qeb8rfuo6Uvlfw32jkEcSonT2Ov4qBvZto2eMt51veVElzaZHZR2kaxEUBsLTg/ez5/W4+4YObZI
Xveco/gmjcSuK3MWJ6MxDGu7fHCinrOcak892IVDHxxOimDTVVFSBARx7W3SWPJ/LS1qk6LWGlQE
VPI/4tZtvy0vWUX0kNgziQfnd/rPfadlT+d1bCtfKY4B1KiRjrzeiXkaglylm8TA0wRbehEW++jL
PBYXnhFmpXSZYhfmMJIfLDKdQc9GwThALM5Nc/OQYAfDLFQOWa4Jz3AxaFSv+pZ/Vw/mO0DL8RNo
Bgw3P1UVMRIbxNa96cYGUf8bR9GhfAdSsLV/hb3qxgow5mIepcApCJ7/mUoalcy5Z348BnbGC4rX
g4vdc+AKNFDGBBgXhYHrpUNKwjTRVzkHQiWB3O0kFaJ33zluGMLXCb00wZxojQGtzkVQ5mB5DTPy
nn3+8CTiHdoTJcsLQE/EegALT0ke3f0eICXym2N/vYnuDZE5x6pMQActujwCcGC0bkGcH2+JW+1M
J9ll41GHZRwuewFnS+hqv3ns77wJZvaGKE1jkZvaHNT59Gjq1X4QOp6awzqCeyNktgaIzXQZldQ5
kCMv7npXFA9m3Xhd2Lzdn8tNQ1/9jABBARvC7A2tjTV1UdIlkOIAmtFW/6daPJXXPf3FYMuOB5UG
sF+sDY1QQL92SqiFT0VlhnPwrhDcA9LHbH+0H87Hk0TeJlLYUkRexu+J7bo1sWMyn16D7tnmHdlb
V8PlVzArB3q6Im1TYQ7W3nvtQdBPI496Yms+L00wC5cnUtEUJRYO4g4kA3mmMs6kHc6LzJM8u3mX
rrtwZeWF4oeqr3yH13PaJ4pcTWWyBOlB+yj20gncJenP4lDUJIck1M/7jrIZNl+YYxnptGY04yzD
5NGBDPbpYYqdyfFK51DZO8M+u6PjBt/Dp2+/ELC57uerDx4ujrPe1KqZIbPs8GORRIW6xEsgzw+N
QSHE7osm6MgXMg4S0bpP5H6ELOFhbDYWFXQNuH5xnFprt9z1TIPiN8oyyVyC4lF/BwJN8oaj0Z4q
L10OkKR9TIkAdb1zBkHYiBPO3FCHY8hQOIMiD8ixQATI4laNHMQAaTOIAY0+J/m1yr+BWBT7lKjL
Z5H0u2V8jlGvizP1tU/oIRXCXYMco/ExaKQrenRi75vQKfrPJq4cLfqjLQsRf9z3ja+nAbO9ESag
YIX849pHyLjisui5nKE/OlAfHj4kBNQn3AvTr8nDeyVHrFK1TvkY2TKxXyPHf79vfcsrLq1//f0i
QTNH4GLpynkJpu44vIwGKYxvouBNChrVHOw+gbMmN2n/dU1wuaLQJa6vSDYPU1YmpVTSlyCcwC4N
rZjIcsMkBP3gI8hvqBpDKEE/im+F7MoKj6Dppij+ZV1CBR4RIRShWFK2VBeTIe6FJRiOnfsxeU41
73LBBcWz/erQkfDo2TZXV7kwyByby4xedBPUU8HUaKQGnKEf7YpWIIZwpp8DWLXM3G5L8KPRX1EE
XM2jID0JK529E+m7Ud21iWsNyFZYICDlbM3VNOt4SHxDSgGU7ehhZyIRHbwcvVD0+DSJ/DDB1PbZ
ZZx86aYJYHfXNTeQeWVMtH2YWi3FBiwIyA6WvRVM73lw34W33og6Lt//GGHuxww4jl6XYQSa5I5s
VzYyLjscrLrteItXn8uDdvZGHcg3Bw7V73AENK/xUTyVD4nHy0Fs+zfa4ZB+B6gQHYvX550i1VSO
jFoMIkP9lQ6JK3eHdsxcIf+jhm/66KXCPwNk7qWRlJpzfyq2nlVItYJFHlEJgDRsP55RlVOqLI0Y
jJNApuEjIeIg2tC6zPLjMEHdMx9JXEpeBZkZoX7PU05ycuu5gCaIlfQQAF3gkxh3H/IFfFUx1iJM
Xwf9o659fTe8m5Edx576pr4qE7jvOxEU57sOJGVQ/xue0GPCOWTWI5P1bPS6rwplOFZvqBlwCNR6
kutiAFkbRXxu3lvLSQ5d7Kit086cPOlGYAQYMvJN4BtHXy/b2WuY3aKOeSQFkon6CfaRopKh47yD
tm7RSyPMJTE3jTylFEasbjfp72lLwIxd0A+O/7CA2PV4vDDDXpgZbTpZFQT4z2zYhvW9p+9Feopj
39Qe8smlY0Wkw32bm9MHMAJo6RFCKyxRcDUZkJ9dYilQZNd6pBHn59WtI2gFO/zf77ND6gFLnQax
kgMlisA02olq4gMRXMteJOp5CYXlBQoxAM8sn9LYFmDbRv6TRBS0506Kp+JEVIviZlKjJLG8ca5z
N9XCKSejhfe3Ww5AYk5K1eEGAxcQ6CP6AS8aSNRAa1A0G+i81mEPlYliFLLfEEYbfsSoeAKh0y64
EZBSAuMz1DupYpdLb8k2tIUzCNZ3o1TuJI2OvQ10BnKsi4CXsF3WhfYkUgQnbqHk6nsllabqzECu
d6jjAQuzgyRgC20rdU7AHqOoxwbQdjQdquH0qlYd7b37y7cZQFzOL3PedbQqrAKI8MDpAY0gxr7Y
FchQLTbAzeXuvrGtxzMSjv8upnx9uIqjMjcCTaWgPUuO19nUyQ+Ll+zNfzzZ7p+WF5n0j/PZ9EQn
Pg1vKck5qIUbKOrXDrn4AqbqPYASXNea1V3FZ1NwBVB1d0+acm5yt16eI9Gd6r0J1cy89cTmA/2C
DtVLRw39Ofaynrql+WzlPM7O9WF0c95dfNT66r4I4mIoDzaVjtMh71wcQuJi5+E3mTT7+9PP20rM
bT53UOCZa5iJZpIqZyN2qbVTkHUqOs6u3Yzc0XMG3nCExqAnYqbZgrYUpGyw0BrRqJ0gw3tK3ulh
2BU4XFPSnMWzugcB3D4/pv74s7bzZs0+cxOiq/fezuy/38HMbFbHZSWGhRQU1Omfe2hpncxzuRDX
Nttv92d3MzZdQQhrD7gE/nLGlhjn0zBXpRSIs6vvonwvQVNSciw/+jiGv7qnerGLV86SboYrl0aZ
NQ2XpphnvZKC+IAIDeRU+jrFQDJ3jvlEg7b2oD5+f6CbdxnQ5Wi5WJtqLCZek6MYesV9LSEDJh8r
0JJ2rvy3RB9f2/TCxurKFzsiiuquqCXYEBRb9PXSFcugcioAsmdOiLt5fwG3h5sLbzc0Cl1bwpqV
WofW/sDMd2H+U9NPYsWJMNbL/cYJQSEmoj8N7ZHshPUV1HknPB2DqnLR9YsSUxqda52IzxDHSTTO
3uNZY6ZujqMhVypYa8PdZBD5KVxTIllvv/Ia1DbPk4txrcfaxSKJS59FMoUlM3d6hMPxc5O6lP4E
ruK+x22dj2hOW0l0QLqKZuNrQ3I7R3GPECpI/mQR8fQ+IVL6vRKhiK3/N/fhpS1mUBWyZGM5tHKw
PIkILKyECNIvBSrqFiQfn9pjzcuwbDngpcF1PS9mUR8SzZgtGMxUCpmkvaJ95P/cn78tl7gwwaav
zEWiFTjI5GCw1cJdzj/oqXw3JSfm5EI2T6NLQ0wwUY8TncHXKgdasxyEyIQc5nsoA0/8uWDNmuhx
Ul+H1yYeyJToHL/fjGQujTPBhTlV4GWpSjmIreMSQuUEQC04CCn90k5qzp7mDpW54UJr6kCWjKF2
oIbv7So/RPWz0B3rc1K9LOJk572XDPuO12exec2gogKF6rWFCh2o1/6idmpTyOj7CwrocKyZHsc0
0OK/b+un6Q2SzuVh6iPXrB0QnujewusF2KrIoTMamCMFrM5QZ2U2iNxVQog9iqRcb7f9a1nbswPd
YFepjlK6E/Vzpx4m1bGerYTziNrKpF+ZZraKIM9t3+PxGmi/vGyvecsB27M9C2Rxcs8T7BDtnWAk
tsOD4av7Kib5UT7JIpHxn7ATdup5AW0hUgj3t9fWhfjvjAA5dL0iqdYVIxLVYoAaAkEq1jc4eYGt
/buC1qC5jq4FQASuDURCU0/h2EoB2jvnXQ3d2RrQITt6QwKWEyBvpiAgoYTeCGRk0EzGLO9caX0e
qRNiUUf6GTqPvX1ENckPbZ7K2NagcHmgUgeaFWjrMRsIHFd5Fo2SFACFMmboAbAqB2hwd6TZ2k1N
kv45r7nULutUsXcxkOYgBQKqEorhTPBSh4ZI59rEQ3xfQDwDKEa3e9beQ1I8u9nrqTrxYvutUgX0
y0D9iIjJQvWHsUjRR73MmSUFGTm154dxlxuk8ezIUV/uu+HmyYDSpAblHAwOXYjXbgKZliyOm1AK
kvnHKPwjGIcx+q13h9Ktd21qy2CnEd22tZPv6XhqJM4lvbmeF9aZcQpqN1thtVrXT0O1Uz+b6Ftm
HtroSUOGmKfAt/XCMNZmQoRueNCDa/l6sFPS4U9zIgczMIe2DGi/RZrlQyld8L6TLkPOyG0fymxf
/Ooa9/V/SPuu5YiRY8tfmZh36MKbjStF3CqY9uxms+leELTwtuD/Zr9lf2wPeKWrbrCjsTGredGI
IhPlsrIyT54DCpQMybMsXyhLAa3f3nfqAfQxvNxegyvbC/CdEZSMwgg4oSYXIBsgxJbpQn+CxjkZ
ClAGQdH0tolrJ/TCxuSeq/ukUUW0lJ7AwmS3XGLLnLxR2amtF125Db1tx5k+ZAjzrLWz4k4o/7+/
YHJ007IX6yFCDTzrrYA1Tgnm25jJVofoDMz+leutm0IiYCoirO1s2UiWBZvBS12daUFEVhrgArxF
JtsNDdqsqzu+P/VS89qBuZkLw5nF/EUCjFeIjmzs/9iYxJ26BiBgMWCme6d3wo2/9JfMer3zCP5x
KtLdI9G0lO9U8rI6Qh7cvL3Q12oPMA9NMQAZfs715RYPa0Xo4g7F9uft67tHMsrRxKkWEXVQ5D/h
3iUtYQvfOcyJbY9zN3GS54anNb++AmYDukP9qR4cpu60+q1Nn2N15uU1Z2VyVnTQxrZNiV0E4TjI
1RX1niX6YgiRfuNrzv5Lk2kguw1GPTjiyanJ/X9NZk0rc7u9S23mgKOA3BPM5otO6mVhHw+fcy3G
17YpHn5AKBm4vn/plocdr/TQAgTGQF1F3r2ozrUK/Di66WKdWZgG94LUoXlOhoWEtD3Vt6qD7hty
94DNGZPw0dga245W5COhHfZtQFJTtLqlTx9QYvl6ItyqchQqUGTaKSeRdi6X/5MAvvV9k2Xm4krx
0gDfB+Ad8ovI+sV2aGdOtnX37jKhjrU7hVZkl05iQ8WMpLQlnJ1SBB23t8C1mxivx/9ZiykTSKK3
BiAQw3AC9lCmgF+/Qrt0O+z68K9stnNLEwepaqXACgM14QRDZuOkY8j60gc9MQA6Lx7qlUdEiejo
cGJ6e5Q/weCt+R535Nl7MoI3SQz1x/brA7jsSQHIpb8EOzH+Gxa9I/uP2s6thlSLr80TVLTIEale
CgU8k61nEUNXrysUc4B0RhEffTqT75FlJkmuP/SYi/IhixbZQTfbcidLx0QQzMBO0WYf9VRb3p6H
a89BMKD92+4kGkpVpdarGHZFByLzz+zLNQhN7MWMl561M7q5s/luglZqPagzI76rbH5lojeBnlry
OTOca94ShA6gxUNNEu+uyXAaVwpEkKHxMKN83N09FM4SUpOhOTxmKe6BhbubeW1dPS7nFicDGzzU
ZIQWFot8nyoVgHu0jZFOXCpms/G3hrJD79vMKK8UsEBbgRIBCqBjg+vkxuV4WYWCNWCR28ZE6u81
iBwPymekjugchcDVhTu3NXnpBMgL62LU49lWk+1zq4M3XBu2pqXM9ZpLo4ubHsmRBAv0FwgJEa1c
bhHd712jaAXgrXmd1k6hbUAxuBdWydIh92h1Ijaz6Xe61T0SO4e19PAo7x4NM2NwhXOrOh6339+C
PCTkAkBQMr3bQzYMqSBj1Nvw2TtoVFjRygGPDfnG4Z/ZtD/0XreMTXx/q4Et1yvH5VwP9vur/Vo7
raOvbGzd+3uDNiRe7x++rCfrraBPpdOdYrqILcP0jvPvzV/kKGM0hwQsj4ZYtE0rU7xE2+lRbHCo
BVSNnK77KDFLI4Z6ExA8FgPKfgXBPd80hi674zkPl5Xba+soVbPHQE35pYIqnRPyg7ZrsiDGr+Wt
Iw2ydsfwHzTeecaMB7sa/43Cm3gbQ8UZn325bbgh8PMBmrXIK5iuo/FEbqnLm+HCxN1oLA/Z+zdn
LtbKsiY6nUO+jCdtunRgRweX2hj//gJeF2mu+22GDDwbrEF4l4SHnrN9ggbfmTM/Z2jcsGf+Uw9B
NOwi2X9qtNOrXOeguzvkmNBcmDF0NZw/H9JkPkNVyjAkpFG0lJjPa8QjNcrAVvmCRiLFQk5FQYfC
Xl9D+Zsjn4vHGd927eSNXaRjzQSK3NPlTMrG8OIE5vPSg1zYVpG+5DAidRBQmft2oQHDc1RuClQc
CctXgmdF8vBw+yOu7inkB9BIhwo2gLQTp16luRvrUSWcUs+J1gMx3p6Y7VQe2TuW5b3sVquD9gKv
A3XN25aFKxeYMZ491LJBOY09NVnnhJO0oQSQsF5FZIu0S2sNPea7RILpIO1rMhPuXVtuA0kXpF3G
Sf/F1N1FeixDGEU4rSUfmkLkqfxO0e+Rkx1BKSSlhlmsUyotHxeL20MdRzI5OiObNh4agLqBGWLi
7osO/kcqRf6UtraRvhbeR9VuIApdA2svhWYjztVHxo17y+DkCCliqugdEm2n8EPItppQmqo+B/y7
ckzx0EaDLFTlZBUO6XL5EpHn1KyAjaTZ9o010GAw02qOrmHOymR7ymrGcj+AlYFRb3UXHKIFb0lE
+BANcNmZ6gJ34iJpH/ncmtku1/LaYyYBKTrwGKGtdnJXBaoP8YsG3lYHLYOnHw1hkyVWElkAmRRd
bZYQ7eu+NChscTRmp+z99qa5Ar2CcxB+6JPGqHVKQxvkspA0QyUCRyoetI8RihFZjqDt+GdwsS2A
QmCWaw3722avACIuzU7WdZB9LtUzmIW6j9p7ppgCYLc1bL1dlA3R0QGZa7Zh4hMS/02555HnUEx5
0zwakVmUM9HJbx+BjxFHOgnQGiLlMTk5jdeyCG9ZEeHfMiD+eq5oM/7+5UG5/PuTg4IUutTG9YDB
gvFG1ZZy4FOkFqkyrNPyKEOunmdbIzSLfpkN26qZ22O/D+ql/clkIwkBYp9xfCDxy566PVMe3Mh0
k/vIfRveIvVOa6n2mZGeAMt6e6GvhLuXtidHK9f6RioUjD2OKWpWDcsJl+27p4ItSmCmLZnNlRLG
APrXbIMaByT/aDaFysqly6jFqo+UArl2KapiIDf5BvxJWh2jmVJrVfkYuSJ/rFnQmBD1Apd9m/qK
ROIyUlUCAXrADJtEkXqobejBekiiPCe933bv0dD2bxmfDJ+Z5oG39PZE/XZBmKezr548C4YebMmG
CoRQCYVCnqkLCRjuyF8rHYPu5Jxiy5UdgQaGEcM74j5/Sd8IQpXrGRqnToHyJBdLPXxIavv2gH5f
R2jQH3XMgOsELcEUl1LHeiulfTNiYBIgG2PaF2zJ+ZGp5Y9SbLZxQrNsLgXyO9hBugtAVnByKD8S
zpdrrxm1UddgKT8NURk6fhK/dY0/p5t5JaaAFcjcjXzNkBaZ0gunrZx4buCLJ5UB6h+vWEkCeVuD
XSaKXbtpwNPFysHUaztInsGLWieHJC2IEn7MYauuFF/wKRK4QXCFQINkyhvtsagGg3Iintxt/lDQ
wlSsZbDK18y0dDJYqUykmVjuSgkaJrFzcB9DxRdlh8s55ny9r3kFpbr+kBGG3HBCZVPYdXQXmcpf
iN+QhUZzNiqQaF7Hwl5aw6NJ04I2Boggxk0ERGP+yb+JNKEB1QXi+qR+VvE/3rdPcxzFV15uqEZi
ZoE4EtFDOJ3boFchtYXg4+RnBHWsngQLd1mttV2F5O26slZfxRIQ/BOejjNvsCsu7Nzyz+159jhB
i2YSe2IunYQGLMW5w7dg9wKK0xpi0/VnPM/cOMVJCMKJA5jDOIyT/87NYieZS2+VUHSGunelJaNV
zEUCsXIinxRz9bSrR+lsjn8eDmcjrfRBTtwItvN9VxGQKJneWkL/HeV9i0KNtl5jfmny9BdSPheL
O42WK0Tw0GWBYS03ozeZxndKt1Eo/4AAIw5nAoxrtyDySmAxRGoQjWNTkaC0QnJNNzogVLp119DG
IJ+eYueGCZx0678NbA4Sc83BnxmcsueIg2AMftPg2gWYvyedSETEsRu0uyurdvPmPq1ivEHmXu9z
Vic7CYnurio6WO2SDZ9SVju1+pdGBgoJ0HvAyf8iu+Vasa6iUALeRnysOHkJSSmzEkKiiKdCIjq3
THj9VUi/mWvHoi2GC85dtHNqQlcuNwU8woCa4hYFn+D487NtG/tRlvNBKp1a2i3j93rp2ZjPudhJ
xF+ZRDLnVqaLmGddjF5EWJG3CZFfOxO6aq/Fc7ZEGX8ugX+FqQD3PR6uY8s7GDenT3TX5/zEV2FM
IZ39XAW22q66Hn0o9MAtBFS5rYjkZgbKxgd1xgNdcXcXpicRW8cGJcoUmI7QgQMqkmAvraB73b77
c8rF1y6vC1OT6yQsBT7mJJhaA/JxOGhHSOZCEu8DVc1ZCMaV04AmEjyuoFwKBOEPluBsk9Si6mWG
lEmn0oZoELWTxX3gMJO3rewF62fejreuveQuzI2fc2aul3pX610MzTRLc6s9exZLqbvh7+rjQjGV
h8VwnLF4dX+CKVZD1lwBE9r48zOLii4UeZTW0slNQtKuGskS9W34HhzAtELkfVPe88OGpdncSK/u
FwOJZPgAoB5+mjfO7NYh8lxt1Ion81lcDXhFhHTnk+7UHpHTOcyt4xX815g+goMGdw74meQx6Dwz
V+lR3ftVDsxHYuW8GRnUrQMz5mO0GkaWF+tm6saYg02eg64yh2C7dBA0xEZ+azX9SYjX/rCKM5Gy
bFEBn5FvItHU/GMrULmk6qvk4+Vn8s1njBJH7Mws0rXJGgl/QDSN/AKY6y+/3s8BaG6VWjw9moNI
msUyos2Ch9/C46tAk+i9uDaZhlQueG9um77SYoeJOzM9PWxtoYCSGddBfwDhLdrsKtM9NKZBlIBI
T3xpWS9Ii1E5IC8vzq7ZLtLZ/vOrBx4xOjiPRgl2RO2Xw+889F4ZIm5eiYRIsGTUFUhF0bZ5mKVh
v3bez01NZlp1A0B4B5h6NM1ntNB4JOKIsOUROy0W8gwQ5Yebd3o5gEAAamlgCERHyMQaEmOaV0a4
9ZRn9sY/auvObB6kXWQ9aNTZCGB6ASHaoTwdj9LpVBJiPaWLDUGq9Xjw7JkTeSWBAn7qf3/LZKG1
rodL5XQgpdEPCuYkW5Gx3PJcMuHaVoZgOhrwAWvjfwnSNkqhRb0+SKdKuQ8NkqSOZ3WI2lIriE63
9+61oFg5tzUJZXquE90+4+G8TfStGEeZDu/BibN6e5O+6WS1WuT0m85YvZYWu7A68agNChEsbEXp
NGbneyJs3JW6ah6Iau6tzaYkov02DNRfKJR93h7wtc0L2hk82FUwpgBoe3lOArdKhzpS8QjQadN4
pD2G7cttE9d2ifTTYSoClaL8vGXP/Gg5BEIgMgwu7oGXhRCnVG/CZOXPBNtX2r3GFwU4L0a5DCSA
JrtRrDxdSzgMpUWnV//oPaHDd8/Am9AsCEk2H9igeK1+NOSLs94lRvzeEWZmU702neffMAkQmSL7
nhDo0ilTMg4dRxGLFSeVBuPJKPziVEVZ/+BBGuNLBct4bWa1i6ZumfO1becN6NgziqZKoMLapwKa
N4peIkqEIIOoecS/i4kMzEzWoN5DioJj0GP0OB/HPXRTtMcKYYwUkqekH7EqJ7GtuolmlVz9PqAb
ZNf7dd6QthzqF0Dl6+UgdDWUswxOOWkiUx+yPI33YlZCGaCoxLygaQ/KJSqlqoSIAmAjD//d71/C
TCuRxhTyfMHJCUOLumYAC+6H+jZSpHiRxxpk+nLV+xQVlGNpLSsZjdMqFciQNNVKT0VuGeepFpBY
yLWG5mJcQ/YgjfnWSkt0SxJ0/APVnPrlGw+JGZ6obVu7FP200XuCqWJk1MacEye9emP8e+l+iXy3
QYP+SzDyn8KHAjreVDkaPVjRMsIt/bVrGZ7t+TO5sitVgPMti3Dx8vT1usr6FNXQk79RqX+8C03v
IDgC6BtiK3aUmYN4pRwHcyjuos8Zp/0XmB+No6kRpi52p+VvzMbebqNFAcxQRp6VOxCVvWU5lQtT
jSnlMsecuS2uj1ZF2hHljpFlY3I4FDlwe7VL5JPcmA13GLJD9Cijh6ck/BJ7SpPAK8S2dbfr52Br
41+eXprQb/uX5Wlbr5eJST4ogXwynsWcRkQqHTHbZI3Dmv3htre76gEQW4BiHD4VmhuXS4p2TUhx
d6mMt/Cz0W/rBvX8mcLCdU93ZkO+tJHkvRgoPGyU9nYNDhBQ+/jm/Zdre5uGEmu1OH4vtOWjPvs0
vTo4oBllAXBnvBjHn5+5ck4auF7wBvm0DmDm9sSNgcuvNTr725OIrVbR/ieNf7s/WauTD2ze7b9/
/YCfGZhETprShaqRw4AeLlzHB+bvOWtQbZNRadNyMkiHrFaJkW3aaiZo+4k2b41tcjUVWoINWMB0
Zm23r3c2gFSkLQDFASngZlMsd7uVSMyjFhLPnLsWr0VPIwL1X2s2OXWdF+ah5/Py2BGw7b9f8R4h
soXeneV9vHby76eX5GG3OgHccVhIOflLh/7f5qeAUU7IeakNMfTmWdjcjQ8A17zXaH93rABMdMKZ
XXTVyeDBhrgfz1Pg3ydT3Q0ZE4QALjUCEHHbUygJV1b/sAIdzqc7R7t4bW7PjU3mFtoZoTf0inTa
yla00mh8vxBeZrbteAdM9w7WDh5l5JAGKeHlmUubyIOgeSyftsgcrnmbLg6fi3ruzTa6pV9WgL1B
dmtU1eGnESjOha5o8JBBSd1v+70gKejzybuxvlu+NJZ/r5fmjkoROTWnyDzeHuO1CHFUoIdyEJQ8
8QWXQ4y1OpGKRpRPofpe9G999pBwb/2covUVrCreEGdmJmPkJIiRqEyC93oevaZPm30IMFNB3h88
4uM8yIRsuAPosze0AkcuOCYDuyecaZig2KpRDLg97Ku7B7ANAEeFUehmsntyXyx4sdfkE//K3cWt
o9ZL6FmjuUGdKbtfNzTKABt4NmJ5L+dXEwvByHRfOVWmrtrSO+8u0tRqokVufN8eknR1H6EkBeb0
UW5xCviDti2XJwlMZRazNMIdB3uQaLx83drQ9Tiin/bLG8soEGk4xN9WSqIHMF4mezQMByYY+E63
v+daoQGlYNAVjXJgAMmM33t2Y7kJZwiej61lblu6hYo5QcWdlk/xOtkoK1+lNZ07seK1m+zc5uR6
1hUkVSuI4MIFSch+gCVr5L3tjja2GXE+yMaqCmotRqbUg/k4M+BrC4B+ICBLAEQCsnXiLlgljyQE
8LfcMY8NW4qfdf9eAptPl1qgJwu7nOqFg/CLw+6ey49fvWPPrU/uWDlohkzW+3HoW7PcG08alNtB
WxXSb5DULWbG+hu/C3eBdOAI4UXqepqhG3S3E7hAlU8JOlWqZeF4JU19zYzCBi3butmFZuV/3DZ6
9S4/NzqJgeqgT1mO8BYx++OzuwXKimzvGFl+tfv9/inbbCS6o4sFfZxzF1e2Fdr5UbpH/A46NHVy
iqMidEOVJcpJ/AZ/SNs6tQlKmY5zbg/wSox3YWZyYjLZi6Oqy+EslCF3hlDHnHJBSHtXruaCg9HD
TW4doK4RyYLtDxy40ye7p0a5MjSFckIukozEpvfO3qEl8ckRUNOZozEeuwtjuNxgDedi5EJHhvLS
FUQDDxU8xWtPoHb3TL/GwOrWr63b0/e7oDKagZYGlOLG63TaKtYqeqqUnt6curtoJ5jSItkiLf4F
Vi0noMr2qbJkk5lGc5gZ3g9Z/K/xnRmenD0lUMIUZDPtyVN3brnmjtVSSpaBbwNw2lRvmviZ9NSn
6gb9MJkd+fa78RbLVoLnuQHZD0YgwHlfmMG2OPX1MgqeQB0RizTe+E7pEtagcYKZqC1wlveQ3WUx
bTbGSQif9IT6ZuKRMr7rckcpKAvA2rXIj2qxL6EjCoXPniPhIn0rQE/CDNsT8c6VFzk6cFcB8Jnh
JhHMVjQTGqF8SFKA7xTdaiUgRcSKRLtubKzfFkpC0LODOnjFPYFoBHkB2fK38nvIZrvOx6N0ayrH
C/Xs1jDcAHViXWtOCnrtH1lBpQqsxRsBnHv4GO2gcBbzLf3+9tb5dU3/7BxZBG51JC3Sp/dG5PeN
Ni6gYPt3GnJVrkfmGOfmbEy8V5Oh7l7msLGWHTSm5Wtx7kz/csqTUUwuoK7Le73wcMzAKW+mdxVQ
BI8Rtggp1u7b7Qn7DYOZ2Jps+bYvUqURRlsEfXxKtpBiSznsXJITgRZ2uxbo0UhmOgmvTiHQKXgD
I3gDtf3l5kh6tWAVH8FoxWq7diFH1QtRZ2XtskwABuqq7jH1+Tkyqd+FvnGwKGaMivGjSMpkYpMs
TLS0wdKF4Ss/oJVMRKPKLg2EEerLeCKBGLJz1M9A3ORf/F2pm2D/J3I9E0z+8tmTz5jMOSCNfcqn
YTsW4lObQ4W6xJBdK0A9p7hLNMm+vcg/9dJfh/Fs3JPDGCrZIHcV5lsu7MonioGSbRAuS9msPjIF
yljg+c/AzEbVvR5YyTLSFtmH8NW0po8ntsV/CgD4ZU+3v2p2NSbBO/ODOtOCeNx6WbyI6ntFoP67
lz8YNMmIvKyf22ATYUpSwlQz4tZBP+MuftfZsBKQtx1DPehroLh6uRFTMWF1kivtianrQEWOeJ/u
DYlWGVzui+KmpFsoKYmXhQIJBHRzhMS4F4KnTrJ7HZ7d6tCXoiCX20Li2ZHarSovlVkIzDVXOt6D
I88kgvBp9r9HdUwWUxUfCbHwVdhhAdVDKi/VyvE6Jw5WkfLKjL0iHWcW6Np1D3aCkcRC0ni8fC5n
R8KrknFq1UFkYyME92zo6AABYqkI9qH02qk82HZWpWgLbmhxkH9SjdeyngGlTp8C6D+EjICONjoB
jy88byd7N+JcjSk1+p+eZecZO0QPif6Ch6WTORBSqilAZP0CWqDoh3TvAXoy1W0KlAfq9vjn9oSM
7uHsGP36lMl8cEB7AWg/8CceiHMpaknE74CzdpOZMU/fAFNDwsQ/SmBHaCIOhkrwEAbCZ+fu9SKH
rLhoKaViVwlN1lJdgcfmta/TGW8x8U6/jE+CPC8YGhAX8vypyh6yNzc5DvwqaBaBYAqVrXIzybXJ
VfDL2rj5z+IEgef0iuuxvBGKOeoD9HygbgNFuPIuiebaLmbndXLc3djgu0xBh2S65C2P2QW/SGva
gQsnpBW8/wKa37PMFz+rNd02wFuA80BQQWPy8+A/H2JQ9hrUeMFQC5i47kBFxQ7Beg1RBwAjhfc5
8pmroxzZhuAqoI8DBObllNYhD+5SoORPoWwpMVWqRbg0pEXR7xFE+vE3M5wSN67gftw+HtO4/Wct
cb3ySBuCKAbQ2kvDQ1RoodujM0yqffdRrfvW6URU1LLUE4mU+P1rHzTJI6dL4VLgtX6RcD065OLs
JRnK70hIWodpcnaIAVO7GzIxs+Aa3vI+zBa3v/TaQUYhHE1GkqjK0Ei+/NAu4f0sdvGhAbNHNW9f
cDJT0mfVmyYO9GdCxkgDCBKVF9HJfmmnaVzWopwBrs7SRJ2IhnsQaO6Tg2qFn61TgY2esxRro9nB
UnFaM1nydoFSGShID5FpLKEtgHg9sLkZP/bzTpvuyPPvmu6QTBBdScJ3aeKXmsSLxq5YYHVI63je
q9biGSOl9J/e8z8+uv/lfWX7//777B//iX//yPK+hORVNfnXfzhf6Ad6q4K3+A/zrXr7w/oMqv8c
/8L//Mbl7//jv2oIJ77FwVv6B6nLr7f6j+z7j2OFP8Gq4INNf/fiT8H4Pz9utHXxL1ZaBVV/qL/K
/v6L1XH1YxbDGP+f/68//OPr56889PnX3//8yOq0Gv+aF2Tpn//80fLz73/iEPzH+V//5492bwl+
67++vbcUQ/k//3v6O19vrPr7n5r8N2A1UQYbmwHQmDbuoPZr/InK/00Z1Zh/ehPB9j2GNmlWVj4s
6n/DnYny66i5AA/w5x8sq8cfiMbfwL+DbKkOqdn//tG/vuxi+f69nH+kdbLPgrRif/8T5D2XV8VP
JK2hQdcYXQ263LXJVVHnHs8UjnMtIW3DDSfpX2AzlEx+aDfo1FFprLSrogp9YBIbb8U1/kskh7yt
N4ALi8hOC2WZbTMUNGPCXFWxuVSokSb2gC+mmcvLKUGKwdjXSg3hadYEqHi3ldfG+wgcXo1V+LJS
8PgrhahBzyDsokz8UFgul5+KUnbroUP88pQbYuY95WGVPDeV1mwrWXvXaqE+xGnC80QwGBrGdD9p
E6ryQKWhjLYsRh5ZuUKvDzqL9YMv96ApRk8in+bbNvMMlxE0phokrvS22hh6oA+LQE5oneUxHEle
r3JdadDLEAurxq9qqhQtSD24YK8NHW8qLmsIHxS7hMPQASBf+2792pdqZtaJLOLp1QXlSm6SDVNS
IIMGT9CQqcpCMxVLFeL1CNgFIbV8Jq0Fvw6dOOILZjcQsFKIwbs1HIuRCokFgV08vgfQjPaiyZiQ
Qbwk9Eba/z4Hba2UbAQ1qGiRJZ1VJobJCi9W75JK1wmfCN8112/DhLVHdO3syrpn3i5P2h5S57xW
PpalTBS5CrcMf7Im6qBGwtLV4cetnvf9OzESA5/IsZ98sb6RFQoB4ry1S9E3BNChVT7yFWrQ1NB4
Vh65stTRPu95g0+hHTnQLnRpKoqtbme10rePfS/4x9qQqnXpt49F0OYRUWs5sVEeC+2al/M1GGOC
PR/my7oYTK/J91lao3IlFKIZA+BmeqVqCw17i7IGqGeB8Y4yAHYlGhGz/bguncZoK2RsgNkd+1fu
UohmKVYkZi2AL9gyzaqtFH/v6SgGEi6S2naZ+zEUWlAvU80+yHcM0q5uFa4yrx18W/M8uabZEOeu
5ZcDKHOjGjCTOoB4TRjq7dZ142VZRRWQNHLW5oc48Qd/lftCkJgQi25LGwTyWmkqoYRUmwzyYz4u
UXsMY4UU6uArVGQakLGct6y71n01xMaDHiEDTr6sG9UclM7CsYbog8wPxy5WkpJwXcubdVw/CO6g
3YV140UETiP77MDhbjNVB6WzkMp3kt6R2k1TKuSQnhm82kTnE2+ncleQEoRluMm/UylwciFbeXm1
GYbQTCLjXY2kzo5yrSJuaWw0IXAf5dZ3SV+Huc3nHgI8Ja0ihnMU5AEov8E65WRNxyVfIg4TOhik
vlvVUZjjtTFEK1VJU9uP0vQoD+j1IlpX19uhy42B+HA90Sprim4PuSCAFLmw0Xs8xVLQYQdeBtZK
T+bNDhRFKw7yyfdpqWlHr+E3qpiLKXFzroeAeLN2vTZcZ1LKCpIVRgwcaq0mHQnURpHsNpNRbGVS
EdtDljFHD6oGBJUa+IOdLhwAsSm4SnagmMASOrAOvOpy0CmrWqyjA1/HAPgwVuZbL8sCEVmGPt2L
dYGEQ95BJ9GpEMK9g2nei2ytbLuExFqmKVQ1eip7sg75gsT7HsJehZ/rkV9MpI4MbaQeOJCsSqSA
zoHRyuFzjP4t12kCvyG1Xwsp4coQ8iK6i7wKl/rBvds1b0YXGasCHVEmi4WEFpGPLhlPkh4g6tCu
NK5hDg+cGRjFvdIMBb3laFYEKdQUwDG1HOLM4BeFkb/KA5gzjb4Q11reI6zVUGFtoZoRh06Vuwo4
3MtCau1CiQ24vqrsiJj4OSa8RC9u275VcS5SiVWejYnFNgvA9pYBxdKDzKFZc3lZlzYXCSmYUlSv
HHUUhGEFKfJkF2py/hxqDBDgEtz8Ue2XZusF5ULN9AdJZ2CE6JQHTnUhDOAxDzxVbleePFm8i3MF
2jeNvoBEDcJvv9Md5AWe4V/LFQs0pGKVlsp8E7GF1+dbLUEJoSAxD400aPfwHQd1lspzdTMpwsou
O7UvCFNEswJxzcYfoLHDcS248/yiRLUmThjtZRFoxEREu98CCqvqIeKSfCWxIH1potA/DTX6AEkh
ii+SURxqrozByZujY6nMT9jlyDk32gEqmIDDCvJBLYWeBwVisXUN5Svso09Ra5WIahxkhULf5Xdx
GAJDanhpB0eRZENOxaSs0adZ4GkD6Pc9rih9FaSxZpagjNwWfJ48pImYQjlVTyyJ44tNLhg9tnGc
4tZxS80nYS0OQDWVJmB1YDgRarSqgT6uKlNcuUHCVm1mpEQMCpBoCyLAq1HTmHlZSgXlZC9tSM4N
qhm7A/LkoHMiCIk3mSht+S6/dythqOyWySk8bKC67lMBeXDZDMJEjECNbdguB8alQTFoIXLeIg6C
CF2wgVC/giI3fYByM7cMKjG9Gwox42jISXVP1DIoAxrURjxQtUwfXC0Aw3HsD/CaRhqx7MAJQ0dC
XookJIgLFq58XGNvfYW6K00qyS8dOdD6oxhCIQuJMjVhRBTrj0bDwbXlwlBSqqsF/zjUerACvi+1
eiVEpNEIUrGqqmAHZRZcLANzW6KhgRPwUX7TBV5oSa2/6XQN1N+K70MCK1RSDo3NrHqJNMUXKPhj
Bd1mhpvs1b6WZMsFWn5bRYlarXmBdVDR7fKNUYjNC3SeIFjdMXEnlFG4Z3HmhPX/pe7LluPGtWW/
iDs4gSBfa67SZEmWpxeE5YEAOAAkQQDE39xvuT92k5Yiblsdx479eF5abblcHDCtlStXZt/sZNt/
62W8E9Zm7ZbxZmi2aT+Y90E0UGBGJ+R1wRQseSE8BRY+HELCpugk5CUklZd0yqr32ew92ZZ1B0gs
baGFhaOy19aL64FnD4KlJUqRS8cHJNFd9Y7HGJyDYAhXN6x17XOdmAa0gCKR6UYEPZqtyCeGsqlm
MHYSVYfnaNJ8bHZFkWT6aHwxQ+atjHOzTWLe1+9rs9AfbW/vmYwBd6SZocs514isdhhBk27Csmj1
IddUgwMDb9TxUHUl/ZoKF9/o2VOAqghK2S0HYRcKmoUU80a3Bjo+5RxBX8KlFStOchQRLKZmEbmD
H4sJZd08cj9lQvsGG2j0Afa75W7BVDpFU5yis6eu/SYyvc0OE1HFHRSF202ZNTvuoRG+KFVeJqmh
JKzsx5Hz8aATSNku2Ew5yuQVyseVQGupx0zbNb5oNi24RVgohZwxVEp/9E3M6u1SxD7Z5Xn8bkrY
da/S5aAVYVesS+0hYmXEdz268Pwx6DmKdzXvUPXxHTdbzsSid9aTut0MYwjnolTi4iRPo23JhpOZ
U3cA8w2GJqL9gdbuYiObLL0V8Uhv2GLdsA1LPYGz2ev0NsZR+kwgULHPQjvdxB14nUUx7STV8p77
jkxYCEt9AbP0ijRJesQoI2jPuvxmyQg/VnP0CDkhUe8sFdNFRMrvpRzhFAjDYESx/Fvgyyluun4X
Q5/5A3U94E0ry+x5Tpk7zaVKfmJg9aluJYATF90j5fDVRvSiB8tEsY9GU79voqz6MgzgtB5glCsu
tXWlAyGblPPFcJZeFjK6vepc+cRxTsMlOtbAlCUEbZ9tFIunjLXdFxec3RYqM0dmUebc1DqLzpXK
2q88a5qtiZcRhOQp0d8CbAPkPk/IT5Ihitn3crg00ZxDCaAeBWq+UIFsr2cIqEA7fqiLsKucbD8F
qAl8bzNql4sNMm+PvZtDdS4jHUEFNUqGnQ6zMJug5uY9PLvQ7bjQDp8r0w4MX+eSCbJwrS/qmzIN
hNxwks/1XjW9yE6jrMFIqTLvtks/5P1tPtaD38oF29WGFwD4mSsns8PnbPZYSI1NgyZd/6PHxpgg
9K5clsLqMx1g1l6ZdDmmeaG3phsqlK9xPG8j5uQuLX3xLG1n37V8qfMDdwj43L7GEoOCd92IMTxW
diL6ywgecwthgPGMjcB1QLwGPX8NvUmS0yxgu3I9BQFNn05CxmGGwAMdSTPct7Hw3xvKU9CbhwpR
KMrm5L3JiUBcOVOi93poce4ufrnphjyf3uMY6Wac1PXI9pFqHzGsVF2a3qZh77vQ+nEzL2Lxezaa
6fvA42o+OKfvKqePNOPdUzwu0yfo1qIiG8Gl/CNJLTZ2ObaDwzExjXeaquaKMUGeu15ldGMrk3+2
OUjZe+4sGlKbbujNoZsQT3Xj+G6E0MF2yXj1VbTIjqBxTe99GJIN4jhj9lONHWVnZ1JXQB0bP21A
2gZPmleRJfuulegY1kqL6BDj7OKbJMbQo5e5qbcMhyqH1nIj65MKLCu2aTAFPQxOSkj6zxV8tyLX
5AeDpLH44u00gFjXDq3exdrkH1jUFXYztMvU7Je0R4URTXjkvmsUjjZeezFfC14328KautjwUawL
teu6nyMjRXtQlYTClOihSjzldo2S6ubUW9vfsq5Wz36hIIOBURJ/LCKY7MiN5X11HeeNetdUmrRH
AaY9grhMHXoID9kDQ3FK3hAkatVZGpng3J90EX+qqha1J3RgRTetqIuTVZbdjnEk6g3lQkEOiS+g
ltXQ/IABvHkeiyTe6pCxn1M/2EOTLMWGVjyGlvLgEcy2o87uQJC3+uCTQdX4L9V8U/Ba3sY+G9wD
cXm7RWdBgINQILHdMRXDZNcI1subuVrEgJCUIoYc+AR1IjaXSI4ymyyooZesrPeEmZwd5mGZP3qt
x4cqMLBhbXDilFnsAZ9UxWJ26ZHYTQjry1bteDqhkU2S9IZGIX/IG3tp67g5JhpBzaYYfPrOVhpN
JQtb5unICYICWGq0jb/pK9S2k5CZeJdMvfgog/HdpbIias4TNM8R8/Il7Jo21PU12laRA7nRZ/AK
clAtXHZhFPyxbBcFNfgBKOldlotFbYbEFe4c2Zj6E4ATbW54QI72bqoldFaiSqbjZUay9a3uR7dy
IGJ2QJiLk2xy2nyucobWLTPDrtTLMt1LzFZE6q2MYMjTQt/fl1GBg3B5KEbkVnMZix3LQYqUUuS3
KZXFGUDM9A5a4wNaknt43UdF/4lmc32NCKQ8V0hXHiELw7+0tc8RM7QQM8iQo+MozZiELTO36B+D
Qo6FzkHq3a5Ju/Ta6gRsh65Te7QFT5e4WsKdyDEO3Itbw2O3q6IRQ47tYOd7tvBbKD/l5pQmUbI8
trrNf3IIt2ZXsLdqu1Mlo+ZUi4Fy4FRotkDK1VdoCSzqon9XGhGqZtuqgpi1ucP31XOUuS4Gma0a
mi/Wdfp6HLDu7qiOSHdyIqqqeRP38yln5T7OHNsBxHqUWj3GJYa2It+jmcUfXUuxJpPhvVfQVomj
ETqP+Kq4vXdxferKBA/O5HI3I9x71Ii0NxElN0x3J1TYogHB7gfT4NjryWWw3TNi1q+RHO6rST+M
afKjS+R1Osd028huryb/NeWR2OXUnGsWHirZVhsztV/hGYumS0o+RhlWoyXq3VhCJDTpPpMxfxRx
dOfanFyrmoEqE2cIZri66/x0B+DmylWYZGMSvhKlPivexruSCnLotJ423oPrwjvybSia9HubtEgK
TAX9/3G1E232qm+uo0oDoakAo7QULgZzLTamWuklMVS6ysigGxkZ9SaZWrbtMnnqtHgfd+MAGAZB
J2b7D5dhliQ2feBSfRgnJERkCpul0FAhjxn446KZxnOkkeacYhkrtFyWkCInT1Wvw7Dv9TLjFmgx
5vVTE7JhH4fxGufzLVugy1NlCxq9g78jQ3XioXgApnMD17Cz64t9KQF7tAT7VoKUgixqxwIopJDO
ObvIZjuWygON/VU09bcZQnjWyGITChttmlBsi5ZfuyLqbnotYwQGkD20LcKSwnxufRYOzSjmQzOI
6pxKcGwqr+8Qb03bCJAAJ73bd3NZ7GNjnqqFgldUqTsYZKKHo38fY38Chb/yw9NgyM+0LbJrbGzl
xVlkucBshquoGcJtUvhbhFrpRlF6KsdVPMDEW1mwH3Wfk41g4WtWJJ+TouF7B+VRJSJxPan6nfXq
6Hx6a82SP2Rt4ZB9LONGx3N16TGbz5OK+lPe42wqNAAqOpfZBmkP2DXTIM65XD5VPDpojRvE6Q/V
mOICrg+qRwF2tslAj75tb8cEBj0Flw+KTHSHHJJh8g3iWkVkyvbZOuYMKSq6qJ6Zhy1lmiMPXATe
pmqDhqREyzZp682Z5v1dEsnH0LVAkaxe7qrGLs9TXp6Lmn2Ys/BFqPnSQZvsmDXLHcAEWGap7CFB
8B4HLU6LleLY9cj4dEJOEjKj1xwS6JsFCknbeAoz5pkNkM5I9clRfRSqsxscQ5hO2L23LZgJj7iM
3pcBy2PNp08QKf4KCzxYVhSo0UBdiW76qItPxZSMgJrTmz518x1Mvtlm1s37segeiGSf55LrXYUT
HNEGcIGY/WiBwjRVfFN0CEyZEAbvFaR1OYNbVo79RfG8RzTScuhtIo9Gvz+F0NjE4XRTL7E/AAC5
M7z8krHhSiXki6LW7VFvq9a4aAYXrnabss8+T1E3blFPvi0pyDVLMl2Drmi+VNw2+zwX56HNL7EZ
SvQRNqa662rqkEbKIgUVZoDO2Wma65acAPMDJ0WTV91/y/p0aL+PVeKOgcMJEKqT4XFSKt4MIIPf
j7zM3hdBhmuLmuN21PHHClnWnpNWbWepIrSkRpJv3bS4k2vb6aMnGP3eLnRPxUgPqwbWwwT540um
WYfl6aMDWiTIxsKW7HnugGdMk0Qg2U9bLjVOGuuHR8mS7jDmvt6WHb+izjVn2BkmByplvzEa2JsU
F9Wo92UX7jOava8R5m+GeaBXduyWk1zmU4uANM3TI6K5mz7zEJfEstpxsQqPVEtxKCRHaTyj75MG
3GfATKD5iTS5GhCknMpO7wFIXmHhgiUJYG6TheHjGAd5bibRnTpTB2QuMuyspt0+EeGUdeaGZgAn
ukbcoWb8tAzFKZ603uVAz64arocfUUAUUK9Gpga5064c82vRTwSqXv7cV/PZUX+Zuo491nperuta
QsmQNtm5LpBAsqyZPmnSAzEM8hbCpSfJu+Yma53Zj6ltIKliis9iaL/lZSAbBsWkDS3NU0gcf49K
ECwFIZJwcOV48dKPx5pP70fa9Vs+ppcRAKcW0N4ss67/mArqYb+qnuuoftZTv3MMCX1HvNlVrfvZ
YJGoBhW2TdQqFFRz7LQBSSOyyQzwBjJSfGuTWiyleYIeSQ0+lnMUvuTx+F266Atd4G0yJkeCfeQs
8vY7Ehwc8FF8TIfuZEr+yZdod4TxQN0NSKDr+anIdfG5DjUkeUiLmy+nGgqWtrlB+fw5lI58dyQc
uadfmOg/znih0CLGPcM16+gXfc6b4uwbdmNZ+JHGlm+7wXUQ4hYZhSC8n+sz6mEdhGIqVJKAmecH
MTTqMPhF7IjqVb1DcY1dZmxTH7J4/iQNMftyKD9QBicuWv/MwnzXeBEOQ2puERcuW5sRADpztgUP
CXZMHIANvvOxLAwSHoahG8fwNYc1MhwBB/oOLeWHQeU3NisN0IQkT7+2sgRTjMWZRyNdCQUqwOk1
gj5rBUwLZzrBEBbprfCFwcbSqGqF2+id4wajWSJbSCdOrtEuX+69gQHQGNF9zSv1qS1VcVNhlL+T
mE1fk4h8isPkpmoz0qXEqm7ldEdQhopQbyRM7FDaq24RcfXZKVjG0jPLRw8RCodXsGUNGz/4oQaE
IcHkXWoocNS9JptQ0vAEs50FohytSwyS4qgAx8i3uupw8LVW3VmACjXeMQkdAzdQKSMfbICG6H6G
c4c8IJNy/KGL0l/UC1RrFmLLy4itAwyHcbmJZyd/pIWpZ1hTJ8I/kaa1MXYE2p/KIZsuzRhcu5kT
50lzg6ej/I4PuSCXFgDtoQO0hVabxmRHgGYLZmHT73QtyBaM2y9L193A2xxIa5HjIAX3otLpslUy
bjcjUYe0b8qDEzFAd1jPwvwaPrMd66NvAnPtXTItwLIA74zpYg+VY0CaQYtRIAChQswOSR19x3Zz
24ds31JDdlNZ0xWRhoCC4tueMZkDQKiavbQm/U5Sx3dYOvnOq0F9GpDZoArk7gYmoQumargDhqo8
6qzTiL8xw4w+QHGiJqiYjCQCvPSTF3GI5LVB6pwWSDYzMESVyOpDI1lLIatjA9rDN/2UNRaLO4Uy
JG3CYQYqWh90btknHZrmWUZ9Dm1MC+012DGrYj+jQRcWrS+8iv+K4XAjvo1qUj//TGu40z/6RzP+
+GFuvur/DSQGVP7/ZxbD9mv/9fv//T+/sR7wD14oDBFJ/1OglRcycOAcvDIVXjgM0S+/nVfWQpn9
J4HEOfSpIHGA/1ubM155C3nyH7B1M2joF1BBL0Bo+m9oC7/TKeG9icai9TIgLUABp3rr/hWBfoSt
oOenHubCZX7mWW+K+lKxiFVuNzEy0/IYgE4nwGXCzEEPgNDKkmUAw01ngbk3s8iGZxPDeru508s0
O/0XhvCbPnMCqiN4HwkE9AiOvfJf/WbLjII11TY7TugQq8btUkXF8Ox7mYAwoEZgPRXcjr1uo8Mc
cs3R98pQVygfvbFa66NqvUQTwVr/AQKLMFwhLlUcBMtNl4MJ2+1zADwl3Q6QegQZLBdthJLPTMbW
Ix4bmc1goaykG2po9UzYiUi74Kv+MU1eKSX/pJC88UIBAbzERgRzJPStUNRE3go9lTrEkULU9wiF
FFR3nyfOe57v7NSDy/DUlWQugPcM3gFUQCSe6P4dOnGrwUBprtaTO9iYEPS6m9RKCUXFALJCfs4R
BtD4aIqQya8gk6lJHINwRqu7ygIVTU9ZjDoXkq4RHR/dTVazBuSvMlBsIfdFGkrxGC9JjsuQJlp0
eGT9nE8HNs7pmNzi3ZeoIMgVF09ua8t9I7avtzUtUzXIQ45ICFKdbQQT6fGxXKI0bbYeAZ+CS1s/
SQjLjX01oUSxYQkrJd3LANfHHLWtPh7ZX/ikxcrD+f98LyhLoI0XOnkFeLzwIUQf3+88tG4BJt3n
Zf0xQQyNmaPDZIt4D0uskiLy6dFsgHrx7NjwHHkSgKtAo7Pt1zq+nsUHKwqn0o0josQrMV3C+m43
m5T1ag+I2cnlbCNTQ5dkzAKBnW1p5hKTtilZhpdddM2EEYAg20ChTtx2LtMgmtHVD7St5wFTDLFt
i/uqYwILxT0ATHBEjoCcMihUVkPHUnvpPNON2q8ybPQeaMo6eZslsfT7qJpEPeV4j7i7HkVMfGEx
qhiX9ry2WDAAXVt8nJCuNikqOQ2jj1HW0Gna0YGZOLkKWehnemwgW5mTAxQtie5uEBNI/X2Ms2R2
h2AcvNN3Mp8ZxbJhpcX3D4OIrL0ufdvjJTTGAAy6zqWS68oieY/HHoA84RbGYfB5dGy9SADEFHO8
3r+YZ4HH5jIlw/Ofl9bv1Kx1yGlSoKcP3nmQpkYn9+9DPjYGcK1044eA3a6m54zkLLhLLJ0tyG7g
qjB8n9ahWXCizqgVh8cIHQJGnpIOSG/zF8bl7zRf3A4BjaEEgw2ctAJ2a29uRxBu0sp79vS6n3kZ
157vksItEcKywq+vyjreaX4fpa0uLOqlc1//zbz1TdPBeiM4iQoosEKtB2/nV0fAP8i4iLyFnPVE
n4DoK9Ld2hF7jTyOY4MuyPsKA8KKTT1jPrbImJowKFBmBptgaomlzN1yYCjb44d1S4X4pps1Mckd
lXbJIqBcrS2fUUGa6+bGK6RAN2XXJMX9nwf3d/4qHgLthQmNsZzRJJfRt5JDUJTC3kT08uTTQXK4
2tuQ4TXmM2rxy5Fn05DZSxX1wKnV5s+XBgj/djNZKYcZWFHYVdIYqgi/zywI9OczD1n9BPhgXtj7
2XaQAwWDFE094siydr04FSji0W2uxk6m8EmYbDXc9IFMfXar07Ay/rio15UK9JQHyJVOKsGW4SHH
M6JGxRMqqzs1d2lK0NXdr9uJs1zhO4txWGi6SZNAsQsriyrZZ2QnaMt90BBnwSrO+Qhu36Yic5Sv
/buY13B10pIVw2FJFVkX7jS1uE3UkCi+ucr0jH1nAWsKd9RN5boqI4HeFBS0I19g8GGZnuOTo/Wg
a4H9U/KRbvUwr2s7S1dD4G358i12KNavjo0UeC6fT+vGAqpPh1+iZFCvj+f79ZmlqLDuvZoGXDxX
SKH4N1BhZrdcTUihYHChYGQyPGMT7fGG+ylgp96HeOKp3rE2LUDJ1yLmOADHqpNA0Q1kKrU4I6MB
RnQvNaBMgco9rS271yCfFdFX9bJBtlDixuD5wbRef7aJafHV2QLGHfkYNyUqMdetBKrenCQqU8i/
NyHCasAGG6zBR51u17tGEK3xXBVqitHja0jRvdznEAkXwW52Ws9RRWjNVyngdOySw9I6oFzwYCla
UAZ6EBaneI/jHFFVIQ0incPrV9UrjbdAZvdrR4VPrvIPXRfDimKom8nWRyIA16XvZzWsgysIKo3t
R2NdWTabhrpEskvD+3WeOYPa2Ax32QWOBfc9S2u80j+vDfKvTRc9ZVh7qxIoVLRA+P59afCCAdkL
pfmg5lyEBuBkqAaoub7EcNEA0lC8L2wDWHHjXmO5HpgfyK0vH8mEmIZhB4TaRPdonVsP60ylI0bR
gAjoHu3I4m4Cf29EKfRY8XRdZRrFr+JIwOEAgc032UjyR5l4IgCOxwD3FXk06B0x4SFGVFg/OC+J
L64HGpY4Abkq1QOdr7KXA/Ql2lMxrXGBlz/A3Wqd3+pltid2WeMeWcp1zya5BYl/Q0RnMQ/GhQxT
9A6cwDbWcHKerDL84+tpl/h0wYNHtQbSuB2iKgbZINJLj/HA8biGtCMVNTPbOpd1DK4hSBMpva5B
Ap6+xSRyWLiJQXHWXkO7dtbRDmZ1w1RcSJPXrNp3XRJ6f+xI0mcFSoAov8V7Av5RKv+6C/6+CUJD
r8KhCk4/LNLQqvyW2a+7PMOeRJpHWoRcIS1ndkEUiIIq+HMo6P0KDVmed1Jsja9aCJuXieQJucqW
zGFXDmqIoav/5wn49nQDFRt9ryUsNmMkyv8O9ILQKRGLGNF1mzo8fLDgrsb7dhrYVN0YbYl+wOZb
KuzXBkQK961qK1D40KdROh59W2ITIyCuoGyWFcfUKQu4BBqdFqdL53sjPUglyPLpTVRKNLuNtURw
/ZeWoLX74h/RKlq9IH0R0xKyk2v/99tV5ImLZp0O6WOyjEMdwV/Ih1pI4JpFgti6R8l4yM5p5Azq
9+MCc4D0/Z/f45toBXeAdZyg4I9G93Uxr3//zyBhRCHBhQG8Z5ScUOhyMfhQywFCGB2mfEOBNiyg
VIBNkG4hfrqOLgU4AYbBf3sfVUoIpMaQAYLs8/ZNNEOad8Uw6MeXvTEl07ohY+Xj2D8YBk5ihzJL
Wq0LAqse4YgBEwir5M+38SbcWF3D0ecKtgfB3UAY8M22JpvZjLzIJgzIFClwiHFUg2m38eiJSMuf
hQFHvLmSuae0/kvq8q+RwIUR6cBsAVPh33lwWNTYqCboR1QiC2R/2CwojhPLqgg/XjefrJ/HRZ0z
bu3ygbEEYP9f3gBC57eTclXVwaqicHFHJPv2HTggkFPTVfpR8dlj+8teFhiXPUbv1BqD7fxYNmrE
cnsNYrpu6R2c9xSTLt40PZgF8pA00PlD5hKBfXgjfgEJHDIR2BdzTX4908sXA2ssOTLUdmFTvXXc
kxF5+aAj49+LKFIzSjBAzFS0j2kDt4FzmXNgxldpb9dAw7EceAGJyjVwAEaqIlAg0hxE2Ye6KtdZ
rGOglcsFGVJroSsDUlkRHySofLgV8ZKOmWrs1kAI6oH45ev2L8GCHJ7h0rAGOVPlBjldA1jLBDs2
SbweGkkqaoAlaBQrSHVI7RRA1/BhxBmT9CHHGf9yAirQbgxkw8iAku0M57a2w83miiDVugphTRMP
MWhRLPkYgU+JRm2mTOJvGNg/OI6MrPGMB5IZ5DTXo0YPGWrBC2OxOLCSMZCnXN5o1AjysvfQMynb
uVjMFnSGSD/hvSictCiuYbAPyCcb3AIoVRy3oF5iFjd2KYlAYDSUg4yd9QJ/F1Kzwgkgha/nFfDH
GLcigMHgxtqSgKgNxt3I8WXEw/wEnQQvqSoofgSffP0HCZY1JkqPMxfJJGK29QWzDMQ7cUT0LxAj
djxBSGVNvgIJsbS570446NcIsHcIFxCLal/hR/oyo6a+WAMtUClbnKcgO6+xRkIYttA9AoL1rE58
FOFyuefpOB6CwLviB9RPlpqAbdvlAKI/eQqLxfpqnpVAKS9tJWXDHo3aiEdiU5HQHCbbG/dzYPRX
9J6YBe8oknAkQdFPNgD/t2D9GiRTUd1jjheZkOjsoC9LA9WtgP3JwI1amxguFJ0to+sugDUHCkk9
LQOINyKSJf/ZIR9I7QbeLlk13eetCZ5exqpa4zbZ54GujIe+VRPq7VZg7/gQocvBDpdI4lhKNm0f
SwTZo59Q/ziwqavDVaFAUNO3HVt8tTxixQQVIOHJclbxY9wWEK0AXzsfgthFDKlsd05e1lNMjcH7
7GrdEbuTNoPA7RZhGvoL0fiRNbgQRIXXROE1u3kd76Tga3jUv4RTOaHrt7yeytEcrTt3RZcIr+Ql
hP7zxv2v3RNmhNDCgIkrQhUgiW82bsifJi7vFX94OT+AGADIy/BE/p44UMPSbV64NRPJIzjRE1T1
Ldb2n+/hX4dHSddjo0JkArAP/a+/n6WDoEraMbL3cTq3/p7Hqmhulh7JxIeoz5DrHPqKtzjW/nzZ
X8/2WxSBi6EpDVbcEHquILX4+3VB2gZeVZnxgQtWlfUx6SpRSUAeqfbR3uXe8ekmAZerirdJwgeq
9liLzUKuqoaZEJ7ANxjn+uR0wGjvu6GlpUYJxCFwPU2QmMBYgxqVIOrDroamn22UtIN9qBcyArQc
ZMylO6YaLOcEuqdUz0h/kOol4MBh69LZDnyljMd/yUHytXfzn88NXxn4sAJQXXWeV6Wj3587KQbn
6qKdH6o+FMn4VXpUvtw3MU4zxjtTCS66QWcHfJyOsHlOV+xS5QGVW4H1Vr436JnB74DirJlqEk8Y
KLCVY3xAae+o3MULG0yDHHheQQf58sVQ4AWx92LmxOduDzIVANZN0cRYX1fojy06secGvOLmDN3e
BeFLB2YiXrYBhWHdmrKoEfmPgUaFJ1dJELiTWmuP7o5JAGKBo4J2S9Pu46gZocmROJxCbIuafwIu
9WZg4HSKe6+h0KxPyPArGx0oTl+wr4epmhM4tRKcN3MDBtqyrKOsDbg367MbkcQHrN3ur1bfbwNZ
JIBol8oRwcSrZt5b2FVOXsCTFKwKUOus1Z+Q0Tf+PvCsxlpbYxbs3lxCnFsefJqvKPKf18DbpQck
FBZLgLrgIgWM/W34qNAiBpZtV94DYG7DB/Ky1hfoOmAKpLy1uCICeOwJ//V1M5Im0LCjVQ4JuzWW
+kf4TLQrIFkR8vs4j3DdXE8rjutSte6PaJAClE5BOcbv/nzd5A00VaYrzA29irWne4X53uw1LRe9
H10I9zbB1MczmqHLxPY1XMUGxVN1UR2lFHLkyMY1eTe0yNnEZpR8QceOGnJJx7PifkigXAwfgvYT
IIYS8sl/Ce3fqGwinE6TGGB2jFwjxs2+3Z8qH3czmAj83rNyRpZYNnydCDm6EMoviAFkXe1SCamh
J2knYDbbvl68/Ib8b0as+5qKMO0qtPlwYVrZ77JMR4PbjZquL/rP7/YNtIHbRR5E4gxvt1zdu96M
6TTEsvR9R96RZfHYSArB11nk82zBn6BCjYNDuAEcUZLOabccYzSI42Rp0owhL/nzzfxrYsMJtVy9
OtdZjZrVm5tZwwSjgLXf98UssJbiOV+DqwysL1xrKgMOuKl3Inz483XfaNuvg5bTHNkQpTDVyv6V
9lf1qjE+5thpKJr+zv1oV/i17/3A0GRjyAofoklwhtIXYk+umvvXmKuGqTrGBFRFhnDAlcsaWBPw
cHDbr4gc5G1Xdm+Z+BUITe1Sz+IWyovBhB31nULggCbRhoiff34osp4Iv50YcDfFQYmxTdZ44e1y
rfKFB2KlvX9FZCutquJuToal5HtBQwGhcrDZ4EON3ptiaOqT6NPJaJA727UUV09uwNOYEZJxaC1G
3tIqzGPAVQ9B55RFW6CyRQaSP9SegNxmoJCk4I4UHo4yGwqpy2Y+U5Ojc/SYo0d6NE82A4M52r8E
C6mDmRGC7JyvldARoM6vH0iGp888lAUBNknBsvd7usS6zY5FJHKybFhfxLbftw2Hbc9lhi48tDSV
aXPz/DocYbErIhXmZR24CYYrGdKXPFE1Hq4GAXW1XfyFSwNh6zCbX7Hk1nMcgbsZRSKQGHSkcaZc
t5la72+AqieEL5DngexlNrop8z46112sVYIo2CMa3lL7/wg7s+W4jWYJPxEisC+3s3K4U6RoWzcI
UtKPHd3YG3j68/UAOhGWI+wrh2hyBkt3dVVWZpaVpe1/RL9/nDa0xjEIANhlJuk/16bvpVg/B0X/
MkIfY08uAuT1s0zjiH0KFKyfYWCVcX/pssL7z+D7z6/Xm8LCkcOiVKZW/y3oZ1GWA/PLlw3KxLLI
5Hwp4Jzy/dm1xeV6hcNVlEnOS/+P2//NKIi96RH10Sro1ldk/WNvpr2b59bSjM8JFE3KnLwkfwMj
dZIBcZU3QfmKDlzOQm3WADnwAu0Fxql5NKJGUFRstZkBi5IfDgRkfohGWMP49doT2NL5WUSspbjz
WjPY9XUyDihLveu3bisL0Y7ucbTJ0FfezRyMNfTOyOyH3D/01hwYiGGRY8XYW5VZnVb/ZfHxj3Dt
gwU6DsQBTZnAOunvb0OVMKjh8g3PW4iiHGFW725rVjMG3Wo+izklhvl+7bBaIGnX6mWq2v8sAH5P
SJk5AusLqxUf6wnX/r3jFlvozpO5VG9V3RsJbmOq4jumYigJ1VHIevz3ePab347L69cZQODh0U/m
D4T393ufDI/xUfGQvMEbzRzobCbdOWYSz6BXpIwijcaPyQ1QQPZdHzc0oYl1pdoXELkDnDMlDZv/
2pz/YDrQtOMR6HyQ3sA/j6xOlT3qwCp9S6JER5IZ8SnHPcJOnYivCdpEk0i9SKj+/aVSWNkBE1/P
GY41FwZGOk/65AWj4DH6i0d13WWGfntroKwSp1reg7yzcyRoAe/iSzPFtJ/3XVnpduuagDbkzuzC
zp/JRre+VoYqmatCIcGSwACBzGOHjwBc/QiPhgQlTmDGwX0T1ajgUBgFEvaXh6EapoRBNlC/1kNW
UcUhILziHC1Scyojt7K4PCSXuthUK3j376/791yATU9TWc8pJyNgENtvOd/QW5kZ0Sd43SrLqg36
8SQyc4xPlKZzDkddsr3/KyECD/7buQlHhzBHho0vG5EHbtJvEc+cRMlqH+0TphCLETJMCxI8TR+M
Whv6MD2lTwNUmkVIqJYpUniYQJBCC8FQJX3s+A61ln2Twes2Pi0k+wjgBbanxuvW19lalqOg9hl3
VdBXbXqg+8e23afpItqHNgmm2dxXQZq6OeerqTuxNSOTA/gywDXlYzlhDUOPjaIJ346tzVImsHCj
nTvKkUAUpQiJUW3qRufnBmwJ5os0BhPeIoTWZwkm1GXUKsj6EDNAnajORmR39gcd8lII5M+VE7wX
S4zvyi5wjQF1WTwusG3uGjteUvO8DNRCjxO2L1VyWEqGayF294pMYF4yR3X8gFYYpwAWVWRMuCXF
o4zmxxl9hiNJm7KF9QOcuSA3m0c69vPF7Ngj6oBYBsnTsYCHyQL2ui5Uxh+Igz0l9p3TQi3YITMR
xps74ZhD301E7VyeCgAcOzhnoVcS7Kc57BcSsqWfy+SYjV1nvGJGQZyq8kEfWbFpRMF38KI0Pydl
PDUBHMyaTXxom36CMoUx3jVJ8YES+RJPGTkZoTGTwqLG7YIm2fcO7jj1npQ+zZ1LBe42tG8J+Evu
3JpNRNHLQA90UA1wnwjMDr4KPP4PuMGT+Rk1hh1eBtlaFnJCFZdDytyXUB90W/u5vwaJLEwHXkhb
xJBD78dQavxvhV23nny0NrQNXimRp29iuq54TusV2RdSI1njwEHVkdcw/azaASy144+1E5igBzZe
08CfOET9Gdge9wVHjPRh8tDI/yvdplz8+x7jJIfo4NJmA8fxoP79trvZ2jUSceldIJhmzriDiJuI
/M0K4oDGLiy++CaAO+b56IFEXUatpL634+BmKunlHxSOMMWd6ImCBwm+dz9NvQTLHazkrSwHKGMR
E4mnBzuoOgj9ClWJyTPAeiEg3UiK27BRohSwbKO+wzal5f+lZ4QlhnjKCyhnt4YEtj0PADrZIRXZ
+BF3xZyfHC+bqmNpW+0XyqVMHBvgznLfLiGJqRS+PV18PCUQVDpxxOzYOAkQyfcqSJgI3BfKuouQ
Gz0aAakDUpmE9TZU6XSYwsRbcIkI5QHATkS3iTd2IXyzOrinuKij4wRsEnKzRfBa1oP1MLQuMhl6
D/Y3vFGz21J5HbqqIcgfcfwZDi34x7uqFCYTOHH5adq8G6gwH0vXgC279G6GPY2dmHE1glendNbv
G44rG29wz12yaJ87bdWZ92BwBrz4xDnToKsOMxqKo5Qs1sDrwhvu1QK7ocjeCfoBbz7gy66L3AGk
OVog+MZusovKYP5qlu5y6tH1iv1old3TmDXyOXZk+5AUCSKnmRFmfWg45zgyxVHkUrfiPK++I5mq
zyaix4O1SCYLG23wACsvuZF05N9M6Xl/zXaYfo27vn2ZjTa+T8DPL2XX9sVuaDr3IDJhAdxNy9FX
OVruaMnVxXT64U7kmXoSdmcdl6nNj0Xu2uDuo0x20LDmHzKcitcGWtBz5Zr9LSh7+jgFZqU9BPLm
WFbtcmdCjH4FNi5vrST2ntFvz+4uh46wK5IyvDOH3P1aekP7NaIvc4a3YexHr41vvHaQnCa1X+0t
ozJcxJWhe+OOfv0q+6kWe3BnGhjzaHwkdibuI3TDe9+y+1er8O3DJFvnPAXCfrAZdXWYlnH5WbQx
Ugk/A8ObY+MgRpw8uiW2Pi1aADeBmIsbJ/Pmp8U2+gc/6eTZorV2SaccNni8zHelzPCjz1rhPkO1
CTHuhd7Ot1jor8EH7qR0510ehghqwrKI/xcW6j3yxfBpcbydq5kRdAxMM3Zdj5NGhS3Fm0sAPhqq
CJ+8BGmZgzAcfL3jBjCh8N5C6k5SbJSr5kGEov5ANK5HITa5uGdpZntUslpSZteYTIGqw40trPsE
IOpDZS6iALuF9k/9ePEIJy848TTIiNP6HSxq2YllzD/SusjK/WTX6rnxmGwaS+YdRpV2MJmmEffq
itlPnwTUytnZ/AeJQMwThMFiO7vZNpo/ZyMYTji+o7kZ5EDMSJfihR5b/zJx2OwWmEDnAQroLlRO
/epPWWPjHSosrAWMbEyHBAWkVCP6k6r7ywr6+jGlP3g0pmoMDvEYmExhLKYERVj1jtp71IqXP1Ia
Uhcomd/Hznn3S1yLcE9TJ2MIiv0S2c2p8ANpXKy+QS2FOre64cZKB0nAJB/JKNLohEtbPB6axuZI
To0cg+AwloTX2oX0aVu5+dEahtpP+OP87FxpMP2stxGotxkGbVxV+cNfajRuqeHeiWVuvkWVMPAk
70c2FzYzietMt0PW5RJLF4+ZCXnY/IW8xryzZs//Sp+leanixnTRnBRYjM6T/27jdNAe4thobxEa
BNBNSQJ/6kG7M8ip7MEBbEi2CLs63NaVMwB+xZ08yMILkD4GUZyGf7r4PeCQ1c50t3jCtzDV7IMp
pv6CMLP7IuhCHAc7T7PT6EXml4SZkOOuDquYGxLEElgAX0jbjReLJsZP4cyEnyhz7uFDYDbFgzdv
J7jCx9AZqjeAfub/qiX8iB2BMjQxm24nIL0uO56CfLWi3DvlyoJWmMWMtkf+kH1zyf5vAmNOP93O
6S5u3AcgJ1O6H/zFLncqrmO2ZjlVJzpUzW1mZ4g9KgQgjVswiQLriR+hTJs9pO3wpbUErnWdi09O
iFVvOXb9EZw2uauWUd412fzIhX/PO7/63ixWDcJBmwtdFLG7cdBkoTTkrzwZ3RZuHz1mgXKPc+a1
J6eZEjzfpkweciRQ965UiOul+Q0Mzr1ThQr2QYlrxhRZMfwe9u4hayV2F66dQl7zRLerEPjdIMho
3/CbK+m4FEX2aCSGjSqvExhzqfHGj4zlgomDe57mOb5x+e78EGDI8iUNx5HuVB0Z5UnlRVafiyRM
858GKfjy3uAdSCNiyUIqymKxNLaQLY0G2vzCp3CSC4kajkBQ5Mgi7SjJkuGpSQsoL1sFKpuRgniD
J7ZaqJvqXjpfhrDTPZ6CgAIzZi3Rwh7jrOImrSw6/Mee9hU+V6rE9C17D0rWcn9AizTxK96KfZNc
6VIpuOLwC7jSUO9MOVQFkyp7epDvKuuT5o/YwxoHx6QrEy5a6hERbIWjAv6ttVe739mbGm9UBrL3
Yd9V0DIwpxnH5QGeSNLetLFhSFDsRGLvx67zsVqohn5EbBp5fX4cILqnR6NrnfZgGLVuwcX1HP40
4QzEt3AurerOxoTAeDUg6OLfFbiyfnEnFDt/9l4iesyXgN2yL3SjY8vaS1mgubkDoFWefwaTSpoM
KXxew9aZYIDOx36MjRBoDG0avne0T9MTJiIcXDuKdA/Lwk6rnMq12M2jsk4PWDNW6QG2Gv8bhw5q
1GZZ5IwVCkrG/ieMmWLod2j2O+/Hr2aVLcPiYfI8mdzOps8WCwMhz+i8nKrc9y7q6Q8SsiA7Dvk0
GGecYor6eaOVVoul2xNY09XL+1ohM+OsCalBUh5jkI5W9z+a/Zrzb86TLheUV2lQrZCZgAqypsbo
3jVuu7GCqmJyYwKpjgIvW6tp41FFsYtK8xg7HH7tI7kUS3ii0KKmt0p8OWjSYblV5fslNLo5OdMJ
wBCDosThURgLrcZLeeWNFAkg08uKDdSlo9nIcwOxID+xznU1T4cJPKBqhpJ/wArWP6PjqllLG3tZ
TLYm1eF/oLuCZsnR8bLWEUxp0MxszfNQvxBFnOBABC5UQdIPLuYKywZppdckqgWbp7heTcFkP8aG
rtB/R0nHh6/leY9fBh/bJqjOSh18QmVd0mD0RkZauqOD2jUKeDTiTPU9t/ZTPIoWtVXkB21+R13c
IIYfJzoV8nZJ4JCPe9SRkayOeB5M7NOVdF3DNeyglmhdNs8uFIFkMwIa6kuNAf94U3OMwlvt4BgI
24KyV+BKca5cTz8e0YSstjOTJBIm1GdwS96HztX9Gd8MeSDFKkLpcbUDVklsqgPUlRmt3p8wEBMB
rB2HtRewevx8eYd6CqzSRAmq6QvFOr1yzERrbAHfl2kBoDlboh1mmKLrs2pcWynz2GLIZ9M+A23n
ja086dG2l9T9aYgiddMds4M1vy9v+pkXE03JdfnUrYaOaiH96xtx9cr11te09QATF3+kGdaiWFAD
jGmkX2h8tUi7zwsXo6xdldG5YjSPU/EIcr/R+BGVhe4Z+iq1VH6uJlhI5D5x0c5kg7SPuRRGZpY8
Y6sOZ/566gwYzigl9NJrZtCJz3ntdA5L0Adib7JqE3TWk2zcr7QMdX8Zq5/ITPdZTuXAUFdP4TbW
xKm+p2Hu9W1bOfayQGDNOFKjKBefF7kr6b+od0X/oPsUs4mQ5U5EGeG/9CuteehQVGVcxUTfudvH
Hq5yML+zOZo5BIZZfcsJC+abCQUFDyswpbw6DQhMxm9UbRgUa5oMEwDQnhdf8H4c4Mwop6V47tom
d9/TJcnLe0zsOOZb6jH/ZY0lvd/qPrO4njB9UhnZh+GNC3cx9iaQqzGawAzrpmvGTD/zAYdGXtlY
wp2y99WY6Sdqlz2BYmveFj08dLLea/GOqo4lWctBUzggyIDA4YhS+YB3YebZ6HbZtd43xNpW9F2k
pNKfhdfrQr+1YWV7vzbtlZK2okBdbGphlN+UqcYIpGv3X6pZxNWHtGllYLY0Dwo3wtmFEZTt13i0
QZb5NTjBwdGXUxqg6ue5CrGzjIPaxa1txX8lppXN5/qI2qKQVbPz4nDWmnvKR/VnkNU8WgvvCJ6U
u5Ibl2s7ecUo1xO7iAKPJ1UrV5/2dggzM9s7ACr8cIpN3YCc6oSgtsbo7ZifgxyYNSpm5ycmbi7G
vyZsffUSUa/z9/WKU4+MceIP50AzYksYHLbCQVaU3tsaymDWMIvhFwpahibtxm4FUHQb1eifprnV
gabqO/2LQzMB2MaoTprPwZZ6I4F76Uu01Kx3qhzpQg1PjHvQ8bLFXIIf4tqpty/Aj+YXr8sE2Ez/
hmikvvmVSwNlVx8/mA1d41dtKyEu+WhXaOC3QOybxsw+WDxLN9AsBHAafRzjjIuLolm/rnW99C7S
keycZxNuLWcH9djy7o8zZMyLmmuUMvukQLxYkc8LHEqCI8ayM+GkwfLHCy6jX+pIADSoc56kNIl9
s8SxmpjE6SMwiCqF9jWofF8v8LVf+4uPMce6JzrimUm0ncLsqg+6bp4gNfWi3162D71necfJXLey
mjbR4cafYn08Z/hw8VgDEegMTzMi1QvCiCvXiGagAZ8SUXhE8jsQ9rWsnRftLsU4tDeo8TtnOOIT
IsryFvgzbNqz1SHXqp/ryFeKzrZfsfjPoPyFCf83AM0Zb4sqHWGVjFAQoN8NLjzNiHFPTokv2g0a
OU2mWXwQZUH/s9W7HNGdXq2+KZxUMt+5lP13XFkFULbTupWLxtzEl2I6WdasWwUmLWSejFPB8/tk
hLUmmiPR0B1vujkYSzJ1mPTxxb8eOUbZXc/vK8ifUIBycVVAOvLZrfSArQFB11I/QNUw1Jiazs84
ruJi9HidW1d9Pbz4OWOsdw4ILtnt1twbxVJjEWrQrBXyBpCfptOtgAHEpS1lzPtxewTcjrerqtLF
8cygpDzgJoOI6BFSN6XpIXFSFRSHjdhLy05LLKMwiAz7a96HCxP4xnUnb8t43dB1OvZO/JBkhsIx
uqE9KJpvnaUwUBGoGcb50KDY4S62TMdZ339WGYHTf0LZvy6va8MlwZmXpV1Eo0dq4gddxrMy3VZH
3RRiLImZ8t2RrSCxkVQv2ZqFm02sGdfbAyzaXJMxvanUJ5MYWr1Dc9w3+VemaKJ7B7myBTqUvzzC
1sghwtGx7vKYOqVNWS44ErEeBxfpffDSJrUODghi9UHVcpTyiVVJqQo7oHb1Z2Sjr/jgrTFkdPAT
MIZcORHU+noTSBNZJHika1K6vBRF03TOoyDpQ91Z54b+TPw29N8lolryHu+ncgCiV5Bq+egRN0p4
vj3Dn3lENV6PLQz8nuyIro6yYSLvl6L0DRDnepkqdFLXNHpr0tctRLrwMhpOhvfDr84Xai7ei7Xq
oxqSFi5MXNPg9UQco1Ef3oYH/sPo2RAyjwDYr646aMQsEq757BZ2+1EUTIYhzK2pLSBMywukt5Uy
BhRLPxbStmZa7J4JDBOkZX7Yxy30z3MYxfQYzhn9xOIhHbF/bt/JyvS2UXbMPggx/+U+t+cKRVDv
FAye9DZUca93rzkRTrCV7QJ/wGm6hchb7dezDShdE+lmwEjccRxzqQVu1w7mhDfbmtkqD9iq1wKk
o1t82cJ+trbNvZWXCTHa5Kq2MmmG7tNZh7rMWvofa0WaCOh9nNR52vPM1kN+29MIGtd7pybOT83a
mJutAP3EbkS+NRYnYWY8si1gGxi08Ky4+Qxe9SZ/q2Sesg6GHIxhPgcrVymcHR11t5afO6NLoa24
Hm1ri7nuhT5ytpCdr7F9MLHX9iDRTtfcIc8xSjus/ecsjV15HqbFmSy81XX2HebuwpcY0kH6c5dm
FpHvODTQafLT+qDXJReRGfKM1h9hL6Pzm4BHwAFgVvrs/PU2B1sfbknb6Zdvugq8aQeVnCNg6Qwd
TZ2B9J5MquaonkHxMLPDmDoKGfhjOqlfy11CZwsYH8jJxKpiJaSs78HpQ/3STa/jlG/DRF96cG2q
bin3dpBHUFr4qqhQ+ize/gV8oF/RRjmgINQHtNV5aQhnOHQTD6rCuimaTur7/0UlTHt99hdq1Mu1
xkaNS0itVoePFtalzpjBWvi+TTqyXXIvFRBAWwt9CuN6nC7vaQytTzOpaPKRQl1TIGi6eqmv54C/
AhpglFdR2rIgADh1TqOfvTmrotEKfVdrAyjt9KI115JUM3R53gmWglRimwpztAKNo0TzJAm5CzaB
EzQM4A2oRuOg9MuYV+GkAMHmizbSIk6/muGyFb2LV+rKbOPkDoPU+3OAKc9n6nJNX8s1h9myRVz+
YUIeNPmH4Wd9PEFg2m17i/qLbBxFhA7+/TVjW0GbxAlBMPce6GCQ4FPETAlUpKNxxYbWlVwZLFuK
pGv/HrMz3Y9ck93t6EZcTpbptrjuUIdgVcV1bkzclSnZgGqwYPwrNGJfqbe0CXSSt2ZRncsc8Pdq
zfQTV2pmXb5GigInfwk2SnoTG7fWqkPDRIz6Z0iQ7OngvXLlHO+Klq1rfXt2BuaGfPEKt2w7bs01
VXYlt88raXUTrjr9TC8C1F+nT3GMLvSzLhpK/oBApl/vCneZmbzCZOsZuvGFTVmMNQle0RlLBzEh
ZQJfMJTMDNk3poossh5dzoi81SyHNdWmp9CxeJjpoZ+cs4QSP2Q8qxiPBdFDn4R4buk01rJL3Sje
8DkmH1z3RWxpDvP1YjnIZ83/ShAVvTvYOPIdGwUCOZeO72spEK5RfnvU0K2uEAYoFm898DvNpQlU
nNrqIQRO9N29v0qwLZtc3juA2SnOOHetxBfbFKzFLQBBidZ5yYp/rQWQoSAOPCDSsDww4sGZRLgd
IlWHs3pBb+ta/v6NlG1n1XXTmfSGTBLWXj8ijHDcgHkm2VBGc32EbqjLgQ3R3Ep6ajGd62//wiRZ
wwvbmy1WzS/blCpxXQ4bhIkeeW7bd+jE0HcrHMfVywa5yCTvA/ukbGWeUt/Qj5Qu3JWqcl3IK+kM
JWLPw6vXWAVeSRZLnuhB7HOMrjuvO6VVmKM+VIRv8ULZXs1PZQMDFKMlHA6bT8iXWiMFjT5gU2yn
4ypo2IjUHRpQgkHWUKZYRz/tlna8tWRFrnKCot2OSDqMpGORbnEvmIQ+D1RY6VOvcU2d9rQ+ti7Q
Wq85Gqa4+qDa8BRBUafTynbUW3UrlRx/0mmDWJUMW7AK6lgL9Nq41MVpvWZuwgs1az6twHvExYYS
yb8QljG6gIMUWZsky7y6IRR2o6V8lhemPU6Xfozv+XG72g4tAwWmr/CMRglolvqGEn9WZnuGAxxa
+LsCGnLVpRU47EuYcfzD18U/j49NohfpFRwHG+NVO4thcVdsYs3Nn67A4YrlbaTa4rqJghzon6K0
cXWa0Zq+To41z1lvwaqmvXPoJ0PynwabZZ7n0E06SUZ1o3lA4KULt+stDFKg9FwTk3EF2Jc1k9qI
4WSO1880oQ6BQq5pTV0FOqYaSN8DOmI9tnvm3qFrA5Cw+KBMN5OH3er/c/sd2sJcypofWNcSfxis
yk6OaWO5ffEKuqwTc7hZeglgP69fKc7BDKEhDhRhGMPyQOcEHeBKWksxo234xf7KaXShmXLfa80s
XPeKkGFrz2dkMGwI7hvTatsUQVLRZIjAdNl9LuJOHgwcVZ37dW6jS9u2TueAnVk4HXj5BkCsB8Am
1IkU3tHHCse1rKPvdE1FN8jZXMFjH44mrzBdH26ogpomBkIIXQzUC3M9euy4Ko0pTIOTuOZeTDXj
ed6NFNooFWVYW5a6XSzkH+RMflUOywNTWzA4e+yjJOoijZUuMd5iP1VrkkOdgqK28y99AbvGP6e2
P3rMyIitZMCCJ4B6Re7eLvj7534/Nz/R3zDt5WAgeiweKbWt8uBLPDKGPzoUFG54QDCX5qBBy+IE
RxkDDp2XMZD+QaNRFsOGgrq5GxtIUfjLl1Tiz3M6Ds6lnmtRvtcso/95Bm3d99LHHA/fxA4XcsA8
DKEZ3GP0t2Jqhj9N2bTiMbCcuMLtneuDReV0jJo7F3ZozN6xwwLqDOaXDs+qZW2dKjuezbMUDCe6
s5d8PBQCM+R9LHAt3nsJ4Re6iRuJedd7kTcczEnB/3I6Bqu03ugLkBrqO+u+Xup6OkjIXf4Jw2iM
fyObyZJ3YVYuZntyu6hn/ugQIuDLTm45GahAM2EMDwbs4XImj7XnmCVGC1AZzNKJMWBHqGfW+JLb
liF8uodLO82wkPCbHVHVQSxz1V5kKILyXYbnElNHUuKDfzDZBs6hCV3Tu8eVzcH100iLMYhurRZf
UH+Hv7WpcI2kZzU94WhctR/Cq2G1RGPqTXeWFQziNLs4iSOlLM2bDC9FZhD47fgkcbiRlwbE032I
yk4Yd54YB/k9JCjL79L0cbTcgQj087dqge+ES+egRnzaugFxIMiwGQafPraYzE8o1B8pbyKJf+HY
GNfSJGKJ6NaGx8HNMA0254K79RA44pu3kF4Bog2KPHwT16zAYWAliXEPM8b2nyHJ8GR2rYspsQOP
vSCdgRJMzZDh0+reMCtLYmpfDSYoKnPKdJQwILGwVeV6UGyJ8pri29dQlAm8gf4IQdopDtYUCStk
jaTlV4TVXiVYK38zsiMwYIWlbvFAJ5AUav2QfO1fEv10br5+imVdHU/QXtGO2HoZKBCnkB3GPogx
8r7K6rYDZ4U81xZp7NjNNTY7sM32UKj1xh8EUHa2D/DfR1BiL4v3NR6b1gyflLvURngseot0M8sC
XSItFky/nx1qMlHTUtOJ6P/XbDo5UlZDdOtCIcRbL8O4/sSk3o9/TFgcDRdljmb10pe9K/63tjfX
u5033KnT3h+TEVHwZTMGhQO3ZDLmI2J8yjvqpmI+CtDFITyhF02Uc3DSWB/Uxdr3yq5ZScJN2nA4
MFfJ6nuPgVPhecZIMsSS0kYy+tRYGMrOZwxrelQzg0c50eGvYU0dKQWzU558p46XPwcSD/y6fIiU
474oCvCCo9MXOGJ92KWdW8ZZdJjSi/FL0PHxQXMD1ceKxrsU9Aq35j0HfsqoJOeQZQmq630jsaPd
qcpkeMHQNm2zgzTFQI6GilM8ShXhI0sRlGCXP3lhccpIi05ePzFhKupn6EmQvIPohNWL/VqYRmM+
djQKDyjHFC2jsvyr6DPvvQ9lcSOYzfKdw6eXh2Ax5yOzgmLGOc4pX1oGaX8HiAgzth3l9HPMwOBu
qOvElxQU87GCJn0b5uN4HKaIjdiDL7s/JPYb9aFDWd2e07FU31sXStkuXOwpw0h3kJ9NIu32foYD
dAgAU15bL2zvJjN37xGsOPVuYfzIfLK9qnn0PZV/ziivn4huJW85d9NTxlCrr6lsjZsgJs57rpjH
G7u0Jmb6UWSb39B8EdVKKfo/SEOS246XXzJKSDBhA0df6IE26PcPMGh16yRJCuujjZiIQguCh1fI
zv6kBVF4D5g782MZTDmjpmloM8qszUDILX/0z0lApsdIo0n4F+w9M4Zis1FyyGB297nUuB7vEtt3
zB2j5+nFU7owacPOsJHOzeYBijXd4joobUbwUCDRt2vEJagy55BbznSfx4n1Z2iK4NuA7ef3LC2G
W5iPztOkLFZZ5MenSGJg2WhXZHvqinDf00BlcpYZt7eWZYu/ONs4GbC8LP4yLJepaAn7jlLv61D5
6Z9MymmxU5nyZ2YoVafe7qOz52HX7DjK/IYJfvrOAAt/70VFdpqMJf6S5nB3gsku6cQOttobtd88
1q5DSM2MFDf8yKyas1MF2Q8lDOu1C7sU29zRbL/DfcUMDWYjAKCbGqPcySIhsjBUVe2bdop3aLRm
OtVGIR/DXrXd0Rxsht6MUe1ANDWz8Rz4wfSRR9RihzrpzL3txiPEEOXe5bFnPHic8XdY6cIbTGfv
1aoZwDbkMc5HlYouXo1d9G7opym+wN1kCgpxSbyGw4yjeYNc4yjJ4F4YDTb9sGXPzIx0DOnIO7ns
2gM34rw6Wrb/zNyZqaETnYfMj0gUjruY9O06HO9PKIaq76XhzN5bHo5Y1vAXp1D3B/6XcWZ+4DVX
xzemMfoDluqQmbyHcFJBkB4pv5fIf8MpFnS7wP9qhER/Lt0UQi9ODzRQDUY0Dqk9gGKI2HKOywwU
jKK8r9TTUiRF/2BP0PAv0HOkdQFHK6zPeWZ+Ub4Poyn03pMRRsewCyx2G7HFBjIms8P/pXoyTbsq
OPjZkKZiztBs+BFTLfjSqsufsoKpepnd60bXwmigquR8L9uZ+bN1PAQPCtN7OtEC5d39xHC3fF+P
mKSc7TlbnkXfMlTOLLzuOWPGMANTMAlLcf5TTABl1o1Jg/1mRqsm9pIp9zxphwP+TNxtzAvLoHSe
86Fkhvbp31UAv/GEtemS68H+Q2sCzQTCyd81H7acM7jQQjHi2MT4/ieNta4p37EqqoqPf/8q3E/+
Tkq24SHbLE4HVYuNBOB3mamrFjsUCNyeU0Hvh6mO+JAQFlKPqR81aLyL2/1NZfc2crgCw2LmJyTS
yrHo9Qb9H1nGgl/cGn2O2Soo/1cHrdFyZv171394MdaK3p52HS6SaC5c3//m24PDz3I0P9RFmIPo
rs3Qu/Dd7lykoVDJ+4n9bh8GGhb8JkK1hcsIQTeMV4tlrTGnfBjGd6JQjgv2mMNYhN1ouK0T77L1
Qg0QWm4sULb+4zgxg/IxLRHS24znaD0+Xi6LqW+PsoJpc0o5XcR3rjZcNTZDbXzy2oQpLl/r9UFM
nOJq/oO9Gwbu3rb6wXSe8FEbs/m2gpTmDydWt+c2d77qsBB7STAf4QZql5aFe/TbIuWZZV2lC+00
4uiud1Yzwlm7mc1cV1sjalq/uvFUJ9306NGswTnFpTdVZvDgAEdt5q3EzVDcJ83U8MIWZLaZeUm1
DXb8XLp+ZmEHzVifeNnTedI+Kik20PRiGKXh+N/iMtSXkjm1h5tSgWkBaovtHbCpOv2R0iWj+bJB
SpFZ+FiU1MXUpfIIZr04ziPk+pDZlhF1KBakTGFeSA2NNtHXt+CZgSumhWt5FV90EcwrN5S+ZUw0
JsqizsRyxDmkHSOv4BehBuTOhSewWluXkIFukRdj1xbDt44x8xZm5vZhVdWmRynchofoWrJjhTIX
2amMmyKmqVMfNjshajqLITWZaTp4v2Orh7/SIRmMoEsezNHGv27Xxrjy2+eCYd5D8CjNRqn0TQ9W
oH9i+4XHt0tMU3gaMhhoJF7w9GJlXjJJSw6efkjNYe5GZ46Y35LJ3rrvVvcz/PcQMD6oPm+8GyOP
VHJMbLfzs6ccth7XOGSe5E//fT//FjrwadOjykEmA/ht2D39JuNp/Ga2PEigN46FqcPnhi31JMf/
ZYXB0vo9cgRIlYgfjouqwceW5+9hivvEnlKV4nlEAei29OJtx3Do9cPwr3dNLRSSUaf3AdX3qzsg
qIXGPMPVMHRmsqdX4VEibG10aPsSZQCzc1MMDv6cYhYp+IXjGxgZb04pBa0i/9zAPq/iPdyVuhMH
lM1GHew4jkjBLkp2Ju9xxIiK3hjekfr7NkNWeDg0KZUXA0/COdBurstqIevxEfxeivoAq3ELEoHV
HFMXpnC1k/aINV8yGQXuXYC/pLZQvaWDaCeMZ12xVcaobVzKnmFNyFNWR7kmr0vc37A3RkuAxwud
9Dg44po2yf6utCynin794WyXjQGju2dvMMa0GYOZUQD94vIfctY+ZMiHxTC5P7ZeSuLIsWLyk+NV
I3ogg/2Fs+Mq7UxtdAWQMK7WRJsTJMIa7fYIUBW3T4sscE+FFF1IHBPrPGoAW2HYXI2cRMc0quqO
jFhhgT77sxaNbtrRbklig/HKRjVo2IUoXYnkyffRcbEPZDT2mAZtutHNpTD/P+rOa0luJEvTrzJW
96iBFmtTbbahUiuKpLiBJVksaK3x9Pt5uLObGWRnTu3e7LSVdXV2CiAAF8fPr5zOXpt7MC/HaM6R
6AjXJLNZRNcTcbPVhjuHxB0ddgYmNvy6MlsMzaNotSmhJBm3ylFK6cfMGpkkwByAtVeD84S4xVKB
NW76qTPECXdvdgQhgxBkCBfh8kZHI5uAIbeILCwNI73Ll+fcc7Ew3hC6RWI518FGzzNMS0jrfnCI
aIUiNIuC9TZCPUbrsj76B0j+oYIflD+GIn28fPnn6lgub9JKYrjS3gkceoUn03AEX64K259vFY6u
CFdKJCtR/igpRDcQ/ZGYVKr1+N8xFTj1+jaZkNjNOYZlW8jvrVMFIxYsxOfGTsprs4cFrhEu4/AY
dgmrga5th6Kz0mk/1hVhCnsSqml3xgmgMs5cki2hRivWT6GX3scULgR3xvwe0zUAnWHeydYDakGh
ThuAiJKnofKjYnyTkZHA6FCWXwlbvVvsI7YIqveXnzrGJ6fLH21sFkXLw0YNm5pTZa4NOI3Qto/u
yqjCy2xP4eOXFQErC8N+32E9wbyg2SH2NDg5LvJFuVkEVVwXPgxg9sriwvSbjBy2Wh+G4brnrFAe
SI9P+V2mCwGTq0Xq3EYCmgoPkOjPkMOYcHaKlyW5rZ6NDSmunEEhrqpYE0aYik4zB05Alm2nIRle
9jSvxJPySYzmj7hDjSPBJuti9gn4cfRkCrvIBIbANkVrt5QgJdELGsZ1WBsbzGFoSAJLJa1PgJva
pAt+iKJ2Qg6i/5TqLPF3LI+mQ2w7pgjLtQkZhq62r2ktpUI+5kej3TmyFkjgHFmSYQP2i576oHhl
En7WpxhnhwcLAlT2FgUpNCyp+Z0LsAUwEmGTKYZ2ZrVkJsDJrYp9IA3Ss/5IMMTyvZso73gN9ZUU
KavGFwJHAT34Resm1eU4sd9VO9AVulmVlvnxNJMvj3nFcBWthSBwdKSY8fQkI9/W6yNfK4e7CxFD
0gkUt7FtQH+y887II0ipinnaz6YAkyWgn1Z2HpwTgAdj9zKVOLe6Ya8xBN2lb31hBt4tBACQpKNn
AhvLzS4k1KUo87wVQFRFsOTW4RyukWeV0jcY7ghGxTH8zKd5kZsHk+QhcDvSFAVkgx4i4r4W+fCG
kjaK95Al2RwNW9gfC2mNZkJbBlulyhN03B42NTMwjeimRA/JONVRSzQXDdqLGH90SkjSPgcuoGg8
umbj2X/Gjt9QeUrH/7FmLnOYSvRIA31TuJSql3xrLAEHFy8suTGjYlM1z9XDNDUceNq9Pxg1Ecss
6T4LfLtqothUv27qQweCavFNm5hqbN+qu9BrMRgMJBHS8lwB5ShorJ+FodB2Jm2yfrMkxUz/WJIe
FNDFJskQU18ojAlvA/HWe3uGOKUI8Mo1KzM06PHnhumTXAiz16gRB0B29PW3Nc4pGdW6Y7b4kodE
9sFEqTTO9daVExlgiFvFwFaTUU9Kb/Q25DEZWr1T7N9IvjAgXzHIJIIT1JiAgf0NOd2IZdPJsTbA
x72YlrQrfPQPAkpa6AhEx2pEVQm5xPhl13LMyVKoD7j6JE6z7ZDzigik2pj0y8YkU9Pdg4FNE30N
FDcMHWdq67JHrzXjwXxbVaWAKFH+Zz29XXcYyi/5cRmZmJasB+z99YwMLVk9kHHYztEa+ojuqFrm
My+OyBMgmqiIs8va1Oym3uWVHo3BbU8dxZjs6QywDKW+SybWwyTdQLQFsgLT22Es4sEg8WnZHNb7
FakgWX3SmGsc9SOpSnrYKv4BG5fA4wwWFDzFyqARK/UyDQJHVAy7rB0Ep1XLCHQAieczchPq6a29
1vGRo7rRh4u17vx7/CCdCBmC1D1IPvd0rDOLsBa/CRVnMCgwQXtMfV8ZOVQlXMLDERZiobWE0oOa
mX5av0Uzu/ILGXUGkHc2DJE3XEIZEBQRYQXDfZOYLGYkuT+CaKKcqBSobpW5sdCDdOfgyUYJn93Y
Zgb9dNOT8B6Nm7TrUBs/GHM8umO6VdNs0siYgtiYTO2Kfm4zp21i5Pe0v2L8B+DbHOcyMbIu7OGE
hF5GMNE6gh+bSFECJt5koH9qTQ6J+ncDaG/FyY8MVEj0gkNbj4EgYZHfw0508EgoI2ZhI+lajTPA
5kRaKRhEGcoPloKIT8sSIpGONkEYkV251OGwcsIAzqv30Bg1/Gpo9YH4nirHbUnq0eizj8W2Gs00
9x8XYlRQyknyhrofRbyR1JSZLNraeqPeF4klAqow0LFyAqfhoIkFO8Z+ToQ3pJjmk/ReINnuiUA8
WtaCkTZimZQ+tmMdiwE6lYCK1psqQMfpAONjof0tEqTTL2EiyJHw9KBzz0efklhyzOGTijWmk3xP
lufjQ2bpB9D2U9r003VRAIml5/XMiVrfj56LXmPrdPCNpjNXKiNqyb2PRO7Hl5zOA1KFYK18oWg7
yszUB1R8REuSysAEBLAuaUNqiZHULkUuUdslsejiyo4Z2Dx9tWIXg4hz3OtHY0TERKIAaaTEAmal
LlgGLjbX5f0oqeajxG2B5sSBJZfQhxLqDHKDVKQGJNaiflGUqKRF449PEz4MvCHVm2iyWrSQnHIU
7ITI6Y+MHhfeGtMcBj6fSknfQLIEeJzJFXA9GsW0R16xYgWtNvJpRp3nLfjENwMgk38wNV9wBByp
N1LVfGpGQlBAjxeisjkdLSgJgxcwlNKw5FhDsO17bi7o1EqOI7neyRySznPRsWrq86WJ1yjumepz
q0GkHsZ3ugxsY/FyJOFZQeHq46tFOCBnuiZpkkLMTXfRhGkTZYyBdbq3jU3sbC/MEZ5leJhk8VcO
zsrGvThmWlRXc19rXn7ttMi9gHGdJpy+Yb3DYrnLQ5g3NierxnM/2/yf1LKyW9eMoWV1+6wFV/I2
Ze+IPlpE5c9v0dUWTTvfN0SnhHHh82vhIF6NGfm0oDrLB8rbrEUL62Ez+t7ERRjVLW0RuwrLPrhB
V5yKThmsPf5i6+TiX4GdYKWL4Y0dzk/WCNzwecLgmg+maHp0kblFbMm43d4aOGDDUKbSNDduamb1
eyQeoiNotWT1IdxeZzFyZYOKAqLjC9WSimTDsW5rMSmHBCyLQGA7FFqAl88Tp6cJeCUYr2AuxKGJ
09zxtPHDITLO2xapRmXdTgnbDHmVJMKmYF1HFNaW464zp7VK8PwdUyu9kuPu5bv46SyJvWOAO55L
p423cuoCQ+qi5tpaZ96QRMhwUVMnixkNEFSP59p0HkUFouiKhZTFxbIyevlmTixpTANzPjyGYNYY
pILgPvP8XJ2GVd90TjjexM4shGHzSJXFCnOkoyptCOwD3AXOXr7wT+/CAa83yNSyacAb9LieX9js
fTJTAnu4ceSG6yHPxhNcWbcNdoOPoaoFxmQIULBFsm5/+TZOPz+NBbG6ewYPgYP0qUshyNrYRQj1
b4jDkP3RWPD8aZYLFh3HfiEIUWf5l69sPM9YwnJNGDnq9BKxXKVLcnq2RboVYTIdatexVJ/kXsi5
Z++nTd0iVz0qtRQNapa6oMFvxHqs2Dg2vNLwnVFDoHjNfOp0iJqGx7NwaFQEhmU5p+0OFyoL1m2h
fq1O2Io31x9ViXKISlHFd56g1OU4Um/zynMSI+FfboPiOQV6YJNOYGDShkfvaevHRcjv2ODFIFT2
ilm0pIbBnBv1N+S5N/aABLj39Kc8c0Xj27DakuDbASv+aBs0JDPQ8I68AF2NM+ZwVl5z5jxtTrkB
dAuTcB0XrjNoxMkd6qFO0d6s9vVU+P4af7Cctq+zC/xFbFyBWM9Z0DwSxoqPJk+Insw8pgFFTh/N
MBhuZw/fgWlf0lzxhu+OS1OO7IvUMuES9plaDbG/UgPRnw61/vDyUz6djvh72I5vuiY+LI79k7ko
q+aIC37g3Shapzok17iesAxLsYV/1AaS/ASf01gLh0f98k04z+1YHS5P2B4sHZYj3Fx/smNlZxtF
R3q5SZHNsdWMTVf57U0wBnn4GM2zhmtPry0QuR5W1nfeayYTwxLpopThXmbf9p6z1NkZkmwd7kjY
R9lTrBlEhFgbtzNGbCL9gYozObMXAGyOCpGw0JoMM6JDRnsW3AtKrNiMVDHaFHTXCLvRPeHkrjq+
VTSPsNXYj2HWfwlcJ6AT2kpqv+q2MSQq/uQwEX8EC9FHJJWxVeMuVEGhakzoAJkuDB8Y075PUaUW
PPeYnBf5gZPg2WSNXjvu6ZNbnU8oapbGtIbHbIGaf6aPjVZHfIJ4GIqzTEqzIr8ThXVuxnGs7z2H
0qze6egA+v6ybWKcdvcc6mP98eW3Z/w0hsjfYN3QHdhqqPlO9xLPZ5WGl5/cqE53LT8+lQznu0va
hCiLCFeaCGPfKWa2I/3NVUuxkTlPMNNF20xfM2GHvwIH85UkJ6mPXQDiVe/1GZehCeKo74avQban
uIsLXItFnMBdCK81T812LXLcaGLrLWHnJpHEX9HeEft4kCxkFWykvNFgPiH2hysjtHJy2Y5H2DH6
a7PjZB30cKh0yRlxA9fwaACfwE4jNPHWA9S79lYNUJ3eZlhY0U6bj3rP/6vqwNNhODsWuLUn8sOO
hnY/FExgJhCgUqe4VtClKuYaWaoRbJdQN4KHYe32Suv3dEllCUDkH/ggaLTefyrVsrERho1TfZ3E
qcdCU3AOcz9/v37uYRB97wWdwPhCA7+71/I7frq+RRsJLp5ostvAfSdLepkvcb/4RnylvPonFgRx
vHoWI1IYjtBJNFIU/fJs+ukGeM2Qgl08din/WZ6f10cunUSXjL3uEgfd4+phH89bavOLYMOKddnh
EJ+cOXB7vQ8vX198wB93XcKj8YKHI8GiHPy8IWTzZJONFC1XKYvL+s73B1zD4s4NOe9z063WHYhd
17tXBrl5WhVRCbKOBjiQUhky5k4+d+ZYo7UWVXtF1EXcDLeeXVfLY1C06XqhYPsyMyrrQ2+0Aj8H
rREnHwXCJqGZilZokw6cYToPg951S3YD3Z9Daxai8aF4AeAbYoUHmywYQyiQhNhotNha4JBBBq7e
g6oK7sXLj/W0ssIQmoFtsxlwchd73fPXGsJ3mnGPSK/6YMRqZAOpO8m8DTl1bdZgSZGNDnouGUbi
LHTMvwykuoxYO0CRG9xXXrJz+pJ51rxmX9wV0NbpUWTKIWjDPEuvJB01OYraZGUnO0Ivf/ifL8fK
BZAD+c7T2Z5P3m2a4LcSjKtzGQlfzy/ftcj5SAHbS0L7Kxc8ybfiGdNzguPDTPYdnfDYk0t2XTgL
F43mUomZpNfAHCFPxaBjErCLCHYb86t4gRJpwKh3MV+6NQcIn/mB1K5Qb69w1MjoqqnGlUr4cCJd
yGmkenQ+ipel+AjbA8i7RBkSNXLvrEOfo9flr4JpOMLRgqiWcBFoRi0luuzyHkNYuU7EIZIBUkGO
BFcpJVNSM2cYhWLASwoBpPcxqKuz8wdJ+C0n0QxKcQqmS1eF+Ho9JPLAhNAKv6BuLESuSDEieHr0
jESUdd+rlXZMVh0OagPasyXXA/5RIjGYsdSEuo+ocXE4ItFCaHVawlq4iDoUVFHp0KEa60F8JOYP
V5bPoUtd0TqGnSmaKso/A66zEFwpyrE8UeTiCPhlwbitO/itZkf9Zmq1dnHPuoIkjuAibVYS0OQ5
Xdcn3FwQxk6IPg9ORObbvXxY6rCiluMU53BOcqqHovrGFUZq66PCkGlxHeX+x+O/bBPSZxEtw6P3
tF465LqfhcTVLMZWWuWqk6BvBuJhes0oBDcKFsMXQoROJsd+o3wC8pdUSW2XdmI/5KhCR3xOaHbZ
VDV0tOq/qC79dIPrRzo/SaI0GH9O7n3E4yZQpMAFNKVNlhyHa2kI+ZUmVanwA9ryUDOtAveyMOsp
uMKpsRvepYQWkk1Dq9lZg50sSwJh3VwecGbsCqAx8uoiC38S26ZnhH9i8QTFKvG2Pb13t9mPei1U
X8rMRvqooCrTIkz0MWQeN66B3ai1r/KMKI4N/xfNrD5LdedMKdFLWgoB1EiDiI6Pq2xwI/3urbso
c6d82al+rALwkVCLHqTqSIYDdsRfcAFAZL8hmSOzb1sdxx60++uQre+l5MhqkCF9KxD1kd8Yp2vs
PEopNjDrMHylmWHYj+Cj43BHXmtRmwcMr7Tl0bNXVKN3mBsJebKD8BpALHOmtcPGOF2NLt91EhJU
zWLi7oReGldcIddXNhMerUsGK2dl1+DkVqcVjX0PCGo9KFyY1VAQ+dcCT9/xwfOzXgOGkM1WJYps
5SqgCrhgce3kA+x0I32Qw3pwZ6Zsdpy4Ix5WDXa4o2921R71uxiGErcONVrf57VmYqqwHSWzRx7V
M1KKGJhSOZiaZuroeDATtLjuaiwJaBcrLyZljuWmmAa2e3S4zkA3L0dIAc+UhO9bL7OiCUqZ8nEu
55jNVn1SOcT8xUUnqZRFUoKnDKTkVM/8wNc+4FM5WnvoZuKcomAgpb2SE6c/WtPqxz63ekzflcgp
ZrrokqVkWDbQ6foJtyQpeZS+KkpIZeMaztpDvmqkP8491QXCR5iNXBZVR9O/rQsT9m1lOWNBN1f2
uyVY4fqzGI1IyxFGnimjnXUmXwGgmicTRDsJqCixpi2b3so8K6CXzXIoCInNF5U8q4RuLTwnFnhM
Z1FESNcaPTZEv70xYie+cZLKXdHcyYUyKUOfRbSYK4dxl5HInsGvDTSyIDeBZqPAbqTtwyT/3tHk
pLWWxX9PaDVvdxOioke2TIaXAd9bHTHlq/k+to+rXsdTYJFXyj+5UppHhpvht4KOxCYrdgHlKSeR
3O+6x6NWVqlXIxxw18dxcMVPq11Cwa7Si0QtD7LJqBwClLxNCRRbGC2MyxKnvjyPsI1LkvUxaDQc
syG9cQAetqXWCt8XQwr3pQgGYzybKp3oPXH8iuU5+Hvm0lEs88/BhlYx3k0L1HgsyBHu8/OWPPQr
hKakEc/9Sx21ekG6lM6a2FGvyZsU9Re0EbXN2V5PTTP5q0BHVN8kq44e0520Z1qk+AiVHljAjUWZ
AW6h9LO9XFdqVFNsWoMAI7U97EdHrwC8ewF7UaeD7XyspX4ZReMiygT5lSHtPWZ5dVm7QS0RBwdF
S8oolRhHGQuq2IyHksFHFpXglngylYMTZ2HcpJq/6NcNkitQlxpdzueWVJX4QwTOiOU3LQbtW56i
B5PRX7kUqSp8qoaGxoaoWtrSDEC66ZQpbqUEdpsjI9aSsSsBYI1G/AsBPDTqwigoM+uguXAAKyQC
Rz1wZx+Nhex6EgAWPWM797dEcIRRuXNpAA7dftB10mH3vTSsl8M2sI7BeKoSUNs9Cb6sABdJYw4w
AQkuX8tgGzWIAOIt0mhLWw85kgAGgtRRqgVZFY5qoEvFkZEtorZQUB0GR2ib1QlRORspUkWgkbKH
x5l0ZFM17iCLKkX3MU1LME9wNRECYrKGxKoj/bGc0nQotAiVF+ssVP+BAbN2bjy/7YEie1wzZVhH
K+mwoclprtqkBpZ05DUeFW+KhqA8vG31F6kP+Ys4o4neaCEV1oomJC2v0AwKjE1nK+CuOuBK5oLc
j6QCTTu6kMVydZLFUyvLQ+VdpEDASEKu0p1RgoBqeEppqbRMcGVBKps8naxsYTi7xLmPMQJc2JaQ
U3iSLPL0jC5SbG2Y6Inmi5haOZqVa0Eq51wqqNTCImy04Ha2HTQi78Lvy6ZKkEWFrv2lkC+7OjoY
9SkxfUTrxdDNHixXF9irNUZRN74Lo7F0KrIIRAJd7nuCGcQRQGDPktyhpUetsiPRSTo0RQ6nDIcN
E6c3m2p6q+DYpXMwgj0kIbkvaC6lPyD4tiiqU8mfMigveP9Nh0NFda9PiWVAQJLOeq508ZIPSc0x
CPprO+x8P1lz90I1K7Ro6jNjG6F8i91Nk47HZjO7ZIYQb2QxQoakg+kB2Ep+m5U7glbGdTBv2HhL
lOPnp276u85/1sRYNNiSGTnqIavoIXboqrG3gnkUz7edZJPgWo/tz55DyFzVOxuBc5d+evl4d9qj
CHzTI5EB1MrxCVg9bdKtjjtXSVTml0VeQwNXBq3KlWaRSJbymvlbF7agIiIeATkDeQC8Om3F5ZnV
N361xpdpHjf+l4WTgoecoCYSlGjERpuLcl/issAyf7zwf36d/1f0rbqXDZjuH//F11+rGo+RKO5P
vvzH2bfq9qn41v2X+K1//tTz3/nHu6rgnxd/5Cb52lYdVpinP/Xs73J1dXe7p/7p2Rf7UoSpPwzf
2uXNN7j//fEe+BziJ/+73/yPb8e/8m6pv/3x21fyf3vx16KkKn9T37r484/fxLn9P3/88+p74kH8
8dsZt1B235bT3/j21PV//KaZvxMw5ADNkKpHd8nzaMpgPC2/5brww/iPYdDnOybPlVXbx3/8Zge/
C8EOLTB62cjePFo1XUX2xfFbWCQCkui0iGkUOr99v7Vnb/Bfb/Q/yqG4r5Ky7/747RQH5ALEzwhS
s423jEsoyfOWkOkZ/byiJNwQQBdcuVqYPWrNkN56lRZfDVZh7WhMeOyPdX+Dh1uHOBy/8spJvMMP
D03d2bM7OZlPxzvxDW6HR0JW/GkGEPHAZerj87VJmyzrdmVrgaIUq/NlWCf9Ee7sNtBG/4acMg49
g+Vx0HOm6BOOFMRkRPjs44nX2ef9OBKQ17CmvyGsfb17+S5PGqPiJpl0tJAAGHwUGKdtcLcjH87i
cTWEKB00UNuztrn0Qjz6CoytC6zIX4kXN076VsdLugKrhQAO9+EY8vZDG1xrCn8MTXvaQAwYijU+
92DzvcXETtvo7lId8NGwiH8dPiaZG+0qM7KQZMzWhgiobEOMCjS0KSMCOHPa3d9fD+7qb+Xbvv32
rb95qv8HzGVG3b+fyv87//JUJqA1clkQc5+flxPZNH4XeATxOTqtCWYsQ0POYyP4XQSw0zKn+AjE
rP3tP75PY/N3Xh3R0QC0/JtB+c9pbAW/U9OSGU+zmfYnO8nfmcfPB4lnGsRdI+OluUt8PHq/k05j
MzRJU/YMQ2wRxoes7HPkcGOq0R+BZLT54aH8Yqqyaj1r3XI5InoDkFr4GzwKfC6erxqNU6Q2koh4
2xOq8HEN+uQLCWUxmu1uqG58zR5gz/llQkIQ5dOXzioQfeaROd4u6eJa55CaQ4zlBye9wwggyvfw
rIZgFwx1+mAPtmvs4h6t2za0guKqs/ui2hZlPV2Mg16W2wR5GD66LGgfs5DsrI29hM68GV2zJewp
NCry7TnkPDpxi+mn0abWQ+a21X0wFSP30uCGD5LhjVubdL1xp3H6+diGdXRBFY2XLnSwwt92JGav
mzCpa+EWXZrBts9C83NgIaDfLosXP3YgeMZWN3K6TGRNkqqDlkzTtwBkVoFG29PIyibR+zZq8+pD
N4fFVTXV6ZuoxBz6PLUWe8TvBiNc+FzNEG710TbJph6a5n5EworQCN+q8VvqZY277421/xwhjLuL
MUq0DqAKzke/G7RlM7a5SX55bk7uVlvL5lGfyJE517piHDccbpYHYvbKYlcueJlsfQx3PpkoMD8k
AdIuoFk/x5Gh1HEVi/S1WbYWPc7Ptp50Bqmrhv/BXEaWE5wJii9kxCfTobLpVosMEgSLne774xZ+
pvEwaVFhnds97B3E/MbwkAKna5tmGop+aw2JD7HKs0f9bJpdVvNyav0rRm2tb3yyZQF5zLhmvJBK
jgdITZCFq8HuiiFEm5uiN+0n9MA48Of45UZ7hAZxeyjbpblfpn78krbTYG8IZ+kHFsphdraF3Y3N
hq3UfI9fSLtus3XGj6Fp1visjybky9U0Le/7eipLPr9N3gPw53g3hjGO7HSs24YMjgpOIFlKh9LF
KPTMom36Lan1qtyjoZh2mcmQuSZAfQrQ8Pvun1GqkeW95Iv+rozMLtnpMX6t+6UeO7jjOrry2ODg
+NGenMzdmEtspqzWSW+S++hNn2nvzA0muq7Vbdqq1XuOiF5CbAsMN5zA7SkoLoqls/ML1wYkJDSh
MP7KTHwut25vltYGL3vz0QmT4j0WZe6ntMHCbVdWQY0KOg6hm2V4YaKtNnAn2AQwht9GCcEnCGkL
nFEGrpDhhIufNwHypn9PtU/Ulo+9QoZsLcOdoIbknu1xDyMYJEiM2KLDnq2YnvQ9zUvYdtZffYgj
PoZxZQbf2J+869LLam1PBGvn7eEl2RaSNozytpOOamBrka+YXPSVXkMsKEN33VuWj9WoU8F0XIus
veQAYgDCotIkxsIah3VrhMaAP06DfQ2240n/VLu+h72DHlUenZcp/zwtwpbGHHDkQbmceNGe5oD1
bUJS19+k9eJ1h7luu+psjY3EuSTLgQA+3FumvTmXNLWdpOm/0mhx+y05HLp10y9d1mwr8G4OyFh2
Yi7brWu7sd3c/by6mmhRpTjAozegwZt0+rs6H8s3EXFl3VZv8/HeCUgR3mPVb6L6yyxSQv7+dvxv
y+pn1fr/tE2bovSFTbv8s2rbZ5s2Py83beN3ADjLDwIdDpHjB6L8VZv27zTw2TIR9LFrW74JG+iH
TduhuEOYH3hg4IJK8r32Nn8HjtfFH2LXo57/W5v2Ef/7F8xN9x3GkxjvnmBVQMY72UYx09FYULJ0
E4aV/oUECu/enqt5sxDosl110sw6to4LYlb896OX9+fh0Gjvw6a+biw9wk5K2wf9QpQHprLFMt55
gEAbpJ3J44zCc5s4tr+PGHDgAUG5hdf5tdDbz2uUj3gbLw+4YmFrARC8n+E4bleTuPMcCvdWB7ne
jJHdfm6N5HMz+5/qaU1ZR6yrZQ7f625s4aq7xGdh014ZfoE1zFy+r4EhbjFP+RayIYL6kZ1FPJiO
NvxDs+DS0jWLd2maVX9mmf2yNwrD25PB6m/QlfZfbU1/w62A5dEnmKqpRTsIMb9EigO2sZh3Ebb2
ByJMUtJNV1bzIGEfnlx8PzCR2mVTf9W3hnYgh7jEftQllWtqIzTk1p/kxYe7BHsp7A2KMyDt8V2a
12+sqP4zzLQPNuU1Tzpx/iJC7NKfk/gdGQH2OQvyeVCZ+bmWBc22BrS9BPooZX3/tw7V/y/n5WcT
+9+dzv8/PFQbLjXsv5/VN0/5n8TPdT/W4sdfkRPbs3538X3y4PEizoUpQ50uJ7ZHyR0E4ryEzQ50
B5dSWE1s73dKcJB//ssVZbLHL6mJrem/w4El/B2qnC38eVgU/k49Lo7NP8xsTrGBzVWo/GF8+xTm
zwvkZJmXxO16Hc/rN4H7BnVWudX7BnUUOoith43PlRFc//CAflGWi9Xi2TV9GM3i4AzTQHzAkyDZ
MJhjdvpIB28tsx1l6bBdcLPYv3yV4xH3p8uInoThufiJGIJG+cN51AiJFCumWN9Bwd9An9pb4XmH
owrN8GVjJ5+q7AOxbDU61PyyWYERtgn2aNlOI38humjea8ZW8y5h79faLqzAe7e9wRKw0aOtb29K
rNgJGMQoathNVP0VJTL/7AtMQa5xYUfvXe2n8QrzWPJHXQP8cRsV2/Qp+9N6CirA1K2moVHZdetB
5Pp9Xb429O4nSDYHO6amNHfJeuUF12X0FvuKzTzRH9/V2d4bz7N1F77CuPlpHPBOMF/RKT/cI53p
+cOa2qTRDZDSHexC/JizdU+pGF0Rh/Ymc3IciNZoxnPbfXj5Jf1qKNDUgePDxV37lLWcl7WzVBGX
1eNqPujrYGzKoKtvX76K9ZxPJHohEKUwlxHkY0hi/smpE/x0mRs7XHcxMQrtrvF2dnkWdzdTgNPt
+BVRWk1967ZPRfnY5bcIhdHsbmp0uAz/BZnDVrjZXRjvGs4l830bfGDN3Zb6nWdeGt5V0t4l+B9M
a3gxT58W671L7IY3foqG2zn7MpavzJ9ffhyfLtixHyZm0fOX1WKGMIOA6LvI3xruXUVolZfjTRlh
LMRpIalwm+/PHDffelhCzhUJrNN96vAlI1k/r/yzob4rcJVtrvKVBKe/tPiChjc06nnbdu/d6Drn
AMAxFrJVPOyItAxs/B/AxVqM0bMHPGXwSd14w8XL7+nktH58TeKgzlrIIDT8k4UhIixxnjJ33QGX
QWRp1gOavpmjQEjlMYzMFvrnL1/ypK8oh0YA7QmHEHrk0EafP0vLWYsYuGfdRbZ5EyRPeZKFt7ED
S92pi43WuOE2yYbzKmA5hMcRnxF0LuthNrxf9zZZzU/XQ5pnruuiJQj43CcLFVGltQehat4NJLlQ
3VxbXbsv5vIrZwP97OXP+6trQT8Gm6GkE62Y5x/XJktRLzsWED8RxoYDiY4eaZJhhYvNpI+Hl68m
/trJEswuxtYXUD6KhtTzqy21Va2mw4XM3kJt2dBmSYmwLEyn4ezZPmaQwdMMx9XUf2XK/2Jh4cqi
K+06bLLOyb42czzNmt7hIwrwebL79GwZ3eiVPeYXV2FjD2h/G/Tb8Jh5/vnsQcfpgs9IFyhqN/g2
R/vQtpZXxsdJ8vpxjNJZDwL2MqRA+mkzN0usqrQGfd0FY773l6wD+Yz3eLwGrDK9v8nTO2A3Z6vN
bcQBd3plkf7F3oAZFt13Fk44rkdG+w8b6RrAgKThsO6SYuVV6U8NjlI7nW7L3u+WhazcZMcIfuWq
v1gMUDeYLAO07zhznLxBrE2hNufRuqvKOcP/1liRoqZ7PXmCXWtsXSzrXmkX/vKKrKpCCgxwoXMG
+7FgyIwmi6a5XndpRYvGNuDweDFawhCWH347sLdWbPVeebm/mJBQxxG3WGIgkbf2/KI1SaUdoOay
K4w7mj/VhjY52u+g+mvxrVeG6y+vxWFRzHsmoyu+/8OLpGkSa1nGtcK6Pkw4K2D+SfOBKLV6A4v2
lSn4q6txJbyXqHHFAfLkaj1gZs4AIR3h/bgATttCMkiTLsJEyH7lMf5qJvIMqfRc/mEhfX4xTpkz
kVL4c5vJNG3NWSObOY/tV0bIzx/JxGXFwHHBs3Uhjnx+lQF6RYQEgAeYjfbeyT+PY/ZlwasAw8nk
lZ3pp7UTEZdD491GaSQg1JOBYYgBzqzUd6mevG/bNCTkForZlOmPSxcQwzVmu86Y3E3ujK+8uSNt
/tm6zbVdGzTAg5LHwn0y92Jy3nHLN0WBkXxd2/J9B5VgO9sTfL9KyHGaXbGY+yEmQRV6RAxZ0gTY
TZNXBuxPM5L7CEAzTLTdwFg/Ddg5cstuanXylfs/TWbHvtbtM5LxcJNuMtw06QG8vGP98qNTjgr9
CKchxz55xWmDQR2mLzp61yHEHyzcTU3wkKYl9JfBuSE0ntZA5KCYy9AsBfZf5Qithgy+125EXOjk
HeA26HD4o+fi2sHJ3qJrQnvgJZzMsnUge6uH6Gpql3raaI+N79wt0Zxj+mbRNNHzdzMaObio/qUT
xLeaPcav1Jw/7QGcNwXc6bBOgQCfqpb0dBmSFdvi3RKQNQf7WSzG26YkD2pqyXEx48uijv96+WUc
+0rPnwFyngB3cnBMAWaejEMzwiM2T/xlpxtYdxd/jZwPouhjVX9jyhCrQSBfeAjLvRbvO/cQrI+F
e2tnt3r3OR9BYi9M7XNM4m5Tb+x685DcOZf5dI5+bVdkW4/U6JFGyzfT3s3MYP/Cy9+GJKMY+9q8
qKLHdPk0xn8V/sOEVVv3Cj6LLOin90uhK+o+yzSpnZ2TgbZq6Cbmmieatue2fqlx+PScPxf/vpii
Q9t9akpvO7p34fKuyq9Cn0Mrcd1XU30oYk4wzm07PRoRUEjzYA/NJuk/usNZ73306/OSU211VpSb
JTg0zZlzgcVTO+7qfKsRoqRto33j3kfTvu0vqu7gTIcwvcit68R8KIcHLfrTzG9G88qqn6ryxp4O
n+bsHEKo5+4G98EydpDrrY/zJ4x8hv7DGL/N81uzP3eG64AjFBldX5z445x8HFdcQv6K4rd4wFjp
ASscLNkLSMHhfnkDVTxaN/p0Xur9ZnHu+/aKjGijeV8F57CImvLd9DVNyTB/U4Z7LF6zHMBwZ773
kk2p38frLdV4HvM5Dt26D/BkDg6csh3rqo4efGfblQfhqGhM773wbTNsfe/aIyB93Wv+hahEW4B3
7wo4wdfPx09dsyd4OYs3AWYO1W78alw74dYd7nTc6bML8uSB1grtMg1u0+Wra9zHIV7S/cU6fini
L3O5X/AbqG/09dxuDx5IXjWlG2DYjW896e5Nc5H5G9PnLLYP56umJ3piF9oXM0ax/t9eL4UWjTlP
Z4n4jlN0Fd+foCg9aqa4svyNgYCGijDdR1rxYcR5CUxtsF7ZEn/aeANEaJS/yGLxnEWz/3xLJL+C
prcwSTf5H4Rqjjj65Xrx2mp4bAqdLgUUZqBggLkcJU6WgibBcZ4k+GU3jXd5zbFl65oPOKuW9mb9
2oGx6J/r9t0yvJntPy37G7Y4m7E7F3nyJlakHcY5hPhs3HqzjrvBx0jovE/2TnA2GWeeGW+Nbuf6
H9PBPJTDfhw/xg9QvMI32lXRbepwU+3jB84sAHwDVeBVfx1dejeFuYndQ3zV3/Tkc2BrzR9vtrhD
37S3zVvT27T5FqlImezwjase6ChUmB0b/4e981iuW9nS9Kuc6DkU8GbYALahd6IkaoKgHBImYRIe
T18feHTqiuQtMdTRPaiKnvDGuZKYewNpVv7rN4f0cizPm+EorX0gwxNLhjT2yq9j/97P7qqAFuaP
dZ/qu6qNzSHWauyg9g2XePTNxD+XpGB9bNavfX10krPOgdsb+8tl1p0gNgvST0pdNuJoGrvAiufx
DkDA98K+2PXzYcCReLqw8njFiJj+cbu3/dOue3Cipb9J1o91eS/x7bdZZaPx2Zd22MvplI5uOBJA
7WqPtn+0myurAw1zq1jR/5Wn9XD06Fsv336/978qtbgy6hw1G+3H3f73+bzq674kIcTmfbs5bahs
/OrgbEROtn0GdziJ/3w0uE1IKRGbceV4MbtMt7LHDlJ0XE1oPWxAvKklKN7rEgLh/PyN0V5f6EB8
gaIQWulYGiADfv7lFCFNmH4upMn4fhotcqzIa/TUHrfbC3tg5rmFN++x44uSzrgLlO28cfxsT+/F
aqJKppRF8cXzfUJFfrkJ5OSHEBDF953XgOO8zGiamEH3xqr9N+8QvrRluroHWA0f6fnXNEvUe3aX
crfxnH25Ko8WZdWCoSZb1NdqvvFYX9co21jAODbeLkAOLyomesiBHMZ2iVXttsdcOw10AK4ECgCR
4ETCOJywPobBfzZ1aK7hnwihBmoNQNJLOpjfJGuLC/IYW9X00NAPinT/wly/YN2jvfEFX14JGIph
TCpi3CbQ/b6Ypfk4V6lLOnQ8YUJ8wcnXFD5q/Ta4x6E5NJPTMVOxZ2XL/vdf8WUZvuH1Pl8N1B5i
F5/i+Xs0CGAz5ybpYgzk27CVQx5KrM3QGzlT5E0xWaRvsuy2l/XrDEXTjBR+M9egAuZS/mKJWEI3
Bn8kyLRxGvd00BQ2yVnsTUu0DFqxW6suRBRgcilqScFYjT+cugyPKNJFDklwA1S6bQH9skCyUkvx
WwzqOChbANDFCYeaimZLCw77Nbj9/QN+uVC20ejtbjL6Tfb58tw2UVaTgZQ3bPbEEOk2VAZULti+
ezh39e76xpn96n3yC1kjEBgNak9Yus+/XOOO/Up5WcW6P2ONZRKTgQYGtwWtF5Fqhh+FrLM35u4T
XvPshcLOAlfZpPnAZa7zYhJlTqcRwksQde1fr9k+KIKdnkBJufda62pQkAQb6rgJH+xqT5QaapYT
XZ7zH6N2vU6fi2K/akdkx6v+WYz3udHstRqOeho6zTlcLn4udb6bgvuWCGRPDSF/N2iuB+Oe3+FV
Ib8ALw4k0Puy2P6pJiX+yudImP/wXfI9t2Y+5RBwGf255w/XH2vbWfyiImJR3SUoNPEes4cIQfMY
Om5jvTFRX+0JACtMmq23AUcA9sDz4eapWYg9kFnMMR2TFZJyrONgi4ZvV5blj9USNdyn7Hqs7Ovf
f9F/O7LB8D/tD16MvBqZa5A6ncVLXnwXs0Ea6+Q4UTsK7UBIyz7o1oiETXMN3hj41WrZvjIoHTA2
R7b9JI7/ZW0OaMGfyHG0DvXDgpkYYLbHFWjpA7rfb2G8rzoE0Oe35wrzGUAEIPTFasHRoGycfp3J
d+voHnWxUq57lN184kzucll3JP4GY3VJ9yolKxojcD99CyV8wqufrx5gYJqUQMB8Fjokz1+z1XgO
5nzzHFsGPo3lSQurNh3vjZEaETLeYGc7fbqXR91I35OU05W0PbMTW3TYY50w4dd62Cd6cdZru6V4
lPU5ZhShgw2jJlLU3PvqTtAu8vu97l4H7QnXbW6HstgPRhI1dRv36O3bRzoiZse2v/1kEWIpESlg
BxiJa/lhyvbI9alUy9BqGOw84VeLngrxj5s2vBJne/vsI3QOAfifP40xx5ddJs4INnyZGXMa+rCl
zkquB4TrGCQV6dgdw4hTqXNT910bmo4Qb2xoL6uN7b5DDUVnH5H+a0K6njhZ364U6MZYauGa4QoG
cbAZP3izl0aZWnZrqu1/v+Rez3wOYdQU5lOzln30+ffGtq7Ne9UO8YoqFaZ5DSKdpVFqA1bYbxn4
01ng1z2bdPgecDxsvAWG5YB6PtyEu+CKISfp0zfW1/qWvUX/4FjcaXZFepMQFbjs+E/tayUjWhHQ
tuvhfASK6ULCWXDb7OxQv1/P0pO5ig2Jnv+qdb7xc5g/DsEVmWt5e/CNvWYiDlZz2FuPM1YWTCEt
Mh289YgqDjMHFtuuMm/r5WGG6yKWMA3ArZl4kdQjriv8bIzQdSOETPmAsCTqZJwTAtwCk4AJ4A4Z
edjYk6I0HAklIlCusI5adiB3Vop9qR1b55DkkdWGWy2c4IEbVtfW1XrdT7R+w/K999HoQ2gBoogW
7WhURzs/BPbBTr9VPuy8A4Dwehlw0RoRjm5Qk3m3MdzdoyKAPrhsnL1Se5VDQuZIP2m6fW8cKv24
rJcNiRhL2AaHLj3wf9rLPqgOq3nAJLyA2wdbctrnn0mXsdJT46HJIEdG4ty8nD9NP+SZ+9k8kLn2
vQX9KJxd6lylfjgt57WF8GDcF9Z9snxV7X1TfM3kDewnLufGNU5IqXGqB7GWxa4eBd/ExfrGDv3q
aNgmDkJZHEqoWGmNPZ84Gs6vtkyQ5+rdUhDKNfhgHdlJ05YyLLI0O10RWEYZ3OGY2C335Per5NX1
Co86hof0sXUeYLhs8/qXAyJz6tk3B6OP8Z3e1SoPFyDEaRkPWpf7vC2HBstY6GGRYKc9jaj8f/8B
Xi1Txt9UKiAx2IaAoD8f3+gCQghVylTTulNJWFbstsNdubZgFdX8xmCv9qFNa0GALWcTbkDsi88H
Qwnn9Rj99HFuq/TYLclFMqd7/HihnCzlY9ozGXJcit+oITfe4cvNgXFh8Piciz74/PNxZUEWrJpc
bDpyJzkYo7mRKkyTQNbcPrBry7PMsTZighHR1J+v+tJ1dtqYGVCsKVVw5Bkh/YuzdQKdqQbzu1wr
/5S6zZT4MYxi32caqF/WJ1GfkOz4+1f0+qlRQjA5t+IeavVLCsVKC3AkzqOFX9ieKWc40heLsoma
ceiIQJun+uOUv3Hp3t7E8+2UMRGX0p3i4Aj8F6cWvgp+F3R9S5nWrofVmQ+k85yOrXlGd0VjW5Vv
caBeT0SIDSDM2AJ6JhfUbZ3+shDGpA8ANuApAUf0p6X2Bc98WNKDdjkt7fs/faJbgwamzTYNN93F
87GymrhznJTrWOMsIhkFjMyb6VcE2i73BqLIguCUsrja/37Y1w+VuUee5kbrwYfsJXITZH3gTlVd
UQbBou+MbgcHRj+UibnsSkP/hE2afGPqv64ILSbMhkTSn6Yf6L/ANYgpMhxklHVszKMF5R/sb6L7
FUJJJV3I1Ah1J2DztGgkYX+DSVIRDirRaBR/vM0ibd+oU1xTEdS8vMcNBKi4RYuGQy/McO4d5AcB
kgA7k1GCtQOKBmQrrohnZ735/VN/PbGej/wSiZjWwetxZo11L/ZmP9lhqB1Ebud4O9IWfz/W68Pk
+Vgvlk0DKuyxncm4a7XPi89VXwwW3ESI7f3l2p/bZt7uDYfQiN+Pu9X1z5cr47KtshXQ7YWG+XxC
y6xygmYQQHOpQarl0hG1q1XpG/e3f/ckKeu5YnBQQFV8sUTT1clTTZh4/UkDxZDuxouFw7RC0+07
4i0GwL+ZutiUbXRIbqnEmr88mnLE1bhvl3h5zeXXzC1+1FoXLaORXEycHHXS7nBwJpPM807oB6ZH
GpRvnM5PeuMXz5WP4LABWnaA58uLjSJVtBA5HKu4Hj83YgO5K8xFIBlW5wneMIiYxuys1ibiDG3j
EfdJktKA59E4JCHRqdO5AtiISkJ1oWaP31euNXtfyCYSGv4/naj++IDlkZFfxTzj5sVTez4PBosI
FAOqaixy7aoZWzxR7GaPQVpcusseoIqk3EwZbxxQr+YFQj2UtvD6qaO4770ooXwtkTBD8iJGXzbu
6yb/rE2km9neR0sW/v/JYBZ1vgm0yK1mWwq/nBOYqNj92IkiDjKVcngXNBoK42FomkNHM/X36+r1
N9vMagG9XdBn9IYvqjO4RPqkBF2IOVVfVNtVx8YPDoP04spAQPbng20sMEpR5BX0jp5/s6QbMCot
ffzLnPbou+6BLIQRPZMtwzlzf/x+sFdnEVKNLYOHcozjloTG54MtGnaAvUG/pwXRJxzelZT2/mM1
EicqvfFECugavx9yU3M+36VejPniLNIkHZQxy7PYT8hTH93iUDduHxbVoH8aOmMHcEFvuTX2Bf5S
kSHUMRVmcFpQuUdV+XFduZthJ2OfeYlfhoRdvxFJ9arQ4vPRwQemoYvjYi73/JnMy5Cw/dlZHDS+
FmOLUF6Z/Ze2Tg5uPSxxUIhrHznTG5vMvx0VUH7TpDP+ky70lwnt1t6MSNvP4qLv6UcW5BBDIqNU
biP8UE70RX0wtLs3XsV26P1rY/PBhhDIQqYHuN7m9UvCk06SSE+CRxYnRH7szfKs79b8iLGEt2Od
3wdFahwXbcnjITC+dcXwabHXMyEWmODT2pxgRPvYOVnyxqPYDpCXnwrLYsoDgDpm+IuNZKhtYmM1
kYNHuhfIVC+xoMKipkvzk4bbbWA9iCw9z9zFfuPNG9vaejYyjhOgkpsQ3fJfY+iiSu2BHhDLIeuP
+eymaDOXo2rLcr/UyjzokJQ7B4IvofbZbpnFLlvOJHlpjlKf02n98Mb72TaWF59nc+p+OtChMjrb
k/plUsy5Nnk6KqY4w7YitloL0keM4TQKng6cPa0R2fXBJ5gwOgbCIMu/H//5SmU8ClTEXeB39K8R
er2omTKMcscxZ3i81OsY66L32tzB7dev2y4gYwsb9TdGfL4K/hmR+xnW7Yi3Xl7RmnlwF5oJOUIL
E3uoKpivMisifEOSprpYR/L9TqzEc/7ec/9IKfQ/U9+3daH+aylQJB6//SoD2v72T02+9Q4FHxQ2
h7JnuziwS/+U91nv7K3hgzgdEF/f/slPEZDJnzyxfqnsuWi4OqfJTxGQ984mXxVeGBUJzhwgDX8i
AeKfPlsYm5c5RDeEQFsDkxbm05//sjDq1R3s1ti6bAVG2aFvJHI6UaSzNQRLCgNxuCmBv0q/l8V7
i9C4myzZJK5YWZOSm9CmJo15Dd4HRurYR9ftGpfgH2spztahmvWzusrbW9Nb1wkn2TwI9rndOklY
rijQF8QmMmv2HdJ1dS+MIUBLrKGkncG3c1K+0yZ1yMEGPliKBVZOVp85iKi7Dvi9gGiSW6vSYkT2
49EmEdVGeI0AGPWGPWWh8OvqGp9xdSA6Grh0tvVDl1nQ+CcNwTAeFC7YOSw27lG0gySBT5ez0ir9
0ianKdlsFk39vHK14tM60l4+FmVvuJ/8qhQgK1CFtbkfITK1lXkNl7nbBYsKahgYHooCVSb3QyWW
xg8lAWCdE2or5nAfLX5FXHjaYt0iOV8hi9Bv0yBuuKR5RGmQ3uaSpG1MMi2rAUmt+qEtz4k4l47A
4ERaV5USvrjF1nAw6RImaPO/zZmTfyfcR99yTogAmONRr+z0LhVB79w6mrKrB4LS6mW/rMLCL32e
vm1OMNYaF6r+Ilpv+dGXi92ukMu5O+xUU7pX9lLqx46yHOqMlchsj8fVcOFjrZpfOa6N7pGIDvOK
XneiEWEqNIF+qTKWe7/Wp+857ljNTZm4QhVh2k+eT9xK2rxvsyA5VdriQSL33aNuj9kNZq3FccJH
IHR69kb84rp5h1ExgeLLJDu9Cdnj5LzfJNJVFnLWwt+MDKlkcEFyaIBEpJpk0JGqVxFI14ainGWP
4YqAYnhWW8E0jLgaZ2kN2YXkTwN2lq+aMQzWJtjMCjWrB7AkZq3h+aYSr5bBsUtvN2PM6p8hxBdG
bNnWvJykiI2Qx9STq50R3yLLw5y4aNCTHjhnnfNcnLqEbSVhm/TDGGOx2SvciskcO3r4F1cncGid
Dy5m+REMVvpK9dwdxh4dRSjbBpqY3rh0M6WEySklaDEEYeiPgZKXGGkuVTgnq3aRCA3GyFhay92i
llztamdRx9mox5tUNMtV7npObBY45F36XTvcTHVleBHhXWjuJBlsFEBadTQxDuBZEWoDbr9I7WCP
QwP5PVHlnVkHsJ1EL1qQW9O+mbmHP2Kj6D4kTC0SGz0NZVRH9VaHi76uTlRWKT4PZJ5azYljkYBI
Z64QWkiPHTpehougdp4Tz/bRTRzxfl5a+9JHXgY7EVvUrj+BRtrJ9r4fpjybvwlzzpMVGlZvCw9K
TttrrKYJUf3U9vCBxsa2hl2ytK0XEBRmCatL40bOA/MznPQCp4lDoKrZNw6W3vYzinsDh7zPSPu7
yTwTna33d0GXoyboy0CAhTeplpsrND2oxvKkCLpqIBtBTdaI6YKGUyRlVCeHbDrH4jBvEocoS39U
2FgF/dRlBDrqmxFI4g8tHQPfbWeEYJhc9PZeEcBFn322JnvfBOSzwaf2ePjh2usF7mk6H/PCmjpn
mj7IRPjLVp0oZDX0twV9zqzCU0KGaWOnbeSOZoJxjsfN4r5Oyx7mWWXirPloB2lXfQj6oXIf1tKu
i/e+SbodbbyhJiGi6DN14Sbdmu0ovJVRQlUcquFaiXkgnFjlNRbTxYQFhzLAjxLluI8DJio0forW
O8ogsw89acVhXevys9iMe5xghizF0ydWsGxOLZphd/5SzVElSvyNXJkXe+4X8GpNh2w5k190sTqt
Agt0/Vuu/2m8jKu7U5mlsCfBQZ3uMRqlozdP3YMFCz0ilCxQoWatA/S1Uu6zYQz8EO23cZgBvD6I
xfGu0n6pEC7WerAz6w76dp96oRSefYLHjHY1uM0UTaTQHRO3cg9Lk/onejNhWdEus/N5XAYcfbFG
igkPW2OdgvCoxFifB2znWji36/K+UI7gBl46/Q7I24rxeC+n0DRn82BWnYfDwmIGe9tS+SHDj+Te
KeTtSggg6nI5nDaD/oNAI+O912CfFOY+eFWllHUSiKb6UC5cFs/AhelEWd6X3iha9Vmk7MSnQz6O
7bekhHV30ZBda+yK3OOFu57X4eI7ijwqag7bB6L2fGgbFWBoiqOotJOLWZU0qYqsyx8ddBPaJ3ce
ihRSRUHjCh9hLYlZIGZsTUyZkFxbvGaCFAV6ZGdddTN7S3PIlF4utFPd6hLT2lkH5bcNOqq+V2Et
aCewLQw99S/KbO1o8xXspa1c+kNudkvUKgSzmK7ksCACuVz3eAjjm8HlNIjnrsiDE5JrSxc+D2oX
KBlwJDXsXaM1GNtDaeGr6QwrotQJkA/hrZbfSAxHz5O8cG97tXpQfYsA6ZVlVzPgtjWdY83XPE6z
hlX3kPXFPtGmpdmtWIrfzRh6udGQiP5xdDENTI+V4JgJ8xWK/dcOV1lxmSAB8vYg8a1/wI5jObPI
HTuXDXaKYZ5mhDN6mvixrLgKHbq1Uix60ZMq8jey+/9L6P+1WZJRBP+ujr6tvz52f337/td59lh9
rQfV/1pV/+cv+OmcYRnvCPfFt852TVD5TUb/T2nNn0Ac2wjDHDBP/oM/a2vLe7e5WYBBAQ94nNrc
nH7W1tsfISN64hjD0eQX/klt/QT5/OvOSWvAxrsC8ZoPgrgZcrwAu3D2WGt83+qbVP7I7ftZVyHs
z5ikK9wwtuZkGhF5SpdMhRhIh1XyVkjVk3r0d5/gxf0fY82CIAo+QQuPuVyprCp603Bap4vlxAHF
9NubbPgsMZDpkakHGncc7kB/NJX/r/lGfMyKrPn+LXv8b+DgBhzyX98V/7dKv5fPHdz4+z+ntMFt
ESBpE74AJoEp/jOlNR+bNgi7m10DLcQNb/rP+yITF+oyBil2YNHRfLpj/pzThv+OmBQDGNSH70ui
nP0ncxrQ6MV9EQUhQAqSaRojgAsv5fTYcSaK/u9pjUV3WrxXemfbF6M+O8XIbo/UbwaObBJDyVC3
kqrND2TS019Nt6+rBSH1D9Zjl2aw6A9ymVKLw0e6zcC6GDv8eD9hCTAHoGZ2tuhtqOOjJdVjLgZD
v/EIEIIaKQmGnszPzhy0Y/UgFPVbEc6aOdPRx95e2EhFysmLSwOPrTurq+gfTXKAMjSvkzPu/DXw
5rDxq/asFyYXvRy7KwEupa93CGwLK7YCkXLi9U0WGXYB17+GBrRGYz2Kb6kFE+dQ57kuTuxcaM25
gQucC7/CrOHkdLmj0Rtctezo+RU3kzbAW+FiqTSNPq9tV2QYPtj93Mx4Qgi1ukfPHNz8AzcNout2
5ehNxh2mkLN/6AjJTi/aQU7vy6AJuiMe7kVw3WZTgHV3X80y5K27+n7C9rg6Sr/RoyIbOfhwqOSz
lIL4gdCsmpVKp8e2Jh4wMKfA51p6nJsAG0u/pPNOIauQJsDb8KmhPasaD7bVQarhgqu5cu/7eKGN
+57NSxkh94myH3aSfkK6nrZaNsJ7yXucnk9LJ5tPSKndqnrTUF+KwiDAq5UeEFubScHJz8ephJnu
23HZuBEoTwmpOU1NOy9VZKcc5XdLo3vptVT82T5JNVg+XlBwsQuddcPXfWjk8lIPsjqF8KXMaS+1
YLHCwk61CoucpKKAXAt89UKtxpAukqbmcifQfORREhd5GQFXt8W+cGcPAVGdkwaQdW0wxuvStdNp
urrdZev4nXbQh9kuDmM1yvkIF9fxbwwZrDSXyxLlBbbHLYQjkgacaCIKwIgCc6nuXXdxb1Knzh+a
Iuj9SLi+ee+uZHGhd/ea65WeRBvKtO7PtUSpCxJffT/0yBvxwqCz8Q4aoD3D8wLYDfBiKaoPBOQK
+0QXTfrDE25eHRaDzmuoktSGakeYaBeV+TxjlCe60j26/rKUsUhkEKDZdLUrl5xv1Ff5BANDU3lQ
nTpNiVIrbyZz12dSIfFCsjBEyq4zA6O5qUv2upy7r8XqpEa0jlpdMF2ldm3Ah6yi1EwhgpcVxfIe
bNUw8Udp3M8GJPwubN0UQtTWmq/I5wAKinwaFFzuc4d35qXZgJueFMRj16QK8bmEp8HtpSn22DHm
p3GW2o/Cz3s3tHLgYRrNXGRCQQRgGaU9lkm4Vfsak4jQj9uglsOAT0RWI+6aZ/FQqtbjLGtXKFz6
nGXE0jVD8KjNHkywohJWu9cUO2ZYJ7U6QBNKaoxVhvKDUxeeERVVVxG5rZXrGUE37WNODF1Kd2Rj
bzcMXLrI53Sx2uNpkRGgtyuoiVM8DVbbbUl8mvPhsA7BnIR60PT+o/BHGZxq3SpHrlx6DWUQffli
T7tJlZ37fhiJor5Kmqkrb3zoSSRdF6TPyzgIxl7WO1Lmh+RxGqdxTjCO7LUB8auVCvFt5vris7DW
do1E11ROGgeuFqzOlS8yclljp1S6dUyH1Cw+dqXwq2OgYaOBwiQvl9tsHQ0kvMmYZGfeOtTFZ1Hk
vrWEzdz07V0hcPuPFdqxbcu1x1amJ6xPdu/t4kvNvpsDs5aU8sayTKeSQXBqBOrKBhFhAQ4rNanw
nDgFrUmaD0k+uvbB741NlGlUvYxHs3eKJcwE8VWf5ARmcEMydMCVog+KaQg1OpPNyWwavffRy8ze
PG5br0x2g69lpBzQW/HTb1JjaSn8VxYNrpccNRdaqzlbe6HwZ9xlvl3gM9HkFDvWJG031Ke2bk76
qvIf+zwzH8bJ1LS7cXQojwJjsG/I1R2m62WWxqMgx86PqznnLtR2nC2RVRim+IQtmN7tlykZzGgy
J3gXQtMHEYsBwvAl7pXLdBhca7DfB8Q6+Du7dl3YZvaU3rmQ096XugHM1ZsZN08613YZNnh95khU
2lmFhQnSw9XCS85LTFEAvHJNprFtNJLjpDGnMSR5p2lZkDX+RMpui5vGNoU8WHA270dyMNQ+mO02
IzuhFEG4TiMLjGzULNmZg5i7mDj20SsipTwc/gwnaa2TpKwDm4mkdICxHv35A/7JNAgdp4Vkm4+a
ox0weqSLVmZlqw7dkupc2jEcRYo8VFilAgquazg1MtlcGjeSsahKn2cj6vJWoDPCptLO1F63pzk9
kFiOm1JbqXS7i9lte+IVtfHeMWwMAoxWs9wLo8NnNTTGxrcOllWuCHKH1sWxXhkAEFVGJHqXwSOs
ZCrSq2E0MEPNPJnkp7C7movJKJd7rZzrYl/yNIvLZSSacZegPRF9qGcCwpAQNk9c17MygJio/H3a
kndwMLNcLeyDJGdjqep1rgcwFxQWGaSF6UASzYWuriqXfnbkSlvwjmjw3OVujlXU1NrGj8HPITxC
Y5usmOZot+yqoZltgJbUuy7zEaO3RuIRu+fpju8X2aUWt+usuhtzhaFoaygwRKQhc9Tny0xyz4pD
ZeTNhC7u0k1YvJU6rtgVFIS3DQELfViaEgY8yOb8ZTUTbvmmllg3xtxsSEJT+XAmKLHc3Wh2XndG
kTWrq0CunOqxyV5gn7ZBO+OCE2CaimaQVoCfhDngxHQ/5xPQBqlyydftTlNHOK+m73sjWIyz1Fuz
6rIfm3b4Ws/e9MNOAAVIJTBhlZdEH4m4HFxnBGxve9SbVDVBlDutc8xU78Ay2JIL4ya3KuJEU2mU
N4m9FBpZQ+C9ezQVlIFrRVbMlZFactwDOs5e6HZVu3d6re2wzpRmzIJWRWRN9BzQaS4ZAFBdNsTH
yWnAEtN300cYI3odV4VSNMJVrXknPZ6hD425Lv0VZqNec2uCXqg7TWidOhhWrX5gRbK2O8iNSRJm
07DopwXJRuWeVBw02iKDBbnDqh2p5xIQOHGa+fkSPGbVjLqztxajvsYJtjB3mabhhVtZRVdemz55
HHdwfwQoQzhJRWantkO2QV0gDgJkup6HrUWeLR0LWcOWFmi81wXxcAQXYRHanSdK5D9SjfytMEUq
JA7mYuQlB7UyV5yL6v6yUfpqEUhGtkeo5Z6XhIZPSnLYYxfIKi05H0+FpUyLcj3PyiMBEPYFx61Y
I8ogAtk0MP2Pa1kUN5RaCTTtFPJmmKSJr59YzCxyE3CAaRCqm/aDTzyrimanNuFQ64SfhXNAKY1D
WuM/NomAiEqqq11DoKlJNFmBm0fE38504Y2juhqqzk5xmDTGR0qYBahfiBIoiJ7EZwhg6r3XrgVW
y0Ob3hTlZAKcu0m1hq4hV0QZeb0+sD22RDIEQpeQDonGTUaNYxkfOFLqLNr/n7Kp1Af2J9um9d1N
GrouS89/WLM9NodmJPJrsyhSH+bZKvpoBm8TdBJkYe79VGU/REDZsB9aiyMKUz3fhyDlNURN4aH5
Ba7URPdsAJGOCO9Z7mpZFyh788H65pFEw20onXQu+26jsqis07YLdUxhx3AzXpaREO56TOWYErgI
bbM8FLpmZBwohfq01BTNkW7WLi0X8tnLaBCt/dhns/49T5ISq/vMG9QuL3NqVlsbhyEsa3fEb5lb
x09q3B/d6f9ndnhBj35zaSeEIR0e/1r+Ch/Vl+Hb46+4FP/y7+s7xg3v4IFQLG93983YkU7/35DU
9kd/qzcx4PKfY1KG984DwPKBrDbF85Pa4p/7uwsgsGlMoe3Bp+BX/sn9/Ukf9S9EyNlIIIBf/AAL
gBTg8Ml/5UEMJucAxdCCzZr07rJ56E57GPI1joWr/sVqAnMInbFI9pNuDBfV6kssu6YguzWCxDyj
89AjNE2b26yYpqPwvfabWtPepK829xVOFPr6pTCT8kCXaqhC6oe3zL2ebAGffQMfUhy5Jj4sCp7K
E8vxl4a1pkP6W2pn2oqtBbTXMu8K11no/QG3hYIwxg8GZ09YkzdZUBGasZsN+0WfQJFp0NsnisZB
FmoQeepoothgG9CQS6QCdF3q3iU++Mv10FvTJ0uhFwjb1dKuxzlb916drDsXvG4Ic6lVn1ZKD/0q
LWnJUpH5y41L/+88oct2Qi+4xOsZST2a0aVo6Tzroxn+MgOv//7Sv8ZRPCcd8TJ5FIgN0OHxPAAb
N6zml0dBsUobwq1nSkNMK5peeOEw61oUNOARvx/qOYHl76EAMT3ccYBZ8Tl6PlRWS9uAATDHrreo
Hd6N+mmnJWh1gpG7a5d4Byxtb57G/H+x04zfVT+o73+R79D9tR+qb+x+dfXfACg0ttCU/3rXufze
PJa/7jRPf//vvcb330FnQnAKAP6PROvvrcbX3+mutYGI2w//CeL+B/3W4Y9wICF8YMJAOmbO/Nxp
TPcdHHoYJQivTeISTPOPdhqY2MyJf61UzUSnaeNU67yYK1xWFhr+WNuQFqduaOoOVySmyhMVGOvO
8TXthrOszLBcwRmeEhlx68FUHF156g3Y0Go4Zeh1uwNoTI6ZWGhYWubwQ8oM6gTNnC+TNYxHn8s6
LX5cSr+XInN2OggXbvmDGXtpDSiEpfZBd21x1yZ5dynqkaARWo5FhAljjZ/TNMNlSDBYLasVA2pD
/16QdImSZlHgC3rhHa06K24CXQJ2jpP+foWgbIR5lvi3hfSNExdw59OoO+aWtVV+QdORP8Dsm0u0
1C1IQG258dRL/wyMK9fJLSj8C1rdfeR0tOFJca1OKWS9Eyw3spOWduVtItPl0hJT+7E12WrCfoI3
CGZoVF5s9La1n7mcfM/yar5pTUExNQxCe/CmjUI2Eg5x2WZLewEbxtnlmcRZh3hTyBjpWZcVxmUv
nflIAulyS0e7/IQRY3qfFS22PWYeTMc2IMuVVDlr/UzwZX8mJd24sKSR+ykh3WHecYvxMeOx+/Mh
M5vPM93q0Fnc7oeF4fclxhnDt4KG9nneBXMXZanjh9r8H9Sdx3LkSpamn8jNIBxqOUDoCDKoycwN
LMkkAYfWDuDp+4vqnpmqtlG9nEWV1a2blsmMANzP+WXKjjgCDR/bbPXfZzc3N12/2qdlbhJF9D08
J7RaRg4Tdd7deywTv8cA6JtfTbuUX7VVVsd16Ju/udPYRpgJTBfrRMZOVRkLGWiuvett2W27qX82
K58VeHhpEnJUanK9wzav3+fCPLgLynBXJkFIwmdLeO9Iw4VRsTUHR9N5oT7O3WSO9rYgGeXey8ls
EUmAMIj1LEnlITWHe9sEmEO1tEnQ/z7VajEPMeUR2PZ/EtIT9somngWNRgtbPW4pD/x0l/4AIrYX
Zk40g4MXbcI3AlwQTqN86im7hS0t1gP53ts0SLZaBX80uHKUIShZXOcnq8gh9szZpvkILfVfbRFJ
VvnmT9NM+o08337bQgtEDPlTKPmPP5t/EPeoQ1Ck7/Qw6Gtvd/mZmlZgmk+qR8JAdlM0iGDvaU9g
TGcKBUk3+bFycn/RlRxVnu0B6qvf5OY6O798MhmPd2RMvuZTwJr7MiLfrsv0rhl9F3sxwnwacfsK
TBNNwiO6ojSUpX7QdpxjJB73SV8gNam+2kqRS+RTkmDG7241HxHX42hUqxtV1IyEA3sFOomrBFM+
pZ4ij8n55avkr2dmhAR0Ltpt51t57kOuAO1LTWaA6Q3ZRi5E+8g55SJaY3+jC3EWQ3KhhghlZW7y
l9YPXhpsU3J78YU5tK3g2pUETK2p93iTZ722gcBgOah8343Zvjft+N6ZVDSbFfk9DSJKUPLZCzSb
bBFq23BoCfGzQ2PyJBLVW1FAVb4bKNJ6u2x39ThBtzWOPJYSKU1b/YzFK72XLDBOSwuuvQShzftp
UWjNzGTKrYGb/jTfmAaUYcfAHAzAXS9/8SYKLvRq8IDM3+66qJPvxa9iKKqHcWaPkj5EhvLIgRPl
hnaqY46FNoUgCdVoP1etiGAZH31vaGgCnI3HBfThpxpwU6QLQBq49gYa0KZDfv3jxY2RYWItfYwX
DSq6tA7YVTJghk08y/LR7brxzwznEZnUT1y1dJK9GJrs3rAaJqqkWYdzg/NuMwFSnPKa4DiWyNV8
rSej2aQcsWfaA6/S0c3XQjX1H1FrIgbToPq2aa94SLpeUj7ZEkoWYOAugP821J+8seX3e/Y95+AI
862oSSgPWPboYWWF8x3UK26gu9OaNyYD31yjkcml++PP9rlLMKB3fUK0rm/U234cfhd+t0EvQuEe
+quzaZfJiWnG2xazHCJz6O99Mvcj2lXlS4MH6NGS87mqwO3VPP2hijV/qGyfeZmi4TRkIrzGnlt+
xXXsfQFOMi7bYyXvg4xXlS4eJJVD2vlVZBK3vvVFVj/OS5XdLq5lDOP+ReiJcoTEfCwT8wuBxLBL
HWXunNS1MPM306asQVNC48be0jk2XwrLT8/U63gfw9w+t6WhTZpGh/gP9pUmajLRRlOm93OSXbI6
pW2Z64MjFVUbeWk+d05gFgcmuSWcS733Y6KizKSXeqPm3jE35Es7Lp0ybvfZuJV3gL/W52GS6xEs
T98q1zDacLlLHr5Vm82WY6ygvHCsghDU1q43Oc8ZtIaphoHfaDpKqzB2yHZApzNYiKUaIzSKF7sc
3Ptx+CiarvysO8IxslyaW6Od4+0Mvrm9xUyZXjmAhBJiwFdRchlXGiOWV+xkJg58iXz1+bKtU0tc
u5m/KJzjuIamB07q29Xv2MxXkk6kseYYUYP3LM3JRiPFmashUDqsfAFq0QW41kGf6FQdpmCzNh12
6vSBYnE78oPkrpLYUJnySQ0XyJAGB/4+q6KWLvbV7z6A3jZ6lj++ASzFj29uU7eP+XSmVyoiuKTX
1rtTwsaiyKvk7+j3DuOyOzU2RdeKYezsuz5gCEADLrp1iTqHi2O9/a6i/JXXbbyrrb/CG6ZtmQR/
Zo+f062cYy1dvsNRf5Z5e/FrVAU0tBabudDfE9EglPMIQhLVQFuM5vSbaEtCnjdZBxsAL8zJoGOW
R4qlo2BKotEzxUa2btS7Vr7TcRNExFTBoTnGiX7nTaqKY0XCgbGI37PbVveriQJHMTOclwnilb6n
H2QQ1zUZi01l65Mt5CHIs7sMGGSYwVaadW5Dul6/vBxaVC0rkBIyTuXwP0xtt1BQ/c9iuPfzfHWd
7tdU2g/zTWtT26I9TQbYkx+E2DjK72GguyfxN5xFKgJL+c2QM5zHAQ8/xki1D/zG3Ky2vhsnJ39M
xrOxxAKB5WwB3DZnb6E8o4pBj/D1ue1d79rTh5rGgz0/mSOZAmP8lbaxdUlMSq1mfzMUQ74BqI9k
P9xXIt1NhhfRULLrh+o9rcYhUlX5Zjq4lz0DJeODP8q7YliORu8ap6wlIYGvBeF9+kcZpX8vpRvV
A5h+bq+PDpnri6rv+8J7mIaJbLZSHkjpiQ+OhUmHJKKdPw9HJ+/vfOWa00EhbzvJaQpbORLejtJu
ZgI4eRV1X4WQz2ztP1a9hEX3jFS4RUOcfzQzom0Ax68AKfaWcJ0c3R4ylOnTXdWjrUnlakseVpFT
6C3L375W2aVtHcA85LeruT6msXPvFXSaTQizK2P+WEpfXZtRdpvbx+RYWbFzS6e9k1LI+9x9bovs
zZ+royP0tm1V8WSP88/sxmYokRCGUy/Wo/Zl91co54wlxUZOXr1OynjRHoEWRtlfeGZzhq7yww9U
xhGAOG25MQo3+lbmtebKW8vIddYH363gLWtS4gbMhChZcj/qyuKXB3HYT12UuLLfmY62QtiqMg/L
SsR7p0xltGRtA4eX3eMkRuzFUDvO1dOYuAcW6mgW/os9aiYN002fRzM/ZDolCB8XZa9q3uh6QWv2
N/OdB8DEvU5ctJD0uWldhlm7BBezWfdStht6Zx7cpDjnAUGyK8B0PCWwlKqaDk0++PUm4XlbVsTW
qKThTS3qBoQroqVxcI1oQeTwnHu7YPrKeKt2II9rSAtUunfc8dj5NFVBKn5z8EMVnRdm0eNIPLeV
mMxU66FkNlVcK70VzBE5N82zsyQi8oBqXwE/TsT8OBejqc8BQCuo5ZPF77YxZXGADUhD7Z8zYbx0
jDxWa3+2E4EWcnCuU88h2kx2ZK3mNXYoCZqy+sKddDHi+k3MRCKSKXZKOMR9v97XhnlIiyKN4Hav
hnlVvnXs3eWxomGHbwRxajhavKwW3iRvbc6xJ57R6Qbbvk9/UxV3l61OOBET5QUDtemKc7prXtxe
o7Q1uqC6n3SMQHluoJoN1rBJf/LAcg8vXbpXRQ4zOBIBZfk/AM9DxPV4yRZ1y9ZN7sUsPYIkPxim
4pSf1tlkamTwCQyyjbrq2VPefV1Z5q3zLH+bXIcHk0gvzqSMxwG9bejW1rGall1difYYdH+R9GsS
ZfmqKSx+9rhbojh+E+Z08txCHsrixZ4bBteCMm/T4GZxmz6Kc+DcOLfSjU6oCanAwb6qXM2/Rxfe
VJyUGMgBIsx+Le0L3pE+HAYcEouFwc5LWgagQUL9Z77eeUO3D/L6VczuQbvW3xyYi7NgWo92LiPR
yn3VJK9VfxtDgpbIpmE4+rVDVAm6nU3fDc+ltlNeMbyFTkY6Zua6jxSQk6qphmvdqy9vEI+euR4m
j8oiXMcoJIOT2VnJvh2NSCMoKEKhzXSXqimabD6Icrq3MvOjaxnSMPHSCzB8o8JQ98hbMiI2q08o
3PshtgpSOmJCEQUpJ4H5MVkGLv/E7J/QA8yEvsGESiIHNqpwM9TZwW9FeB7RMMn0UPrl+uhD4YSm
gp3rULzQGN6FXlM91O3wpEh7ihAqZFFDPYfduN1xasZuIyrxWY7p37VN/3gSSYXQHY7kGrjfdrsP
dLfdR6W9a0n70oY9otkkWP4iu8n3rolHw9MZR1E2hGUp/ScnEC+tKJYDUd5giI5/1kHz3aW3lhej
m8/kwuPUt3vrxnok+4QuTKeZT7Y2nvjmyy0majJKCfgpenwytO76BKoYDhRxXN4NA9AHvX7EhAIQ
DCn4gKusY0HITDW11gZg47mX8053jbkXqIaibJjObVwe3Cx5QZvV7GeMefveKo2NH3iPK5NANskv
yHsidq4Z5SLJ6H8lGUdcMGTfN0NlaHVyS8sdWGdSHXRgPZSBxhvPSO0xeS2S8KuAFvCkhoImlQeA
dZ+k6txmBcFuKQrtkuymaEZyrzWZCBYt9iTWyCEcMoMX1fK2TUYuUIeWIg1oHPAcRDBGZx5WQQpQ
67F2tgUGy6UOUTl120VIO5xIFbk0wv0ZPeNcOutEzkhylUa9W3u9Rq3GXci3Gnbte8cpfdQmOrDU
dTPMRfEvjtp7aiafCytoqAEHO4Jd4i+qB/4rvdax9VFZ88PYUjnoat1f0tg/NQ09aNr/HmtVhiu8
WzQaotwxnD+aFVIYLyMMqsT2H3Kv7sQ0jI+V3b6bk/3qp9y67jzs23ikXsXZ35o5N0OT40Iob5z9
S4m2ymos8kj6gZc0PQqlHqTVf4K+vma0+8msfgAtG6Mk93uIUfVSLMVjZ7U/cYxsgJi9JTLWmrKa
DBlLIsROONWFyIqf3HPrKLHFky2yB6NZedJLM2qdGoPPyMWzcvflPD0UsvPeruKT/Cfy+pds5TQu
EHWNuv8idj7elI7cJVbKPOoENPfIu3ohkDnB6SLTn8xUOz1QSEpCxmvSTftcMIw2wCvkKLKdNEv7
Zivrk0QrgjEarFEGzOk2M6xr6bjevmkN41jMMUyEIUX66BaI/5eA+YHFaZNM6wc/cWRP5VNZttsh
l1vqh7trjJb+RE1l+z7ZkM1mTzxmPahfo78+LEvdbzvbfa4TPsQV+nBRDAFW6rw188zigR2pwJ+N
tqZ9ztJiCzP7QTn5vC8796UzPZgQfZcpJGJNeVc4r9RT+Ju8rN5VZx1zsXwTrXDpRXdNSdsduUR3
ti9W9otx2Aohf5WV3Aj6XreKz8PN+qjhoN+S3r8hM3pbT/XRcsQhyMjarlobcd2tMapImlAn8clt
yLsH7SEPwDOy9+52uLgyjB3nXUHumlOe7jzRHPtqvfR0ynW+epr8poqWOH3Lx5RCOiPbjTI/t+10
b47mTpvt45iMd6yw9T2q9yuCHjYODYkgk/wCLsDnWp07WRArnHubdtU7owgepoJzh7sz8iwEJSSY
z6Fj1Pej8K9Ba2XMz/k1llLtsyU5xOS9FBKwlvspN9KnYq3e5TwbO3cym43j0XCLlitcchOBWGU8
JuwItFMOkadjvW+QrPFyJ8bz3L/f5I3K3t1MttHowJGWYD9LANWvyy8AsW2fGQOVBKb3QGcpLqTa
2ZtJjA8h9nd+x6DCo36c7GuwZmeqdC9eUF9ZPE/l4PyNG/Iic/Nlnop+axTiLa2BsPraY6hf3sdE
HbD3MgM0z7TlEghav+OfeSNXkcCJDietnp8N4s+njt1/jNV+Veayy4yRIHrT/C2M/ixSGlvQ+p1A
T/uoxus1d6O94R8ehoCgrzVdXgq9XKdhQEflXOw1f52mwA21p98qRbrMQmp5vuB+hE+rV3/vurBt
8dqYj0s9WuxXS+RMw5mXgjI3EtlM+y1mJwilEAc7ax6Qb3xkDVObSTrm3nLRtxKf35ytrj3nKTCf
I69ENj0bVnH0R//a4kfGMEODTvHt4cii7RHpgQlGVqCQtK3brtz9bhoaKEYXWNbS+zLZG9Zy7ywV
p0BfnaysXDetxQqNxiAcE6fbei2Bqih6Q+kyfK5a3XvoAswSVULZ91GKmjLT+cmv5BLGdnGcMvPL
SMWbPVQGSZoD+kY7+FYpZs4u4Pk2Js66KUfLNvaj2op6aN7BFu2sjjepZpNJmM5TO9m0i/OLtpxf
kJ5qUxg6v8RzNnBMdsm9H3QHJ9cnt12znbKoY+tqxiwCX2XZ24e6e5bkJ5mq+CF9N311DbfbScfr
DhSrkpWdBxP+RayYiyLurOvbbusOvt4HJcuqn41nkh0JkCvyix2bh8r7yFk/tkvfoxUmhSUbt6sE
PCupfZtnUspcJqWuefWd+FdRBiYaPm47409QJC/GNF+oWd+V61NhMTi2zsaY/J+ESV3CTOCU+G0V
3VdlNLsUl9fs9NvcEe9O5x0Jpdquujj48/S25ulxrbK/C9/t4jCuDDS1W4+CPW+Q3tlwi0fLKJCn
ufZl9BP0pc228fpDRqVmOJgi26JPrzFpAqcqd1rOhkrknXKVjrqUbyEAmFreMqu9aeMA57o2eKjX
7GXtigf4EcZbH1IgBjrqWO92U4aSdNbJi9sBQ/sBZwqIEeedk29aSchvlf7BJscYG+88mrh2JEG9
unGn4VHMh3wWKAVlQ25O2usdEg88V/R77xYgzW273FnK/5qbp27ERwgoqkNvqb64vVkJhyRDlMSj
a6H2HgZBIYT3Z9AmZgjt7Dwj32oTcOTm9+RhsURJARgtc1FaG/c9T1bvzs8scFeHc4J/7boXx6+P
gdVuA8Xs6kgruThT4W26Wfweu/xuUkDdQv1lpHzzIaS2ecMzkzO/HQWK3rCbrXibW8YJqSsYKN0a
yo7dTVKBIpoQBCr4tnzOJqyIhzlVjzi6xsia6BSohXGwQL+BiTu6jWno5ubcTFJV5wrKZS7GjSpr
67FelTqw8TfnQDGiAUQz4XJfIpUOGoRhQdSxake9abh7ODucp5N76P10VxviARsbaAv+WiYY45DG
lrvL2iHqlPXbHnlx4Mk3aZOdnZYo2NlQJbQFjsFNQWcrNaiuMO4mx+kPpczAc7LVfanaYKgjtfrN
w2zXznEB4flNxspy18VV/cfpAdE43BLEVL1pjrvRxZyFdieVmz6f/dCuaTmQyaNedGBsRgKH0HDq
2X0pGmMaNuTooAIcswJi0IinYVeZsj1y7gAeWOPOUuqzxGQQBU7/EIx1ujHd7MtYikttesiaCQnG
2n5nCtmHU0z9je829ytwwSd2muphLrKE1zPzHxMJtS/GBSgNCRfxMlNSZPtmIHuG3RL3gjFhWy6Z
ga3I6HD1xqayNrVZradSeJnHAjMzgDRuu6fQNr1Wy2g8p6kt9267GLtqrU3cn5kd/G3MTEDdAFx3
Q+ZjbSY8o2DxQtQ4trvZIguGMYMC52FUlxx3wH1KAN6m0eMAEOxQnB5XTfe90CoWLU43bD2aZv8R
GIM/ftVUebBHnHSR5Pe3/pknD5FtHmnqzo/xWrH6MdnHKsrH3nJDhNzDEf/m+Jng5Du6Xs7SjO46
MpJ+G98EqoZgpGzalccGr8eFT3TATdA51k5kpCFGM9/tYWDOsaLYQmrMgX3zea+emyQk1HTz3nBU
eV3s2b/EKDaIB2jM7mdO2rRkn+OVCbSXva5TX6pIjhNokWEK733MWr3t86Y+dNbCer3mgX0skfif
+47ZapfFgpvISdFb4tiQ5qUlcmTXTXTAL3FS7KzRV7/ztRR/hbkAtKTd6O5QgyTH2CybncMfVzFp
By2XqB/8SeaZ3y3P1nv8unT6osChcWLIrV+IiOdHuTYWjtGg2w28ImRixnG/X9yhOScAQYd8Ln/5
rV5fTFPUe8zq/YX7inTqpZ3vfeaZBzCM5ZjVc7mzTeqCzYKs0Npp5NG1x/QJ56q8puOcb40cCGoq
WOLpu6ilvrLrQMv5Q4W9duxVtx7NcUhA1Hn7P1EQevf9Ms4PTi2CJ99mYY8M8g7ubLCdbTOrhYjg
LFC/hiDt7mTqF1dt1vJs6qD7FQRxt5zy3jGyQ81UfAFj79G8e0r0v7zcG9AizkyVVKaXCBUbe4/B
Op53SQUPeCAl2ZzhmvC3kmqwQD9W56IirY+EHqJJy3xYWa302MCWW7PzwAHigtHkrX9vua1KD0U5
IL3zGthsPdWutbPAL/arFPGT0YgncsH4CoTPsUhCQnlaaa17W8XUv/tgudu2MMeo8CaqXpt8vuv8
2t5b/u/Sx4Pr9kjUwwlt67NaSbmbLRsPqWV4zdYZVPrY57g+wgAxI2UvWKH2I0f8U6xT+2EZlFvv
edvj5CInzSqoqS6pSV3UbkM2wRTQtROv55bIfmDGEddN5PogMju/Hx6Qy8ZRlY3pnc8aiShZiGU7
la0X2XEWFH/5/xr7i0awIqLjCetCV1YLIEeAYSrMdIHAwdDDS0LXK24YpZ23keXqvXU9DbjhodEf
5ThfQNkGmuwd41LTk/17FL0DJAJ+HtXVumz8lDy4jkStbY3c+QRSzRRhZMmfUo45NcFLM92mb/+c
BIX8QLychNOtM8OoKBBqvVYebH91dnk1z299mz7TtZc+ZsmU7EzyxUxCi1vvF4KBRO80afEwgpW3
k5NLtY/o1lEQaKDRYGnvlyxa43sEKyY84CbWdPAghEgB2Nc6wuUi7ZXBMZ/dJn4wi8p9Ie58fS25
lNyedix0I6/wlcHzpKQB2ixAhZvlRvMhFRNq5lTAxo/fu58RQwSOLZ+WoRbvSi5yq4u6Dx2fhPPI
zoJxU9ru8s7HXV60DAD0hIjzs8HiGxULME7ltl2E7yq9LNSYpqxa0v5lpH7wvkIz7B2JzSIDnkom
D8UYaBkRyKX3iETD8PCA85miip7MrZoH/VJm2jlNKF62uVuzy4zOWqBXldmLXSOpC1o4W2VjP/JS
PtQsgx7qyyFDduDN9LWSJ7JB8cIdjqrwWlhTf17yIn7sLd2/LGkCGloMJQkSiwGPZ+EX21B7WIMd
IY0hudRkp8qhCDJz8u+b3CpSHtyaWpKmWo0pWgusLWHC83LXyW7oDgscI50lRjk9rIsLdBp7jbxb
VhvFsKgWvUFSt5rbqmnYNmh8wHJtzfLCnjdsk7Z6BNqmib0g3C4MRnKjaUQFCSTK1ubsg0HxulZ/
xtQH8Pedp2u9oNcjK6W5OvVURaJynGJz0+n5G2U23stUF7D06CgVmTVcLH9cvVLGbNOuvq3LHrxV
kJmgGCfaW04E95E9KaVI7Krz98XvAjL00avcLd00/XEwezzif4G3yqmq3Lk8MB/ZP6g22/GJUvZz
Nn6o3/JqydHtD2QVkD7AI7ZfGzQClqCQzaPvZQNIXJ0WnEs/LgRVqGtvfbAco7/I2U6OBtPp1nZs
5z9CoP5LCrr/B//t/0eN7P9H8/h/q5K6+BdhLr/838VylsQh67k46Zybg5Zuhv+uyzVvil36cAP0
k5i0MX/8D1utkCjiaFsJAnLkpE20H3LZ/1DLCYy1BqEBBn1U+Gv5V/Z/RS7n/quWkxRlmz/mJucj
04kI6f/c5VCnxmCj3CM50BqMfVesQVmEZTOqsdj7dmE8lPHkPC/9zUWTzetwnEXgoL9sg+VvIlxv
JHTDL/+0C8Ayd30+f3Rrqq+LM4nfg8KbivAo1WCgHNFRP2T6Xg5u6p+LcejKSAYTiBKJOuJrYnNA
MsPFP1O7V1U0/Qnc9GGXLQWR5jlHaubMI3g6Et058mW9TNuJOhd7H2s/Cd4NJSoPynCUL7WTG2zL
eRr/JISqlZs8KeeFAWbUQQTqp94W6Lcad4TiT/BAOl48zIdeFAiHTpIanyW63ngcocA6YyY20sl9
GTlQBy2FZi0HkqrM4Y24p2Q+NTqvSrgiD91vi3gIkoggEZ3cibwr9p5RTUhl9eI3zBZEQNFYWTZ2
Vv38k0DzfyHKxbr9T6pHvkhCnl3+6nixaVkigvlflbKoklbEW+5RGZV3zWEF3uN4Dpr/ix73Pz8u
lFV5cD+EHJICTHwYD+0/S3+DgmCoyTKvesrtmwZNtoSW1GOfHqaEHe/fIyn+9y3V/6jc+Z9aTmLB
CMNFZ+rdUhXJ77T/k6azwiYUx2r8xBzewazZefFRBV75RwVBXx9WJer0FMCPweIjIKiw2KZMx/Oy
dpqdlH2zTmabYXtI9a+sIwBlk/Kltf03XmKE2B9JspB+3xRm8jDnYz2GjKm+gV+QlfCMjwag0O0x
hoSWG/PsJXPQ2SExfsSTKKoxTnY3QwDHZZEiDSyT5i4wUzE82INZv/uSfSf0JyTdm5Ui8u26JtKM
CtHOwWbEEs5yhTPWf4k1XRvQ5tIut6u32ljV/KbbyFH1K2jn0DWHorP1cvLAPSjsaUobpQ6NwX8N
5JsfC89WHjmwpCC/KNrSA6Jv9zCuHX7rVjnC33NbOd+Dnzon7TQaki8f8zXMclzUAWNpP6809Fot
DsxpjGprQWaS4eK+dt4iVNiBXIOks5h85u26Sgog0Z2F/eyKaSPJC/P2yFWdh7mq+uAEIgMqYq98
BKge8vxzYAqrQF9d5dM0DveLKNFkm3dkDYEaU2vzx0yTBU4nLxcmU9EpSaYuW/SuWHJqGNByoTYE
tvc0H0c93qN2652Li1iqB4zT8al3YkSWaTHmwbmzCt8izUWO7ynJSEizOig4rFj8nCcQG/KjHN7+
y6ox2RyzTowvHQ5yet4SYvF2OI/s9xWvmk8W0ShAWDLfHbZp2SOAyWWZ3v5WXMDhjGl7OA3C56Ng
gJmfG6h0hZWsselMGAdDhotd+fN+NiWNEnrK4j5q2bjQ3nULUgq7yr0LnXMlMb+2PYsjID4dEixn
qtlnrYsHEG0F2EemW0oFRtS86IswSr/lOMC/dbLQgSN9hEeTGIeUt3F12xOBa0ieLTGiofD7Bhin
nNfDANN+AWKZdLgSrhP1qwMjir/n1KguM3e+neWntZ3xFfbL6rwzTM+veNebE0KvgaVs0BCm1viu
+BShq2SXNRHGS4WAQGM0I+WjHGn6dCSBdEx/3QO8weJH4GJVtdXVkqGAoFwLXheV7ZXiIPnl8hm/
YyKrn5w06aBz8e5nkdWZaCiWZZnEfk26VIRoFweHVP6Er6QAVyPCTSHcAiiu9PNiEI61a2yM3aHM
FzWiAK5oXjNG3YGKLCrf3ULgjjRatT8Fp0wVZnWlzU07ON3r6gt0UxXA8ouZ5vM3oj7bCjXj4tGZ
TZHsCZPuqCrkUvzmq4SSiJdE92GAu7ChFn2qERAzfj7SKmBnB0qtyd3F20jAdb0U80qztho6LMe1
/0k9RHEnyJkzz+Pa+D+ppeRVFq7+Tlc4Xtgkm8o4oysQiSZtR+5PgdyDRlPbzl/Tdezu0F7MPyOB
c4Amoow/yHqncpJnRPloYRrOqtXU1nMg++ZpaRZ+GW+SnSB3DtQC9dQQWWXkGFeLRHferhg8Qe8V
uVRfxKY273aaLyCt3gpv2wlSVDerb2Nmd6aYhxBLjjr0NoZNQLk6eIrhTmiRBK3hA5tmqE6S/Chp
rmKjfSWKDkxE5DJGPepAlcPSg9zUQWEskSwm/zJYdu2PX9Vc4XlDt56VYcwzy6/RfelfMHHWjwY7
EllH7dx2KItLgyLRJFklYEWNHXY9x9Z6yzkYh1sAhuGI6dSOJntvgdtcbHDxOFAU5eR5iG4D7wxg
v9KaI7vm0VoaXSE0WzOKLCtLXYl10k3k1iK5m6m3gRKmJ+53nqCaOoilqL6Vm9jOzk1u610rYhdF
sQBWwzWpDkPVU21JLn5GwHiSWT7Rj73d3AfLNMKQ4+sHeO6WxdwXedKUGHVrt8EEyUCwicn0TzY6
VoRljKlvvMG/mt8d4oe/TunwqQ5Lkl5J0RYf85SB98tYqJ8sWew1jN2iHU86x88beX0Le9H6N0TK
8kdnjEx76vjuGW4kZ4Az1VuMlZS1UNjKIJITIp5sC9miw/CVYiuZ1njtQz23M02yBeG+gI9uvGBt
DLgD0M1VLwRBiC9yHOSvYB2GK7+f904Vq/FVxXEMOEEaALOPvfqIwCyM0psC2hZ1a4c1YNMkRruE
Ph98H+GTzP6Nu/NYjlxJsOwXoc3hDrkNrSMY1NzAmMkktNb+9XOirWfMehZj1tvZ1qtXlUlGAO5X
nPueuFiUS8cPbXINw0AKjFpkIBa0++16HXOZ/RM5OfMetpxHDnKzZAjQEN014CEMCyLrOGlZUWKJ
o52X9lsouvi54wPfLIOZ/F0DQpT7YyYCrkkhpOmEQbOApClNhlWE4f5ZhYNNeN7QEXDcMdDRysqr
/GBPfL0WtLUtQHFJkd7GpEXBn1CtiR6mUXczNSdKqAdm9jdXKJsLnC/xWw998ZEOYfDjpSJrGbkP
vQ9v6Pntm4UBZp82CiqYdEvnJ4vslrPkVM3Y9X5XMJ2GpvAwK5zvDnTCZ97xrVsUbUfrW6Rt3W2Q
vEQEP1RTzqbXK9Qi9nxONAOgkI+8CJyPruHZvQFL44NJXGS0Jwh+jWM1omVAoeSQQBP5NzdZredV
1rLpw9fsq6xc9dd2R7BxEW9dluwcHYWrJFc12MaMaPep8mif8WYfo+bW4pXAytA4gRWh/V1uaqgf
1liziugOUUHktcbS3LhBj9fspx6WVhugi+Fue2n1yKJn4GEqtr1Ptpq0u3Wh5XVHX3NNfp9DFVjE
33DC7lPEyNkyHMfi2TZUIC+j0U71rjF0xyeysOTUPLx9HVjTcrCtzhyWFbkb808R1IBcqRiEs10s
aUfSYV6gaRd2v02JW8w1/gshUFaTKmgy7ykEt+xQ21U+B7zXvZBh5iIcmanui4FLwyJPGx3/iQlS
Wrs5zNS0LMsgsE9ZRX2SPG8uXcgQHHSC/GY481jNS4PDhFyqzEbuRRJI02Rc5pxdDcasslgat1n3
Oj15vW8EIbYFmIcf2diZscG0T9xb2pDa/Sm6x9/HC4o4ttbZzKNxL7xB+MXChH8retzMwpfU4cDw
bSrEbKLr9cTfwo69mQsNOsvsbltU+vi19anuZ6ukxh58Q+VlhhBmRi43WZuK4KVPkKhNHgw6ZmFY
8U7chaSjKA7YAArkUxwpR7qEnO3GAeLBFQSWaISgRU4vcXmNGgV/2hXWRRohdwRO2b7OFDHIKrWR
I3hAhoZ210g4Vns2ojIqTkXdMA7curXblYvKoFqVLKKJ6+8+sJpaXPvawv7NTVuNT3RPAvks28pz
znkTsiw9q3l486Hu8fVLAxAbWJwccryRbKYZJJZ6JzI5/7aQfvKlSJtHYzBmYndXhJQsW7PqA8KN
iPO1M1MRaZlm4pCiGl6HhdcaL4Tm+2lRJAJUZBwQIuKY1+GtJY4L8nXkkiGWpZ9iQZsU4paVN8qP
SMuqXhGTscwdzaJMr71S29XetyNfHsyxjnCUqe+DflH88Pl8BQ7PKNaUuLpa84NwnE9lf627DHel
g16CadtwMMdHw248JPQG4nXiQ+QpTe710IYLQgBl0TZ3Yeex3rG2kcu1hRKtF7OZdbfJU/zJymMy
5KHFu9slCcvBPeayMFochusgytXK9qzsTkip/0srS/1obr/hhyHq+BGUD5/CsqBWE2IedgtHtc30
kNnHHykGmdyCEotnbUsy0sQp/X7mr16CanIexj1ghPZfw0eCQQJjQoJvNOZa2ng2VwpML+7fnt1M
+yFy+9fJUt2bzWsQ55+5UGx/vEuXnnk7Pnkl2xT0bSBUk4hXmbc0uPMCMiC0fzUTF2KK8EPs6sbJ
PzXnJXrovCHgNCeVyjY1oGC+QlGo/2iSUiG4mYjwG74iasIAsMciC5N4f+vAZWjOiadglVQaIdRp
0pzbmQ/PdR0nOUCDVIFX3fzn9f1/JJn9/1lvN//fULq+7Zr/DqV7/Av/RaVz/4OeMcVnn/6pBYbu
f4tn/n88JA6B0iFdRAiq6/9HPLP8/6BdSpZYAEb6ryb8f2lnFk1TFxFOKFPRRWXN8X8inUkK9v9N
c3GRJmgkM28Ayxw1zrT/L80FOGcXcVFKlsIfuIRyAfKzeT2N7kcAA3qj3PrgN+1WgJGpxC6m6bO2
pi+X9MVyoIS1zMwievHtmd4U6lf6OiYl1wA86xBqT/QCmhgAS/Tgs5YkR1VIm4eSjJ8+8jDywaV+
aWcFtcbCDzUHcg0sM5dEbEyUZi8c9j3MWpl+dK1dnpT/B1/iQGIXk47vMvyZdGW1MSfWdJV4D22j
OkwOlCgp5bngbGu33hPtzGVhvRuPwC8DucxdUhnloZEJfY0IJq4CjYUVyHo5TtkSUOma1WSkdTQD
AzstOQBy/Zw4BAKgSbc1C7q1kTD+mS+sNvgYmDaU5BAgKffrmLNZE37xKFtE48GsvroObF/sfYBq
tRCve/VJAbsiPlBM79x45WqGWLRzfZBO7WP50WmZchOvDP5x/B5f+9Si5KUJgfnpa6kP8qHV+49W
Q9qdMp7gaHBk3dV05Da3c1H1LdN/xNXCwygbvfSTaGeNdzUFhzEqpjeX8YbWe3H9q1uzQGrY3rLP
GZorp2uTgDcvzJzTRUGeMXGjpzpxNk0kdoZyt7XEppyYEE78p4yn9ltZefWLacQk4cirdx0uftN9
5X65FqP3bkKryUT9KXned2mJ20c2sF3mLRqFDqlx5lHH6msIviloyl1WkhLz/3CVPaetPnbZNKwQ
ctatHg+2ZG4ipdo34JDgycZvTY8IMeY56o9o1l4S3XHfnkeiEX903Y//vOo9wA+1p/n7MVsBdeVG
kOHWSDIG9ZNJi5FAGbkiKL5qCld5XpX4ci4lUzfXJ6kzwmnWi2v5gIL74nXOUpY5cbB2cTknmzph
B6QTHIj7EpKyAl2HjEh/c2kXr2yckHw5x5ogkFMdncDA8tPlskN6jRL/At4HpS1ckbnaQUN+qvzg
rSz5kXKcS9ODlUne4Qi3vrMdQWnzxl444bly9oHD0mZOtYPTG+eVVUh2p5H5qycpJbg/SZhznDum
bn5tH/KOqlaefbRJaszDgHlULhAbX2SEMZv91eExnJNXWR35r54dlRKbHayVM3yhjvntk2MlBxX1
q6nc9j7tQxPXKj0ylkdlivZJYM5HUGZ/zIDOFlctis9PgeQ/V4/eRhNQGgRJFxJrRkIoOLQRxLg1
OuFc7LH2a200GSXTWZKgMTkqcYNwDxnTACef93ntw7l3wqeKiY0p27vBIInMmrscGN8ynLDkJSmS
hRzCfgGMf2e0xu8Uu/HR9pIbZeGzqvvfMY6/8qaP1gRwgWJyPI8isa4HdfElIfOeYZ9VkdjzX1PX
4YfGkn3CtixYvyvY3uS5gZxivkRc6ODSe+01136/oVCIVRsZ435sAFAmBsWzwm9usrWfG1XeU288
p36zBSVT/KZ6tt8yd6Rg2D/K1DJ4sTECC9+gebKs4vaehjFhiOgQinbH9PO5R1Ns6Oc0bvulBy+i
Ronxbcs/ZtbssqA7AnV8DjoP0hkQzJwuX1h0bOdiZBYZkWbDm801wfORcqYVLWsstvo7mMikl9CW
ykFeC/U71uA8E2f66GH7a73Mqn54RyAJ1wOywA/h0WmhbNOAkMXc2LybaAiKgFq5osdRLXJGxMce
xc9somAZPbBYMdWHNXooU6wFH9Pac/sFyQaD1blrmrQzuwYWHcygo7Ku6o9cei8Rd+lt4hst7wkt
/g7UDZd+ybApuKiZ8L5L5elduvVHAgSBiP9Hkx+MxvfudfxTtRnf54xLAaoR2W2CswNfjoozroNR
f43FwepQIXx463/Lhu4hX42KJ2R9nLNyn4fDl5OAKwfPtctCRQhDbMj6PDCeC1q1ccSDOyzWKiYI
7lm0MgnNzxyRJzpp0ORYEKBBY0ZbMX+0PM+ka3wKnWAdw3pvc4CXti4xyt3SZTx1vIMBW5MfPUlP
nyDQ3bkOPStuD/FSZGV2rOizuVX81U4TGTwCBh5/vYHAydA8x/LU2qveCZCRD1JohKwnz+JOHdPu
RvgJEMx6TFDrmaY+HzCxRAz5spKWOjrZky7dhqz9jr5/9dGuCNe1zakNP4Ku/jJavtTEyHC7bI6P
fd4sBhNsbE77xW1WqRFe6qHb0lc921P2Ccpu79SvedZ8eNWMaVDOR8/EeYZAC5pNuM3CC0qYbE62
YTXDvThVSKWqoY03NPDHOpMe2TicjDF9kvx/7wn1gBZFBttRrVvm7oV76paWObJndMksb1EO/JZn
/weexCZ8dDK8xlskdscudpYRGomPU1LvHyMerJw8PrHuEkt72PtFy1xClsyrCjhZaZTYEsUfK6uO
3LKxjnPi9wlgfD7BELo2ZVcOz31hbqLU+5FT6lCTsX46x38nwfLIj3cHi2/+ImyhfkG4czazNI1j
YFjBorD5qPgFqR8XaFj2iY/AA2/SBNAfJ/wx+zDDmbZN3fJdlFTNybQn1CgludMX5Kl96bPYggaw
MV3/Ad36sFX+YpjBk1lrc1PTOqdGSZgmJnhW6SzeWjyqok5vTN7waekvCUQdK2faBNMWrMCy7Ktl
4vRvnTPs3dzih19x7dWxZqNDcjLR5Tr1zCMzhdc+2YP/RlsYpdjWLj8dRC2nSA+FO+zQShaBNR7j
YsvpoOxVvOclJpcklDZJ5m51Dtxhiq8sUS16YfwbVLOofHflzzGE1/q5UvnTbPRX6Ux3bsjrif2T
T2Wlj7Tzc1p3n0KAI1FbFiLMWR3G9miG3yFaX6SK/YgaMBnjjrTzNu0anginiqtxWJyj6jx4X4E8
iOHN5BsNH3MZsz5VHez5vfCLdS3mHUoOwGR4o+T3o2Fl+G//SVAdv9Ec1lzQNjK9xPyLwxSyjuDw
u7NWk7BfEnhpRQmn1ox4XeRfyeOA14lCvuOqrGRgL0tF93mkzAUHbifxahcctY+mziiz45QY/XMy
elyxoRmVQfIrPL5KfXoMLcj6pVcu3Ga4JNEe7MtxyuZV4eSCrm69invrbwNkjzy+xUmm3JmdsREq
5Klb7arMxw2sGAKzMei88smh5tx605+iqndMiRaLhs1605MHGYOTAAcChnna2E756iXtuvPqu9me
ZcPHIJJPffxLLnelqQz4JQiiSB6ULm6+KeOVzokyNmjmyu3f6ke5ErsoiLllqyZYF4hIVey/WUOz
jzk6XYwsRgJuA5MZAR6cKmIWRllRSkonn5yFA8hNTI9UJIE9r/Q2Hey4vD0o+9znFA/sTP06gX59
jGggVljAOHv37icqgDYycqVIJG0zMqpD/mRXzR/HE93Kh9lAeLY8xolxzwr/a5q7tTaNK2bLFUzU
fix/7LJmsJCLA7G+8kBYnXvAtGzt5LnXr6z6LFhtWMqypcVHK1uTrXdL74zMSfOueessvYv9+d2O
xrfUlSwzmEySBCSxOdeUguiZWMUyOsOq3kmQ2QtT90ccNEnzA09qYIqdMEG+KaS1iSIKUTKVxL+T
CHFGrCus0IWmdl435jIv+5ek1TBlU+g08cvMj9wYmWrNeagQ7zwNhfRWbZdlC2foXj3sr0XSi2g9
JnqbWBXrTyFqdNJ9t/FDx+lphrOI9EnKpgUiYIpLmBNKGOKBWfRUdsvAaWbGS8kGrILkMUJD1BXC
BCPOoCviXSjnbV2ZaucJZe8f4Vz2o58zR4e3bKK7PbTk6hvd8MSNypwinwFX8zppAucIJIIQ2gO6
S3lXa2Fxlt5CI+SfON7KKfwNCz4c/Wt+GFFhvE9eGdwMyVVvwKfKdDdtSCztdaOqndvbL5PB8o5X
0wAoPT6RFaPkG+r45tIWD4xJQS7S49pXDv3acyPjPfK4DiSFG3wZjn9LBO0aMKOE+2R6nRNXb+SY
tsBWOg/7F/3Ys3BGypIpx+DuNkqAu6kuUVxWy6Iobs0QwIksfsiKrLOmg4BmVQpQcGosk7z4JuWc
3CDotj+mrdudRxFrKQWtvJijW40ZQ7SOmLHHPOypc61i6bRUSdo4XtZx72P38iJrQgPajDAONpwM
aWQRpVSoGBk3LRvbz53k9yBbRRm2r3fET4zVWI8+YVuIJ+7A9Annny1ZXh5+VbKcBZVnZFGPX9IG
mCnCmL4SSNvHLgAp4V/z/4RtgrBMhx9Xs6tj6R5BKFwFtfnreNmp0M4VcZWzJl8W2btLmXN67EyD
219J7B55NrpOhW63pcUdt+v4tZFodnBKyWPPjZJL055hdjJ5WjXyY2zMu6okKh7WcE3NTBXXiU/2
MY1/a8v7bERPBRKWSpzAlE7/NQOohTb4ZrB6J/O/nv8WjuabMttnZlhe7CmPDsEc/TVc59tu2i+i
aJ+u0d9jxd/esGi+gbFfQ4P/xp1BSaO0SOZ2l9H7bymaKrpQcfyTc4k/Rg5DLx6d0cUwwOC0W7y6
GSZ0Sftatxwkkl6/N8ION6WBf1/jCSRedTEMnIhWP0nktp3KviqzD7GgBhwJmzavy/qqTdxm5fTt
WWctubWkUAsb6zj36FICF9JCvLW8Qtosf2kfV0LiINFErdMtdMWDxplWXpds5dQdyjB8z4rouSyy
S2C3l4oqETBqjAr9M1AxhayKZdeYIG7TCAeY1/XkcGibx/XsiZUgPc+t/J5VUOdTK0XPmL9JTh2w
q4YT1OdfSGDSDJNjVg+3Qgw/fufUK36zXPrZhsbr/vC0u6GwUtHfeARFmGlqvI8moZMAAa1bFBVq
rXTDJSZ6mJhfcdLd4gjkggY6/niREDNeZzB818wgcFl9tBj0IbP8bUNhEc7SoTDVUYCpFln/aksS
sFHuboPJ3QyeuUpNeCrEkFw2F22OkgvI8IvUYQGTrK4bog/1Sr7rJBwXsYW8YbZcs3HSx24f9Q5H
KfcbSx+kf3tg9O7V66p9r5A0JoLr5CRTKrJ+dgo5os5DYN5UpS6dl9PcNt7g4g3L0kD9rpFRxaMW
M+zCtupPbjlHHEWReDEwuLUmXffOiag/0d37a/Gu6wy9MkeOfh7bOAQ6QvsyzONEVayazH2k5vgy
uo/DifGfAWbM8+nJHekprkbwp09Ji+mOmvGsaipriVDzR1fRJqDdOk5sSiw6XKlln7R/gI6t/ekn
gVGe5t1LFE8XqBL/yoIysFeO9SVUlUGuwWrm1zBwxhRBKkdoIvvKEaOfBewcPk8habm63CVGK+4M
mx75Y9PqF+1zMfMb1HxJ1t1Ik21S0xWm2XrA8SQPl2ERV9eM37zhYwKX9ZlwxwboV7kVnVesPCGd
ldU9fuY6W3kjoO0YUnQWvQV2ufYsZJl+tG26PUF0GXQpliZXZJXMHxB89w1O4qawWhoB1WgdnLa8
N30an3oGUNduXGxGFmS3eTcdtOKlTPODEmWRpC91Q9YonwcBPYI5ZqNKmUdFCqI1P/1lD3ptEy24
Jf2Mo4dKUbgWN5Hd2JGFGIaNmYtwI4IwRRyf+Nh3Q+hceMin755E2MOpeDyvP6lrP9JOnF86J982
NumGHlDJpbfb6XXO4/nbyET4mxaInf2lzo1dXId/leziLXmaAJYb8GePgOCAKHLAklikhnMYgOeb
3KNLCPUVOXR87+fejZaim3a0jp3toPYtiBwVo308YMe5HT9NZbFRid6QludCRm/kHPXVu6HEPjea
+yOwshjq6N4Sp1+Egf0LR2n7OKMoZ1wH4hTR5DTFqnSspWW3W5heL576q6AsgHJmPqS/+9AYVnmt
zjQYf+RY8xaty/0AEC12c5hkOrgzRnmupbkVE9LUDE0T8AoffWJID/RvfG9ycYYkOG1EOFhwlVX8
ngWfbTKdZHf383tNMbXUzT4InPCKMOXYdHbTbEsz1ma0sDa/dDu3yzaxi/UgklVVZxernc5x8KdS
zzPuFIbpJW7UB0NVjf0BtnuBpDfhnHlDciGmDgOZXawuMuATBGtiAgNHEf2B5nFwXbEzTRQQV5kH
t+TtR65mNZn18xAAwyfs9GmIvF8UKdaWwwEdlX7hpd49hkiQdM4XgLeO97a/dhoCU/A9XYSV+pjY
L23ormyeZR2v2B4toQjjY1aaB89B7IkRgFpqHyEZEoPDnsxHVARp7UNuPfPDBYVpRV7Ce5+CpAHX
7hG3pBXFphrmIiH+ovtsjWuLKD2HBBHk2uHFM9vTlkICMT/IUq7mcaQDmFEinMYPFhZ+DTf8fXyr
SN7RUqm3RiM+uowH8FBoAOj8fVV2GItVU+zRQQ+ta++diKi/TW5r2A7+e8pnZwrEU5+XX6kFSgHC
BFX7bO93PI7H7rl8PCqMl9LxV3iFy5EffDJ152GwtjXlyGb0t8X0dzKzL4CLKx18QBGgILch9vcv
4YZjIH6mfb4CPLdkfHdLKPeQYlBFOex3en3PMNxk/p15H/MD8hH98Mg++s2wNnvIT+lnG7+iaMCb
3FZI7cLSKzQFsECAu1quDKYJqsDYpEOGpFa0xzz8ZTmBZHpOW25iaY64ZO8vgpk6bVRbq4KqIqnD
pSlI0FWJtzGid9eBpDWj3HCROMjoK5IKrle+N4ZbZqIgp06/a8APxdSUatu52cWzp76ZoltIGv5D
Ke95xoW+sYxtLwdSH016BS55DLizLTgwrE0HApVqVlRioV4Y/ZOjAVQxRFeavAWntroRCsT6Dp+o
Jh1Aba1wF/cwfTAm8qg4NEK+VyAmHBiYwwXTfxGMb6bCUw9/J7wESgqNfC/G64Mw4OdvdFj44bYQ
sXR+gzksDqNFm3K6pwNWxNQ6W2gLRDq8gxUPJ9GUCMLhalAfMRHquGJZR35RvX6MSdyH1qK4Xiyc
iSZgcAztTyv2dkCvEjwX97W3S6aC8uJkQZiK6+xYkoChNvhixhF6k8HaN658OXFL9Fdu8BwnwVEq
Gp+TsVWSSrgNtYWKYColL31v2RW3OnKXmiE+1gJH66UgQehJmZ+deB12X708zIi93d4gfeTSi08B
jAzigMdjNifuUZZ5pN+oBT86xMnokHr7NtZ7A6Adp+MoWaccFON1wcSgvoIaJLjyZfAKT04VsMHQ
3UGgX0bTizUkZzAZRMJ4gUAGxCyryLSkIfNg9YqFvs3jWmgZ5S7WP4Ga4LhNT0DLF/X0yNYyBkM/
MmvP6MslezKF0hdQWJtiVBtRhDcm4teZqbaJ2kVWfGnqMxV9EOiMQiUP7BzKWuyRXwWk6tb2laFM
P3h/9HgDoiqipvN+tLOzw+HT2JUdUtFGxSDvqn9T8abadyqzseT9V7n3Oue/apbnIEYOIV+QDc7G
IAWxyI23xkxYusHooAIOOEuyAsUSJP1u4mYeORiGexvJ5zbc1v74qZInuPKMNlFoYzApqU5FsfUI
NSIPd4oHC0kpV24sMCXWZP4xtfccucycNvmN9oHEqMD+8CBNEnczJNSAMM+xAK38PGQJAVnffQc1
SsdK97uU6xfHp3Va6r002YGFwtcCGyVqSNueKHRChWbtMda9mzE0MMODxRB5kgces7Z2xMsnMxe1
8PK9Nbdcz7JTZSLZZv2p1V25oz187SImZIgYKZrEdEPfGa6r35MhKw6+9DkUstV7nmn1URvQgvSZ
aNu/IHpPTa6Xqk/Reshz9iQtyY0Kj8Wla0q/5yGR+/O8bVyDx7FDv+oaUHsx5y+R3WMmIC2jWvck
ZV8tS1xpZJ9mGDQbFm8nOcc05h8YNyleUqyIWrc225pk8oEG5Uzg1sC9i3Xuv83mW51clAwWHNIX
2qjXRH6I9GYbiFm5Gm5m+3dUgEvLZi+9b7+L7wk6rIxvgejwZeAO6HkbMt3JUWFMy32U7WfoK8GH
HI+F/YzOfWlyxQm806BnZbiwBTIUSS/YwMAujU59+vDGM//TG6pT5aiVD0phUQfxwq0hq+JxJZk+
i1n9FOEfC/mYVHlJS57eUBS48aZ2iwuKgUKNor2WWsNpEPwhQUgsi9He5XabXln/Sz8dHTgb8nU3
vmHdOsEpWWtK52gSvvHJTZsvlYsP1PafcA2XUao3KlPMC5LzEU78L2hrbmfyDM9PH+KpAOIR7moQ
sEhzxS70jGqVkL1b1Cb6NILoihnm3eAaPtZyisfbGH9ogl4K4pCDIaxLlvre0WOk4GXQ1jd5jxbz
B0Qe+hD5+9++q/czVVoQHmGH8YXm7yNQLpsOV2Sannw/Ed+dbTi7VvfewWm4VOoO4Mz3jNVOpc2c
EIsQWcLByfeuP5/bHgyg6QJRK4JwQhWM6ifDDu665/7R29Grz2o3CXJ0jghaKd+qNtwluamecrbC
fJI6bnwdo5rP1qN5nMfq2weFgJAawuXEALnWPJUoxM7jrpQWRnoo4uCdq6HPR8jXR/Yvuq03+sYB
arVpr505TDcu4juBxGZXudN7OPHbYJN0WoMrHkdSqZH97RNJTR0LK9uSxB81lzC5YadkQTr26gw1
w0nZJvTqTdNG+0qKE4PPF/p7kNbYKyolBYZEi0XV+9FpSumQZdoQW59P0s115qNZhmSmGFgO9wWT
yRtRMc4Kai3L3mVfWclaopNs29YCGyZk4vZclJQ0eKqEL3HaVxJCe4R8SWKSmnwyJ9vRydZtBczf
ULYD9KRUR0qL0xoQDzIoklUQLAMvtjdBUJXbVhR3W8niXppYpP4cuNcqlPVWFUlHSzGWr25bndMx
V2sum9St3ZEoWMXtZqjE9CCYYphTcHqu0V3WaPrmjSmOiLQdLeid0hludT/lmtSEjOeneiAKtXjA
yzeV5HYsAJwvqFo8p0H1t/eA8F2KQDIik4Wl+hxzt/4dHjJvKME1VCNaE4nL5lfHRJ/9UPf/+A4y
1B6o/qrLxl2rtEFfYZz46FdGfWa5Co5bMYNuc7XB/wR+DDhiLIppjZn5M5DgZksvk7fGcd8GH5HM
qoJdQnhjE/WF+sR0x5ouq/7aS22sLZhODG0SbReVyDa2jv0PgowcdbNu/ILp/w8MudXtCme0T3U7
qu8mxPYOSTz84xxLLWGuOdwLWG7RCBQo6Ji09nWN1uZEPacPDX1LWMXJMZCdymDH76Lj2TjZB3J8
/7rBpBzJrPmqxpDkrTu5y4oXFGqPMVic7kaxjwxOZ6Id+wsTSfbHUPjQBs229X9FDIhhYQlj2MIS
2SB8jDZpq3J+kB2mbRUZKL9BVBOTC3G0uAlDn/rXWG76DGKgug/F1GKh6HIVj/qrY8eMHTmd/fOT
Mm5WLVIRZuxQgYqjQp88tX0I/UBzgDOxkPgl+9zvBlo0HC/k0q9H+WkWvbzWIpCfHVebfZXa+VmO
ut4S0pSXnCsE55yKc1XJC4Y548Rk0jtl5QwJHDyMyILa4XttlqcEOMHCHiMPxNQUry0P5CtqOpZK
kFbOthDn1JsNvMTJ8n4qGwgSnrZoVg75lqsoC/9P1hjmNtGGux6qxj4Hri02glPCAY2aoxTv02s7
GNO7OwDkkY10bq05txsnGwrkysp2jk2jfHbPlbsaqo4sjOJioXzW5hZTPdZcKpzhTwYArtmSLObm
EmRi2aimEIem9Xh/ytC8m13I8mOl6LUGPoYud7B5VVLBemQnmdMMVdeeCYVYDbLwHN56JOA1V83h
xuQhf7/OM/ClTXfc+NRVzraJHxyqFMKQw6QWgn+3TRX0W3J94t0LAt1s6jyedlaeeV8ED8OBFGeu
6xVvMeMuU4I/rmv8iCCfEBrm4CdvCK3nBbYTQVZqzcSpaIIMgX8hY26fmoxKdZe4QCXJUe3N1r5N
QZ3z1ixMRuMqgtaF69BaqkrXfLeyQN2QePyGZBEFMXY50954QBSo+6D3L1NiJEC2PHKhpglTEHUD
BTx5sLUse+XJ0lipOfGe3Cqct1MwJkfRJMO6HAkNha7j7ryy6e5BNsVkW8PfmrGeS8JxktjHGPzG
VTOPC3LM3rkq4xtNvnkbpfCciwaqsauwcgONTlwRMo6HKvwYU9c60OF+H8sC2HVXTDcpiXRTGlBr
/lqSn3UQ7JCRumOdBubH41G4sX1uUoyzzK+jGPgl8Jm4h6m0t3MDf2KYYj5FViP2FnXLF6d30F1g
S3AqJEYTo1A8iUb2T2hVDMINDfuosCwhSK0iUM0u2HzLrlb0vl8jvITAG60Fc6DjMUjn7uCNbc03
IiSg6ZnePyumvpZQft+UFb4v3yFslZo7D00La/5Jxmg+I8n9KXs889artr4e8JJpvyPHTroAEe1z
iUpaDvldmlv7qEnFzpnA2jSj2s4+2Rm66XvXLdH8PfbkGPg61Ny2n6rC6s/YltbGJDt9VjOrabDO
+Y4lTbGiEuncp6BwztIb++s8MGeQl3X65pWkc/Fv6WATVJj6C/NN6ExBLIiO8o9uYEZiGJTosZ2M
7nPeqOv8v9g7sx25kSxNv0oir4caGknjAnQ10L7EvkoKhaQbIkIZ4r7vvOtHmWfpF5vPlFlV4Qxv
95KAuRig+6LQCWXKnEaj2bFz/vP9vFuaDJGzb7XAcM7ScPwUxW56L22vgzvr+I+FNunk3JLPglTD
OtMakMJ4bNJmCamvt4YTAagJHGE7P3iy++wZurstB5UepeWo++QCz0QxWwUwaSobcgSp6bY8q6tR
rkG5GtdxbFH7Dwr9hPCHSlI6UXOxKFXOlEhvac1DmJWRCKKWfDkmg3nTVDaw6mT+Sq6HFE0xjM++
b+r08YyoLwa7I4kO+2Usa0XNoZZOp8XkGzSN0UpMw4ZPvRhTNBImTrR1FMKWgKHl0CAQyZOmPJm6
/jwjn5eCeeISM/tfjSBRdHrwDBY7DlLcAKH1k8BmfuUbSAtMWl50YBNKgVEBnUboheqkrTL/JQ+E
ezWR+KtQ12wAn6DliVOkwYDVdH3QL1igyZlnDA4Aaw9xJmXJW2QcJgPVzmk6hzZ1HmFo4OVDnrtI
zvy2U+1mwWif6wNINxK7ARfoqfVvWW3cziOMy1A7+REG8TmZLw/3uG1cGrQGEX+sGNZ9TNO6wQaj
g9bmRj2vJXCF02+axgjhLTnZeGskNA1CUEqNG0dPxV2Nqdw5KLkYyWfXwQVzmviRfoUU1VcFyKcU
wfh9yKqILjLMDAq7JzudYLNI7sIbL9C/UtMJ+fuwPAFQKZDGl9VdYk3+czM6Svtsd1yP6Ef9AwTF
/D1J0+LCm/Up2Tr431K+6FUNdgy+osGQtxo7+YlBGurCAH6JhxGa9nttor1vDkR7OXQkyoewBZs5
9s2XNsClKPAk0bSZlu89GhCuyWQV22wwiKLD8UvK/YEvsdDIGbbIPD52/jh/T5M4u/Z8vz8pVC/6
yjBo9WikAxxbR/s3FyMAzonEhWdI1LFpOM2beq7QsWbAtW7HwDsb44RORI6kc9vNxYXhcMKDnc6v
K8xKN1E8TbdjgaCnjuCnUKE8GR0z/kJPJxRyydX1stO6YgO+dltr4fy1Auz7sWk9BFpxQdHVGdtP
esOiWo2RXpOma51Lm47TMB7uIeSSNGyQI+hTfZNWsXlKa093O+o+FeoocbyHGhLDWWGnw2mfiQp4
XNfcA8bkYAAEyCnkZOyk7TyjZsPHmdLZ5N7MObIrvhntKjSF9VwHTGZoGjBQgqCi0J6TzHMpDuGS
Nw/3cxzDle9tnfbDEtfe9eiwRSQyFo9sJs8ddcVzCsPeCkO6cjsM2nSSR2N87U8x34gfxHwLg5yH
J9ubvHs3uE59ih/hpSfv6LzKLoLaa/6gVZTTyb+qkvmUjDY9Qy0hQO3jViXUaT5rl1iY0Pfc5ZRc
LmWP7rDG/VJYiGqzSywn201be7TnhP488tFjf4BJoEa2gQBFfqMqYX3h5PBPUSsqS6vCkd88Ou8+
AQeAw0M6g/o5RfqRxmkgYUMa23B5hGVt0jSHLmbBRjHckOYM+liS6JNOErBbuzOd3q6JnYV2Cfab
/F5N31lagChKnZRMTUAuRgG26RD8AvKRHsb5yne7T1rBn5ghoxnk8uX08vPy/3+BmPGvdQj8f8TV
ID3/Y6L+RAJsntqn315wvKPy85S9/O33bRbVT23R/PZf/1k/Pb80vz3kYOqa185UP/6GP9sFJPp+
RBaOC/CfF02Q9/d+ASlUw4BBk70OhQgOFlyDv5ypsJ/SgXAYLsANh8uV6j74q1/AMN7ZprCJLzzP
kdKV3s/0C6hmgH+iDDDnk47Jjc7WgcnScaYMuF6jE5CvqIuAkrbQEEvnVK2titBLz1/Nzx4MhAIw
LEexTAtsCAVm+CALYAI0LWr7NVuxoUuUKsVgftW6rjgLWz26EsTLq6qn5A0QwfyUEiAfITbs8iF+
PKQClnBrouUM4tNi+HQG9wcp2dpgVqNvtUwvuASGONvXpXvEhU7N1+JJGcqSZAB437qxGMoE6M7h
QCk3rbwTK5s/klyQ60yho2enAZGpcfnB6/jL4Qne8xqZX2lR5ZL8P6bqCXllflf3NT7z9GJx1sX+
KvMpjZQcV6eHR1EWesuHk3RvmmQ2KI8tfe9obLCpI0tIm1oYXU1jmn/VlL+9iDLrSucm8u3weD/W
xWJAvhcMDqWNiMdyF6vTK6tCdINDjrHtObNlS3EmlgJIrG8UONekmo9nBZ1QJ51h2N/psfsacTdF
NSPKhyO/ZdFWo74UfotlkXWm7UwuF1ETTQ464cDaZL06NmxnMyGa9DNYBtzm1uaMWUnhN9eS33zu
0rOIVsH+GsRDsNF06o2Hf86eJb3zaxbWlW5GvtSzgClJTcEmZfNEuVu/0IuGbtzDQ+1ZWwC/6ADx
LAsTPXexpFsraYdgrNXX03joX5MPadkYl4cH2fs8zAouAWyJtq3s814t4NSZRIdMnzfNl3oBFcgk
QKDXJZn98sgqPjbUYlFZJJIpcFs4UTshYGlkyiunK6/bAJ/nww+1d+Y8SEU089pQqNW2+OqhTLp4
LUUe22AtVm8Lh/rNYHbuTy8F0mR8Hexrri7kD5jSq1GSuIe+52CaIbn/nAOnmc7BANNq0pFJOvxA
b6fOdS0WP6asNMsg5Nx9oJDXhEzXKTdNOvsfowqUMwQGsryNX18fHurt3EGnYsVxMpkuSKXlqusK
Ok88rLJoGC5Pw6JGfggD88gb2nVlVCeDcqGFaPXjaOBs2H2gyUama1KN3XB6ixe7MWPKRHC1dbvB
v8SwxXNs9P7Z4Ud7O4u7g6qd5tUL60aaCxwfGxXsX9xP5J/6tQ1xBPhzSpfQ4bHeTqN6VTQBsgyR
+6nA5vVYRNWjJWu74SLip+t29MguWK1/dXiUtweDZ3ryx+rzOBaEvjuKKVzcvnrZbHKhiTOzKZ0z
nXNkZQ4Z0yg0eXN4vD2vTQrD4wLjOBAzlotDpqMTwrnDEQGxbrGCCTusfezgL0cvny7ocuu2nh8U
RzbCPe/NZv9nEh1XmIax2DgcmhhB91B1BKAqcaami4UYvYVnJ+ojD7hnQoFHKdQafRc6AK3dCQ3D
CkX72CvLhw7On6y7D/pMf0hRjtUJRTXaDw7P6J6jllNWEmkSt6BvlYuHa4KkGY2KtDR8SwQOeDkV
HHKVREczmDQQ0KNO51pRy6cSP5CMulbX3ntiqO4jr3L7IxuNGm334Ce4ZY7Z0rCPtpzFzhm1UIgy
HDwQSgKVXY0tTalb0bZ0Pod5UL1vYrrq6c6wxbyOYxFbR6ZjzwJjX2bPtmFLOtQ5d+cfbRzlk5Dx
O6/1T0yqxlgiNO0GdAi2d154jhStPfLMb5YXNUNCCEPte4jqiOt3PtXBHcTctk2HmDOPt00PVTcp
XEyPivzlZ182Q7GT28Q0BluDWAxVAqJ2bRBFmwGOarrJHMM/dXXfO6/tFk086mTrdKLtgXa7xkI+
7IfOOXnS7gIHqSraHP41e54blaljeiRUeXp11Xm9RQ05ivGONqJNm9XoxDSnei9TEX7EiyM+cqi8
+axsuqy58HBxUsvcWOy8c+5ifSZJrpd6EW7rKKYapAXjgx8qGO/UuZ8PP9qb3ZfxDE4Vy7U9ImZn
8RkDNKAPyGfHqLHi/paM9AF5ba2dHx7lxwztfC0MA2PTpZjG1cNYvs64h0Y3y4HHKhP/UjQe+eki
KdIN3UiGuJisut4mYwdtdDTDk6kKYhr8xggxqtveZVqCTetIU+PV7LbR9vBv2zcD0iJ0VFhJKH2L
GbcNEMZ2jgZK6qZOg5oJ0Bos1ZHoUa3XxQSwMasQiCFs+Hy7SyjqfECmyPdpvo4w/wp7GCYRNBwf
jWFnnJqaHl83bKkbnIS1MwmnTzuyiIV6kDc/wcR/mgsS27a32DHIeCWi8PtmE4SJQdne9iHP0so9
FIa87NKKomRTxrRoZX74mTXq3VFxzLZu0iQbY8bXp9RlfORY3jstkhYkD2wMFODFZx4YBWA7BGHY
VhVRSb+6rhwdBr11cLgPkzOdosB66PX0YsrxRRvAM1tHNrU3G6kNXpSjmnupTeS4jD/q1JXaCMWH
1hZR3cL8MZRJZXLewYz8PmuIetFZiyOfuXg7qimlLsk0YDasruK768HudGq1BSaDvmM+WvVNXrTX
rq9tcg1nMpMOK8s+Jyu6HsPpUolu8ag3nT96pGrNEK4k+OcsmG8Pfwl7fpPtKqoPVFWHYtviSwg9
gf9zbU94zJodjoOAjppSVHegv4Dzx3N960xO+Xx40LcbHksS7QixhDB1ZxmyTCg8MCYu9E3eOHhT
fk8aWA9ltuVoy372yLTZwWklNjk3beixiznPkBriLpTMGxlH9b2Z0Vhi0n/zIUlreeankXs1Iwi5
OPx8b1e4GpQsGSkPzg9TPf+rUFrgzpRXLpMaucxiaOTxRTA3zVmKU2BO1dWNznyF3oCU0k03rVHO
54d/wNvDi3EtAiaF7yBLsQibSGVjcpZE80avOxqouSlj1Fc0X4Y6NY4M9XYrVVRc2zZ4lczwMolW
UrohHoNKPqaSsnLuR59y8BOHn+ftIJauk93h85OmCVd1d0JLf3LjqcVNfJqFeAGjZH4DKpscWStv
lyWjcAHQUavoOgHe7ijDFNajCOnqFV2NV0Jjwc/QRMR23aRYikST5/70OaQOR/jE0KAsw3WWI7oz
3kB6O9EnLvQzs640dBO9PLLb7Zs99hx107IoX8jFOTToQd2ZJe2gEhOLjYgl9upxlpz8/DsiTBeQ
3MhGGWKx5mbapQdq4NMmFYQtdCfbl10cjEeW2553hMrE0dk+VD7GWXxaSUdFMnNcYkRjNM6LorJp
RfCr95YVogjWhXlk7t5+SRaNrcwe7u0qK76IlQDdxlkkGQ8nVe3CjDXFa7FS6MnZOB47Gfc9nGsJ
R70lIm13scwbAO+9rQyMNR9GaRyCL6DRQ9fjO1ZPfmS171kVXKm4RKhNSh1Lu6tdBG4N5s1tN1Vd
eVyXWguXwqo7O7wq9syf+pZA/hgWZQZ9MX/YrJOd1HAJjK3gJfMjizjH/NKyG53+ykDcz7iakptd
LnKtQ7YjShPz567K31dDHqxZ+BSk5u7IZrTvkRSlDHS04dhkB3cnTnOzPnKBplInF+UdnjjoE/B2
+zCWo3nkHf1IzO/Gbyqt/c+xjN2xZis0Atfhxl2VTnDV12Va0zs9R1ANc3r4URGhn840IZo15iUI
TrHAVNaFdNg3SGoa+vdVJxJEIsAF83oajBZPrc6JLtuxnd/jET/mHwctx/ZS9ojeqRbjs4c2DHzr
4ffzI9uyfBTDJtZizVHS0ZfThpdJ2GtFv8HWVt9indNcd2Pbfp4g4W2ll3lbx1c9MZk1a1dGE/ln
iMXKX1iOakKRI7okz5xFuNNN3GcnbGxoRBTVKar4hEuX3Z2SPZJHhtrzMaswj0DHVbu7XKz8qS0L
IORDv8FRLbnOTROLcgx9y6uaZpxVGZqU0A9P8d4RqShIbqzwtpZpQ4kiy0L7hU6frMl5ZKpGEQ9Z
6yrofHFtJmV4d3jAPVuIRZxCeYcYiXLdcguZsVuyAI5uQq9QvmC4fgYGtp2HR9nzWBanFq/sRwzg
qT9/FU21qeVjX04bQhWjJ8ZFpbuokhhzNz2qbzV0y0fG27dS2fRdSfaVGxEint0BQXfEtlFg4gto
G+XzVHU01xo5Nmhx8XGqUu0pM4dYAxcCazGqPe/Z7YiBjnz7Yt9zU3m0Oe1csk5LYpqOrVOD8hEj
TKvzJbpllKWjlUK4zd3+EuCZgY6lsLFmHXHy1WCN65pRX7da0IE4dqpzMC7ZdZCPkpRui37Ndbsj
t4c9W6GqPOncH3QXf4XlGuemoieFNmxK6NE6bBxtPPOyQdzl+TB8O7wM9i02FjdfL/hAGqIWW6E3
BJquZzir6CECrLAoIdyOtFD/wih8txQUXN22lqciODYXLGU+kjNGQJw2cXFReqC4D4+iPozFXshG
aHuEfBTLHW8xb9Es0qFESLtppim/A2BmQpYxJRfx2BnGUxubq/fViBByTR3FO5KWUFHEm8GJ1Ikx
LMOUy9vJGElrRLs7bshPzOdTGWVXaQBNPJh9/3RI6SDoRGk9H37ivSsF/qCrk0a0AZ/uflMVEqS+
8DB3yNrkse7QAOl6NWBkPGfbwyPtXSevRlpsFw3JyVgvGCnvcwQqWChi5p4OR5IY+5/H4g4rcSyx
l6dZZlg5ad6a55GR0ruhuFpFLaI+x0n1z7/wRK7Ld8Z6pNi5WC1x4neVNrAfJUMiTqZCNTo2ennk
ifbNm8p4KncTEu3L4LNyANrTpTuCJx66raCPaZWUaKQPP8u+Te31KIsjIxF6Uwl61TcZ17APXYEE
ePRhJJST55yXAVzAY9uo2q2Xy91UGVYFwWQCF7M3CAsbpQBPbyz7hk1g0bSL61EzXPRB5j4OtScu
RtOtP490AjwYuHFeoWGMLq1scu0jn/3bcgaVGgpffAOuThHRXqzNHj69h1UhnvOGSNmzkbhnevg4
CnpDQjv/3pvRJu+i4CJqsbMAfxScTG505BXsfdHkeuDxEyw7zuKWEXd+qI/zOGxqryrPZC9aJLBN
duSiJtR+vJx3ylLCVsEWSe3FvGMxhQtTwZQ3deBczlmQ3AOPMG44KxsX2JHdXkT0MG9jfCueNbfF
ah2y6WeDjNwTwmFxLJbe98W+/j2LUx0spkNL0DAA5qA9pKuZAMoRODsbtF4fXuT7Ztjy2NrJsBto
FBYznCSEFVQyhg3kqXY1+BY97kjmj2x0+w4RDgWVUuTGiOHL7pZad4Pb0yqBWT0xd7eK5iyxVoMq
Hd1j2opTRu+l5ZU+NSSasKcDSfPzT0mZBtsl7qvc8BafMiXXwJkDuu6QZmUXVR/X6zLJ6veHR9n3
2thidZXAk+jLvMVTJrhk41hCRyutBwC9PcgzdEK4MMFHJNm/MBi6N678Jm46y8Rk30PcGahZbGZy
diezCzeiCB3jPHRheh4eak95hB0A9RdpOv7PWhaYDOzeu9YlIVObU/iUGjKINg7ueh+n3pP0k4Gy
WY9x39xACwm/ycSjcyPo0eyczzBzHgejsSiQYLumfGPDLD3y+/ZFCawVJXRwyNWbi7dbJZU+Jr0+
kGjRzbMMkAAct9a5m103O7MLrCMsK5MfD0/KvtNBxbuWylYJd1ngDIIuMqCNsD/S2bqFknjXaUW8
7mz5BWDZp8OD7ftKHWae6gjRvqUvNmOj6PDIndgGqGPDKKtAzuix7I4cq/seiQlkIzT4X9tafKVT
Hg46uSWOnyJsHzOQUR/9AsIgHMzqAoJW/ytPZVquSW3DQeynvqdXt6Ve4JCcRbw3E1F20Oa03Ldg
Hg9P3b6tx7HxIaF44pAxXSyOyJpSLh2KfdLqMyY/IqN1YEhSShnAeQEXghr0TRhj+iB+ZT5Rc3i2
A8uaCd19PgqVfVygldqAyIfTCAnvgoYaEYJQT4ASZHqWPBx+2L3rxME0nPwsijO5ODiqwuh6vOnw
JYNySbtUYm1Awscnh0fZt8/xRCgKJbk/csK7z4XGlZaZiHZbmqbEjdmM3gUlqfZcb2nCPzzUvrfn
ov9ioyNfhtB2dyjMs2yNphmMRIH73yQ05Tz4TpufjRDDthnvHUpIBNHD8M1fmEryz8DIkSwqN7/d
kUvdachSa0R/5hjRgVua6wwLhyO30n0vjOQOyTnuiQ638N1R6Ai3ox7jiQ2tvMUm82h6XUH1937l
AAQWpiqZSnu5tJEriWZyu5zGzexh6eAN3nSKT2i1Ofy29j/NP0dZfNB0H9mpGTCKbrd0k+lZuhWz
V//CpZASMcE/eilezeLNwGKUorZINkjLH667yE+BAHaCZLfu1famnmi18PV0OKIo2ptr8YgeGNqh
Mrpci2WOiZwuuA8MnaUPQFMq585vp+aBPd8+8/uxP28Q3J7ONJDdDjjR3qVz9fXwDO8Nyz0iStJY
JM7IZ+0uGGsWTSFGvr18rnCMmDL4W7ZePsWNH51i5mP9oRuz+SU3vGY9pg3gxyBu5R0O4vMvRI6v
f8liY41z2y6TcOYSZpfdJch74yT26urIy96zpFDoc+SRt6GasozcZNlaQQQqBf+0HvRGH9DfvRrT
Uhx5u3vG4YrBZYd4imBnWWYvMfsos6YV2Hg32dUYF/0p3bnRkTlTEeDiokFJnXZLJSakEKl+xasT
LxwKaU3oHDaJCz+Xdll5Czs6PPEM/KsTAzp/50/1ReWE2LyZJoy9w8tnT6S0M/7iA80hHdXSDMXG
cjVcnHt7+pZlSX5ao8ai5BtISHWoW04Pj7rnvECURJKXFgIl0FqMWod1mIRYdG880eE8yr116+T1
9MEZtO+/MBI5SCJ8im4smN35xXBiDqD/IMBq3OmysroKRk6lfdDN9tjJtGfBoEtyOQA5al00ortD
0YVcYu8FnG9CzLcaHXsAoxr6m8MPpPay5YLhoo2cxSb9RRJudxTM7f26lpbYBJWDbsyzm/BRb/Bz
PdW7PglImeZ0Dx8ec1+4774edHGPsROMfVqPVsQuK/vvSWXVt71lgJaNPB8YICTlU7Mbsq2lOSBC
ZjrUTj3ftj4ZkXbp+u22gMu2Dqyg+Xb4h+2dcvLrTAYFdrITu5PRmR2KOtLbOGNMwMszWJQkRtqf
33Fc08OeBIGq2mUXTw9nw6GkZIhNOirtZpIG2wiBzpFJ5ur55tVyU0FSxI0U7QOX4t2n0cHIAXwn
AZ7jnwTfeZqrzzD8VpaYv5hTvk5SmK6nsnepduZjFX4snLJIYPmEHnJuutxuAi3HG6stfFM7q2fR
yo9dVGvBLRtdfj12mEqQO+hxUOrpN9cvqswLWxjso2ufB6YRlydRXWMhbgdBVJ4USeV9pScyqldZ
7RfgFbVJXiY+Xktn89xNpHfaBpukLAzh6/EbcE/FAJI2zqzWpuQ085HGbRz2kHqNhypKID0msbIR
RtAgVmpAEY2123hbMaSYGojcSt0t8I/gapLl/DAUc0yONZ8ZH0sDcJouTdHB1h1qv71Ihgk+OgwD
NCllmGg+fwsWmyvafcme6l0yBFBL/Qymo5cUX+p67owziGXwERsc/eI1uAkg+nWPamrVGE3pnqZi
AhZaWCBlV204mFAFh9g5xb3OSy9c/DRgZ6OcBTBYUHi8bEyotRuEWEGw7q3S/uCP9CmBa2oHGr6w
4IQYQXUDL7bIMKpPqp0ItkNcMUkisQ02/AZaqhygqQn62s0Vl1atgvgRgQvj3wXbGEVG9GiQgaLB
y+yr66LSys9SNsrq0akvyolWDv62CLBaOoTmh5x8FiBUf4LlofVEZSuv6QDIW74UMLwwK4Dg57uk
6wMz7i9TQ9Exor5p3jcystqNwLatWgUtSoFTSORJvM5831E+WDVNpGAIxtMmGvVHI8hiAHwyMW+i
YMJyzQuNsDonGxiba6c1GnBzynTpqqJNzDjJaNXAANHsqkvP9NFMJiHd1+REHIW29HunOutdHbyJ
4eTaJ7/s+8/1hHHt2hlwcr50u9x+nli8T7T5Dre1yMtLl8Z1dAU6Rl7c2nSgRn08fNSxf+RCZ9UD
uEKXrh10UwJbwqBQFjPTmI2Ae1xlsNE2HmjLyAvGL53rgnqLJ8OcV0Pb4l8xtGkWb9JeN7+POX49
Kyz44tNeq7XvRUQebkW7VDycDBUuuFs9T6f3bMmpt50BGz1KuBQapnJk0NakisOvcVy652YUZS8F
nch3gxj7+NYPHAs3ugrgFNb0AmfNEPeNjWuZmK4Ubob6OgMbiNtO0KTNeeZMTb1K5RQ95r1eJ0hg
Br+4G+m+TTZuR1kPH9yo/kM6IRaZSZrjQ+E7ZY8zdzjgDQwIkF7vOJCPoZYO/anA5Rhftaozb+kj
9yTV6zHEC862tW2bYtC3ColK2CbyLOu2sJtKfevUThqsDW32bpMg1VzlD5OsI1q8AM/w0tKV5k3i
j5pr203umf1zQLsuBuKDjCKQ8In1GNGhAY8Rd1PARWEcJXDlhV1v0b8J9xzMdws73HMJG7EAsTHh
aebozuCzDnDqQGu0xhjOFmvXH+GmiTjNzz0rsqxVVOJEsq3rDgJgbSsaaTpWHhjsIE6b+04zUAWM
IRT5DWalebkZXAmRzja0AZfHufaAVmph3fH7lZEmPKuw3nANy+F36Y236vqsiOFK1Hydho4JOlJ+
ANhnNUSEGr4YDuobqjV0BkW53yLW88z8fhxd+UELh8o4qdIZB3SY7UBc5zCJhk3WNfhw+uiqJ/Ye
0jsrOi+0eyxNMZkDVAzKJ698e77A9zgXMYzRwUPH3cnGwehSGzVfNM9IHyH/3evaMNszXGkz0tKH
YkxcG9Oo0Tdga/yvvKJ30kX5tumbKL8hIep9kOxKH6VRa+RYK6/Z2pGdXsRVGq8CAezFcLRqXVeO
8TCFAkC+7TX1g+PnJSsqLbT8SCT4RuTrIuKhiIi6izwpyqjFfTdAsArTx7M2sR18YLqAkQrMSIFU
peDL4TQZeV1tTD/5gwMqge6rYdSCyBq8F5tN2TUPP0KK//Fn+90gyv7f//5v/00H9qrAnvbpt+m3
s5d6fsHgL8qfdtqv+a//Mmvz3tnIlGgh+yEwMFVj4fDStH/7Xch36GERWhPHWIRjSsf0V/e1Jd8Z
VIuJn5SMT6Xc/9F9bRnvyJEbSvvETYv0tfsz3deIN3bDKGQPCMb5C2EgSpKWyyo4blQw13srXlt9
TSEKNzYQcji3u9dCn1POxLwEW4E6P1nNMnCgbRMc2LD3A4Wo5viOT2KKcZAXm254ovgmHprQ6WNM
buYcl4usruPtOA8O/HdKPQH+Qu2Yr6SRVu45/i4D7Sb9SMqNJDhYsNH2m/pG6mOOlVYz6d/Bdw0Q
CHrbH7ddT3cz8m0t/aTJBgwEqptgXudSYfR8OtAuHKPVIWRRycAC04oea8TwV7XXedCIUIJ/GIbQ
5vFkolw1qCoAvi87AMbSQXZdBIY4ExHejWBQPZAo+O0gsvAy4JSZ0dSXbg/ZcNW7KelWp6svIyv1
PuiZhzvX5ANrp0ocrpRk42bofHjBUBErvsG+zFaz2WcQkjpIWW2iG1t+fYIdXlBfphmsD5g0U8P5
kAzSX+nzFOFvVnF0w/aOq/d4FbTfmzDP/MvUYt43VaKBjvOyyIs25pDW7rZCO26e0e2p+1dJjb/p
epI6YV6lp56yaggxGSq96OuAxqfnzMavDWNrCemxHSQIzD4NrrW4sb9qdeYS92I+9q1IdOcb9pr0
FSNQry5b6Y2YFwEIOQv8GFKGshev1n3qhw8YuMp6NTj5CEuLTuybzM3aG0JFHXsqt8cFzwl9Vlno
tghtAIAZV3ZSgrRBtYz/Tx4Zn9hk9fMkLkvFrMShKqN7qIZ3P3fteqaLAHPpzIoeQHYCaeG7KB9i
Jwue89DG/K3zC8ddVTi4PWZuDeEuC0oy1c6EAIKhUSBwFcmxMSIdK+/mPsoEvWwkQIFpwi45Caza
8C9tu8NIbC4Ul871bXEJFYXjpawjrOppngjFKrLD9gMARn5a5XTGCsux+DytpyI+LwkRntM4G26w
Ck6eif3am9G2YfxkfSCuZgQXGNxI2//QenWg4oUG8Dt0I6jiaS3M7AJ/epCtdmunIV8YyJcWg+SH
pnVai+VaDl+bQDFsZ0JEwDd5Non17DbhB422afIh0eR+i+Jee3S5I1MJ7CDD0nAi7jpA7e3aopWU
QNLgozux+Y9P89BJSpqv4l5sTK6gJh4xsTlDo7XFJ1kBL1klfdN+dA3f6te1hUs76cHcEWuLawx+
d5NTxDTWYPW8DioaHu68YRzN9SQ88mipqkPS6DLfJYmXP0Zjanzz/Kx+AfpYCUBAGRM3JffA+YbP
mRTD51Q3kvcmsfl02kM5xGcFdvpwir0q1w6DWPy93wsTqLIjGmsl5Ah5bRQTLF18T2sPyw69heIo
/Px+gLZAKjjAjNZp7RUdD8DMm3b+FjYO/gYdgjKMDIReAoUqc0wZZd+fhn5f4FdMPf+ibcoUl6iK
hCDEfOtL6wVluDUmX2DS7A6OXFtm7aGEz/Bl5l44PdQxQopt7JLT29gmw+Mh30HWaTSRP6dTJp6D
BO+gFRV5vd+OVtdhyOZjqbsFtpK7l9L3xKe6qwj38sYmCvQdL/yUmUgDVrafYM6ihbmNbUA38qEZ
Fei4GIDxN84JghN8anBXptBZXmoeXMU1H4GD57kdk93VXDE+NoWBO4QnI1xk2wl/6FWJiBsOXxFO
EiSpCQlLG1XAAPyyzW6yoM5xznBjpKLIRO7p3MVEPZkb+z1OavpLMyaKdjXPhFxIZxUhvJ3xIu+8
eZabCEJccuEwG+PaKf1Yo36Dln9Fmw/xu1vCMFx7uMmzpwe2dtZTQurX1WiXxYpGDv0TWWQsSSjI
2tZZTrPgBy1NuFZhYAeAW0M+eMPCyry1XbdxeV9FmBlunKaJau4vgfg+5TiJEgdnGPXMeF2lF3iA
a9qD7Wn86yEHFmpZrSLLjnK0dS9BMgWEuqXwtG3Hof3VA/qA4csQOWhjHKd1TjRC4xvdTub3OO5q
JOO0UBmbOPb4DDggfbQ7q+jOMMB2Ln0Lh+FVHjXdtzaMhttea21FTnZwMOy9W+CfOYQxLcx6erIS
jEb9LgyPZLoXlR/OdQp2FNJNBNKOCXdkNz1igbJlJwdI5bVxQ49dEJ5zbjs42mHNZ8S55Mrm5ZcT
qO0/k6T/ExP+rhodDsSET/Xz0wLDo/6LP+NATXrvVEoVHT55SEw7lYrmz0BQ/ZFNWxZqR0ovFM0s
YsS/IkFhvqOzkvYpgn6kdPwr/4gE+SOdfmlyYMBeUHEh4/p7vHr3Zw60Wfzzb3mX3RVR3jZ/+93Y
DQSl5EfRgI2yE287snfeYsHksdfkRmlhSiTFFYsqaJWQPyIBLP2Oi01m1VvN50YLcjaC4ts0oLTX
IQdhy2dp1Bdsgs13iGrg840kHV56be7Xc11YwTaUTiVWrSmGP9jFJZq20n4o8Nm4ru10Nv+8Jf2/
WID9C23i9ctv109l8xu24n88tWgs/k0N9a0opxp7wPbfd/+RSf3rlygu084/bH8wmu67l3p6/9Lg
1PH3+Vf/5r/6h3+Rnj5OJaSnb0WHJp6/LeBnvb5gHLyd/Mf8wlKMpv/6P8v/5i8ilP4OySt9kS6N
GuoW8Y+laFnvqAuiU6X8zYL8cfH4+51EvKMoQB8fJV1VkFedZn8RoUz3nYkjrerRcUwy3671Mytx
mdjl2gNdCvGvau/gc1mUx0ED0pjV4a7qzEV0plW+9kXrrOxIwepNiybDoHVBsa80a2goFlfp3Otx
64DruE383DlXDQhbmxIl0ONpeJxMzn2DZFCPhH9bNvl0Z+P6iXupSJ7sMW2v7bkP4k2bR/ZZL4ko
5pTQw6/96kiD4WIfpxGJj1znd/CJk1FfdjVGKAyxccY/FkQOpPYixAga89jgsmvHlyBM/Wtw/f2m
pQr45z7+5432rx3i9Y7wJtnwY2gyDarYpoBS7Eqvq215zPE3uTQTk4dJsYBp2scWXvE2Mrv6ZO5g
hc5F6z9lsPEgDurtY4Eh86OFpdB1phJVaT+dv9pQ9/ykPUtDdbax1JReiU1q9xcRf1O6Qhy2nWqj
k9iD6MlJ6mTZt58fhro4eyDrT6353WGqBvMVq2nHbRFm9Xnc4jkk5VCf/MIofC+oajzOhaV8p7BL
wNNuNW4jkI54tZXaCQiE58ODqHf0ugDGO6R5CdUZlyVBV+xCAOJXyeDSjT9t08g3r4Hd0FjZ58V7
o7GDjTn77ZqMaro9PKian51B2UHo3zQNlDQg5N7o3cwG12PSj9shHb7ikBchJcPnL/ZyoJkF93aH
5qOTJjPxA+sL+enw6G8WiRqdHQThLQ0EFKN33948a8A+UaFvcW2/kwBO7+z/y955LGeOZFn6XXqP
NGixmA3wa2oyKIIbGMlgOLRyKMcbzWKeol9sPjCzqpJRVRGTizbrNptFbphB/gKA+/V7zzlfPA63
P38RrKg/fsjV8M+fp39DZwdhw+eXEY0x8TTKbNsSTbuZyLe+oCmXnfLFgpahhMi+xgGhodj5OjI+
LbFfzNJmjYFiVQzyHSBB/9wQK5pHrY51I7RHa3oW5NzDZnamswRS8GnwUR/lKfiUMOYTeYRCMlHx
VXZTGYCmgeYN7te4Hdfc6VyXe2K5nDV9fEy3o+OCKMtNe+SkKfThfiCIeNuB2juTnVPczFYL8Tnp
3K85rAtmLQEpl3aRffdaW/uSObXajQOeJsVlVlHOorzNWnc82YVXXRQd8auWUtbOWeELVlu8KyGb
98HJLiz6qach8yH5ToDct6ZjxJflXMs8tObMA9NWBGjwXDAZ/Wgt3xYbm0/Jb58S4qDvJc8/YxUt
hdTUCNqzgm+q5MjQGF8HN5vYZ6vH0QPlWoN94d/MNkOXkkqXqetA50KMOy1W9LJIYo93QoIm9peq
3wWFGh9dy8OrnUGc1ehuXerCl7Sv5bi8CENpEHQkk4ixhF4EgjNdtt001GQUm+OT5Iy5LVosAGZG
724DYe/gu2D7CPElcRU10NGUUFWQV2VHz9byfVc7WnuyuISRm85Pa4TU1rU6e++QHntoWMSJhdaN
Y6fV7jHLXBKN0fkeB3to9uzS3m2j9OeEi3NNF3G3LBYkJFcDOpYNAdSw3t32ej0eahvOtwlggRQ4
IFYkVQ+9OrY6GOqOlnk7AAxMZXU+OMYLcJkkinWo7wDuiJ9fMbxQyobzfrbTKHHacZsXzgH4KQyE
jDmh1tby2RvgApAVRQOZO6gh368ayFwFszpMILgMouRz/QxB5+tQGn0obOc6zeVt5mYLKbhpcwxq
EVy7HUyUGrzisQJUndT5JTEzDFM8azzgJHz2s0Od1W+9VZxjjH2oRA+ml0TsWK+enMYaj77gGytc
5A8Gx3XIysHEJIhUedqAJnnpBlMV0TmQiTnsbcdZzluDA6mzNCEWryysbfMOAUlw0LpMP9AUFJsc
cuXOTWgJqv7GVzTfbIJqN3liXek+HbxlMjcdg7Jt5sG0avJcj0Ozy+SlHXOMlUZwlH5qEZVuLrdS
w6ZMblJ8zajnlSmx3KdkOF+YSTJuq1yAmLOJSh80Am/GytumZakuwBmQC43YN3IaOR4k6AfCsA+t
PX+Vul4f/LR6YoglwpqsYTCuN1pl+fd48MZrs9CDr1hgl2OmF6A0+uC6Kh0VpYzaNqRkL1vcj9+c
FiKI5fG2nebaFfO+ytNv8cAoVGpdtwHcITejRjerX8Q9FI7zGkA3UeR8aYHxPKYNPhdTvdA8UzDP
/NfFbw6GNMYxpFoJoOikZn/Xz5Me2qDXtiO4jo2GXvhNOGpfWN6ZaBs9yoP6yaCD9ail8zfN9wWB
7/RJikIj99ZbLuWsvWmJFUdgeBOIgJmlruCxlfQolBVxV4Fm17m1+j7WdrMrX2O19vjcZI9Q7BkA
4hU9u0c/TdoL1yv6HSH8PKDrIqicI3prGlH5zFgqJSyy9YJ9bsQYUZjf2bO6gbl8BJHtgOikaTCq
j8epuJ712o/MjKStsYRKlAQs4NLby64/TW32mmXqNHiDdXLEsDCAVC9jC7CbziA3Cpe4boZH2q5E
w0v1dQi8y4GI3i2zqXSjI0vZ2lZlvwJtlryPwDimenJfyexJTdAHfr5XsdH/014VrNMCio1Vh87O
/HmvKmSh523qAeKDO6p2xTA11c50iDcOa/pOIoIjBXUJeEoH7XHIY/cwdcodjoE7QudA698uG3hj
bbzDx5vc+hXMaxZLl9Yw/ev6dZJD8BIX1NM7g87ddhr76csw1fK7sFsyXQyAp/pBFq0KolYO6lml
QfKqpYsuAD6rngKrEsCIxOA0F0HWly8oSwAJzJXrvFWK8jttilLAW9fQ7i2eX373Ci1/GZASQDMB
68sLZwuKTCz0tWT79aS2G9O5fOX2M696yBHXUFiZy9EDFc5OJVp6Xde0wUhaIbR6xOWd0WA2ZYlX
ZWTWqZakkSH50bLcaEOcXwp79m91YpizvS/NsTnOpFK+JPTmQ8sb3OVlGgronIPnpAstJmb3W73t
8LHWyPP8TWBPLYlh3gQ7TFCWyVDC0fV2E6T7t7j02oYce47Um6mrWNhIiSyvfDub4R/WpXPvyLKg
42r2+bVvxxa7i0PLP2pJsPFDUZjBuZbT2+T4MtMfbLCzrThtHYMDHX7fDc1AH28tt/YI3EYWTJi7
6TWwIY0AyzhahLjc5HlXXqRmBhhQczugIL1pgY8l1mUKtp01uXNU6mmW7RpGyBXqlSx/nD0NzE06
jAGMzL721cYzsyUhcrs0sx1ihFKdBd4clLvO6eOD5wrHiEw993QyL+3ZxfXYBupQDANQY7d1s2+6
UCaNvkywZrleLBjTV7Sti1i0UABHVSPMBiP4bsuC9b6E8rExGxSNoU/CNdVCUtre3mxLHV6MPgEV
B6Vto7/I4Fcf+G98HiCIuGdwPCEJDyZ7x6W7aGV+zriBaXmIPksap4JBawURSp+7+Mi9gXRolLOC
0iTM9JiN5rg8EGiPITbgiEpvuQYui92KlmbqpTAnXHRf9IcNa2YEFBiUS6ivrW1fzsM9BBHW6Bod
wd00tnm+SdgeABk5E+wYj5vhpjUTRroiFwiaZ0hBPWjkPLeI15cGDePFRFxAkD10ZcslMhnRIaQg
VfoAL5WXd3dgifunxGBOTkLd/MSfFEOEjCB/Gzi9vcAhnl+QKpJdrg8dMxwtdYaDMj2GS7pAf6us
tmJYsZRTGZGRAqqlISXvq2hNB4g6QtU8HCdvFOy6kB2ijGh2/Pyj25+lwwSxr8jl9CZTh9WOiNye
vdJKJpT7SI8NbtrRuU2FB6Ss0AiGQlWDIHHHmu65G6cR2SMAkSJGC9QNKYfMZTz3xZS9aHKU4Dhd
mt/IvGbYBqKV2gMtJb4I1aAVAW3XAmeqSxL3QwYS5gmVf59feQZdqVloYMvWWvucdL8GtIGBLiRq
pz5ZwtIPZM+4TcQXpH4qZ9dMvQ3yTUj/ebIqFAg8MMj1ei8nD1HkUwdOOMidvexL5OZ2PKRF2OVW
8LToXlacGe5iDqcsGWy2/MVNEvAHNb10Yk3mI5WK/+LY3XyvOkxpO8ModAQRU2X1u9Ug/1CqTB93
Y42XbK/IZmIVG3qkFL0LEbmSyvtWKKiUs9ah5JuXWruclB4/LkFhusAKTPp2BhcMWr2jJ8VptrNg
CZdZQCXNmUv5G8Cz83QgfC8AC7N0U78F9wEBAK+RjBKVxzet16+BnTqzYcoVnpmwGj0AGKojWX6n
5RpZ/BUX7xuLLICZpuEcuekZOMK9CVL7znJGkWwVbfTrhWDB9IrcBYIYcuZfl8BCQC5aRZ6ucrJM
BwZRrcRlsDdVvm1odXxhUGF/IfkR7M5Yt366Sfw5B7XptdOV26ruFZd4OrPQu20R6qpfbjh2ZIxU
E0Ab9ehYV7YdgxA0iLZ/dblFjuWCWSBs/az1o2Ca6KPYqDXI0VjEzGHBoIkfGWbXPYCg81C24J2u
opnDV3fWQsggOa1Iplfc6Brw1A6Gy8ZrTImmtKKt72pzcFvVC7HBjdtCrVsC1zyfiqa98ZkUvNFY
be5GxUkGklclX2KbYWeZ++C0S72SfjRXztgjJVHdV21OFpOxVQbv0ZBFc69M2Hzb0ShgVlQTbwMr
9wS+Abi44+wN2cdvJjGr73howG6gex6ve3jx74Gjge+DWxNYmxm6NRB5sUrfG8t5BhsBg7m1BvFY
svyvc6kWPEfX+ZoKKz9e6nMYAe7zMojmdph6dIWFA9U0dJXfEmJmC6bTAv40xHFlsD95FTNSrjSl
ZAHnBDOkJZdxb88ivweciEUySedGHD26ZVdE3Wc3nZ60bAZODUilqnTm300+YOwZSWK2iZeAO3vM
7bF4sYRkQjvpKU+A8NmdMDdMYemlyX3v9IJay82LfssawqzVpM1cHhOY6O4mHxq/YWbl90i+GvpJ
wMiDZduqZPqC2hY9Xy2X+nZiHePGWg83SIi/mPE03fbugK0k88vyeuoZa24WdlcvtD2tl+Hkco4C
KV4Ur8kYpCkyBz0jZFF28iGXrn9lgZOxos6rDU6uVTKmYRpMINaWMSluzC73kPXNM1PdwKkZORYi
RksFeFG9NqMpmYF5S/7Yjz2Hm9nr2dY1aGFgF8axaPdVIJGzumVhU/5nyVetNKDaiEwbz0pvKJyz
Sffby5zuxS3SSxMgnQmrgTOQzcixGEA47crRc6BSEw6A0jiI/Tu2C7uLcl9IK9I8umK71MWHzuui
QGReAOPRMJvsZZ4nWYTVUEj/kZNSKsmzmpflXsYQ6Y4ONt8TOsT462jW6I8sNqQ5Stgg1Zb2ZX+H
jHTuomGAd/xIRoXtE3uAEHDa+hmQYrnoEz2J2evkrjfM+MnpkayclVYx3RSDk/vI6hzO+HHZ9/XG
bPuRW5pKbm+NMDAAXqv2q+WNabBTDO6Di2aSi4ZcjbxGoKOmsZ56PROuocOEUiwJk1WY7lDhLH6w
X0qaPbsKTuRdl4mYg0I6Je9eiq2AujPg5qmTZHGoUjqQGbHWDWIbSLt4T/IWd4iZAxcKA7PITgmq
6ubK7nPJ8LBKu1+p2j8Ctj412JCeYS5Hxs3Yhzi2HzqzJhY1D85Jv8VjVX0xbQESJnVSwmkJBSp2
dWsbX5D1GOeZrZrIaIjdQYtOBrxZjTwuRSD9I5q/GTy61miIcaocRJUkU2ubabPxLUtx3X0cQv4r
hjLNe3XXd+/vPVOZz7OX/5ajmPXb/+lU8D//d/ppDrP+wj8GMdhFEZSTz+qa+Cv+NhN09N9oDHMh
jXW8t6bt/X0kCJpjbRrjRqPH+jGk+fsgxnR+Y7KI+n51oDpk9Rl/ZRCzTiQ/9XFhgmDPpeOOZcsw
mJR8PjZSZluZVygo34k/7LKs/F7DhH3JsBicQ0AswPtxT+XZbO/jJFieIUMhc9dsF1N1Wf+iqfxj
J3t9MyZDCLrZa/h1sPZj/+T9mXK9D2JJr2nxfU75JLU8NXVZnjupqs91Oy8Ad2ntL4I8P2zIf37S
Pl6VT840CuknJtjPr+o01aSR3dButGYZoO7SejsFHbOXbUHgWSjmNH7R7HZMQtmPJZsM2qS2SRsO
DnF2gcc4eXYYJl37bfOK07natC4G/ZASZ/SpTUgRQZ/KyVvY2tchD+jXDZOJwAcLNtFdV8bSzE9d
bhd6COvOezCFPUTSG7W98nrqbpVqqCIylMhe2Is42KTYPu7U4tTbVjdJmJim7gYo8G3uLNHUD+2T
MhaCtQNrqMIhqXJKDs8b3wsfoxjaKJtmrulO6rthecKBQ1YSdDYGyn1WHaLwkhxb/RfdiQ8Pzo9f
8RqvRmYcL0DAyuev2O9xcWrJyh73CCMpza3JN6DmoECmVmGjiC/G8pvRGPuxGLeWfK5Kf+8lty2U
uUoXu9q7i7sdB+m0UWGQzceWTsbAdKjhxynVbLyCtw0ZMmw52LX2izvkx2nDeoPwOILKYZa60ik+
v/ulzftaZDSR7VyA6HZ70J1Usfs/rRn/YvD147BhfRXXpXHDtAGJwI8zDYMcOEZRRbfxVGVvNYfr
W8U3A3E+XvmM/WWBTU0H/Ocv+k/bDMEhDEcRxPHxSKf6EeoirE5mjUsIOecfpqB2qZ9PpUIxPqb6
/OLQG3vnjRNlFGAauKFTVocEqvSr7hv9CxIx7VwnYesxI5v4PlGFtWm7KUezrRyo8774VWj6R9DI
p1uJN8xaGhD5ZhqcRH/oc2WaOeWjyPmaZjzPtCz6yMnHJFqWfm3bu/WuG1b93Bh7O1cfih0STT3S
UIFFteHPR0cmU+RoSbG1NNM7lQY0+N5s5AFgXr4pJ8ffo0yE/CpvCIcf0eihf8Po710YRGNdUZNb
e7fRb/tFVVd5JircbdWvHph/WghJ4EIQwqgdRz5K1h+mk86oEeUwgCfNRrs7cGA5toyA4b7b33Eq
AJLgYPbzG+HH9iHgVN0kJ41QaZIq/R9NpEWuESxd8opN15GKlsHEZZXa5NqpLqX1i3XeWEeSny4i
r8ZojSwKgtkIE/9h16lpsnfSRsbu6G5UUODvGj2F/2mn2iYrLX/XqhJ57DUYS3wSm3T+/vNP+7Gm
//AG2D2ZHa7lFXLIHxYksrI6es8CTDy5J3u6b/apGMoYFNoCh1k68SZRJq2jqkNI2LZBVFsty4vj
UVH3BaBURHLn+kiCQO0xdrL6L3hv1dZeOegftg0zsauNmzOes8qy47SVTPy1lWQuWxmJQne+lPON
TU0coqfWrkvUt2HiOg591UDcykzzv4zAjvc4SVanClHKQAGRCHCAKOmR+/U99yRswA7V5mwjWi2s
7GzmvT3QIR9ORk1XP/W4dHO+zL/7//5SoXf1P62EW6/xv6/hLl6GLn1L6z8LcIjo+lsV51q/raF4
DKpWzBrtde7Y35VdjvsbuovVBwnKwSB3hArrDzkNh461jPM8IpX5VZ4snvM/9DSaqf/mEJ3J00Z6
AsbtwPlLddznJ4pEpnX5XhVn68TaJB3rhz0Kv0qV594c0fYyThr5X/dum3UJAVT0I5Z+GnZStu4m
gwjO/YOV8GXSJ+972ya/UnB83sg+3gptnvVTkSG9FnSf30oVKKn5Hp07sxby4JjusvG0dDh4TeGJ
qLST/oZDaPxGO+OvrWKMPxBDUjZzXELjjhbih83Bhak7SQsWNv2YB783YJBX83s2+zvIkb+KoPpc
Fny8mIO7n+CLtauL9eDz50RaxpySQKNNoREJRcLai9UwEv7TXfgvqoJ//SLsdeSVcI/9uN0l+Kig
DoAGMcvUOBKfMzIasay7n7/KR1j9P9bDdW7EC3CpEMWadsCS+PmzuAlNkVIfIFMGV6K5q7ClBe1N
AjlYPLQueE3qtWDA+l8P+8VxDpkAcb/YmxwXrCRSqTHUZrCYbvtW5A/BGV9LWCAoN+ZmGy+vtZ6f
+uWKKJnNz9/4D96Wjzf+IUNBt7bumB+Sxz8dGWoXF5qgkbOhc6UFEbDVSu0QxLSPMTtHv4vNhTzN
tNZfrHhZLmatDr4kdpxb0ABrBiIEQmcfk1SCOZUW0Norg/kxtUYg0HZW+U82jvWbgGk4qJq4s0tG
BHoKa11ZN730+WNdkobTMC41pGA3j48JzbrLEU+OdTSHpTBD05Twg+qOciMcB+EHR3qS3oLFzR5Q
ZZep9lBl1kM3i1YcrA6baWj0g2dsncwBFG4hTcOr6Tq0an7x5XFRP190ojE5fwaIz1BofOzSf/7u
nKbWqKVIw65kfgGueABXEvyhFf63GrPPlcV6hSweEyK41tz+gGrz863Vp0zXjN7oNzAhWiB7HchT
PZ4jex4BMRPNFf38U32unT5eD2EQ4Dq2P6Be3vr///SpXK1sOJKR1E/+HE7VocIjwKBmIxrONS03
7MZQ7a+QjP/iQ67JeKz+VKTIbH+oJ4IgIdSNXNaNlw/XsmvyQ5/ItT/KwF6lv0rz+qdFYd2GSF1m
sMGKj/zr80dEl2eMnUGMuZdkA4zpyYAhxEjw51/kRxX26f4gkgn3vcMazpESq/Tnl7EwesRkewKs
GJoMh0K2lOm28ps8CFsCDL74Y3NOUjcqMxIHwDWp1isB6to4RyHjeF9cgv+uWuYVr6Y2xi8f7+4v
1SD/b1DY/2mVyqoS/PeFSsiU9KVL+bbeP6TIx2//6z/W3/i922T6v7k6NyKnSDqeqH/ZnH+vU0C6
ovo2ADFR5iP1XCv8v8l+7d+oGEDgcQKACsU59O9lim38hmoRqiBxITSwVjnm3wTPf2xePxOg8zBy
y/zjlvK4jxzOtxRWNLDIMfxYzv/0cNpTGuObGyds3CK7Gq3cXCe99oKXpdb3XpvMuNpkD5FqGWrT
wLnt1zE5L8hDNqkOBdz12Y62I5PSy85OYxkRp5zBtl5KI44ys1+eDFtjTOt0NSRUA1WdjHx+7EX5
7Jh11JtzFxybAsjAYlXU70EqMPrHfgN6LEF8ij3agRVrzCaqg7ir1RBWZiEUs11hfGsNrk5WOvND
lqj4vI8XXnYUcx6HXdN4OqMP+IVhHr+btAjCIRdYsL28TXYYgB7xB+7QAV+ZVnmVOP2ThkRnnvwL
zUnOabGFzOk305jv0DJGiHq2ppi3MeLkpJkPcZWHpjQO/Lt0k2cWc9DZ0Y+tjztSo6PWX88IGF8d
86ELyGEN9QTgvU9kbpBGtEm2vuceiJl9aXvvMmakXfnZWdMG93o+35CNysQlI77E4DcHb6JZ1eBf
hLo6+5E+Iz2UdUvzvm63LTPdLkx8ePAY4/gVfKFxokUNTSqkMk/Cq3eqKo+9HzTGTmubsPeXw0zI
HIoDasLW0N7VogSlQfmQimzX591N6tavotWRNjRTJCaM7A35KC6ASSSYoZ9/sZd2h189gSOW3DBD
2PVFcXSa8cbOMSy1yVPnPmRMGmvtq/CtXSbrk76Ym8Ji+NC7Fzjz+ZJmjlA1KkprEk9+S+vIoSQO
faHfJd5tmqj7kVxIM032olIcngYquzrJiBMYdsjCgo1bDWSA9CHOv23qNCc9xqwatuZZrbJjqexr
Ow62sVFHvp1ua1qJhTmFdereunpxxsgkylL2Ii+gqUjsBp22Mmprf0OCwrklTxKdOrOT3ZI96EWx
M1wcZEBn08G8Zz53Jnt7L4LCuu21ZyQeFzXJUvu8fev86YpqPBQxzl6uGme+aym67dw5t9lcfR+Y
+WAmfLC9IrSlLDY+AgdPI3bMbq6qRmwkFr4Ml/mcuUfiIrwtwQ/HYr5MsUmS7nNL845dFIVUfBtP
WpTLSpxPXnEd4AG9T6aO2ErFzCkuDm4+HpxyMRgmNVtT104uRL+vXXsx6FgV5Uzs+ZJ3D9QcB1Pz
klDFw1VZJ4RwqXPPZxRcjvoGTd6VSEfQ6m6oNLHpKqUfRlvnOFu08OXLiZrIcDHdFeXOSNMzp4Uv
NbRyG6+V2Fhz7C68o5NUq8/3wowbUjzQz+ipfznZyCBEepHHxkFvihNOVcJHevfaa5iT9Pmm1jlc
u7FOdqQKQp2TejDll7FKjuaoHWbX+T5ncuOX027kDjG18qhPFfrq7pKOanuVawj0rGVm5DicjyWB
kEyJQcRtRpXc5e7ihcJvblI1nVlDjKM1m/SDRpyG6Ip3F4lGpuII7VLYQ3cJlE7+vpZ/VXpnhx3K
JQY9BaEAehVKokAGFR8Si28UhoSB+7ju0t2UN/tK4MAjpxfN99XUmVBAIGJDhp6RFsFQpm8qsUd7
EHYzw70re+6/2Lx3iEiK845uAx/dZ8BnlIfMkWGqtWVoSSM9s7rqei7FpZqXC6tOzvVhRpsQbKrW
RJwZUPY2kbTtg4mOJMndktpnvCgFC8NghDy43+em2Ghk4bh+f6AeDPNliIzyBgFIFXbkoiAuTJ5U
MZ0BCLgyZXsCfontMo46Qz/zldjUThlWdnYU7qoGyN1Dhy4jperwQx/oTlXo29wah9DS2z70a+d1
6fyClYqPRIh56LrdhU45PmfpydOMC91AuNsFZeTl71TuzWNjIVbJY7FDH0GbxjqP9ezZ1ok3TJNj
6ThRay93uugvEpvAT8+aCQqfI2s6qbHmdqraiHp+V9huNKvuRi+s70TO7lAnlhu2tfmgXOtKSrr8
0t/6zvzo5XSOynqM6Eieoy47WjpFcrLIqJ6Apxl8Nhn4+1jzTr033NR2e74uR3OcbJy8NY+oAbQ4
iEYHeCVkMQTxG70idTa9dvR53OHNRyUuw85D2EPPX1u073N8gSjkZC/eYfCzcySYNHrr7jigKNet
+XLSk91olvnVHKtndHLYT5MyxHN5PeH5ZTAxbevlNm2eyraZ37xkptt+RwLXDskjglL9ou21ciPj
MiYt1CBz+4TaaGZBnGuF9R2uYxV6uMPxq9dx/a2fXRRMU9+Q6eMNFYLEWJB7RNV8YxUZ6SB9Ldla
mIF137rA6h5m1C+P6POQgsWj41zPY2tLjPe4OfFxyEeCDZ1XVfHSIcdzxXAkQxXNiIvoG7r4PI2l
3jpXcZzhh0UOErxZ5aTY3RIzuFdBORokWHpo+wlMlK9SLICUEyUmYgTjzqy3SSuCdFe4sE+itAmm
c7jVyNXnWc/fgVhOMkKn1p3LyY71qJADH33UFWtK0fBcn9eFXb5D55zePAtlxCUOLFd7ZqQN/CHA
TrFHhIKeOoc/M+wT3y7andfVsX/wSHS0N5XKe47cvR13Z7NU1lPv9nxG6iKOVG1MFJdCKO/gX89B
HngTMS3nRTlk6TFHeyOPNcImMh9QEJOnsOQGA3fGXBuGJ7LGRqwRu5J4ckJxAwNVO1gaNtvzJfNT
dz/NPRpCgyVWASAL9PhykX3tbkoibeztLDJi3WKRcgAyM4ALoS0W3CCDMRpBNAFTzEl9qJtgI7SB
/KEywfoTVogrk0thUFBwwphRTk5SWoeMTmuBpqvRv452rRfb1i/T7OShXGPVS9OxPUgGFHc4iaUR
JbTuZYS6Xkfp7fiAGUspjGabsGM0W2SRdkBYUBdftX2SdWGsU4gQ41dic6fMc+ttYHckIvtLOtQb
AzkEWqvKD96MpYcrw8GnTEJboXyI5r4CzjoVaO0iVmG7jpyp8ExOQK5GpNQQ90YUFFWWICtzULty
qHKWg4adI9uOAWERkVGPTRp2iJT0DY+STmISUpXv5AK65dXk64s4cEeQR7mOBaYjcWVyiObBIrvK
G53hqgkG6z7GH4DCq+mQ9yLSdNl2J/4Uc7xYkVmBbjS4cX0tFUe6GX6wlq2BufcadBu3RekQEBmn
DiEHvpoHd6P5zrAqCuLqmht5aU6xoSl958R2ferx2xPc1Naq2rq+7Jsza1HZIxEBzUS0E6Ojg7OY
3WPQFeN53E5Ee5jBh8+jcBHe6RaZTZ5oRiAHoyyQTc/9eNY0NRERMUU864pOcyCCEtg6vFlmNbTO
Fw+dtTuTyNBruf3cVRhUt6t4vtjousKOX1RzyVB6dM+GudHqcNJy93ySTpFtdBCrA72Y2B7JzBnQ
XC7jbCObMTsSMa0BMzh6wyZhV6cC5ielRfhRi/pm3ln+ZHrRlHT08+zFQh9L2IZ8VsMqgAwa5EIU
G5nXR34WQ1NiHzLsLVHwVDujmybEBFhJvdYOOAf5Pluv24piqb+Vsh1fkRk5adQOg1uxmcbOeRoM
zbtsBRLbkf4Mgv5qjIfNOpCQhnnX0t9kTJpwstbhht3ljsVVSoqiPAwFrQ/GXpRMhNdNj8jwBQp9
cBLEnmb1RmaT+UpjRy+pCCeilRri0E7kIMqzglyzAnNSXBX7si7TdO/bjnajzHJJd6OoxVfHexDc
IRH62uFbj+LXuXSIibrJx86yMGMUFFi+K4I3O0b/Sh3cI+FXGmH/CcOiB+wtXRwWWGfILCoGgYnE
qtw7Iu6sN6vua7IKeDJI80Oz++YTi9Bt47arLYLxHPw1OIksKhMkEVgsZolqey4BSukaoztqJjcI
g95w8fT61ncnnqxvtic8sJbtbD2bE7yVbc/kcNjUyh1RrufJxFKoG7TsCtc3voupmciVQnyldggy
cir3pUZU1QQ9WHTfaStGLHnt3dbSno0wWHL5Nss1k8SbBi5fjzOqD7Na5yKRvsjupKNi31qmSpPI
N0jK8Yri1uraFnB1UayxZW2A9iphpMTd5AXswa3K8iGCGAU3V5JYyO68GPZpbCzlk5ZbCzdq/Xza
qcYDFOGOMeHKk1XTiY1TDdcNUrDn1u2Cb4bWIJLmq8ap4yi/Q1IlkrELLXcaEW+byXxb6HZ1w1F6
eNHUBEug4UFOt0C6OmOdmyce1K64PtZF143hEpsW2X252c0h4w6SgLxyJIiPTL/F3i46ciPyCI2k
YTEMqqumdh1ECmBOGd+VXYrydRVz/t7J+/8tnv+g+/uzHs/lf/4f8d79ucPz8Qu/t3jIlFoJncQF
fBCHmEX9rcWj/2ZAf2W9WBVjJuqxlWPzR4/HZIBl4GIk3Z2kKszfjKn+GEUZxm+r1VZH2YC5GwXl
X4qbwgf3ucdj4cp0V+IhyiUItIylPrcN065VqWjrbYxlAblittTIJPUlB5FCtO439BVZFskh1r2D
1qixjWpJ8PzJKuEm7yGggltPciw61zH5c8WJzBrH/paApGqvJ9/SLlkSl3wfZ01FItWEML9ofPKM
Zneu3py5T17lnPkXQV8Zfjg4BSWBK1vrNOhdLV4n02jEOULB5URbqN7TXI13RUXm4pnSK3SCsYGt
AMV/SYve2QZ6ngVH1dlNd6GoCJhnpbJH3N+5nEe7mLEsQRstHjiZ0AF1RJUs39XSKO/cHZHrmzlp
RwefwMhs20BCJRvLzQio25DZYusofHyXxDzHGfV3oumCttoNQTHaPke42vfIW5mqwD5A8euxFWTx
HD/7vQmYjeRDy7p0a2YuEd2iVfWMUyp3w2VdqgGcQ28dhnp4bKG0YBD8v+yd147dWP6dX8WX9gUH
zOH2RJ5QOal0Q6hUEjO5N7kZ38lP4RfzR02SzuhfQvvKBoweoHuAbp1Ebv7CWt+aiLCF9Fjpu67v
+5aazO/vJw/K/1qXk81zphuS27xrnWrDg1Kc69pO8TaYUuI0ASCOSELXO0Hd3hqbJhPmvaDY3qk4
tk+Rq0ecj1OB8kizENxqQXatJhAu+Efd8mvd2/mAErVKHoIWTX455oG+ojntyQ1yss+lxWx+hWW0
SzdGnZYI+FEhHCL4NyW2Mg4zinCdZyfh1/Z1TmkuwCIyAd3YWfdqDIMiL9Gfb1qTJTtOo3Gf1qa1
axLTpVexxVcb1HdOkwmRHzND9WlSRhLO3F/Vphy9+XmmMHqvCOUw1gQ8UBSmvq4hGbVjgx6VB/7W
NxLzobQ6IjRWWl3PUTiYMd+VO0SMDVh9xPVj0StLUFWaXvc5ls2Yn9FfD/65sgk4EFyK7mRF+xkQ
pvVlyCrkpivWwu18LTDfT7tGKRGvmxSNzrVmkim23Bd5vdNbu36cJyc72ZL6x6Hc6evxag7U9w6u
EcUJq6kpQiKfFOkh7otpXWkRdSZ2j40uAwWOrTsXLfa9Jimqt8xB4NGQ1u7Hsb7phI7jcvT8r0OD
tcoa6ZECmdUr7H9OmA8zq1NnJFtRMPRLip7N3zivRaI9q0J/zik397Wt2t085D8cssVelwTbUepD
Fsh3is8cToXYm633HOnWtq7SsPUZsJosI1f5hOsP39a4zWf9vR2rT/PkvuEbPqW1u51HN97Zg+1/
w8f7rtGWZX50q02z+VA1ure2B7icKYhIglPKbSQYtCyorvWUMSeEUfwe62mLmD0yVok5QPEddXoE
8PN+Z9zMEttVEml022OLll8N6RsIr+40RsHeLePzItSgKHHMF57LLyjAjkEQf7al9zBkdrIe0uJz
gN9pI+3S3/Rady3gib6KpLwjieYwZz2tjEGKDk3WcfYKhCNCu4mTKMyi4oUUVbw08YyLM9CHdWvq
0VNulO59K8STIwYE3+pmmHPGbepE4FURsnm9GqO6fOJUl+xYVf3dzQxtVw81PqHU4bAYvXE6DsK9
p5LH1tKj9U/iETJWLKGPFR1KkcJGezeXmALTivFOrzN3ES5ZotGITZhA0nTHLJjsP7MTYVaoz1ba
9LvMcd/9rMmv5KwXsEyb27jqyUPqqddwWQbntkGBNXhMDCenhSZbIfcXnXPftMZLMei7rLZ0mLh2
fqcCFWbM6VckrR5anWSRMXpNXPutCmC2igzmXWGPL2pkalPiy9qB93K2rtUmV1WKjT5X0dZx9SyM
+x50HrUw3ibkWqK1+RasKysNGvyoZoZxU6OKoT/cMpc8+Xn74HXtrdAyjhCRJpvOm7+yE7kvDYdZ
U180+8GDT1bE5QM16QhAeJTsLAu5SZVphkakQtPox2u/QeQWeynMOB08qyUXY/VWLWrYNtey13Sw
9o0dv5VDZz+SdHlTMNWvVQeH1uQyRSgXhGWS+ptE9QR2Dc1TO3bvpVtf5Xl6qsS0lIndc1lbr62v
+WsOG+16VBPtMWaEtdLEXZE6sJDN8Unp47gjf+eoD/NVvRz0Q7H3OlC2RjtB1HO9VcIdtSq8aJ/a
9h7vRR26CdL7uu/XtlXva4cyctK4OqV223f9O53DcYrltWXIA4N27dBX9h3nW3mNQJGubOlPs9R0
V44j3qdqfIIN991sp6NrYwWSDJTHuj73xGvvGxh/u7nS7gqdJupHAQyq9VBK+yj6VuGrGLYiKrEc
1gP7ANOBUFkU3jqZ5de6nm4hVNbrWKiviZ7i6AcXdrKbFLX/IKm2W3OX6/H93OF88VpGEX3wro3z
Dfos+67OnKM7eFez4WdzsyIkrKxCHu0QhleRWXDcVTpN+ndd6fmjqrkYVzIuat1eZQxsUDsOlr2z
UMlgNPJ0rf5KnoSyeaR4Ft1jombj2U7KaQe2mNX2KjFMrqldWyvJWMxqZnZPhTKNpmKlUiIlsGLP
Yp8QzAxTeI4NfuF7jz4t6nBWUAAPKFpKjbGMotNw79Bi1IHc6RpPnPq7acCFLg9oWzJz3tIAJq6O
Rg2i3zpN8MxtMt5sS+VktoN5Sg2IeIwtpRo9RuLV6Bt7xlNsYfdWBeA320dWbY4VpjY1avskbqsw
aOzefOLHM+v+mlRb/ahPSXA7TnK8Y/inv0m2SWIjeFaYa+oHJxkfGkw+tRN6WuKaq7LsrZ1kigtQ
OR+qAidknJO+zryWa+iuMLkPtW3N5kVXBztDFyS5uz1s/i7Z5ZnYaLot4vJTxO4B6HNdP+lGORTa
Tao3aWscOj/XX8cKUrPaJJnyEWEvfNFqxiOCjs+W4znLBr9cW2wcEvueHLsI745Tjqs81zD/7kWR
OzFivHho92YAVS9hMmIU6EYiq5muSlPvpMmEq3BKuSlK+i++Xgu8qbWKEoEYw68tGkQnLzGLt37h
cS7kMw+a6wTWNSuXSG8WxCPV9R3TpclbW60s96MCuYz9xm/TV5x4n+kRRfpkxC2S5tHIVHxghyrq
txRpJv3rVNw2GlyNDbqIyGt2UaPiK3xO1hJ80+DG5LEzDwnM4ywRSdXv215J9j4sKCEgVnjOu2/9
oE/Ma3N/VJ8UwaAAUHt9RNAoKcvW48iXbtsprGmthrL+6MeO7e76VhuyG9Q7xeTDVmh8b6cGiNFV
CnF4nw9lVq0ykK/jS4V/+j4q4cSu4paGf+tKMIrYOwNpXyf9mNRIEad02FdjQbSlokduj1ahuWEU
FBLeH1N1ndubwIaEkrncaiX0VaYXaGywaOOzHBIqmg13elluBAmLCsKzawYx+ksmcLLMVk5tJNNN
M8WVt4N0kePtF5VpPzNK7iLscw1OXlHOwMjHhf/Nl9b7OTlzM5boGg+nnGbctg0O6E+Gb4F4HpNs
1fp5cSyV2e46Z1L7ZhTzC5lJ4rUrcAQYPLCKJki3Y+uY+yHPInjVWtxuxFh2GysZ1SHIWvDZrdLO
Y+DVB9fN7XMOXyWc7XE4aK0n7+uC086ZWKcxVB82cDA4N+cZq8Xom6FXOMlRhzx5xafUtkHS+hsM
tHTXddTmoSsjnmNznJ98tKokgRftzmJz+tgWmlq3ul+s/VrYV1ovii8q8xZrqpY947XSGVLGzfdq
klSJHjX+tyLS3e+NmMd8hTZII/K4K/HVcZeDMy2yRaMPAt7PmabEvjR2Ru131D2puUu8MttJBD9f
/TQXAbGWUbxiOn6H6cEAzFm+8Vh5E76LR7TD4Kvh7LyVhpu/0bIm+JqZY8g6z8IRtI69bnlUHhq0
5jsHZ5xWO8OhIbU8dJogS4kzmOO11jFBTWPORS3OyWXAar+bZO+vO7P6xFOnWNvTKD7ZU49ZK9eG
dSmi5FnoZOL6hToFHWNbq1iQmLmgO/E619gxfwMsWvVW/xK0UbNhV+BtEjqotT+Boxyl+tb6Mt61
TlLfDYNEn9uX5xhDMy0Z8b65z6M8x9XACsvL6cfKgDXbIO2nMe2eosFOIHbY2tYv3Z0dexjB457p
rNCNoxGTOpDJNP1aNksf65X1VVkZiL46MJt51hYPMmZGYw6MLge7Fy98EirUib3xvmYqQyPJqtaL
jPl6KFtx6CJQtkHej3tmUcjYUk/lu/8vtgGQs0hnDG+RT/3XepuHLxXowEb9r/9Z/bf/vmu+VF/T
L//j59HMP/6Evw9nOIj+FqBrR1NuILHh74xg/oGARENsoH5Bm+ODYXTZnf9rOmP4f0OWAwCSho8M
Yt1ipvPP6Yz/N92G2Y0m0yMEkAS0v6LA+XU2AzSLLJ5FTIr03XEX19mvs5l8pJ8Ydd3aMLg2w1qW
9jqxZn1rVRitf/qafqNc/QHx+7fW5++vFfBKho3tzUMN/OtrYbgMjDGjOsvamfCWdls2bb4xc+56
qx6ReSCUwauYrZulERdUUdNY7PyGdwIu3d6r76keAyrK54AcCFTLOlW73VRnL9edv1/g/6VI8YcK
8eLNIqXDf+OgHDYhdP76Zk1feW3Pj4ccgiF4PrOw6v3i7PvJVQ2qYxQ94kHhP7mIcTfkc7CMqPb0
LmQUtr6+cogjoePJjZW0/DeqzEcPhvZaKG0N9oOdr9MxQMeXvslmDdVsbu3GtFd7C4TGKk5vOdDL
rQMjeJNdm6qt1hVSjthHEzDM/DlOWac7g6bG17NTAweX+Iz3MkJbxJsDXCOjo0Mgzfav3/Ufiuf4
ehm3/wOhefP/LGjTQqX2Xx8Aq05dQDaXf//vt3tgLvct8jidzYJjAKH6593u+38jAQ83PtQ/7l+E
qP+62dHowU3yLbCX3O4IVf89isX36UJ75S82Eu4PM8FfkNtZF1Agppg2stOF7fjr1RxHVWSPyjFD
x9WGYw1sgUY1yE0eqLIMEz9tjiZyq/emSoS/9mmD89WSxgam3UKs+5QWfv6s6aSjMJ+LMbYLnIGF
Gtt857WJnwGQ9ZI74kj7AgGz17NMczXjziezTWygmgSvoyGSz4PZuPe+FoAVWWFDDQi3sToS42x2
OA8zS7thpQzNIzGpoV9r+zG+j6m1BRgGRnSritUq1lNdQb9BVuptHOTkR6c30aTDK59Cq3JcBC0u
2Hlik2WzQ9M03bsNsTC3mglwnpQguSB1Gi8QW7BIWcXSYlLOBnN7TgiT7VePOeSpOwdDz61d1cPR
Coo2jCxUNbpNtWTNbnWVGGPxuXfj6YhWNjibg5mG7tgN60KgiALX2eAIXDRsZPlULG8knOtmHkBQ
JfVVm5TjKS5hdON334PQsO/IWEiuEMtaSHIYHKDxtuZu78jRDAe0dl0Fsj3QnOfGRoMo/REFpBj8
cHKcRUpAPslrkWp1iBvRPjP0kadSlu2d8pwHKQGaRhEgGLvT533gTs2anqRbgG1X2I/Gr1Fv2qvC
nKZrO2/7IyQtwJG5Zj8K36tuZkdiNBx8BFiWi7qn9Hv5wqTPOZKHAhCGDTkg1VqDeSWEV4G3sMdH
ihLjxq9i8wmuibfz0Cev3Dqf78DZOTlhDkW7teH5UJvoWXsvZmECgOiznGiZoG43Cwxjj/uOCZZW
2Fw/ujwRBBRCtKb6k0I/iMxXhJ/k9imJdfvFszBS9bb+osV6fyIt0L4a4O+/MAmvNvqsAgHUXrJ1
EBJ+jGJ/2CPTD22+gIW0g6ajdF8ylHn0+YkNsQhaARdlwO6ZbTACLK1nqMypq3n0Hg5gx1Uk/Yhs
7IoPA+ultt9VUgGkG+JJHDSaiu1E0N2eRhpMgHDt6QqJiYbMC1/vau66BhjE1CzEMjnoZhgXIwEZ
cVZ2t4OrRffp7FRiN0NR5P1GhWGv50RaN900ouRbCLD1QdFEsyN0MkLlRYGErEpK4yrGF/pMH+35
1/QWzJO6RbNRNI7+mAboEvZp5Q9bV9EerdDL28Y9NBjp9asJaxwMNZkhx4C5Y2r8lzImpBYPA7ZO
p2aQyGypiv0SiCia2jtz0WkgZvP2OophbrtB6leT5qiXOMgEUCmmVXzIZTrpMODYs9rg+Ra5ooSD
mFdbY7CzK8IPkrWHaI5ttG7jntNKwGo2PxEMDRuZbDmzzh6qKQF8oBKNOYAFirLvGsT0Sr+3ndrk
UJIwGZMKDQVRHMFwcJ3eOViRML57UxDdxQYRBJtJKPNRWa2CILjMYjaJMfmMRBwNjv0URc2NRF3P
EzQysEG7iTDzveZ149dO84qD68OsXNHMFbcMHMDAkQ5KqEU6wOkb29ZD4o4X9mY2wS/Vrgk7nrTR
fOUwT9nrACXJPSldZ9VlAygZkRXAsHycywPncGx8Vj6px2sZDNVxmob5iPGnKVaoIbhTmWPYt1xc
09mUnowWr5agLwABJVd6kwUbydOlWhVpn4RtnyYnq7bMW1VkXHNgaQr4erWFY6frzfPU57qxJpc8
21bLkmwftKV3QPwQ2auWhOdrJzI8fIzYLdnjGu6hDSZ7U8Z4jwkoJ8fKlF1518fMihB0KO1gaP1i
Rq/89OSzCTuXhGS+MGrqJ+7HvkdxFk0s0M0nD0LWA0Tx8ZVWUL4RqxLjHHY0kxyAcfj21wsVThn+
d8mS+KVC2X+rr7+U39rLf2lZSP+rjvm/g/1tfrgfXn2p4uLL+7c2+bkRWf6bf5Ul6A8pZjkSLFP/
UWH8vQmhLNGX/CzXW8pc+gAagH9uiKk9Fj8sljZS1Shc/m1WXLyKGMXZK9MyLDyKv9KCLC3Gvytt
iCa4IfnjIeCzrYZVSPXzsz+njM0JGmeQhnNW2zt4a9k+Tmip3RldSkwe9x9K+1/9QNQ/tDNU9fQ9
2CNRPF28HkloPOeqKg4nMDZr22ijR7tPysM0k3k2+Yl+NlFrrH4qEX/T/CwF1s8fcnlRQwfE6ONT
J6+On+bnD8lZiCUMLH6opKOd24IcRWN5+mj84x8+32LNu3gp0KkgPMC5L9RsusqfX6rqIaEKl4pk
6srsHMy2xhM0ICxJz/NdYzjEwdHbMIznnxbZ/tPHn/Ti5X0+JGUu5ljDN4hxhwv/y8s74FWHwvGb
MFcd4quitFguzNqtydiSfUTdzKhzE/sa3ox8A2za7j9+/R/RuD99ft4AobnOj0oXwATX9a9vIB96
pp6uIcOoW37kfEQv32rp55wAIFzczEuxcST2SZi4vQvZ7WVZOfAZMXjAHVOt8cDzf9z7Rjd8wtVH
hOXHb/Diev/x/vBokYcD2sQ09Iv3l9aOSqmgZCj9hK0cg6RN64xu6Bf9uFVxpd1+/HqX5vrlBX1m
D/jfuGGRYFxc8FrDjqZXXRuCP9blyoaLZ6z4ZK5P9k9t3ye1zO4p5jYAn6NtiQwiAlnnTecRX77a
fvxuzIvbz3dwxSFX5MBBuYH96OLdlOwuGGmTDogTB7+vaGISKXvPbI8Sas6ICzLJzr0AHpt24t0l
2WLfDu68bYvJzsh88pN7GOb6Z7s2m3RljU0MScxK7edYdeLQTAmr9aVp6BFoGoDDyDLUzigQ0nNZ
SZZNiT8Ua6RrJq6aOrpCVq3/IYblEknx4yNim12ceMt9eHkHCqVQLVRpGbK49Yk0rGRrbdjmj09F
4+ZrQmnHZ/Y5mb6ayGC/1guR7ySo03PTsbfJI0cdahTTb73haLczxK6Hwun0zyNMlnDqs+Ihyw3x
iqI9Onhtl71bRM+wFlTml27Wlu19pQZ9Lc3eesbhoaPaquZ2qYh73DpB8fDxL7rc0D/fb8sPCqGE
pDOXI45p0q/3G6VxlBMPWYRzR+nmduDt2snR1h+/yuVdw6sYOjeLiYecluiSz+9DkEPfWRchpMv4
kwa9UUSqPfTN7HxjGfSnYdXFeb38hPjlmABxkNFGmxezKg/xfEKOSRGiQoqvwNkfeWPjOrDG/g/H
wW/uBx4MyxOWS8bFd/vr11eOJspZhJghRLr4qgjYoKImLh5mTbbHzkqLh9JI0vuPv83LQ3r5eMwT
mCgYDCb1y6Qgi4mDXtCuh8pW8RtKXx/OWo48cQUE3kAvlLjW8xSM4jVXLF1XjUNQ6cdv4XffMLNA
6hL88hh0lx/8J+efNiCBwjEkwqb2tE3q6NiO2q5aMAFOGf2B2PObq4dfkqAIB+QWu9OLF+utDJxq
HjehoJZ/sNOBkzYdvH1NtYFMRqmvH3+4S4zOcv0sXmqGPWwf+IIvbora0bNUYuYIdSlnctt6z1Hb
xKsVBEp27RAYkDbfGqRDbdjJRPEmqv30PJlNxdILMUB2qEFFXFVR2r51btO9laZAxJoMkbUbUlc7
R/RIrx+/6d/+IggJMXdy8euXT26zdHPXTGB9I9dzViQuYjz0iuoUxLZ8/PilfnfR42VYSkeDz3FJ
GaNdkGxDTUE51ERXLKqNq64dh6NmSv9oW3l1SqzeDT9+0d98PiIdfvAw8PfgBP/1ipsHW+ZmpVXh
CIZ751lVdDUNrRtWTqSdP36p39xfuGbJEzGZtlEqX/78CYHD8yTqMFJDUu1KN8vOpTX7296W7V2n
jOlgWorYXqernTOL6vgPF/zvPiuvDr4hsKjELlkUzHq8gdivKiztuFuVINTPxiSCmy6tgz+k6iyf
5eL8t4B7oCN1YJv8R2lLgY6cMpnL0OaZdRyrxbrozjybMTBYzzFCLyyT9dwCIfnjT/qb79lgOm8S
TuRQ6i5G5Z8PEbTRxewMrghTqTOhsqP0PpFwjCFokpKTzRNnVzqYSPCnJuHeK9Ap/R+c394CF3CY
6S4JbL++hbn1o773HRHaiQ5smpXCYVCRvq1TgFGxZjgM14o/1XS/+Xk5MR2mKyQz6Z53UUQt0UaY
ETk848wOsO/2VHQeAGwApW6U7T6+mJcv8eIHJhbH9HTKR9ejS/v1Ewo6JDTofh1KarXrtGyeCF3+
0yf6zYsw/uZaXVhTgPcuquISN5czlwknQgzTd2UIxAm4jlHcffxhfvPNLelKCyyRAXNw+c0V8GnB
XzIUHV1pP+N0aoHxC1jSfb6YPz5+sd/cGiS/UXkzdKeNvmxFmho02YjAPqRCN/e4nFJzE+hUtLPr
lycYqdpt1BE0vB4098vHL/277xNz/UIBMtB5XwJctIwnFArbJixyV9s0vf2mZTz1Pn6R3xzjlusE
XPwG6vP/eIYHmi69UffKUJJ3dx3NFA2AldsjkcCIn3L0tawK4j8VL795mHOvk9HEJ+NRddlAzXYC
86qIylBTlf1cYU279cnIefStOgszt/zTHb7MTS5vAItO1gqIV0RGf3kDxMRGlcXs1ljRLIDyEOEj
gjhTLfnOzeA9cTDgi+qCYHiaBYLUoBoC8uFTJHWr2Mnkd2EbBWIJky4A97K314SywHEPyZtjp9T+
uaMGa01ZgNPXl4G1tYgUYRlrto8ULuLl4x/tN3cAAWJM3pdnL3aXiwML4X+rINTVoSk0rV8JzFks
MCPtRWVGf/OXX2s5GHkwmPxW9J6/Hh2e6Qt/IhkwZKodQwof5t3caO0eGf2fxh6/+VgOGm/OJ9Ba
VO7Lj/hTPTkhcKsmcyrCHxOPVgd9pUe+trGjJAs//lTL5OvigrBp7RgzcOK7kCsuvsIyBSuFhIqb
a4zpqJVrASU2XLE3mkL/XCkT1rDdODXiw4Id9qoDqPAOcLt4QFZV5euC6+x28vv5rDxRPtnzaBAX
o2OISmqtfvv43ZrLw+DX8xuC01Jps2Dk0HMvfgRpT61DVL0My6GKT2KwxBfkatpZELUL1zpN47dO
T5pH5ch4WOD+2rpuzJmtVCLJn8HcnBi6umtqBbjcoxepkQ4jjkHH5SKkuhv8atzrKaneTeSWp8FN
uz8c2sZy+v/6EWgwecJT0NBs/kc5Y4hZo2D1K+hhDNWLrg7EOrNbvE6FTmPP8XOtVQkTDAXMUY+N
t4nx/OHj7xHbytL1/fttMLSgnjORBGBlMR1++qUc+eka86t6EmmMZNZTWMnXWSPj5Gao7MZYY4HY
ppnW3WCCThb1+LOX5Z6zctAybYD0pd/NvH4emzrDAaYH6qEbtZSbIVMkPtTESk1Ntgbc755sVdxA
+SKsipSENnb2iDTfBpx2UdKfGN5smra/l0n8haXIk+stl5c1HuIy2KcBqjypkUzoRlW1tvKTDt9+
zr21HnToZYk2lMnWTvBrGc05drN9K6YnHR5cH3w2EcNrrDqrPLubhv4El2I+1ASXzcnwulgB+mC+
mRhiEP1buQc/87xVrmNei6fD3MhnXxMk97hr4fjn1kzRODaHBVdrZeZWKblDs37o2/IbqMWtXjZ7
u80OlZNsHa9/tTBs+CnVMMOLBJpiLPK1yjRCjHV0s7kWzgM2XKcM9aGNtzamwjbo2exlyoIx4HxG
xcw8YA4ebT3a5NWtFbN5ol2aC/RsBLZdp8qIw2rWzpOT3NvI9lZVUb1WqHnHjrA1J3qzPHk3Tfaa
efcnRhobYeo7zzkjL39PS+gzefwop/6Q2Ca6/nlnyJs4Nk+937xi7l+1y/4rKobVwjrVsmA7YdY3
NB/PU7Tt5unUaOPiPkVvqJyjqMQ+lfcDEA/d+dS77/aMQ9UEBEPIzq6Z3kHWEkPDaHrtCvPoCv2b
332fTTxL7YRR19yoBEhlA+zBdw4egVpu1Z7SgCSayfKfhYGXNmDEOxNlbxa1R3OZHw1p3BeEenlF
KrdkXj+a0t0tQAQtwQWpA6bUJRpG3ZrXcd7zvU79TdG5TzGXc+FlT6ws16oUG3KpiVWYd2g9v8Lh
3znaQjUeo2sPbsPcuk8ib9+hQo/oQ+W6gHK8Z7uNETHbjmX7qunmKsAfv2oIOkPGcm0h09tEOL1s
cd02pyFmSAu4LUDQq2XagbEPiiTnPLfWHuk4u3D3hLb1yhoDoiiGce0a2VE2KE5hLO/64MlTiKEz
+8EfNQfXaXXFRrkm52bEZm5lBHikW8tqXu28/sougjCuBI19u1HIqFeuWZ7YU105NZCUuMTID3Rh
xTH5lM3yQR/KO/w5X2dD7mdqLqK8AUUg6mmMraG4t7+mRn6yHbSmPTJL/VOFeDXnNkmzkRiq/pm0
3VAL2jfS8tBQ2BKWbPK99dtDVCMn1er3pHfPQOVw0S+ICEKjevJ3+94mKdI/dRMBbF0fxm50qPMG
gE1bNCdCCXaFpa7QXD0FlYfY3nksnB6Cc+XwYTlBAsmfYe4z0DSkRNwDqfZXJftSJYZDTSyIOSwY
Df+gM5PVu+R+5gsUMj8VnCNkEQYrVErDBpW3eAUPoUroqIlF0NDI2JGqWXRy10TiqkicV7PCHIta
tEKpOFXiPrVzKEEu+mU5kdsTW9vWFexfWzIbIp/agz0FTtF8BZPHfSi8FADOVF+XjXjriQx89lu5
paPfST34QiLQGZLYvWzrO6aZrrdIqXp7CBFNC96et68gcOSVOlcTkSWx4ghC5XoD5p7ko9x+J0bq
MZg7HMy8YRGHsxNCcgVvVOX1ZkZQSb28wg1+p+fvRp2tfUEAYKCFoAjuJgWRtvQ+ZRyrUeAQHVd/
xYfRhHU8R4Dl5oZQnsR5cWbPOEymHQlyN06Y1oobqEzVLoCytM7xfreYzAkC04u2fYz7RiYcOLF5
g1mX9zwhCZ7XDcGFw14Oqn5zEjDZmzpy043yUJ35OPNQG2TeEV2092TYiqS2jo83I1Ygtw8qlGm0
21FiTiGtoC4e0iLW3n0RWVQpWdF/89r5nuX7d92ozQ2ZMvM2wducTnnQrYnVItOFnLgvBCBpBwfB
KhLZ2rsuSIDe1lMvHomNeQ/wel9ZIiDbq9VBgtgsop64RQt3ZRWJi3Wh7a+kr6FggY3gHyKOWXxO
sgDyMxHUMlSR9rh4jz9NpkRVXOvk6SbOqH13zFZs/UBxGOrklyo470XwmEoruqnIM6N0QZGzNX08
+SjphLNTonVmdDwZcp9OpOUq8np1VRc0Wgyio/5LIK0cqCAGhfUohs8tiXpv08yLr5RTTq8NCYiH
NpOkjjGQyvddZCXFym9cZ1sNbXbPAKVQzOf7V8ro8iuWj/HAusWColGI5yAGLjM5HcHAVYDoOcfz
wW80JF9KO3poPW74sighMdhzYO/gzNfuKiPL7KYdSm+VjUXQrOZphv5EKA2yyCIt6h1ilxZeDHJ8
czZtBNx6fauhcz+nNHMvkDwmouSi9OgrNCCahYGzKm3/ClYJ+SlVrfxX19aaA1p3zh4NuVAy9J88
gYjDLbXkCLD7PWt6Zxep0QpL12I24/gP9lh/8QDBhsSBaw+qz5tHJ/OssJ2ZR3ZmDRG+bsr+uuyg
7q9i3Uq2LUAquWqk+cb0qr1LrBxDKcbOI1sd8xAT6/VkaIa2nRlqniExbN0ye5yjPtt06aCOrO7I
4UGNVsBkMecVkVWwZNDBbdM2mpN1nS8AkMwNUlBpXYazxpDQeHwQ4uR9sdlcxarvui2OJyF52hUM
0/xJV9GaUKdiTT+zN5Tmv40yzZl62f6OaNQZ6FsE6KVKyLWcfeLP5iI+d7PUN56X9FdJYllqNadF
v3CgjcM8G9isJvKNTpZN8jmisw4jpON/7oeMur2CLlCJrmvXXOPGAdXakqyBC+6ZiJIrNUfzSzNO
Yj+OqfENI0r1PYqd+EnTkYbN8g6SD1AURRG9N4Iu3kXCzm7GORJngnUSEhRLhdaT4RdoEVfy/70h
3ThDyeGSDuKatAj9TSCPDStsfceBGvmebJKYckgzt30xVGQGjfPR7rF9BY1DRzQIg9pR9eY3tyuJ
8GIRt2n1Ue2cynxpdYuFqVZJ9tLNqOaASbQ+nXLPHmBzxYKvqybhkJpEekjate7Fzpn4xeT19Vuw
RlUJgETvwxFH8lffG6sW0BiNbT7osth6oofTVGY8eQgus24mx7fxz5T2eFdFwfxClKgROtVobkav
68VtijuJ0laO2puRTem+0M1km6V9+SwSnoZYmCpEdVxrG7ufCTiySOBc68OAH6sn42CfVGm2jSiy
Q9Ac/dEhSOIRrp7zw14NJyvWTXHrVBY8oSnpDVJbysjexbrKeZq3s4efaJB9uqM1Ds4jnpSd3s1U
0bGwHh0RUCrxO+cHfjxT7upO9PsY98o7IrnsoWc78NZW38chZ9uMcOgbaypriwbmtBi8OCA3Qfa/
qTuPHcmVLcv+y5vzgVoMqgdOp8twDy0nREQKGo1amFF8fS9/1UB3FVAF9KAHDVwkEjfvzYhwGs2O
nbP32q73ODhsvnOQ3ixuRhOXpRk8d1YVncdRhbBSfBh/3qTZzIXTpd++HqL7sZX1aWp0dxpb1yBX
2TPVhz9V88WqRj/2tDh7IIIPeDrNuLacYuf0HNRLFEyxhSVrz2urdkT4qWRdXX5Wz1bbudTGDrup
e+wQWnKCcJ38mhCU4LBkUvOck/VYfJQGQYBFYMPrcifCARQ0nE03Ln/gEauLMZfucSEU99PjVrJn
uC0f7dbr99h72+fS9qakwh32Gzz++tZOEpBPV++xUpaPKnDfhl5QfRrTtF3hjJo4dG/QF4Eaa4hV
QS4tFUOqP93SdS8KIsUJLxxY/6yY2s1sQ2TDAY8Zu2WcJ2NjdcZzi2Xopf6XlaIfDNzXVAv33eL3
zUmNkLgT/gcPismseQiizB5XF4uJA3A3qYyGk82LEGObCBVf7Ckw8fY580vfGCC4RKgT9E4VyYft
1XChGm2CNmPoWecjStag8Zct863UQJ3Zhi8imKtHctPbLm5tQ+T7abRoVAyB80eY5Ke4pTOY4Jy6
/NG3PJL0KtEB5RDERKVL1B6hkzRQpWV555rGYWHy/AN/OjrOlQboVbqe3vvpFBHtqvvyTi/r8Fuk
nSAEofUyIlfdrmUcPtGpuxlV7WSmDiIDs6z/lvCXrq0vvFcd1Z6N/FZnd7rMnZJSCO0Y8VpabQfl
tz5WbV+h/WrtAxyz5ohOdd3MTW6fF2jnxPb64touzm1pq/XcY2ndk5BIp2xufYsbkgVtyXW+B1pC
cUhhHi/GQOISuuhiO/lEQS6dVz2hnbYT14NwGbttt57ZsP4IJ8I3SbVyhjXYkRis62+0wSz4INvC
LNbHcYyiDcHqGksO82eyZEnHHaErMBJcbrQxuQU68yP11L+bPWZZuSrrI0eheBjT4M1qYUyEMNRA
S5YmxgMzcI6I76him6ogqCySB39tRJLpCT5W7RkHgM9Y2q0aKhwlgj1NwH40XUQKT3vZaI9z32CI
T1pLJ55RVFR7mfXiso6yyPhjXe9QXTr3BbHDTw62+ivoC1oXU4TMVAWkeLXp8NwjzRjjwp71poHG
DRFnCY+s/eZdOL2xHeGjvc2yGx5RnOIszxtYm9XtIxqCAsuUTT5ZkPv9IeinLHGKD04/dvHazqwX
1ypWOkAEvm6YBdJEsJBUX7LBP1p8yCdzWL9DYQOQGcZwZ5P1fLBq0HTp1JXIYXuzf6LA+QtcufnS
a809RPTvKp37z6CPfmgrgG0N2AMt9t+p8HKuNNYX0aTNg8O+kNRZtT7Bu3tDeZjupG3kjwI2Nt5z
mS37rMOnWeHmJIbSnzB0I0hRNj3WPhqri+nj43P9sQMWVPXnMCLaVTRltINvBOxL9keXS96FfhQx
ioFdbFJnsXYVXtR3gu6y41LRAnCql3IR3BvAWJ24V5K55qb1XeQAROQdGLdd6v6ovLjVdrOfRDa/
UGwmddXmn3nt+yduuO7W6n38+yGA+W4VYWJIEmjnHvX77FcRm8E8JHZV3wpNcCFSkfvQj2+ksnJR
cTx1gphCgI1JUmFsQZNCTu3nEX0H6Bq5a/ivcqmA9rWocgUcpNbldYOfNhRZlNTK8C8Y8kVsrY3e
68ow9mvutBwAVQDoda7uZ+m1v9q69vdBPT+rJv1XXq65Eyqv3tWU6f0EDSuxm+mli2abeX/rvZU4
QS99lk2Y16fikhkgcc38kLv1csK/aR5t/PvXXgGnw0mpDlaHPnesCGvsjHY4rVzyfk25A5DVl+Ra
oFjdRCqcX104QSjPMZaDfxIn9D4qqYXzlXNZhZVVrkk5TqxwkHJ0h5tDDycGVwEBN6VV0oIYjby+
RtPYJkVP3PfNWnePBTc4WqL8ZQ35+DamnXtgR9cnXLJMkKRVJK7yQLzAytj4XS2QxDjFG70a9Y3X
s3mMiIv+sDHyuJ1X71UVOudxSoctosF+A45CnwwNE/AAQr4kch10/dI6A8+uxA5UgeL/i4Ur3zoL
ocFy3QvFxDE3D6bd31B+AuQbcuzYNOh4GUJ1p36hmhY61bvAaswtj6yMRWv0lOC4GyI00jDDUCyh
W0Kth0W+GxBj54WXeKDqJGYKis952RoE0uwqPKd4iqP2aS5KouVz9sKpKvoEMbgbRwF7j88dBrAM
fkKf5MGkMEPuzFFe1Dtr7LqdgdZsZ/SZQwI6hT3idVnoy0Kq0EPgw1OjXd/vgFQiR478Ux+Ai9lG
ztTcW7ln3ddUgAeDqu6IK1TFy+ikOwhm2VPJnWnDF8DOGob9BgVXLzYQVw+lMTCYNVt6HQMWKPIm
78om/zFBuVzLztWPgPCuuqbA18b62+1GGQdVcSEOPcL8aNt/GwFVQnX18riCVb5FDvkfTo6svoTA
YgM7xCy/MX38ltqu77pGLFvh1ddR6y/Gw6CqBvOdUAx9byh4WwoL+sYm6ygezGw6lMRucpcdi8dW
N5zbzEM35mh9u2Xr0NdLXXWytJ1zMe/SPTlbgrd9LuAKptHbhBUrKWX+q/Cm9Q4qre/FjYQxHeTM
wV09LnsPcOZvTW21GxG4HS2CFR8m2RBpaLPnAsh1+w3tAmzIHTyELxehNgmEpQE/2K5ejWFIz+Hg
hztyurEELAB+3RG4nT1nyz3qwR9SgElcWHM89kAJfoquJX9ASesAZcN9UR5X3rryYd/SO6fdUkkH
LGQZcHzI9StQPC2LmGtsITmR8FF0ZxWKpnQwNftpmMdrGa71a1WPNQdKk24BlBWnCVkUDZ0FmGNp
+y/QyfZLMw3HyBX+vol0/z0q8gqhueBF6ObYqFncnoraRz+rvF+QNN5sd6rvdE2KTr4QErmGc36K
qtTfyWAI0Ljn9nSLfld3PZyhZ3CXU6wq7o/xVM60Lts5L85OuhRxlom/q8mwXWESSawSIsK6QNw1
U0Zs9MLaeTc6wt5hnYW1VMlDY9Ua4ywjDdtwIkhq8ELwdRcHG/r435mK9M5IsflPa3qBHz4+O35B
p22leUMekbkdrKD57aRZEzudMVAd8OZFIoR0FzArf8DmOCPuZHd8D/J52ntue1KF6K5jBpNBl/NX
VPR/BARBiJ4MFCavX3bmGpl7YmoBBevGx5XT+voPgw+rjsk11q8yWsR7CXjlt9f9lT3QHELBzIOd
Mi2g9YYFHJTLZ9Z0+dZ2fHUCEOCeim7WD6sNA4fYg3pM7DTCzyQtshD8MfP3ZoW7ZL7d5VuREZaV
+ulTNrF5gV4tD/lYy2dOV0Kn2zrdStKpYwKIcEyQVdnsSih+JaFQK1HBCBIoGJui/Uqraaa3Bpll
7gpsTioXfKzWciJT7ad3bevUT1G6L8qOsQGiz3uwIREBu9IEzRpBk27wUaNda6Jdn3eFyQ29F9NO
cMOwiDQlq2lTgzScYc/1hQY40KC38NzFJcw362/gT0xC03Yg7JrqGDUGvBVcTD1XkBdaxvWuYWh5
DIriQXgBCKKMElysDHTcBSiZLGCLm81aHJGPEh/ahe3bWjULFOe0mzEgRZJQ7hsCfuePfQEfz1IW
MHMprAQc6RM9K4bD5HKO7UI5GAQFhsxo9reOv1pxxkhmx5eZrmk4pHtL5uo6p6UZ2wKwXlkFsYUo
N/a74hKo/FvXkHvAM4wHZk9YPiMj6Va/g7Jj0p7oInUGjpseysl96KcGxGDfU34Ku301gaXGnTmD
gk1VDmxjSud35uR5XHncpBvT7/5OaB6+G47HR4JkF3ruMouJdxZ7y8+ci2KQ+VH7QcG2QKUNpwtz
6p8WQ9E+SN2vqG2rZIowEik8BEeYruURjvI5a7x30o3rY4AZHX+Tem0s+uKl6+gDQPth68FNTqoo
HD+1r3zi1dJbFLXrsv8OteuB3Um9Z9qmBbh21e2dtoR0hD751Kb5shO2K77o9YMknHpBZ3nQLVOO
dEiCaGDKFub51dBduOempbeQT7OTYpWeqQyaQ9MG0WFwoVD3o++eqmo1qWFH55WWAi3msLHPvfCH
i6fn4AG8E7P7KWIVNiF1uKKlvfMHXlmuU/YOz9b4uKa5/zAvTrFZodQ8elmvbrWYdx5m7VK0FY76
LpjmwaeJZjBuM5/hszk6UGtMcqx/5wh8iCUY8v6BFFoOjJ4h00jdcEpVNlw4rBnehWlw7kYfVmyN
O/Kg7KI61kZkE7nT0d/pvCH9WAFbHCFymMeQwOc3ix7TDteyjqgkhGJr1StXZESPX32K2Fzm7bgD
JTjDhx+JVjNAFG+aOpDvZuj0z1bvdtdM3XivcJdhLszsZERIrgZI7CgrmJVkss6/M+IQMBT6GlPY
Qu7vxUcQsXWYu/0Cr2vw8ohyD9SLgVTarNP9ahj9Y5MW9rlM6/ZFWllBNVEv3AWZJCSd8PW58CdT
xpkcVbENVkzwUDgt6zewo/6OQOvqx4SNFMXCn+UDHHU68uba5v5dNdYUASHxfHdDOCL8KjoVCmIB
c/vdzXX3d1BFP8aLpeuzTRJCDvk7wKJm1Hb6UE+54ujlxg3IHKH4pQ9qA2rS5PmH7uaMXXLMFKBW
ur/ZAgLjTB3mHyzH5VydDQsqOUgQbRI92Nfn1q9BreWD0b0YmXDforIaf5l129ItTDNJVv2IXGZi
q/pSg0mAU6X5dpU08rtMIf0tiNB5K6Oi+0v+pPnFQw42jFSjPplswyXDU7b4Qd0wI9TcH4m+HBwD
RSg683A3cKWjf1/Yh1Q49nNb9sN1EaZTcTLmCx5Du3EhyFTIFmDvgCXCddc5W6FuDpEom1/rNUQ7
3zUVlg33X9+XA1o7HkjLkTsKzO5zWGZQbXmh+bUd2fGmeuYngTV576A0vHik7dAeAdV+WGZyxxoA
S+aeFMnoJPt17UgbVUV3AdZiOtDn53x4lkyOD1lqZtkenEj3N9daDM9atoW1cyvp7irJfH+rG6d8
ZlaZFccyTAWMQQawztZkGpbHa0Wyz5JGLp0Nm7c+VdIBJD0wbeVAEOjnq8WCQwypg/CFoXzuQjnu
W1XNXgJPnQ9kWAY+UgvlKUY3r7XcHatUWju0E1QW1YCKp2B0pTawQvjiabCWz7Q0sg/a8NygI6N1
d8qazK9mCIYT/XMJz12Wb+YsCS4lVweImNGM+7Rexl/DpMartUBo8z2p8nOE8udKQ5a/vhjQbK43
8Uo4RqxTbvTpZW5YmDFWLTTZ0Eo+/ZrKJJIyuwTYNHZpp+UhTH0UPXWwZD+Wkck7b5EDUDfsITrp
fRpPMfRgfl/QtARPgAyhYca4NM9BxVwfVk2xVFs4v6zGLIXxZg4hv+2BKN0pWuNvdAQIPu/ztmez
KIf5u8E8+iKJPPgldWoHtOgc49uwUeh7jdO90NU0uNwtgMHzsIC1gtlleoWvjUcwomEBezF8487g
XwMHjCCj/ujS9D71QVcO8Iu82mCgOLBfoaChHk/tm4CubDOSiYVEODx4dmyS4cX2ykZ65T2APTzT
nCXCAjAWVYq1wOSxWwDTyCRCJ9uTZmJ+QH/Kw7iEvvRMB4uV1WvpvoV06KH4dA4PoiNra+P3ZsnD
BNl51jlODWfph/QJsR3nLs3g6j7H6LDtNFCIqIyIwBjrlKSOlL7qxgBW/GvledMAhS6eIGZbxAmt
sPfmdBWLgFHoZ2mP/m/fEfJOtJlNG3KZ2B7MEQH8aLgB5m5u5ozVl1xCcZQmL0/Z3CSLsl1dtfVK
L3ohcpUlH0SsQKPteAi1YnK0G1yF8FZLz1mh94UocTVMsQM9qunVCHN5IIyHF5aBwXOWo+MoJxYu
x0J6EYFfPi9e0L0UUSiGU+4NwW8uO1OF5Xrk3chH3CgUBKuBX8FoqMxGlNV76mjiWxo3JVZnpY/4
UUJmpM5qWns4Ev4pnjiKiBwM+yKVR39R8gBXKkOJwvtRxRMjji9RsrTJ0oyu6FDG/eI1xY54c3bd
Ysk+mE7xcQaWTdTqNIQLRYfI1sRkYiR3/9IwKbTIf1sza+yE/FK2e791WMKdvL3fuIpVdw1vjp96
AV1w0zXCeRvq2k6sYmK/54vwl0bL9F46EW3hKbL759FZJkZRqRx38rYz1xwAu2id5zvTSzNA/U37
VOf1zOTIIiSaop4TqPD5YzrO5h4e7HIBkNvzGWABeRgCyBxfRdmXOVdI4dNEpa9+61DxkGYyZvdN
LbgM9VXlh/FiS7+8Fzhq993YNUfo180xakCyjSs88Nsh1/oxDxieadAPzs6b+XULEZe9fTLz9L70
fPbIfIU5ngAFYRMxO8N540pp7kuJsMfLDPHUs77vO3KLLhNOxWQUnj4YmcWwbKamhsi38iEtdl6N
50A3w7IN6ppOa22EqXFaKgANm6Zhwdnac9xYL1LvbZuZ65YcU4ptky7pXjCuQYGj1nAjnYKdpIaX
I5mYljhdCKp+mVuLdxGWbnSvW623fA5gwrqIlBmnIh0WkBfMAW/wTg3zBCb2IQpT22q9F5fVvS8G
o8qoyxrvGxDDrUq21u7QZtNFgprRd4xCObJGH79J7SIEp3iQh2iWzkHJ2UOh5LFUNBPauA2ZfCDs
4rwwxTK9uuZIWpLbc0iR94bU3VnKZwotoJ2UPSzeUUbMKEUb2jfuZcmBSXVon7nGq3vYVJjVW4Eo
QgwDji45Ww/0qO6V5VKw1Ka18VFMxIYx44ZpZ+Ok1DScaE3w03jCuYVa4Ro9zGVHCQhdgz1es/0/
Ki5HOPfhlZpnGfHsrmtqYaAxJnpshFBYuXFBedDA0Y/aG7+rW71/F///P0By/1dm6//Ta/0/cGzz
z/8Pfmykf/8NIib/U3LTUsN/jGW72az+3ZDt2P8MiAaklgayDQEqRL49/RnGf/sHXG4k8JjBXKT2
AcltaEv/lyGbZNmb2QFgME4D9NY3r/bQqFH82z8865+2b0OV8cObb+1mj/u/4MSQcn9TsP5vpWOA
UpcQDr4KZnEP+oz3nxSueobXSA4Q2YipXbgQAOmvW0zk96UiKyYb2nCz+sHeC8kA7ZURHr0yu9fk
uTgbka7luStzBDluTeON3CYrYqK/Ynwl0cg4snXiwGxtmhb8IFSA5mOdqeVQhQhWuEEGCdfZlUZp
f+qKykN/ZFDimkDN2Ci50A/K2Hoc66ew7iHzrvMrpZIGbGqiAfOHLf+VT05T7m/HVOLZQwq6W8a8
VRiPQW9WAcNeQSbB40xiwkFX7WfrDo9ZKikwFUSqNBvQm6xvHsohJK0Ywi177ehv35ocUygSk4jn
sGvbve+0gppzGs6Ab5jtcWPcNTyhDeiM6Uy9/Rv3T5g0Qf3CbTGKq3K62GY9PEhtdHs3y4IdEMjm
VGe1c2Qw4uzqwQHsh3HszBoh7Mpk7F91pXFg0p4f7CZnxMh97jwXihFdEQixC91a7bndIyXoOZKh
kdp+jLRIvlkh0zdzndaXsmv8c24QDlAIWIqEEM9H7SA5ummQXS9Xfxk4H8YoX5/qTJ9u0xWYKBZx
BKF1d9s24rmx7xyfHo6s0oKaEulSArFrTHQR/gEUCi2wDnQbg6Amt07gYuzQXEVF3p9xmze7qO/9
09qm0GjW6Nsz1vt6yHTsuIW90zXaUWMtunsBxzkxZkLlJzqpBEo0YM6t/mF2NIGkQQPHNDowtADj
XDolIPauAQDKlTyeU272+aqOTklbNDVQ1ejmFndRFMz6G3DL3Zifc6ZQEeDLpDXyLR19eDtrROeY
0mY1hPGycO18kLT/vyyzXGOw9eVB0PCFIOyBJC9TMbHh6z3HwTeBH1tX5RsY53dZCXv8RgAtGNnO
PEf4w3eTyOLO8u9E4yGSqN597m4sNp5Fv9HuepC99UqgBKQZ9JF4dwwmoD0qOZd4Mze6r25eSKu3
VuhDVZeYXlnf19AEkeKo3uO1gPzP6+kObziEvRANTGOeSjKVzvls4NHhPluutzaeWvYFin+Gwem5
73vJrdqKu7UjQUzZe91PfIKtBTTMDQ9DnYf3g8MQR+KuIBrPBs1PczRxTdXuXOKIYGejEYgb2xjv
LHN2TgP9HIY8fRckDYbGBFz+tqJR6xhtcZM+TkAdHZ1fZOr4j+V4azRArP09Fcs1qsZEyWHf5ABN
69KwthygemsiPdvaaeknpb8is2kI08CG238ARJcPVdsS0md7oK1h7EK7F308OTj2CRALcIjDZN+s
3jg/sK7vgsFWzytSXQBEzPSTaJAfdkpC0ABPaJTqVCI2BzK/pHu3I/I+7kJdbrQqvZO6Jffd9BsO
pfEehQ06WNK+YqHlSCfzO/C74Kx1Zx6CnNBBe+nnC2fCyHKirNkFbltvlUW9Evmr8QgOh8milmxC
gohbMc0p4br+qy+WT7ICEMja4T5CgwKxPUgKlEUbsh2e/IbLuEwDtI4ReHk00MFuCU32Vjlnd7QY
ZAJ6Mjp1KZPdjU/Bdm3a1HiyBTuFkF760LTiSl/YQFxO7hbW0SuZ9H9bvbAWM4AHefHl9b5zWRlK
LmwdFzOYPAbIJFpJLv53FHjEZzLn7TfmjKbURXV1r2nB3EmvHg/IVOtYd9VVjtrYRkDSr3TBy1cr
AMhpWJSlkLsDStx2OvVRQI+nd9q94wwkSdke7CCOmpYOj1skuiLleKNIcUEE7iaudBiG6yWgkGVy
MG7cXpfcyIfvoSJlAQFKIax7hDmfy6KOYl1fCo6IrA9Oc2smsvZjK9JMAANOryWWjObh9pAhA+5J
+wOUsOEHSAEdg4BvO79LQVgp1N0MFh4I9Tp5zJI6OEOsvMdUGt12tOk7e5ZEcmDhk1DaQzGqPolr
vh/1++SKZ6+MmCEsjy4T61/NAv28DBEhw4zdzNwOScLcWCiWXaNGiFUU8aLc36Zsj9L60SRULPY6
AgwayQsUXS4eA+GY91HTOHftWg6xWTYL0wabhK5lrqY4mpvyuPhT9NJm4e8b2Hc7mt5r2t7GDR3j
F6RDFd0A7I/cozp9BrEFmRXwDqI58ZcVFh4iT94SV6krr4ZhVok9T3KTjvBTN7xBxrsrW5r+BXFZ
FikUAH75zoeZXojTWeelHi+2II6D/uWUHcqxyC82Ql9ySZmD7Kmb6b5NXfjUNmH2bfiF9eaHOcdU
R27S3u0r8jnTCjHpDJLlFNVpd1kxCH6MFOTwzZ0fQSMjzgbp//SFI8DHClZONFEuOLMRwIOyvYPh
KzbmAuHEEZTscujqsnuZUGxcF4Zq98PADYf8QdQZZKjU+6KtOtbc7d/5dvan6RE/A8Y69ioCuzaG
wn8opPdhG8NyhNcEkSzUJ+F79mfDhAhq6wxXRcDt8MtePfYQc5OB+O9iNNZf64rrlJ2ppwWBQvFO
0Nb9wvjk7honfG5IjYzTcPxJ64ybYo31piqZEth6tWDYtkS7NXT4DN+vfuh+RRcW1hc+8pTBr51x
l8Hqd+wgvpPk4IVPApDGtcTcj2p49Q/azBkoiM8qtccjpOLPGrcEVxBoYb1CbN+Tbzcthfkyydk8
juC/aanU9a725ua9qhruK5zLPHTRXYxJw0Au8zU9roq8ihm/SmIwHYrboDd2RC+NG1ZQlrT1uN5l
DWaOaUW8hUjoXkZAsXHamzHbxMSQMiIpV+bcPby2P9BpLt999NMF9zCyoDZZsHxDlG4+SaXtd24b
zqeURjehpANDvUFE2VY6Q3ZQkVcmeO0fizFADzpUaHW9AXpwhEnFLut8T9+teqss2lreyMGlpwpu
te6RN3ZtBYetJBYP+0TRX4YMcFZHTbmdYOAZIwSAdRSvNCNRc0HMa6qvTujnkgFsboK9HvVDietk
Fn76AEksP/IQvQ32UhA+tBISNJIv61p472r24mrJl31UNvIXtGAY9J6qT0Mt9EMzhPc+oDyephfi
o8rHH7mmE7F5FoTiybTKxGvDGqV/9jD2ungPDNd7hT5h3fstJgQMb7cZHOKkPr9li/Ap3kWZPd7I
Cd2m0UGxVQQ0ydukvMBIo6ksBRIh6Fq/izQ0zyiyd86tMTUKfCoyrX4hZ6NthunQi9odU8trH9Fd
m9ON799ib/1DQ/dn47XtUzCvR7dYPposO/rKERQCLpPfkJgy90Qv/SOf5/fJa/e9Z16nwKOum7O9
6WNDIGmQ6f/CLCRT0X4RjT5U0JglEmuE2Iz6O/U40UtjJxhOXh6drAXgezqlBB+ji11X9RSiPSuY
9w8Tw6/6l6mC7SDMc4Eqg56e6L8qI/xC3nIUJaYRWtavOqz+YpPZpdIHOc/bWk/h1WnlFK+Dcalv
ZORwPBGnlNDwJ7queab3znFhYV8iwI2GNSPQrAKdXvrbhh72qVPKu2sLZSZ0XeR5MERzHaalZYdH
e56n7QYuC/VSFlAfBWK4GBkRPML074PM/DQGzt+5su2YaHWeFnsd31KOqCRz32sCkjaDxS62Rgtn
ad6cCqvZVysaidpbHsq52+Qzs7WWsHUTLUQhBkaccikvwRg6BzIErYcWteuBOXrxMK9ip7Lpimvs
zskiizwc3XyNnnvNkCFv5DTb+7QStIvyekKh72RPVTWZ39PSE85AulEiTfUHWWyX1EhTN4PIFDon
hRQyDaZ7nAJLEsmujqPVc+6ryr06oXqcS3i8TSut7yAv2x0FlPgj85y22WzKH/Az17lmNtUFvDpa
v5u1rF8jq93BAMROxsARdU7Z8E3hrQSqb02ksLbzFVbub78mvhHLznitV05Sx8wLwg11lfSe/0fg
Y0B2zjzIxA8wdU5wWZoyROvRdt7Zg9d+yuvmDxzOYLsui32JnOx1sPtzTqJhnKvhR8plPFWqdBIL
su0eC8/FHmX2HUnCIzcjEpo1xg6UximQ4KQkv+g7RKN/9jQBu6QMJYWTE3+oApIQiCK6n4dgNwWV
b2w49qrD0ruHwUOBE6zT87L0j36IByKou8fGE88iEx9I1y9+j/eEvEwcH8josyxPJiM6GLI5cbyh
tzNVfuo5gS8hM5Ej21EOICOrN+Ew+luzIs12RhyaDlRuZEatexSpbH8ydN7THl9f5Tb+d90542cP
Zt8hoWh1jK3UUcDlfUyI8kaH5L1V0O5vg7eDOzkH2PNxzQTw0HP+7EsiqeIpwpnBcODsTtmr7jrj
NIfLo13mPz7iOVx9YYG6uP3W2JlSBZfHK77HiRDUdnaCl7zAUud5lNFDy1aURs7GVQQRE0JMq9Qn
q6orygeDfTIlCmxjj87BMr4Zpm4qQ++8yfUPud2eZgZTHjGX37REibKxZXkM3YlqFkkpn5xHEMmq
C/SZnvPiBSxgy+sR/6MH7oeRxRUwye1ay4x9x/6l8v7oBF11tk1TXl3mlkkUkMgnaxWeJ3q/2Gwy
uqZDtGmC9iuc0ugQ6tA/FFFN9PgYkR0gLfbWaH1wjOrVs+oAxgf0yyXQW36ek5N3b8rF2dtDSrzN
6cHc5NznzrfcJ2SMIahrveIFs3g9N1AQ6P+HZkWxXLmvoWeVr8FgDZRftnEch3J4d8ugvjMCr7v5
QIPNGFTj46jI6iCmck0TUHZIgHKQodvS8jAmVLZ4yBnabzorb7YTyVKb0cNL1XDM/4kWpDDLCAvf
J1LlrvL81y6o24Njl9UPrrT+BQ+JjeQgr//0leOftLvUu2B2i+1CeA2OOpATUapI4LSdlD0HuXmD
av0DOmz02aKm/LZJztjkufdH2so8FiGoqrUJUJ8x3NuYqDd3AmjkzWrQ0GGt1D6YOXUaQh9OZrg0
u7R0imTFcfhToJXbd4Z/S0xoJ/TgpdE+8Wjgp5X4gbOU3EVz8WcdK9UxX6918OwqiVWfUIBHxFZk
pTsosrY9s5nDyIh/t6i55skAxfVcTz04umsfuIiHdw2ZlBvmY8F5Noi4LW/CkIJQBLKkkOyTRkkB
guhsazC3SeoV8U4Z+PkxzA3zRYdWfklLO93eeLEXaefbBYhyHKaSqWCahYIvWemPTvMYRqheR6Qu
5nExPexa3b71w7/e2IS7MPPxOc0TO2s9u9NZ1fY9ucic1xrhJjNLiWLURK+/RSg9/bhB1+6pYGpU
AqZA82vJJyXWD8esLtnE4APOWJg4TcHCzBDoT81o/Sb1Pp3QSnL6Q2isegx0KQHmtJSZjJXzT4u2
B6Jzlz2Xg1NuswXTyTbK0k8sJg2AjpTugc3V+nal51sXRpVUKFXoDg40X+Z0Cq6L24A6L7JPO2f0
uskDbW+531wi+DTwEQygx00j7c8UBjPmxlGzQbV8bG7+6Vb/k7nzWJKVWbPsq/QLcM3RMA0gdEak
VhPspDiAo8GRT98r/qo2qyqzKrPuUY/vfzPzRID7J/Zeu1EQRMVXbJNxZ/DpoC4hgHex1uyPaoqn
NF4+tKk7+3HMsgbpK8s4o98kznLUKnMNBRJ7KtFRB53UJiuLCs/dj64Ub17OumpDsCcysk6z5gNJ
SYkPLW5CeykTgud6neiihcGFGoW3J1qveDMHcuIAu+k3dSkad57tU6zS7Jon1vyYydR88wpx7doG
n17fkKlBpij7O68XDCMRWEeaja4bk51xnsQ68hCuy8V2c5uWrkof6rpFsrbeBJmJZm5T3+BKtLGK
8D6oX+YzMbkoN0ePlrLfH1COkh14cqSp7URr6NeldC8eVWhbeVvTRJpUz3P83FT135oqLYwHyoRA
YkpBSZ3au25FtjiQ7wMEecD5L3rt0On0vf/MpTdOD0iHTXoVzH2M9tXX6SPnnhlone3yykaGh9th
OpsoZGKE0MHNzigJckYvQbmdF1YAzALpt9bMT4UeJ+d+jo3toMXJYTWKadvQhnwgE0b6a6572OPd
ifRtqijLvneEfslTt3hu7J52qYEpgGHVOzj4DD3wPuYNbmuesFpye7IAOSq1zHdZkS1XBE0ZilHP
2BmNKgGBEzybW91+0Fa1EPjibm0sjKFejn8Apv7EOFYIsqXArcQtDvxDL0xt3/jgHLBtQPlPyVva
9Oxrd3IEZlzkN6cjIqTZsAMjftb0LIzXYzLV4QgDpucqXvUHa64P5LmuW4xspDe2vr8z0ZNR6LXo
jhUDaXVtneoO7cp18imEF4GzvVVURExa/FYzOLaaIXLK4ZVHmtYxtR/KkbCU2Bfv9GVHf6IGd+1w
agloxs+JLp8ZRohl9am6GSPquU1+YodvwiucbZVa/mZdO2MzcYS/If05qtF6FHZjYlDM/6YplR/j
9uoVCA90dlG1IXq1cdOa85deyXgbT/kj8hWUBEU8vTmdkV+U0QoEc0Xvbm4KIEdPPxrGKVNjPWoe
0cblsdbkiZXlzmU//rc16i2zkQD0GWv7Ae/vmvYn1zE72vpmvDjE+Ya2cMujib0Zb/vZS1FO4SfR
CEtensioUBEb2nfYGim0yuqv3vXbuhCEmTVucS4WY5Nqk4eCDPJ1Rg7naW4qLcLjfVzcZbhb+nLa
m0PKoTIk1Sn33Q+XxMYfgwHnFK8vOmPt58QpSNjJClM/TWX/RWtOjI1kTtDniNmxounb1l6Cmvq3
CqwxQ3kX+/zPXZZhKDA1u1rO/YAmhbmtbL5pg0mlNl2VXQVLWB/ju272d2oR9bYfuwWVqJu7DOLy
QW8RmI9p+eV4VU4OYSlrMtPJ9DSCxUw83KPL6t5m0WMyB9mYrUR32RpdwRTbcbC2BbxM5VuXWiZa
fow9KYco9jLvg2C+vtlwRpJb5nc+ojmjy76UrOaj0SdTwM4zRcc0GPT0OKhfF7jyAVSST9KqUvwh
/ptw6wEAP0fc0dPMR9AmaNuG9MyZwawN7MhZ0Jo8VQTTB9Zsil2u5YKXVfmXJOnLJ6gn6WktM19t
NB/qg0bsU4gSfmBMbLG4Yduvb4d6QXWn0+Z5IklPolHkdDlk28DkCe30Zv3UMusByOUJHcVnk9oF
E5X1uAofJZLpEp/6oyzepVmvmYUtv0MmcTowUr66vRVvEJ/hEBgIiWoUsAJnqdqdD56G1xfiAMgy
hmqscIOlSdKd6KfPybcfcIPIw9qQ5pcsU/Loo2ixWW6R8ME5BOQ7f4ljSTHSKLKnWJAhmmIR409y
t9p9lLvVsYP5TuI2nZ6e6DgaJRYp3VwiPS7kbjZYcYDahryoYi8EF/SI0ZWZW/qgz8L/HkdkNv2i
yUu2cgHiM7BZ+YJKhvnAK2dMim36WMXDQzmQkGdLzg3zVqzkzmVR3RRZ9cRbjKR2opYj8y1DB9gn
8oX+5oWHlJBHnUw7U3ykRhy5XvI8eOuhq/wHkk/Nvwy9Wr4yWxehIIXwLq3yIhq0kscitrtnD4HX
AULTTzItjIxQY6HKNFFXWxn/qhjWw+w2F5brv2Sor6zQBvMKF2djOZnDDFQwgI5XQVWw8ETj6ls/
mbqDhp+rhWf7ljZFOYL2TSNZFVXZRs91XPtdHdZOTwistToBRLtHMqQOcR+zJvJpmjnvEbePJfru
ObWicnUlDJUVe3hbe869IogxKONy2DoQNz+YghPyNHf51ppd5x09i8MZI+K/Qw68YtOX2rvokJVh
FYjFstHdrHpEdFG8s3GrwpWClha5ukPG9ndtuoBd3bfeEL1ielX2IQr5yWh+2DV19ePxdHOvbwyE
kWvrHAoDBgQFVw2quKaPVuh5iYion32d6b/VUfvUmffD/VdE6HKCUsck48XVHSbu5cT0fY460XdP
lpMbd7dvEMMbPIHOxLbfFo9CYOkYWpisE0ZaRBaxsUm0osZRUlOSxOuVoL1q1yAnCl0y66M1GQ+9
I7MNnrfv0XJfnBmnKaTVQsv3CQb/zdBV3RnTFWCGZIhyPmeqZdlukSCzkYVm5lp1afAuWOXVwJxI
l53t7RJoSYJiYrN23vRJQf6gsrG4ZG1JVAGkHQbkMg6tya4fqzL3KUZIJ2dyLiPLSNMzS8b0kaD0
LtBZTj0IwxzOvYJqUo/+vq0RiVdzogdFJjSGPWtTPPcUimGJbzfEt6sdENHJJ+XJfstjN5A0Kpc5
IGZv2Zbo3kKOPSSEk5OfEqdVIYXtN5elsWvlxP3escbceA3TD7+Od6rNnkxPc05QHLbExeXnJh1R
UjYp9WzRvybrbfhG5knvtL+Grg56sXLXl1nzglb5TgmkOV5N/WIrRGk3tAMOOxtur+OYUTd7YSkT
/WIkov5GQoqbwTVJCxwKTPIuraBqRH3gWawunpPZp3jhvm/g+1pl8hjzhx+T3g+W/LbCgihrIIxE
+o49zzr5BSacsZQBM5o31Va8rMLl+oIcUs+adWyddto3Nd6iWVXPdIU9abrGs4btatPg2qv0vo5w
nWO790m1c2mmoFqxrEpXXDPdzA1nxox2yyGiQ0LE0xoxLZI2fzuDkalNVan4wanjedNoldhh5/iA
S/cDoAM/Ij+NnaZUGylb/86oyI1kjA79wCTI8Q5qJ3EMy/SqhuFXTaT/1RUtOjxo/l/1O6pjBO8a
g1gDF+19us7B3KVHP54i1cfR2Osp5sO+DOCpPbdpSaamPLUtYAGK+AnK1SqdC3d+Ha1GZwZSEFiD
SbvtyaXJdI7TuOuJiiuTg+HhlneRUeKfYR3RaQy5NbM/qLGgNxse/NHJj1lfnxEbXwAg4EHEnM0+
tMwx8bUMPbB2sAJ2rZeRXck+mTR5jduK/KhOMrnVcLZFS2V6RzUzUvZpj+Zs+SjZWCS8oAc+oas3
WXrgYsSiKTGDzCj9jX/b/FnsaPZTH1s7PZXDzyIV3fScqMfcX3EdI0haIlkjERyMWEV2VbukuugS
4MnqftrMA096PzKvVs4WDT4EaZJVxGIGaUbx4dUdPJ06xYQ2IlECYOsQdFJVJw8v56XNCDwtZJ8H
AAgkE/BK34iW0a/SV3xppX7fkhAMvobrCsxHEfrZzT9XE1CIiMxSXzZ5LXtfOh/T7aTLY6zAjjuw
r0BGjWLUKA8WUYsRsr/kRAjmUcevuatS5pO599HfXEukTHKxSmRreTxELXi2DVRA825aC47/dJ+k
3U9vuHwiS6DmdidV8ejifCUHmPlakBrLs9nyit/Y8GDcwrh51/mCMsKQfVnc2V5hBI3+jh+HWXb7
pNkMUTJcdqYGn9Jm+KtQ8RkT+miD4Wpr7NBcbZxRv6jZm7ZwAOvA8Kc3XtfjJNTT6g2wMhrjkCNy
HbCSi4Xk87Ei+7imVcijxlA77Nq3159dMElBlSIQnKhRBglcY2ixM0JkkDWWxqHxqyDT9C9X6oHB
myI9doOJ4Pnsb/JXO2qJEqxW/nJUmiChMtrKMag8E7oFocyozVIdjb3Jx+zAZiCMGlPKsh7ItNGv
RjkonhnSxl5qF5bWoKksKsjFDZiT3o80y7s8L+ZLitfHmJphL22WQ0yV+AyFeFknAmXrubpPtExh
5vU4riwvvRpDW4eN35vIjOUSGuhJ907MKIqUnvZOn4xP94Yu0mo9P/BuWPk5S8r23kTGEKhMxgfV
DhT+NZeZ6Puv2bG1HUfjdSXiCXekM3FtWy/KY29CsnNB7KmLRqCqVzS0pHmnXf4BFIocFuwJEa7W
NXR7GFuVtVwztyEVa+4HmkdChuGtwUIeXedtLQde4IK1HqN0Wq6dUzebTrq04OaHSYdS19UOuSih
mRx3HgMIc2rCAUDmhrkzylKJBrjW97HbhpaD61D3sh/alqhr651rLv4+yfqj3rht5OWY1JJsGFfa
TmkwqYxzSPdp/+4v+sHMDBbTUyjrgQbKI1m9IOjS6vL7Orudi/J3af0t2drBNDopR222Bqsw79yp
YgRFPdT3KYSK1d6B36lWSurxDrTu1hYM9mvj0QXb8tDT1NHceI954b1rVk601cxQNh4oMHS2NdKm
Yu0y/55vQrs29Akfpt7TaKu483aDVaG1sfrMuEzMe25LGHbymNHRejV/Tbo6NoglltBxhHajwV07
EOsVDHbK4H/2s/q2/31hEX7qE3b4hs61Js1liNLCS86+Vjz5Eyr+IbbJFnI8WqWhoDWLsTmthPpy
aZ7gHIS1jAMhnXtnzq4uwLVVy14bbdyRnrkD8nOfWe4jilZzA3hWC8TYZ2Gi+0+J0bKtUuRz6tIv
WbCl64ksIhROgu9rM9up+AuFUo4b3Djdm16nZSR0IAWBbXrypdK5y3ZjmiKGZg89+JfSY+i9tuZF
sOdjRu0+1D02uqXfls3AQEbn1sMUnkQTovM6ogJFFZvC9fBOLi5Wa6MbfrrzyA/Rw9XA//XsYyUO
Adulh25MBBmj2DgJN4XVGvLLeZ3tOvYe7SLnTRdOs7XVWj/kgHqOFJKIznzzNsMSnEujrie/qRsj
1IMLtnRrWJMsdaAnLcKRKPvIvc01dSQGQb1QEAG7uKAHL4Je6FeiHDhEG17VShNh7cdPeYM9Vc0m
plrLSA5umnToyTHZuZmPx76Xb6jiAFw46g3hGB2BOUAZ7MrkYSm4mj2WDtKtImRdv6JvQYEY+Gc1
b4mwDDPjX01z4/gjlChHaoHRN2JX6vbzUqf3gmNoVtOD5IELyGA+NkV9EbNxJY715Tb/3Pa4rg+W
h4PeJMZ9K0yWA/4AW6CvM/9lmecOs5B26XKDQ8FhwjCwyGN/DupAumwz12hm2o7xAWBHsl49rJCr
c9sMj6sZ1rr5qGtLxFiUeEZRPOdE6e3wnD3VWgxlS7h+5Gp2TExUy4iLjr3jDmdgVra9dmnIttpp
qT9om4SHJUzr5avUQC02BFgFrT0kgZkyWZOqPY8u9WrVrnmU9KgPJ3epH6knnRMeloHbpwL1XfJ2
F8Y/r9SYbBurNbZ1hblv8Oen6mYFVaLdZR6mcDcWbTCk4z82EYhsWsIKfLR8XimoP4U+iMA1syYs
VtPYLtl8pC5pTw3UjV2X1wqAKSwrcCH4TjFUBy4E3HOVUfHhwHxvAKPupSWaQIuB8GGzRiC4duuO
ZZ13yfr2d2SXsKmQaEfjnGX32tiTS8b5TASdiHo//i6rgZouTXBO9SSYjP60Lcdb5Qo/csN8Jj77
Yvpk79rvUXNyfbqaGRK+6YdVJZL9tDqM5tcpuR+Yx4YSlnGYD6xbCD4BY2DbXeAYzfzcU7Uc+V0v
mZnZIC8X7ZoDD+c6rdr4ftWsDg8+50NndGLruGP+TKU/Bwuj443BVOe+S7Puoa2B7EEDYL9/40dg
8JpOtjDWO7+ZkzVwBiT/+I/sg+UAoGv8odhJHYiV3ZTywSxs40Q7NN016DMJpkPe4rA6d1XoOW0X
MPhaHso+Vz9TaaP5n2TsPRN+eE8ZuXphpcZbYF6m2JGKhNXI+5J2s4pydG1FWCwFeE92wmwrWIGG
Gn99OHaAERazq/5i0Ujbzyb2Fi0okAP/NcbW5lBDybVJ/QVFa4MtOg1SaHGn3uxr6qOmv+tUCiFJ
LTfRBxElkCCy2kzuc6NeHxqjYioDU5VirJ4TPwUGkQJKqMgg5DbDSMQuYC2FdzuiUa12bdSYjbvl
fe7CwV+/m1vqNrb5cdOVLpINTLDFo5XKnhDLBKu7d29gpU1htD1nw+o/DI7eh0hexcnqWI9FVkac
8yG3JuA8hYccRGO8F/r5fIpN47mpfWwVE+UQmWjnycKVjr0fX1Ex/KlhS1gaHY60WBITiNMey7xE
gB+zpS5raGUGgAzGD/xkhxki+Ub6na6yQ3JzIsWefm/KedmPdU2OrnutPEbv7vieUtPG/hCZ/rzt
1XgSfDuZbDFRJW+yY4OdphiVS+scO6B9hiISBmM9asOokbMDU2HU8u3A7dhvEF0lxzYZxsCd7Ywm
BwjC2iekyRKttKMK8iKnmMxTIm1+J9rd285o/DT6ZdvUIl436+Ru9RQMpUOaYOSzAjxC1LEf25T9
J8jUWP/TuzD1NmMTj6+r1Nw7uH3yj8ILRYiS8p0QW1gRdSbWIUVxm6IY6eKzXjTqnQLswfTagQnw
nHjYSPpxl9O5bGRZS262Qf46ZZZHDLgfaxNbBPOMa2qI3xo7F0u+g5DjWch6y0N6wWsb9FOHiA9H
ft09Qd/58th1UVNY9I0daafbFBPKdpZa8+Lgg0eJXKyXXGZ9AC24Q6Rbyp0s7agZMRrByfccI4RJ
Unh/is5lMWAqE7vNWpl/Oq0rP2ZFZZcCEgKDZgDfHLXiYE6VHRGzN9/XlX4dpm6YQp8B5NmZmDyD
XPCSD9xuPKVF7bzmE+axfK6KA4n2NTWoST3MnehO6lqmwnghop7CPs3Q+rRDenJT32K5oMdbjJzG
B1PWR8EuiDBOXg8aBO2nHGyQsAXpDS9lw2OS10uJQ8QjNt2u/CAmXOI9zUi0KlkZ/yKgqO+scpHP
GWpZ1hKadqiMls+j0f+MtvFNvFK5Aawhr8ADPvAcWne0K8ubMIx4j3i6e1jQ/ux6RCxfDj3CYWja
9iqgVNyjqzdOxi3QoufDvXIqs7voihsKlG8S++sEkTbPv1TnowVGmOHPxJhbA0M+7HPDuTLW9FJq
Sxklt1BGJ5FR1+n+vla+eCOb/kumozqNE+Nmp0DPPfOBX6QNbcmerYdSJfm0z9vC/Eyqfr7RKNIn
3teALSl0kszB/+w757yc/lb2dFhVok6LGKEz2qNc9rjLsKZixPydCJMNs2KpGDIt2zoeutAelh8N
gGTUZw1wmKFBzJ+DER1WvXhwx4XRovD0bVwXPgNrQGJPsuYHT2gOgkLU2Azd/A2lpv2prDxfwgb6
Sq+84cflgIPRif6YVprXixk/Q6p+1cEAuwZA4YnCVTflF4Yi9giT5R2dtP/tiyxWewZQ5bbWBveJ
DgyfmpOM21ry6WRZ80mCDq24RrBtSvRX2JTLS61h+PMZDwW+bR8MzasvzIOsEzM2juPbu7/I9cNN
0WOyPAZU7xnVk6vnXAV94Sz7fnI+cQP7ULXZcnhzVb2UBTCKNcEusI58qVWO8sR1E87vbPytHXMJ
RqN8ZXLKDHithLE1lUCJNSwIR8xYZcD5tHU7ARpETZsW7l7VNuOX2eyrCLFYuTfH0WafrrOcclf3
g96DjbECRWUOJ9UayKwa+Ct7B7/dSc9biMIK9F5GI8v0Q48PS2nJYNCHcYut9GRjsLkYoDCZTzQl
+EF311cenF7BWMfOc1CYMvXu41XpqExcbccbQd6sv8bPRkHJUYEgPXopqkrKBWKtVvKN4b9RAlJw
/UECiBDSYNQLHKWg7tOXc4tcKrK7lFsw0d/G2El2puEj5p2YMnJui+STmQmFEYbSJ+AYFmjaBJCT
4/SPRe8f4drXN1rUXe2m39kKY5FlJIkxMMYCjIlmJBFLNLjE6HdMFxcaebxr1KCKCMY5/7aL6bXJ
6IOHJEcl1w6H3vbnPQ7SIZpXW9/i13smtm95nVPtigCbebTrvwwZsaGyFh+Qvbm2qA2CTNy0w61/
cKrqUhXWk+9DrJncvgq5ASErYv9htG6/OBQRu6qCuzG29aPBNf0w9Xm/KzUrjvRUyL0JYQnID0qo
MMf38mJUzQNqAzuQTBARzd42sAvTWCEX8CtmfmGDEE1tYT23/zwcVWU/mog2Nlm/QJ8F3BgYBhMo
nxAG2kzPA8q99FMoOhFogvY165zQHzAZ69DqD0g4sz21NseOs3qveLAs7jIIb3GtEb03Yf/1nbxC
apjhINE0e2930j4TElNFXoK7AMGtGuglO7P6Rj7j7rPc+kjKnpapzu+ElonLMGh6kLZWzOdiLDuI
Zc7WF5grapuKBlUIbbnCTEl4Gw97m4cJuQA8pfS4Tg/hUOrN/WSQ69t7CO3NBF99oKl5eEU1Pu27
sZnPlF4dCzXtex3T22xINwMe6msDSZiPT5bMlW61VlLOO381pzN4iuX/weL3P6a+//8Yl3oL3Prv
/XnPfwDoZv1/zXEnhP3/GPRc+1+6bfqOToqlc8tdJzTh3wx6jvsvHHuGSxaIbpKi4WPd+3eDnqX/
S1iY+kiVIW2BxBB+3L8b9EzCVF1dJyIFc7il8xP/7wx6/8meRyS8xV/g46S1HCKtbOcW+fAfgghQ
XeFrtwx/B/x3QtOWL+pgtWNxbqvG/MInbGcBXpU6YsINCCNH9+C1kxtZCNhCB+n7Sz3Uc0TXJAn2
LZtDL8rEOTcqB1RQNNn8viD4fOO/ma6ulqx7mDPiQ9KdfCWTxNBnAgpgGIU/I6E2M5OkiP7DF3L/
b1bD/1UNJUOpSvX4HjmU/+s/0uUU0eE9GoYuBI35f/5HxogL3JtXdgd9M9/rWd+88OG6mN8A5HEP
i7Uivdm1QW3GyIa2Bf6mhYOLM28pvvuOKXk9CPOBhea082bfffXTNXkiXwIrTllNCI9SO/W2lpEl
D2ntG/vJMEdC62EpbwZaQyKilZVa22oFoaR7s/MVx9ONqJZRkxJTdG68Fa5GDPWcCDMUzGmHEnJW
+xkK3lY3LO/PXDCv2Whq0vXt2N5ud8dm9zPM5STZUaD5tVmuBo5eVr/wYbK/qu4LdVBJqXc79s2s
OnEwlQ/M3OGDoaI4o3yDfKmhi6Djc6pNmRvNlX6DBoHqpv32p7V5yrmVLdxHbfpd55X/3sqEq7ZY
aCV73WdFrxKbmEzbGhhfxPmIhMyy3Rckgf27VUwGmNdibZgAYrgsGdIKA5QvZR1NZ1m+Ll1GvUxi
OJRGd8ojF1nVncec9+Ayr4xGB5NeMrB3AbigwOMv2BfrXN4vXl7v4Npk2xK55V+vYdNfDWl8QRnX
oQZNjOEM/NJAgIs81RU6TFu2G8+A4Rm9roJM2TjP77l2cVyQ4btta5L9NtM0fyhQ4cRpzmP5M+dz
8b7GCQYVQV07jhRMizTbV/oAfWvaY/KCL1QLm2zFFrYIj5GeLsU2sxDmU8A27Y/vTPY1tjpuBpai
AUMRjNcrWnEgrIg5N1J0jHddKrehr3dkEc2hNxCfnnEL/1GeHzZDd/FFF+ESYOZcTvUey0p/cDzB
8rMxzGult7jkiLO3oVn8cBJpxwKOB7Y8HUFkJdSp0koam8bUDrIq9FfP89Di1yZ0gOxmCStE+Zlb
yn3o3WX5WzK2AF+VL9lTgxVjDfpsGYI8sxRmpWU8o6XxhmNVi+UD6uaKKdRLGNsoPwfGx3AQfXVc
3tChnAQreR6W8a3MMT53SVOHvAlfTDYA+dNRBCZNOpPhdGb6udxz0Xm/iOnvWA4FSvfryB5n9DEg
D2360Wsyss2ATg9VY5D3k6fnIVtl+9TOkIcTp9ulaXxUif7Y9BYQuHL9cWrrMGCOa+pmOEu/LwGc
411kiuDnBk0wbvq3CYRY7BvfXSGN0BTJr6Y/sV+7rK4XQWavUISnSNKz11otz53THbGw3VA8T3lW
Yo1r95LdKjPQ0JPTzhnA2VMMxzHathQSP3F5vEw5Sl4z6Z6rqvtDdNZr56LDd3nZab4xsADBKuKX
xbdDOx+/UtN6TnPjc6E1vnOofK5a58dBZivzvjfkz0I7ib1oni+N0s75gpAWyysSQ6TWjIa739Ik
3LawtGNjgvZTRGK0a89squifBfBbTqTAjNnargONLz6Zs8rIqNZk92wtxbmmuDEF6IkJ7SO5BqKF
WJgxtOktmC9dqswoXs3vwnFAI0M8vMM2kR4K9vz7yquewXjbx24mww5oU/tNMVvByKOWnG/Tsny5
6qp+B1Xh/Wo+0jins49ymp4nO7Owpar6SYcpwzAmeTNmXKX9yIQVOBWk2ONYrhtLvqE1VTtHHyKq
YCDsHJjM9zCkfgLCxUBtYvPK5S8t6qMsYZgqn+NdIWCZ2Put7H42dvni2oCUvUuapc/SBOrHVvUn
zvn5c4unojFAprjIJpSuwX6ZHl2c4zDxdje2id5aMIft7FigPR1AAa21uAKZvnOb7ubnPU+q0O5G
ZxqjJWse+HLDufP26Wg2WzG7+IzS/pF1RCiFi3wdH6nhgFDTFPFJ8XrQrOyuZXfLeiewibUOgLEg
3GrXi8FJRQ37YLDyY52Fs9GIOdnAjiaZ8240zR30pWmTdeabVCj2/ephSMtr3ukP+uDLUHjy2IF4
gkLtn6WGDLCMR/Z+UGNzrGgUz9kV9SczbvWkIfHKXH5aQlsRZP5BhzJ3Y3rhlkXl3K9GGanRvo4e
oLWsQXY4judGGz6aqcI7ZhNnkvyBTIZPbJ6RG/roqUR2Wr1e27R+vyNW7w4cPmLMznlMhgGEV4Ml
gwGF1F5tszoj3NpINDmbtBwfci4LB1FiKNwl6lMlMGGbhymZxo3CaCYaI9QZnBRso6uZXsV+MRS+
yIKNCuu3wY/srgXTnAC3U4QVzaV9N6MF21nNL+9XGs4JrlSYJi4C3KEK7ETC4uSAPwNe1c8tyZA7
tGkLEhoM9/cEI8zPq+dox8qxHgt7TTZ+aYmNqvglK6ulkKgGTDUMblhllD6PNYspy+UZTZS3l6sY
+dqRuM4UFMdMIE/6Z+fcD0ukzD/N5MhwsUbyqHwN9oC/uEGbxfkp87Q7N1k0npfbxhtJ4nbMEVND
lEzI04HO/2d0h0fkP6+6cq6rWZqvmAhn70w4/YvHwAB90XacWOg47hGnP4x4m7m43JZkZUHTn+88
86zaV6/JwVxafDu9lt2X4vYqA+arl4uVFOFU6a+u5r5YS0sLn9P6WPLDKDGzx3Gab+0S85E7VyVx
ZSgOQeh/uk53v84xQ7alYcrtHJOVi2jV966u4CQxSsgT+WfogDsow9uqvvlpdTyA0A5R+08VyRA2
whi3sX7Ae77US2ExQm6Q6jfFl1sWga80vGuwvoJezQe4ciwnZEtZlRRPQ8JaWyOYFRItIZdPqUxf
ij47xYCOFjdlgljdzxBgL1X3NIgen6O8KX2oU+ZNkSJfadmv67UPhshk2zulx5zQF66v9oglxsDf
Zb/wF3/4uPcxHx5uM/18AqW8juJ9Tucwx4MFbPSvjJs7XwHutW4WQv9jltljo2n8szx2g7a9ixP1
aN7gAkACLEaX2WfqFbgXLMyyjuYe8TeedKao6E45ohQP/KKV8a4WYt/inGXoSBCFSENgQmFSZiFj
OVALGDxQSrONYnMUNDyoG2s6ZDOKh1a2Z+kNE60sZN0W+4lDhb9pte7esKqvTii+LZavu6TphlCT
UK+aZYahMD8lXWUExhRjKQAN6A3NKUfAkg2O8ZrYLqrBIXuUI+r7zJuavYgT/uoaT1OPIN6YRhym
CCRE1loA2dCPDaug+Ge6v6t1+TLbLQo9qMTDADIVPrPei2Ln1VhEJNvbjeaBjxS9buwRzzcBtCI/
Kpf0XTECS4viiHfnwUqpxHDt8LOV++kDgCaFIg2dBdBF0vhZwPZMCxGqtVvbpNyuya3L4wZtUMEB
SeJn5EPqQxwjXvuheIjX9U637CnEbMIQEiE0eIX4d27sUCuXB9gQ3abpmP7A1d+SHMgHPHMUytDm
SEqX6r3ss+w4mdTdPFsn3V56DFJJsk8SMm0yks3GrtuKxsNaUNcMCdO/ui/ZclTda64N941rvBKa
C9WOyCAISsjMCDW7PZROXp7adCo30nevTKFRDqT5YdEUZDxb3GlstLdm2XwSW8vEEa5ZgACR46Oo
kGcUDhvI0hqCBFM1T3L3sKrslbH/XnA+J/CyiQpBl19y1rpvLds9jrbR3BGnAE8TWmw/5y/uKv43
e2eyJDeSZdlfaek9QqAKQBXY2ujmZubzRG4g7nQS8zzj6+sgIquL9GB5SLZIL0qkMyVXTBIGGExV
33v3nkvQQQkSGkIVR6r2SaXT2ZbDqlLzRar7Z8W4KsucG9lB1ajGxwERux0b+6J13icSuIKGsK1m
oqcyzEfQAcfIMr9X9DE2QQgR2wyO6Iy+WA2nG2/OjrMFCJumVLIhcenCapzmteyQm9Z8hr6CV9LV
09e8KgcY1PMrn/XVHYIXeM2oi0KT37KN498iAyLNe/Jm0luSqE5144yM+lDF4CbFTDQ60BkE3S2g
qzK6NGax8d0AmqY4RSYd27jaN1jN8sZkfFgFD7mawn3pRHSth2QV1tgw0caf4wBUdOmJbWCxnycR
gScZi2tgbxrrzkXCU2u1ESqad13coS9VCcuOWSsW+vgBiQrusSTeYI78IUxvhcvgFI+k36Axgsk5
bbFA7q0ieqqt+i5NKo7zi8gbS17XVCQBGTgAEmBfHdrvh9QKzBx3k2O1G6U8MMEev+uF4UKdmLkv
ns4aAOhdsk/ddhEaSY9MvV7dVpy20RPqGoF0IcaDOfn5wQx1tmPuFuzbZra+l60jn1F1TWieaLsC
mA0uNBpb1pA5xLeJzwkFsn8dN6R4cXipajAGjYleyKZJig3DeoElyKR36RHDYobOekMhJYJ1PlYU
r03YB+uUvNOSEZpjwYfOqOL6lIKSkYD1PaHAYM2IkB9zWKh/DKpbyghUx0tZLg6FjQV1KEsx7pyq
Nq5H8A/vcG6KI2AX0OOgELdJHw8HJNDdRTW3xpXulJ0jXgNQM/pjekfzxCLDnJSnVVHl6oW5GP5w
hIfBKhP4NVRouoghcGyC7KjeHdb6U2HGyM6gq/qPqq76b3L2p0s40eULACa1GdLZo3FOrOelkGaf
rFE3FLSCRX4ho9y/R3jn7iLPsC46NOzvcsRzso50nRgry8CUfhGZGTLuwKvcdZUV4482oSebYRdb
Se1fjuO0xCDl2X6yq6lmuavVu9/Z4w3HiQ6CPnKQq4BoSOqVEQ7amESsVoozcZsoa8HNgDUBLvU0
VIZ4hY9frsco+z7nnr6f87ndSizwDOfH4Kq1rEMaJk9uZJakuEQmuhicmRBQgOdZRVicDW8Y93XV
uRRWRb+PGwgIncCYOjgGbpOuUGRFBbFm/lShEBLUlCh9c8+59MtOhntfW/VjBEPw+zD3/ddYjdah
drJ+V0PixHFXGecZXvfZ9Du2Qn9oL0NPFLvAW3R31Pb7ERUNWaVUzRRdE+e1uWd60Ls6uUkYTx5E
4TRHkpPGHawJ51APTrvqRTleDK6PrCN1iucqyIZX1bTPqCGR5Q3HgBJqn9eMHFfdMt4yrZh1tWy8
MKFIIhoB74u/qGhrhSWiT2mQYCL8ZodFfLQLeyBixuLQaGoclrFEahMzWcGu1M1r+g3lZd/01blC
k71xqfP52ONDTGDmvhaEYOrArWn7O1eVRQmHBBIJgxyv2rxb1Ihw2y6AIrXHQg3FbmZC9GbYDO+F
LcKXohfjnh0mvcX+4X+JpWMdVMDBnv/Ju8YX2bnq+okyOdYh6v4ivKgnEkHRJlYIQSZAMyuSYFF7
9tq5GhN4rOCy7GynJI0y2uvRGqYPQSMExHzPIif+QuXgvndw5XcQmv1TgYyE6KZwek4mGTxg7Rs3
ReLoa7sd3G1IVCcD/BZPa59Ma7S0qcHKICrONQFmlDzD/6ITVu3RaXZ1PcbPNrhMtAJmhkd+mT3Y
sXltF3q4TZoBWJ+e56+JYKdTDM5vQ8YXe5mICaae14FFmeav7A82J2M3Z8RQMOvA3Ar6QWLPOJe9
48L8mZHdI/zgCMmZ9VTijb4BdmCvwWzJx0pwlAtlWx7FVE8PJh6RjO8VRh9MRxDR/UxaBa5IuZsj
GHyF2fRHipTo4JGndk2dUW5kasyMXO1w7c4mooI8hBflF/GuMjF/qJHcGMilHRjOqivWrSnKV6Of
kg1bKfIWdJebQPNPt0DN0ej6hJdpM3ueEOcfsYRgSXcM/6hle10O2b2qdLT3/H7kjMOhQkY0b+ou
s8kbavq1dIg7gArB5HksAi4RzO0LVJxu5fVedKyLvH0sR9O+FH7nbonQCe/nzo23jUS7Wrm6XBH4
2tA3UJN48A3Tg+lUeBmHNVCgN4ZpVLd1XqQnqw4IkmnLvtvlcaHPHb/LXRFWAaf5tjOuCvRd4YWs
qP/Srg35desC5KSLeJd0isbcDSN2jcWlT++0rTBY4vcnw4ZBTt4+ZHWRPEZ+2gDm8VBoMIPMccZH
Swlo8YOUOqdv3VH4UbjbFKJu7aqHrJwXkaatN2Fs90dNFuV1yukETAcfcV0jTWzImaRgdutiMU4n
nH/UOFXIn4r0spRV+U3MJdrKEOoXnc3iGjgEm4KB6aDH6JYnTnuXTVo8u23b3eRJzRLlU8Se6yJ1
dp2Kv0SYeMJjYs+I4JDc79uobV5kZljfGBWRh1BH00EYVfs2Ann6NshSki9jyvsSzzA5yorUTRa+
EKeG4eUc7mnLljsweuOT9rKoh0rHikyrA+OSHIR77uyOmjJikoWGR3nGVzcNitcmDtM3X9DF3KLk
rS+Y10KonqIWly8JUdEFIdTeQ5oxj21HyEo3kIuBecNcQhNR64rlrp86KjfS4/yDDa+dIyi4Pw71
EZYPamDr3oUStB+MybkJY+k+MHxY5F5Wx2yfkSLTQg6OIHc8JJl0sYG89oH3BNBeb1tMdTvgtFjZ
PJLdWDDKsr/ER5dxqLXDCg4GHI8lu66Xx2F26wtkMECTJ0gVsrHsr36byC+20RMtmYn80p5jFCNl
7zMmZKXN3gPRNYcxF/71UMb2k8EB5drByMu0nH8f7U7kHpoiZpEXZWk9NhVtY8I55+ihTIXak7Jc
IfjBEQDHCXJTiqa6QsAEnkLYh7yyWe6n0qnvqzSFcC0Uxvk8nKbrei6NM7FA47eAlAnaVXNxH40A
IDZEvcorfLfDTTBlcpMzSyWtIkuKdZmmuK9GzwDpYckkfKgMzCqmmXaPcmqNw4Tgluk8XdQXF0l/
0E/wjDvEQgEm9C1kVXVCLLIW2MncPr/xg6BEamPOiHjJLphE2eyr7iKAlkeuUGEkdN598ypRpT7a
owksAZczbp5ayCN4DADdhkC9zDuBqLoi28iMafywgr0HHVzrEIHj2QIu+9BgZXgsApOOEWZL3Hct
Xbi1NhYNQ0ITy+0gLK7azp6vIflremshtPx8KOZ9LeG1ejbnq7yGZtbMCchFesKPFHX+sVd9caTA
rHcyb8v7wTPEJcxTKWhsWM4tXbPi0ioXtQFKk2PtgWpMW3up50II8qKBHZBatCTDstL3AdIMzvxG
1CH1stQzuW1q33FPT87g5BctHK4snTprY9HxfSVx0jDOxeDo7OyEmZ5Ri8cvKSrbbehV5KqBicMt
bi/+RdAaFfzDhlieOgKgZ9HoHp9ADqhrSgyRw/FyUGj684REcy79kageVp1rO6qLa9csMRNbSY45
20XO9KUpnPgb7SqEg3BQwmOEFPQJh5h726UBLWHw5d9mfFo/MtSuO44i3eMArJs+kGd/6ZsuQtCU
wM1sQoVq2sr0oQoEDVgs/ZBuZJBeN2nXXUE7MVAFxHCeIzu8LpzKOlVdg0vA7CWBRmYJvVPzZrWe
fI3cWOb7tJ045EnbQUMY9P0jbTHcDiA00MTmJGAAZ7C31IfZLjC68EBUizgSUWQ98n68N+RGXNt0
l/Z+7LV3Ruu1D3PT03wZbaO8zVhqwCfNFq8CYXf5resxbSBBghianANzXyDTofefvzM8qPZDPmVQ
H1KBvrYz+O00VYcGx66H7JTmNOt93d3WHd0v4QzpQxsCgLNzT14yDcR8BiWH/MkmLx7DpNM7Fjvi
x+GtE7I1JeRRtEHw5gwusl8ZsT2IvtqSOxZeFlVbf+N7tSjJyva7HmS6aVvDvFHeOF+1ppZo6KTc
6El153wwKZ5s3ZA9ZaYOZ7UKf5Ie6hvfT4wb2N0PXuQ91LE/3mWa6AwMpEBf+KiAjEd+VDuCM+bH
1BRKUVQMQ7eKnAxZoI8eCFdB7xo4NhiEGo0gcrhwy7uazW9d1LreIIvPv2aR23xlkRlOtprmswlw
8RhS15ygNM2PgUQY2mpVfk3CWr440kRCyujvLY0L8YC69j3zApqzaP92JS2VE0ZWeHFmZaUI8DJm
Sh2WyqOw/ey6j0frderIULYgdsmaz5omUClXQd9UBxrR443KXRsAZUMHcE0fL0FHWsfZyafCmtWY
3sSOyQoE4OGYmbocmAmQTcM2Vn4zctU/sgrR7KBE3VNacbqS83HCPr8xF+pNmFvvCYpWjK/QTRiK
JBbMtZrU3AuLvWin5iVLjcNK8YTjV3xXmkaiLBjQkbSCApJE+zNBBP02nvDftVmTX441kRQ6xmXU
qGcLAekFGmJrNyXCvwGpCS+uimx/X6HPQ8bnmNlV1zB1kIVxRZ66+hYo8zVxw/DJK+h71b7DxMJE
vprRxqPkYrSO2fzMD+65SLoG+2WAfagwRkZOii+blvdEP2jm0OWWlklqivsUQKbeBAkpUuOShNWD
NjULmPlDfh7AjdL2N+76praO6H5BxLfGAHp3qd87gT6knJ5z5Eu7kYPXSrvcNnGD8SYB3JSA9dnr
elD3IxL90sIvyiB+phKFdBSC8NbZY+DXj1U6u4fYnsA2DdHlZI1fjR55zAqEi3FLjMU19PCrIc63
9GxPVmF+9RdLGCq5UaaHUXh3GAFv46E+z/Gc8Sis9ML1/Nugq/WTICNkHea9vw5cY1wRK3KIOXmq
lTmM5jPHTmCMSKvTvL0bVIUM1THMHdyWB4oNyvq02KuBEzXQlezbTLv5co6XEBap6n6AcajtN1KX
3IGZsqfXxhgV+8Z2cHAs2ZHljl7YdDlCHtlEQ1M+Dyx9+zl0yvUcudYzoSvtGmMj2lsoP7SayuGu
5SeNlKxzGH5aRB9RMCYW7mAkls3kEs2dwYc/jWrIaW4M2QGFG9Nf182+Mtumpk6beldh1t/QomDw
PtpYE/p03xKXCrGp60GUWfJHDCiJ5kLh61UxG91+sAxWySZMb9Fl2FeUpEuMEZQwAnr8+apnLdyP
4BLYsPrnuMOUT/AEjBDyva5bKvODHEP/yayU2MGJZGDY2jZFQ2LSdlnJjp+Y52JQI/GRTQrtfXkb
FH0xkGDHpKqu6oSHVDBTGzKxj90YAwSsj26jlrHsGghmS3vZbOtH17XmNSyT5DhZzXSiWrS35URX
NKdUJpYgHLoXj7Hhe1KE9MemKmi/mrD971LfGhkVCTAAczYdaQXn5sZxCueQzSkSRpreIDIMQ1Tr
1mmIfwmHR2Lk6lOD7uZVGV1Dj49TBtYb0TbvVdmOlyPQt2cszs1xnDQKfm+KnIPHjHmfmza2xAYJ
RgBmrbQ4guFAZ6HoqFD6wWW/Jfs57UBtVktu5DSIe3pv/WOX9zGiypi87G1je/lpGoUBEKAdpY8M
2zKqtTEDtNwxvofnGzODvU9BdV26s7bP2h0SZv2JcYAgjbRPj+KOkWFFOwFUF2dS/4gih6SLwQ6y
Sx+TEXG9lmivfUSZVFVQ97dJYrtPDkBMnKQhMeak1oTFUzqrZNcXLMT45vJbQWyvsxpaZH1y9gSh
4MzSaVzjWLVIROBRFCYHNIydtbdDk6e2dG8LREEEZ9mwJOuNal19aZb6IU1dGlQOHqarmrr0GDlV
tPMNwRyK6pZsdvisuYkJzk/0D1kn0c2cOgOj3bq0rq2OH+C6twyw3WRJHHWOlzYJ2uo6LlkBGbr1
u8hIjY1KUK6yY3N/zBOZ+nN70WD3t72fM0AOA0jNrh6mB8zQxaPy/eBiQkwB+thtd7Ny/CuyMyFK
h7ehLL5aefTsVIquhBuCQ3bM/h7LfHFhcnZ9sedC3qQyaTecvfqvTQgLATG7cSrzpgeXYBaw/0ov
vYEFGd1PTVfeAnd7kxFduy3tvpLmU+KYNmmdU2phmouZdhkqL+4ER827PE/UTWUnGkVyVul1YGnv
2xA56SGeip6xty0YMrCGGZVp/BB8h2sox+FTRhW6YzmwDkFtk/AdZDiLU2vG8jkKdfaaIkR5QBJl
STzloSlr8VaSS4d1yHFOJjODS9yl+dWUVe6BUSHpBzp/C/3yHvhCsRgcOdInmBF2mKhJXhfgspOO
9OuygUJl1y4UPeH9aBLoubHEv9O50XerrJqjoVN8AR5jAVyU8TVdY/eBibl5F0LBup2Y6gDbgWEL
7b1ltsFkDNph4t1bhq6IKNKx90qBT/lUUf2uvDZTt6PM6TnhOv1TyUlhqd0pB6+duFtncp3vvP4L
pLq1n5qAIHKK/JBWk+HtqEfxB0fzRedkkJzcQukdEZHhjlxghmtpKfxVhZj+zSFb0ccyk4VXudf6
Gxrl6tbslxkmhd2811mk11FixQPBKvhVsKRKmn+pCJwDTSxxk+VucdPFYYcaNS3O8RBa0FHITt+a
2hUHanwmDAPGLwgDzY/MjMLnznCQPfMEcVV5gwHtPc0eCTIUz3TjaJ1VhX0i7ZZCESP2thhQBaUB
bRWGnfqEcaq9jgf4dmW9xMS1TvfNr+xyU0dQ07AYkY44Q7YkXIaJpKxZZT3d3nXOnBNGExO62iJQ
N8m47kkNYvu00PHZZFpD/JiJkHYr79YK7WkTeal1V5TJdDbKXIPecKsnPeCz48wPuuSG+OgRK3LH
YL401yWSpm3RaVuuU9WDvoBBxbY6e/4xn+mydJM5wmMCpnZMbdzvqm8Jn7QIXKfhyHcetPyrGDvI
8WnyZ3qLKGOCmElckRxzL6yvBTDLPZVt8jjPVns9OUO8Hicz+yKo8vZBMVcvfhO6zyoy1Lud1ct5
ogBkIeH5u6MjSAYBh1CXxePQZJuROuLanZrq0sQbdtWZs8EzruyztNtx10VddZwaDGuM5CXQ3R6c
gddwryBVBaZUxvwH+sr+E1wwKOKJWYYbTmHGvins5jXOezkzv/f8d2iN+kJYVUvyiOqAjOgkvse3
ycgS/SEpI0k9XHityDpe7Xo4yYB4znXBglEDGY6sdxPB3YYW/9nrM5t+i42suHXo1ZRYB3oAABPY
8Z7DJZR0pi0QVQENM+Z6EISgl3Cjt71R+29JNi4LqhmN7wVanZuO8t3diBTaCLjWGGP8BPLXzb+3
xGYRLT899OaEokX0l1zHOmKxb7Z+2JIUmKii+tqgWdn7yDxpfILcuEuadu1RNG8F4+IzLADpbmoY
we8OZmqb5kY8X9FTI6wVsdeWSIpqa1X1oUoJxMK/6GZMyG0b7hlYNKb1hourl58JBpbPNaLC/JtC
lC67aSnPtkx4XpJAjJ9lsC2o+YjlKLrofOjEg1HnxSGKJQtMyyhshyCl3troC0g71PLkul0YrLoa
Fd7x8w+C5PentAzkuK5jW8K0TDSJpqfN5XP+JMeNIuCNhTmovROO1joJQ4xdVhPv/7zK/4Oslf9x
cm0LAfMncu0iKBBm57RMp8M7WuHl//5XkIr4A5214tQpPOmiEnaIWPlLp22YfzAXMYW3/MdFmawc
BMT/UmoL8YewPIc/dmwtbSH5o38ptQlZEdJS0HFMxVfqiH9Pqa2sX94NLT1tO/z76MWRvfLv8QF/
fjdKc6Z/Hv8gI8BW+3xIjZOOAQ2cO8ZnzZq9vZ5fS41Qx8ozT5zCBpLreoi88MqQIvuhl8E9EQQL
fDob/adYWqRk0Y94XHLLgJ7IjjrEpJ9DXRyYMqeI7tvXwsBXsDIGg565KTlIrTxRAYVInL7Drr8I
S5h4tRrfkKbb7GN0vLFSu+7o3NcmsD+jsr6IobGnb7k/1eJZdDHNnBptX7gP4igk6tFNGIXMVWYi
cROqwviOqZJ81ECoRwuDKcpPYSCvnpKh2vTQfZn162UatSYxS2AJH0qsH5olrDswdOjLPfiXgpIV
4m98hx60hvawxC5AOrTViXBAQJYliyzpwEVrb5J+opE8hk39RjoZoa2uauNuFaA1psFlW/uhIQj+
BvhjzOow+aLmRIM3PcOLFNU9XduumaBpWoid1m2Ft2kzd2GEC57Dkn9CCZj7CAV09wBJlYQHT+IM
2s2wHyiCZZH1zTsCF4NThKHKR6cZnStSwKLO2TVhpDB8keDS3WrLEu9eEPn92rQHIsPbPDj2maby
j2ubLbgtSZ7l6MjIr+yFgy8vC95pnXkIbrXTJFuvtyE5mVkq3B1FFZ4ZmpP1vZtIz9k7ABKmDQwJ
tiOyHPxkbUjGCAfPd2ZzP0HUObXgDXpaM2VCm95MCB13Jj/40fkNGp8uaXkLajZ81KaOQQgE1R0p
OwUBIe8NWsFwDwUN6Q99rcheaUQEZBOaTQyWq2q8xzitM5JWJgJN3TibcJbGwaA2QVn5L01a9gRj
pLH9injzGBFlV+75RUIRBliW3Fd9wY01ZD9UJHiki1PB0emVR63/LBG/Fcck7dE89k6Tjug/Bv2o
rG5AhT7pRW8PC35aM4/K3lWlmn4jZznNG1zj4yIxqvEktKpUV3NURd+p7EmJId4EMWaEXHpbNHPx
Rt+MiXAYesx+PSMEY5s5jDCnKs1fRkfCaA+Y6NAVyfR32UdRc5hmL34LEPrcTAkzTUb7w1LfJ1aX
Qv6gIY80S0300fsOd21cAkJDr6GCQ58EEYkQkK/j4wAqEFWLU89sz0luXMt8ORnQ8BkmGjvtgNRO
YmgIakw/Gb7glm7IODJ6jmDyMGU1DRrsCCyY26v0K+rx5IvRMkVk2L+IpK3Art/SyVqUY5nbIlst
UHhNWPX9C6b7sLNJ+iQgw42kZ4AUJUtk1RpS3Vux7UNG5hD+Vs+ux3zM7gHzcfCr9x7TeCpymWpn
73KMBUromZxLfAiodDBpjD62lV8ZYEci/zt4Ka/aTXTX69M8mzamXGG15crLx+x27ozwTLD6ojOe
0/g7mLbkMUw9InBK3nt6cmWW3QVT41FBlpPaz7GkSOuJY3ztOpzqvDGjuTWTxEVZz4rCBCXwy0sN
9kUupmP1KGGUD6u5wLWxtuFFc/ATucHw2KfQiJA4rkTQq1MhCFHDtJuWEqNZmANATPO6ucCG2C7t
274HwenVeKq9MO3RhiXOPoygigGEpcT760Dz/3f4/y1czmb//Q5/aNLX5n/dRO2316jOf97r//yL
f+31zJ/sP7SW7PaeKYlG0//HlGVgxfqDtqutOQhKm532v1xZBpFq5GAoge/Kkeg7Tbbof232hnT+
4EUUNsGLSgo0Af+OLWs5bv7lZFpOJY7nUp04jjYVXhlJq0X/utUr5EOMxfP5ilANY5t1VFM14G32
BKx/hhGvf3pEv7FICU49H67ncvYReBddJTQn4F+vhyp1JLUxlFdGjqTIDO0/BxjhuulZ9IAoESpR
YG2Gomn4N1n2YgScCeoKq+LnH0QuN/bLjdPyxCKHTUsIT2Of//WDFHOmAOUXxVVJ96KaASTgVUCC
m43hsVryenJ/b0XIjRnC6ou6dn4EzQAs1LU29tg5V7lubpls5vvMGh40Omkkl7a4A+5LRhOc1KDI
yF9DMbftW2I62qCPDvMXqUhzy6Oh+IfTPBCsj/djmx7xe44rmOhiPPtwni8dOHEOs/Zzhp4zRJy4
6hDLfHMUiDAogvKyMy9getrJIWh3dXuRNrfYO+objywfaj/7wjHW6nsBNYLklX1TvjbudpZbEHxj
AuXoqsKD3JwLRBCnONotqR+Lbht2yaIydLaEbFQbiyaSfYequQbdDp8938l38mgSYwdOaabvvipp
njyLrynp2Xq/sKMWCed6qA4EPk7XXv6k8JtZkATFpSJBVx/0CPlt418U3RpdmAOJDRKpuRfZvnP3
Vr2D5Q7hfKaHBbrb2YE5prORoWv21lG0Ke+6mzrYKXeV3paP+ov1BeHAxHDhhvY3anlwR1nznNB5
o9JnQkXhd+p3av8WsNusDHy5z8Wt8eyRb4uiVe3GjIbidmq+gcHAllGEpP+s229Rvaow1Nqb7Ag0
ASzRBVkxjI8mTDeo4pYIppU8x2d9cDb6nialRXbIdyR8mLdciNfH4I1vzblvuCvY9gjxs5V+ABu0
J+JrH3LGXIXn6HkONv50MVcHpAPe9fC0I0z51B19YoNWzkNxbHfpaXzxxMo+kzDeBhssOcHbPKzA
w17WO+fg31EKj0QPheuxJFRmNZIqctMbiClXeCyzVXLtfUn3xmn+kr3lZ9fZA0WjfRHs/LXcD2jL
V/5tegI5e/IOZApuGs5o6/LrdHB341Owrtf+Wm25x0PCb4qm4DZB+L6If9flj/gH3rv4Rz5hRTv0
NGovmb3tiiNeUH588018tosND/RLvmfLPoC1LDHI75CzvieH4mWK996de5r33rnfDgfve3/FsesW
XJoB6/4KBe6xIjnIgjO2cuhd3IhtfotCO1nT/QfYExGvjONoWCt6Rc5fy9q/tQn+TytgNSvEf7+7
bcGR5r9GgS5/4a9dTbp/LPZWSbnp0EBgIf/PClZS3GqbFD/+mCO2sFnf/zMK1PtDYftlSA1oTPJ3
WHH/taU5+g/HBHri0Q9ZCl9b/ztbmvi1tUErg/2WPBN0YxLLqPY+LIUzOqW2jmI6bp0pj3puXspA
NXtDzA6FxeRdRlhXjx579t4VqWYZmVj1tCarlkRODbUDtsZlnkMc/ukR/mb3+3Wz/fODuaTl8MGI
5aH4//DBNGO1eEhtc1ONZXXM2478LtkMfFBQmGvHgMv7+QX//iQAGWs0PdoR7PL2smn81OSxzaGO
Gvy8G136jIgYvl/WltE+fX6VX03Pmh6SI7k5B0Omlpp2269XmauGlB7m+htayNZ+xLaHr5ceOj9N
JIuxJatnP8UH5CAkuf/80oJz0E/b+HJtJTWHF+wT9nKnH+6Q8HYqMj0GW4u50teAsK7LhhEapSO8
glWdWmzQrRp2noqzFUEtOV6wEAUMTip1lTI5v26t3P3yf/GpsLo7lnDRPthy+dQ/PXcEBIFn+YG/
8UfL2Dl8NReVKBqEOL4XPUSoWI7lBFUlRT9NalLXPzPh4b0T3q3RkTUFqEhn9T+8DB/OXn89K09h
YMbsb9Hf+fA9MdhzZyw1PkY0D/9TQoqkGdv161h040VGr/YL4NXuB5olcw/l8BayjTr6oyqOZQOT
5vNn9PG3wBfncFDmHAsUwJV/frE/PSKFomKiDRLCKHP59cUhGN6yDt2tLk3jJXS86frzC/7uVXG0
YOVxySxX9scfg0QpSBOoAmeGM3g3jx31ZVLU5n1dT5CxcqJYgnwYflR8AZhqm/YK3VyyLaQoLw0/
NB6Z88//8J38egr98yvh/ZXK5STqmtaCbPj5RUG97lQyBWTta6Vv69Zf+NjEidr4wkjt6Ju1rnHy
fP4kPq4KS9uXXypNC+oOk1Xy14vKrrQ6z2fyUWg/2LsWqKvZSYt/eN6/uYq9LHZUKLQytbO8AD99
wbnCTrw0d7Zj0vBA6XOhUOys7O7zm/nbExREbkoXHqOmxlIfC5gcCzxa3Bg5tSJdrJAhokflp0jT
wSTuEccTgWFk6ubzq6qlBfpf5QNfHJdlk+PWQGogN/lwd2TTek5lRsQrZrPhXxihY/ywBaP/XTFV
IfI5yKJMxFOHTqNRT/XWzwtgNDU1zrAGBAMkwWBDhMfp1e19YlRhuC/oFi0StdhZN47EhlTbE4op
vdhhtT2Pd3HsBCdeJYv5WyxuK8dqIIS12nRX1eQ3p2C2CILHKD7hbclM/wxkrBj3HTezb8xYFlc8
RmdJMwvHbZvjFK4MSfushuj/JyW7gzwTivYpLEd1ZRrZgPeTMfUl70nMaVF7BGMldkjGShIlxYAe
QyPjcxeOgSuqYNGKdmUPJR7Kw+3YMxEtFdFme0uQb0IwbZ+S6uYQ+eQRRv80ejJCPp4YRs/RO1wy
SczWykAUD/rNAJxTY3tbcp66ijEypM4h8qun1KYpFmV13mw+/05/9yaxHGFW59chWJx+fWFTUtOk
T8m40TIDc45ZfQ84RW1VtWRFzWl/haQy335+0eUH/rf3aCnkGQe5jJ0+7BQD+gCa4QhCM6tWFFz4
eOGhoNJHUvbvrjWsfTQOuJLgv3QXfr0/oGcJ5yXc/2w40eIfMHd+GCb05kr7kvd82ilFo/Xz+/vN
QwVIw2wCQh0gGfPjQw0C0hznBPdZ4bXnZBqvfRJyNrZAZGZqDiWqJT7782v+5pkqKBWc/jj+Cc9a
/vynlaewoQGgVeNGo8jewWtBJhG5+c4iQ+ri80v9bRcTrN4W5w56GjZjmeX2f7oUR7auH/uCd2YO
ok0/kYswBGQ/moD4ieWlK/f59ZaT9cf3hZYN7Qqux2Ha+fC+0Misio6Qoc3Svth5mev9ABWTvkUh
gvAuyeSL7ebdsEd2J0DVFk5AukUAKIvOI1MDtAruokNLehLV49q8QXnL6NhGcnpocoO+6+ef9zdf
hcviCH7TVTwmuWwSPz0fks7KwQBlvckBqp8Ye2brikyKtSoB4f37l+IU6npCKJZl68Pr3ZM6glcm
0BsRwsIZXEwvsWG465Rl+R++hd99CdpZfrKQhFn8P5zjp1A2oJThaDczQ5duJh5r5qRaonyPkES1
aXykFdj/w1V/8ywRANkeIzkbKrL54VkWnoe0zKDV0ekkh8Rog8mQSIXxksn958/y7681dQOSQNdm
Smm57ocBYDjOgHdoyUHBW7JCCawiTw8Fpg3DZYNiPj1/fr3lo/+6ClomB0HbUoxS6It+eKv90Eoy
T4FdK1TFKMqY2pPHFvsPb8jv7sqykC3Zy/KOR+zXl7GKWqP07MbZRApIHRlY3R4qVXfFsH5xOFfu
P1yPf/Lv98XSoFj/+L7kn33hn1//NMHAk0r0ga0idoHQ1ZGgOnwZPYN+UvSIvSuskLzfieTAZqxA
PHQIFGlFNhBwVq5bxnfad4lYbpjUppuRoOWHIurj/6DuPJYkN9os+ypjswcNWph1zyJURkRGalm1
gaWEdAiHO9QbzWKeol9sDkj+3VXJbvJn73rHYomIDATgn7j33GpDVAB7s6GErld3I3VE3xI+Gc0K
ybbE2Y4SsCnfsriemP07w2cnsvoqgYxv79gOcnSXDgrHXT1wuK660EuSbVC02eU4C/l9zGFJbIzA
BYXVwMQk07Urv7X4a0lHNpMFuW9K/YGHnMlX3yQoMwfHHkhfpP7Ct16jak/nvMX1GphvrmyAc3Dp
xUOH5eCh4Gp/EggbX8Y24HSqkRlWfCjhO+MNMio0q21AYh7YJwAznjnWr17tqvgYBSgb+RBjGD5G
tgCV/bKMd12RTcUKAZW8dA2JdjOHPImbo5hLWj6VBeeOZr+KyDUZP2zVYhtLEyJR/Ua1Yjvqxr6n
W+ifSLYmuxs9v5WcyFZlvxRN0/ga9xIffodpHoiJT+r7qh8q9ZRCdG52Cpc4Lu7aFuWuyMhOW5NK
NRdnGawHaqfRUTCiALTi8JUlst+pM26RVUM+r9uYNzKwpGVSKydg9oRI8H+oCb03IeP007f7gZ+r
yBK9I+cpuUU+DgrBbofmSvpG80jtpgg6ijP8c8AVqxBmQ8ssrRUGs72BtMAED9GiP0pci3yVfO4U
qZWskxH/OJUZnEp4Gfqg/VA9QNbxgSVrv+pXDrjvI5JMQFUFK7XbyCEM7qxFKnzOfL4C4GW5rDFJ
ssZdEWUdw28wIfE5V3C0GBZP6B2neYkQmRIjYP4oFX8waCyw/ij89SWBrGhqI0MG97lZGc0mq4sw
vBhCUR8II8ODXNtRcUZiC3neasCCjt2uOmROVbWINM3kpvdn+54XIstt7GT9OIzVfMv3OsNVlTb9
R1vLSJ8VAL7YewsOOTyXcXvlyyz4K+zbH1sBKgjWhmHIzCB0vz4sM7RdpYVAY9OmpneGZ7vecAbb
F9pHhkndwUDbHIZNEENvkKV7+PNH5x/bWqo5FhhM/MEq0Nt+Qc5VttW2NoTnDbFx6DvhqOMWLO15
E+KnWgvlNTvtNgnxPqwum05GVxGO1SubC74JPT2cUDxMf1Fq/vGo4nb26WspUyjFvC9HlTJEOBiC
ZDyi6MeV6xK8YaDrYyYclTd/8fP/J2cHddfyw0dWwKrty2tFRe1oIDKEFNn+cBhrpAVTXlenwPVd
2Hpj95J6AYG1+YKNkDi+6EDq9RRC0m/9OF0HeuJBBadm9+dv7I9fC9djBLr0vyYlkL2cDT+UPhMy
gGZWVYDPl7hUUw+sHByfRB1sMDweCaNE/BBbqDxLa90Pqf8Xlfcfxz1wCPluUHnRhoeMG39+Aziw
THIgEDbAX0oum4xHP2PA5lBpla3AD+rd7HDK+EYRXAeZCg6giwEdIObuvhuAWp///PNAhvT1NGRg
jPGdnadjMQP+2qpbcsS/0DsJtUSvjy6+VW+Ht8/nuerEDZpQ3DD2mQzwfiWE+BWgn/kirUhbc44J
3+b3fmJmSoh3FRzGwgLRL4ABcHvNnmtuW0mluY495NwHumeeehWqimPShCwApEXS4LpJHO+x0JBs
YBsNNidxi1JUdJbc2+htYFFhrcWwmFscqLHN4xLZhuejBk1QHpjTBK3dK0gN5rbS2WVp2+mSQWBh
SiBHeqEvCcN/a5BBN3D9bHM8gA5u/FXgyeGhdlusZJ3RENveQMA8WFyHZ6dBTku4QwKLWbYinPjD
WSfe2qRmNSombYZHwA2E+a4yRIkkyCHFL2t352SBfeU5TffgzwOBXRjT2ivNE9hZgyGDyOfmkzlv
stGX9x2q5Xqr7VFYYAZs/N8KaIuopV9d9zxdCG0inRQGbGqWj61OyFAa0YadKWypzRECPizd1gDw
CcBGkZY4ThPMH0e36npc6Cp5HRJvxAlZig/RT6a6J6LJdB5mElvtfUvUBUDGSebm1qmaQB85wrvD
PMTtJSYyvz+1SK/ddeHEMxnN5YgDIB/UwuNIyZzagVuGLWYTZbwzUtdpN1rChCY2IMT/7+mmbdZ1
2aVXRFhFmDtUPtybyeiFjDJYOHA1E1aTk8bBzdtvcPfbJnDInXTM7i2FjnnDkZ28BXyJFltW5r1S
/voO3msIO2x/SSWAzsyRiXSt+0ZrCfihzGWcr9MaC+ghnAa8xD7+f8Z2omBoEJH3w76pM1zgwKm6
7zpyD5F4TJhnpjokt5Ow0/sauCmha7Icd02W1cScBfiR2UrCi9wqA2rXbq74mrK+LRr4Im4fXJHk
GZLL46FaWkk0LMOqslX3SP3QmZD1ItIMMG2LiUk8o9CdLDPxoJyahON4GDwKPaNvPiA0A1po3EYP
a1TYtl5nfoGXs9SylGcQ8LxTPstoiY5JQvsUVcvrBJPR7Yl0TjVExwkVLmEW/lkDKZtgjnno9YYv
4diciN01H1K8x8mOPYjx6g9LtEuFKZvc9rnzCnIWi/Q58cZhjzszTLZZHBH3TlSc8zxXk/9NKw0R
QunYdwmHYpmwmTpJgagI21j4eyHOlWkyJzLnp2r8PpDPyHiG4Ofn2SBpBkc637SVb7r1WQtOhhon
IQ4I3xrJgh0Z6BuEGK2mbO3MB92pBO4cX6rjOLv5hxd02MQ6s59WTZn1r5afgmoeYNp/K9rIuCfw
I8iW+tK4EcqB+kLApbhTJGeozeD35bciD/1ndLz63sPN+jngD74ASJnb7B6gWrGZ7mZ0Pk3yWqog
MFbEn2h4U4RE4RWVKb437jMtiFSDGLotWyvkqGhGwu5psZVchf441siXpgDTTDCWwHpYNG1tNymK
jR2XFowkXVpXJeU1Cj0cBILYscz53ou0CMgBbgHD9APKIQ1+zj4YBoneW63go5M+nIVvKAIJNhkK
ReZEUCKlwvveTdfx2A7Po4BEh1+tCh8KIqaOXQvbGZ4EEQWc7DOIV1ztDoGXgTVhHxvCctMMHZl4
ViGC9thVk+PtOVhkuh7qwa4OCQFN2QF3MZ6ZohfZpSBHb1hLohqYAoZlaG0lVCfi9vCO3TRNXT9a
aYo3I4vcDIG7jZwRSyHPM3xQxlXPU5LFfVuRMaH4YPW6lTkmD2MszMdBGazxHe5KZGEzPG9kYW76
aMY2cYXRLEkkqMdmgm1k4qcdTKTq6MLrorgKkD/6GwDr43Q2R1Hy6SC29PdDrY0nrjQhILUN+4qP
YKDg9hLsB+u0t7JihU88etZ0C5haFtgffjSGBKXA7bWNCu0/4BnizEp0Xb5n1gzjCStK8aTMpL3B
c8MeyNJVdWonQnjXTTwDh+i0O8ZrPHEgq0xXIRYfEOGSNwLL9jXx7bpf2VTQz7HVzq8yNeJ+n9YV
p6jqcXATxdTp0+i2NcsmaHTQBGtjCrYxK4cBbDiwCbXUaQT4Ws9CqkbuMa4SXWLaAvIRaVWDu8YF
FTMMFuwRfitZ/tYa/SJ7k8gkP9W/LH/trW4g8yap+j//8tOv/qct2xex9n+9bF/92/8tk+zt5UcR
2fI3ftu2+7/gF1impxRxP1K97V/Y4HB7M1lgy+hZDmOqf+zaLRbqVH8RAi/GN1Ti/75rd6Nf3Ihd
yQ+qs18/2+Sjvv5tJNN9+fWPyOuvkzAWO/BZXOpcVvvQg78U36abQzsQC1zWm0wOGZj7tX7SZDfQ
NqsdJdRfTKaWj+GnUdGvr8gOD+KG6YIu//KKeKzrIQ+5E3RrP9BYvGRAgtir33exvuN2vAkb/FXx
4DxF2nszIZblWfOK2YxtMPn0UnsfKT40qDtrv+2eaxYRWyZdYO+78DcKPV/E//iwfvxwuDxf3qwF
tsqmLmIvTQnqfK149ZTEvhnj4JEJRkNHIAnu/LYACIujCDGtVe187CZ7FSr7XrrFfMNe5UymcjjL
5/lhqhfqLHS+Ve/EGQRj2VFGRMaKbqO7ZILzzcuqBppTPK0Jvne+hzq6kS6ACChCK0LD7eMcXiVZ
yPiucHbdgA5GKpLNep30DxU4cZ4CVAs1kbf0V4RRxsn0OtrqcuyhFBmCgVRgWHLjoENd2xyrSWeM
t7bEIK+lQzRjRKKVxDF0GhrGoaZGlS6D+ruYF4DQXGLx6nA9bSq/C+E1LTsr1XPCxgmpA3aV7SLY
77jmQs49bKfsB81tZKhLBu7hLhYEImwqTNIf0AiKD6xN+U4nxrhR9jyuPG1szaUYCIOMHZQkV0lg
3FJudAjC4Hl2mzuvk6s6gfiOBqI4Fm5Gpo42i7OgnecTk+SIOjN+tEasZ+aIOqkd+YDMiIRalyr5
TMsMlm7dAo/ojWPUtw/wUMzbuW8GIjo5Ny2jNy6KobRfI3hbZ/HknHH9fk341VeJSVJa2VfeRSZc
GoH8ncgUcU1aR3byKhzvG1Kt0rMsQ81VcDqf5fjL+mlwio0CxXTwInLQgbrF7nk4lZCvyzm9I/3Q
3tYxmOU2zbcqx2+e2TSxqg9X3IHuQ4bgLJ+KCJeD/UKGqWDxYoH5qqIRwFUlttRZ196cSQ79udpU
HWy+jMT6S89okhW2fE6zBo1iX4B8T6GzX5QT9KYqjD85tZJ3CusXELUIm3vOMSrHVLHjE/XNTBYm
jmH2jwZIBCI9yTNvOVLWCVO8jezTZId85K0K5uzFDo3HIS1x3XZZcZpTC1JvY0B+sJKXYK7LZ6Tx
5l0xSfKyEX0UUN/jbtMgEb+Q2oFMC/aJEFO4e+sqaEgrjxvQ5XHzvR3jYJ9bAI+rkJTeTgTFwcAT
QcCmVWxdpmhrCQeLFAvnnsFgzofjiQO7RJJW2jq/RBfegJGPvNcgI4fVaCdvbepR7twxva69Um0Z
6/G4EVG059mXPLTmeFubOCVpa0tklcT11PEe2Sjh7r4c6DtVt4llUwIcSFGRinFLqMGiw4PQRO9C
oGXl1pegq+Zvkx0M31gmuDflZHGuyxRxG1Tw+MzOiMsNopuu6vQ5yAEiaRh9wWGeXISEKcSeRUdC
IqntrBxDv5ajd+VbssIsLremQpAf29NFNgQP7uS8u07nUtXDD+jqkCC3wpw7Ar6VuulF7FCCNDtH
hi7pgWBUhyEAccQCmfyTzIVhr8f2vR/Jnsf863+L4+5RTCrbT+gnyP9solXnNQSlJ0APH91Kv1Ag
N5dWEbr7QPpPiIHyhxY11k3n6Piy7qzkgkcQHLe+s2C2sF/tUERfVYqRvKTRuA7nMfw+GVWOXFTq
G7q95tRkVXlt5yRF4sQhF88nKRi0WIFDviJRNm5e8kF0Z3Veq884bSEpTUFy5bkYot0s0OvBBg7e
NinkkZHPUqtbNZnWWdp57rmANYdzwbxSyXBv2O7T6JmPXqHFgh5pkouibNN94UoAoDbxV7edY45H
r7Stg0dc96bkAflBFnwAfRUONDZfyLdMPiVNUCOY+PekZR8oh/km9qxhCQqPJ7ofWe6dgOkc2JKe
PrRrnb3pgGxucyTmqEvpS1coC4hRaT08Uc7YNoyQG/0tUNLKdiW8RQa/KVzNdRUr876e6pFPlpw8
+jyxn5XtbE0rDvJTAFVABfGSIlO+22qyF3JHfe42EP/HyGWeEoFAevXwiO8cI4s3fYReezXSW2xp
euQx8aS1rojD3MR14gFzzpubWJbFFZaEaYE3GQdS1k2CcrX9NmegWLceMdRMITTTLnIbrU0Nn+Iy
bsf0qOauAswBgpev9cEKIxhsRUe/a3py2hlmPQM/H+1d4jt9vRUUrRsR4ZVVKISuaxkTMtiJ8qjz
YVM1EdnLqYejOAJoiXAhvyiQDXxiZ+6vZQxOYmdV5M9y1+xMbcyUyvmAiAG3F1jaQqcNStSSNSXD
98HoosdadhHpmJH7ovqgPre1O1DmG7M+J+S9aIhS8JuzoczFJqgtUW5m0YurJo/dV2NpyGNnmPej
29/ZbRUf04kYkMRzwExkYClIUvxIRVJedqOotz7ImF1XDoBacU/lTqGuaZyiXeeJJwlfboUKC4C6
sXTuU1bBXcP+sanGML8oTTPZTFXv85iYYHl4RH3d4KUDgTQaLDEYrKuNQ2ww19AYv3kMq1ClgMYp
I/bH7VXazdllMQwKu098CjmBUA8vUu3RY21R9hySOs/hVslyuGsC0ezYqUCHCPu5u4yj4lYJmldu
iPgEMsl5cqg71s1cVVde2Lr7SXt70Rf0fLkappTJhpnu6yEITwSiWYcCJcCnDvAJMeGuz8HFy73l
0newt/jMOiKfM/AN561VRo8Z/jpgS7TyQ7rpGNvKo5k3/XibmbL01mFiqiPb6HA/EUi0uLnTEphr
5+7mGUTM3Pkjweykmtn+p10C2QGCPEe7UozXk9eB/y4thhQ0XxcyZYBHgHbE0Lzvd4bImXcUmlOt
8ZCWo2y7HFiybUrNcGjOxhiUa014OVE15ykU7BPqw/wpMeDtsjdCLMPxdy77kRz4NtLjLqQvPVaj
0by65KWdD4XffRhjHIvVIJJ6yzR/uBiSyYfTlcpb1x9u1KBT0kGTu6GzqkNvh8N6dk37jM1Mv8bR
R985sLJzcFLtQx4/Ww26YkNIfX5eW4ZDBnuIdUo5LpylsDtWpCei+QogtBIty8QNbXRYfHhuG+88
ozCB6lb7InQy4NgGfbAqo3UlmSEKa6pxzQ8Tjqm22vd5Zl1aY/lU9F52St34dq7Y6QzCw2OVldDu
evu9qof62LnMyODpPDZ9r26SHmRzysvWpnyXidrUs7RW8bLvKkxSw+I0vwmM3t2SWqMJw9HEbjtz
GF5ykuaPPVjqyw48CE/Htj1XAfgSc0hOFYHsH7HTIW2HjfQI/yGCfQhV1cvZ9xK1Go5oyiv/OrVh
2w0Oq7VVj1lzM/sBvoB60Jj8srw5Bx2wsLrz54Ah27qzh5JYmBb8jFPKS1KMKAgNdvzYra5hmN67
nUFMoVVBEWpz78zR3tE2iDUpGv8Cig7eRVtuVWBAHHKm5xzs2Ur5EZgNi/Q3hrD1OjL7HZieO550
2VoEGVECAEjWfZp/NlLPG7q8d+YFLyJW91Pd3DCfDC7KInxrfKBWg5/e1xEUCSuxL4pQ3DcU2UeR
pc8lyT7+mncGTIEYE3MIsYQaJdWk4Ms3IAnaFW2PdQ9hFTiapllY/XpPhp+3Ewx5iaOGAB4gV74i
uO0OIGe4o1lfGG941MzE4vNyr7mSLBcneQGbprltmIqvJ8EJ6uqGfWYdvxt+Rqp5NxL9Rrk5YXPc
FYg/t56Z5OuWA4yQ4KncJE4M3LTqGvaxUFcLPzbOPGgxCfEiXtL2B7PrxEXpleJAxguaC82e28E/
RzEa2tdmhrshX8KPBoXzzp7VPrGCYZc3Q4gvUXi3w9i8s+wnUG0iBiNHDqOI7QTCHTHo951jXyrz
Ek8WY1Vim7dBEnwPGuaeo8zGK1dkRIiUagdGinDtxkUsVxkyPU2lh+6N7bDTERVXwIhJoG7eYB7e
gP1wgTUY7qmRjrhOgXGsLMWUL89LxcY/0OHOKMr6SXWA7atsPhXjGL5HqiaUsXo123nYOC0Nzgo9
8LgabLN/Ba9F7Rs45Z2tmByRE2vzRR09ua8aGerDpGswXZWtGaUrBpnKxW1SeYne6zbaE9e8nyrw
gthidUWmVD4Qtd3QYs6x+kwK09tiW+dxnNV+tp7ZHoJxM3DrduY38CFDMo6HXoQo1Unc+jYMfXQ1
pnb0ZoBj2ShZD+uaCmkVdcyWiOked2PBCDLz3NsOxdLabZwbWUSvFbLbEg/m0a25G7KZNlJNwV2W
5mqPvtF6xuqZnQFnvxyF/6CisGZVnn0XZTuRSM6Tjlgp8GyA6c6WeK2tEG4o1m5EN7ui1K9PkbCY
zEMlgndMyKZdv3d6FndFAiSpqzzzjInpVcnNB4Mimpmae8VhEDomg4Z3BqrvyHv65k+PJRnGO/LR
r2jWbcSY49ngl0TQi3G69Wro5Hh0u2+1TWirEybwGuMiPTPVhAsnX1rNkZBKsmGwWs30S7y/fmcy
/VwD/IlXTSNhl0G+58bjB9jKJD82pBaCcaUgSvMCByslsDme4Pjlu44+fB3Et9FUFEu2LUdWlGC5
tv2HOij3bqK46LE/n7KZznU2WezApD/NveHeOXjWH6m59al3/OkgKoiuAcuhtR+W+ojEfzM3Rfck
C30MCjmuGijr6wCkBoFkRDUb3tAccz9v7LXrNCawO7zvcWmCw2a+cVA9mYuBBF1V0st+sFhs3mZH
5juZk4H+62zsb00J72uELuJPR4T/3CDx7KO+fBEf3dd/6qfhIxOx39/d5kW9/PSL7a+Ehxv9Iafb
DzIafhtUMh9a/uQ/+5u/cyLup+bjX//3W60rtfxrBB/8ZCtle/pnQ8RbLV6qf/t/Pw8Rl7/yu2cn
+gWwA9p/jBJQJH613/xGnbDNX1jUL6K50LURALuM1P6RDojRx2eOiN00wo8aLu7V3z07rvMLUzgE
nezRsVIiu/s7nh1u4Z9HZbbLe0Aw4Pk2y3zGml80dSG0V8XSEDRunMwtrp1M15umQS229w3Dn697
S8KaWQXdnIhbY/ai5Hwkv7MmpCQVHWHns64L612MKB8Bw5pzc1BWT3nTUpsv7nFOtc3AXjmmlDXZ
zbGJ86IXtnLZRGhVYrVXAfgm6wQoaDYwcYoRNo1OZJLeF/RXsFaFdhFDMcar65NXuCRkVFlgUQUt
/iKIArUFypTm8o64kwCush9eOzrr5kOmC/eplujPCH1pvGQ3JQMI8bhDc6YTUrqmVcszRrySa8bI
H0xRBb085kYczE2KqNt8MBGTx5dtaE7NmRshRN45bLq6VUPMsFrnKRNijJFp9c1NRezv2Mr0OAgY
o0YrlUewkSZfNWo9a4fchnls5czUlDEdHne2jOvQCI1kJ/whMXYkh9Y0F103JBeliqIL4YzijrSe
GQx+2w0nsxxqvBNZzzaQHyH7rtSsbonQLnHsYziy1gYZWTv2cD7hZujfCWDJi4xwPVY6wD2chNaX
FR2iJOyf9fDcEKtN25bJIIOCtMSAMd3D755o7X5AbpseC6YcCT57AWaqY+pBzPMN+toaMqcAbSiV
n8Tsu6zknXjJYnEPG7eiNAlaLN2ue4lL1mFRnQj2aKFLZKo7gywH59WSfOUFSXO0RWzjX8xTdU5o
VetsDHDwD0jV+kMD7QKMNWEn6xgOyxHcq35NnHkivHlkEgYl8s30WHmivKqAvhZFHhFv5VlQwCdW
aRvL0t65mY/5d5iKfGuCnKiHdSPmhh+HmJLPBCgv0GojIa/NlgQVnHlGoDtU53Z3J3r28lsZ8cAl
2ZPOjFluxWfD9/RiNsbeIj8tNZnURrmOqHU909ppFCnlyrOLIVsnXTJtZ8Yd9mrZGLXIHgoymj1N
6khpC3VLeDjYOysL6ycNU2Tgyhbzg0uQWQ/VxYJpqADkW+j//QpWurG81THU8y5Me8Lm2ix7D21y
49jg5/0TQOq03ajGme515xMflNJ6W6uhbRWlR6aghXSxTN6ZKqQPiJSDlMUlBoSzeCRlfTMOU/PZ
dkkZoluR+U1FfpsiTIfFbFt5ebDNRxfWZNj5VBjxxM6VxTvhGRFIWHaYRm2dC0WNvQKHn73HEFSn
k0pReyBUc/wbtrLJA654V657P48RR+aa+aKKnWd7yqaYuOzE6Leg4/OrslwCpz0lvE+BolyuDKbP
TLTLgDFxE/TDKUHSep9Bo72F5AvkBJSufSC8Mh7WXu92Twa4H3UKWj3t+9p1MdpWccQ8mJQHOLMI
Kjem0Ojf3RZYJuoR37wKDXASu1wVwLXsaWj00W4XHHagje4dMfXwUTtyLg8V/q3k2mtazFOzRVgK
nBieYa/O1BEGwLo9/lYHzcxn1M9JxWPOYGqTOqJ4YzLqjjtJtU+GTUbEliKCMiCpuAKTkve1FNu2
B3Bt+cYUb5TQ4mmMnN7CvJKHb7KaqusQmitNgNciGwUQ5tQ7QSZmhaa2Nb4zrHU7UPhlcx8o0jDg
o4ZmuTNiO/20g7FqifBp6mc/SVR3VGGv0IQ7JJNWST2Gu8azZhKkfFhq226KCTtRPmLRVceCI1wT
fsg18v0xfHBsA751Uk6i23lWLy6XezXapV5v7+Mxt90Vw+j8um0CByM8bo6buDQEycSIGa9bZCyE
o0AOhnDDTnfPizLmZoIex4cudexp7XHB1KZ3YHFuW5vyaUN3XL4Ic6BvkANPtU3LLeyumzTMy10w
oGfBXNwQ8OMkbXfjwyhhoh7XvtyMKda+NQUhWxWrKYlMdGuA2NzG8xvemvChtrX6mEU4X5SBPQhA
R0nxvUOylsFB9+sYpa/Fe/cHAxO4BMx516EFRNdkMyvZAM5kaOkUzXQ3aNQhZwNN/NKSwUna5KYg
4smQPRNEO6rIzHTqkFl9kWK356r1kiQ6mjTYnx5ZZN5MBA67ncxaY2OsH+q2kuc6A1VHyTtD/AU6
mJNBRB7BbYLmlIE21hVGzblL7zEENhE19tTfshpC7zjGeUd6Ozj9p9LUyVUwyQGnvxA9kZVZ3YWI
vur5yu2GyNyETjJwpFrD/F4myXBkQE/ipJ46lgrWOC0U1lmoG6oBu1lzogbPbTWCfPIViiVPRWjh
0yGURMbPkcsScrJuDbNiBGZ3GV/XoG+C/WCR3rpqcg8dkWnX7KFIlS9h+UTgTddm5ZgvZuDSkTLM
oT1CvelfkwfEEUO36XanKSkZTjrQsK5B3xEvL1lV6k2d2Mhw3NS+YZARGgttFP3A5GTWAwdTXRw9
hhacapIM9Aw9hrGNJEFg9JmdNiGOsnPZ1Ymc2PhHluYPwuh6nsMeKUjju8ZlxNBzmQ6FfGsEmVOM
jIUffvZJiZQ7hRNpMB/B8LbyjE6/8W/E5RZHgv0Nml123WgTelCJ7IP7K52toxgL5uZhkzIHjkMv
u0M4nuJArjsZbl1KBAjQMzRahCYooRJcHFC3ppL7TVtm8Tp7Y37ZjjaNrFu3MLORrzCoZbaibiz2
GRMUCas/y8uO4dc0+q27qsPJ57iNbbZdoNqXzU4SF8+WE4/ZxrC89lTqieMrDsgGQ15n8MCevCh4
8mg/AEVmnfNQF5FF6H1gz8D4FWPYZaMpyxXqJzKt3DkbSL8hwGACZ8fof6XdqZr3NZIzsfa5adjE
pIN3TwwW7W+b8vmvxzyNrvPIyXp8pzpzT6NNQA3TF99mMyIN9HiDT0WMCLEn/MJAEEcFEYcvXZEk
3xkzWi1BfUHH/kiUCoACyZO3pVXLYpOGIJSWwUYGxKBgvrayW4ZZaUpu4BEEmREcyERD/SbncLmV
UOtuGg6D/GRNrgvZMus9kzaRKOJVN/XW7TBNzi3U6+L7EAgU9nYNrs9DP5TvGhGWCFoaNNzXYsyJ
Fki052REZ1neaLLDLAbjkoM0bc9bMZFGV2qhgC5FXVSZLIUSP7qxdBm3CN0Vy/Vz7lJdPfb9IIct
swrThGHhC3t+NKUYjdfRVHNx4eaVJe8IsS8wPHbKNe+oGQL75LGPdm+dKXbstbLM2f57zlIb1YO9
XAGPVgZkjf9FAhDngIebXCYbgCvWhQvJlxDCQLz90D39LnX4cXv/KzHlB1PK8jIhyj7M7SbP5T/Y
RSIJZpearyBnegTyG2XleGcFiocklSM6p9Kym5Pf1HmO0ZOKz5Qw4+Igk/d/v9/955rZ/2mqmEUP
8V+rYtYvr/X/evyQ7x8/6mKWv/NbR2vY9i++j/MXOQsKizBaHN2/gxRhJOE5jFxUKfSVtslf+gdG
MfiFRHsTHyROI5TI9K3/aGkt9xek2jZqevQsdKEImL9IYf5MGuP+3NHCVFpwCGCObKbH9BBfsQiJ
8O3BcxfKiml4LDoE/4khzv/mNbV77IvZ+d7gOIFXKx2buN5WkYBbkP5WJaF4IaLymBIy1m4No/Y3
EBa7BQRrllf4VtwXFybauQ5NdGdhNsCRidE+ziu7msLnOLKMK8ragXXtVIsnylF9Yr+wGWsmv21v
01NLKzKedFuHjP4Xj5B2vVfKE+PFFZPDYMoatq4JXN/zZ77pZT8dcBkPmKzt7OGHi/qf3Gf2IoT/
j/uMz2kZPBCy4YJExSzgfLmd6ykv26JyPtnt2Q+OWRXrrmyJ6/E0UAyiYAEhVJZI94lHq7FKff1G
y4uYvnQDq14ZSTLegba2zFUe2P2jSVQl4th+lOscYht6bpbvRFf1aN2kTBiS40LcViDyTv+NnyOI
eDoiyMKk538xIDp9lwTeUH/SaaW3Io4/KEins7IBr1T6hrcm1uhdNqO7DqrEOUv61L+NmCKuFaYg
QHfQbmIq+Fda1f4Ye8ol7tc8ERZoH8IkledF1bvXTpXmh8Sqs+Ofv/mfrXG/XgOsz4tJgNsG+OcX
r4B0zNKh5vxkKihOlUmLHFKeE63S2yercOrNn7/cl2fr8noQUNiAc025qoH1xWCIYzWbIjv40E75
bBQeIL3Z2sIBJgmwrspz1MomIsSsWg+EuY853KU/fwMLffXLlw63CK5kDDvgQzAn8/s/uDNEzopI
jfUHMg/TQjrtiQF5cN6Cx6zsz5mj0FzHXX/wDeVR/wMjfhVwhpe4BW96GSykSVshRXgqR2T4VQDd
UM9l+72P+3I7F0T+blxTobOdhZFhL0E1u2U8ZDwWE0PRcHD9dVcDAwaBnQbfonwOUAb0Yb0L8qJ+
Ealq7w2SQIuVLsPmL/gPvzo/frrjIp5Noed54DeA0ZhffnjXGWoAkurN6WXfkjbtT8fJCIZnicoX
UJeZgWBzMvMzNUebfM+YjpsnQozkLCz9u9RPaepG3fHBQQCdLpEP5yFVWKOffMNUl6nvzvMOBf4N
u0bvkXTi4ZL/JddpSiXIw+j/s3cmyZEb27ady+tDBkfp6EZJRrCukswOjFmhLhwOOIoZ/XH8if0F
6r5nypRdpd3ut9dJyaQkIwIBuPs5Z++1m8u6Tbtr4TfZ0yTlPcfr8De2qL/d0BFm43X3dlaOHgeG
n79fHpEmMZ3/hVwl6M9xuezLgkwBkQjSCJjQ/9mT/rdSvw938c+XFK3fylTBcb7e1Otm8Jf7ibhC
fOKz+jL00fTqx4m/Z7pY7GoOhfnlUJFQ5JKmcgEC/pz2ccsRNdYPjmFkw3yFVYn0CnOF2dJCSxDV
wQVj3oJKj57Bsayi8NKyJc4OnOFUQUNBsvAyOxDcpDJPpkKuslEZUobM8e3bubT3GGMWtQGh6aId
rHtni/bRuBs/6k4cdmG80IK99QPjbq28wzXxz0/Xulr8cjHWtjB2OMSpgSfZff96MSov86apWr6O
JP/tiqSzd+jVQ8hjXXrGGUNtxRL9zy/JVv/3l6Rj6LObBHiXf3EQp1nGyaydvtplJy8jWsno0sME
t04c/W7t+tu+zkPDWsn3HK0op/Vs8ddPx45d0RvUX+fIvAakZJHE2WOPpbWzBTffkCGP2POiCHzJ
FyLD8nPW5cX1zBj/d5Z3Z/1UP1/ojztuPaLyhtD5/vxWiqgKJdO3Lw3paG9rOUrRE3kd2qiuHkkC
bZFIpUSKPOfxaMNW9hLQOrUeX52cnm9djuoWcQNENCIL4kcr8d/pBQEriUzG0tOn7Ve6w3SKKfRV
vefwgnMsoQ7mtarwd3yiD2bKz58GHRnPKxwXEEXhx0HhL8+QnS1S0XJ7LwsKcyKyp+CbrckPgIgT
3ZoZWCyyvppTThngDGh5br5PnURxlnme3IWJwzC5EwXSu6wYb5YGSJ+g2JY7erP1+5gl8485IOaD
LuGCGyRdnEdPl/qmABbxukyueQFJ7Nxa1kC+WC4uilhl90VKdxT7izQVM1GJncDuE+zFXdwQnzsP
81uBcUbsvbl8ttvePwd+uqCmaoYr2GKEBAqSp6JN5Of43FYt5D1KoX7ZkFphXWZJgx7ln58E52fR
MXsrRAs3ZIjCVQBJ8SsnwDW9HnXivHdOar95AyYvTMneqKFtroJebBgdkIRoqs5BE0yXYTpZW7qJ
3TWhK6W7tQFe/5hKrXdhxza+yX0TX9Mgqn/0brZGXjKf3OKlxgVu9bq5/3j3/9Fw7//PYifk4f33
xc6+z5r2l+nd+hN/ljpe+AdWNVT70BjcFenGivtnpeM6f0DMYzqHw/S/7QH/XelQzkSrccCDC79W
sxys/zW8c//gAfNobLI/whDBJvqfVDrUNT+tQ4wMmSsCH6VsEt6Kl/ll9c1xKNp9APY8KUQTnkzV
+XdO6yvkyXiagM7lSBVQVNXNCpm0XVS9Owog6013XYcwP/ec7lWlHV35OgoSBCQh/bLujFk7f3PH
yKQnUgqwvIRIMYLdusgXe5G2gbzsVV5mp44MzmSTVrnwUM7T+w79Nr7TpEpWmMgKWitEnkCGXBxR
fevbuvhc0KICrl0wkKFRJZbHTDmK0JEOsCBxY0VrdoFsQ/LgpjG7d5XbE1dZQnv2A8xrR+SJSbPl
l/gcmHDkF7u8b7uzQxPeP+Uz/AyE+3a3+sH9VjAuR2dxiZgzmzclrXHg8kWdJJdd00coLD2Yu8BF
bVKHXVtF9i39RXxKyB0VUpm4TqfNkjhSbwMUneQjC5ACrFHjBGf3llbX4tIclDa6Wx0rhgYA0QPS
T8a+7zQNxMUm97cOQyTjftO1AYpUIBTTTk25vzZYhyJZHhGLJfrJFOyxDCwbP9Xyi0NexzSckarh
p7o3IbFeTNmMlebRzTDagR4fHIucPcXAIW2G6nIyRCUv4AgGr1LLwxKgHxq2OPZVS2S6rpkoGeNm
Y7QlNRX5kF13UXhAIqJhVoumQJgUKLc9t1gc+3M2lMVnYaHMHhg+pUreoSAke32Z0hmnZNTV5jEp
eV72MKGQwvgTKqyHRim3uHY1zIFjWJpx3Lr4NUluquVCf1UNNL7oEscBp8EFdI+bMZgGMwCTINjG
xUivsxkVubOz7wxQcYZJ72itohLJa+Abu44AV6rjBHPhIZgTyPBLYmz35Myp3Vw32EGDPV7F+olI
dM3UjGnbXWIMPylc7jk8pqG301YZ6mOfLPIu1UxMd3r0sAcH/KorviHSi/yiJmdtkD2nbDebXsMw
x5VGI3Vc79sgNtkhsCmNLo1m10KJP9DjllIr7Hu5mZ3j5Pc+tpY8A3A8lRKM7uhD+vrsfDS1ZFZr
3KKuIWkGkYkhkVdWND83Ik7a7h4sWfgQiXbMLiZjax9/Rkw3mBBRuxPPVsdU4UiO4egfsPqWq2ie
1DUMfXHqXMZRaQCw0fn382t/DjUzyyyLveDVRlRcJ7BASOHd570n01dTsN9wZg163LF5X3qf+yWx
WxKWS9+ikd5HVphte2RE8e0ymdG99nn4YXGpiokvCdF+81Xk9TIR4ZMGdzZ+xmjrkoS3H8ifS7dO
UHXoz5W6sZTAvSaMkPcEBQzlRTm1sG+9RlvnNAoXhp0N4necuwP+FqJ+RbOFLWffOwkxnowE09nH
aIiqFu1UUQFMWWL5OMjZv4imCGHbILJx2SMHS++TyS2OvCqiLR0tguB5LzX1xlP0STfB4Jn0wOQv
uwyx4nkbmPABWHkKo+EITqb9gjdzjnDGrsBBZDxooq3cik5yEG6yq7lH7oM5Dh9SeIbBntUU6hAC
nJThVoMSc0MfovAQS1NgbsJGJs95Y+Z3zUCgYFpTJctmzBiqHJQX8yzQPy0Ro0T0WQprll+mRSi4
drayPweodcVOiVheegiuJyIPBMHoTOWyrSIog/yG2cca3c+TGqiXU4k7JcJNiAyInDaUtql9gjmJ
dJknhGQQi+K+6zvv2dTo6C/tBdZi86mI1PgY+Os6MmO9/x7QMvBPxNGs1o88bp/weHk3rQAvsg+M
HWBSGAWyyEnk8w2zQDYDZ7ArJgsSo9ExZaHTEFGCjmlMVZGulfYB7A2305Cr3ShFZseaRyQ2Q3rA
oTUPVOKQSbYjUU68UfKjCSXFfb7v/DaB94yNy8u3SesM8na2eJIRXpVxwqwe7bXcLAEHY8KRI3ti
+EdaEV9BV+mgJYStInrKSKTnn9o8mVC29ixem9BhkoASUGLNQDiZTGarxoisRy/tCE6YrSC4z/Io
690Dc3xgyujyFiDWOrc/IQ8gQi0gSavZMMF0JLMryfw2qj3xzbE7Epf8MCUftC2ZbmzwhLD7ERCg
yr3XI5vbprDMvtXaXrqjAyQl3BRT2w9kkxcoZA44qbtgW1ngXNqCY/86dBoyCLWFe437KC0o35gL
GswxAfkdKutc4n0jb3iMERQHTMdLdccjwGelDTszY+gsc1llTPc3HFwRNjrcG8RJppzxha4G5O5O
Eg3nYFgKUgD9TPnFDzzLobzk3sCKVAmfhMl2Ks36JueuIBQwSmtOtQT1vYSFZjRphnRInlYKY3tj
Z72nvuQAD7m6TtNUza6IfZqb+37pCgkfUaom21XlktuMw/rEAa/UTgxd89aCaZ2zTBOoLXK8dyMj
yI3dxl2/JwYSW/Nil/NdwcUrNlVjZZyB414wOSNjptjjUivf+XvzS2j66GFGYMM9Uk7z08ip+mbU
JZKTCCXEqy9GQD31il04LaODvHHpxuiHBYMw2RXFUONnGhnLzV5/50RxK5EzRMsnAuK8z7xV85Zb
3XKdFWRfbsIua+9LnOpPrmk54CfuVAyHymN7ZIgEXnK9xbAQ1E5meNdpQ70/0TSGKcD8B68JqFaO
Mm5DvjSqKoS15VR56X5k3nsVM2IjP66ukgt21B7ZeWCKQ5CppDrS5+lPNR8FSmlRdA8Wpv6ByZPK
r9yIlK59Kv3mRcuxu6HF4Wg6ZACtZN7qb0iP/YeiiCtvB8dDJPtZ5sgZg1hx9uuxLR9L+qz91tRj
fVwqXEiX4HZ9OqljixoY5k5VH2wyVZ99sidPjNSARYJSbr/1hKJCTk+n7pUT2gDkI0rdryywE1ux
56dI8KeiR4Qk4+42xT0GsGoxatpyn6zq3Ci2GC6nw3jR1zG4OkCexdXstg4HTtnaXwMGh0CUspE5
c+dHVkJ23wykslJB/bTYBKudpyrJQ0xikjNPXTcgoPBFAqCOUsksL+1M8GaLQsNIcpugvkLfhU56
jjryOhdrgLhf9Vgg9otdiHoHuwfXXoiwgu/F0+ZtcLz8NXeF4tdW6cyiB/m42NocYBAFRUOF89IS
NG+HcLG+ddSZdMYRL6NkoRXKtBSVS7+rap2QodvPEo0T2/xeT3EKx6t0VW+TUYuJKCTYxJcRO4Ya
XCCCFkz9NnKVuGiSkY5s0S7B7YTLwiFjRJXtZk2Z7DBVVNb1EK4qPKJ5/OwYRAtn89bzAr1LUmII
pjpe9K7R1Ro82MXyUFXW+EAAq06Os89hkVye1OOKbTB64s6vc0y7qHt6+3Gc9LBrGQ/UL40nMOus
MVBZdDRVTh3B0GexH4Rji/Cp016U7YKm0FdAXYzFTLlv761eRBUfb+w+RQTmlO4xg0GhD/MCOYwg
z7Cx/GgTjIibr1HytdBg0NlyAJxxyZFFxJ69QmvwyN93S4S3tqu5R7J0mB7iQLfEr7gtsi94Bcwj
bI6RAh1Zg0AMbprXgc9HTER4rletrBCiYg6JaecXCUGtPdeFJdJ9lY41uepVgJohb9rkPSNcnNuD
bEeOJjIuj6iz4WkWNfFWu7bCPfFnA+F/S/D/Whvh/74E33xHPvuz4pa//2cB7v7BXIfIFTpTMqKj
uWpk/yzAbYD3nMkopZn5+B4PBD/03xW4Q52Nn4BaG2jjOrL+nwo8+MNxsewzLgKKKuh+yv+kAocr
/nMFvr6ERzEPWR7yPWcY3t9fm5LOXMSkreebsU39CR8xh2SPEwZPa32gVRwc9DSMsNNoC6Np4yAs
5d7EY/MdRVG59vH19NWrBAqKdASgvnPbrhm2/hQjrdMSl9K2tPK63JFbHaVbzs+Ov+84eOEAqcRk
7Zxaiqd+8gNkWJ2V7osxIS27JZLXOXdTR/7HOAxFjVvaW9YZQEOVZY/8yosFAyQH7bFUSHR8lKXn
hrkA1LChS4bLUGdOepcrC68OaB/Kebz6hb0NrVS2W0221yei4qgxdYQg5qTHkWZb21FdUv12xNRb
rTnAY+qgJwre/IZhxnyeEk07j8EHJ2uRZ9kPFWb5w5D7c7DnV3h6C11g8PEuc4Q6KNdTT14tIsx/
PMTPcaqzlsV/ImpDlb5HC193GviA11rbOcHKsvHQKyLGaZvxPVNdtzo4RefuCaOFR4f7vHR3mafF
DxQO3bA3EubSjozKUh1Tq/Ka/ZRbScolGCZ5W5HkTN3ixxJeIAcZZC9tqL5EBWK6TV1oYDwoo0ng
s9qhfemVWzVHhCngsQg6Tbw9iq7mhkDMXMLG8VN/Z3mMIXDoAqnbwvmMMc92WjtHR3IEPLiWJ8JD
hJP6c66G8ZpwyuG7sWunPPuo+ftboDK53k7IY8lksfxyvowUNdzFwCCC8+NC5sCujm32RF96IJTy
IQ1nSCaMHo81RtAfc2xBLJ24oq+zg9XoHiFx9bnx/THDOQLdUm5aW4XTM6s9Mjadh252RK6SJ0zf
wr6AtKjBL1UmY81Hmlrd+VMY13tONvnbOhfhTFQgG9ngNR1XxXjvfsZxGr7nDjEJR6JX1R3KESbC
Tk+3dpNHIHRJ7GuTaqMkzQjAweRsSeO35c7WhhWWFGYCUWPJFGsTqaKhAreSEi34ELrxbVIhRN26
IXHJUw93ylHyqx3X1bNPTfc4GLeJDrMsEiLSK5zEnK8w+eRGe59yrCALZIUwzjZMhdIvthisGwU0
2Sa3JEH36RozOdvIiPrVLI77Wqic6VsJJsgmF3dyL3qRxfhyyvRMrC3yZzU7Dz3EfTyrIELZvur4
S28xX8/KtntzCCY+6YwKLI6D+s1GLqoukO3Si4G+j9Wl8ZWTozaupxP9HQsipo9vj7wxO5nlDh9s
yX3J8zhup6TJ3sImmK0DAl5G8Rkd55YKea3EGlLISPweqwjpqo28m+ow50fRmS/zBiIXjB4hMgpD
FeXtMUzQ4K2BCuEuB6d4R+KWC5LGhc+648CXfmlSaV5dmfXPI0vLYzpEWQVwsXN4ouU8fA8+vupe
KH2TVKNzx7fLNqpFD3mh7b7Qs+mrnTN5a+6i4kORDzIKbg0XABzgOPzsUof+92R2+3oHD4EHHO5S
pDeFycRnGFr9uXc0YqC08LRNBGUSh7zhJIwOhViTFsdwGJ4yu6+IwLG0i5x1Is0AefxCRqMAUN9t
WbIogjyr7+dbCYWTUMfpI+FxYCxA3KP5yH4kVs89WjmBkNoOMqKZSj2rw5jq7gtDICosy2+1t7Oa
NVVyWQMm8XR5wZVeYyc7ryWBcvxIo8w+kin9j5TK4COx0lULq2P1kWSZz/Q7Cdj5yLj0dG3QbPue
PHQGYz0cEBE8V3+GY5KmF6hn+ZGaGTBvgqiwZmkqveZqAtaW6ZH7vxOfWssRM2Mx6by5qiOR0/lI
54zWoM6oWT1mmBORyjUfWZ4FdIlbWrgL1a029F3ij+TP+iMF1F8DQZNkzQZdPnJC4zFGbVh/5Icm
a5Ro5hAqmsR5/OKsQaPc6jwsMe3dH2M4pzdsuVm5pWEUiisnNf6faJf/PSP9l1h1K//+kHT9f//P
lH39Kdr24yf+JcmSAS4j4SLLYlyBp2cVdvxLkiWE/MMNuYU+gj/g4TBE+Nc5iSEGRBcPmnbIbGEd
Y/zPOQlNlu9iVohopQh39Sf9J+ekn09JjGpdx0XgYoNkJvsCGcvPp6QOFXtW16m6BtCRhTvVOLO4
LVDfO18JqXYo+C039HAUO74Fj5eK7OUvF+vuz2HmT6LCX+bUQEqRXThYqVw/QC7wq3axcCF/tK7f
XmXIUIed3bACn93WknfWhJjrx0RV1Z+R3Pj6YByAJRStYS2/zOTCdzv27+6BjV+ac+L0rB8ljYfs
bqwRd9/95p3+MuYG00kyIVlyQOYZIwW/8tSzMQOu2beoEuC8OTsHDHL06CWuQObtRwCrp5k8k7u4
6yb0S3k+Bd6prNyesK9EdAk7aqDhiaS/GW/+wrvlO5QofGGqMuhE7Pq39+XYrt8L5PBXDqB1vVps
s3U5l6PZFpg7DK7QpQvAKriePhA7HpGM7iJ6pXtmMvwAeCfHLfw0KzyhdwY88Zvr9sv4VTCMxhXH
TRsBoufPVZnylym2aGbhcb4R58UGSniJ+qKNyRmXIIsSNfXOPg2q+nvTpMM9TZOC8NRRaf9CYdXO
fiP0WV/qLwN1YbtS+Ch98O3xdfIvP78VEm3iqQzEeHZiGlJ0bCtdXo/j4voMIYa8fSPyFxPub67A
z+Bbf33VkI+NxtJGfSk/5tN/uQD10lgB1Kb+3DBKMrth6SDK4eO2bWpwVvOnhXMkuMray6Zj41T8
99nKpXn45y9ifZZ//vB8D5znoKAhE45+xTLjQC3RG7XV2aH5VczbAdUlKBsVMU07/vNL/fJQ84mp
/FB6MpslceJvguSq9mqj61Gdmcc41km5JhguvYqA541qm6z5jdLwl1WMl3LhraGw8TFNsnv+sor5
0Bu6wHTT0aD3dh97b470pzr32uIdo0mCJVokerlDjhb5r1EZtcFvwGY/j3u5pizILF6rXJBVgrX5
5/tKge+SiedMpyK3Zvoxf36HgsbyuYKgWT13mPCWy7kn0vriny/1316ajxviWuQqo//mHz+/tBV4
JY4crU6BJfLpKINq3DlF6wS3TbbwxVr5HHd7lQyQEf/5lX/9koHtBSFbUPChKHOCXwyqlg33oYNf
e9KJEvZW0cnRVNXrKpMGI7fyP78cVKNf1D2CTVQQTsr/CUh9wLL782elyJzihvoVTpMFeyOx9IwG
Y5nNBdZPz9+zsDT1No8qJDKgL/Z5aeAXlWHs7+NWzbduCDGUIVh0ObfgFULlBavpRp7jLnP2ADhH
UJsTyNyuN6fSq9xPAHTHC8iTwcMYYf+fulrs3QEcnB+njyYOx9bDch6DQj2ojIhY72Qjpemt76bE
f6A7NfygRd19aQdtDoklyssUOPMNt8OXamihOdhFfy2mVm5b3+5IJ4/FRbnICmeScuS5K0R/xLwj
nyzUg7cZ8apbgChkVrZNeGCIXV11E3TODHcvZVtdFlwUp96yqz8jcuge0hB7/2yq4tAMfn4K6iY5
4nh6Zj6/3JvRYXy0NN3OiAFcVqSDi0Q36Xs79D/CfsGfMq6x3tFYkMBAX2TNWMGBHyHZVX5nIiaq
TDzq1GtvesmVEFbOZK9txUXvEtE5+nb7Eoux2jvBVCCI5MT7jp/eAQznUxv6cfOUqDVWldpwx64r
vsiRoTHZ7d28n5tkvvb84k67JIH56Pw2fdCLe8nI5YHQcfNj9WdhgPOjmiQEV25wQ4/1PVHtRJzz
ToiSwhKqtwRHA4gapHQ/+zHz1i06eXXlNLN/Ys6DojuN+yONjug4BO1jXtXuCQbDtGd1RBdALAEy
Tf5aPehe7QNMI9bZYTm5yvNqeIplkb7lDO8IS4XVdEsnPXgUMnZv6VeYFwwZsBRSQ4jRUFhnhXVp
5TRDX5lJOiYltZLiaJRK91ZZIefqClRMRLrO+ddi8s+OQI4FajWECxIdQjyYfvWoYK0g0pq8yR9O
TTx/hVPib6eA0XqZz/rSqpPpbCIvfDWjRd8o7ar8glRz9Ekg3voLEDMvTmKX39zZF5et1LAVXVUg
JCfRSYXgbdoxP9ghNdxgq+uBEp5udevXzzOWIrx1fEPGW8JD6WTOtvLb4pCTwLJx6DPgA5yXay+m
ZcAeZPbI24D4tH76GHbiinYDXrew+RagK6MzB/K7natH4aefYFRQWsq8B5rgjiArJvsNAy59u4pA
2WRoMZoN9tbLhtu4MePRaZZp75ZFfkGIhdlnaFq2wopn7jpPjgcjINCMJidjlxHf0XHy9gLuWnNX
U98/BrD5bgiUT8D9JPNVnrhq3yl0HVYbWHTOQuO7W9o2g1pJFTyXSOtMwhQRAy7Kt7I1W4Kipu9u
i750S/xQtMmA/lwLSDDFWaZjWb7ipiqtt8zMjFvBdYw+6bdRmKfXbdTW+TcR5+KH4ptzXpYaJicm
Uj9Ym4l9f4MdLAg+RYyx4peu5TyB0G7J8uxkAtspfsi1lbC1nFkHjwEHnW+dXC0BaT50QAE8yX7n
ZFIDP0q0KPE6rSfq2gqGtY0ue+NdEtXOu9JzTgMOCYWdbSFI4faT2nTZgYEuwKoiTzmOk08ylQes
xE56ybQulttmrvgNxrXgdcL0Ka5hFHrh1kztIK+S2sb/qac6w+A3cwlq6CfwB65AtHvmJmQl9rw9
JouS07DoWFcwXK51Kl7z0N4AgYyggpY40/Ye62gAArwZvSvaTn5xTfWuljvPVuywjjUu8XcsYpzf
qrbw3p3VznlqZ708cxoIm2Sbi45Tb4A4CRCHymL/dVLwV45asnbQrYI3szgNDMWdC5OUFbddcCw0
1Waal3KJD67oQ/NQVQoN0pASU33XgxcLnuiqQqKmkz1G9IOrdbatRslAki82dgieY6evv9dLmdKP
QWwGJo32EqN9/OrQfSqLSWNwWGy+oXQf1swju0OGkfya/CoHrwtW+wcUXnzfV8quUclurVKpvLoW
kJOK5OwPFVo2xuOTYe1ilbeJyHNHmy93QJR68ACX1kegzUbz7Bvp2vsae9a0MyRWAxVY0kU79U4U
dvgtqnK5xhGLOcSaO5l+tvZhrk14BC9UHposTWBCegbWF+Ahd5QEmKYS1kMpiuQUTfTgX6KJeeb3
qh75WujBtQbmX5rm7JYjf0xH6t9cqn3SAIG/cuq6GD7341iT8qIau5Tr9hQ33nevsvt2hVrh9CDT
hmIn+cHpo4PtxOF4uWSR9PRDErNgbgk9mVjH0jbJnlu6UMGN0fPClUoZAsZvgLlqlqx4YMj+oAju
nb0NlFnsMZuRWokxQDmnCpoaxxZGwmlJr4dxWIz0BPCWnh1OxZDUh/zJorf/KUxysYf7hxdY0tg9
0oNVl0lXxmtTPPZuetefPvu1jp/JKIpODFAhI2ZoDGQpghfqgk+497NLPl59GGuKV8b+Y7BpyuIc
ePFYHtSAW518wqa/A4b2rkxPP7PzsmMsc3ltrR200Zu5z5xWXwZTbD3aqE+PxPqyt9DB2wZe2PCS
k32PKSHfMcQOb7MQLXuURfB8BlrcKWjyTRfKwN/EKx+ILlxzKJjtnWbHImg0SiBqBxMLC9xseBjG
7ssHnzncTuIrhdZOhYk+LsrLUwrsiFGrr5rrELh3AVnVsy+dxcD5REN44QqT7vNqjA9gP1/EXGXh
JojAyiPjVxu7wk2JGWk+ebmvzg6jbIgCXnlGpkQDsedap21DQHldt/4XJ2nLo5vHYHSmYdmgjqgv
+1qq+2ZhqijdZr7slkzva51/9wCpPyhMUXQ5QxzIC2F6YmrShybn1wHWDJ/9chByW3uyveoYPLib
OW0JEWB0zSnB9RM2vAU/awcnZeujen5exhb3f9Y3tBLR6UEAcsPMAJ/oR/GDybi8ymfPfQE07zkb
1JzlVreWQtNgkwkP6aRHC+d3ENHTNPZfCuHM/iGMkkq+ecRI5TdmnFHm4H7JKHt9nXME1ClgO59R
BNnwktn37IDd3RDd1KtNDn/2MWOzPiVJ5nyB+BafCxdDlDOVDUrCKDFHt0Udu5G+M18UfTJbu44p
wMox6IbTlPTjpwYq1V3vdxyo+PTyoYcHw54fhMVTXeXNtJsT43yinSifMZxPp7TTzUOfxe5lunZk
dt486UuUR3QQ0KpmmHvMVBAu73sHO4ChsJ/N2MfbwSvib/0wRy++AKi5DYa2x8NkzfwcHSbIn501
wStTq+anHHA68YtX7rGBW7bTvTdsUYP0oDu6ITlVKOQ3Le3vGFvQzMTNybps2HpDO1zNWdd9NjIr
HkUJNJB5xLB8ct0kYEMBj3cIG3ANNxLplt4Iu1IjBsMGIV7BY3+SGPmfezoO9yzo9OOFXea33RSX
F/0wQqeZ0Lcc9GjGbJ/kigAoCy3f1ptt4mKiap6uE3Dw+iKP0nHk+s4WuNCp8C1QHHl5dsh7Qpe7
TO+VCcM9Yl3xaAYdoQBd6m1aQL7R3eQfuxi4qI6r7Kmoy3d0n94FH9AHZUiJ9YlLq/zdvLR65zSZ
gCu9RMHBctL5mCBsOivqpqMbDMlO4QxVGzzgqbmJOB/ekTo9PgdZOOIcw/PwTNQVTMhcFVfFUFTX
SCmugfr2X0fVx9f4/uWtY9L+YE+I+CDVoU524eAf5yw5MejNaR0VHtOXIu+uFjvnFtOM+tCygTJp
ERbe+jjv3yWFysR8dFm+8rA61c52Ga3gcGvffa8ej94gvwHXwKbsNLAM99biegPHlZHiKovyCy+j
HKs6WNY7kSXflcyDkzXyXCAuEMdcl8txhn5EfVXra6eH6Sv8FqdRAddukn6BttmIx4AqeGcqjJLU
5O2+nv3v/mQhZNPVOQmH5AB3OLon78B+6qkBTjanWCZP0XjTj4m3XTCUbmCH9Xvy5cJXX2P3snLS
m6TVp0dCO5xN6LXIcGw4NMRYwImrMntXSqg4lqeuhBQOpx+tUE4iCOobhx8tgvLUjDHPCHijN9g1
CK68xL4sa8/e9lmZbY3UF0yiXE5jBnHJwfU5US28oYPMqniHBuZr54bAQ0sr2htjEZYhoCyvEb+7
GSElHVsyH6oo6dVxEu74dR695xZP+KnQQXLyETVjiVkegtINf1BjNY+GOvImp/LQIJFmkhSJihwf
Yo8D8k7qob11tF2H13PF07WxnESe04qYigydlUSAZKGqxUnTzMFdVvvWk095JY/SkKd8kdchOMEW
5uRnzj5iJ3uSJjZzUD2sLIbXGXgS+RJtgP44QfN4JUTxIidmwb1fdig6Yv+BlM6R5hx0yKxx3obR
tA9jOnGOUrG5q1s1nuYlSlizQ3GOg5nAI84JjwgyDT7eqibvR3Ck8135SQWd3Gq3tG6Z4L7kvXAu
ArLppo1dpgQ7RuX1YLOGya4PzyoFGt+btvrKUoaKKLWmT83Qrkwawk8ul5r1Gui3wDMUBNa+lGa6
mbpwvuLZLjeu8aKrSaXBKY+LL5TG+X1BGbKdLOXc1x5QOpcdCtkPMoTEJh4V2C50l9FRxWXVTPl+
dsrsMY9ac4NP2G4vcFs6W8hj1Wd4re1rq1DveqgetqKt1EVJSOA7HW8WcSCJB+7osLiQeHoOdKIX
0AduLH50I1iKJSTsDeFRsic31dvrCPMA8SQdGSVIzWFnwcdu9l4DQ5UcGwSARQNAvivu1mnvQxCg
A0xdNHOpNdvk/1jFdZRxNrPrUV+0rfmWeUWHRk3poDnqOnOBAhXt5yXMociT4oQ2gn2b+28a1J7T
8LvPr0UtNMO3ym1xJ3TTnAhoRqSpHE1kqJLXk3G8m7UDeK8ZxNXYR0PnAgb4uaoTj6zHpQwh9vWp
i5tOuMc+s0ZwFRwAH9Nc1reDK7L3qOx5ALMFAycNDU72gMTwCpABR6MufsSXat80gXGc7cSZ8App
QE/AYGtsJrJ1cCKfNdzrJRqPCShnY7cApkrLPsBgWtlNvUDAQYnef2eiT1RQwqC2JgP3SCoVAjYv
Dz7DhnHeF3oxSLIG1jHO+1wwBqwHyLpqzwX4XnooYpPCwkLhRQ/eItq9GOFcznFVXgh0U1uhiv/H
3HntRo4ka/iJuKA3t+VYqpLUUjt19w3Rlt57Pv35UrPYVVE8RaiBAxwssK5nJiuZmZGREb+p3R6l
3Btfr7D1QXkSoEOtjLcSatsKebRhPMlq2TzS5OsoiRgGP8E686Q1AKiPw3cT36oDJehU3w9oJvGK
soqvqd+PDzbC7t1GklLEHBz4CsaOciPKpE2cfEumpK+/jiOnnOzI6dCMhiy+yapc/+mkWEhyWXbb
kIW9pW0Z7Wjuy4jv96P+odVDDeyBLee3CXxaIibt9mKLLmSPw2EX47osRZ5/65k2pp8xlaMf6Nai
SkNjG9gezy7jCQZn/ymJtaoPFB4vjpRBwVLMprwFI+K1zdNgKl1fgoHUOxWZHhQ27KZItd0Q1sEw
kBoO/d2oBMpT1KkO2FX9qeKmvZOrOP1NrYSUA0xzpz/EjVIOubcDfBrnxdbU+G2n7vkNg28MNeMs
LnlLBh2YfJcKTGPCThgcrgaLNOlcovhVH9SiKLK7MrarEl1tj/8HLRZMbcgbjQnLjUK2Kpwnq1x2
7qcWUf1dVnZ699HH3vUuAZZg3hV9JZvf2kxT47upR95p75mJbe0smumZmyW2xAmcSpu/awRlKCHZ
VcbOrVOy4O9HVRtoOGVoHLEm/DDeCGGhBbpbPD+fCdze8BPkYtw0G88zSu9Thdqyhv3qxI9FHdNO
f4dO3UzvLaC9FPWKCafFbWziS+NObQpj1Z78KTr7+tRZD5rUoBKXQkWio4A8PXDora6UI08okOAl
wRAWj+UjPRq20RHXRus+QWqIYnxkeOG3CSggJU1v4vHYjlqNUUGu1pZ9wslBHd6pGgZZd7GFSMW5
LJQB8IsG5ShFCgcqE4V2LNZ5/joeWrL9JBXyIbcwlHrArKGObqA0jOkZGT9K37LTW/qxJdLQXOk8
f3iCUpDZgv6Q1fmetoinuzZStI1LakqxAFqDrNxgL8aDgbZUg86hbozpSaa80O50C2F4FEeHPPoj
hVXBIwj7h+amULJSOUytbAI9o8bcjH8mxa4wH7Fgtph/LENDgnoLV5z9pCiB6HXmOR9ekyr+3XPw
x3pvyInKuxTfW0rpJijQ8DYJ5DI6p4rG2JlFavuFYBypD+RCUUWGrJSPap4o37GSNY0ShDhadbzh
tWrYw/KcdE5OQUfIE7mMjHso1r+dKOxWBgqvmiOZf8paUrqPfexoLF3S2TL/YRmm2CzGqKMh3xgK
kl9KKpA5E5qU6SbAqMz4WMOPoTw8jKCxrKmPTioEfv2AHxxBSqmgYj220IryQ+kVanYgTR6jvT6o
2D1KvjllD1EUiZZBnSOBDB8tCrJTEvrKFy+ymhG6iN8bAXkcbbqtydY4cgX2zu1EqivtRedNv8um
Wgf2UuqT+hjoNbT2Pqzoe3qpyWNwtIGkgDJqDqUMsHlLscM5KxVIso2ewMzDetJnMU0brtTea8gI
DqFm9indOTxcdz2kC/y5sBbQAZfpQ3lCd4K/S7c6yybno+kHys6e7JPhtVlwQ8aDge/+n3a2/rys
lTZUygc1aYHaggwzyxuvMmS4HbHUTbdSjUEWQChEqg9jm8IYAX/dZ6DjyzrZRUMrndlcEgSzSs9v
JkZEAj1S4uK7UyuSBJXcjF0K2VFx4qmpjmc6c611iCo4NMdEbXFoCeJ8zHYEQgPpbKQ/EKuacGim
rKDU2R3AM9yv6rTwDhPJPjksnEPnlocR8iK2HA9oblE/jk5Go4YUdwHSP3VOmqENaJnsWso0DRTB
Ycrrn8ha6glcka78gdB99+CnLNFxVJWq/gWWVI9JSnOWGxlRfHY0+npPVpJy3hD84jGlTj6K1Cz1
d2pEMVguZ8jHgzmgd4wscO7hfUdg8JA25anJvc+j/phkYms0cC5//HM4m0phj9py5ZRHGQ3VIN5U
QOGnY9YpybgLTJXCYNrmU31So9ToDzi/Zuahqagk0hQqcJSJozo6K52P4lmoPSOgcFAcIZmolf9O
k728RBQzQ3CRVFSojEH2i3hXNqFi4+aQ9RP1RzNHvDNi41oHq8HdbAu3OTp3o1P6aMcoxR+rlvvg
j5Yj8EflWfVM7Fd0ncpOKUF9PQnAXPoFOCRnPlRLungxVGMKp36e0JrbThqTe1DVjiUoLD2JXXVK
fbdXKxVz26RrbKgiflwmrtFYSJDxYqc/vVGJuNGfiNpOfOIaMOM7o7ORvNmhDYSxC/1nKuuSUZjZ
oYic8XM5ZuMtcFq68jQiKuInrBWi14CsI7OsevwvUXIw0xN4Tbk8NHoojf2mKXLV+xxagVG6jmTY
Em6aLZk2cTr1+ncg9/3wnTOEQX6wMbvk5myaUHMhtdDPArLbtjWKkLHEHIpUwoQjDvMkOYGRl6xd
L9vRcVKd0DgqQdJENzw3nE/AqvQARDnNvZ1vywjGZFFeBbt0qssfchfy7G4QvjMOCiWxL1Vpe/0O
adRERexV3BH/tEoHLEqjPWL3CkpeZu7f8ZGM/DHXR4+SBc3U5jO4xMa8/ydiWqUaK59gAeYRsFoM
ZtGIQRRjQltA6wIX9TkWzrFsGr8osSsiAstZcFSnYYpuVJbypugCyFRjqzX1LxPXCDQWufGIPibE
I3ckD/uEvQq28wD46q+FYsndvhvtKQNtmhe92qBogGP13cAiy+RsPqzaY4b6Q31QRo+cWFLavHjo
ddoXVD6bQXLlLBycd7DbOcNh7rf2t8SwDbRnh9j8SZmhHG9rqdFxuuda7D6SERndezidFMHhsmnd
RwtSC8d3yLsbPZLQbEsyX57eV5rNH5pgmwB1Ouyk8MZDEV7/icnAiAprCP+rOWvTNJa/uU8gcu34
ZGmYbKhfT9J9DX4BAxGhr3ZEKUoUhCXoHYaDCmrtDT02gn5p/vQA+WOQrvtBfmtXRpoDo4QbMu0Q
BcmhtOaDKnnyTkHLre3PWQnWtdsYdg6Yu0y1tIMzx03/Dcqw0e+8HkdFUEUlyjBfhtABQIREAZk8
HoK4PnQfcCTtikceE2Po0o817FsraSFORpGapscCm6evcTUqEVu0tStRwx7ochyztLSVe+pPabnn
pddg2UvTlGI74hfT53/nSIbcamRd6M3pR6yfMKzeAAuxGk5xmk73vhx3v5RwJAJIphJgjQhYFFun
ylAbnVpAj14wRo/F8MEuitDfhajcMbKdsWhy5Bj5DaWLojhiCYnKbmLAg/qAmo2tHOWEV8+xmxDg
odFUH/seHeWt3kRZdOt1RgcC3Te7cQBzJfm/LSDD5XferFL2xUdh4YclqVH5U4acyDuwHwLTajZY
uw7kAPQsA2i5Tar6P5yu7oMvvTOU3ncD+bvuI5TIwEFOCMFlXEkQ27ypIO6h64tePjXsgFbEWcti
+Mq1TyK/9zrhfDVSzyoEj4vZYZElNbdZSgXlHgqtg6572qjxk0Gfn0AfJ52Rb3DFNOvkoCHwrdM+
JOn6FQShiSlY7uW2uc3GkpZiEtW8qGoFqKk9pQ8a8BCOrzU5nTvyk3sMUrU4mh4Lj7b0Gatfs/6R
Zm01gpfye+RDMRr22nNVqEV+rBCRUkSTBdOCqWpU9R4dVDvbSFCuxxEzDZ5nHnymvBm/4JxVhlRH
MqO/S8sm09+jy63px7RSiM0lL/T4LnJ6czrhKpYBSCrkxrZwEovHOrwB7J07D5GHSNC9PTUeFhk9
GYtJUaRQxKlvNGk882ZoWyyOqIk8WYaEhQZl4LSt96jzyrW6bSE/UyvEB8LDQbih9CKQ3Lnp47IM
pkIq3mlS1yjOnYT0UQBhOSHRbfcTw4bZPxi2/wP06P8mT48w0X+tMZfF8MWv+c9f8/9Dwd4AoPa/
Q0u37Y/vF0p//NX/hpVa+r8UDZypDY2GChAyMf+Bldr6v5CzV1UQUaRfyrOU2L9hpar2LxXODdwc
RUiM4RL/X1ip8y8kt3TV0UxghCCq34IqnSHNSBRUVbUNS9GRTQL9NsMkqdo45SgGxW6cjDYUsYbT
AZH68OJjLEBH56gvMYom8F4AkKD4zGF1ku/IEFfb2MVOzvs6FhEZRj8iJd+Z4bnqqurW68ff1hQ0
H64PrMyQT8/z0wygq7x8gVzO4V5aYWWSbTaRa9HoHPAKj7QPxjQa39GrGjmMrWV1G9Bxw+MYyTG2
f8VYxlsUgv3ptrAdgrzX1M63eLDLb35gjiikG7UMv+X675yhHZ9/Jivg6A5fyQIgdwmXag2egYOP
f+ZEsXeHLdc3I6DnlTXpiHAwJijXh1taDyCVMpKRRBVav5fD4byROxXWf27c4pqXZkazN3gcIv9E
88ilGq9/a+MYj+zRzD5dH3ppw7ERkM8DFwa+cSa3EqgVwBfE0t3Bg2XbkJ1tQczFawg0DtVLBKX4
oGC4LdwyVUC3sH4uZ5hhAcPDMoncMqp4oCOUh9dIlw7vEazQTwidaqeRStOniW4flUlfv+nLztN3
QF6HG5RinBXs38K0QRQTAwz0bkDYCsTyC2BpSDFVyQt8YepUjtn8cFBoiq1to6VRNMrxBnFBRnND
fJUXo1TTOExtAm+1pQq+94HR7BUc0FZ2z9oosyWEs0OTJmSUfrTSfaxZvFQggK7EjKWjy8kFqKmg
DgRUdBaaQBqUdjvqAQ2k9J2dydqHIOQpuoEGhtZvgDJ9vQUqCDCwwKTpY5LLNBlzNQ94pZjyDf30
PBMPFvWXyqH6UwwWclpv3swaRDBiOAEUJaHZ924wFFB8DxJJ1PbjEedYQC+JFu2vj7IQw8CGUG8j
fUbORVwgL1c1LqnXRsCKXAxS+5PhUO6RnDbYOzwoV5ZWHIsXwOPnYwMyVlFQChLBYTYUcKhajSnR
u2nX/xki6x36ZIjlN9angpJDZKs/rk9NmSH1GVCD/4kcHedVqO2JvfZixwa20k2wl3l9oVbsQlEe
/Q1Ir2ZXAgx+pyhT70qV2ZyHSEZnwPB56eZa8MBSGk/Xf8rrr8zJ4eCoaHBAJp+raipqLo8ORh9u
0SXTR9OmBwbnqUF+30xXgsHraH851Cw45ZPWBFHHUFT1M0AGaXw0lHZ0edL4t2aL8+D1qa2NJ66D
Fx9ZgXovlx7jyWOGAAJIql84jmJ8KJsDeA+gTNfHm6HoxaJqKvk6SQ86nRoZysV4mJZRhJXzwNUC
QLIlQMkEejpW6Vu4hsqdlFUxnDOsbfGstb8mET2v6z9gaVvxiSECc53aJporl78A9VqphEAXuD5M
sccKdZrPFm5I29bzNDwLw2BfWmniJqMenxy/RHDHpnawKboVKc+lTaXR3VNsk9NLKW72O4YcCElS
Be7QK9KGioy8bTukQHwcQFZi0eJQ2CPx9SkAvOKWeENXgZj1A7fCD2w7gfcDZTva2KRAVLz+eZf2
ExwgaEjIa8Dbnn3dJo+wUEGi0i3lIDhpaKTu08rw9tEYogZMTWZlP72+cKguouqJ5CuhiRvh8ivG
XSU5Zaj5bjwF+RkhLuWPbGHSeX1Wr2OfqGGC0DcQlhM0p8tREBRDC7OUfRfIVveE04WKg5KmHFSr
C7ZD7Ng7HM/W1IQXp8YOJTlAEt6aq2D6YClJNTPfRQqs+DDlbf8YAAVYCQDPV8RlXNcEd4yrWEdq
U3s+Ly8igCTZwwAJ3ncnsPKPuPCNP33CwglcqXev9qV1gjgf7PVMLbaUPoGlZ9bwAFJbiDDhGHf9
S895UM8BwiStg2HDA+ZZkeBlQArKiQASUQGFnZK/i8ngPmcBxlWi/LdFMkp7L9uZgW7/qJW/c5rF
ezkddUQto+iuUNGeo+4QrN19S0thwjrihjV5o4gH38sflcoKGGyp9N0KMMdv2O4ddb2uT9YmPyNZ
/TN5zMIM+HTwI+YKxrikAweGuuS27IcfuVo4+6SqijNcCONctGZ+g55KcAMMT9oXaQGqchjps68s
weKvsNHMhtKKD/mzAvzLHREht+JZqJRpYzR9yXqot1GetbsmgA1Rtg3w4cHBzn2KonuY6xnsCyf/
cv1HLHxxHY4IxCNHp6o6p5vR+q6UQsdyhL5j/Agi1djbTlytbP6FaMVjmdBqETpsngOX6yqOXWBm
Pd5gU/NZaob6DrzEIStRQixlZ+XBuTQYx8skMoor0Jld7RoNXEB2jXQYIoSMeJJae/IJ48FIMvtM
1I/fv/0TCvV5/O10iHJz9crAiQD24OV78DVn2vUK/EAptOK7vxiFKgW0Sr4hZYLLT9hmPYlTW0kH
lApxz8R86oB95bC7PspCANY1fFHIG7iyKW5cjmKlTQDfjlEQv44eoOzjfFeLsy+DSG3zsj9XeR2u
TE389FlkvBh09jDDg6lqMQSRsK2a9Lum6Jtz2Yyo8tS5/sPSeu9Y23bneoVnvf1WE3xaMm2Iw0I5
+HK6VJDlAa1i6eD49Pzljqg/IYLlXv+oC2kBmxEKMrNkBTXx5y/OeRjDoUQ6EftwmhSwomh3Gbmj
YhGsRNvrQy0cZ+4xSl0Wj24R2y+H6rxKSfqgwscKLPsnuy8n6q1Nv5JSPevrz1aMtNIgVxdvIf7r
5TAYX8nVVOEAbtKsPWAuHqR7sNQILAOr/qmhlHKguxX+MiO4C9vB6Pyfud4q9+grIappxt1u5M59
qFsNASxlok8G9kmStnU3FXcBeN7d2Lb9Cu9RWQgMILaF+QsufeSCs48DlgPVBS90DgCpinsdnI7n
ToDmbdqf2JSlx0hqg3GDNvL4PkwmlDlxRAx/xlIev1djw3sIRksNNw2eNBUi0qqGUKqeg8gYe+SM
H66v5MKmEamzqEbR/3CM2dYEo9LCURQGvx0sOqdwADf1UrK3qipeuYhWhppTE+Xe8U2YfPbBroVR
sW3UNyoqUXflMHkra7A21Oyog3X2PCtv7EOA1dHHLK7wCo8azNxRTPubWWnUfKF646nxnAC9OHW4
ecICKzGAa+WqAkNYREGLTF3lvPfs1NxfX62Fc4cjAoBH6KVcpvOqj0TFpxvGCrc5A/IbSh3THgjN
WtK2PIpFFi7ubEjJl8cOrSB9jJBkO4QdrXYHfyHMS7N0JYaInTU/3JSj/zPKbOfFtiGo56V90Lqy
/FwOZYMrMR7UJsXXTZRKHijWis6t3JppuzHNOn57VEZpExK8CJpoZolz/GLlgIwqni7XbP0qRT7R
0EZhhGmsTHPxY1rkCfQDdLbI7GNOkxMrYVyw6xVg0vwvBCaFTuFfbAzyAgcqO2Jd6mzD22M0el2K
7zkF8j/BgB4zmKduhai/eKp4ZOtU2Hmk6bNbu6WAw1uTrR6WrX6PRVjyuZdsw60Lb63ctjbUbD64
O2K/bnKAy7hJzwoZttvoAEqiATPS659uaShaL+Li5NnEubrcBqrZBU4iAVLvZD+n/RnVaEZkmHVB
UvyL40tnghwAq2KeaLMPWPvoAfkVxzeXZRhkYV7tyTjUlYi0kFzhMgXJUOHVRt9Iu5yQl9UNLjwR
y0R381SOYQhtWlGOOgLreG/YFayeoHi6/hUXByW7p/+F9oVpzQ5T1ypS1sUmCKeuB9Y/pcPe8fT+
nDfN9I6ScUObQQtXwvzSTYuiO90xaMgW417OtECVu7NHdn0RxYCH+l47qDiT7mEUWXdWoCVvjxi4
P4nSPpV9erfirL+IGAAYJ3q+nOUmr9C8hIG0M1BPfPv6UQNHvoBmIK36+VnWNbhx0BfsAyaG3b73
ZXuX8Z7YlUmnnOWwRKbNwQ32+vot1dHo1QjJYmoUDl/zcm4YfXpJCx2GqisFyy1opxpJ6TDLDzAY
7a9tQozUCy178EFJHgpQrN2mR8DmXBiTuqLcsHAkHdJlg1qxSco8j5ma3OojmFn03XIPCdyxrbay
7JUHlA//ZkkNA6MUDT8ANBPVy2nrlaZUKNUw7bgKHxFiQ/rK7+yVTHbhEqBcR0pOl0Mhcxan58XG
MaW8l2tiz6Gx2J6tHKW7sK2Dt181wqoKwQmHcbR579VvpzryIkYpLAq9aM1/n6ouc69vlKWpmNjl
8JJRUPaYr01sAThKUrT3QlSA99qYICFg6NJfTIX6PP+CKsvTefbBbGdSwyQBpKfBxN06am5vejto
V5ZlaZ+ZkK9Q6sC0gnb15bKAJQfMFQD4r8GjHnvJV06eFKSPmiNXb79lCPrP8lA07Tjdl0Nhbpxo
2ALALbAyc2f6ZriHANUeskDWV1ZoaVY2gtkyXSFdYSNcDhUHSmdNg28dWikudhPeTkfwaenOR+du
ZZkWo4YQOaIxBlyOVOpyLEWJ8PLAUe6gVMZNiLI0UtbSntr0F0uC7Sv5Fsxvu92WmUy4qNVvfVP+
uL4hF6erUgVXgDWIRvPlTwAQ5MUxLcCDSqBCGBCOURrrGdoBTr+yiAspq0h/FCoWRGe8oy6HMga7
iVN5RKa0UKWznxvqrhA2ILmnKHdGqGabAbGAfdUE3aMNv/gvrh+uVgydeHWTmc9CNGyEGEEKxTxg
cIaahp7B6iFWvvkmwIpFSLSKG1XHtGmWmOeSA6iuK+Ey5o6+gRQOxLKmCfAL32z1bEyKvitq2HLQ
NfNPYO66Q4gMx4MeTZDprq/tq2DDTyFowk7TuA9591x+8KlU1CEGR3lobDk962aYnFDWf7o+iPpq
B1FUU7EVVNC6pcow7wf2xYDtmO3pqNjnrTChbxUUK6rUgCCFPuTBzpTxl6fFJFKozkBxLqw+uB+d
qbA2lhYguQlVWBl2TZ+ng9s1iAq44H+zP3mPwifMUwsYYuUV3VluMZHc9OhqdB+GSpU/WTXdun2n
9MjHoFGO+YIEOGUlzIlg+fKlpdNMEYVX4aRnc0PMTog/On2BBVvnWkjK39U8FCDr2yGCNf0kH4uu
KT/JKEL9vv5Z51/1eVRqQ1goAnOhQ3e5doXhx6mqNJ1rVmW9j+LE35kNaqYZKq7760OJf9RsgvSw
uYwo5vMCmveym6ZDApy7DghI6hw6HBAfpgn9i8FXpYeg0OUDZAL7ezPZ8Yoj5fzTUgwlXbLIPgm3
3Iriz19c7E6AmL+aTbhIk7L8oRz7a5KLYgcUtsRbzfaPw1QP36/Pdv5hn8ek4Ex2KAa2ZucTmdqs
Qvqkc/WkUneTP0R4ZuV4lFvYdF4fap5gU3hD7xBVGoIrAV6bDWXYCPxqCAS4cF+RlkEBftfmMuc/
yJoN+mnOyucU/7yXCynGo4LPVtVpLFPHv/yckAkQMulaSLKZBgl1UJGYgOAtbKbjAco2Fi10zs2b
gXv7TGc90FcmPA84zz+ANyCqXbQGqYxd/gAhpWBD7CrdsamhIxpccJtUHtJwJbC93jfcHvQjUAkU
aLk5CsxuFR4ZqlO4jh362NJnavdzMDu92RR5Ft7YSqshfj/W7vX1fL11GJZyuwAccm1rs+lhpMLD
kU6MG3dQCG072lZF+XFSrGnlplz4jlSJwDRSGaMoNl9IrbB7jGxGJJ5JqW9wHcBGwJfG45ung5Y5
5mGiCc6rZXYhTn4P4aSrcgTW5P6p1zzphtw7A5Mv4dF0fazXMwK56dBbtYWGOqC2y50xgcR1UA/I
hPR1vdGtWtlQh0lWvtvrAwdUD/lQXhzkF6Rvl6PIkAVC6gepizYcmiFKo2/pqbm9rvio43jVm7c7
w4kmFkvFnp9vd6wuCwy+wsyV8s6BVyv7hyRG4ef6p1uYFG9WCJdYYAsM7HyZ8JWf0sDIkfKKn8wU
TRP4SMcaz9FNL6ndyidcWCgWWUc6VSDK1DkkpQkbyyAzy91qkKdHlD7HQ+/IxeP1OS2N8qyyRybI
hrDFn78I/Lon1AxKJXexDNNv+0QZPmuYEa18udfn1eZVSqUNWT2SE3m2HRJYPlXS6DlucbKHKAHG
lqPS6e6QavXb9zfgSRBuhF9KU/NUK5INlIgkOXe7ApMoGdgf7fl2emMKK96l7G5wK8KUFM7J5WeT
qF8bCbIobtH3yhatnMaN0ThdGWVpw9mC7SkKKGj5zFIP6GlEgQLBpT4u7S/BWCt7JE/MfeygFVBZ
pbeSYC1tBgo1jrg1KMvPIajo16RxqU6Z20Y0q2xU/7dpIP3FYWUjAOlgT1NBfE5jX2y5oYVWlPVJ
5uZAimBQJ0iOQGd7+5ajDyQLXByniCTucoU0FNQrJdRyN+i79MgjI91DvYjBmUInvH6Gnh8sl9e9
QFRalF0APVJNmMXUImnCFH5X7lKcRW0issEma0+0aH9UQfInTbpz0GYf8tE5F2G10g1eWDNxdQDU
ZXBS1Fmq0Vde0lNcyF0E7EfkOqCyBBambNenuHCA+ccDSgbUafxjrfEyTKiExdrTc0bJa6FjSYCF
HYwjcrUW9l6nTtT90avmvQSTCzXZy3VzptKUPCPOXVU3g4NXtsbGrrXW9bDjutfwZdzmwDqOoD39
96hu1StX8dLnpJVPowPVB1gQs3iI4YdVlG2Yu1bujNtKUpFU8sJm5XMuHGyaD1zBQHAVkCSzSZJo
pLLRWVzCEOkeokkC2x1O0Iwxm8FcMosRkbu+gK8TNZtOJKowqPgR5ufF9FhJM6kjDrtC3x4rWuwC
CrQ+7yolQtxzMlHhAldQrrkMLx4NHJzJudk2PJ5m29PA+yOTvIAQNuBE4LWh9AkXn/hkV6r+c8h1
WFBtoD00YVadVDLFzy3gnpUrYWHuBuA4rgOSRdqOYjVeBJxQT3ullZ3UVbA3PEVDBBdRptxdG/jI
5ZHa3QEEeCu0gBsCaN6zZTVlP+h9l4PK6ERUfUEGVAEYO45x4KAb6jdv364G0ZqyEe8awI2zUSii
T7aRqqkrY7PwOAVFA5cPCbHrm0fcM7P4RhmF5IC9KtZx9nwKLCtD37FPXa9swnf5VKjvmgwDv6Fu
gh3E+34TlXi15iUiUddHXog7Bs82gbhGjh7Bwcuv2KStGmlVmbppoZYbPOawb9TG/DCpcr/yZnsF
8RMrRsEZVrkFzYRk6HIs/l8wQ32RuvgB/lSK7NaQmrsmdHZRUj2oTXeEto/ER2vfoECxi6VoX2r+
sSryp+tzXghBlKXJmSlEAmmYl7/VrPSzhkvLbXEnO3hplm6aOJ7evnNQtuC1L15SoJ5nIUiLYAwl
uAa5pa6EZMuacfBhQ66s30Kg42Py4hDQZgrgs28qD1WJIha4ZR1GPKp7iXQjATULPNxcLFt6ayuc
JQRuQlOL5pJIYmYZuoYxStsgC+SimoHSQJlVX3WcMVfaOgvxRLygIKtw45Isze6I1IKeiTNn7BpO
PHwLBhVtq6mrkEuMnFNSdspJOLykK1Hs+eqZnUKRoNvAJTiHZBuX+zOYnCjDMjxygaHmPdzlOHFT
WDpHCztXN4r8fu+lo/qIiIOyg4dAq1mqkkNfC5VPw06w1Jw0F/M4ayUFeYXV5bNzldHrFc9u0ee4
/GWjlHBjByRXuYZDYiR5uFwGGabyKFXZenTveWF4UGX/nRWkt1HW38NexqnIGH69+eSA86BISHZJ
1jzHWUUV1GSjhJMmoeV8amunPMBu7lai4cL5FI9Mk74ee4C79HK21BmH1sikyNXLvgYFbVYnrzF+
Xp/KQuCDxCiWGgS0IGNeDlKjxFPooxm5Hgi73RAEE+KN8KJap10ZaeGI0s9hI9Oi5PDMgdbaAOR2
isbINYcp3voh8a22fFaPzH96mtB4WElFXjVb2C5QpBSgFwJFyCznc+vhUYcw3ewJ5T9DG7IcLQkp
/NBj5+0WzpDspCGskJmwHQRzx+BcjejaTGaYruzcpaWElerwRsAejkrZ5S8RmdKgwLF3Fbmr9ugF
SVsJQOUKTH9pLSnLI+ZDz8MBo3M5im0F+EXlcuQKF+5Dm2L+44Ck2Y16Jq+EptcTeq7eUjZwnuuP
swAoj4HeW16auvCupBvdG37UPfqpK3tTvJ0uIxGjWBircCvT2Z5PKCs9zUGNJnWLLDTHbT8WYfmo
k8iNe7hlSNdmfd54+xjKvr9BVK8uN9yn6juBogcX6/XTD2q/6HrVoMVVCkJ0w3aBPlSPMhbxA8Ej
x5U5t/xfMXKtMG+l1GvOGP+2484hV8UxF4j9r6HRwo99Wg03Y56O+05Wq3coiSA4JylarR/oaGSp
21sjsoBaiPbHUSICfpabukdBzhjxiCKW7YSMxTfENwFQ4SaMHI1Zyt9xg05+S6Mujzur6Qdti4e5
/CMopVHZN0nrHXXJmMo93Px0QvXfArGp6n6+0bMKYZbr33shieZ78+4iFAj47bzKOiLPFDWqlrgx
iltPXeWYXxFrl7Y2zvSPRRood0qKmRSwRPVkZbJQi4/f2o0FcMVvoGgIXI9Mev6A4P2ZqGNkcOXg
mn4Y1G7CJ8AQjnDW2ltlaROLjUU3iwFVS7s8L20ft3LtyHhvlmawz0cv3mEu9PaXnkOVnqY50gkQ
v579IF68CpxCM3BXrBIXJXHtaKR9d59Ap1s5+0tzIZmE2gvQUaNDfzkX3Y/5pFMPcavIP8odHArP
S6WV1PV1gIGo/2KQ2QcL1DFEGo1B4hARwzqykWwKzWBL43yN2LQ4FK9I2kWUdl9xDjN/anMLkTm3
82WkK83SO2AW5m3aYWxWZvX6YhLyA2IXUGWjQzELmxMonVE2ExYIb4dTXTQqHNoc5aykrQpErLNh
jejyOrFjRO50qjniPTVPHyOcOvAFZkSjrLU7i5L/1hh7a1eh1rpttbI4dJH29kIVg1J8FVwnsC7z
tC6OIwqZTpC4JjbHpw49DJqxYcEljJbx9UCysBkhlbDheczRHp5X5e2h76Ysc2J3DNP+LklV83uM
J8PbS7C0oEUHjJ4pVUttdglZdQousNIYxlD7e7XO669N5qcrt9DCYnGiyCJ4XECXnGOReFWQ/0Mf
caM88bdBUSo36BErA9pYsnLXd6G56yrLXoHqLY4qbGd5MQHmn+f+MCFbc8TVyvVhpB1KXUPyrRmi
e9OL0Qf09eizOTmG+/Z1Y450f3RL1DRntUz81VRRlYrdplC6Y4jpy6a0wmwlL1vaHfSgqJiCCeFS
n0URPiWCbTkeLP1U+rdD4WHQjTRTvhIRxbGdJQ/Ky2HEz3gRd9HlMfXBr3g9NXZ0g5AM6IOhSX+W
SRwfnLA23SRyIDeMaWCfNCzYVw7Bwgpq3KSYSJH4AfgRxY4X49eZOnpB6UXuhFjufWeM8nbQ/XI7
dC2KzrVe3Uhp6n++voILTyRaiBROQc6p1DafyRYvRg3rMY0KnBbc2OjCcs9F49yHRWXxFK61P71t
Vz+R+bLOpFXdRsVRQZiqqC5Kj9mdnMbeyo5aCON0AEHGmDZSvhzXy4+QEjvVQSoiFzo7iuVSlCBh
rch4fGrByjld2FZYyAk1EzYv0NxZNEhtD8Fh3ItcsopmEwVlvMdifC1HWpqQJYpTOgmpQA9eTkgP
5Ur2YFu6XhzA4p6m4pBhDXGnGf1aG3BxQqJbS/7L42X+NLNy2VNKg6GC0vmGN1d2ksNgjeS1tEtB
RUAi5g4EqDVboHYIILrYauRqthcCFy+HfZGN/q0ejNI28E3zBrzn2stsaWaUiMm4qMHThp4lK5GX
5i2yZhGCAh4WKrbav0dquPx0/Sws3Ov0Arlknyuk2MVdLlXEjtDVlAcnpqH9u9j3q4cs8tA0aTOn
2TaeZqxEnKVpObBXaaXBlQZKOBtwLIum8ysKJ0puu4aEHiAS0+P++rSWsnReksKRjpc0PNnZFkS0
GfOauItcJ+n6kxz0w02fKuGtVrTxA+6qvkhkkhuQ5OH3usbY3g9SZMmu/woxyCy68mlN0N2oU8An
mO2bOqpBOU8+ccaesE+RonCD0QsUe69bo1EsfFYOG450QjBBZ6tefta2b/vBxurRzXI5++6EOruz
drLd9QktjUI2RudMg+eO18DlKJHag93GKdttJeVbmYLKxO02eHs4BKrDHEz2vkOtcjZIoFPnyILQ
HWJf2lLW67YZ2mabVNWalfksLRBQcLD+An3/ikeTTn1mVoUVuCjufS39wduFGCgjgOr9xU6gns07
nY8mKi2Xc+L2K7rRQowmt0wf9eRa3msoYm4U7818EN6GUHaeS280w19psOiorCCmoKJ7o5fU/yrw
q7rk2/vrO2EhcUBwinIrjoTY9M2FB6IKbXEVvJ9LExCpCFgTXniwCgSm96zpsO9H0xq3yKk706b/
H87OqzluJE3Xf6Wjrxez8ObEzl4AKBS9ESnXNwiKooCETXjz688D7uxuV5GhOjwT0RPRo6GSSPuZ
1xSQO0jGFesEd+jN5UXuQ+VjE63YeLDHuemGH+2TjvNl9mV9i+BxF+DeEftEik5YIlv70TL9Nh5I
+620unGvjq5kr0fbVourbA+loYw8dRp81+yTE/v/zSEjgCQo0TeQEyV072j/m3ackoQUYq9503OD
N02oam18IvB6ZfUd3E3bKJt2wlakB3p0FHnRDKCELBqxV6glSH8RHYAQpRl3RdoZn1zh5Tc2PiKh
brbK3sm0Qfhlq5fXjr5mQdJ1eRl42jhEa5d0eLILO8DNbd7NIAmx5kWsuBWpFaQYtCgBTiXLHRZi
9olA7s3x3b7B28owRHEOTanDU1XmOBZgCiL2Ztp3Xdg0lUmU7NqF8GcC2hOXhb5NyeGUQU/mQNEP
d+gYH7NZTDwPMvDuqLHoOroOydJkOzemRHqhUjuJLzpnQ9wWLXLTUzw3P9t1SW68ekLt0llqxXdj
zb2AqF39TG1D2aOhPmMqkFj1taic8QZ79WQ3DLG4rtfJAdI6VP7oYFVQGat53veZu69GtT0rJ9M4
b2LlCUj1KQ79273HJyLnAIcSyhW3/OGMCk2tNGARCDjVhXWz5F2Gg48UHzxHEDAYgW47DRsQoNbR
KHXT93kHwHbfde4SwZZBzzTVT8EFj3fHNgq6UCb3DSV1Eu3Db5FK7cgJp8M9PqJ4RjR1HuhammGh
aXgnbsNTQx1dDBkKnshHlMCSTe/Z6jUvpPJqBiRW6ok6zPG9y0dZm0APtELq1/BxDj/KdafCLHR9
2Ne1koRabSlXoC+o6eZ9KvejB/qz7NQuAk/RfZ+81nj6/b1/vEFex2fTMatbDe146TS9jTdi47AH
pGD7quJlvhMbp2Rt3pnPDXSyIWj4WHqIh1/ZyXSTE2yGvSYV5XLNGnGRlDoKSHhunniZ3/sgvNXZ
hxtPDQrq4VB4lmJ7plbDvptHd+8YsbPj/jVOXLfvjELthc0IphQM7nHRoDIGmbgO7qO6GntIYvfO
A6DzjxYNWBzep00pCrbWBh07/JbBmYTAyKHf48NjXi71HN8jgzafmLHja/B1FAdKGIQR2BPHmp91
r7tTjRj1PtGr9rzRNnwxXPXzoi+ciwTMTjA4qRdikZScGPm9WdyUdVC6BJhvH/Od1Exxyr7q4XSj
lB4otSl3Ez2PDx9msLi8voS5/LJgdA5nETOMWjSlLrHP1YCkzI1ypc28b1qztieSobf7HM4u15TJ
mnGij9EFsUfBo5Oz3ONP7mBSOTi4Atkt3qxWdf77g/veUIQVJJK8+YSi25//reYBRIS4uhSSLa46
YdXhxlMj7Rwpq/5hnh2tur8PtYVtfxvKQH6egKxgqL4zzvDPsi7npDz1QW83w+EoR48IhliDlK1S
0wOBU0NxQLtG4Dw/8VS9O20A6shFgPRQ8Dv8FlFmC76gCd+yJsuZlQKvQeNehJlaivD3K/TuB/3v
UMc30RinGFAlfFC8OO65k1jr3hb6y+8HOfE9x4+ivRXO69UDK0vqv0/jwfHTSdHCrhv7E3fecXS+
YdscqEFA9TmuAOsOp05VtXjBnYuwsrPafYJp+Bm+NmUk3PKZ27A4sVLvTh/pIvcCGTdNg8Ph0kRZ
UeNwMGNyhBLh3FYFOT3EDy8Sohwk9NS4yVEZ63CUZkRysSwBCxJ7fhnmMd9Jz5yiDy4SlXRQBnQY
SRbRuD0apO4zXcQ9PbfeHccAOfj+p5H2TRTLFpu+34/1Ztpex6IiiLIVsNXjHIrXKq5B6hWUmez5
CZWZ0adaK+oTw7zClf8ePPOa0y0FR4Vc9cYbOzquWF+4JQSfYq/io32j2J64gooy7abcKlFRr4Zb
zU7na8WYmiuqz/otinnW12GoSDc0xa39zkjXa3TpUwKOObvkBege8HiWH8wpX39PJh0UAlVFBBUO
FzjWB6Rp8efbDwgr/NX2sXWj2XWzVxJySjUbPxx/wMiHq8NWgopIYnp0wZg6eihwXemvasqXRZ2M
sIBz9dFdyyCvYCykk/nPa0H8bzdyvuJzlKv4g2BV3UZOSZoXW+NwYupen6ujNd6eTNJKyDkUZI8u
/qIZDFWhzwm2QsFbvsD0KLQVA4PTzYjVl12GnzbqnmqwaTl8M4zU2zdgex65yXU/1Tv5gM+LfjUt
jXNVGkyE3yjjhGn02K07VNPqaAKCUPsoX53iXrwqIPz9lwdzskW1gNMdyH7otxwuvJ0ZiVZkQ7pH
Zd/zh1WPVKl/SpseJq73pRv0S9OJ71AEL3yzNLFo7849XIX8uGqDtFru5grPgxG01aROqt9ObdQU
A76zyIbWxnwiDTg+tYgLUIXYyPIUvZnso7sVFSpPMUE/RmY1LiNme2aJk/EwKCc2zvEd/jrO1pTg
akBp5jhqSHKk+xBScyOMu4wHTGKrHzVQpBLwcFF+WkGWnBjwvQ/beOagLaGn8M/hKuSdM7cD5arN
IEs59zJ6QcacFifirndHIfDadD42OOvRZWR5AoUUAFhwrtvp3Bx6gUmdfYrZ/e4ogNdpGmwdyuNA
0jbqfpUl35L1S3qdqM2E9XMuPhjYsUSgMyAmEULSBTgWSUldHXu9Cap638gmtBvsi936pQIxf2Jp
3tkLW4UZxhBiy0Aojg5IbyR9nXauHVVJslxOTUFbEI/kIBut6XOz2KcurffHo/5FuQ3imnOUzQjT
6ku8U+2oRG7gr2lA8N8uEaPF9SfbTbVmffnYS/g6kXSrmEpKqBQ2D7femlc9tt6M5+q9fhmnVraj
jz1Hvx/lOAD7r1G4ZICzceEcfxUiYh4yyttXGdAZUp7es87A/Mxa7FPCXu9NIPUxMjTiL7L1o7Nk
LC4S6MYK5x5EysW6NsbtOIPBWq+sNpMntuHbzb7JmCNHCtqXS/Q49+yFVddGLIwIXzLbT9uWhZoU
Y/fR2duggcA8AWhQgHst0f3tIasza50ZRo8wHPyx2rkWWESfUQsH/gS24L3v2TSgqdjTqIK2e7gb
+mYsuBF0PWo9pYC5aw1hmRTxhy8ivgc2HjhZlomS2+Eoi5HggpkYOtDYDOOVfNA+K502PH541iBI
EodTFaBsdMyj8ZDCT2ucbSK5IMOOJqaIMmmpD51uxSeGemfaeDs3wR8w0Zp2rDO0moQytTvr9AKa
8240rcuhdE4Jkr87CItDtUOjTnm81zDsUQkwGMQuqgUEEi6SYlJOId/ewgS2Sig7mnLoBvV+U7QZ
C7wmyhKXR7dqH9u0ByfPZd+n94pJs+FOi6euw8VJ5ghnxJVUfYnOU3KO3dyK4O2K/cAO873x1MX4
9vOpzL7ylaiPbYTow02jJmU/CcjekZnY+UsBCwxMstqcQK++vT2A8qigazY9HqDIR2UQHM/LrrAq
lUkG84d5OkliUlyNaSMDq8SJ+/d79N3h0JcBLbtlIsdxMFoRUO/LRI04MOt5JU09EjYasclYpv6s
lqf8Id5M4iYKQABAbMP7STZ3OImYVputWZlWZI6258Mxrnbqan6YcsEo8NZ4lWkXIX9ydItIdUUI
e3CtqFvET3PsnaDtFhMps/5ZUazyRAD+3jcR3dOesI2tFXx04c9SZF3TqlY0S7MIyCHlLvGM4sRN
/2altj3HG0nnj3rIG1Jvg3SKkIppRl5qJ/vZA5lkjut03kkHHpuZnrIDeJM6vioBudxelPE3gbuj
nSgGoGQDvg1R1sSgG+U69jHVv65og7UxgSibppQpcBmd7KxbC93ymzaZvlBKs7IQCWw8fo2Ronng
plOv7YpaUwwejqbu/WHCCNYvJrmcAt5tV/dBPuFQg4CLiez8lsgfi6AOGZFUpjX4oybF/LUCCL5b
KsUODYm2Bvqt7tUMlPlUmr0FRW9HpcJHV3ZTtzl6UIbZXTHhJT+Z7Ln9K/cWZechPHjpYlx+ljYU
f/zcrqfQSqRSMQe2GwFOqG/MOot/jIY9nP3+WL+zJWm2Ul2nFLSZyhwds0Qd5WhmKId5VWreLKiZ
YsK+dB99RplrhNERXATrsRU5Dw9zK52e4nCPUl9vLlfmhM86zt/6x48XsG/eA21zBKIMfTSKoQuE
CHMzWiihBdaIE89gssN+P2Pv7Rtk3Wh6bAkpni2Ho+iVmjvG5Br4c7p1HJRuMYeah3KD39pLe0ZK
ZJ6DMvgwHHWD49CdgKXvoNtwXNiac2fRCoP4TQHc6AOQRkGo99oTU/jOx7k6uFpueG5DLt7Dj5sq
c1CbQdUjc3MY8jTG2SH6rOHNyHvuCy5FH7R0/+X3c7pds0enAjk2dghMCSLqYwFyeylMdP8XAgZt
xpR+mYvHbJqdnSYXlzZ7POxqN1bvY3f59fuBt8V6O/AG4IKOvrkDHH5vozn4J3H3EBXjx9eP5XCT
45F1vgy2duKkve3o05RGrGzLYLhzkNM7HCtvByFpjGhRJVSEn9pUFgFK0B1fPUslD2NgAM8YkFoh
FFJ3B3B22NmZk5mBudb9Dmnr9gI8+Rpmi2yjhSv3okhSirZOj+OIAojPG2px2XBA/HTRy2AQmuyC
30/YO/cFONDXxssGKD6WwPAQCVZZGi3yrNY+U+Y8C2JwXCfO2Luj0IDWGWEjth9NVVeaKgWUXosU
u73FI9656+NMO7Hptr/kaO15HbebnxF4Bo7e/roDXzGrA16oysqFK8YfnsTPXKbjOX7LpxwZ3v0k
wkGH1jCFgONWUiWMdIg7qUU9FUxf7Q3nPF/pLP1+eV77u8cfBeKHx5hrEHjR0UdVFPXbYsZ+Xa2s
ygpQa2q/0xEEpUAhxP2BfW/6pU71TASzgZw08Ab8XKNiBDfhJ9mgItPiat2vxphj6bc4D7wYTrc+
TXGL1f3s5sLcQc9uRaC0plUELbRPvFg9nn+/MIdV4vnj2U9WKT0vNI0FeWX+CyGg2tBGQfwdG5Uv
MrP6q5xi96cH0PBFI/19HE13+jz3ijBhERjmd9zj8tmnIG19NZMOOjOU/F7zVRREINvpLoyawkzU
OShx2/jk5qPqIl9KALdDa6Z+KMSUf0/aZk4Cwyz1MRjVem0DTbpztRH4i97nF1+s3b+5teOkbldp
0RgXme3bCZxFX63d6seJpXmz3ZDVAryBNi/aF6BVD4+/TYl0dPViiRYqTbzy/YDEe+12VE7w//79
WG832xbcbPJIOIyzDY7Oz0D6NWmZXCJRj22QDKZ3m05p8fP3o7y9PCEn8lpQQSNyQLvq8Is8t5Ar
7BI1Is90dvpcSH9WhKRXNZ+Sx33LNyctpvALL3qzcMHT8HAs1RravFubNUrJ7JqAJHY9pwZREUiU
pWjP5zYbFSTY02wIiyGxv+DoKH/o9VReDqKKh2ApJkq+Zl7Vzx+ehU09l+YwQrIcvaMTN8+NzGqE
ISDENXrgITkTgtDUfF02bvj/MxTwQUgMrO2xFDG3eeK1VrpGbaxNOyxIzAif5QlS1nhqwt8GAsQ4
WzWCZ3nrtRzF9IPaKz1e0wt+BjFJtNbE8l5bzQXSnpkod6gi0xFIFgOB4N9/49utS5kFSW5a4Kj6
wYg5XGirt4o0NmeOyeStF3kd//KsST0V5rwiVA7vSYYBqgPsB+47ek6Hw8i16ttZ87oorqfcO2u8
nki8NLU13xnxMv9lWg0ETbVOjNq3e8/+Mgo3U5mHyYbe2HRxHKb1XGAzbJWZ7uMmopi+6I1G+Jo2
aelu9qSl74hkZnOHiXrzOHtrnQZTLOYMEiiqd2egGCjANSWmzFFSdKh9YQ7s7KoiXoyzdUplHswd
tWOfJwy9SYzYsiQQMVW8G1mWuEsua+FgNWzpybdmGV0lkO6YuqFXSfcKnk9intlJA13PaWvPl/mk
P6rD0CT+OJUKIVWcJfiX21jZ7+KkFPc2NM0SSFvi9sGrW1YYD2qi+oY+u4aPsGP7IlstLkJDW2zp
57FefmvstniEC13cj25i/2ziQXmA9YPtdKNI7cFpNO3rYAwugheyMsqAlmJT+U1XWzbES326NgtN
h5Fp4YKOn3Md+17uZHg/L7UzR13aFBjEOMpaX5XIsIJbXWvEAkahDAmoRpfkspGuJ27IJUsVPWdn
fGDX6pqPl5j6uRndQgS5NMYcTcG1LP1VWHivCwMdw31jyxSrcEOPsxC8pfbJnFph7KaCRtdZmbbD
F8NKjSfAplh8y41VK1p7vLEV7Np9N+HQfI6F7C5FuurrrjG9Kd1UN2pj3/OxVYATuh1m7ly6vmkl
5i+vjW3LV2HRwN0x08SgX7lot+PEDevnYlK/4G9pthFBVeLt2CntfVErY41PmYYlrbbqPTUeO/V6
31lwlu8aEJ4+YvlKzLO1Lt/zLm+YNFfhmKaDstDXkx255ehJjrAQtMaK2kplAJqvpjybrD9wcV9S
0nGXsHNa8+6KGs9qRLIbjcdx9IqBUFJNe456MnmBrc+6TaNvSH9VRm1e6dYk7mj5I46nFK64Kwio
P7lJUxDZek41hn3j0ndQM00+t+uEI+zgFBMfpGCcHXDDTZg0DcZ4Uae59SMHbE17jvIl31N6q7lL
smT5JdvcetCn0XYwqdI1+mi9vUzh5JCrBIC2qJtiJppyM9XusJ7BXujKIO4T9W60FaS/bIDQgV6m
lFzmKY1nv3TdGUJBJuQvvbbiv1BQbb5XLqotfkdid99RszcC3SMbhiettdedfeuMyVUjZPw4yUb5
Rc7X5UEzDl0VYGLhvEzwsb9n2aBr+9YrzCXSR6MsLwvb7LFjF1n7TIPXquiUp24a6UOaC791x+ym
griYBY65uE+yacYXQZHontmJYWGzdeZAxUripfbSwQkQ7lLweAe+84SN1/C4LJMq9zXeM/yvjjf2
oVFqRh0MmOLgby7z7JEKqCgClRad5leIlf3oPMo1uwWgjBUOGNhTHy2s+Bs/JqDLDJPt58mUpYGw
GmcHn8omtbAU51OvLChxW1nu+iAX+7vCkIgeA+1x2IxduvlgCY816Conlb4By+/Sm/S4OY9xdhoj
DpJ3ayemi+HyvAA5NrW6TfzO1umLCgTFHZ/q3vRISLe2Pks4ZcSBmnHp1vbyySgzNZgyA7GjSV3M
i2b1NDatlrrTRadPErUgsrg+wKciKX0+cKJb7djdpWLZ4j62+7kK86qw8KYcVfMhTuPy3k6bzmYJ
aw1bZLvXziz6Fne1ZyOo4NDrIUxEDrTZdSa2bYrXV/CKBnG16ob32Ji6tka2I63moqLf3QSdGHEt
WTpv9QIx5unV5oTJ3jAp80S1LJ0xWue+rvbjkMmKelzlVme5bEfQ+KKESjfX3beCRkQXpEBB9m6c
mNyzssIaq+wm68odWmSuCr3RblTII3YwldlwrTUdOsklyIs9WBouz4qWvrgAlJn0eDamk7a37JGr
soGA/9jmWfGc6sqU7C3hzknUj1kl9gWCwORzxOfGXliTR6wtU26kLBHyLwaYqbymBCVI+njaA2aC
OU31VuH9b4m/KgiBypIHWFvpX9cSwNK+xVJAPQNhpqe+xSrmLIxAumD2ytnyjSEGLYJkTP+tdIWK
/FumojlQOeb6DYwshtFr2ev3rp4X58YAjtoXU1PPvmGgarbLnER0ZzF3sBrqyeAoqFTXzkOCmZIN
yKxpr1sOnXPhOFJRsVsyi8LXs6p4KcTQIn6M8up3mvbtZY0dRgyFRWupxEqHfGJZ5XIXe6sy4qxZ
lVzdbWzNvpNlyFFlilmxzNj7nBdzbPk1Wc1+aBw1WJP+CjWH7m6cFEuNVoLFzNfxTu4iS8qRKUBF
DwvlZAPJ0Nce7kwxJ5kPiSb53llKOQRWO8IrpquWXaiDJX/WVAlJRK3ByvzMVImriX4VGRZZRewb
L0uj+Ym0axEui6NcDSWWCdSFrPS7Yfb29bo0k9hzUxpzKBWdZyzVMiZqNEs76NtGy8/jJpvvrCHr
vpd1XNSBUTti4TK1cjQoJk3G4Qr8PffrabLGkANTeLukHPunlQ7KHoeexb2YUpGfNS1vR5g5hKZP
uZXb607kU6Kdp5WS/uWooylDI7X0LOy1BCfnudT2/SzqqBMSSQvTyBstqBZZXjGXGfmkqLs6EKuS
yEBH//tmLVDx+WEuMzXiIe/tR9laxkvq2QgH2V0xqbuid7HXqvjYwc80XmlfdVuuh762u9u8bZuX
vuGl2yPQDhHG6OKFJJVrt3tJpsHlWVIpLVexunzVjLl8GVdNJyho2sV8zEdleu7bn2kRaVm5/gQJ
6n6fi7UijpMUsOe4B2Cig4RwfWV07CZk3Sw6uK2y3DeD2z/3QzF+rbEIKvwGKaQvYnbGn2QlBHXS
1uTkL3pHUGeivF48bFHJfTosSrofixRZfQ8j4dGHKA3NvbX6YQoQFpzTYJ1XpAtUT4yPbas7X6Vr
9d9yV3TDDbJp1TOCSrkduJ3mtH4ZK+2NM3fil9VX+jfdMCUZoRnHv7jYeJs73aR8BIyrTHz+nurT
YFba51wtnYexWVT4BaWCuRXghaIJZ645JeQ0Ft45wZM97/Jam8/tle0EOXHbPTnsaxQcU4R43KR3
7jEizgt/TmWKKA3Cw/dqXRhJOCl99V3GufWSI3NC6JyN3mfF0lMDZTSrfOliT7mt2qW6ziZt3olR
y5ddpbXl5gMnhqeyrJvnpelRuijjWK6PE0IfbAkxpw/15BGqO0muOXi/o7/ijzEi7XxDvqCzVNX5
ZyYsHy9G1Ca/pLUiCnjitSJv1qbVlHBUqbGGDve99Cm98SBlubCcvdQ0Sq9o1SVWWCS9LkhPujK7
VSd7qT93gksj6FrDXMN8VmGQcRP09/gytTKoPGfp/ZKtelO1rXq/FIqNSZ86cb0RelWLLynmlr6W
AtLy3SHzFj/3EFP36SNayZnu4ZCNc/bcCp+etBx2ee8mX0CseT9r2mSQkZw5Xf0e7NdD3tgYiva2
qvxVYua4EkAX6adJ5xX1haCiNrdmvPp6CtDHn+ukrn0lZjk5jlVSXcCPmFMs90bjpsR0RN939iB+
zX01kE/reRx62Vw6KGfMW8aRGVofYLgnh6DFp0C5mLDyFQjduelj5hSjyf23KPMXIITLeOa5a7/s
SnI/nOVVu6Gnbq0Lz4ynKxZFWHuQkR2vojproElf6W3fL2FuZFS818LLo1jodYc4t2H92mCexKJT
5Vrn9VDPP+GvOfKiNI2k9TvFiSkx6UkZ5LC3gbLVnKS8d3hI6naYu1sd0GB5lrRD4QXtZIk81OZ1
/lIZ/fAUw+xKgnwY0y7Qp14+CU+0SQDxy3musrWhr1BVq+27BesXCHC0lm8qffu1V+nvgfYq3aei
HpAwR6KHullZWskVLlaNslN7W8t2BgwKPLJ5mSG+wLZNwsLO1CRU1mRkelaxaZ4n+VruR72ECK47
YyaweGwNb287BRJ/kz1QOE6y2phu0OKrpruxc+zPioMcZ6Av5dqG0pz0J0Azk/HoSHL2xELsN8Dh
ALdXlL681KcgmZiBKoziwVUmXl5KYjYNoNilVod7B5LhkPQXSHtU/wIrGRv1rOkKQ/9e4NI43Chd
J90AodjqOl2Spj738iW9KYkqbH/IK7PyyVX77wif9netBmLan9faygJPIXQNuAfQDFktfYiDyu6R
lyx0Oue+2ywZQX5W5A9o3haGP4yVJ/ZTN3STb2N1U9F08bpp37M53L3wsBgM3CQd00u9MrzlkjgK
CztHanAeGqkCv6twtQiKzGkfCi0fflU592c45UvzaaIldl8OOSlClpBDXmZxV3DTQO3GG1nWfXql
SKWdfXdp5egrmLnjSyRmzuecTnXro39qPqHH1aVhblvybp4xdzxTCBr2eU7LdFePavzXkrMuYUsg
mAdu36j3cmgIMY1JrbPdOIxKu02NM9xDcKu9sM+HvvPd1WsMP6sMJq439EQSfar1QMQzs+2oA9H3
B+1naZe54Jq6SMe2r4lXEvnVUdRenOeoJ3x3VaTewnVN2jUsvQr8cDEtKM0Tb/X7fqDmi3VLbGS7
fnHmlxLBuItutMhwxxWzYh+BDuRPVdmUMZebW44++mLJdYdwzp2bSvteV1wueK1JSnW3uE2s+6NN
rE3xOMsdiikCrgmpWi4DL3U96evrpD67Y4vAtS7n/meT0Wg7Q6Yjjup59eLQrrrqeeiMVg3/zUjH
WuLbPEX5ljXXuU6o2Siz+lHHPsCEWxmI+qIKshFkxWE9SBPjUhtLNUftaF6j4G/z+nbUhT9c3XIc
EHM4rNhIgVE2PBwmWwZllJo6RSpCNtAO0Vuo1OWUr9f2txwWtxw8tan+b0Ky9LiPilvcsR1w+3rC
enbIrsssLe/a0isutNgyoqZ2jRPKcG+ROIwHnQkLQkJEZJ2PqoWraIzVspIpmkwsxS1OYtmOvGbG
/EVBddF3q8YMGqxjfGslWC+z+8wmam5P8dLeFg8Rs9xEQ4ytRwWG73B6237kBU/0HsnTbDqbJAax
FfJqH15ERgGMDxiZL9aOFd1yHTZ/Ykx9hDoMYk6t0xEOYFf5+0Lom+o6Gv20piAAqxtM4RidSvmr
gC8z4m4UT+N1VuBZSc3V2sLn4qPtAndrtYGhQevolb51OG393MtkHYsyanqnC9q0EnfdLKafv/+g
rRB+uCuh8YOGQnubuivKbIej8MubZce6sDgF3ZuR0M7Onud4pKymfEfmAgD3KSbrm0lETVh1N4kO
pAookx6dt2LAWL5XLZaqyvJAKzMldAC8BTiDfVgPBC4k+4LQgyOwsWoOP09fO2uNrX6JTKwxfUFq
sl8xBTqxK97u8G0U+OWwwulYH5vBFllZTYPZUJeXyrojXl79Vas/rCS8fQv/ePAd6CMdA5WS0pkc
ra8W2guz7VtUrSLRYya/dsq/3Gb+/Xn+P8lLffdfG6D7z//g359rubQiget9+K//eTu+tP3Qvvxx
/SS7P6Kh+vnUi7r6j+0v+Z8fOvqZa/GMHXj9qz/+fx38ECP96zcJn/qng3/ZVbhCLPfDS7t8ekGK
oH8dgN95+3/+v/7hHy+vf8vjIl/++eczoiv99rcl/PJ//uuPzn/+889Nje3f//7X/+vPbp5Kfsyv
+254qp6Of+Llqev/+afu/YNrHGk/ND1oscHb+/OP6WX7E837BwKZSAOAMsQeAFD+n39UNWnsP/9U
NOcf25UM/Mvk5gAlyMbv6uH1z3T7H2wfMNT8ECzRDfn037/bwXL97/L9UQ3lXS2qvmNU5EsODzYS
D5st0aviNDcWGeThzp9IiNS2L6Vvtes8hq3RdvkPJc3x0qG6P6mBaedJFzq8Pu4tYjI1gD7P6tzh
bpKZEKG1CUWGtZZkRZgwCeo1DgGYXXrJlMTRCJ7Z2qWlXgxXWGHn3oXaI3bqu/PY9Z+dGaTFubG2
yVcgl3N3ZlO2i6+J34snFW0uXK/GVPP8UhndJ4OabOan3nAXz6755GRGuqO9lX8TTm1F9mRTVMzT
/DvlOasKrbj84XmTIN0Wbug6RXajJJ74Fs+x5nM81NAqPOOrUlnFX6Irqp3ZDMVdW6A1xk3b70ws
hJgBzDx8o83SO3cB1BgsLCmGHhSwAlYtl77qLIoPM8R81MkQbltMkEvUmOvkfpgT97L0hLVf7XW+
caoaEVBIdIWfDR3gmJQMTZv6bqQhNds/1ab77umJFjgqRk3x1Gp3XTI5RIRTXEe1uVa7BR916uRD
M+9X2ikjKXGsXajW0I/UI2r3tkO//4cGisCPneLRklV6XqVz8uglUha+0mBuZdgT4JRFuJ/FqPJz
bdllpLrxr9aV38uWFGMZ1slnaYeLDiogza4ZzlrqWeeKrSGJmcj8s21MkTLV9NDMqfNxKtCiWimU
MLUriwdvaC57Kco9C6aE1Ae6z3nfaLdpvHFI88/CsHJoBqiMhvoski/r0saXZdKbpNQYnf1sx1SE
yDmvZ5pRzsJXuiK9tieFCpFut3XgkJj6Kb9bGYALkbeQK2fUIVgtijurSavKS88Hapw+4FvlgWJT
iqAwFniamUEorGysHRAZjnAWb4JhUa2LuAClmLnjEhm5vkOw12O87sZO5tUfjBS9izzbJ6Qk55AJ
nNAdjeuqXZXQBgF45TX2jdVUxqWaEp1nxSZa1bX6vi/05Dqmvv1YZU55E8M7/Lmaq937SzdQh+zF
uJ+p9+5iM22+EHSrn9YK9G/juelz15VN2K0oYFdVbYU9SlU3ja2xARX9smXa7oThduddqTtBqqwU
stENitoSsl9eyrMqodFiUohQ/WRCQDLT8yRocl2yCKXT+GhRdohSbxAlijScqbR7RD5O+9Qok77p
azd7XSyfoWolNL8McBVZnS5hgQDYUJKxrEoqw0rX/poMMzvvSyP5FKPSsPjUva2glnYeToWcb92K
WoSRGnTolNGiq8Sruqrlba9YVTQ2mXEda4p32yXVelMpTRIkhtVdrkLFqEGWnvlzq54FsLjBvzYz
6CiBHafmdN+0Vkt29f+l7jyWJDeyNf1EoMGhsYUIlVqLDSyzsgpaObQ/2t3Oi80X7B5eVnU3aXcx
ZjNm3LDIrIiEcD/+yx4+Y6Nb7aoQ6RhyLHhOmdrXizT1yUkER6KNeuXWn1JdA4Tz+607bqn12CS9
ZIHKyKRLpnR9HRXgu8o5u2802wdZnlTvqOyrMCn4sVE2kmdnxaqmUt6tVZzVXvaNlxEwkpfZElHu
loZJ2gwAiVIWx0QCJjpJWr1w0DdP/ULnbrnCZomhNE+tSMB05Jcxl59ovNxbpGLZrsb3HA7dZsOr
NO3wvNaF2qCjWBz9kJt60BacQQ35+ORDfA6CEPLzC0avQyRbl7JVO0cDiojcFgd/JqWqtLY0pInI
D/vCcq4Ixap08v11M+MX7MW9O/gurkGumizjcnbFpbJT1hsDQI+4U3LzsrsVgZEXiBRpvrmINmrm
ame209U6Z4eh1buDIbtjVZU3mpqqIOGBOyAEFHtRm1GZb89dOp96YUDRyPJSz2cKpt1P9MSnwsqo
vLXwbukGPMt20KvsOjU4pc5t9TDCQAVrogAZ+ghjJaLWbD8gyUd2xL+3h8rhSO9u36z8QU9Y2Tz7
rVeC8kDULHQKtrNxRU7TDrQn9Ko6NimDawvvoitAn6zqYq7Ni2Rt923Nl1Zyr7L+uBXdPhuaa9o6
ApeKjG724zo1d02ibhBCxQxuoe8TNLvNRqhZnJnHoQUS77pQH4aTZtskP5tdHpRacm8WK8uBcSjZ
eqYmoWyqjTRruyWlngBI3XpkSfMF2c0wfexbVlAsRp6FblOuduhOznZn1ouJDbAzY7jPu35pmnj2
mpveNC/btHgo63InK7mXWiGjvtaNg61X1nVV2dmXZlhKnQDyxZ2QbK9g0UPU0JH31Bup9ONSlE+c
c7NDJReWPdcUZ1HVRjMpy+dOLnm9Q7GgxWOJhEGmrh3bo/+DrgbwrNqHMmnEZWOl3zqHRQS1M6HQ
aD7CeVPT0V+XT/zD41WS6UO4TtI8ln2W3Dhr20S9a0ridtrT6vlNuGbjFHOesXd+YZ1YCLPAWXpU
qt2wRLrsiF/JDmnn3xDCu4XTOAHRQMJENFF0qB/cPl6887s7zl+Jaq9Evh5dr5w+VWPyRvg3tamM
Q0JIyy612gdbTx5ga4aQceVjLJyUvCVkN3bllCFJdyGrJiHa/W4ptGtBC9lV5ZKwVVTL3cxO6NuN
Ga4wHdBH6Usxz2m0zu5p2oZTmgx3empewlqyLM7VwZvMJPCkXr8sNRwPc8NyALturvpmcz8WRvZT
5ffNPiGPQAa+v+Y7Ey9rsIyTeENAylbOsj2YeTrFbu0z/Myd92MQnXHp1HUdn1P/X7NJ194WV12x
d5DHNHmNHyR0v37P+UpOoxvHsZ+amFVvCSkppYHCsd6T2fDiFM1kjCanWgLYfMpqMu8N2a4dgrk+
LJVPWUHBeoef2iqDbYYIaOUArWS19a1jTLiDp3EHbJyHOQHdiV8vIcnSN6VSQTfb2vuoBlY9E1JC
mpcUUhSnapBH2LU3JAw7D31yCDCzA1ivwmIw72xVG9d1YV7WQHGk0AltrxWKlcLQfgzdYl2larlX
enmPzq5jLhE8v93FWOG7m1qcOX75oyBSINQU6v/EHMsgzdUePqI9lPPsRhmDaeDPuOZMOfoB6N0G
2H+W8FWMXt2GcnIU5psn6h8EXRq7vi68w9Z1FxDEYDx1/+IUkMMpSFYgC3cGdq3lzulKYPLZ0nt+
J7IOr7pkrU6qWkXkquXRMBianNr6SDy6Z/N+UKB5+hq5cx9qs7jH6HlTFLYZ9gmVi5cyc4fbwXXl
jpwhETMDUx2faA7JhmX7lRoKllPo2fYk9NFfQkcm6QdltRIvamWqIE/rwQwabbts13W8a7liARmF
vR4CtT0byeoHtof1nbZfddy0mX+fll5pB1H6MDJ478tDApcZjZCxXZxzT3XkOfOmnyqn38K+rrM0
2LJzJWTRtOZdM5jVO7F3fCClPDdJUcqr0ba6oF/W5DqlXeF2BL0xD3XTqyXsKqe5Gjajf9eRcGSQ
qeJYuvrEbrTOxz5DbrQZsLLMAt6lprmgj4bi2Xa10tzXXtfvGLXdE528r0U9Am7D34s9hKi4QHZl
vVLzxIhTVQ4SLrvfrXk9xF6W36oMM7u9rp/rMolDWaxrc5uOo95FdoZ841lAgRAAOp47PDTNWU5K
ymHd63PRXstt2i4mIdAgBGLd9Jkyx7Zxh32x0kPytdpqOGh+TqaCGIF/orr17hMrr5eDn1dbHVnT
Kp+gaHhhYO7Ex+z32XNlUnERatVqXxKLqBFDhmlp2UMtpvLL1ErHCZZS4+ZvwsjOMbVWYcIp17lz
1bZt01ywVpMXxzIOj6flTTkGUK6cKPCijlWIcwfcONA3nSgk6ViFvjPcoYfuzp3ef2lWFFf3VYaU
J8xWuWr361DI7mDhOC2HYG2MfOJld5w+pspKIzEHybvxWq6dsA6d4+VaSPShi/Ika4b3FTZ1CNyz
fDMiCTTNjkDSyridAaZZXNU2gOJbGyeyoFdOMeHVE9653iPN9BDm0P609KR+7A1NzkfHYaV56Oc6
Ma45WrJNu71TLmRYnAVvsG9lP7PNyvmjmVq4aXZGK7/Lar/uTiYYentU0vTkgaoNgfJjztcTzE03
XSwJA7Ypa34vU1iBkltfQ8GNaSQbSHuzaPPvWzOnR3MU5WeVNX6EHGy+S7TRPnpb49xmtaeH7aTy
HfdHCwt38MJkJkwjgJXwI2/VslsqAqrHPPWiys1CHsujZ2vQiBkkU6FRNFS62hN9QDdmPe+MUjjH
xBzcQ1+6kUkZ+w3bRhf4DedXZGuv1Nl2sTP1fdzWPD2os3c0l/b3U55Dslitf10uc/3att4H2k7v
YDnzc7MSzl1rrowmqxW3KHeyh0R3Hqqa7wlv8aSmrI1h18My6U9+nfphMS1UkVnR0qFqNyvtgrbU
hK9rPg6GCAurAwAequfF6brdlq8llYKQ/Xpr3QG1vwFInzgXJCGlBnqgdbAB5fgd0j5e2+15Wfzr
ZStekmmzLDiWdQQxKJ651W9jn91mLRE/mtbDst0Swn20m/FboVN052yXShFkQ9Tkm1NwA1Y/rEcV
WZkbzs5ylk30x+Lssioy7Rkvz30/6LtsFjeTL0Uw1s0p8Zfvuo9DqUv99trQhgcLxj+o9Po2tZb7
UvXIbow1HCBtQtXNV2syXGBmuh1XLYXSHX/45DXCtZ1KpE6XhGgwhc6M7y00tmYwGPfznWqr1833
3jmPLwezTI5Ob26h63Am4jV0YN7Om2CTH+r+B0nDgeMkt5XHVmaaCB6mHYvvHC66816NCra9WoPe
R6ehKPLQCFumuDZKK+9z3Lge9nb0DPNtg/BriN982zIix5IlP24qeau84pvVNsYFyYLvIB5Heu0w
AtRjVG+pio22fqZQW48na95PuvtBPR2FM0rPAunAysz6YgWb2R4ku2CXjtduZ81rOBvqY6SSMMib
gu9N9/jSTNZxWlEE9boTTo4yo3bgKxv8TcbQvOEaoy2Yo2rgedWXJCEI6g3pKQt6aIjiYq30S8/V
oqITRYDXxcPAK+Y00M37xS2emtK+Gwq6wG1b3uWzwRnf4yp7ztH18yPZDAdPTaHiz8vOcvfeWD10
2nAY84HzS7NPC+NBZ3TX1/S6KNfntV+Sp2qq4ypPIhI1r02/fDL1OepGD5pNP7adts+VPLjKOSAx
qSI5TMHqVnG6DM1eN5YLPJAHmWwnbxo5zZdPlaGHjlfFwkqPjd88GB7aO3pTTkLmkZit/BJTx4nM
+j36rqM5aE8JcGPYTfn31RqsuOzpo9Kt8ZRsTZwa/r25JcMh23jB2ef7wM2sGGWPHfDih7QT3npK
825mp78BOTkC0rwWQ/6VMBjCM6LNGMvkOjet6VJfZhGwi7/JbDMv/M5oDiRHRTJjxSjmRkRFhtqy
kJp/uyxNF8DuohTRByfmHPW8rsJEN2Cg4FjWMjKTsb6rstQAIOjA9dl+5VihZdCrm6rWHxwUdfSL
B4UzXHl58ogocqcW37+f0gykQkNatnVkzAvawOG669kMXXCdk+qsEwQypr4ythC8HoB09KCtjNiw
7IdR8dxamEgFTHqv9Req96xdSXHDHqDjLjGnE3AW524wyYPSQGMSLUZxcrCbGhmw7u6MBVXw2Nqf
yspeB80/uWUHIerxouSuCLENXJuFGUrdP/YoojkPIYl1kJlVKvYouiua7lh4aKSIzbJWXbtCdCPb
/rJe+jJY6KYoR7QxVPFGJbxfYyVfTd7DqqKm7FaPaWKMCiSDzzLtIr9PX4bW5Ikd9gNbNuLPEOby
lvU6aHoZLVga3ZE5vnZN7cqwy3s8N7uqceJtvK869yh770knrnNW9b3BBbd8eZwMTmsYgjTBSGqU
iBcniH6i9AK3NX0EMrbF2VwtO47gLTNE/+FlKkb1+ygXjuIUUDk7kWpTYGswuYPeH+bW+N7U2kEJ
9cPDEFRNaFoL6VS808n5A2Cqx3V+zN35KhV89aFngq6c+wyW4Pfe16GxQQH1EQWo23/NfXNCF/Ve
FtkVuoodKpTIqdQLMeBvwkd+kHQMK50DFNOgcdWWWy8148YeL7amv1qYOWB2aFK3nleFCKwU+UtR
lzezkKE1DRcwkNc5AYVXds3aYSeAGLKEgneTNHY2+22T1k1py+uG1NcAzs9lxa9G2ltpynDK5671
djpap2Bq30DQjqtDweOUV0GZpOYxSZZL3R/0sHcAdw2NI+E6GU9p0kZjjSQVAYQInHK9KhSBbl6T
P3h6/UbvkB9hQdsNy7Chz9YRq5j2abQxIwkjNfdFX39UAmGWPQ+UxkyTdyQgFTBVWG8WupGwR4W2
qyxA7SbnKLjNnTx1KGDiJkOjBqD3OXELotxfXBQjw4F5EJG4pocikzGN90nESNqF8+Df1UX1hE/G
X159jlGMsrm1+QomtaqWqudvzdvEocTS7bmZB48Kskp/qIesrkSsed0Ksx26uTTNENlMU5LJQERj
ZHSlVDsC7JL7IfM2k3C5Nm8vrEKV2b5KCutJ1TDl3A+UxDFqWfFYk0tVh3Of9RlHuLZ7k8zq1S5n
hT2LlZfkq0XzPe/KcrR/wFm4962al/ue3LISHFJbec+ZnhAoeR1rRIotDUwTtmyInVR2bws5UmXY
yU1rOUl5DTtdvZTXqli0+36xu1db2S61vVXb9yhpsu3VT4aZc/aQbfmuTMHiwyJjnQhzy8ufjDVB
KzBQTNEh0lhcJ0zXRiWHkrRjVLVr0fBEdJYt+32TKXc4Fn6LQZPbTgr3VCLZO0uYtP26tfW7UVjj
3eJJdSMIV8/IVWfm/QfZ+0+a6ycG5w/u7FfC7T+SZz8Rbjfd9+ZhlN+/j/By/x/QbOc05L+g2chj
/p7/mWQ7////INmwSv5m/u53hr7FL3dOm/gnySas33TSUvAiwMCd5Q1/kGz2bzo+fv4YOzbpRxgu
/+DY+Bm8zLBzAqXIOYPd/p9RbD8RbC76FyQAEPSkxiI98X4n4P6UqsPDq2eWWOqjyqFjzfRJk6gh
06RZA8dnWD6LLvzispyPHfUnR3ea84NS3fXmF+9/umT/fHb+zPb9rCz55zfxGckdkzReUtZ/pvqm
ISuRW+b1ETfRMSFAHnW1lb8BrIi/Ibp/cfz946O4htCJhgut/qvPvh8KU89qeI5RT14yq8FgaFzy
spkHk9lk1yU4OfAqVNeaSBnE83aDiqgK1AVGfhDT8HcZ0j/LF37/PkRC0buCz48o2F/twq6v0Umu
69URxxgbve2/Ll6dx7KzjplD71Xdllk06s7TX1/xnxUM//qxv0QnsJXgtuq36ogIHuyT+TYQ5WCG
dI/f/fUn/Zt7++df8Nf49ElsWVVKUR2zbPnU0nyfAFMStOd+Vfnf/lb6+Un5bzUIT7FBjAzc9Pli
cnv1X36vRPpSH+y2PNKHqsM2cpRdLLxlPUEKaLyfjW3b1774IZOjTY9FWp66DDXdaHmvxjYQgL7u
eW0ZV8DzJivyEUEcQUIgxSBh6qa8zlCTUWpgRF3aR0g022jRtfaeFExxOzX9gEbU+rSL7IajVAa4
L15J/jK5g20KPHTIsvmpVFa/G5zhqdC8PJznaY05X8+RAAwDH0veWCDmO2epAptEBfrkFRJpw7tO
is2IFzNpn+VIOvtZwPhmDNr1NhXtaTOzR32b5M4u5hdtxt2/YfrDSP2AwWvDBZBmV+3qX/mrtSfd
aAqSjG6N1KZjZi1PYtJ2tBB5hwIxz1lPT65/yos4ZNOTg3OSIbZeOPcn4oFOiwsrbcobIjxjacJk
VThagimD2JOgi4QHIcMfv3tN+kWO2oYrj0RTi/FCcmQlwOnNU+5O0SHQguY5WbpA7a+xl3dP+lK/
igbZtmNxpNb37fDNMRYtYLZODoUs2+PUdl2U6hjp1sGH6TEOrBOv8zbe5KXxvSzQf0obHtXbCHxI
Wnoxe4uB1OEgYU3Tga5MD0rDfErFuudB+eTciYOhJ9djglk7j8JpT4z/2HNQVoRZM99ykViOpJPW
l/aUvupjou9nom0DOZaEcwxVAaFpPcjzLMb0fT0wrAeebuvxXI5prA/JrWEj9iYcWQSt8+wKngt/
4xSo57X3PE50Z9Dq+G60yKbr5OyAbLa963esOYrqEy76Ge+GWvZbw4CisJGlmt6zZqhPior9F+o2
n2zFDEnMzBZstV1FBRWfzTzFnj83nETXg+KAvzrWXVpAYPX6GjfgFW7/bS2owfJQ1W53ldBjDTg1
c7MiGLPMjLRsPGl1Ksj5zi8ywfnMTfRIect9ohl3a4aOHcHATT14dx6CWFQZWqTPo8FbU8dqzO9V
IcINxRc2yOrgV8azk+qPRdKdWJ2J5tHBZSf8xi/kbAGYEo3eHNP1K82MS5qxwm6lsXGOuwlZPMja
2HzqaODtWR69RF4Z5hps1XuXYgOCJEdcf0jFQ8qC3i4kLTmKI4XNeUDn/Py6ivMK0MZGn5xq7H1b
NcXDjNbDAP/pXlaWV8C0CeOEn7a3eUNgSIDW8lQP5R63i6FdeXhmnGlvWuX1VDWXXenFDsTgtE+9
+zQvj6ZED68ifUTGu76nw34a+e3KCQPKTdnNuxatr+rfbW/7sMhInb60jRbWRYUaSfrF16jhOBG3
qXhSkG71Gq0dj61x2+iEfHUr0ubu4GTRkn7BgSCl+7EqFz5h141fHJCjbIpUrV2MxrzzutNa3zfm
ECW+iJc5mDuOirWNfyywnBGfgB2bmhvhbOe8aYRZJnfEjsWaD3fzTuiMe0ZMDPqUSy/MX7i8RMnf
r4iuVxDKfLnu2jJIKismnCbIyli2RoS94Ki2B62PWkO/sDD4UAMGq22dct2PtApa1VzYVXmE53rX
Qm9MeJbN/ptdq5gwSR6jPYHkODusnVdnNwbxxwVZJTjDolFO8fla1vB0+eLs5Lhi4eGtrPWA6j82
Ep+jbRPQsmnWxr0NqizTh85toSW9CJBwv+hGtJrZDh8kSXhoXSCNm+S1FiqeFOhhEVuO2omsPpGa
z3nJiErphJ2xXXjGRy4x+mdRkSOm8fVLWJBDr8tnJ6lCr0HSm1VvcquDxsGXoV9utdzbugrIFwlq
MjIRiwQNKFfZRoPUDlleh712qxC2WM49iCm+wzLE6B0batpZSx9a9odaHpwM4T+wXGPnLIU3hfEu
oLWIpONvuTLa8r7Is2tffizNTdosWL6+2ZwjfUdG+ELDoqVFZPUjW4cIWpLQTa5py90btW4jpbJN
FmQ/Cfvz1+6RGuGra7hhhe1HpqwOotCPnOn6XSvy90amIDBJQVGMbQ67rhqaqEi9Vz1FG1+Tm4kA
Z9tBZ10tWAPCiUVDbULs1rp9rmX6o6/HqyXNIH2r5YGGP/8iESNWnKqsT93s7tz5cUu8H6YxI+SP
LN/ZaxZoda5hpNM1GGlv3y11Fs1a9T1RLEDQAtfsWZz0qi8yKMQhL6Y7oy8vpVldiqGv4pGOr78e
YJC8/ctQ4dvnUhHyIc5a1l9zpnIx2ARd+tph7LVoydH3F8mBRr/mYa7LmY5ldYGyvogkoZS0jRjA
KlGLJPzChzjeC9iXiw3srwW4aG68Dbij7o9zNezEMLBXksrsFx/baIiKDSIboI17y4k8Vh8a5p/r
2TUfe815IayGsyvvrei+usrbtVvBXECMWfG4jtiQ+0Zbr2mMlCDDxhX6F2LA8h/CWNxbZ1L1B1fH
7d9UdyO1OT5j9u1Z9l/TFxZYg2ZEU6o40YYiT19S0z8HfCycfK81UtNmoV8uFr6vQvRxp/wX1cCf
QPeANDkYoZbnUg3g0dPRccfks1VQP3M1PwixjhdWq/W3wFloRDYBcdHL4mpzcKromPuDTOGK0jO5
fWZb0b7kG2nPIC/jMF4bplvejY6nYUisXxfqrXigvQJ0doGRQORCpH1ceCytqYfagWZVloP2E6lN
LIoKOZ7bPS0mCKa9yQ1WF0dLWGwoY0K/dlnhje0GO/YSNPXQ49YBvLCpyw5xaSQXrmxg4T0fWK/z
S0Xbdc++i1RlhxrhvUhSewjmPmkOC/7MUFvwBvvGcGomfbtrR/HS4gEPcdeepNWdcTvF8+ql125C
9FWa+V+uTLeAYAQwFpI+wtXgCIZtf93XTY4ObMEJyeBlQbe2WP4lrS81PcYhSwhrk98bx7adD3Vr
ypuhggvvm3a/nukKv7tmHbxclf20KXFqdFBfqrrira7fCdl7Js/yNdU6C8nftmE/cQYoJl7r0jD6
PREyE/KGQlzpTlEF9SIRhclcvifGmav3V3H2FHd6yp1U2l3lL9O3sWxnEtn9F6umqgVTIoO29ZpS
booxLb0tR3G52thtmmr+gG8TPGsdwHu7ytCdkxt8riFIU7wpoDOjtPf6NHRRJrFx5meGfDSyPsLV
F42D+7JWkgnDnF+9ouqb9zbxnC0iGhYurt6QcA78ym5AxS94rkfDVTBbxjDFuNKh3ze/94c7rRzH
PuSE960cHHY0w62X75VhXjnUfj6oTmg8Cr2REIeFw93+KPRTUe5Fn30rfZn7MT6YRzQf3Uejjx/2
inANf/+odTgX8Skeil4bg76ec34rqAl7eG8W1gfEi2QWLYiirqWY1hd3BZSfDfe2FBtZCL1QUafg
M6YphYa9KOHYGlotgm47dnOTn5DqTJt3IPYjrjXrCvb3lbwUkNENB2EwWGhijXnBKGq9G2Mhr84h
JQTWbLGWoNageCas+itLNk143tCUv59WpoJBeSgdyXF0JYq9oEra0+B3V47lBi37ZQXx4JsXNe++
b/8QBQQ2DwfX9NOc9tpSNqHfv8zisx3483UnfFw8egM23sYNcJndP1rlgkRMvHRAvSQ0IVUgRsMN
yyo7+vltrzZcqOYFATy3hqyvhHu5dC/9fOFsW1gyRVjGh7fc6qrfQfYQDUai/JB/lJi56nGI7Onb
tDRuwJi9V7322PPCNtNwmXqkRRomVJXxmauGEAiSsURmpeedsUGq2TlkXIiAntWwoPU2xDSjDm2u
48on+kb3AVY7Pfax9XooB+vqdVq+18MFrtkizlE8pP2Isou8E326SL0pLMHIe6DNqZIHG4XP/jxT
MUYT2IPdWjsDvYyvdeFGtNpeUDJwsKznWrgRYaQ7HBTUhlmIYC1G76qIHXzq+Kr21fboskRMxU3R
WRcVm3c1P1ZZ/ml636f1Es/2hhbCOjc4EI6UZMW1XK+0hDFsJWPBIb4YvbB2mxlDpDrlXa0DG2pq
FGhZ6++dK00WzGUJ7MW8lo24sGT2fw0RfGxr/vkVCvwJNPyP0OL/g7r836Xq/xkxfPxf/9V8V39G
DH//gf8DGf6G7J1WZNOiAtq0zl6jf0CG7m9ACD5QCk4y3UW8/wdiaPKfiM8lbM4FONQBBv9ADE39
NwoZEPPzo8T6gq79TxDDM3jy3+CKaxDN57mAKsj8GWJQlPPf/wQYFqulVn2rMRiWQv82ohvbKytH
mZBM88OiVehDkOrfuo2+XAhNDn8ziP2CWfHxhD7rNgYEce5w/rU1enK6rbEz1DxWm+m3baOmzxzj
+oMvzS7665nvXz4KCJaQKFL1cBaZ5u8w059+U8Ty1josrBZmUxBEhC4PyeeURL1gYP7rj/qXi2qd
Gx9tU+BvI+XAPn+VP32UKZtVSuJ0OXAOaHqJrdPQVsy1zWRktzvFRz46s0ce9cbc8P1M6pjHv/4K
4merBTf27J/imRNgyjx4vxpzhnxKF11iC1cJGqPDQuQQgsSm4ujtqdzy8WGSDSm3TqFn36o3YodQ
V8xm2T2bbC7USfWu+mLYHQz0qOg6/ga1/dfvR+UYmC32O9t1CLf/+Rrlm1dBWXCQbVw1XHVaMQNM
9PXftGv8Hv780/ONcYUPoiUbIJaurF+sZGCETFYiK1FdNfSJOt6KA9ucVcvFkIb+5q5pflOTMkS2
C4Eeaj+VtjsEOVJxNJWJRA+L8OA2d6chDzluAjBuCQLkqEa3+jTm7PVhmnhaSqzJiJHXr5rr2nc5
EcnUdOf96M9Eo22ZORdBz6r/7a9v8y9IrEGUHPZNmwI1iuUtNpafryK+nnrjJWPmmah5d0rd2/W8
bhDJYHvDmC23f/15v+dp/vl68oH4vPDxUEpn0sb4ywemPloer1Xn/AF9b9kVQ4rpRHMyRUZSvoPi
PLSeDR1JSElrvaE7OelegiJ43BMAc5ViDu8Hbf6bh53F8KdF7PcvRdCdhcdSh3n55Sa7tqbb2szh
N5N2/tAJHcY72b6rofQuVgsNdQVgGf71lfj1+T33x9IEwkvBG87b/gu/ARLcrKlFaaJfeu0xM/Ry
16Dy/Bu/7L/7FFc/V474GEgIIP/5/tJg5A0FqWPBWntIYyY5xokzOH9z/f7dp7AL4K5wTQ8r3y+b
wLbSVDs3fApVCelR2KMTtb5b/U0M/b/5FPY4j30NVohk818enR6fvLZKoKYy7z+gnpd30Uvr629u
y+895z89oefcTPpmHAEbRzXZ+Wv8afFdhTO0Yra/SX9isacv3C4PTq787jueIpvXVEc0kaISOqSW
xRG5KhWy8xSJEHklGIGX62k0W7SBeY5AeiLDueX4ZY/DYXAKbA6rGtv+ONIWDI6/SkqBDDJTvCAf
3IqAgBmx8YXhVJ55mRp4HK6tCSvIKUuwSAXmpgsFiZ4U02Ewi6bEzpGBhLlZY92oPkWmpCqYOeL0
suKQltKnVqnJ0VnM3BCiDmpkLZFMi/VztEUJPDGi1g9ULYmG6ZEwpzfdnJqHdZNr9aLZOIjCsaXg
6BKmfFL3k9krouhaZDfkS8lRxYsv5Dd/JQZqJyVFByGxE0V9cPOKabukP3aOGrqsUNa5BHBFY2t0
FALPw4YFuLO9lG5qJV/0TpvraNKTdKRfqLNvUJ+UmPyl5yGoQfqGQrGxWxGNFak6V1Y39CCfnCo2
0nQtXNFWIrJHz1GTHowEgBHnSzombhBrSxY8JYaHSWicGubrVp7RfxPwJGwBccBDBSmeaOyEedDF
oCPBV1VrHulj4/qUWG2PHppIfmZI9fd2g3wjgMyaSJ8vba3fgWZkdZR25ytoV3U1xptjp3cjmlOw
UfbsaxIYz3AElxSwClkXIEG7kbmjkI6/rVtXfpeLOQ+xmxalH7d8+yc5Sx6CyrLuBfiIdsNfxixe
JsKpY1nOMFIEGnQbCUiJeimxP+lXa1tkYyzWRvd3/rY2u82i9vpoDCzCJ8PbznEX0iyrW20mOWQn
OEzhhyyysmfAmDRcSj68JnE0xKR1lUQzYs71J5kKM6ZC7NL5FX6jFDWjGG0bUBI4ngBHpMcBA2Dz
nQjGoo/PjvGLPJXYByUplkY06HX/ZWgpjpvlf7N3JstxI9uW/ZWymiMNcDQOTAPRkwwGGaQoagIj
KQk94Oibr38rdLPeFUMq0fK+SQ1qkpaNKRHoHH7O2XvtOrG2sZFm0zKsnJko5CZrSMiIioQ7YRcj
3d95MrCYaQbKVFdinu7h+1VsKvK6ZR+Jf9gv4tF8JWDG1VZR23q08s/QIEor+vlXykj7gd75kOwH
bJ2vFT0i6B94/ggmdayGhrWs2tQPS600/aAgu9qPSxm+TLLyQFhWmVXjq9LEqzumY4P4qITiUuej
ZjFhyttDXo2F3CkzLOp9EkDCPNIttXl14KIIX6QiEJSCNWIuPckMyBe9J/GVTpETr8JCCbBKNgAQ
yBRKaw+YVK1xg254lseub8Szo1VKHYNmCoNHLDt2vGdCEe9nvertRUdRh3C26dHbNOkoHD8eIkZD
yJ/H52RotMZP+7Evl8HIPGndeE3xZfLi4c6MskgwaQyk267cobLbRZMGdoJ9vCVpSIGJAE9XTukM
3lVZNQy1uSWFDlBiuYxDWqiLWqfhuHWLbm4X7Esj+voQ/Xzo4RbVvC1HdkYspZ7vuhGzuhJogQNm
xJPdyixq96qC8igWIqPh58/MKA8ZpiLMYOzaITYNuTUfhdu5VNeisr7qiRkYG8iscbTWZxE+Qdjt
z/CupPoam62k323G5cpUOp/nbqRbbxReo/lF4mKFMCrngZ8U3ARJAwetQHIaIMDKGnM5ZlW1jbO6
520GVUIvyC4cYFi1tdOweA5LB2PSTYpOc1hUAV0gEE4qJZI6S/oZFovy9nT3S3opbHIkwl4Tz5DQ
VXCy5MwZ49UKv0LCMA6aNctql7sl00fLzdBV46DuYOdlHuRq01ZDdeyDdnZ2tqNoQ6BP84DigKcP
Fjmt9peasdCVnht5jIw6RRjY91GGCwAA20qxiG0gFyESz8DwVevYcxvYbkmeY0oMnEUrZ+MWL3Ec
rpRmN0joZz53ixBiGHMhy9gD8MrNaxoCGmq1QeCKQldxl+UVej1V4AjEUzcMqPSlwHsjsCySc+om
wOXqEa8Lb0TzeYI9/1KqEpvYMFemvZB55PDijm0LvTZSDLelG1T9YhhDUCpRqlElKifElUU/BYXV
qKT9BTk/njtG4PhsStm3ycJuIhCIWphrx6nXiOrWBxB8oPrG5s0qhiZYV1YZY0ibIxotTZzX+mpI
1MDE3jTDzwnfrGJvhSIiEUqD8LWoS0e7DQPsSQxvp/IUkKWKB8OI6d2w9scPaTu6j96ogu955yWN
r1Xs2a8psvATmmg7C0x3KvzegLylfZea+aeJjZ1Hr7shCyrCa8UgEFruOaMwdN1FENT1DfHtzbXG
q43mMJXqSItpYCOJr+kxI9/V9VlQ3OcZ2tmdrWXFY5k2lkGLi8akj4pYVb5dFuiA0atNEw5vOCF3
UuFCQXEyWulmGibsFecLcjALWQ77qDkLsyO37lAw2tXwlvdWwZ1w9Crlo6qpnHtQdYzyic4yoZzD
VnRadIlBacwtEj6MJos6KPRim9BIBErU8fhi7NNkCpVNnF8rD07IQvbY6w7WbBTx0vFSvBiLLq6t
kbz7SWPQo4gdOZqMXceTho2ZbBbSvVu5L/l3tN0mI5yYuMPF4y1TrI0oUo2iYIlal8IMWGWnxvze
IUPKl2MVukVODy52nHz5Y6f3/9Vp/9ti//1/7zX5L/lrOb383Gw6/4G/e026/MsRVCagbWjHOy6l
0N/yNF38BRUUDRr4FuoVh4nY3wwIhGsOgSFUGOccetd1/t1sMvS/wLXrksr5nESBVfOfNJsu9+bw
koDUAKig/QKeAsHb+725oBk6J2PfblO2W7tAOgWQhabxZQ46tVL9cCwGO9zJdMi2LerKK5mU7l3T
Ju5pDBCDz92QHXlJBZNZu3nTSC7cVpLCL20BGIBSATBQAT6/6xkgLkM0xTMRSGt4ntkHJZO4qDnP
pyLP7TfPJVTrHNXx/lS63sMrVUXNlrc2/grIwllPRlnuzKEj0zAbWhwBU7oq9cm+AkebfIYfjBA+
c+Sdbc4xKk7dOKDwKQ9ubm6tsK62SjTqOUrINYoDOhG1GcfbHw1+yyzr56HRhzdwxPGmTBwAamM0
3mH5ij9Iy7tU0/04MdqS3KZziU8E3MWJIUbXk1DW21omFCLtmL/AnRpXajTK7YT4dBcIvd5gqIrR
DjTROukdJFeh4ewdB5pol4TdR727Xy82vC2eF8sgDYuW57kN8lNNl+ldIgATN1t5PgJVUbIMIRLf
0NUSa0Ia4PnjSN/89Fr9RsH4m4PSWXFp3MI+obFw0aEifaNrpabaLb6z6jlulZYt4pnxp2/ACT1C
fu222mC78oPO2O+OSwXrnLtjxKZcjqaDZLRhFHDcqiSQK7Xnkt1w+UitydOhl82XWMvu/nyqhnkR
motSlB4Z2U58h85Z38Zl2eyozCq8ORu2shj3JL03NaS8UN+ziWu/Mgk33yRZAs8AQso1iIhgE/VC
ARW1IvTsNBCWeaujHTAGq9sMXeM8aiQl4wbsgolKKfbqjVLc4iU9NoAgfVSCbQ7j8RRj090z+3kD
Vz5eFZFjLpnapkt7duptNcogWzeN3jx1AJLaoa/Ib8imTZxExUNgufPKTNrhSzaRFp46oXzJUon0
nylampMGsjAbEX5qJY4Con57+1oAvH/ARxCxYsAwpUklqedwCalVQ7m8jyiB+WczpG4wS3eKl8C/
O4RX9rgpWc+uCEPKXnjrLLavXrus6rpvd60TTdo2w339RROUnEtXt0B0VuAv7gsjL14MMpKo8utg
tPwY8x3ur2KMbwFxU55gWbv1urB90JRpshEpIijSA3JCHEyLKUSRFuSjWCV5IPdTEmS4/edu8nOE
t6Mft45A5l7p66BgVtVEQ0/YqVBb8tXqp1SvP1uVI5yzmy1mqxCr/K5yp+gpQMj0AL7evcKtWG6L
xMQZxi70DOGtHYZuIrrru2gAKl0CKGbzzF7NMM7qu7Qv/KktvjUiUz884exlpEldwP2XcLv24Bzb
24YsDTimrkVbqS0TqjZa34EPRtne4+AJvjIitx4CLbevPHIJls04TksZ1RoABie9TqQVDqs2RIrX
RUb6AIgAuafXOL0vAheDmizML0YbCzQMqHtkLFYUcnI110ROOHq7bdm73YBP3hS9tI+YP1qiq/tp
LyzCe8MSisIYvU6pcz1n1VfPgVvlhdmtabLwzolMV3CWDazLfXmv22W+Du32rSlni7OWcBbEcAJU
XoVrhTKQ4hPVfzqlxQPsu/CU8J+OhtlU2xHr703RKSCrCpK+782tu+Q2RyR3WyWDeMYswaJKrWZd
p8F0R76ahSa0G48lE/w196h9cCJNuivJzejO5isgNaHiHZwt6n24I1OwCzunRedH84YWkEBeRSqA
b1OJbe1x1k5y1s3XMUHromFtOlJvDre1ZXo3nhq7pVQm7vxQTRvQQ6Wz8TQjORaBwulkNPGtM9TW
xo6Kr0GvRUuRRsEqZYW4xUSlfSlEr637FIOhWyAkr5V+1rZN0zfZTInfdumX2KsCpLWEMrU7C4qH
j4L7qdKr26bCVDm603L0+m4ZoB15IImy2idF1TL9mehQRMVbhQJgSwtCT7Z1JpnPKryJ32hSVrdd
J3XUHGYkblBGoe4CYay2ZidjcrxLv3KTs5Eo3k9FAB9ApetMFccEnuPOcDUzXcT5PJ4c5YrVWGHs
xLjhLLVpttdCJNnnqvegXDtn/is1Tw50vhkpUukluDoNv7CF/WsOJm4+gUQDu5jRrFj1SkKGimgL
N3i8j4IC9UPnehDAJcIIgm2XEJOD6yQmhmJRW96+7hCpXzMynJ9Gg3lUY8Wv/Vjrx952c2fbNyal
Uddi9BkglgqTMsyo3GihxSHUBjC3h95I2jvA/cWSNntILgay3T4c92NhPxYiHI/mrF3jhbXWDez1
20Gvxj1Y1Ne2/2xpget3Z1rMFKNYdCnKvoep9kBlaW7YGzgbl0JjxXzS9unpNXR91K0aEBDNVWk/
4EYLVlZ3bpsA1HFlyR1wMxILeiPf4C6c36ayzG8dsysWBHdSWAZBSlGSd9lUQRiwi+SBBxcqDpu/
rVvbIYIRo2oPhBiGS68OqY4Uk8s91kMT7jW7MIYOZUVbEkk06G7PSe5HTvGR+r281kmB2lpaAbzV
aBbCjeQV65oDQQLWRxnBg0YYgzo1rdFg12YerbiV5RP5s85d4DVwW87CxbkQsl24mlffW7Uul5gO
u13U89J3AW7EUe2HcmquMWEWG6yE1gGYz7TBxLwnIPwpn7oHr+2xHUzFvk1nvkJz3in0sliilmi+
d+BEknUCVWOFxRKXZzG03A6tZlRTDs98S+A8VRNp6YhcaOsV0w1TK3JmanFUqDiCJvkUd9Fd3mqS
VlCdRwc3LcJNbgh7G+EBhQZt3Cd47nxM5dl6ou80+hlfz6KROOU7jbs0qoEtC/OSZhVqgfGWpVnn
A2Ju7l1dy+/ZsD4iyLTx/KfBJpxD+07M8JQNiZGxb2t3VbjVGZrSqx3NYO866YG1RDkycdoFSCYj
qFMBJydNM96PqfgU5sVuoF+aTM8egXALRH9rZVbf48G1l84My4g+L+pI1V6F0/i9C+I7SOI3XYU+
2pKZtXAD1/VtU+teAdWEPjyOdjO5RnrEGhaspu51UIG2oxvSr7pmb3ktLWMszaIEnWL21bAztdjZ
R05lX7HcDleqM7pV1W0r+3uAp+xYOlX/kPM1XSYtCtjBCAMUJwiQ5qKAbiwGlEfQQ+hjOJ+TERaZ
ljjUJ5Gt+6Fqk0OG4xbilbvowfr76dibNPrBLU5TqG0K1yi2kG3ReeGLVa72mTiLjRPNL27WJ1eV
xTe8R/LRZEwrPGZbd3HWkfIzetC2EtFSopcYZxMZDV/gugu6R2qAdCYf47R+aMt2KVT9IkXPjmQG
PD/Up2J2wzs3zHxPCvumqspm1dvCp0+AqMwtq5u8rpnZoeb0aZLwP8CpTr/X8LZzKLfeTAfK6tER
g3fKt5Fq5S5PUDjrWdCuA52+akCgF7MS55NppM9cXL+UifMJ3FOHdNC+qt0AaTChDr4E0MzSOrQ3
VhC/hOyu/CZXEE5i/R4G8qPIR30VGFlz69DrIalwfGodOtqBiG4bgwbWUDv1JnbUd0D1a0/VFjbL
aK8F6krXE9SMcJYdNlmZy1dU7Jqzvw7GWuLGn3W9uKOpMSBtRF4oJSMMPKr52hw8wADt4pyvwjUA
RjM7tEnV9Do55TpyyBKSOnvOoX1ye0YVwt1bvOkbpGTyOshCZytyp8UoOR1l26bXXkpkkO+U3pek
8U50bavPYxYsVSmfSb54SppCbqMa26Tw1AbLgYabwvhkOGTrmKgM6z62Hkt9FMuob+f17EUDr1BU
YCTWUQo2eY0Ae+p3DLOiqyyg31tCIvoUMGSi1xv6hp08zAZEMZSzPNgSM+pZjjso72tHiu4CDQDQ
ZvEqPE2/0jCnHwK3EBtPjjvdDeebBBvPMoWfNuE1GMN9fU6Xdab0tqQcv+oZDd5Beb8N6jbZ4Go8
eezoF3MrrXvFzd91sXaezMw7Jx+OcfAqCSeCaY/nsgT/HhoRUBymQkvXpQywIQfhNounO61WpBVY
2KD0FivuGEp/oGL2dA21pdnSky3WfFhvCM+ZMCKb+86NifdUbxayvoeQTjgtwzw5pr0FV6cpj9GI
0TdjU9wU8UvFhVmGFm9hNXmnjoJjVfR1vAUoHn9xXIP3twZ6Xs9k8hTEVG2q6fvoRVd19KmlZght
DKfa2DI/cCuP2Kv+MEed6yvihVa9WhcDbsjiaAzzDS2TeI0pod53SZT5ZUT/sx9H57p0rscydTYD
qKCT0HqPB9MgMRQkljcyR9ItZSIx1KJoo+f0xm3QQevSy4YXK2ksflULZciR2iFyEMUDvdw547Rq
2K8siqHwTuwomO+nzrIDCnBPdCMDrkGl5XMhmnyjmAcuxJSTyTCXxN8lZwRfhpcilRNxT6bJpHc0
PtF98EcJuGVoQT01Oto7cy8ZATFMyq+wAjvb2DyPUdjDFHrWfWWkupMYWYpHw4WXFbza3bS0GCn6
fHmtpW5MBxWO+XlDj9nIBJOBjXhXpWzhtE1SZooVTR1NMqd6z1H7er4i6/CRmTCWY+pBrX+ckOli
btr3xPGQ4BI9aGeunsq7jV2VSws71SbQLWLEB7hDCTgWouVoep/dvto6KwvcVmIQmO5Mh+lsUmNa
p9l520Ni86eoPzTJfQCwv8Kh1Efjkvb0QnjbycveSFhYDswTFoF5Itnm04xnAoRDkhUJevf4Nmrv
RaKW3fhCIjfvrsDOIkbAF65xarKR3drE/IqYAuCFqLkJO2XPaYf6J9bO2h+MfQrDeDHb29bLdxSz
S9t6rEDaLIjeZuvrHoP4sU9rxZts7ZyuvjcVK09e7zSv3xjJAy+ZgL72NNey3MWT+RJa0cGx9mUl
spWrvjijbmxd85nusL3o63TjWMcR0Ing6fyKIbp56vPCOQRhsLMSw/XbmSh4+u4nbSBPBBZgTCTQ
bO1wubvpCr4suLrYhbKo2g6CQScJPCVph4WB8KbDjMyXaCr1PSbfoUum4EZ6DYVPTeq7lONj1uTL
2SrLpS7PiWmDx/zLxVykiYo4CQGYKZ0089qG0XensbQhvHQiz58qrCetUarrAWXUV9cqMD4xQN1F
pHRdA/0AXOLk+7wvR81vHLxDIEcFjAMwNnA1mUnkZ3RizjgeZfgdfsLhtrB09zas0mEZo8O3cZiD
T+RWmHMxbCDSBaCoHpu5cbZBzqTJqrUU5WQmEa+EMa/z5CpEo0b/OctMMFaB5p3y8XOFrulZL6Ph
oXLYKQSdQQ/Kqts7ZfaKfXHUAm7H3K81IJPAQemuL1PL3OEp1q8G+FlAcYJbMxrYJAIOl/d1lNu7
vGyuUS9bd7z69dIUKUMKXUt8Urja3VBq4U01K7CIMvqSiHw+5d6QAGeJ57vcPfvaItsWL3YwMTeb
8cUjty2GaWXXmngjLmxhOy09szbeaBOuhyDyQjx0TK4AMapi2OVBVZx0vXP2gly4VeikE58MLBqN
HMItr0+I8aS5yccpxN9n1EeYJpNvpDjTDGGyYhAgcAjRll0xR023hjPuBphj14TaqG0nZ3UH1SYi
/wK2zKLVHfhRMh77l1Y37E1cWFQ3kHgokKsi3VXU3+u0qb7gZWQi2UfVVWBO4bVph84qtlX3bXIb
700oIDIDxgT2fBgmLB9Tm3UNfTadF0YPFqrWJvTGoZE8jpaIHV8YE1sBURru57jEAMfvt9NjYo71
gtJFPYly1h+mnGATSCZRdjCFlh9j4eQvHkkeS8CS3mI2NetIhFi2D0s2e3YuMeSkhakRjj7nyMxm
0tSQH2snVaTDFfRLQeGBVXNLpFCvr5lqnQMZWJuXcTmdU95yAUU2AOqUx6+ybuWS57E/JKZ4gmMo
X3Lq/IVrptY3Xc8VXu4o6w8kcwc43LS+2LHrMPpzD3Tgu5fZrDe6BRCCxlITQ+pgLtctlJmWwte5
HF9ErgnPL00jpKFJmZCr4VSXw2ebdD4DqIQfMZIKF25XQ8IxUiT1pRqfYuyfN6abECzeiYcIBsy6
RNT/BAhvn9GXXHH5P4VkqqxyjA8yYMI2BX13letzss0U1Tv7dXvXTVWQ7UiIqtbSGpKNnfWwmMV8
54wNiB8vN+7mpPnUCc87sKOd7moD0dkKsuR9T/237iV3ZU5gvlReJG+ycLpKi9pCwz4Uu3M5vrSn
2brlIZ1WzO01soEJSzl6UeodDL7P+gRsEYew/cpdLP1epl+owJk2VhgUeoirMj1otTA3IGKSg6zY
odLpRDVoDFElliESc3B16Q3yhWZrxl1xrPtMu9e0zHriO1CdkBIEPp8MmtRMwsJw0w+iBDipJyBA
Sy2JvuIOB99qNNZwTfpxekvtnvoUOda3cdCHk1WbzT60ED0Q44e0Hr+Ib8WVu9W0Wr/WNTe4H4ZA
Xhtpaq5Rn9oUyuDNMJvbrR/S7VtnTXqTz7ORL/SR/VrhSpqSfG2yakMcx7RLUP1+nS27XVE3wGML
kyH/EhOquOvB+e4Zzaaf0j5sH3909Pupbx+B62m7IfLqpzaMFP6EhsaGUXYHe9TBZRZVUi7pCdhX
mqVra32a+udgTOMry5rmNfXSTevm6hkBgnFwVM9YPOvtgFTz3H5ySzwgFlNiYNsaHtqwV8+ODNwb
CmqVLFG2tNeGBqloxY0u0d/D6XqrrZR+fCC6iU7I6F4NqWsfCTzsF1BJCgBHit5PCwa6isPiKkIv
Rr8psb403pTd9FFCVF1jWmd3aMGoNU2CtYH7DWf0oJ7TKXTBsrnTFv6juJ7HogEDF7T9wZsl/YS5
zmnNziIAhwnPt330QGRvMjsm/7ZNdCh7Bc4ZRvWIezWNEoLNV8bOM1IYu63hDX0I5BxnKsi76OR9
FE6MTTRHHSdXWgi+tNcRU0II9c20r+i/modqMhA2mSX5LmKuk9VsR/I7WpxxlRhqAHcK0+yImzC9
UQSg8XEX6etY8ybHTe7eqcYQu6FxxKtR6eGOxGd7NVliXo8AZA52wUd4Yn7+zITfOOhowpnutN1h
al10M7lqH9suDq6b0r5NZJs9mlneXuc6KTA+SfRltujszIXlJGLS4rpiQ2wQF4lGXrlLHeKbrKDI
17EasMFmyKX8mVL/sUtskmr1asaJHXdWeDMQv03mkGadiDE0UM52zbwIC3yC7DuymSBCs9t6DUEd
fTLIt3ZiXVh0slXPagrOFt82ae2FhuxorfeFvAukhzs7bQv1HE7KXY216b5AURAVyoWm3AQA+CAZ
572ztpiOHAqQ/Y/WSId8GTaGudAwd++6aIL9AjlqFVnGtCXceXrku8523vQwkjhhov9L8fmPxtr/
E/PEO4vF5lt5Tg5oLn0Y/w86LAz5x6n3ofvWv/wv/yX79rWkhPt5+v3jT/49/pbiL8S46GQlyxxC
ZfSyf4+/bfcvlMiIdYWOTZMJ13+PvzXD/evsgDAZmBumewax/LfZQhPiLxD8LjMxnD2QW5gC/oMI
hPceBBZw4g/OYRwmWQoMBn/Mx3+aY5YuXTgrVMF9rl6HBLnSU1R+ML99Pz38+xCcJ7/YxkBymWOi
EVM2RdYIFzrWV4n63HoxWK8XI3xoSVj7YGzIRftJeP2vgzEqtkwLh4qky/h+LhtQI6IoMLR73gUo
UgcPnGe1cQ32dX5ubTGO/bPh6N9HFPYZrcLtdZ0LqbKetIaySku7776XX8pH68Qs7cODvFfV/+sg
Hh4OJMS6wSj04iC2SgbXLOzgXjFEIOUaXgRoMBR3cxh/cAl/c7tAKgoeCkZDIIIuDhUYthnqwC3v
Wx3RlPWoss8Y3ClKwV0jkvrz/XqvwP5xXgg/HI+/k5ieL3N1ZE02Zlm18SlyexA4tyYJB38+wuUD
juCap9tBzITphHfpYlA/tCmyeBLeTiqAwigOOgGIWjes/nyU94Ad1708yvmi/vQaWZVwe5iT4SnA
Z60tHPMJ6ve6d2uq/Q9O6PKSnQ9FKYfIgzcXmcfFCRlNSAitF0anRvW1j8eiskX6wTEuTBX/Oh/p
6GcvlifsH9Kcn89nHIihS1QeneqvLuON0Z/Uui5242u5E69AWKISiO5CPJ1Tw6PF4K3/fDkvH/cf
54gBjQwYvCRM4N5fTqHMomjZop767HGyqhNpdVvCjt+GSn1w44zz4/xvcf7fZ/rToS4WjKaNE2kM
EGOZ5pO7IO/h7N9Wa8zNN/nVn8/qt3fup0Nd3DkAvrY8K3ROhtPvzpyasBUfvE+XLy8XDm8REDCI
5oJXSry/cLrDIMHLas4G+7SL0MeOI8zrud8aYIHwsf75jH59uc735+w1YQHErnEhSGka21STKcLT
GIlV6rG4tkvPXP7zg/De4ljka8gae17yf3q3umiWno6r4UTQ+ndNbGc7eYyH4YNH/tebI8+fW4KK
2f0irbk4SuKCjTciEZ2qlga2hUHLj2QAEubPJ/Pbw+D8YkcAaeKXj6GOD4I2mh2d4G+R2ly5TInL
8YNz+d1tIf7qvLWwOIq8OJfGQ13cOyGr6lCvuuwQZfGRAmPzj08FUoXQPVO38PbpFx+KvIImaNtD
fDLgs/ep4dcMdD84E/HrSnDGYfz7IBen0lY0FzyXgyxvbh/MLYgl76m/NZeWH25f74943pf6slyq
vXWFJaI8iatpcfcfnCc7LZ0BLuxM4+InwGkpo0hr4pMZAkmGRHAIi/aDZeg3jwXm2n8f4+K9jZos
9gK94o5ZZChM46oePvAdfnQE8/1bNCWT1mLsiU9D69arCJlxS1jL8j+5VDb7VYzArHQXK9zQ9CVg
uS4+FWm9TUifiort/+wIFx/adkxKun09R2CBa/TQj4oPLtSPLeL7LwKPHMP7/3MSl949iWR7iMf4
BLNoM66dzbyMFw+5DzLmW4Bm6j5+PL7BJF0epsX0OgCAu3d96x9Z086fJX6EKXDasTUiRvFiZbVR
TbW1PsenLu12IZ1xMjH/+VL08yF+fBl/WldDYiC0KD5P0G5dNwbXq63/fK/Er7siTsLC2MyzwPJt
XHxbrUrJJBhMXt5XlCabfKvWzaa8SW/sQ/AgV2/P+61cch+d++wmXYttua430WpafP3z7/jto//T
z7h4KqM8aaBnGYBrnRPsBrax9gfP/aVW8V+366dDXDyWmWHMQ4Hm6wRWchPsp29NCq3Bx9wSrqTv
LKZlscpWapN12M4Wubsob8N18sFi+dvztHGBsgc479wuznNuEy0eiYM+hU6F4hEAL8ON4NufL+b5
f/LL2yGxTTq2ZZ25o+/XkVbRQjJ0Jz7F5YHkXR92/tSZfskI8c8H+u3Z/HSgi4fHKJAclj2XFM2j
bzLyyD88xG8fUIFlGZ+yjlX50gA6glWZTb6Mp5vXfJ+tjSvjKRwX/VauquXsm36+LHwYXCsQHMvM
7xbd4m7YRnv9avsffGPY0GN1hfzEr7k42Q5kIJnIeXKyStwXSX5A2rz68/X84fF/f+dcE+c1ig02
bUQeXqxrTtnFZx1hc6KFJb815C6cDNAk9aI0TRw9tjWMz31lz9/VOGSfEZ61L01qZo9Q8ZMbxxzF
fRym8b5m5hEuMGbAWimTPkABXhFV6M5lDlQuaaubDlL79zE0preeWTF0MajIN4NuBx07HsOc/dpl
XcAa3WvwYERjPWQVwLFFlmnFHSF6+o1wAv7ZrmfTQ54BeodxqsLMVekT6hQPWBxu7tgoDgGu0nzR
mrN1T15idOM25PThH3RHUIStnYLkz2oEVGLoSSKIazHES4b8hGp53WhDnLQCnONwh8rPk6uPjJ14
v/RFkms4cNyxcb//+Sb8Wm7wynh4a4AmYjewzYsbjdEWZQPSx4eUzKl1U1UNup9zULhWeSiMamnd
8s5qV3mUzDeNyS9STe49/flXnFejd08CiQQ0pFx8ybYlwPS8f4fpBcOohCF/EnZwmNQ9PKXv8DuX
hXXii/RPv2QAiilJDFuK847AvVga5/gcEkc2GQfTz9GTC63+9ufTsc67o3fnA6uDd4enm/rA4uq+
Px9dWSLMSyt+IBCIp4QAIdr1ZP58LacA0QRDW/1eMwGSLezxrAFwMlvu6yRKvudxGh47DwPHQrSp
qJGcTFn92IV9k/jxaMlPBFVR7+rCLb8GrsiPGs7Z723n6F9FM3dfplwMhE8F/Tkqzx5Jp8g7MnvA
NHbkDRQJhHvSZ87paAy3GAwYY3gV2iK/c1NvfHQjF8WDTM5KaJsRVwZKqcDNWacKNEFNnsYio4Vu
b85NYDLv2SbqHyyzP0rC9xeP/iPUaDwMdJboK76/eFKrsMdVffwACX260V1lLXSjg7MXZuRtxkPW
fnFko+3dALFsCzH+PizCt3CohlXkQUH98738EUB9+XM869zAw8GCYf7y56jSI/2lTB9SPVXrKjcI
G2MOuSV7leCz1givhDSZy6KbPdVKMesnwuPR1JMKdrrVNaumcvsDUT3jPmiIYyCthBRMFaKmRplI
M3CQpwAJvzZM5Y3JtGatj5UBXtae9qyLMBQHZNp9JiHODABlraQ1P1qJf+k5UJ4jx6BwNqk0KdXf
X/IBfCATJEN/AGlwXopKq/3eu/0ZxVUa4iouNes5x6K+Y6RNNklJjuHdYE6EPtR6C46RkvuhcKf6
hSySCc1hEX3i62Y8NJMCvDFhfJn8qRzUkaQFvs0TGxMTVVJfGg9TMlR3dpyym5R5l8Lwqg1EoVVw
Htx6ofvNMOX4GXlYLcHSFPG3Hmu+Iv2DzDX0glWV3YJ1Jsgr1rURgHYzh99Qu3pPWpp4x6jpELzp
SQ8wsM9l+lngMH6bRg35naGU/qmijwrEJ2lvRNp1jEjRSC4DLBLWR23MH2XZuweJlVbSOjKgNUO6
vOxsT9KJq6AfvIeu8UIQn4R4NjdAKWEaN1nXP3QTMuMlfimFCKajS+h3VeNam3mocScGU9B9+vOj
/cuGBvebSR9DsD2S5KNfLITwAxTojj59sDKsZnyu7KUt4vCDncQFZofKQUBvEmxo6BPy18saDGFB
TJjmf1F3HsuRY9sV/RWF5lDAm4EmMOnIpM0skjVBkMUicOG9+3ot1JMUzaxWMXqoafV7kYS799xz
9l47x4wSMhKsx968xqhG/Esk71K2Gi8n2nGOzG2owo+zl266BSuzzuXmULjAKe5avsHNP752CBuW
zpUbNLDVi15ByYTWyLWxOBWjbW+arjQCso6WL9ay3+s5piY6aCET8zHHjUsESp62SmwqVXmCT9le
xaYc3gDCMXcEyd1gKEgfAWXk10pk6RjikJgvktDIuTRg4umEPM39Ci5GhuNNGUO5MZTznUJ4Ktzb
9MEm/x37xZQzcwuNXd8iqx+kgTQ+g7AFO0nb1dy80nBJSm5D7Su8y1oZfH6fuTZ2bEb/TI1YNj4v
GpEdGTV5ZuVprKPIb9HjeK0u02DGZvvFIryusZc/xc2jpcdbxEzjYg3uFhKTENGV8C+65MoJEzOw
Ktlxp0SjqZ0VlpcPWXpylNDxKhJR9v/wZeEpgvNhGmXgS2ao8vlKTTNDw2521YnCVPImk1Q9ORb9
F2Mp9beqgZ9hvLFWJtCKmM59/pmqEnKLY6o+VeSDeWMX44GAU7AQV2TGkGxFt9E5+D1E8LLZ4ZVj
o4GaHhRd2qlZNsN4xuZZYR86ZB2MZ8T11oeQnMRDvAwnmyo6ZvdGV2DLkYqJuZj8P9+n9YlfPCaF
F50en0KGA5KszxcgMRxHjD/UJ2fqF3S3SE5oJGC0aYkVqgy8HlL3xU377UTPYZ7T/L9+Fun3xaOJ
tTBm317qU4o3zVWFAqK2W7RgVBDYhOjmXNZXjrtp9t/RHwyH/z6r/e8u1tIpT4BnabThLp5WpzqD
GtVLc3LSXEGA3yGwbpclC/CjVj7S5B7Ok1r90yM112sxuCQE0ORqL8t1ucl1mdF7cyKpDkf7JEJP
nwEn//lB/v5pc5zm+OnYAEc0dQ3j+GuHW+kjvat4uU7RlJCPhA2s69b9aESx/Odf+v0u/oLrsScy
a7NABH/+pT5qhwrwM4pltGEcpJIwYK9ftrME8RVUneobWA2/eGkuDLxsSYDAKM057lBhctC+eFFV
+JWyiVjwlAiwnbpk7NsBJi3ZNL7ZjYfOsa+UuD81ar3pQhs1xGA8dCEMvjCNv6i9ftuEVyYZTXH1
13tMuNfnG4COSReaOUkngAmpryTWB3Kk8ou7vL6Lnz9MPOUa74yxmpaZ1n3+kUyTc0hnSXRuMOIF
pgoAuQRj7OPfzIMBrO/2z0/19xqeWueXJIBznSYz6Pz8g/asA6I1OuvUCvM7jqRtFBLxjUXifiL4
d0TqTdeJDGcy7VIFTaZKAlH9xafy+0UbzByQA1lICfhcLv4G2lIcOaFbn7TCMbxCnZfDTHnCVKCc
kVpb8he7xN8WeMjZ1xMfIgh4y58vOi/Yvtgt7VMs5FlZkyvVlwItxV2rLslAXK1dPCD1cno300gs
RTRTjvEmFJn+3rHv/+N2KrsyJjFIdMCLYBNcvOR5TZyrZVTOyZyE48qRJHlLpnz8+Un/8rp/frUY
ZlMm0n5jAsze/Pmi50ZuyPXT87MIqwHYL34RUpaTbod5AJAX0sVuL8+xom87HWEXUj3iQ8FvFyWz
VJGAW8nt4U2uHIVkuBitsm/ro5N5lVCZdXF0vZWz0thwWk6fF1SkBLj2FT3uWDEwikRmaN9xOCue
qrjBOMVspHFWbFbrz8aEaJVDya26FI0MVwupHMdpMexVrAio/dNQ+sYRWi28RLTOS640oJWmvkZm
UBomIicprSVcbot6LhGt0mNyCvjs7S/bYh9WfeQXcmIAM08EnOOKNLrbWa2TyeMbBL4FIOYhk2v5
/c+3/G/eM4CNNi+Txsu2shU+3/JYG8x2qLvqHDlGv6kducI1qyECk/kSPT1xcvLdsnJnJcnBQJm4
iZIqPddwCr74wtYv6POzt2m/8Ikzp7RXXsXnPwT/S25VCPnPspVFV7MZVS4qjuarxeS30yljQ07e
AJgR6/A8Lr4rMBaygvc3OY+RlexqARMpssyc3k0CB0YPiUuG9hOIXooflH4kxrfXW//PN/33xcRm
s6GFjTQJGr59sZiUYYaUvjTFWXYabMEypsoRG+pNXjonbYZl+sUO/De/R8/cQQXFRsUZ7aKuqVSM
BCV8o3OeKoQLx9GwW0C8uZMhT3gm4q+mcb8LLNiHZZuDEEvlKuO6WC044ksw+niWU5l3u7ntiKto
9SggVhbXbVFD1ltg+RsErrmT6WQbMOSEpQD7IbSBXIvJEsXjiCVoH0cRwnAODV/MwX4v9da/kHWc
kxTntstbUuhW3NMZS842ctej0ZDkiHhaxTgy6Tu8pJM3DX19Bp/2jzv/3BseOkonDsso5y5fwNqo
Ew2P3JmWVbwbKTI3dBa/Gvj/zabJz4B8sDkBUHddTqfMWIbEaZuICSzaWKbcAb9N5nkDbDLZRr3Q
NqRHaG6ams31bPTpAUOw5RcxQUsjyo0v3vj1gV983HQrEG/Q/kdzc0kMrZWpbqSiSM8id26ndP4w
7fJkhtFLaCU3bTm8/fkD+73k/IXXpARE34NI9GItsWk/W6Is0/O4GCDOpMh4kOzlmRam8sWF/X6Y
RP7I0dW22aKpiS4+5S4KjRwGQ0F8kPM9jeTujkTH7CYZ9dlrlHYMlFDD6dEprS9sYX5R7/3NdXJi
oBdgO4qzRuF9XjNtiFMCumd5thZLPuQNLcBKXvM2c+Mr7SHBdr89Q1zoGi11pCrM8q2L4tKs1DJZ
nLA5V3yi1U4ehIYLHua6ViYYuit9zR8tCzijBBtr8hZBN3UZRODytSizpL+CLZLl21EMag6qv8rx
glWl8ahg/b3DdLQQ96kt6kYzy4xRhRib06hKhNCgd9cCCW/SjSl4Er7amPKrMoz6R5LRq8BF0ugH
M+rj1ykNoXsK2eJMaxE5DYPC6gsoGAMVgR81tnhxyn7ut9aI9g8LZPxmqz3YUbsX2Lf6WX8rotQR
3swHGuSm1jTYn63xWqsKB2R+W8wPYcz/zgUAJz84YDxOGccMSBFZWJ/bCCQHQXCaH686toNcFUQZ
GFxaS9COAUYPkl1nesOYWY/Iu+ujZfREpcVJG+OE6NVQO5o12NZVJp3t5orH4K4jBjpXzE32JMOq
h4hO56mspfCDAzDhAGLqZULua2l4XgBTAqA20izoy15e0M9ZUw4BpeRfZCQzAMTkVVog9ws4YcT2
YwXcsYt7T55HCpqlm2MKzJJQUkdi2MRTYDyQKOm83DbACl5qu5M7UnKVoUdAVJNPy6Bptv2xTFQm
LYZWGz7ztpgYLuCQJF3hag9M8BZPCzgmNZgHDpjexHMz76S6ZF5SwdtV3cKR8RbbTpUWfqvFZkjC
ugkhJRya4omVuiv9Xp3AQtiDInVBSS/Kdruxnq/CInJgmDfWWzjo+REPOOHUtgPELjCkiDwDecwX
nUAwNRR+rxtiL5xeQmaa6+LMHqHm7pDZJec1a9BuHIpLkmez1U3Li1G8ZEufbLqSbrU8TeSU8hke
QCUI2G4K5g9DTL6KsQNMbRwus6+O0w0fn1zdmm3aaK7FJIDQpdJKCULMsY46jPQeIVwnnU/AVnSI
lyI/InWaXwle1bFLLZCHd4nRLxAnJAvnaNTPyqZVivynbeQrmZj++qlxQpzzOIrj+44P76VPQ+ul
6u36Turm7GffZ9l1o5sCmXCkl1eTXKukSJlt9FZD7npiZCmRjlMV8t2CqLl021ac9RFMnpJBQfIb
DSmfx7kr/2aVen9Vm3O8JaAMJIqujrFNb4LktRV/Mn8rZ07z3KJ0wYMa6wTuRGphEgQ1M9OZqGvw
ZFf1Q5mq8ve6JVyQvV80D5B8rNZtWor0FZluHJ1ONCQv2Uu8qXRTKoKk04Nm7tLzrOrDTaWIUXKl
IuqqW0HuLOBDpGX8AoSq74Vkm7cRoIO3Qpg9375katkhS8X6oJ3bobDNZ3g9S0PJA2/Ft6Rl+s4U
lTP7YmPUG81IA+6bZaZDKwvXkx8SeA3FZyrn99p2uqthStSd3Y7chrkGLduCuRwHIV+no2y+x40N
Fjgue+1J1pbxlsfBmxfRdDOCCfIDSIyo1L4J/lvrO3IJnUBkZn9aJsr8Uzouyui1nbO8T0qq3Pa2
k70TJF7iXTer6hFQjnWSw3Z5s4xJZ+KmKobXFUO2nSMrCnBeF7Ro62r5GAzTbXPpZkicvSPn+Gn0
sH03mVv4ek7MtYoa4CnSU5Mg8qVXS5fsQe0oRZxs0I+HgKFSHRolRsyGgZ+t4ByeokHrPBWYx4dK
WM8d1dr4GIXSTPxGPR+cgmrdlcYQBuZEf442UlzPP0ncXrh9da+H3HJW/apUsZBaiIJ4ZPh4oAOQ
4itDDjGSyNcX3j3WOAF3lXUyuS/sVJB/noAw5tkV0J7tTn9qFLyWX7Rvfi8E4W/jiHRou/1yJHze
QjGxSEqdzvU5NNv8ELWAG0qC7n0eXegmmeT4QInmXR8RV/jnIuVXN+ZzUbTyvzizM6E0Ff1SotRM
ppZG5Oid8RUNGJjZdnfEqUZB2qsGyA9YWflqgwL6DuSHLa0a13RGScsrLwPGe9uGcnpUgRhBCzZo
NcHOXl7Z69r9bLXWgHNewXFKbxXHdwZS+9ZhmbZ8bggQgG5sxDmLumL2SKrg/VOAULs0vbN4G9uT
SUzX0GZkcU10kV2cXdF9b2bwoP58F37XQHLXaU9zIkLQywH04qygg41WHWz1Z1WtwtXbbN6Pnf6a
O1pzYzi1HJQN8U0aWO5too2d3+Q5DtScYB3qEb4D08KBHKrhddiGw9HM5mzHv9cuU2ecY1E4gTIi
DqpCPQ+Dm6C4UV/s/SwN00PeaOZep8n8RVH4e1m2Nmw0B/sJTHQkEZ/fqYStbpodozkPy5pDPpeO
J2Kp9/rcNL64fWt9efEO/eWnfqt0ieGWEW5azXnu4yjQxGj4zrI4X7yqf3NBGkNr5hUrtg55zecL
mkAAzAUIoTNY1NcRFOMt3NYaoIZkfPz5dfib60ElhJWBQR9q5cs5UIU2vo+EWZ5h4ljgp6ljjRRc
yz/+FcrY9VRERUvj96LpQRyfXZtDVJ1JQBNUeCEFlKn8Uy+DKasM62STNgXLGJ/557s2y0QJYU+v
v6VsF17Z68KrOlQYf76WXye5v74C/AI3SwczyrwHV8vFB4Qf0uhmNRy+le53v3Zbd3FLz/Iq9yMO
Cu9LRcXlu3D5cxf3zjQrEU7kF3yTPcyRHvWaJwIpYEHnt5LgILti8+crXE8xlxfIpAKZtMl7wYr5
+T5SDSCuAU/3zayc206jPNeq5C1L+59SW37Rd718/9ar++tvXRxywsTJWhXH/Lchx0f/QySnP1/L
r8H8ny7mohejKiOtxInbd+W4teu4nd8Hg79/0z18l67iPcTelvXNVzcwG3zZ/cKlcdkX4AgnM+/B
DLfeT9JMLt4W/CClWZD8ek7rQgbNkJYzvb4ZTKlXpaTvKSlYE7cqkk4O0lKoFYqyGWAEtmMSSzk4
GLcArpYi+PN9US724V9/F+sLBTHTSmIxLo6yciPiEPz0fIZzOj33Cg56QAFFYAHa2/e1HnpFqYUP
Vik0RjkOEMgSekQktePtXFTmpnea5pbAmPtRabNr3KoQ8DHf+kJP04c//60X78ivP1XTCT5BkYVt
Qrm4hQuHTEo7czrjTpZ8/PVITCbOl3/+lYu3nk8ZyfxKCVZInmIlvHgTW33QpHzorfNMwX0vcpje
aQW2PKW/tAvNsfrXOvKPjLD/Z0TYJ5frLbydx675+bM7vlb/D6yubFp/ufX+a/f6bz+LTnTz6tX9
z393+wZSw+u/bV7b8q8+11//t3/5XFWozLTZEZeuuguN7+Z/fK6S8R8GRavs2GuwGOmP6wf3P5xn
A3MsD5Bl638R0G3Zd/F//rvzH5R76B1oorOiIXf4R5xnJk2f+1CYZXXG/OwAdHnJx6FL83mNzNI4
V/oaAthY4lfphnohRMXRfkKuizngktSsL9RDZkFAbA5s7KWIkk09xDvJMaFE5hPIDEzvAeCXwEG/
6o/ERLiODedIqRzralmzzqOMsGJ11jcmQQm7CpgArEUqzC5cRyJtUtIZODdNd5jHmhJVjUWQ2VaN
msQxr8o2eYQMsR0nprQ+XJxbsQZYdo65kRtOgpjKiaVSawA/1XhrD3rvlQD3AYeBW+QZdg8N0RM+
5vP7eZ6fwmLwE2gNXW1t8jgcN6YSRk9EvxeeYhXXM1IZP08X2R8XU30Ghh9vq4XCGUyngPahTR5H
FpDucnvOh8S4HTtV26+zTZdpwAcESicI67G9I8Vz+TAk8Z0jUMZZH3xXW6bJXhVaS4dICW8Tp9ev
ICGl9wzylH0ea41HvsJA5zUvYX2GBFUaYSQvAZ1a40GH1A8QybivQHfNlfndGTLlnZaIRc5EMuWj
XyiVfE8kCTi9utVDfJ2cSflVfTnWyBGOOCeLMhijxNyg3rA/asZXAWnjfRowJcWV6VR59FIi6Ylc
hM3tXZSq1lNWhxox5QJNXVln+Q0zMKgBkBUAhUVgOluDrIs72A7FUTTWh9Oth7SQWzgEajfO+xlB
GhTtwpyRmHVOLLbwf6MRVB4nNNr7g0g8rRhNT+sTZaCJnDvPaqLb01vbRqEvtbV8W+VMqL1uyFTl
xOIs3wyNdV+Ykh7ki0Jah5llKRJaeNtuF03kRYfkEpdigamWaHA/m2zKD5OambcDWAk/TkUVRJ1Y
4KVVN8jF6DjUWjHdkAa0ao7z+QBh75sFISQ9CBWIZKnoOyI0hWsv4byJCvV7nsV+SV3tddMinkSo
Rv5SQh5NNOinsrGtF9p5oWrtbSdcbufGjA/zopJO4rhadF/JOvGWPVLtUb8GIXedwEMeyAlPuvnZ
qpNjtORBZIsrAL+2b5GqG1Gm90QeewItvlaQaL1Od4mHrmwLR1HDMXNYG4NWeqsNFsc2YK80o6a8
PZGb6lHQZttJpopMh+mGMDUOQPtOexjKx9qA+TzMXqT+SLUl4MjI/ZSfZSNpH/DZ3IYDZ3G93rIc
9ZuGqFg5VK8yZDUyOKlIK/yppOOG4InEA8IhinwInMXeIaUOdxkU1qWpeaqSc2WLqtjzqBBLTVcI
vr112rUdUkPx+mlWvNHU9sRrt4dBN5Y7I+Z34ySdXCkHGAxlsnrks7kGeztHMK7k7yK1zzFzUm0x
4EwS+9Y7ew35nLMU+7lLblEnU5tYHsmI4E10PxYfOquKNSnxvtUEwzPOcS44EQT69VYvLR1uUhOE
sXW2MuRqaZsbrHPt95Dd/DpOCDCHlPJRZtldllTUy4kFmVWun6t6fJdCJwxqvsa9SuNrmohZmrKb
om5fMyG2ijQtu05T3uYinaJjtoSMS0Tbb+ekCLP7MpXpXEqItV15Texx6q0lz0KDqFHddCsqKylF
tG+LpdE2CRRNPxnS+KrN4VmTkpo0EWNYCEeW5GxAaHldnPqSPAdzmz1GafxTSPIb8VAscbGd3ucL
YTLE9FbhsASFqUtAuHpmzDM9H21pHmRJDh+aPBRA21TpJomHUgvCzBmICJKd4UgzJYVmKTW7EXwi
XbM+20dRpXwD2tG6Zd6Wz1JZAIDWmzCQisV5KBI4qm6qLK9p0zpHXRObKFQ7z+rUJWjAnrh2CepL
MfQjY/7HOGwKzxD2cybZvTtlCYAq8MOksMrXjUjEIQbqfbAR0MCbTarrUCXpIs4IpK5sr63yk5KN
d1lNSkcHxqQhZeeauOjkNiw61v74zPA/9Eu5e6rzcqOnr4KUIiOOHi0xq65Vyj+ZuOyY6h+KttwN
gu5mB1Ybrvh0FQ2YrRnJ/0DOebTT/kc+CUCbLYQiUIowkJQfNdHz3kgghxspA0zjtDrA1WZbQBTn
LkBVgjp15CDPROxJBIq5zkyjKtPMnCWQ6CIm+8SGLNWPUCGsLuuKwyQ7yTvNf3tLVsk7PerDmEJw
syIS7A3dqyj3vELG0hzmN3MuKGexnycN3BdCjOBAY7+qK79KB9DaZNt8W5YXPMqgUJkPcJcbAkLW
l621yidnGK+zht2s05Og66edIb0IqdhqKXgF6E9Plp1uE+nFbNpdX49HS59OkTRiEWhq4MarXbzH
cWpY234Fe2bDRi+n/RKZfAZEKenWcLd2YrWovxJouV2RFG8WpCgade1RXeR93zb7EUjhXGRHp9bP
YR0/E1V1GIb+kPLylnFJgzS5KkzH6wtoWnAZvpP/eGPm1R5hi5dbx8Xqn8QsgUfTTpKjg7lopBvL
IRp2eKxbK94oQ0gGcyUIEp71D4Sr4OkNpL+veg9tL5EUWpmRF07GI/Kt57n9oG20Q1RyNDuWF2JD
XaT1N2Wm7KqwYdphi7ukp2PWx3cIfnXPjjOQNbPM5626g9V2GwKbjrF2NWoh86HsRy2LfVQZAUkS
flJVHr36hVs+bpzpu4Ciq/HY3XgytIDYyKMTDts6l6S9Lbf7DC+HRD8/wThB+hW5HE/0wq+0+YmC
f2vn0QZCO7IeEu1BHFUHmfg2V0TDw1A7u2GZ7ocYMPziFEEfOu98rAydtG2YtcwFrHDeG7Ume/TM
32kh72PH2XDDPF4NbyY6uszhmy32tmjmIIGCLJsnQ2peG6ZCWiL5C8tFJIuaD6+5CWXinwpwjE3u
WQh/C6nez/QrrdzxQr32lVqDSMtZUk1SLEpgdZcsf0nbn3Zm3oByegYBt+nreaenxsaoFn+JIc1m
BbDCbDt2yT6yBkhsi5yj2WmcbZNpPF7Z9J209w0DCnqlX1u6ej3LDgGDax/S6s/lqEl+Pr5AfPZz
NLU74tesq6mVEi7UmQ9d/s6j3KeAxcKSZJw+P/JpuVOb+EPKuLANSSMY0pumlgm9Gq17E0CvZ/Vj
Emi9caysmsQ5YQXMsh4gyEw8ifYBE5Y7dMMdzlKPI5+PkXXfMEpzAYwx+2m3CiBnEyXaqLWPE2Ef
fklgIN9EXvnIHnpf1ye0F63+7DhDcRog9wea0TpXjsTrZw6y7EJaNE6zJp6V8uQs0w3SyUdS1Xxj
UDe91N3Hdn1lquq1RUDd2NJ/oQvp6017IPgOPlJ9rzfqgy2G3aSK76Ns33V9vpGca3WUEJHJWxVc
Xs+9z/T2Oh/tEwOqYbPI3fu6kG9yPWcfKAfgWgh/mu5cF+peXkiNpSbdpJWF9ovd2oED3dg6c5Oc
zLZuY81PegJeQtazTSGMftvaB+igrl2LHSD9OJAtoQSzYfCqVzYxenkgOeqPqHkrgNxuKdFjXiUd
tbrafyu0/EWZ7e9qNoUHgz4vggKWAKZURG8/YdsIhGPuIRLx3AgATFgXhgUQuYLx6KSIlLxZK3zt
DDQnAzzBkmAmPiQYWZ6WtwHj+A0gV8iVx1wLb/ToJmR+BOXM1m+ztN0OhbQ32vplDWDL4RvWqG6l
Sv6uRdkmBfCKYcodwZCmchkYpe1WSyHh3Gs2ZW77HRxGlzXmtTa1bQJB1hY8EEM6WeOyL0TlVabY
cu7cTVpPtrrDy8MENq/UbVFI4VaU7BqJHtSZYdJ8sUJkbhWTY9oe9fckZ0hT2IVFFMGDRohNYNSM
t+CwgXTX3DqavUEYyj6R7YGkuWsOdpvQgDiYEnBlZ+m3egCjPFs7MTk3xgybQcreHKX1dOW1tfS7
WbfelOhHJpsTuOwac0Vy6JUnrYRwCdyxL7STaNJ4ky8Wu7XFcESaCQjU25pwjVr7HodK+GJHNRto
YSe15I4q2dYrKFeoWK2Y9z02xIt8i0sCF/i3aD62U2VsOlFRO5jAyzpi8NYZO7oAnbpKi5A1ZoV5
penpG4Ls55H12Y2ikGQ2aX0lzSHA+nynztpbjmLIn0T9qEzWpizH5eCM7ZNaxw+joTOBlNP3ZN1L
w/QaYTkjkXHbLOLemOlyqZW4CXv5va2lQyNy2kuFSdPZ8pOwea9RGc68Qs5k49tUb8iYDJiKoC5u
SwuNXLll5w/IMr2O2ErvEodjnqpI6bEY6uSmQt+F/MlQqUqzBjLUgA7CUdwkyZsbTrikORSOtkcK
bTxmndri4iriZ0Ya6XcSiRDYF0vmCV1tr5lrzF5XSct3KepqbxwGKUDJbh+HRXJ2SK/LEihoNbRu
G47mpsvIIdBUOxt9OO4y6W+WyEtfYRT+MVRxNZD6WIw3aaLRyjdAsHrGYttr+h9Rk0Qk9hHjS6WJ
ha9AcC+Dlkagco2iRh7rbZFKfensknLqbQKL0sj4lsu5SYCNMUTNVqpm6RiiNtjypuUg5Ra0DfQd
mfNSet9V40BKNmFm8NZhz984Qhs5dEt09BrizgYCGwsMsbFysNVmWfHzERqEBgMCYoFSV3xulgKH
fLAitCG0PWhtUFg89ayjguemcgTVM8ncLZo9tB7svxEm/9ImqRs6wJJcZmLz7MeZbm7GlGJjVNYU
jQyVqZmISgdBWWUqbhBT7JcWarnbRjM41sZqrpw+c4DJsRO02jqiJqt2yT25JixlDcBJkCFPpXWD
LVPyBOYvniD/cddT9cIIjotjD+xgDYpLq3taR9kMV5t4kOTWViTDJJMEzf/J0FF8QCUyJE6OjhO7
s6OIPaEcc+gTIjF/q4sy1jamzrfUpPNadkag8RK5aq+ihaFpAB7VqiME8Jak/LDZluV9Z5VJxWDA
MppU26E1kGtAqgrYxqM0wJxVkCdxo/Zh4RTZdTJO8hQ4jULUiJwsysC52pqs5iabO/j+2WKZ02MC
hlD5ycEttn6KwmH5GdtCP8Tr9Os5h4N63XX6skMHl+M4m6bRI55F7FSUj8pDrfdN6LESKFchrm5W
JjHV87bokIZsDSAewh11KmvCWop1PasK+5gQv1a5JkFRhg/1O8E7yD9REjgRetpEN3kWJizTI4pW
htJOKi2NN6Sp8YYwZQ2N7JyOeFyyOgpyMglyaYgzCRktosjf5lFIrTeDx1HI45St22qyjYo0AGhr
ZptpP4vK6d8IBVHvZ2Vqf5YdFUrmpAakkSreEmrYHip5KF8qhaA/d0oNddmP8iyrOA9DUlLybCbZ
nVRiornVpX6IRVIdVrn8fUJ2UOzbEGdwk09RszHFpO6LOSMzvY7FM3GaLQKEbL7vW/DyujyuWHGW
gcElzoHzQxopPzszdPakFTuPVWfYD7Wwy6Pa9cY98xRY0ymz4EPTVn0TmESpP3VjYtzXxaiux+0E
GVFmtKR8mHU709BAKXgwc0yaPP0xoREiDIeIHKaXk5Qk+1aJSFuKkYa4gHUtfTOhtXyagCZ/yI3N
u463bCbjIi4eC0vTbgvRSITrzOoVIVGcF5RrIcd0u6yUGiJXqnyP05OVDg0sghcji9THlOXyGf1u
dUiUEvBY11CP6GMLQrJHzLU3KMZvcqE6zy0ZlWzVzPQcfw6n6LUomGAPOWfipG2VHymRFpnbDUr+
LUlng/ZiJGluUq1UbRyoP5WouOU9IrW3q5IPKbHRYoA7H8otgGu2GO6zuTFtcSNnUDqDgvWFoj2q
+ocE/+7oam2kv2hlS+xNxpTbviboynxSpopqJkLiso4AFVo+Cse3RVfRp5U9TgK3JiyIXh+Z8Wd6
rQD91FEedgpJLG5a6hTJ+q1mpixXmaZvK1ljRqmh69kQkdPuaL/Btp4i465R7JDDmkYS3vI9bh5G
KLqwbTX5mo7nDBv8EV2TONR8hQfNXLSNsPAnkkBUUj5LivippAslzqSE80HNmuguimz9cdQKDgg6
ujW1EO1pkmPcYLSe203UG9ORBGidY2v1gGZpvlGMmulMp9lXxsD5ivvd3WusMJQdTRGM00nDuUj6
Z1TtMqdG4tuVkodlElYJ4Xccbyp5uko1hb6L3QybTEtCr9Zy3u6xkD2wtXRSu5t+jI9yxnZqJFs+
q4xIlPS5no3HRqYSLrfS5FxNefRe/Ar30F2J0sZqIR87qDeITSXQl7JjCQM5XPrr0W5D0tKwvIE3
VHk58bPbFo1mpWyGo16O4UFvZkgucqq9mwTAPCWRFucbuRzNbykc2lFTgkG9C8H7PZttcjXbdfM2
LVAa8nnSPkYKh8SddXkgZ1FNn7OSmKZM17IXRe/0QzhLvj3FTdAUYTryFREwsBtiu3L2XSbhzs9R
wk1b3s883mMjVp+JK0netc6Ib9N00X7oiwn7vrYkEcA5z85ktCsvpGJUN1qLIsAbk1Z6jZraInFK
mvZxTPwYqinyH0nbGXAWRMv9aHUh7Xa5M98S8L4HVVDG8j/a9sYo79APm++VklnXMRUSzk81HV6b
Tqc9MXb1LXb+fGfXhrwVi2Rx5rKWbSGRnaAV99NEX6gPr2bCyt2sI4gL+H/8PDe5sh3jnFwumfCc
HEoMW6C/euo80wG7EQJx3suhtmlZTGt5QQyUUa0RssMnOeFYjJf6OIx5S8+5tl3i269oZyWercEo
18HUeMz0Gcb1jvltXKZgKjRCHqX4vbOMxAU+ckXgdhqE6Al3ZWjqfroYuj9J1rXl0KmPDFDzoLC8
smuHXTuzBykRU1gaoegQVBfj5hkndgLq30yuS4WkiAk5Z2CW83JnteULFOGfyUCsDVzv6L/YO5Pc
yLEtTW8lkeNigH0zyBqYkdbKJJl6aUJILhf7npeX5J5qFbWx+ugRL5+7nkd4BhI1KKAQQCAayc2M
dptz/vM3aDdossryIIDg1/owVn6mRYehLx6UXAmMsDFenUkQMBOnysaGkSMasSW/NdzXbgoQI+17
DXLLZTuEzpUoIdAmStFuwLIWKS8lnas0a4Dd9squrdtBRjXi9LmGzOeEb7pbHhlC+PCC5q1awdys
QS6rcSSXj2Xs1bgrKkyFemE4gTu8p5akufD0XV12BXFzwxnTfkL8Sp7LkBdOINzhcYyyln2Md6/t
pQ+Un9m2soYh4HjfhgnMvzGC6IB2/8aFTsc8aBMRW70ZBkKYTa2adpUxWHvYUNreA+TdTWU7PE96
XlBat4AVMFmuc+vJcqttJ9pDBKQbTEtzY9jTWcu8fjNE6VFMRrTr59HAzTmb55Xa9s56hN5Grgph
gp2pY7RpAw/j56ll7KXKbbneSt/GJdUl03OGJANrA+/4sd4jQB1IDtJX0sm0m5xM+F51ikCPhjGA
GUaSSfSCv/8EylZTMYn+0cyAzBuv2YRSZ4aGof81adgsD+qwdY9/wFoNHXagNu67sd/lJphjGift
WUpWDFyvS0YJPWednW5y4rku4G1D8gvVE9YvWCArxV2nTRdEbb2Po3No6ubozs5FWqcP3jeoT/a3
VPDqqqiK/FxrzvgeAdzpadxedoOrvKRJ5lzZakYe9diKHeeuCKw8z49uUaYUH0uOnajms41pdS8I
XA7ZaTFTRX8xdyGVMIuY50SXRRvfm4D3Kq5k4PY6lT15JCrRg112ZjS4K5hEx3GarwcXsg5l/No2
il3Wka+liCsyAIN6TJ/6YcbvuhFro53Kc9o11ms1Du4N3P18ZsLEsh3x9j96fURZMermHbY9Yp3j
Ux9IqLutXZUbwwDHLJiubIc+7y+kYxx0QLz1oMrLLuzEA77u8VWodBtL75MbrUS2i5/2uBb1aK60
YZpXsee+Ng3jxCW8XT9JqYHqdEO4VysTQExD1KW+YFqo7UqM+t3E0wEC5VYaRCHB7LwTHCX+GI2E
z5RF/zamk0MxmhHzIErcf6G/lPMFVo83JCm86Ua0zTkSMUBb840ejH7AZPY2K5nWLDzsXur7CSec
KDP3ekl97lUvNeS+pByOUil6CnEYDGZdZUFHooBX1zmQOge7l48Z2Lj6xRhKv875NCkx7xhm3RCX
c6yM5CqPW39Ciwq7XiERJ7Pw0Y7VeDPo+cME+DjEunEvCu8gAPLIS8BPvPgGC7IRcLrsHsYp7R7H
QkEqzrTFxUNi3cpJ32jxkhDcNs9pFB9NqIQdpbdDFFc/io0zNlHAvZysVVU+QT987IrqlnY2v+fj
FKvOks26dveyhhFnghiPEekuaUTAxEHG9TEFQLqWQk02YsL3PHknST1NVmTSm1cNsjOnxLeAhvAZ
+cD41rajdTUksn9PIjwggo5ACX8cxYKkJ40XrhW2IDEWCiApRGHTOxfEY1IGu6P3ENGCKEcm48qV
MbnlMy7v1qu6YG4579Lmh5b95NZqq0DZ09ouIPu58etCyQtfL6eeEqbMO8EURdtaugR1Js7wCo6j
C6c6Vk+abWez3zoMosxcnb84MSUGeEzxlWI0Yn6YDuveyQUHWK5FWObgR8t4LPyqTtj+UQclxNNt
iQkj6R25zrMh5CRPoYlJyoY8ATI7+XltnVf9H46U/58E8u8OfMJvmpY/T/q+AwJp/+2qTWCHvObf
U0H+85f/sD3Xnd+MRUrnuBYbmOnmP+gg3Ba/LQ3VottddGU6zJM/2CAKrudIDpH4Q6dVrd8t0f+g
gyjwQRaTIlUz8MCGM4Ik8G/Ynjvf5Lj/ZJnhbY1BOEpaC0c0qCfWZ809InFRDEZdH8U4TI9uSUDO
KrHL8SPPIfEy5Kk6H1UT3N9In7zNFEHgGJW6ZigpIKvW5FfhxU2p5Jjtfq7a+JGq2XAorTpvU1au
+jTKMH6XZt9hWaCHH4MycS06dpwGWl1SR9dEpszrvojj6z5tw0NiS2R/aqu3+8orZ1JaK95T4XXx
dUXtuDNLx/5iL5MvQdwJbHQzC4AZ842OWxNCHaaGptmeLSMf1+qYfGmlYEBliVi5A0KrXi3JuwgR
JvHTtaeQSAryq/OhI/7LRBhmiy+MMV/JabbfE0t3v357L13oZOGqJUHWDVRJ0FQeq/N5svincRyS
M1G/yl3Tjep+8PJsyTkVhhmEkUA30hZRRWRlMp8c4JWLmWZr4BMO8bsqND5cNRAAU1RW9GTUNlw+
u3L9LlOYN+BKRS5TSTWbDhTqyGyzaZOOzVpB2BKtSmZstFatfRF1fXHXF3r9nJDm+6yNGmkTrlDw
rMaftrSu9bCeT65Ju+Klmk6DGaFmKqxSBBFp0tji8CViMehhU1eNB7KVC/gFZdk8ajrpwEqnh3cQ
bYvel2qiAnJFlAOIe0gRVJvsxhpkhhFGMZgP4VBwPmcUayuG12iFmBh2j3XhWi/0b86uq/mm43Ho
7jQymx4ZzEU7Z+68PbkmZUCCobFXvSI8ON1IhKmw76ic5xfLluZ7MqWw7plcdlejbW0gIRP1ZKjQ
G2Q8byZBqJRTugziBHKiVeMW1yZJUFh3T9ZeU6X+DFcvu+b0D5+lyAyxQvhFmqKTdySYqdMxCokz
0zTGHLEVXwJFuqe5HKqnMerVpyaOp/skKuxrdSAmq3X5ESq87GGYsU4SoaoEriOZJVBmBpXUFJJ/
6WBQnLhbk4yUfZMCkk2UfSTNtcP9WJZXIDtIxoeBSUU1Gq/xAEiVw6xieNQZ867r2A8QsZiANhly
Ko0a6Nn2yJBTc2U6WbUWXReZiF5mV6H+aOErABvUG52mOujnNjsJI8pORt4m51ybMeRk8L3SZoKm
TDKm/N4itLWxhXWMkr7cdkXnnnIvJuk5LeFDkZsNVOeUt9gQ1ptJF+p1LJz2OtZBHIskV3HKa588
KF7rZPamk0Gy3UcOdHppIw87harjvIdIi7Y2wYPrLk3VHQq17JQTyBytJsN8yKcEwGtW7HyDwRp4
RJQTXwpk1YrGL9S22sVRN15SiwFah8OInkYuY1cnGkFbk965juRI+BvcTfMdxIAljDbg4BCs6HPx
qb5lV2INvedkzwD4oZQEZBH205X7IcLHkRa1KzeFE+6wqlinDcy1mOqu2HojTLI894eaPxbz+qNr
vzvaVRYRudyTCyp2ic39nxzT+VWxVgxBDJqgJr1JjW1FWZ5CeAvvrYQ6V8e+46LpdiWVbzona2qO
Qbku29dyvIeDFIzFXq+u0vGNcesulUGaHAcAWNB/f5DnQT96yWVP5cuxVK/y+qJMk8BVxtcRGDha
UN12E7OF+uRK1Bul30TYAq9rMVwSKQDxKcCrJUXMlhWbOPdL/eg43U30Vjs7Tez66sYAWmKalHn7
Cc2Wep2V1qp2/KTYhB6Q8C7lcBYAnjFBC3W4T/hkET4e2mvYJJsWqCr2nE2rH12iy9s3IyezadyG
dED1sI+W/EuiOVc28pwwE1thCghs3V0fGiuuv00xjKtUWoehMY5Zbr/aJfBPdpNYH+Myw1aEr2uw
LZobNzuYqKZeWscjhM9Ulsoqo8ruJQBE7cb9I1ENNSow9EoWJl+ecUDGcaEseUZ6Bc3OrI21QYhy
rAKwR4bJWI/MVcbEZWb6tCgB6Y3kU7d3RmLhnWefLb1R4Ed2X3RHQYhGonAyPcq+P+Wt/VDoLn7H
5fjkWcOFyGe/48rTU9n4bmKeIC6RBGbAj0p042OW8kkt9S9G3PuZdVPa7nOGnh11zl1tTL6RuA9N
QlXZrrrmxAmyHmxm5aUQV9Bz4GGelqfoSOShfbtu5LjTZXNsZpSTfVdClepXcGpWWjkcsvxqIJOu
IF7ODYtdNxOdVaa+pXAGc2vFeBR4yl4rWWy7vPla04wP5VtoiM0YGxeRYh1q5u2uBxQzatzoB4aE
LJJZbLOhuEy0tzpJ/LwPv6B5u6jLRflVvccWrKPcDmb5BqOD+c3J0cvdWNzO0WYuoWG9zUILbOuG
8S0+lFT2z0QabjVmLQLJ8yqeEfqFYztdWHgHH2Si88kcnUwpAtssdhGjPKtpd0icMH0MUyMoe7O5
bLzi3AoCjd3psq8AK/X0hOj4TbdLcOrnAk4CHAtlJzVClFPHWYh4zi2V9NoN39KCzuw6I+SNoNHJ
fTNQzbW+XtRb17io5GZIv7RtfZGQT2ncETPpxkFRPhXdicRUhtOU3kV01Qi8IKHy6TuPHN63NGkx
dN269bYvP2KH2YBS+9iX2+2NQBwlvAWu3Nsut27kvlu9tSlFtnKivZY+FNZTpK6ktS+ZrBVegQD6
NjEuEJytamOjOX4XBRVMPrNbK1alvnipOj0XNkmP2LdY5UUd9qBngTU/JrT3ld9rzTqerqFIzATU
256P3ebWiazAHK8iRtN4/oHn+HDbGNc/KWEwfkUlLKr9HH40/aNd73X1rRFH0dwl5gNKxGHexeBA
MXkXSBSzDrbCXak+GfeTdk0ThCPn3uAPE/mdW8NAPKjdTrOAa4mYu5nyu16VL5ni13xt5p6Q0IGc
aDl/9TIyyXymjXMX5NbXMD20ZJJTuuz09GbkH7mf1mp/1JXmIjUaZg6UafGzzuAeXeGq4H2nwWD5
3G6mDjlVBTmQQTcSseo9G3LnOAHF5t7uYNQdhgVV1zfDfLBj0K74WFlh0OsInfPLqjjNHLmte6GK
DykeBnaQ0m2L6gDsVDQ7Ld9JCf2vjfxKkkPdyrWB54mCRz20v7LNd1jEbBVliZGF4CSgMxxU+2tM
5J3aOFuXN0s6OdfandVeZ5GLBrNfS2pqE+5okZaXGRm7eXuRyNHvB+EnpD+j4Quc4Q6KKUyIQMvj
8+x+DA6JyQLPkV1RM3flQwyU33uhpZvSu4wbxA2bEiSyy6AoEDY8g1bJ8lFtbr1CrPoEAIayMI5w
mkl8b4CrJ9Y1D2ZihdKIjuIqR2wfKmc7eynnMxx3BrqbGOKEKT/y+r4xmcrZhKbtVPukx69N+sK4
NaCv/o5Xf/17//FvpSiuq6Tsu//4d+2bVdOnvoQ2bLHQxkppSXn5kaZuaXEdGVqVH8cqZMWmpMP7
i7dCTsBzw9pKqnLCV0fHB7Q1CdTlzlKHlyZpPZiv5PzaJSXLQN7TroIz9lRjJbN1pl48ETUst4nS
D1xSuf6YcZbUEi+bVrH1W/5kgoSmWXGv7FyrrohXa3d92TGslMTQGoLn37XptG2HlO/Uy4djnbVk
L3jGi9vfkoF3qAv2IDQZmJcJaEi/gbd+6WjFe9KNty52RfgN9Ey1oUylW2LiWqO7RxLtV07p+MKp
a9DM8aKMMzLMh3CH9yKHKiizUUwbDGDWeI9uc/3D6eZ+W9hlBFokZnkZ18R0q/MeRhNiZHb5SSnE
ya4Ce3qZ1Hu9ftczY1zBA+iLm2gqjlNrYkak801mKYcIyB/noeWxd+K7nBHVUF/leXnSW8SC5cCJ
t41wxxY9qmzcDPYed4jthYBF5X3PN0F+1hz0E0fiee679zm5NEwFqshrQUAqW+3MJIQ4SVHulXh6
1CTcmiLbLotJDDaU4HJXqyykpj/OrnOrdcYKS/LVgGGSnWJikMHcCV/iqj4a443WfNjzA8xW36nu
Q3cDZ2id4Ab6u87lT632NJrz7+VkqDg0bDodQ0PMQWegfpLlzarV5q3VDMfUkfAkSVO2atTyrXih
3pxPGQGc27kcE0bzeBCZRBn41BrqJqrN7HeNz/8FuOW/E1G3vJ0vFcRtKt+++5/fFDvYEi5CmB/+
hSsWUcxZfG2nm6+dyPt/QBDLT/5X/+cf0pq7qUZa86USZb/8aREb93tAZXH2+nMgZiW4Ed7/9//6
/Bu/oy+G+pvL2UF6Ekx1Hbt3tC6/h87p3m8qihpUoxbAI9rLf2pxFJ3MueU3EOiggFONZVn8A30x
QV88HO3IqjP5i0imv4O+YIb3wwqzONt4Y4sHPX/XF9vuH0+5FB6Lohr1w2SZ6hm8Oyg8jI4zJVEP
mK7v4inn5MF8dCUhtTXy2XC5lPq1oY8b0eOXwTTHgD44rYBgfPwcvLWecM2xiyUWRa5y08+35E5u
MHA8VMWx6cOLSsCrhjwAYSs6GPqNprzmvb3T+zBgGILIUAzKQ6W91wM493xs9B2Tebw035SmPQoc
YPdkuua+o7UNJHW1h4tCVLbWB47LOBk/DhJRvkLnprKQuKUwJMtcfF983PCVNe5J8M+u0tzwArMT
+5xqiEzytZ1ejm57Y803iZEoq9qOiI8rmdvJQzMoB9ONV4rCyT5QAWhZxd3f934jOCVUbQH+U5zZ
Ek70ttkpvdi2+MYw0d3GRDo3TJvC4WVwhtaPZIf/HVbLRHu/LzQ8WCQnaZ4quBdlu8fVc9VGKgMa
L4/WsyEO3cD770SQxtaaSGKssKkXUvhIirKRievjRL5W9SmQ/YdSwcwoPhYHGiy7tlV773rvMeN7
5q9Qj+HED6Z2SWWGXQfKr20X4mGRiVNm2ffzaNs7Q8MLkjjqaOMxg/Row+D3MMmPv8adXJkaKiUL
tDlz0gcajU2TdKuyTHfuEoOtkd5JhLfTnNQkwdcmjQ5KcaGbr9loPYExExOgKzBg31KPbHXnRLL0
fkFsAqPuCfvU9LdQzOUW8YY42obZXYoZy4fSehCQpkLYHEDS+CW2cBEKygdLvWuk7TtR+KARBK6B
khGl82gn87bq5GXBkc5E1ukOE7IOr5/jbeIey0pLePj7PFJ8mBvWcTRHPLeb3DgZgxlMg9xgLOID
XAVMb4+VJki/FV/JJGZFV+1htEmGreq9wSJt4vYDGzZkZ8XWhO8RimSjNVWyqk2NcaXF9DKaMdEh
qtbOU8jz06qpQ98JmYCvM/oexREgh07KgDnaMvRZE7zt96W7c4RKoyTXqbIUXdIfiVOKBRYHburP
2Vl40F5j7lgG+GvXnZh0uYFuJlfYUzFfH+hotTNmXmvVvTWZ3qitBGDCHFDpAN9AtmRJl2Dt8HAF
VlAOyWCuU8NnOsO49ktX3XVOEKsPWAdBbRwZ/ORBZYbeteYBWaAvRNRJ1tOkHGuyHEXqrUvxMjLJ
tsuzsCjbASe0Ug0maUO5L9qC6PhpN6ryBvedrTZXV2atUSC1K8OkTKH8C9HV3MjqMUyUg9ZVGFlY
vhkPvpcUHZbwlykXvguv22IrIToLHPmh0GaoT7rUQCPC5iyLzK8rWDqqkBtduSjHfW/dZF0Ur4vC
FJtenDVKYvKxN3p/GE15K5oUwty5YvMnA8MrOy0v0LPtEpSDTLD1IQoSO1wLPVo3i3/LxPQRGmks
8ZSAt4PXEJ1+zHZP7b1Ro0LKlOsqe7Zj/QNiwDqnwxDD3RgmT6HFbnBnFEvaW0lr7UiWiFH5eAas
pvGtr4s1tIqgiNlpmJiusUEnufi+oNtu2OY1fMipgVIwfw2VjxK585Bb69q6GWx926fnNA05Ii4H
K/GOUISerCRnaZeYI0dv2pSBRFPb2VblN46KyVB2UVg93MbDgguOTQwwPMUH15TXbUvMNMul6DG7
QyLi0LCnu8E0N/kkBx+SzriJcZm2ZjjZI80bie9Ndu7nR0aVHsxZCZVcxV2n0tSAdecFkYqCoKlC
3jzzB6rGLISHP3w47XwALSQ6+VaN93G/VYXpnk2jviMC0Ad4e65NZxtHyi4DcEPbwxwyp/4C9Ym8
ZWrZUuSYMckCSX/ZY4G8ipskf+us+FrRLRyRvOYavv/LwK6l9j+rmom20FafO+6aFi3USyvR/yml
p11EGakfQ7QFlQciMrEa76v4qiiss97aiz0Wkjkpk2Obwr4Pi2npe+FQavuQVhwquF9brb2p+wSs
q6oHGDkyPWREGTSAfbvG1ERA/wE7P/pGyNfWaL15dthG7huJeHeddoOFY1c8Ptpt0m0jIgPvjVJb
GwmXrGor3ddBevojtM9shwlLR+OKKtGqoOm0JZxms6gPIe2GH5UhlG5k70PXhdtO0mzxAVHCDDuz
cb8QSh0dla6N6P9pNVKJ+nSVCnHIBwQKoeX2vgvLGNiGk6hKALCSvmfBD+4jaRj0vCA3kZc8dBKi
n8bl7znybOUeOzI+NaOG20YYYNYSpdgHIatwUWbBzpOteYMTbrTN2vl6mN2Fj6n7qWo+4t4X4riG
XHQz9kfm/h+mCqKKEqp804irwt4mVBk62kLDw91L5zULa4ZuplLourF2r1vhIRvEcTLj3ejNj4So
+eE8fkn6zPX5BOZGT0jLtOy950Cd6N0EWQNfsCMKH4OWAL/LbG1YSr+2kY9uopgctobZUSmfKkt/
rHXkmhkAE6qyfVw010XdbpSqe2wduY3bNvZtfQSxYUSGNrPZVdHV2BdgUwgKnHm5Xlb1wgqyrUbG
a1OBgYC/Cl5aPEx6v92MtdkwC1g+tvtRYAKGOrFk0FX15QNiO3eDi87oN1ZnBJpQ0NJ7uUeTk/SJ
0W9Nu+vPvWLUfmF2aAEg0c4bJLK01GofirvSrOLATJPoBSAvJvm6bFvYY7GJSVJnW4ChVA21DqUJ
DSWHdp040rdqxFs2zIHrMjQpiBLYqaWExUB3a55dJLiLyXosHsLaNuO9Dd//HFpGRZaKgc/qaoK7
B6GCKINMllus1xcCTs5ogyMUcdKqhPYIwKlU3sFRaipKBCweA/0uKw4ZglB7VcSKQ05m311lyNuf
zUnBdaIjUNwstFFwhHXWC8KYyvFzd07eMGWBf9oo4qliMQSD6HvVjxvcfwAhFtIJnuHOwYWEcYEx
qkOtmPV7zkRAqCGaNtkck9HR6w63aDZtCyWbj70RRWddcnH02lSelH5mDm9+aTG+cuTRorx4EGU2
7ZFNMY6AI7WqYtu4MMZQ3ir4gz2bvPtLO+ZCkim6AC/1oCx1nX2u5sk9ed1YnXkrC4g93iD4HPwC
X6CkTNuHbNK8PZYezI4KQWPMG5i/CEiv21xz9nVo5b5XuOE1l7G66WKj89PRCKkH1SNsH+VSaFWJ
pZhaPkB2rS4s2dtsPbRgYnJ5vXKegI4g1aL4iwMYKvF95yTyIqmbrafV0IONIIM0sEkN0GbDWvCj
smx9xcruGYk8ThqiDw+iFVtSidYpvBnoxy9OPVeHKNcT2IHWdIfWoXotSBJ4SMwuDCDhy12nUinn
GpBXKKZwg27SvndKLyb4pQK5tEMw4kYqGV8XtdXkKgTEZNGZGaG1ml0RnswWIBA6Vnpj5vaXpAoP
5PE84mi2Sdzz3HTPoFpNNUvYkkN2ymJo8mlSUcJpmE9Yco9+P77qQ48hrRzu4I5HKDw69FoMmi7M
0bxT+h51qtqcSEehAQLvRaATrsohSb42kqahTCZ1ZWTOhd6MQCzjmpzAb7XhDlowHDh4FxcJ6r05
T75ECeOjOrWfNOE8pINqrdsRMlhqXYdwgg/2YCK8ZkZF7T/lyU2Ydv21mnITh2lSAiQqWZBG86Ol
6I+lNVLapvDI+rhh+g0pJBq8m9wFPVPxHUZ0jIZTnm1LfSyH/ro3OrRVnaA7gKoaaaW+9ZruHiPD
52rpW3SalMjJDuTcMxiYFMxJZHYa7JE2xCtpmDxzHP0Y54LKRuvaOfkthylFMeT6TaWgwytGYW1a
RX+IkrE9Fcg99hjke+m146EqJK2i+5pacePDVYeyrigOeQSKexrDqUw2AMcNkxMdincbenLDpu9O
WS7EZYZweytwogd7xtSanVF4PiT7Eh9MR4D1wupb5c1CnbfjYVg3HjTlAjE9fZRb6BfTjMMKz6Rr
kayOCgzxulL9gvXty7aK37q+4Wkb8QG5R9ddIOpn5FeayxRJtjtUxaHY1JlqJUe7g3U470jTnZ8U
xGQBXpVbe9K+IlnYMhJ0MHusEHdo9jNNcbrCnO81qvJhLZXI+93f528hLv+v+Zc4GMz8OViyScr8
tXxPXr9HS5Zf+QMt0X7DGBZAAkCEQF4wif9ES9TfLEvHUV/VoOcDqABT/MFVcdTfQDBU7GwhkPDb
Gr/0B1hieb+BrHANuCZe3Xi1a38HK1nw3n/iwcAxOl4/DmwZIBMTw7RPrj+GgU8APXEcYCsvWqj/
LoEJdhTfe5XR//7V/ynw96PD0PJajr3YimlwY3gO33IcvrzeJGW0QNX/I7WwL+n7JAmg5phvQhQd
kHcBC1jCze/XllJW63l2uJ2sMs9O330nP4G+f/rito2vPWERNmzFHyEh7Kv6FJVNHDSmghsEVrnb
1mtI+h1C+paClybyozjYMh1/hXf+6Hj+x+cmbgaJrEsBZn2yKxqlgC1t63FAPFJxO5FtSGBBLWFX
1M7AXIrreTUV8FWizNEZWmc29FATnf9fPwFtsen68bvm+WOIp6m4zBOlAAD3Qw6IYyOqzZ046Lsk
ecgppw5zavU7VuK8Ceem+ig8vXWXvpTTKSH73bQjeWGnkfcL8+9vX/Wnt+JoLH4XLgn2g9qnZdfH
M94cdZUETWdhuZ/Ejbe31VhQOcHuuFZk58abyUW6RoWs6HsLV2AT1DIC6HKY6V7YMdFnsGsqbotf
PKaffF3O4imtmTb5GnhL//iYRoDKbrKnFIKwTG4QEIyMTGe8PAAYKAjibpt3U3uE/VFukCwS8hWR
qvmLN/GT7wp0HJty7Lrd5Xz48U1QL1jcNnggx2Y7XjXI4nwcJfLLRHTKnlg3h0SEyCMKJ2qziwxx
AYonuxxeHTt3/b9+L/96RBBRY2CVbmNytEyNfnwrWCwKr+yiLChxCn5vczPbjKnTb/uoDbd//VI/
Wm592ynfv5T16VPXYRxGDfFxga42cOMnRxEHjJbDF6uYpmtBzbj56xdcdv2ndbg8XU5nAkTI4VlO
je+OpETzUiXHATkwYk9dd5hcMlkvjV8cfMsG/5dXWRJ4HGNJff4c8VBaha6ovcqKkqBlfWbUnHNI
sc3cwbTCtV6dzHR+8a19ciX89ixdAqjgai2njmZ8epaIg4nrJfEHuRkFMI4303VKfhmmCUr/YjYi
xgpgLDdsAPwf3LlO1hLtwwobIecq9Opkp/UpcKMuPOt+HkYwrL9+9P+6rNj8znLzga8tRng/PnrO
qLwhGycPuqpHft0gSx9zZogGcutfvNS/LisXTiiHnsHZr6ufXdpxI+2pmOCvGzGidAW6xSrkjd1F
TT74s+NEV3//o5kOcvll4KFjQPrjRyNRdu4sFBpBZvbxhrMfSwyhjnu7Vr3g778Ufubmkie+PMhP
T1FkbT8pVYRGf6ApM9s69400zjf4Pju/cDr9dij/uIxdlYuD/A5IrcR0fbrHMpPeSo0bdifhohY4
rzIdKkpTfBzy0AV+qaE6uWjIL9FwTRekrsDbJ4kygYM5OftEmN51k0wSljc4RKWAEgRmIYxfXC7/
uttY9yoUYJ2KA7/8T9ecIyEBqyHwIwGF1YaO0VkRgZVvONrwy7d7ddOjIfzFw/nZarZVHo4BHsTX
/umQRFQc0qpO0MK6CgMQTsoBCgG+jZcZKXNvf/9L/+7F3E9bu3FxQVNV3MZirzePiTuc8zi3d5Tt
7i92zk8/FgkOLKzF2M77tLxcGzgg5G9BNDLGzs0oCpRhmDZm0/xhf/in1eFPDiy+t+9e69MjlFad
oKVssyALm/wQN+AkkRFxDkWqFqBnEv26caAdTtBvH2srtDC9wR5KQITNCM2Os+asjACGFUb6IAWT
c/3XT/1npwiNHBcUOoKFKv7jriYr3J2GGD3IQB27M8QYBXXv2rci9qpHCft599ev9ylqcznBeSCW
bZH55BoMOT8t5EpdGLqllgWz1ThvPW6iX6fBqRHzjb1Fjdh5Em1PXF6X0nLP+HMLdIZaArqLLHqG
7qmHKmbBs62SSW9a3S9umJ89D4/DYNk38N3NT2tDgluPbjwUAZoseUueDF6BNMPKA4dshq3Q9Ctr
2J9sbEpXx4a+b7mq+rmEF7I3HEmeAlCClhbrQuPeSHQne+yxv2JuAP13nQ6ld/7r72FZd5+OPY1E
a+bJGh9T+xxXmcWaJicUNEHGokO9OSGTHXVYIa1bXVla4q5mPILWmoGfHDCx9otl8JMtyMvTNnw7
0szPVsl6MzUFSh4UcWh5kMPDqCtq3Lhygor+/iGGfoI1Z2gUKdwoP65wq6IeznvJlewgTiYVpjum
feesilr2v0rh+dmXSZIZ14ihk3PpLZXZd5WXI0IoxDaxGASajCuXZLVNlpuWP9MtMPkMx60Q8ldm
3T95lhZNrmMyVjO5gT+96GB0JB3gVkUqoYhvkB6EfiLn6SgyhLd/vWqW1f9p1RD7ybP0iJW0bfPT
aZG5VqRJJNeIXVNjP2qmXIW5Dj4XM9LLaW+AgvpiP8fZx99/YSJ3vtU7yKKsT8coy5UsAA1vJt2O
xqcFonwqYz3eGhQ/q06gd02Bhu+XqvdXrdNPTgQqBNWxDE4uEybHj9/pog8xq6TmjjC9+Apo62Nm
ToKeDM5BWsEh/OtP+rOX49XALzgNKOE/PeKhFI1sgOLg26vOOdIm5xE5av3QxGV+0wh9+sW1+9PX
W8yH0R1xDXzuThpbaf4PZ2e2IzeupOEnEqBd4m2mciuXXW63174R3G639n3X089Hz8FMSaWTQvmm
0UABZpIig8GIfzF0BRmnEmOsx5zLCq4rWWXQzwgsZe3OG/DlDhJ8R3qQDCa/p/w5z05I7FhBH3Z9
eJr9IpWv3vahTZr0NKdqd1FCEI+h+mceWtXOsq5sjuW9w8COBTxL11Fp/+VD9GzgKEvysRPI4DUa
aYxnw5F9SsYSWSInHsUfhQHF4jQGnOqD6yoRekMNeNA3JZokNycm9Ts2lhq+0dWRWmQdqvU/ELfr
whuMWHx2YkM8hUVWgUgtdSr5Y92q3FWIYVtStEN9Pw10FBBFSnPFiwJD/UsrkYunh4xYi1aKYM9Y
aSPxEBYiu6hnSOQRNnzLha7NztLzeaAY0eJfDcgciIJj0j1A4sRLXA1iwdz2p1xF86CfgBUkLqR4
pUBrS08r7agk2fQmVDT7pOhKvROTN6o2/Db2OFQyDN1RGV7+OmyYQFYiN3EqwaYfaQ3rH8BwoEWt
axbaLiHCmzqCGG0qzKNOv/oydSPF/cQWOxW0l8FTYJKBrRJWmzhQrR+UmaHRlYwsTKI0pIOCMcuP
bTEHt6wvzZ07b+uT8F6m8MmU0VJe51qNaNNWo91/aqZeacDhGPUDdDr4EwkSW6Bu2viTBSkMCfcq
6H8oSmi0h2EcXM+2Z/fBrpBoQh1ZPeOZ6ZzjIAPDcj/4vLy/qOVSOHWwsLN4xhrLzwI5KQ1LfMdP
acxnKeDIeD0c88fSksgV5ZdsQb2XC2wOKleFNNmhcrYaNGjcXoVqhoDtyNmkVlaG10QVdLjrOU++
Di6HEVvNvS8v4/byLpN16/8fdhXXbUWl/xBilivFaG5o+yLGSaP+/PoVhdRJbqdxY/JIW65oYOqQ
BxvCDmQq+2ZBv0NcYehPrg9KrI5znHxGIsX9QTeCLLsZ6xms6ij3rc8+XEBniKGcnVCwQot1QiIF
LkRGh1uZP2DMGF2a0W5Pg4Nk7/2RN2qg6JJTd4IgSgvAkJLmz+N7GpVFrbf0LZs0COhsAVp5cuhK
vrPTtv2DD9p/ceohfADgkt1aGHK3IrWKxyHJlQfoTzp8mCz6d+dHyafj+lP/UkYnzbYMa32najaP
y9qhTET6XSJa0Ken3DCrgwI04jyjk3biKVH/0cZZdmmjwQWjHu4J72+GPNOggGuY3H+Uqpcr00Gr
6BWfH9Egh3TueVefMyGsR1GHtDQVfXxTTAhkHQMtjf8GdmJGF+TRTUoKpbFzCW8FPZOrkN8CjJTa
+fKnaAKRpwpgxAnRgOkKMXM4j4H72cV4bGcnvnxmCNowNs0Y6pAQpVfbgXddZkzqyPZHMAsiqGl+
66mbXUox0b5rFYBGIMGMq5Zr4Ts4e/q3+59+6yTgl+NqWJkAdtHXMzUgHUMZJqCZ1Pqmyv+J0mP3
cYTne3WQSLnpgCeOQ10H3+8PvBVdLIC/PCQxueChs1zibA5H1BlZ4lQtB3QYRQpPh3r3/VHk8q03
Ns02LF9lGw7f2eUoUH9ljaOhCYPp2glEAUqPjVV7onCCj0adZzs+H1uh2pInibI5lq+q/PuzJArH
QS3qM8abI316sGaUtQ65X8G5KCuhfCKjSc9qFoMSvT/PrQ1rs4pgvyyA0OvVRCCvwCAmiCHNtpYX
KpP6hEHbv+Y0/kZ+Kp17TJe3IpO0V/EaWIvvBiT44HLR0ULP3SYjndA76un3fBGh7RwRDXX/aDJA
bb8zS5keU/nEkmZ9+0aOmyeOgCLjxjkC4VlheAUk+asBj3EnAmxtHPvZUKvLDzGzEVnoDIsdF0Us
166tYw+UHWZ93p7x7LJ3NurWxrFpqiD1Qn6BUMFy41BSUSKhVRFC4WS9NaqQb0tfN1B2h9wUoW+O
Olw6XF6/axhKRh5eb9QWl4NWSQLleARAVjTV5AWwsM7IazbgPbkA7g+1ddwJp8RSw8RVfm2UkSB2
J0iSolNLQe2sowVynkr26/1RfnnArM+748oqsENQ49W/nFHSJlVrsoQnjBTrh0mvAem4Gm0y1RnV
N/GgTN9Qlyg/OGahnUVVtv+2FYxMvakQttdAjhk9AnKJotGBks6VppFBHNOtcifsbn1uOn203/HD
plq9SukckP9Jm1bxaXaRblGq3PJKZBFPtRq5x74s5ouZ2caf91dnI9bT7text3c1OGLrl+w0OkWe
1HWE3K/IH3W9+2KAO/mMHg44fiBbR0VJrYtT5/nrZ0v7mf4/qsYgQX/d/M+jYoOYaJuT8+gRCgmA
I2fPHOvoKgwYi5rpRBdk+8edQbfyCYoweFTR0tVtDXbJIhY3BhIQYc1rouzd+hKWCdzI3gkBBs4I
2Y9pn5xnDe9SrW37d4qWowU4V1FMW9qHSXt/6TfiM7/FwqkGfRBpYrT8LZ2J1UsWYMWd24F6lqJc
Tw7Eac8wpn6nDSW3+OoI0HsyKSELEgqYeMuhSCp1gSZAcNLaRDMfMvQPvhmZnWmniv7JBUJj8hNg
XAMsWQD2H8BT3u5PdmNzO5T4+HDkcThDrGOZWQZIEwHbpKWERUtXGLfB7iK4Ctq/FYrCENH6vbx6
I15T9WLa5Nb4N63RFmAqkcgMEzoxSFEjph70NyXq3Juj2um1K5Pw8/05bpwlpGZgPWGqLXv16wM8
mn6JoCnjgUs4BSCjz3arKcfQa350pTk+4oGT79wRG5uI24EDRNnLBkCx2tDCUsZ4zGmVcP0ijGYO
1gXnnOhsjFbyx/3pvVhO3iYI4uBgzlLqL8ztKnpoM6908HuK2ckXWIOaHTEyB/2LYbxa7Uzt5WFl
q3IVaaSCeOox5HLXamqqY10MrTk0oT9Ta7BOviKkoI2aVH9GiQZQVcUcKLB77ZygpP4xjAXyaFmW
7pyfjanToNZVLkQTztr6qDYDHEW1pQpVqHN5NNUmRxj8PNCMKursfH+ZX9yKctZ4b8Kck6Ued3VS
4oqoFaiMlYH3VA+IhU72cSpLXGJ+ZyBQHHIgnMrkpJ9F4KwlgUkHmDcuYefma71A7Ub7j4zVf2/m
vTj5vGDYoGxNAb6CIuJyGNwI2m6iC+shM1xerBr+ujVhIRD2gf9X1dCTVRK7u4l8Cj4D/GqfzHA0
kRdAjzxA+R21MQFm0Q+LkyGQTwEirxQ/+77udrb3i9MrfydJD41teju/HMeeL4cIxlSgf6l4fjTm
0ucCXGUS+F9cH6sQKCl1/a3A3u7k1phG3f8SLw6xHNqQ/mPEZx5Aq41uZVU/5C4tiMKJHXgQwv40
tpqJ/mDSfLw/1MbuAipI1kVlFzK3u/ro4ywSe0C6mt7oFDx0+MAcfXT4Pr9+FPpTv7pzjnwVLL/5
jE452BncK1xfL25ilkoHZbnXad+YC20jWio6+lrsLHnrPdvAc9nF6J0ixa10lX2dePAcOrAkOzfX
1ii/6lC8yFXu6tVcIgEWBtEQ3xNB617zClcLt8/rnbfFxhbg+cTbVzrVMp3VKApKW5SlWtmFirIb
5GHj3Ft4H9dlp+2c+xdDUeAGfCj7FpKb666GAvqHY4ElLC+YkLwZTSP6kuB9TmEtC37c3wfyn1rk
HbZqUsUjcPKcoAm2GmowS5WSFhqfQR2jea2ZeFUkVnhNCfnoXDQhCizWR8hgund/4I05WpbLI4an
PIfaXF2LddslwJeBAAyJiwxj7mNsjSf7KZ51d2d/bAyFu6yweNlzssjfl7uwDNTADRpNeBYEn2Pc
4mlGa29y3nQCKbHT/XltLCgdO1p5gPBc7A9XkaK3bezqwgG2I+VE5NUS130DQHHC38mU1nx5U36x
giQ+dmYapK8NUziyUhKC1a2Cm3kBAUl8Iy8zDZ+nunX/inwKklmQTZxxYCevn6ZtUfslVGn2i2wR
rbIG64xJeDHeUkgjtOPkUYALP5jdjLgHHQH3DebY2RciZ//1/thb35NXN7AOCn08T+Tfn0UVuGFK
LNB59tKMlD9DOvJk9BRQDC3cQ+a9CC0sKLAwYdOrp9MuVgkjHG7IZ6kvvGZAR31U5x4hULv5dn9C
MqSvDiEKC/J1B+7YsOzVKO6oBQPQYhdJ2Sx/sNMpOI6Tkb8De6Vfg7GxX79NHNJ8FflEHvX6GmNn
gRGoqWe7XhaVYHRDMJX0v5WrKEpr557ZmhpwefBu9H1fYt4SqWWkKlhfKJSQH9oizq4x7df0UOhk
6Z45tH10vb+aL4v1VPAE+QGfjSuU/1/ujy6nACbhfp7TUvLB7arAHw+rc+2EAWf/IdPsAWGedJox
vTVclJcyxX1QBFJRiZGYJ2Hj/GY3avTp/u/a2Lb8LHQ1OS8G7ctVGOqV2miYP9zAIcz/Urniey8I
+gkbv3HewT9tjEVXX647dWrMu1cpnQVHC0/MAA5LUoAkKAzHy/IMOqWR6ef709oIeL8wfBAdwIfq
UBwWp7EOHT/IWt/16qZHXy2Gs04M11BeVPPkGBp1/9nt5j8akRU/74+8OUm+JWhREE3E2uXIXaFj
fTcxyTlG4bvq/epaAt/F1qSv9vbUi14LdTaVDJxPxxPZXc8yiV3T0gObI5oBl6xMtKdrMxsuyWBq
MFqr7DwZvX+pTGCVuhNP50CY+evvMdROiUS8byjmrqGq8ayFtDE1iEQTQKZ+HsyHNMdK2cp78+v9
pd36qABiqMXxsoOQu/qowSCGdorgLOkmwr99NCHMTD/57Jtx4KlxbPGa1SH/xgmE8PtDb31VC+yY
C/eEY7JmudBmAzomatcLLPOfRq+Hc+CiKEgTZX78jZHIfAD+AiegzLncP5UpqinoWpfEAxoozrf+
tU+Kv+1h+A+R6r8+sV5GQfr6yNmS69DXQHF2OdIA1G6k/+Uidg8ksIic3LNgJqNoXNjYb/d7GfHL
NWQ80wH9wmtYUBtdjtfZRTIhbed47dD8rH0XH78uehorc7y8dgl569JRQAdGNkj1Vagtqtyx2tKy
PQ1sy1UNiKk52AuYsnsXydaUCJ90uzjsKt2E5ZTySRjjkKIAgiiVjtKJZV2DKsP8PUfK4vWT4s7i
ke+QLuIpvhwq1sp40pA49EIY/Df6CQmAxT47Rq3oXn0T08LjgcRO5z6mbLMcCkaVrISWtodFYugl
jRliGqMgNhfqe3piGwsIPYDXmE4yTKtrtSdKpaK+PKe2Z1VSFLvrfA2/h7x46iZr+Pv+Cm7sd1lm
o0kvpwXIbDmtTvWtJnFz1Al65ytg2PGpD7TOmxVUXsnRrev94V5maeA9Qe8xL9mWtFZ7A7ePoEJq
BxNEB85vrPYY3Tlp9NoSE4GfT/W/WCtO1mpSIkNSnKKzTfmBhmTW+BJFUjc3P26LK4QG+hX3p/Wi
LrMacDUtyC0N35F9qCUT1jam4p4octDfb5HijAYjOjUiL3fWUp7YZS5K2OV6gWeDDQq8xuWnm0cf
IUrBWqLbb79t58Y9hxVKcRiwROeU8ilk+tG5wScyb1k+DZ/vz3lr58CypO5BKqHqa9wwz0CUUSLT
9vAO9rGFkL4MUTWdDKg/N1C82muBUqyxgfQUHQ6qIbyeltMdip6TZ0wcQLW2vsU+lhQITiPH6mZu
sVfP2zqCLCn0JZgO8LNWOwhbIQxyGiY35inNmyEYb6mD04fqa/FrW9rMizPh0CeDRwg7dTmvHGmD
DAkh20OquoVHZGDJOqNiqaZoTHGBx1gFF79xzUkijbx4JIt6nXi3gdI3bswJqSbUQugOtZ4Yg4b/
1LjNtCiX3N8sW+sJoAtEIK1JCtCrvWq6xGY9YpJlm0mlQ6cCzWgqN4Hi9c5792WpWy6opEBR8qU6
s44xuVGlQx2xUVDeFSPyNh1+lzWKfA8mLfx3DtLnn8aaxEgFknEdNQSw68g2LxMvjJ1pb4U7Ng8/
BzibS1Kx/La8VxO/7w2mXeJxgMXMQFkS9dr7i7sVfSzOhEQy8mwRq5OB6noIEgJp0dQJXBTNjOSQ
hAb+gTkGE7gH914T5c7O1SsvoXX0oXRC5YJsm1r+atuaeFoB3Ld5y5djhlilMh6rSNoTxnRp0Fgc
vCDp+5vAzH4n2G4FHvmSwFYeeBkF9+WiThl3Y10Zlme5YfaUwAI2eTlKaW66yT1mb1QZk50xtz4k
T1S6u7zVbDbYcswCfZGsMSbLA00UIC6O05eTtuoOx2rrlDwfZRV1fLDWUR3NlPhytTuhP4CRUS/m
I/bIe8CdraEozwMWINHQ6egtJzQYlYouioZjUGvU3owNAkppQPjz0opO97en9vJFRquSu54vBmtS
W4N25jFNA7dVkb61ww5DhjHRcbmyfPdrYqBncptiM/1Xb638wwSiD+VNBFS+uZLEeP+HbH1EOl9w
5SXJnwxhOecoN7oC1gkbx4AD0bet8zbM3PnL/VG2rmWZIdItBfdMZrocZWhHcLElJeFsclDpbsJI
+adqMuNvUWOId+CG1lsEdwIUOrAtyONj7fS/czeTFkhCPvR4sSZbp1AJRTEliPCJtvR8K8e8MOjT
pDrkk9sjRaHkeBL9xryROvilRQC6eLW6aTdmVeIybzfKMM2Uyo9F7sy30sLCCoERRG/LdjzjuQ7B
G1z4vDP+VlgAgAZmWOUmBfSxXHe8jsfIjjobgXjVft+oChrV0iIrMDukkyPonDsDbm0nCRmGIWYR
hn5t+2fFTUXp/a6OWhvTTj0+TmZQvBvE6P91f1m3DiqioDZVDbDJfM7ltGLNLfXR5uac8AP1+sAe
z4OhOJg1O9an+0NtrSC1SwEgHToQKfRyKEMvMqMfCOl2iA18gqwM3FoFa70SdH498lXvj7eSrJVp
q2Y+H1BfDljooTbBLMNrtEr6N5pbCUSLTey2OhclqKoSR1MMyVnVcHqoyuQvd6ixpUNZ6Gijdbxz
oW39Gm5qSvKgaKhL/jKfefY97Vqpca/g2TVXOb7UQMkwkSauIQ2nWNnPObYRNs+rGpmt2ck1FRX3
Nn6cTBRroOIq7DK0ZZpXI1to9YDsIRmV2Sjqq6s1aoxOc0ey/Ana4mlsqYq2OKhMGPK+PjwuRlof
IGcMVay6ecTonU4fUJJEURPZeZtt7GdGIVuRnWFmtLp4tMmfVcxueJvRMb+a9UTmmfoDovFI0t/f
X5tDgTHUYQ/zoNZXR2e28qLvOvxs5zxusYots4cyqT7OxljuZGAbJ4dgT5cFXA4hYf0UG2JRQIen
OODUZntOB905qyDdsAFIHMQ4XOX1bwawOHQ7CHR02c3Vp+pixS0NQAfe4MCoiRo0byci7DWM3SrE
QCtJPjlqiCnF/QXdnCa0MJdqC3yCdRlXG0Tr4AhMYaKY3UewLdN7KhW8M5MZy/namneO5MZVSueR
Lr4s7ri0y5Z7H4eTGuUlpBNHLUYaUinmk1V3COpwJPKji2T7pQ7QShsivAZCkXY748urepXjLsaX
G+xZRIj7ri1nIqI3mAg96Ql6W02quw8twn5nA8j40cJTbmeRNxJrOrxwJshU6ECs8wdXDcbcHFN8
2pFgu4aYQRxRMgRaUInwiidgejO0pDwiUa3vBICt6ZIfkdITa7gB5N+fTXeKyzp1iCsezO/wwlXk
I+gbGcdoKup3c9JV1w6CmXd/T20dUlIVame0QvnYq/gGliPhluaQxi41Qt4NGZY2efxIJN2TJdke
CtKXwRbWedkv55dNdWr0EyXQ2Q6gF/dWe5wQ5Dn3NBR2lnLrpFCY+b+hVlFu6m2tt1LH9oqZpXSr
WLummo8+a2lKf/JQnO+v4ktql0QEsFi/7lMKoqsHthOESkMZj5em7ys/0Ts2H0RSi5NT+RRm/DnM
yqNaNwgJY1bfI5GnQOpKpoiUIh7qkwL95AuO99bRAAjypzEoztf7v1Ce1dVZYlupBmVhajfOGqDs
GlOVIrDgeEHmd4915v8Ygqq63R9k4wtLzjzZvSxIUb5ffmFTrbrSGTrH86WbtW8p8WVM0FpFtHKP
ifxSR4Ca6fOxVg/gaGpH0flIBtlTjc+kqGdH8xQ7n37ooWh+RhWwoycl0nBdBVKffLOHBrP2MqgS
5ZiEtuIeNKEF8RXXOXEaO1ttd/bgy8WQ4kL0hShZcwGuA4kjFLXzAcigWKy0D4NSj0estTQEoyt3
5+H68uPy0uBGgtlEgYcnwHLdlQ5bbFeKMfeKpb8bYpu0X8ztqyMjBWeyBvnwl5nKKj9VbGhdsxJL
l9vUPrtjWdyQRqfEg/nsBKexzD82w2B4Os2H10KKeErxmiP/oktLV3F1vOoWOgpNPcvzW26CRtNL
BIeq8Ty16X/ME/5rB+rlZ2Mo+maEf15wvC6Wa+kjIW7EaWV5jshTJCpj9Tr7SHHyhPn82tPCSDwp
JDPJlYMuR5Jg7BFhFb6aUHCAtzupotQo53JEuvv+UC+vFv598iNyBjKWF7wBtSjAkKe+iag5KvBB
E30jnrW4q8YxKX8yoNiY7JEVXsbgxZjm6ptVk4JgR8OYg6X0HlL1EWZVenWMxjI8Rwm2vvfnuHUI
ns1xvT3nUbQDbR3Gq5SCJ4JeoRRsiOv9UTZnxS0ti+48PNdyc3PtzEbu4++tIYl/HEQFhKfs7QOu
LONVsd3g8hvjUbaBwkZeC5FuuUmGIbV7tJZML1Tj9IM20WVwdcSJKvT9afw2e2WEl+kPX40OJfUZ
ckyg2MvxujZLI0qm7JTExZfeQrDPD6fxCQJ5eNT1zoVFYacXvcaf6vUzRRBA6kbSDHvxMrHrJh6a
WJh4X7bBtUbj/WgrbQ6GVK1v2qR8uz/cRlkMjirdc65sIgqPoeVMq7rXsROgLKaHin8DeVMgz93O
hzjGPciw0u7kN4F0sQ6Vv10j/6ol6l4VcGszgV+VHBlbSpqt4jY36VRrzsgDvHTQL7ViJzhErmLd
GtQlbpOS7CF+toIbZXCNfUsd2li//pRJDLiHUrtV8BR403fOV83vtLMSZe3OadycGgtMOUhqC62f
SFUa2V1VUsxALaw8qX2UH3oH9a7OHlPsGvRgZ/dstB0YjYe6S5FTx3dztXENvR6HAo0U4rZEaQW9
es4yO6as2ulYfEXlLVUC+6hNg/mEihmGXSJUj4adiJ2MWg60zLT4IRTAZMUIH6D1q0kHJ9rSeLTI
qLGKdN2A/7Qq/oyVxPpUcLavUHeUdmfY7f0s67yu7P6DVF7u5zTBOS7QO8vr6lZQU64b/cOAse2t
1aPsh9Epyj/WhIhC6kTme93BvXQclH6vKre5wwA6SCYccgprwq0dNcY4B6XljSLBeKxIwm9+2v0Z
pLN2vn+AN0eS5QV00VyoDKsPDhGVaoBPOpK1rvHBnzrx2JlKc5spcOys7dZQJPXyhFJvpHG+XNpK
tYNJURlKn8zpGqEVcHS6uD5PUbp3U28OJaMveFES9TV/PigVsxkiolLMK+wYQqD+OidJ7Pl2H/24
v4BbF6bEopB7gIFBsnc5qzRt8RGwNNODKFV/17uI+8UM95ifG4EAzRyAryBD0fJbA6TqWWu1jva8
Fw9hfbK72vnmjnX/iIPah7YLpp1JbawfWk8S1AsbjZLt6lNh7z72moLBfDqVsMES24ET4rvflaLD
zuP+Am6OBRcEbC9DvlB7MptmMLM8YltABzlphe48tJb5tyHm5NP9kTZuZe5jnm880CVIcfWp2pxW
Is4BzKorDfPcWUbwh60FCWjNbq4NtIbxTIgSoTxA5R12dv9WZDFBasuyLJ+Rvu5yozRWopfNRE4w
qE58HmKzfot3gOkprtJ+TBMccFsnbrCqJC495HFfnuCfJ1/uL8HWYstDwS5CFIlW6/JH4Ow3ufVI
ttwqZqseK3xdHtC4yFAwV8tmJ7ZsbVopoPq/1T3qpMvB6FHrg+pnPHUSQZoV01w4DBb+fDXc4cTD
yUSZfmMzPR9y9XYew6l326mxPGH27a3RsvHU4lr35GvRnubl5m6C3odoq0Oyt4ZoGmOhhmnFc3Es
chRSeW5VlxG60slKXBwFqHQnn/zRqT8r9qDtpF1bYyNY4MoOkbywV9OkxTEUFQHDK7JIexTkI6dA
17KjsGvMWid7OHVB9j0KynTnk27tHzYPVxMtV6prYvlJx7mde+qzJg6cjnpxImwuyqKyHqm3FJfX
b1XI5DDEftGQ7VUMyk3ETWabcrRdtP/kTmK9z+y0ucCBsXYmtbVPceRRQW9Drid5Xk5KMawYebuC
RiPB1eub3nzfjzUUxkmVcjrO3/cntpVkAZah5w+1mzbuusAzgiKOUwmWcSs//J4S9m5hFePO5ev5
34Ji7ccJip6nFHDPImWw/simYPSSItprY2yUf6DeEg5lyV9OfhUOItHrnV2TX7q8Fg5KrUyPZQGS
fa61b2U5l5Tm7ehNZWKjk/vgO4WaqWwyu6TGmSD/FeD0q1nGHkxRBoZV8keIhJgAHwmc3ZqT5heW
1fkD13eiIKoCXsTxVDUwDk1AztCP8NTQl9zT1d64yBeDrqJVmaJp6FPjlbSd/lg4enPxAaHvXANb
e00CegwNpAtQIvkrnpWnM19gOjVEtheV+ufOiazL3Ir0aKnxo+ar+R/3t5o8juuFpF4hK+EMSHln
Odqk6ANsOc32VL/QDmoU6JiO2APG0n12DdRyPAXxgNMHDirHwc+i9/eH34oWlsUGAD4E7WONC8ba
tHeA0gDQitCn9Bv887oaizErCvPfiBa0OchaIH4AH1qt6wxcoTElXhdftPGKQnp+4sVfPcXSDOv+
rDY/IQQTKk7iF0VzuaiWn5QZgqK2h60WDZ080J+qbtA8VPhSzy6LPdjO5io+G2+1MdFmLJsB2XlP
lEp6niGiHHnCzSehuHttm82p0TqXwkp0HNevH9z1orGhoOcFzeC/oU6RYhZflXg7pXnVv7VMHKbu
L+bW5CimQcojDMGekX9/dh7sjIJd2FLyh9jtHLMu0g+Vb88HEfuv5lGjqfB8KDn5Z0NVjYg6pgTU
YR7sQ6R1nddUeLjfn9DWkaPARPudKjJVkdVGbJpeq2MOlGcoopHa8W53SHxNPGD8q16skAQwLYX/
pojm8rsuxmYPQrL5AyQuUtZ5kRld3WaN708NivW2h3aIOxziBGtEo+/Fz6wwlVOcc95to1fOihJg
tuNGe6oAm19UfkmVqxQJntWdUpiIHpPgyQjX5dNBlGWGK2no4po6R7G/s382ZytJR6w2UhZrnCQs
0jS3fEbTG208OP7QPc3oZnphizaVHUU4IFKxeHRKzX47W+Ner2YrEaNTQKmbvhUFodWeoh2o5Z1F
ONdEiJcoXpPfOjVW/sROqT3reJ8ekr5sj3XWNDsBb/M9ITX8qXzxeAKKvtzOo9N0ak3LxRNaN//o
TUyXKMQXV7foxbVCJ+3RUQqMRil1AFOF/UE1pdzrZsjdvL5gpHMBXxr7FHvNETKUBo481pceNayn
KvURvwz8Yap+I+TSh0TQVSpawDRdzjWNEQqJVaDpltr8a6aNdg7LEuvW1GxPVCr26Pebs/p1kYCU
pFez3sJ5imt4O1leY9bxcR7pPNnztFd62dq6MgOg1gbHm2RwOSklaEQydjx8Kz0YsbZv6+ltnSJi
eZ7QPIsOTaMH5YmDjpgqT2Qt8Donxfr6frza3EeUZVB2QjeEusxqsij+4mWiUWnztTn4qnLTHHoc
7B+Uwkm9Ihgd3EO68qy6hYH7YlpcjRKPsvs/Yuveef4b1kFTjasoaQByRhOdZmUO60etyfRr0mnJ
QQUbf70/3tYHJkI5sNugLL0gLtvdaNpOQMnYLIrhWlitfhW4D/x5f5StSEipAaFeGDeMszqhQ0jV
koaj5Q1YaPzw28rMDm6W9tFB9H6/h2vZCkWuKWvxEG6QNFqtIe5r7ZRjoO4pRlxDOLWE/lBGQxoe
Xczz7EOrRTAMcly8gkOLOvRexXZztuQNaI8SDJAqXG5nsx76FMNNSgvW4J7LrJmuM5glmA3jsAO/
kgu3jjpsS8ksQiIDSNlyqGSY7Hymd+PNlopFmpa04ugoU+61QDtPEbKrXjJle3SKzVF/dYYxuXzJ
dkd7OO7AFBIVWjHeCjv5WEBAu6joM7xRBlQC29ZUdwLf1qJShKMQzOUi499ypoXJY/RXcSwsxu4t
TtnzJ62P2ivk090gu3UoZEJL2d3QqMOtP6AO4w0rUxD4dVycCzR13uKBHuwcva1tKl9sYKFAB7nr
GfVpbXaoBaM/SAvlXytv8sGrUZa/TFGOz62qRQ8tcmvAhdJhB3C2uZhIvJMdc5FQhF4uptkFemjB
gfPGLuxvTZjqB5/VeAjqYE+JZHso2AxkQAhsrZWmhFaB2wsoAyMfl50mp/3ejH5/QiNhr0W0MRLv
SbygEObnJl4HmXoYMYpKAHw6XWQekY3xH/rBtdKDaXfG5dUBDbl0ut+QgikerkNME2j9iLG87bVT
EHmtqSnIsLrT2zDhdXl/qI0bgaHAOLFF6LOtabm2CTfKiKmRBEWn/IyxcjgYuh7+1dWVA6o220Oo
blzGtLtk/ETalrRKbttnjwNHG5JItQkpWuHmytOQKerH0kcj7ZAOTTk8xFGZuufRrU0IjLOTHpRx
mL7en/PGAfzld0QlHHQIL7Dlb3DTwCBZpvLTmXb8qRfdfGpgbP68P8rWhqGwD9OTwgothdV9X8+8
XpE8JIxpPm537RD9qDqlOPikITtvoa2hoAxRd+CtTAxbLWpaCJxyo9H0XBHWV8Ot7Pd5QGZjq7vS
bptDcSO4dA3pYq0rWZNKdXmEK+Y5fTmfAuGHt6SD1d05QbSTrGx8JtmnEOjBcxBATy0/k23XHcxS
DIPw/8UjPEqdS+RQ1bj/mTY2JMkYoZ8OlhQAWj3jzM4FUiJxQjyREZkuCxeL+YknzpjgNNIP2Q+h
NH+bfmLdOst/PcoQiAtmBlQ4YJqQTiznWLt49RZUWtE8aconPJFQ3xXdcNI13NLvT3RrOREjkZ0t
fLG0NSqJu6i1tJleU1Tr2tWt+u5U4ei3s5zbo5hwdgUpCs/T5YT8KmlLOromiUGRX8lQdIzVu/R6
fy4bu5BXN+BTGbrgla2u60S0OKpVtFcCnNQABPQzj/1efds78ffXjwQnhpjPbY0Q/mo+uVoXLXo0
FOIb03yn5pN+HacwOiY2Dc/7Q23tRMT9UCxABp0cZDVUlue0dhoSy1xLtYMRlMZB85XwqoTOV3iy
oXnAO0W91t0YXXoLk7idDbK1qCgNIrxDaJad6uWny5QYSlZOsg5DWL1A7vxUmAWVzNCYp8/3p7q1
SxgDZ1V0mSkmruqlOLQnWYaYgGfCkJDC8tJxvhJ6ujOlrSV9Po6+nFJS6kMFRY7DPTXdN6c1ots8
uRXcxzg9V87cXvqstE6hUviHcWj2bDw2V1Q+fQAsU4Zex5Y2Lu2hbbgC5iFPH3U8K/501Hk6WL72
8f6Cbo2ETabMKuGivBCyG+eZJkqk04/rkuSKw634EDY82pHNtXfWdCM9Zz4IiJBaSiSg/LbPbvBR
jG6RNrT+0KJI/xGdqT5YrZp8D8A3PKB7lr2zRqP/jQNPj4J2rpB2XOt+GF7tbhojrelNcWIcwpYe
SZ/77VUAPPDuL6UMuatHj7xuZKEFEUi26Gp+hlbWswGHsmpH3jaJ37WXqCjSN6Hh+Oe6tcr36MQr
/wo12avybCRjeBEgCMyo0pdxNXSt62WvhCGtzkTXLxkq4kdIccmBO8I4NWpe7+SZW1Ml66O0IUlp
8I6XU1Uiu50wxeUYJrp169H8OeijX3u5ETSXYpz0Q9Hm9SkK2+50f5G3AgC8R5oiUsENLd7lyD30
hGrm6HmMVx3FOOJTroq82oneW8OQ2srSHfW3FzpfVWbGUVbKNnySmd8LXBUuJUqbO4nK1okgg5D6
rDQrmNFyMnUIryTwUSqbzep9kSXWpWwy5eKUSg542yqPsa8UOwdic2ZcR+xTZHxe2Gi1pdHoZsTM
aBKm3qDDS+9n8c/9r7Q1MS4jlOBQeKc8t/5KhRIKGkvozegqHZhiaA/IdzZH0vXmEKVZeeiKqNuJ
Lxszk5efBP9CyX8h5ov2tVqokwIbwuq6/uBgkP6mHqNxB6S9PYxEF/MCAGC4mlsUBkqlpJTvXa1R
fpaTlX7SSmd+/T6XkEmg7jKcAGFYbo0wM+hRJHD6ndJWrnagTPGh6jpzZwdu3HNoektnPopsoMtW
kzGzvlDjjq6c5cTmu1xT/vbR9UW03nhIAWg9tXX/lzri6qD37l65ZuPqQe2R1pIUrUekcDVFrQQj
kfmBlGULxJu8qdCZNRN7PNTaaDq/sTk0pHklzYs7aN1orVCurs1Idn2ySbxH+qbqz2pXFuPOd9uc
FAvJh4O0S/K3/G59EwQTaEvHK6ryJ3Gx+hN7UVwO5mjvBbC1DyG2MhVyWSBDq5HMRsnRS/DpbGTV
/3B2XjtyI8G2/SIC9OaVpqqdWt6+EKORht57fv1d2RfnnC4WUYQkDGYeBExUJjMjw+y9oz0hVDKt
7rLWy1F3c0c+T8MJIqchyuBChuFySfkkU8Vr+E5yi4xlvajx01iXXZAs1niXVzD5/HxaNb8xE0Yp
zmOkvhtR5z8lVOkjr53yBlqkiZi3f9vJ7J5dUMWUVJjtQnHh8ncpyP1L6wDXR+VV/ZG18fDQS6r8
nTLS/D6fI8V+EKOwUILT5CzxzKyom4PIe+fdBf3CPX0p6cKBv/wJVdo0U5614C5IAd4UUzEALqpl
N20hULeTehhq7zhWUPkIqoDSpEq2DbWVxAgHjfIGNdzYvq/6SjovxtB6JsfuKzKCs6dGSfcXZ5qM
XUDSxEyvbeFYhpJsSQUQw6wzly/qxKRaR8mHHwX5zME13bs+VKepx9mMaQM4dbmhLZDnHElpfIKK
ULcbqqH1X6bmRXkemlbWT7dP0N4VQrkXequYmgM04dLaqEdLGkWcoBiodvYut2skrPXGWv6CtEG+
iUoDcCJOydYrDOjCSCRQMMbW+q3VKva/Dbo//91ezd5hRBhBsJ1fqtGb1US96bRhiIuTqQw/omqv
vAshB3pxog6lO83JUZK097F0qoyi/EDlZiuAxZjmyAFCiBaC05onrQBUl2b9cBrKMDu4aLumKOgQ
V9MOpTxw+aVoVI8KozTgc0vMF+t6Lbtrx2YMKjs+wjbtuRXa1f9ranOntVa3qrZxUHvTYCv0Jl0L
c+6/9wzOROp5dtxpVdYg1tveLVKrPuic7C+UqYEy6ECc7iaXhjwqG5GEJJScJt2T2TGwNk6X/jRM
0fQXd418jHCJaibfUfia1/lYTh7N/DSKxdHY3SdL13xwmqxwLbMYD1z17hsCz1jw6l7S2s33S6MK
GH0TATRqlNC4b3MyWU+Vx9ZxJSQ7EWVtIjz1HFFRfjbXiPkpjNqoGtdcTOU7IP/5rJbN9Gvqdak6
3b43e14Amjv4AKhOZFGbD97Ba8oVTbQC9KL+vFTAPsD9/gWOhoEelNFAP4kcUbvc7SiuQztTINMP
rRIGlt79U8mNdBcp69/4UMGSJHgElETF/NISUflsTCpoSdSJGW1hFi2aB7msMIg0Qy36QJRg78CC
66IUiewWmZn4+1enyLaiypkLOv8Muy6+O5QK79JcVj8VpZ0eVKv3Hj8hgUL1AE0CiLeXpmSoFnFf
COAM5NJAJev1S3uiZM3oP3eypvlBMmPp8+3TsedVhQgUspZizt+2LqksZazDrTF9Lnz8NBu15eJf
69JtULz26248AsrtGiQuIXl6QY1sNjRk9IJdVDOKdwxPRxREcX42FlyfsdPir3GlHfWMdnf1RReZ
kyHsXu5qO7aSs8g03SJGFz7nWm98VqRiOI2rlqOD0iSy1yOJdxRW7t66V2Y3HsGA7NozuQk3O8mq
1yZ5TW+sPuL57W8mDxQIGPoc21ZAoZmSGgtth5Jkg6zTUBaqaChQe7BdktEjP0Qd/faJ2bsRQktb
ecnb8CiXG5q1WTcC/KGLGevmc7cUWhBNuvUG5ffk4Fnc20TgoTAFiJZo125MRTIDR2Y6Ur4xJFns
FjLQLhf5hMNcbe+QUNtiCBORLPygjaGFBlSpFFDeu7Fi/kdl9uspVKamDma1pN2RO3bgDE3/7fZW
7r3FFrBYC7wCw0i25KcBmE+UkWT5MeyWc2r3/T9rmwLPiBPt0dAk82QCpfBU+DZQYXXnwOHsPlsW
wZTQLaVmss3CUXgzS5JzIO7qNBjkNkr1zohXMQhw6pXWN7XB/AR8SFpdfZjAYk6g5Se3Hmy99MzR
SFqXySkDyG1ZLe5u783eJwGijmcSQR8z5y6PGZLafOdcRF9Vrj2B9o5OZNCZ7/Rymbqr1Si+hh7V
wZbsWgXZwR+cIRDUS6tw8Mdp6AkyU00WBcZK+51mc/qI0uP6XCVU42pnOtIg3QPk434VoYknC9rj
xkfRmGLgFOJ7fgwe7IScW+d1ZRu/QxvG8mKQxd8dEHxPJe8eAyNkk7AhTL7aHepctzd978IJchKH
AkCWvo0VVCs2RxlNUL8c4/BM7oBWk6wdpZX7ViDmIzZMdXXLg5LmHGDvQGpvTmt6r6lT/mSmhnTg
p4SH3dSrEUii8Sv0ThES32zqnEqa1op8wZnyjiKMaZ7TOZvPU6qu9/1gVW4VopFvprV8vr2LOyJY
ooEOxYpcBQDfNo21BgXJ2jqzsZoN71Rbkr0wL5YvCMdPQyDBBR/OWaaptTsa9vTEeNMMQT/xwYvZ
eKc3SnoEyt0716ROpNWEMJT1NrFFFTaIPnSW5QMMXX5qs6wmQMFsRrmoNRq4D5W5WoyLVtW/uE+k
hBRJqWfT9N/cYqlso4xR66jlF01SvG0chtoNkmW8zVo0IF1kVgbrHUWZ/mh48t6CRZqhypR1xPDI
y4tMnJUY3cSCpzB0jDdqb1nvVSYYyu/VuVHfZUvfBp3RaAf5zc6DDP4fjwUmV/B3xdF/FS7qdbuk
UM7QWLeU9G2ucn+VtSh+da30dTXG8sDczgPC3APyUyZpUP7bCq0vWZU1VKU4aINmvsuXNvRneKc/
tDkeNE8v1um/LGLIlVOK+fCrdKREvbdcajUvPATO+VbRc8nbSFJz3Rat2bB2pRFVAzejoPpjbQdH
hFf2+uvgcokUcXOvSceBBwj1M+PqcrXFgh5L21v+3NXxl64Z1bM1ZdE7yDnmryQbCncx+7pyE0P6
qS1a7yPirx74yR3fwm8Aq4PsL+Dvbfe7M1PmMMwLZVCrXM+tWSM9AF3tLlwt5nObMPNcyiTFKWuL
9MCt7YRfpHL0+KHVkHBtBTKGwjDBUWN6KZLlQ9PX9heIrfa9sjr2fwdbLS7J1VYDrabDIfo3W/xM
oVEDidE+8UenTp8JCZzfYSuGMRS5tDquU0lS+KECAa96pZx2VcDccEPz8q6IcW2tWh/tu7g+1z+I
D0/pgIdy2zg2pSEuhixBnze0lpxZOH3xRAVZO4g99sxQLhOAEP5hiMHlLW6MqpCrhCOmhHFc+UtS
gZ1r8jX/eHuD964PmwveC3ABGeYm2jCGKu0dDZUywF9Z5ClD2nySOzV0e/IUVF6iD7ft7a4Logt6
Dsyyxj1erkvRMpRLbeLpxF7Kb4AN5F+WORxBXXZXJWBQQI9Z01YWu6tLXV4sNJ2KdZ2e9Sql5YE2
t99IVv9+qJ2jG7Hj6lEq0LmGVDhATWxcfWXT8kvT2fJrZgfmnp5TKD4ZuZnGXrwORXSuFKDsgS4n
8dfb+7lrmTo1qawl/rV53czaNhanI22wpSz9tOhh9ImngYOp1ibvfKFQMayk5cAD7Dl92jxCSIY2
4FWxcGyIv6UUkep6dLQBXNTavakzNXoLnQ8OrpJqUnNKEi3+HbeJE3t0Xpe/KMKgVw3qQAj0gnbb
7Lm5KiUK4NTM9U5prECVy+i7U2bO4upzc8Sx2TtQVLBAAIGbZbrC5pp0jjEQtBFO9XmcnRi9mbmh
uTRPZRT+XMnlD/Z376ui9UWhmVCJDpR6eUtsbZpUero2jFftaQ219q4c5LfGUjZnZwHC3g7NEfpz
3yRpLuIAxP9bGkuYS2ZBbZAwCbEx4E1TAze+txc0G1fnR2WmxSOjk4wDPPKeVaERBKKCbeWuXi5U
zW3mwcUyHSaNykQhxVIgGVF/H62p89NkzInHwKhDiZe9r/nK6jY4NlEYRtqMroS0dPI7Bz2wU2uP
Nrq0nACPSGdS3WFQKWGYifksqYN+alBx9JV+Wk1kmsA8mrGsfWYbu49RWi3PTBfo392+2XueEqUt
MQKJOYE88Zdbo0lL1FVA4v14jtZz5ZThczfM9fm2lb23HEFvcZltnpptItQuoZwZ9IB8RiOAZy5K
3ZMzU/btUulPf24KbgbFRdprlMTFV3kVmCoy45ucnsBUcUbmSkup7qYUv85IUSUH92dv70AoCKAj
8qZXIzUKk5iszGwAvmmenZhTJZ1y1RoPDu/e3gk61gtuEwCB+BWvFjSnGbOxNVFgK5bf4PGiO7Vd
f1AGPkKU7BkifSSIUomAUOi7NFTLylDnDWA1qaVxFmba5Okl6k5ZRHD/xx+J6UVwE2jZkStt+2jl
mqX5KJCOFRTRR6Tys0AFhe5BXGwPItidVRHSEd6whSQqW3UDXc10GO1A6dckCRGsH7JTRVX954qw
/F+YIgMHEkf/gQ7B5ktFIxoCE7ReohyrPlPTjwMrQeOgS5WjYu9eRYt0T7ByBHQFWZzLjxUyv13J
0try81SuzoraSF7C3MlgGaPBLSkve3NmNUHHLEc3XCLIdYXSnON1Lt1YHpb7rjTyA0DNjr+D0cx4
U6EITvN385wsdpm3asny5SFp/J6ymT9VCvGxaiaeMQ1HArS79lAEgbFjQpXeBq882UxOa4BoxBMK
9a5QdwoydDO+LFqo3YVxqx5EsXtHyaGmoDPYHM72dnLG0GmIII5EQdJUT7/TtIruJyKBgBmPzQGe
56W5s0kAKBrpoh6siMR3s5nZlIdg9niyJKUaTa/q2dpnSWk7NLnorb9PM8n8L1G7dvAl3GnorkTW
aL+gYNXAHkzn0V0M8kOfQSoQkafOqj8QCytWEK9tIbud4azv6gmIo1ev6vg5hRNRumuUw3eHvRO3
bk4sH3uFLpXPaS70R2R56FU3ipgf8qtSZtlwGW4/mKeYoD6CftuM1PCapn2fr/XwW53bXHL72kTU
bFlKufHktq8WT4ub7P20VkN9RlhPk4O07lTJN9ui/ZimqvHv2lTmh7iInA9tHLar3yE+dtROuI4s
RfuOEV1MXKDvveVG6QNSJIYyAk+w1fpb1yyM0kmM/twYRnl2LFQ6a4fotk9DhedQ/nTb+10fXGGd
14kQSMiubJ6ogVlIYZ2Ju9uF0ZvZqfvOJfs03pjG2OneFKv2r7+wCLqI6WBoGfMCX3qLbOHcKBYU
ZhuH/GyCAvEWU6veKVZcB13d2wee8Drgoq5KooKWLCulhnFpr3KMWF1GOnw9g99QNIn7k6bajHiA
1ueWsrKcUlhUB9t6fT0xSnMIvXHIvsA0Lo06WRoVGl7PNzsz/9KviUrtcTSeQ4DDB2+y8OSXtxNT
qAFRaKR4DPDz0lSUDtK0hOSXMZfRKxIpfBulsnFQU9w7J6+tiF/x6uVPFm1OSpNqec2w7Ye8KYcn
hJxyj8nO6BVrqCH9zWej/QSaD9oNz+alwdBWcmnCw5PB9n1QqStDulZpPudpC9wTzut9yojKP44F
2EuBwRQAONEeujRaIjVjQPChJdXH3QdTT0J3CMfi3dQcclP2TgjCYFAsECilGrFJ5qpm6DvJ4NoP
eol2iT423tClpotWzJHG8d4NYISykEkBWcZTfbkqMgshgwHAK+oZplyOhuPRjws/I9hevzHXyXBN
uzgiuu8dGCRgaK0A9KP6sfl+ydpo7aqylQkAwuk8K0n7fsxtNUA5oOm9RitRJ7jtWXbXKTRFeBXR
57LF3786ozLqHn1nAypsmkS9ZzTs6MNcbJ6KBc6PxjyOMyoFR4pV+0ZJyQVdl9Lo5vrpvZ2giATi
pcvlCip//2NwiLtjSeo9ackmLyuVo4Vu9xYOtODFENrB+8Ztb84OkjPwFbNsDUK5Cn3TqHJfD8vY
q4t69tXCWQ9Kc9vK64s9glaYAPhPYtfLjS1rUsvJjnmNF1s4zWxdargIS/MAcNA+t31mPUHQmE7K
YKrfbn/UvbWyXF5Gob1z5UmteohL1ZzXILPiH1bazu8TCOauqU/3hRZPv29b2z7GYqUUeBiSie8G
R7zZ2Zq0dI1pJAVRqOrMc27ih7Qu5fJUd0vzUZbqPlCUpf0eDnP+1M+2+uO2/d3V0hqGaQsrjuj9
cqeZByiNbTeuAcUJGxEKI/P1uM/fmIOiuNIyHJE1r4QgXhZMaZsh1YxYZW7gpcHJmRkGpMOezPpS
uVun1folErJzN/RKoC/F5Eu1pAbD0siPupLFH2PwagcRwdYV8hu4NxY4AARvgaBuHsuZBkbHR14D
PXcWfwI94aVGmnsp9KTg9v7umuIkkRsAzKJEf7ncdYoKtaI/EqCSMjzrcS6f+lKuP49zeURx3DHF
VeGCklvSXd4iGdc+MeyuY/AHkEbzg6kVsMqmLH0sMulg/7YuiP2jWoI2Fe8IcKLtLNkxSiVQG5Ec
qLkZ+5K8ogQ4L9LPiJD+OUV0UnNLvegOIoK99Zkk6ISl/OHJvNxKjeqnWjKELLA62fJC9GjoLDbx
fZMeDiPcO6UAibgXgCagI25XGPYs0VCkNRgdQfSYrXmhKJCadwVNj++LluX/rvZiIctrqCdlrW0Z
WRy0Gf/wgWGjhTKqIOgCjbmiaTADZLDbXpKDPpu+SJEuPRglU2zSqVxO8TrW6D9C1zowurPPxK6i
gIQkIlQU8fevXrW1MHJVziMlIDVRzkoUSafYmJMPM1nv+fbt2PF+JFL0EIAHUPfdsumKkqq7YmZK
ECqNHcBnsM+2gvx0UqhL0Gj18OTYiCUykqP0q2HODpL265UKiQ0Ig4w5F35gczk1qZplySiVoGXK
iT8XUfwtcvLWX6J1vb+90ms/K4jOJFxivgQ1i43bS4o2bZkmogQFKCTPKvLhYZDV9aGundrV2q7/
fNve9c4qMqMKwIPjDwQ95fIj2nYLkRDJ9GCGAua28jTedVb/rzbU2TtDqepHqXOUB5kv7a51mfu3
re9srBC6JNKElU+pe/OqqWEeRpU+TgEa8eWjlMT/FUYTvbO6TD7dtrSzTiITdKl0kinRPrhc52IO
i73YuKK5VeegctTsAzL8y31klKB41Ll/kMq084x8DQPVqMaDA/zCz3idDNH8wtei7cNJBaq6xZ8M
jRkiLjIugZmpsXbWzDCTXbI9FflyM4rfdBQiHI+BXeq/dq1000m0A1Mvkfv0fU7aVLxtGdGZurEa
ObXXGwmTfQTbZHnsidPrx8EseupXyFYl93mXhq3bNDZVrswawnNeTGV98OmufTuNCZrBtLBYG52K
yw2lEd4oUV9x+0O7OuutPQdKLVe+nlIzyaM6wRuGlfn79mfct8oNVIWw4tVoo6LNUbeWsZoUg3qG
YDed+2WYn52l7P9rZ1L2Yizjf24b1VnK9tshjCXUP9HUpihxuVRzkkpnYa5CYDEc/U0+20Uwd7Z5
cEJ37gLNMzpoNtqDMgXLSysg+rTW7C05SLpaP9dgnj3cr+QhJlkcfLvrsJlmBRotgK7gaDCB4tIU
astFWcWZHBSmnXlaki5nM7QTV5Zs860TOlJgJu0jZfs2uL2Te2sklAMQDpyOeHYTUE2MUltq4H1B
ibipx/im/KzEFpPdFCM6KA7uPM1cNN5m8TrRttkOYqhx5kBkUoIPuDT3oOi+L6vTnoBqJ34mz81d
3/btw6yBg3fLNm08EJZH84J2vDmXnaQdFDzp0Na7JlZkQp5s5cCQmXmdDsXwkIxp/G8L8uupalB4
OXiTdwwKKRWh5gsMCFj85ZfV7ChStYaR4YM+V5+iKqWwHUXlfcI4uEAi8zywd30fBZ+RPhJBCy3S
7cCNzKQMR8NdDmwziR6l0h5ArWkhIgyx2Z2qfB4/LZ2lfrp9jK7PL3GOmJhnEfLQsBTO/lXkoQ+9
ZscV2zoAK/JEPYuJ9FL5JS7b8lHv9J9lBchMMqSDPuD18cUN0Fxic/mcZJ2XdrWMeG5peSxVo3Pe
Z31GXzZL8ocky+ODK7qzsRemNlc0mgc9zSq8gWOnBbA1pCrzyLDfyq02ndawrj1FW/uD4GN3fYCJ
ZDjaQlVsgwgxmBXcKANfc9LG8DNY6+KXZfCUkExof+ztSCVxckIcDgbzNnCeajMy+m5pg4GQz1uo
D71Z1fiDXlvSX1giSH0Z5C1QcZvDgmxGYnbtCsAvbHOvQJ7zVHW27lqJJH24fS6vgwyBwMDXcOeF
mMXmoagTdBGhq2HKUof7ehp7V7La4qTMoE9qzqO7lEzIQy4Hyvvy5+NWERySdYRrKfiAfoGEd3k+
p6FYK0Zcd4G8Js19X87ml3i0NJcakfJcqX3pER91d2VeD+95P9dTD3/SH0EZ5F400+g48A7X5wkS
Jc5XhLQCvb3xRjbqzm2ITHpQ1OuETEshf6YnQrNLsdu721t/fV9shXeTbBanQKV0c3TN0QwLbQ3L
IDK00kPN8tdk1s5DOvZdUI3a+iFe+iNZtWs3JGwSVIrQVYSWl9st51bY5MR1QSaFkZ87kuqa0ri8
WbJ88BMxDrBZFvXkdPHRXNlrN4/6BVr7fG3IbPRtLy2vIBmjolSroMpjw5UQkLmvU3s+MzFXcVdi
pPd/vrtklvh6QgaBZr20l6dlWPWKXgVGMdlBIluZhx5YEthrp9+lbfaVIuZRp31vjdQS4ZULXUwc
76XNjHidaE+ugrCaVS+1mhh4UcxlkufUiyrb/GPnx815ZW/jJybD6pwqUapg1uvEVZvaelMtfXmW
7do8iE12l0ZBj0ENPJykBZdLq6Ssq8NuqgK90ZkiPhvUD8paAgYdCYli58+LdyyNzAdlXgIRCEKX
9paqy2PSE7ZyzqI7O6t+j1lVnucWfcp2MJyDndy7Fy9gAuZBEDJvPW6nmq2W2UMZoHZmfIlo9HuO
lSR+xQAwv2sU643RtZmXpVoR3D6nYiGXkTq9OYT6WQwqb3QULheqQ2/Oc0g6QRzG3Vso6csT/M7s
oMB0hSvAz74yAxDk0kxU19qiLEYZ0M1PkHTuI1/T2+7JDqP3oV3qD7FVxEEMFNprI5hYccpu69Mw
PTFMriesn/UDYuLeiaItROhHyw19/c0Xbu2aNLu3kJlflylo0r4J1q4oPLlZp5Md90flyl17DiEC
fGhRJd2c4G4wmWcK9yZoVTv7Vcij9a1W1Un2xqUrMjdOqvHf25923yJJCy+4qCluXJCZdn0VWXza
uel0t6WsFwxJ2JwUfYkAnNtHLPadtwtpIUNU1BALIcO9/Mb9ogP7NfUyUApb9ZmEbHv26pT3dd30
B+dp7+0SFVIeE3pEyB5fmrKHakZ+xObj2bHzRp+WyW/KyvoYdsX0hOgXPm8ZwLzd3tAdq6ht0Y1C
XlVIOG02dKQOac2jVgVI5Xb31TxKd8XYR15FwO8Nlal4KU2qA6PiAm4uqJCwQKzwpTG1lXtMAeWm
q5M3Qa9YI8UMPXyTlfovY9QGn1kq00NsqNHLtJrHblLyg1uys2Tkm6g18ZqQzG8lLTs0iNZJQ8BM
mcLBKxvYAZMToYqujtkny2wVL9HVo2mPV3wuXmm0h6j/aELI9mqjy5KimqnVtg8+uDYDmihr6UOr
135meR7e6+MInKRgftzbYgYu/LikffjNqaKk9mdTkg7enu0eiF8jvCOiUiD/wPtcHrZFp8tZZKot
Bk0u92k3DMHaNmlg9G0XTBlSpmFVHLGvtn4Zo6TAjEWlaAMSYCsdgiSsZMRZHvpWHJdf2O3y69Ie
csG3h+vFCrgjgLpUT6+weUroUP4aixDZm0J7UiVJ/144TueHWjTcz+2YnzqtNtw+SarHcrQPHNTW
YQjrFDNFeVgXSgNi418lpdowGMyH1x0/Gur1KS61By2Sx4d6ok59++buWSIiom4D/kDQXi4tzW2l
TWhRAPkm65lco7SM0rXtpvkul2t5gOLYNQYER9ClX6hMl8aUuSzihl46+AoNbZtO0bonpa0zBtkt
Vvbl9sr2zokg3P6Psc37XWjOWOo9QPI5zKwfWRerd/2ymOe/sALOEUaWCIu23QQJ5RBqbABtifGs
YI7N6S5awqOYeXfjwIHQmOad4Pxfbtza95nC3E/gU1Cyzipauv7Yh87bOdR+3V7PNt4SJ08oYoLo
If+8akLJy+j0VQoxJ+eZ8CAYUydGGLlnFsNsPY5NnzwqOoAO26iO4o4db8KoCwHeAMiEDsMmDpjq
pkjsDjA+2pDJw6xmiisrjXmPpvXiK5G0Pki9Ph28l9tQgPUSc8HuAK0ugBybm9abqR7LSYoLM+sB
XskkVy4qhOXnYlyatxKJ7IfbG7xnkMBZdBMpl6LGcPkp4bCESYbMEy3ncHHLBt6os6CQYq+m9KCk
h+NGd44O1sBMIfpJgLWVYRijvE4H3UEvuFeqO6suxodYX8yTRax+sJe7pniXqPngUBi6ebm0Mhxz
p5xs2w/VqfQVrZbdhiL0qdFh8N3exV1TBKiU7aE5gcu8NNXNJrF/PrKqtJnu4zr6WYP8f690pD+3
Le08BHgkZG2QjmIKyja06VNpVBj7glJAm5vvl1Ftv9IATjwnNspPJK/mYxmukSdHU0ile4oOzO8t
lOnOvELgF4Fub24+pLgGjDaw1GLRCFC7tjlPdtb57TL/vL3QHX9JCY3CK9Um5Ou3qJCYsUTWPOPJ
nALycqNLznc1c+qDJ2Dv+IM7485B2hVQossPV5ulabRIr/h9OxUf+7aI75MoHT29G+w7hV6dd3tV
e58PyKfoTUCaRqXj0t7AbFFrNei05t04nAvbrH81Rq2+w6epsQvKOTuZo12+Cc2h+VpaXXQ0ceUq
wRMeRmhhCi4rF/CqwJxMjkl51/Hh18vRaTLa0AubIf8Jjlz+3MZ1eUqVaOr8vjb1mVk2HZNf0CD9
J4daO7ojSgXf87mSDuLXvYNlkVAzM0BkQVcqCCEdvb5cHfRdV+0EWWZxbQ2FoYYW4MFl3fvmKHhB
oxOS31foJj2S7RT1CcdfG4QF/Exb9dwdgONBx9HN5CPOKzygL+/uOtgmAM2izw984/K742M1u4NM
7edVnHxOGzW+Q52qftvEkXkmF6omV5tVMSK9liM3ko3yc9IzpB14/7hS0JWH6qdsFOERYGbnkeOS
UcYEDMTLs61n5JGeD0PYOL7dKrw07Nnd2mEwXiht1kpfJW7LMNfT7Vuw87HxywwWESVNUbe53A2j
brIoo3XvQ58U+YGG7rphjMwPnlf/tqmdC0e5BCiHyXgYzr74Ka9C18kAlq4UvG9TIrUB07UBOZhd
DWk6672exODezMvPelPkQbGiWXnb+o4T44jBl8SHkYpue1ZV1PWp6cSODzJRu2sZ3U52OMUHTmVv
O5ndiYqHUJAhE7hcoz6aqxZmvKlQ4v8pjTL6HHEGH5mOesR42rk6NEQEJlBo3RKbXVpqkiYiaGYP
R2BqXtWgUlOhoupZaydGeDfp3e3927MHAZ7Hm+QS3unmXZWTpmhlrXMApvQFHPTsU8eQ+7PUVKVX
5/lR8/ilp/c6h+eAMOVV9PyQ46fUtFlfN0YZH6l1/KGEWpvEyYj0stV5ZAn1w9JJ613c2KPbMkXS
FdN93QRx3De5xrF1ps68GwzzF0p6qjeblM0ZuTcdbMjep8Z9WNwdvgCdmMsPoA6AUB0nd+BPJhrH
OTLftwXuC5RiGNze+yNTm73IeTG7osTUlMvFfapYBW06LXlnIDFxcEl3rgnhvcAtQ7tAhHOTG8VR
PKQTkh5+o2fRWV9LmryrVB1ck53DRFaERCSyAihybZUyIrC9fc1cUCRdJb5rudqRa0WdEtT6BEGp
t83/bu/gTvIiEA8vJTYZ8MNmWfRa19A00aUKGbD7WbGpQFlh/kaqk+XbQsHvGRGF3i3XJD9Y6c6n
I0KjsPcCx4E/tDkllVmozmSwUjGpwI7VwnVonz/rUVMcvNu7axSaShgUcwHFpr/yr/GyUCxVo5AE
UDJ/w7RAUS2W5LJBLbpJvy1GpD5brRTet03fnm7v7+4ymSMsOHDgSrasFjHTRrPIEAnwU/VLswAq
WmwjzNFrGI8YQ3u28HsCboHGMcDdy3VWqaUt5mziGUScwABU+yHNsgd7hcf056ui1CKyQLrIhGmX
lhjAMJNn1iFSZ0kjBRR4wCEOY1ENXpyNyXLwRF2BSfB5wBzEPBCkfIQ006U92UiYP2zHoT+NFQVK
pzD676aaDgz6smVXWjO4O6H5Ze2bnBkshe6VZVcfHNgdB8BvECALuOii9H75G+Iw0mF8layZUTlf
UXhuPjfkFgdL3Ql2qOfTEKZc90Liu7TCwylVZmVRqhsLOQ3sIq6g0BlCkFvxdVSDjJOkdMqfjkN9
2WC6i8SaIFnVrbKirFZZluhySGG0Nb4b8mR+Sqfo0x+fGmox/2dk8xWdNC7XWsHIrHUh3BIum1rF
0alopum/26auVJ/+/4IEmRaFdsQNN+4l6wpKWNog/FpU/DtYff5ZVbP1H0Uyk4dFmrNzM2npl0hN
Zw8kXR0/dHZbFW4vg3kfx6U6Oj5icZtnmxCBmglFX6Df24aGNMXaoK9K6A+xkp4p184npuKJSUth
4+bNkWrK3jkSomFkpqIrv81V7EUZDYYIYE6N4jBzW1hFgxvGyzrem73W/0IWJwyfgEt0RxHKjhsC
p0fIzk2hXnPVOS712YGQIfl2qANCQtz+Y9LkDVOyskX/81jjpSeOUrjAmGyrfJJk5dOk9Yxnz5XK
67JGpvSbNMGkFMn97SO19wFF+/1/TG3uvwJ/3q66SfLjstD8fHaGE+Kj48mRht4rB1s5sLe3jYz5
E5gS9C/AGl56AsVpwqkxFgnFm4aueKjov9Rk/lrApflye2V7mZ8odtEZoMEHWkT8lFcP5GjFUa+o
fLHFqZZ/Vg31T1eT23+GBvXhWTXVjyJZ9yTmR7poY1j3yJrobiMDgu2oH1F91Bv/9m/a222Ba6UC
p8FE3U4L18Jeyi1JlvzOcmBpQS4c3zaMY3NLJBzuYeYOfzqMXXgMS+B3yDPJ8regjiWvG0leKsmH
ttQTQ1sM1BrGOmDe1fPqGMVfOENqHAgNUbqlhrT5vMkQ0jxQUvbcLou7tBiYGGNDc0nEwOvbe7l3
kiwT0Xp4LaA/tw1OgvEsm1J8Ibzw8HOeVt8AqzgnxYr+5syCt4QDQceNSGvjdRUnXYvEnCV/nVXr
2zLG71u9nfwkUY/4yeL/tHWnICnAzIMAAme6ObKLFWf14nA+slnt/DrTOzeU5qOd2zuFFIBhILFx
9pVEPMnlSm2HO6ibS3u2u2n6ChQwdKW8z05RBif69pfaXRWVYJgWAIStbS4uydawTEJ9ccgq2Z+t
tHk/LCn9hNtmrg8EKQzIAeBLcLauKirD2CVyHWdRoM1z/yVvAQt7dblU75eMV/kgbtoxRrwE34nH
iP9sz8TcqzNzNqsoWJVi9bTecc4yM+q80VKng0BfhJ2XhwIVMqYsAMQQkupbYEiNogBEC507NWnW
T0hq0bmsJ7lzGRQ53Mdgdu+UxhgMdzV0Z3ZDbZkObvX1B+QXCI4MVJUX8tqlJ2WoiRpPjSP5yjzl
j3NfKA9piS7+7e93fSyFFcGiFfT1K+q6NvZLl7Z5BM4mQmNKSorvKIXmaRA3tfRJUspE9W9b3P2I
RKSIGwv8x7ZEFS41g5eyPqIA1Tr36ZqEyD00ehDT2fjjJ53FvTIlFv/qMRqWaKocvY2CtspyvzfK
/qkOSZjUyAw/3F7V7tcyEaTn0KjEEZvyAVMEVDuNhyjoZptJ00rXfZQj50g8d2/v6CcJXy/KIVv6
0tDoTmnGqLdWSeucY6P+Nyqi8ZRYTIC+vZ5dS3gOEPfEmFcAi/b/cfYdy5LiXLdPRAReMIUkzbHl
3YQo1zJICCEJ9/R30f/g9jFRGfVNugddXUpA2tpmmTbZkmRpKWiZnF7yqA3f9QNXugo5mrd/vxZQ
/TvzFrcm7rCnnykquAgXFwQHk4f+wACgO9vVLk0OFN9fD8kgnrKXm/hGYPw/F3hMVTKwNXBsb4Ko
80YTeh4jA0OpbLkGkHltR+BCBoD339bEc5+XMJ9ppH3MGjBPXePsEu2Cdeb49+9uVzDYu/tAYD9n
m6bdYNnWGYY0lUVg9ueuyuFYcBGDuBZ9X9YB/0JG0VxGd3knhD79TNNSsnl0A282HKw7kxp+vwYi
fEQ39ntWiPCgOCuaPz/eKy8RxA/0sTD+A/fiOTAXgPMuyk3GAGpJ50c45tAHGDgnV4Lgy67OTkOC
cwVYcztw61mb0QOYP/RLyeGjPNDaj8lUFyKwB76EeLE07Y+xoLzpiohe4SO+En6frPwsbNBOGTox
wpt81Pq4yn5601vrL5YnhlbFsLgrC77yQiGeDLYFLjaMo58bdfg5tnFMEd+VtUmNb1peoOR4zePo
lS7LLrG3W3RAgg4H4NleEXrXmIDAdrOFW9C0ZWHrhYxtoxFX6lwE8WXqe3pyoIPe4LPDMDvu5it7
55UQBrY3qhACTdXdy/Tpfi3/zwqPQmtLRMshIHN8YnwoUGoJ8eXP2/S1pXZm0D4M38Uqn31GaTF+
AytAQC1BjZdhCXi1RcNW27Eo/n6v7h5d6HeCVorJ4b6X/3OngcUXK80kDDKmYr0huETfwnCkOznc
q48m3JsQk5YcGZ/SfyvYiKfD2rtzzm5NABHsp2tDGJdENFNdE9Agb5Jt0RXk46MacCLaxMN8TQH0
1df6n/X2iPSfZzW0VWuWYj0whG09FHlfl8FobyBVcA1J9EpwQ4dnh6EA0IjELn66VDErF8qkFE28
sfD7ojDkX1Ip3hqekr6S6AZ+Q52nTv/DvkGpiNEgQs8L1qzHoc8EdDYakwExiT8nzwCMRDel8eyv
ewAZ0vRsFyjCxBkF1dMHDO1elpgS327m86Glgn+KA+AZRkgrX1nqtXeJLAg0azTIgc7aY9B/Ppse
lRwtJo4NDB0gVFYYfaQhrE/YOqWP29zpUw6KwpUE7JVICnzB/19030v/WZS4LAng/IFzQcLhJnc0
qgcu9Y32nt8Uk/tbxZv9LOwBFJUVGPPg6j9dL2XQ7+laJhvQ8+6VmnG7e3ZCIpafWpCSa10W1zKK
1x4RlxRG6vudgbru6ZKCey0VmXnjMYTkFeQx29pDhp3WE2fZJd6uClu9dgCBd9sxFLstz/MDn3ch
Dcp45Y3rrW+mEWYNQUncnfPZr78/CUBd7mTAXZv5uRl0IHRcijbkDSjy2VlAn7rmS+LrQQf2fzh0
kK4HBgyokJegy9i340SM5Y0cOX3E8IbjMizn222JrlGrX962KCKBI0VitsOX8mdfzIsCI/GNiAZY
tP4NsK76LnXmmoPvy32xUyjR2gOOLt3hFk/3BbQkptbvjKkE1rYg/vtjXnhQ0HX4w6w8Ofz5S72s
jDEvhkA66hD0n6HX/XQ1G219yQdAr0nP1MlssjgONHjMfGcqwqb5bEsnoZXn2lOSLtfmNy9jC8Bg
6MFDDXBnVT5vxjMPs8JoARWsa9sMon3TegOPCf0+Lb2DerCxda/L8e2fH/nlMYD2ZIy+FwDJULh6
PicvOkHSvihtgzpoqrvO2hPckIMarnF/6/SOcRvYH6iEsB4A/c+FtJa2ZFNQTqoBCxJusMJTyIZT
25e6inMirkDI953xtMuB1f4lf+zsf4TqZ9+yRAzLxw46mm1ibmYgzg4bdBzqmAAvpIr+nWqT5AKc
yvnPL/S1dYF23sX+wXqDBdfTdfsR5E0XA4SSCEXup1CKxzmH3RGdg/dMxe7UixgPvGIr/3nhV74k
QFc72QViWpjlPFuYh+O2i2vLho7jfImmbrvExHsB0LUMr7muvPqUBborYE5Cl/251JtLFpN7u8jG
giiBkYWPbEWsCo+dXx87M5sPfanWupvya7C31x4T45L/c0jBHfXsu6bLFKMHH3TNkIVIBdWUnEy7
LZd+DNWVLfTqUmBigAmC+IUj8vRTOpEhinK7v9EiwTgMZLEsGOljaob+yjF87X0CWwTmLxCSgBk8
jzxGlFIEWqIQAzkSvEF7GoJJgw4cR5+mZIhPa5z5Azgg1+zYX0ZYtAz2CIuF0ZR+LujfhmY0IPlj
v/qUH7OShcchtBFUZln2QVC7fPzzNkV5u+djT48m8oudcYv2HNK25zrIdpot7doFlgjwKJqSCmVO
BLu4oUP/yrJIQQSuDVtWt8myIuhh95mDp0anh2AR8YHCXmupErcteWVEYN5HGIK00IZOjK7meU4v
KvC5qXsQX4eKgCr0zxjgvm/6NaU/VgISU03KpVSV1aUx4MTC6qQaUuJgbwqnzLle+YqbLFaMYx3O
lvkMtkQ/IJV1ybdJdkZdlqkt5kPsfOJqP+BPYqEO2rVMARRdzeAenMOsU7ZWA42/cMiBjwfn2PoA
0QoqTp764Fu2ZuW5z2lnq2jhvDhRPHUTew5KntOLj2u0wJht0j2WHUo4eR6GQFiwL+0YAaGEV3gJ
raaqgooKxBbnEnoslYUi2b3lLP1HQM11rHtoTv8m8yq6S6e0e2xTOqeHNF2TD0QJEV4CQHYAK5lQ
VFarRp/01K6FfD/RCKqKCwn57VbwKD2mcWB/AsaFjvionbzxwpH0djAFZ9Uc59Nct2kwXbohMdFD
sebhXZeHc3LLlo1+Qq0Rv502Pn/vFZdfoX49fgdYZwB8h8vxGw3gVXgjwjnlh75n9lcUAK9Qh1z2
t6tscTWFI4oXG4XrIy4y+MN4b9gbYbqAVolV5Y8ho1l4SB3PZT3FkzKHyUDzugqhssCqTY3BTwP1
HF9NrR3X2xISCUMd+DB+4xIgls7b1sq5dtInYFskpMd0AVaccENIF4AJLeSHigpiPO5TxGz7EK2d
44dxSN0XwYJlqUjZEVoXyyTvDSqf37FAclmhJrfdeQJo9EfoZ9bVRi9Jch97KuDURSV0P7Oi6/0h
4lp9hvdmq+u13Kab0VI3HKBtoC9T0ucp7MpaEH6Hzfcf5UShzWVNu7i6dQZvn0oDjzPAMdLfKe0l
kEjgJI9VDtvlz3lruvZGYbGf4OMkqoa9BOBLqL6RZADPs/6YoRB12/Um/wWFLlyOXdluQ6OUQNui
g/BS1yTE6ze2TAJS2bAcw4rmjh0tWuikEm3m/+FSgA22JMWJk80Hx9j49fMYy43Xge5zi3fShkh4
YcJ2xF5tHV4r5WtNBllSSOcH3B4pm5bxMCsV8eMaTr2GYnHcqRoqaXp9u3Gx5Y2caa6gGKbzu1HO
vqjSIAi/0znsMbsHaPcyJ3GH23Xoup+TgbtntSoV3LJkoj+gGLO+z1yMLk0qljWqu2ih9yLaRl2D
CczTnyHhJXmzdhAQHNDfnw4pMQ6SAOmwmHprt0T0h6XTAzuuwHgzfA0U8XVPJwBrvM/hNw34Tfk1
HYIofdvGSwIXEeuAPawcmWd5meJogARgYA1zlQZP4rvyMHk6DiSX+h8AkQAYHiGYETYDSoZHHwkf
9jAHYW1a40e0+gbHZOwqThybH2gXbVMFrM18R8YuSKHQrAFcnINxFF+yIAV4Y4n6fq5HEpAL9HnG
qfJRaG1NcKDsh2lJk/WkR+q7ag627DecQuk9RP1ylkAbOlrf0A6ZVW1mizNWDPNCkQVL1X0vQU4b
K8hRe/Ho4KNRjJU2hEXvugLNhXrLBf84+CgoK5LyqYM3YDQBVQFxIkgiDcEM2KVdnD4wKpOkKla2
8lOZTP5zltE2r0hHi/i8bAESQ6QShB3VypfouG1Q6TiukMuP71boAanf0xbR9n0yst6+061O328A
vMMXokydfshEHPN7V3Sz/yWDNupvIZRQsgcSLjL+Ak28uLgvpqGLDujZBe+GgQ0SAYGmOeCiNpF1
ki8xHKnWTvCTBZ7/dymJv8vmbnZnEyHGHMkACdpzSbRBtcA9M1C7Mnqr+1zk+Ig8sDDGyGd3Slg7
iyOMyKFkoVrif7OIh8n9nCv1z8J1toG0kztTd23v43uhNvlxCBbX3uQUnOnDkPPiHfFhpBrM6dR4
hIOh/if3pM8B62Lrx8D5SdYeOSa/Y44v+bHE70kOmy9hV5eu0UBvwrydimqRqK/PMkih1u8LimC5
UWtvk5Rn9PvqJi0OY59t2yGVchiq0NkufmcN79kbbEDT1YDFyMDUKsR2eyBI8KBZzwnIK3KVcXnK
hy43lRjTxIH/TAl5B8xEEJo6t161R+14sBwmCMkSXtluXO1R4mHM/WApcLYh951TNfQw5qTio89v
0YCd1LmcNlIeeahWhM1g8aD9Brg7yBEuR8PyFgoWOI58y2BeTOK1LRrts+SjJOE83kG+fKNdFSci
/JxTs4lDD24AsBsjWhvTHW2DVOs6MKBGLFA/Ku2GXKRguDvvJzKoABwGOHeXFLJ+bCn/iRLJwkcp
o3D6HAE2xRqBZoU5LphoZskx79VWHEebz3JHvuZjA41XaG5YR4HfOM4qWs2XkEIqNKgY0E7dMbDB
BHGwPoVz/ckJ0Q1VCjC/+I2UFCqquJW3+YeBDZ85Yd49uw95EI5rbQfDEBwhPhodZtJrQPAxLcF9
l6y+xMmPdHIUhScGOMBxHCoNsNdckY0M4beSF0JXu/xVAo3yZSgxEwBrvUYQ6+eKFsky1AtcFdDZ
hmsVqcMYE+/ahTDygqVp6dY78Gug+LNOLXv0U67Whvl2ZffxMujbMZBSHPho5F1UdoE6KyiEh3U0
S/pjEviUEIwrOgngPjBXteAmRhNGOl9WQJdm64F5VS43LkWsq7aYzlu9yMV+WaGQ8jj1awk49kgW
9Id67sOqBUHqgkYRchrbcYcYN8Xus59Y6WFKktOkEotbH/vJZQFK2zCm9YrI+qmcR7g8wZ1HPkI7
HZFXAYLFDhEiQldlPo35Gx46FE5R2ilVddTx8gD+hc8MQpmL03pM400dnQ11d3DB3MfHtZUo1TtI
kslDkqzro136Makj9Ol4pVm+pJBMd3Kq0czO46ok20QfKC8p+2WVcIus9dR2AMSj3ddD5q9A+hsJ
qHRWOBeFOEq9ZOvdUGQ2vdiUJfFZ9gtfzpmN3HCiQevw24FeUSsMOEZV5h/MsOamQ/rjbVsCAW8I
rVKR9eW9SbV094NgqcdvG+YyrmKyrWlRrSkJzBckp2b4TMyg28dWlRShMETWPsM5Nev8cDvN8YYe
OUQJ3Tlqc/VAgQ6hB2I65i5pW1g6HvCPgP8eGVUZWuq9nQ4TxCn7Jg+6Ed9FFMjMECNUWtExwowe
GiOWV2upoAm4TL7QZ7R9huAABf9kfgcP5vRjhL9tO22Af9BqCeJxhAYlU8MxDtfiOywhh7aKHKCh
Z2MpnA5QqHLbJCUyyNs5Le0HsqF/2qRkJqDo9BT+CSKzbnwcnAzCasnJv1QAB0cbgjDBKiEzi4AU
QPv7fuEsgLghbpjpEIGe+zNbSLHivIjsWzy3malnUtK3FqlJfADQIz0HeQhxs1WWmOuhmGEO3iVR
G8MsLbV32H9tcEqEGJKqxOTj0SalXk69xX/rC5Z2hw6A7H/gsALnywHj2Hc8nZevblbiwcgE/Wfe
gYp/1w0yRRpiWppVupy9ObPQUjBVNCivccva6ZBHXcIaiJylsimHKfqYdYyMlUtXgObAOe8fYfhh
5zqQ6VjWYEfEb8wC+kQFClfpTii4zK9tc+q29EUxnBcl5y/QGyzvxVrClsdPAMgjiYjwf+RTudoz
78jRdknw2Ke9RyBmSXHxcDH91cEHtn9bzD5+xMZMRtQMNHgPSAVhyPRkdwNURfsxVYGyVYdC4l3b
tRR5PR/1BzxWym4J6ymW4UX4uARrGdV9ELn7Ml/CGHmv3drbXC/pZxsimcWjtKs7izXXycEmGbQ/
UKttn+G7gROflH5NT6gGxvZiCiNJtSh8n0Oh2/FRrGYkVecFhQiDnvC2Q1x5t+Echz/7lHa4bqHs
+APOXvGvQFPIS66uFPeLM7jgCj+FvJITwk+Do5B+EdK4vjHg2he1clkma15qSMevXPgTDp3bqojy
6FKM8d6jmgsK/bRE2rpcwimuk9R50nTJFN1pjj0KAe+sVZWwclM1Wr5tfy7nNO0hXQAN7iaLRXCD
siKgx1yP+U/mA0CJtmlUHNXzJjvcMAPukC3pS/uAhMz3Fe1tFh0tbgBQ9jHd+O1WvcCvcIKu0qnL
uvaH27xAyeBFkjUgA+R5pWOgoRJUtRQ0IhaPVbkG+fo+sUWEtBPaHbdDbPF3A1gXSqgo931ed9sq
T5tv56XquUrEOz9F4U84Oea+poZ0/VFlsF/F7TxQgfMLXTTcC3n0syOlpAedRcj1uzbvI5TvGQAb
Gl3RpXa5jOVBwJK7qyIw8+aKLf2U1lIDyozW1IQWbj7PQL8HfQqOj7H594n5cWlwbVOLi1maqIrK
0KQnLbK4a/rFiKnxGYGcCteurIN+ald8YPRRzkzkWlTROPqizlPKxoellcODgtyWqyC9Uxb3Lerc
M+RQo49hawqNlJoKXGi0TN4LBgA1ekl8OzC53w2Jj5O1DsMR2X0s0HWrF0/8uzy14JL6nKXipjeY
JlZglacf4O1o17MdRPkZDN7kTow0+gYriV7ebRxiZrhTNzPUcy+Tt3EPw/U3IFfM9y0mr1GN/KBF
dN1wG9cSv/EfDboOQsm6kftZYZZVIVt0/LzG2uOFJgHXFYDTscPLzTJkENm43WeUbNimPEXe0m/5
N0AMJnojbQ9LyHwu0qkGlS/DLC7NFIFY1GKxWeEdjosst7J88P28ErRw0GJ5hBxs5yuwGezbmKp2
O87hon+rblkBVciWEjnV0mboA0Up+7GXJ7jiELfnI2rf6Reug4hDRbHn0K2THq8lLxb0scwCY/Jl
nbeDojoob1PH4kegrKP3/VCGrA6n1V8wMGUooQgRb/s0W6dqiKGNVuXQoU6rIpP2Y9Sm/EecjOlv
t7gSo+920KfFQdisRv2GujxFKZzhIJbmpiu2yVauLyDTyfUgW0T1aP2NG6DQdTf6+Vuiw0AeN+4p
ZsquKx7VLlgJzBZTP3U6u/mUqtIadEA2GAXkNI/ftZuOo2pZtkRVgYaO/CmRyAgqvOPx+xCK3ldi
yv2C/LbQH0ih3V0GToKueuyHx1EL+ZlD3+03pmjtGflsMEPxVglkIDa/dPNmvswTuCjVYEp0DPrE
KPTkYaKKwTBxgULa2EU3jkvOT4mKKfppI9roFYwiF2hzlRTBTszjzC85nM+HGrMnAHa0C1EWhErH
D06RFeZBzE8jHjyNzngZPT1YKKMMDf6O6T2c8TLcsyox3YGus8beL9m4IBlwww90X0iIjIQu74Sg
cQ+LIkgeVWLOw18ZJue0YoOQBUhR0v5QIJ3l1TCOKGCXcSkexnHUEKhVInqfBGH0rZRsjurFQb/Y
yVK/Fdj1W52ZeLopVjqQOnDIQy65h8Ix+pGZvoHfXVnUgXDpka0ociuoT5K5gmjGkjdkaOcAadqs
VoSogX+BLJD8bMqo+2JFiD6EDVeaHV07zD/sxPS7Umj0LG2Z2/iQDVn+tWWLxEtD52nD3DoJf/C0
S+5m4O3mOmQBLLc2MtFfxayRFXoUUogGcRZ+zRM2oKlFJ4oEajb2LocmXIAQ0213MHDeWD2VGwBg
canzD5EV6SXupu5Ln0Hpq2E2y38j6VpxGgOTv7cEcocHFq7dZ7RtxQ/Mt21wxPbMLnNLHK8V3ZAJ
5fCyZ2B+eMDJ4IKuf6wRoOBVhxc9Vy0ajtkR7kQJuMcmGOiZDjpCEtUqVHKDXaaTamPFoQWYpWdD
OA0r2ekVHZLCB+zQteMeuDnNHiHl0cO/Sofm18KM/T2BfWarvihgIpM4dORrAv2jd4BmEVmv1pif
oUXwbbCvst8rovMnANL1JzxEjF4Ez5BItIFGHJXSDGNNeBfMzZZEsKLSRCiHo2nDAi0JjAShUlhO
wWEpc7PfiMVwGaYZsWD2CX8sAwqFzJy4+dBN0KOsp5TjLppRF/2OHHIpMEf77KK8gokwqp30kxMA
Bj1kHerDGve2IzgfTkGS3TG5QBIWupeXkPMlflNGm1z3tDAecPyGYoUTYYGgmXjGi/OIHi+qPJ2n
7CZBz1E2jgl5MyTLNB1VGLiyilSYLbXPpyGqCzhtYD6ypPlUxTYn34HuGNEVWaYIqSd+FHTp0Vg+
lSKak5piegJ9no51txJ2a8F9IlD0H6akDIaqcAnaOCXNUnMigrccavZThk64Feb9PIUdP3idLq5y
qvTsER17+s3F0P8GWadzb5zKIqD2tj5/nLnP5nckmMWvqLAtPzIMU9G6xGUPV51Ip2MNE4Lo5KwX
sjHrpN6PjqBM9QtBIt8i4xgB/8nLew0dbUiTOjc/iCSHmTUH1AtJj8yIQcqcbN3emUuB54z49i7u
54CdSyvEV2RBqP6CdiAQJC/RkQFpVNn3GjuTwqh1If4AbKG+0D7RX3mRth/9usz53kLWw63DGKKo
Z4GSpt6szW5I3w0TDgckF5oS4tu6WpChqdOismK5aHTsvsJuKX1LA9Lx2uC6L/G4QyYP4RxFvkp9
6+9pshCoaaEJE1VQM0GnrS+y4OuC+uKRbZn7YKa1e6O7AdlVX+jiAw4Uvs5QtN2txvE0FWVRIW4I
OldjHZZBwC8w1k2ABHZDv5cX+YQ/GUy3lmLIskYSUhDWpSgNU9QSYkIyt2YoLg9tMZG0huXwIGoM
o7JTSqcYjlF9h1epSK7fInz0b3QvF4FrAVStw9hmUZNkpk/Q1Zqie2RxE44SqFtZcTcO6JjejSjd
oDQIobBzNi/T22yO1m++947flM4iDlJv47NVOSP1vHup1Bp5yu/AZNEjRazBER6o6xpJlvIjhHwi
dGV5T76urQGUcS5dgf3VevK+s2MvYGuRgwXYq3EgFS+hh1MV3UDYic+xj45hgbYAzpehpDG9VC26
exl6Q8lIvN2z2eIkNZp5h0WY6INPU/kxoz59gLftCrWiEYLctabLegL4IcXwKenFAI3RoIReV8nY
l9H51p6BvKWw2Snlz5WDflGhs4S6CKyFUB2LsZVhk/dl9tg7j7PBFpwqXPXpgjYnUs7wMOVseEsw
C/snjc0kKjRokJlQiq5rVVAF9IPcaPZDpk78gCsesJQbhHjOFIaQ3Z3uPQrOGHcAKpicLDdoxEG/
e6TE8rd9slPpsn7Ub67M9HYU6dOJHoaI6b/29hDThMLY00mplQ5CA/DZgEtmvz4krV3qzhrEFgvL
rDbq0OVCrn9R0s4HFkzl0StxTUL5Xxbbix8BLOQOVd/l1Z4hUrD5HDj9TAHX3Y63G77Ze1+67hff
BuIaqKcjtWMUWtjVtDHcB0hnDT1kkNm7gYIK+qd/fikvATKYcgJABZMyNOrAyX36TlwcaYiSwcgT
nOr+DpW1/mASxa+QOV4b30JjF3NjsEdK4PuerrKtfdHRKVSNREl6BllWHwmmJ0cJuOPB5v012ZuX
TwXMD+j9KWA5yE2fj4sZxpRG0rJvSjmVlWfDfItBRHhl8v4KFGano0KYADAcmCvuT/0fxJtWbkuK
RakmtCMOpiLyt97M+CFrcxBRNzjXjYFZ3v/5g70y7gc5MoTu4E4OAEHu6aLoGM8Z7nzVbMzMtS6W
5JyWuj1apvsrMMJXQMTYFaD5gIEOzMYLDkIAy7MNAPq+SRn9NHhYeSTTZGsM2/o72G205xjaiEed
R/aTTraxljLW18RDX/uU//0NzzYojQOazK7E8y5QDEKOI/s7Fsj476ENu9s6hJkx8od6ynN0JoHp
8Yo+RYO18gq5uadV1qJfDUZZ8WPWCTxxRDexr4DTXJNLfu104A3van3wdobo7NNPClLkhqgk+qaX
qb/jxAA5ubIRA/5h+OYCDHn/vIVeXQ8CPDnQ0hBWiXeYx3/2LR/Ayg/kCMXZUK7gjQ1znQVdfpwy
DMz8LsH75/Ve4aRiH2VAQACjQhCA92/8nwXB0KThmsm+aZUc2KVbsVKt46y9W+dcPIxL4t5ZixFa
DwsbwMVnTHaTLtjyKk6noqFaZTfKd/HnP/+uV7cWNM0g4Rnjkz8Xv/N9lvAWmpKwICHdt8CDUh5A
1rn68yqvvm34aAOzDcwMSuWnD8/84lCYxQCUbSjNeRnoxy6aMT1G8XUPg/Zr6jyvRCUYukAiA/JO
6N4+h8Kz3JhsSolq4HtaXmLv3RGjxwwtLcC9wtZlbzcy6ulvn3L3OICmH5R6oJkcP5cl3UwXpcgo
+8b2Q/ubZKL7BFLU+jBEy3ZZUxByr1xcL4PTvyuCUw3TI2ACn7NGmVrKka9MNyRzAqK7WfohlSX6
WsVGag5kd91LbO91deipRQQwBwVoyp+/7QtA1P4boI6aAzgLSORzoLUbp1SINcDGDkkOEautuOnS
nek2oRneSxofi3AoamGk/1shOawMXgZeORQe8AOe7SrMuBLXCgsdchhrn70ztAFYxFbDOsMCakqv
yYG/2MX7eiBswXkecepF7oQrdKXrpjR8bmLxvWD5IA8Edc6PDdqqpo638ZqDxot9jBV36vFuhwJo
1XORhUWVmNAB2w3yygTbOZLbx4kBQMJhuXML+AF5AMaBXAkJL27XfVGA3wkUmQCxfW65zf3UF5CA
040fir4qSwC8NcaKgAhKdvrz3nnt+fb7G6vsmIKXAutBnGKE0TechNJUWaCMOkMwLCqqZAvdCel8
963Hy72y7r8H40kGimeEfDCA8zioEAx6tnX0BLAHIDtDE5Alf+dQVqJVVcL0W4o5gTza1tlPaMGJ
xgy0+Awoco96fGrpHQNGCvMCirqEAXPxnrGoLSoZYxr5P0QTEKT2TBEzAmCNn8ZMZKDJxPJWN8Wg
+3OAHlcDyDE87kt0ZNi2Tlf08l7b3WhzAmaPfG6/hp+uR0vjVDqboRlms9bZKtlxCVh6C7W6DqpX
4hov9qWkCb4BbsOd7AYaA/71dMEhVxhTKjc07ZyiGxy22xskF3S5bWFW9UjWfHPNuLLkqwti8iDC
Xr3J42lsKzVu6dvBAu/+968c+pq70NrOy4Rt3tNfNLnBTLZvhwZGt6oprR7Oqh9YA0mu6EhGuKr/
efu/ctIiyG/AkALmP+AyPUu40ElIehrOeOUi4Wc/uh+wj6dNAa2c459XenHNI58DLx7FFiTdwAJ4
ttKWtiylMUYZAtmyrfKQJ7+hkXdN2vDlXbDvH+hv4ZOme1nw9AXSGR4t8PkyTdcP4REoHAhJJ0lw
U2wSYosZwBOmJckFJcM1XaqXNeXOEAEuF5EEpDCIfT5dGibnpSZzYpoEY0IAYzsAJghhBwclq6kZ
fJpfnJ59EzPkOakrh0dmvP2CEumat+7LrwoPxARYdjCkcZKe62l3M4rJEGAJCAQU7TlY5uWfEjyd
N7PLjL+yY19dC3klSnn04aHt+PSpMRAsAH3GWoUJXSWXBFK7kdiqZV275s9b6LWlQKUs4RceAQ38
XFmt99mgtyIzTbja9IAtJi9xqz52kRFXovPLzbqfQhAuoSAMqcrnkQgTjAT40xKfcuk2W6FXC9gm
s3SgV97eCxYJ9gz04yO8Pjh/4T54+vbAETNz6gVco8b1k3X5hwDEh8M2CdtkOSymtwRNIbIDA0xg
uitH8rX3iUdEA2TX4MGF+3Rxq8NkZRuecg5keRwxOLkAKcTP3bgNV5Z6ec3+6wAIc3Kcf+QSz54T
hINoAHRlbMj/Y+5MliNHsiz7KymxRxTmoaQyFwBspplxptM3EA5OzJMq5k+rbf1YH/OM7Apne6V3
9qo3mcKgk0aDAapP37v33Mzq1kWj2tczldNKdaIG0QtnJIsJmCd+0fH46TPpMM76x+t+cgDodpuo
OUmqiLxYE8Z2iHdl6WprvWrkuiJ0MgRxKHZl5nnsMJ24W0zhvlREU/9qZf/JLcVBjz4RNSHdkM/m
mcWMwQznlSDuo7cDxOHqvswa5xfX+aevQmXoAGq2+VQ/XeeSDISEs7lYzYw5Q9pN3aGm6/z1X34Q
L+CFi1OUF6Ln8uONA3hUY2tsxYpormrTDHOyIqBO96dKm36xQdn8qh/LJNzEHGY4uOEbY3X98aVq
1dNit9V5QNpCrNyCFM5YGtW3iefJdyfgOL94In/6goQ8q7wHHYfxpx04cScNnYYjGPvAcByxT4dF
br0z5ccDYOXFLz6wnzyDl3UToBjkGFTHn7ZF8pZpyZe1BI8QG0FaWSoNj0INZi7qLx6Gn90bFkGt
+AvZGAD//ngpUTM7U+ERiiG42jfaSNBX6NkZevl/fnf87HUoqDkyAGyxwYj9+DrEwEHCyWO4u53r
rryoO2HH+FU82s+u2/cwTJ4oB1vhpxfpOcsqcTSK1Zh4MGLp3q9jp19Cq+IR/+fv5ydrF4ldl2gK
qgre2Kc1RGpWN4ipIfTNNC7BvvD1iFtAezKk0xHYvB306fAv8yC57XET0VtEtcr55PL+/9SsIVEr
aYZslCut5NDuiVFsMYtcN7PUfrHX/eRKsg6o7iUsmdLpMx9Aw0tYjV4lV7Arhv2Yk2SX4RMORrf9
1YHiJ3cGlxEokHOBEWAj/PFNMaasckonuSrIbLlmLOT4ZmcNv7jPf/IEs6Np1CR0TD3rc4SnXcH7
mhaT+7zI51WW1Mm2YiRGuALTONrI/w8VEDZQWsGgZFkMP/tO9UgaGkEV3apOsHj36uT4bUUFmJXJ
9Pd+w7+9Tf8ef6uv/77wyb/9B1+/1c3MgDrpPn35t3PzrbrrxLdv3fGl+Y/Lj/7vf/rjD/7tmL6J
WtYf3ed/9cMP8fv/eP3wpXv54YtV1aXdfNN/E/PtN0nP8fsL8Jde/uX/7Tf/8u37b7mfm29//e2t
7qvu8tvitK5+++Nbu/e//nah3fzbn3/9H987vZT8WMD/iv/6z//jJ769yO6vv2n27xgoHc3lIwfv
x1Dnt7+M3y7fcX+HMwY3DfEz9SJVBMtrVYsu4YeM3yF10erVOYdfUC78AbLuv3/rd1Zjjg6sx5xX
Lg213/7xl/3wEf33R/aXqi+v67Tq5F9/+/R80dzl5uC2ICpJ5bz/uUOGllqLDPo0g9pXWzuSy6E1
xmGVKcv8i73k043/xyvxQlwNncfs09YFYzxzIyLNi8rVkyBpraz0mdHm69JRX2Ff679qqn46bH1/
QdtEJXiJNrhQcX58ni/KvMT0sjBBAb8R3aR1Acrk+WN2RzoUMhUFEk/dTMJJeMrjn26APy7zry4r
B2W2M9ZlLu+nBTIasUElNg4wNVWLUDammDemJrsqRGMd/4vb9Pd3ehmbQcaAVk3z7cd3OiVRh3y+
DhvNrfQnJRIV6sjRbfB5NX07XP/z9/az60o5wFuj6KHx8qkoSLU5GeuiDgWakw3KcSXscueLmWfW
LqqdMnA5rV/niP9+8bqfdrrLu2TbZvpCJxPU6Gcs1MBIqQHJyVhZi4OlbQNw+XaAWfKNpFkZzAp2
h3/+Tn/2ihSqMAiYTFDlfbqueuXChhFlGKsV4gm3c02SP+zhYDV6cqepeEsQ9fe/mBhSzPFx/amq
ZJ9j82EPokmgYS//fEB2DIKDplxfg6+WlT/j+mBkb+ojiRCsJO+jo0fHpFYib+tEukXkSZfYuyTq
1XtlwkPAuV62BNJb9nw7K3qhXvL6jG9atwwPVmZ0KIdTgXehm3OExkXV11cGCHsSIrW+eh0F80xo
1bp5rXi2mDaTDn74wSxyBFFuNcrEl3JCfGW5rVUFKBqJOpr7aj6bYzbcJl3doRp2s+qm545QQfEV
VsRMt2n2il4DOsizAmOwmjrG6BfmYs2rSWAODpfcwSeKSLORwQD6sz5gBc2XbD2JuSvXemdZSRo6
pZfjeKsBaw+buTHtKkwMAhFxeWQYtLK+QirkDGP53hVi+gKWNrU3qZbmtxabrn0zeI21Hk2BK7ZJ
7NwMk3HRg6KtcOYWZTEkqxhBUuebTeaMm7T3hiHIjLJqfZcjbrbGoLt8HWorTRBvsaT7I6L353qQ
Wb1OIqWwfLDC+dfYtllkBJRrHYVupT2MjWZWG08i6vRzxa4KLC1QgFdSHyzuZjXuTtY84cUoCEve
qWj7vyVyIEiyc73s3agx2/htJLNlpdPB2qMNGaJtVpuD+WgkcZUhLorzaofo8iKnU0Y5P2d1ikhi
ZJCmffGMRKK+7GrplMi4UDP4ApX7XK+ySVbJI/7eGh05e0UErrlr4uZmKXNVOcwtvoEpSHqZoafM
BzNvvyh5PDrrLrGS5ASfGxmSr1R9m4+naurM9oy3G5lIadZmtk66MrXCInUXfDNoBkfWwarHCTar
GNpuIX2nyR4N7Gwek2SoF19yskMXCZlGcS7M2ayMr6gyLeVLQl7ijHh9UqBzYE+23ToNEVpZ87Me
p8V85ToYNa/G1pAX+9EwtO9tnbZw9JMJRsriC7vDgsoHxOdy0swojd/UXqm1O9MlJWzN8S01Z/Sj
imOFFuXR+GUBlI0OE0FpG+qWMKNnHjAhENPjvglnfNa5X3a189Gjd8MshmvFC2ZtGXkePbcn86jD
WBbE9jjc4zxAG6/GhmyxYscoxnLbnL8kgzfez9NkIfEnCWDESbokrp9GlXIXu+P4pTHS9rY32aUD
bcFU7gtvaKTvFnl0LGi6PhuxjDblolm4jPt6bnyAbyaektIzT2ojcRbhtkky31yE0vmlXdvJVexO
CM6LbNbuEltbHkqjmN8UbdJePEgTzwbLyFure1PvI6MdKR4ztbiOq0R9FdL13vM5al5GPSIfRS0E
08PJbQfHR7UcqWiWbOWG1kZkIEu0jDesc5bu61Fl3lXMiFpfJSyqDcvaae9TrUOvVLSLAV1M5vmH
oeOTCYhytV5geJMaFVtKLQNzUOfya5sa1mwEhKTbarUbzCp71nqUv77KSPl9ngxUva2dLckqJx8t
9HCexEFeldYzfaQ6Cdo+RzVVWlmkBMukNo8NGooZIyD/RwMt4ciJkbt8zOM6lT6BmMrFe63TV0sq
3ARIlxac9YoZLUDojQbzr6vnfHBeqWvygueo95xVoMQCHU7v6XEsBH2ZydIHIh2sLw02XhUPqRPb
CM6UiJu99bAVpgSYBInbRtzvpll+lTTYvJWaa2m5NrMaC4HtJEq3sowFY3spq7I+RLg6yqPL8IlQ
TQXPGq7heD6SYWrPPhlu8a3MGVb7JW9r5zp4Qs+pS/jWqhSmEmWhw1oT+TIu9fm6Eb1Id4bWN2I/
XYLK/QWx8rhHnwzCS+qkM60nnrYorIcGcatQdHDQelukR6MD8XIvZFUvGAY1o2R5r4zhrkzNgulm
a2OxxpnNgorYz4hDMxtxa6DVBbiBztYkZKdQXEnQoYp+5BuOnth7QL8cx1dKUtEeNrG4irWJGtA4
dPgTGyzRU5G8a6YcxJVo3bkkWt41553Wtg2hLDBeObw1XWMeWHOdlAexJgxUj3tAn3muyObNm5v8
SmFdA3pHLTji9lBUFXu+2ZTmkfe1LF/I2ppUv8PKiWSNmiTtbvMswuszOJgsVoWOKOFVTEhW/Uik
rutHvLJz1Spe2ssgptEev9qVPmgrFgJTNr7sZ2vcDSMRsGE/SPwrTTqmd7WrLsa2YenDqzfoD3Gf
yg8k0cntOKYpUk2BAaSvFeVd0o7f0o2ZBrSPdZJtsikxnUCb7cuTZ0L38AfUcXOg27zUOrcsFPJE
bIhD7Vq4wzQN15kvcVaOwRC1k9x0UQ3LQUtN523gOA0iIfYkHthOsVZIP7tneZH+phxZE1jgwn2T
c1Wz/qSyfR0T9vJVjsbfwDmA5W0bqy7a8nGqoke7mCMMBHUcuf16zKLpCwgypLUadrmDkfUoHaU6
LsWuUZNGnmci1Pds/yk5HZEduVNoZ6K/8vpaLscxqzRE71PiPsoYPT3+bcddVoS8gyuslnHQV+aS
2R100HSs7wYL5PduYaDqhHE6IZtEdeCUexShQ3msK01afg/9oiTRATH4FxZvXOO5UuMd1JrIFcEI
zf49JjbrS7t03ovV2copHrWKT7KztZNRmcUXSAT2vAXb0tTBIsAaAMbFmLXuYmyteO/wTvlLXroi
rCIlRcdyIQgEBkxT/Jfw2Jstble0wOhBo5EEeWAVPCYwFwJpt/olb32Iv5qWMx9TTmJ8sAPVDwOi
RPmqN7Z+lIWWdVR4CRJYIrnqyicOY3k3l1Je1TlwnmNb9ekY5GbiKGvb6qYyUMrYFU8j9HplLVNp
2K/E33rVxlEwe26jlg9n0/XL4vkKyYEd+Qj5lO8nxWXhpMBoo3WSzxK2WGfCAZDR3FqHFq15fZ9a
idtfiXwakoOaTiwzvmnTOV+VfYysPEsoJYLYjHkwulrhWOTrY5Zz58Ht+4LWKWZkiQDGA15gyoLK
wKHfM8oiSqjUZLwn6NYxAnSpzaujLbMTxFijqUi9+ciY1xUrEbEVUemUOZTzEQt1WMJ0l/hl0xTr
7dQbIL2bLurt9xF/AXCVnJ6fHsB4iqOPzKgHsdHtiWdShXGQPZWe0eSJ73H53DcvtZFxF9xij7TC
6lc0shlvR58H4esqrJSA8GX1pUa+tOwr2RFwlSWJ/jFMRXrqRm16lm1V3i6J5WH9TEv8f6GueCXu
RKw+oFSYe62nKpk3C2EoytbJZHKq0jz7SnhYhcHPEWhVTKO3Qzp57NruEKdf52FCAR6BVMByqhrN
aYKJ82EvdXHj4bbI114txHOrz5kZ1PnIMmWbnVleLXo2nxMxUACy/sZYjWZyz8IciOmzlPQtfUb1
7bxKe7ggm0HUFY4Fj6hDigipv1zgFU8FvdUqUODPvLs4y8yVhqWLz1C1xmPSttLhFVv3pU+89s4z
W9AlfPTqlnDNrMYfzRw7LSvVZsMX6nZRaxoBOIfHLpCRprwmo9XuhqbCCjeNCEcCQl1VrM5zXrz0
sveuzVEHChEY5Ty0yoa9PNkZZKLKUMcbWlNytRmwglSUD0uVQjT0qBgdiIM9kUOdjZs2QGBXXkfq
hFssoz/2pe7K8amBlPNkFlF+oiLTqjWFaHyMRCaeZ6f3srWRavmVZXTFve21S4mberRmQrtFkbEn
MR7y01GJv9LdY4zsaZjT+8nEj2RoqXtIlRSdrtQj+wkWhryR47LcdwhdcfQ5Ks4UL56GkcisWT9Y
ZWUl60ZoHcnuWWLcN/DGcAKYnLcOGZnHTmi3Ue4GMvWwmrdgCM1NVM3zTdFEaR2YGKquSgDBetAb
Oo6KKgaiF2ALM+67secY4FFQn1RvLqu1VqPdCCqj6K5AT1Y4faJsmsPv5+h/qTH4P7b7fmgR/tP2
4f+HjcFL5/t/bgzefmv+6z9fi/Tt5S8BfUZRv3wIvqhe/txbvPyKv3cKded3Ghwg8wjMgy9HE/of
nULN/J25CLBelKQQllFk/nenUPv90gR0uGdZfmAy0sT4o1Oo/w6gjhsPlZKFlVMlgP1f6BQSDXTp
7PypMcGNRGohxQ69a3qQKNr4/p/a/pwBOcOIYgPiB6K5342WNJQt7gy5UhRM4qZQv9rSaDZq4/Vf
zUWVYTva3RmWTP2kOcN0FnHD087RrlrHkeY95pgSgV0JgoiaQYb2wGn9MmDHhYHoMkiFan1zjGze
W5Si4fffOLUpoGDCQedc18IZ5YDwBXbBp4RAvhQdYdXs1L6ZHnGodFetZeS35iisKxvSEQi5mrm1
kikZHSSRnetmsR+iJJkfpyFzAg4j7zBG+I3S0pOdtDJn23BohG+SMP/S+Fl1npCMR0V1LCoZyqjo
ziRQ5efU6t+zrHNOgGUoYApDB++tqlusz+8laI6ntCq7MyuNEzDUrZ9gfzgnVuBq0+Mj2AGGcU59
18gPlorXobwsavykMvIb0WpY90o/vrcimg+U4AXnN/5kSDzdeZoU66NVUmebYlXfukv26sRcwIsZ
9SzcZTGC728jIZaAOpPr9P2vdOcxP6t665zGuXkfU34KLQGeakMLU9nLELGkva0YcIax0lkfJsLq
J683xRIgsOvOPTYtaA1Jfra8KNnpEEXCjsjFcHKsDz7VqcVTzJtQFeVS3beatgGPkj8YKpeZ2YO6
5jA+rtkOHbgR/OEMAPMzdoeIWeqcn0c6O7pfc8edFlvnnSj8+RbIj0PPXpIHs83cEw12oW4HLGgr
PLV25WstMAQjSvR3pMDOdsyxgfm2peD2/v7htXPHeYTMRryn8j1LXHu7TIBRkERG1kfmFK+YaXhF
Y3wvBfW9VPRAb616d7msldGByDF5y9XMBcZg+rrQGQwGqNWh08T2h+vO4sOCB7Uzaj6QYk6cbWbI
dxj99sm08vk0K8L8qtc6V9EdTnlnjdfVrFKQU2r7/NNHNVKvtSKqB3pgtb5z3BQjVT+2xR1hdQ7z
otE5K2mbH7QuSjc0ui4VMXrAR46L4mI+VM9WN7urhu3rqoQSsooh9A8+tUdNAoxNchKP7akt1X6l
NhOIAQt8Tw7jMHT0Xjyn+TTiA5/SnWeAd7UsYwgTp0PxTBZZ/A59zNpWTjVFoaXX0dbpXePdUGsT
P+Vc4xakGYD+MxJWaNSLPHb0/QLMXt23bAQV4AweVnjKeMhVwFV8MiXlGdTPq4uBEVwGcFe/XAxr
4+B/vWlhrj01vTveZqYD3SHWE6KzUIW8xPjXD8tii4NbWBpHj3m8nWMnI73Q6J8EflNM72YLBpT2
N9mKanySttbsnWVU10RFjb4ta5BGsWa3q1of9ZMyt9EtCinIZtAPrnsGE2Gb5RZ4sVY/5qDMTnEz
CX+MdCM086HjSK8yCGfZSAIhhjqIO2+AV6HiO4+qGH6YsWQrZ8zsU2f3xlkFx3en1tS0rdurwWI5
2MybkuKBut8+jn1uvJa87HqeCmvXlzUhZra81VgqqQuGydoXpWVd7HmA9wwlrGI4ZFor77WKz3Y1
XsQbhhoZKyNqWv7CSqyNgUcC44YV6qlu7ogquaBmynE/KOZj3Xr1ddJr2gkAQPqQq5HY65Vivkqm
FbGf6+ilgH7QbyrbLt+XUrcpayDq7LRGe5CqnT6hX7Oe+sbeG+Sr+Es3Jve4pmqgKDCOYay1IREw
8zZdQPb5Y5V0e7OS0aOF+TdI827eRjSLr4EC9FtRurSXo9ICvmGQgktXNT90WqYcbeFEt2q+eAHc
ODB+Qu1N37JHDXAcZ6N10y8csBo3Ld4bVOWiq2vCHid4Kxp9aXtJ73rqpG2vNLMa0Jt1wNooWbRW
Jw4IgEHsJ5lV+k7rqjIYxZRvxZQ4K7pm4sT17/2eIwlGtTI7A/eq1i54jYd4bBffnjRrn9A1vY7j
SQmYwbihsLAiwtxLD8kSWTzVvbeSOXpUCz8cpkq9WCV6y4Fe0KtWax0uR+zELwt9fd8SHA5Tve1C
aPxfcNouF+93rfCoTHW+X9ylPC4W4Ahd6PquryaaSCnWX0H2Id5dbfBWLXr3ldUn29hseLyjbngb
zP4oiH/y6+7Sl1KsQzFNjDFkMexUe/a2TVRA33MBUByKsjRWop/FMW9rPg5MzPRAGpAokA89cZj1
5NJHEDo3lGa1t4naJFuKkjEo1WkG9xeNO6EO9pO42LiU0R3flJlc8XZs7uVQpTtRN+WDbLzlEa+Z
e5inWL08EsaJQDIsy4056/uOw4R1IQZgErRHxbpJUxAR1qJYuwnC/FU018sWzfSw0vWoCCE/VeEF
CgITXitOUVVCeEtku2EmYK8Uz2VtVWseCOYsOzE4e7m0xt4eIu9MUmmH3okzUHPZqdjvsp0OoOJG
ieNbIqjnU2yN3iHtlvy9H4mixs85cwyqcK5CPsKCPAaNoZffIMxVRxvUky/nhrs4w7om+qW+xiV4
V8Yzbtnajpx1yWH/myHi0kMbNGeSwYKUWy8q9QN8J+VGLdG7+NypDvD8UUNKNLRnr8nV94yMjYM0
3eSRY+qzgsDwoNLXz/3I7CuoXml5U3ASv5pRH/l23V5mBcvI7ZjWt5dEkjgQmgXlvUmjc1e3NxPz
p43eJEekYO1N6tBAaCOFu110+tbi96+Rml/3ylSF6QDZgLHPpbOnjJsoKc9NYj3mszNdg3IcQtEN
mJpJyAgSD8UEG64J4uHIszqDQeEmZqCxHx1xAYg25dkR7TV4INBZpX6fwCG0y+WVCnYOI6hE69qz
vnqRxm3aucaqEarCQ5taPhoGL2ic4s5IHW0tBBSz2ppQqSEl8ynTFLQTnXxk5OscWGmqlTYa2rqG
BOtXTT68LsNUf83hLaYwr1JxXixt2illZJ5lpdBSJsPwNm3IqpKIYBH1J8uH8MRejOpAGJ6MzrC9
lJNVucPKbPV4PcTGHJYt+xyUEGOTwUVZWWkrtnpNpvegFCQhjwYyi9k21s3Ym28GtNZVkThzu5qN
CSx2Jx9sNrdjmU1oWaJZU3am3tO/r2qF2PWWY27glnYbznOlPmAitN9mbSrWFYVvYDkyWUnPbkIg
KHLT42BZp64zrY166tbu4MI66+syHPJpn3gWsO+eR3pvWN0xWUZCRfrCXkn0kPssq8pNXZfHwqS3
2zIk2XiovE+KwjrhptJ+MOiWZUKHNaDp7QpUqrKz0aVvLGvS6SLM2JYKEsWyAggSnnpMwMp4M7U1
Z2YPJAybwxRosZOHCoArPwYSuK0rZV4vZqkFw9yZgVsJHrRkSA9DC8+uNcd+62qdu2lmkIWK2arv
MxDsDX1xutvSgNLmWRENvn45WLTWriFSvaCrbt9iQITAVsVXIJ+0ocw5u1moVzaGN5lX9WxSDQ/u
qbGSs7JQu2nA7mCeVOrdrGrnzga+V+kx3ugeBzUbA+3+2dGH1eBBjPXQ7TwX7G5v5Gp6u6oBm+DX
6qLtgFMi21SJzWIdx7h/pK8H/J/4dVcP4UGOB4IGxA5olXHNE9vstMW0jm4jmIG2Wpd+UR1Jc0FN
6lM0RF1Et8Oa7pn/ti8k4dK7Ijd16y0sKb3UNAZpQ3aEXLUcXLdcaP03qU07WV4wZoPW3lqmqG7w
xijPGp5ENUAIF21GQ4JhZldx8sDUq/l6iFvlFhoxvYykNqJXq86jLTWhfLQiNY8pkZZ5B8/UfEAt
Y51TYovWUWa1GwvGOUAyxqSTnzWuez16jbolvRERu6i69gZvOjxVw47w18tq6HdL6TSvhl0672wU
y85Kh0EPOztOrlFgLJuu5s5DadhvinZ0HscpG1cMF0fAB0OtHWOvKHdV5GXXqVEBxdQHqU5B6hrZ
Mcmto6aIJLQduewTCGoJxx3H8B24piE8wOIWplaodRRWdg8SLmnKlzxrIO9JORzciVwBJ+kE4ege
vMABBzugky+TBOnKfPShtA03qBzoPPynFbAeasZ6ZpFmn77qo9xcgW7Lz+WCAK913JeuYULbigEX
u0iGKzNWi6sh7l7yvtT4pAHKTgPVeAwRkPVuTt6HzqSZWA63zoJ1JWewyd/6OON6h52V7+PeHlcD
GEESs1tl7ZVgkafBOk6ZTI9oL8bXCxr+VCSz+aF5jXYzxnF65enoQvuK+SkG43iF6r3cUv7cONX8
ddZgNxnpEB8nntdwyfpxNY+RvXc0K4bN1CnQuUw9TPv2airplqscSkMRm/WmUZLlxLAo387OoD1G
IMSZTM1oMBQ4J5beXeGPfWftBNNXJS60RHNdEyO3Ur1yXSjeYyTKe2hId3DDwA3aMofvNN9XNaoY
yCV+NYwPU+lcGluZ+dyMyYI8OHOu4TxVD8rURnD9jMelH56jcqmuewvS2gztP9B5FI5Nk7Gb9+/p
xQmUl9rrVNYFvV9vCHuUfb4q4HJBnGPyjg/5QVXq8irjve1q6t01NM07Wgw7J2EcYOZj/qVIs2DI
puVMB8EIp1S8zqn6Wl1qqVQx7gVE77UX0Tqlst1nZc74xMIhmsNu6DTrDqDOB13dcFrqc61Oz/VY
D/CfxuvSYspdOXK+iiJb2dudG60Xm4RZg2SLJUp4+1U0+72mPGkDIgIqwCsAwRnD99xhuWkJqgDV
BtykGVbtYtZ7bPP5JcjY2iu5S8PCbIqNG2cnylLNz1STLieAvpUKGGfVwGHdLXrBULzrrwxrqN+m
2pkZgfQqSQaWBlGMTS7svGm6V2LHPcCC8r4iP5UhXop4NRTxHugjp33PeAMj0exHqEWgfJif18fc
Kq0zgodhk1ELB7SBPubO6XfjbLR+p+AUiOpFX0cR1pqpp51pe18RMdwtwoR+4enHNPUOQzp8jFb/
ZsT2umrzPbLXwWe2eEw7ywMMER3Smn2TTs4p8aIN5rJQMbJD1k6sbCpe+0m69Rrt4GNVKAfFyx5k
2oxHs5mB40aZG2g6zFnEHL3Q3y1l2QF8BNyjcZLrrPzU9w1sB4ahMHmSYdVp2lOresCnvCjo9HY7
VNahydnmyO+IIdzLfRH1viyQYNMBtu8GNsmcG8KntHzO3alhYp+bmxg9AXjnsFRw7w0cC1EFMEzO
oHYofb2JTOdcK7AgdTdh1JOVfVh0RRm6+ggowE07jvTLBzf4ws/MaAFqdROV02MTW+UN0s9+o3jV
3mUUQAOgeFC1eFMWGPSYxIZs24+gda6avpj2utp/oz9XIXGZn4vKlOBbpXGPjOOpNJTlpsnU51oK
lqtRftGU9qa2tG+lWT61nvcKYfsjM92rARhabPScxr2PuID211B364Wu+3HZFcFkJrdL370kdTse
aHVztzUGiSeF3MWdLb40CkoE/Jz5uaMLSa2oRldEYWWQ5AwnLOIkp9BkFJQXtu4TgORt2fEaaPEl
8pEiCdFC+2rbDwEz3M3QlPtJGhtRm/uyijnVKfa2jZf3aplgE3UF/MV2OWRR+8zFvOuqZFuX9Qkw
5bRKimHdGwXbar8DMW8HZaLQEQB7ui2AJ6yLqrbPVa8EBec0YF3aHaK4mD7TsGb4B9xJVZt1nZLj
4jS3ObV5zMCCnifHpsK5Ztaxqb1y7w72TqSwDjlVYNeBgurZjNqT9PEy0FbmRPqMyl7szGATUQ2q
vnFDsyl6gNBU0Li31tHI8GKAeraljr9RFuXI87Dht9zaS3bWU3Tzy2KdzCjbdZOA++8WT0Qe3A4N
G2VUH7BHK4HX9mGdLQ/NEoPyTBg+xTndDFCUNyX7FhDO+VGfkr1aRGezJ7UgNtRNkSdD4OXeLoGZ
Grhpv7XtJr6Ht9gFqt0/oxk9cB5u/aEqzcCutWTbsJQhG2Os10iHuzdJaAnXjRr5y1I4L0LonMFz
5n2dw+w/UHK9uZXN8ECTUNvIQtH28LTVoCPYaWMi3MxWbpqP+rm8UAqpY9VuPaS9Q0uhdUKdPjEr
MhNz/EgVQdWrjmxKeFq5WTwtXix2rtsu6S2z+urOEUnyhkZCe6YzZsKc7fVrT1fK/sxmYvV7FxC1
r8m4xS0Sp/Gywp8J9pe+O9yrObUinJ4FyzdREf2w1rVeY77TZPI5E0kUelPG157JsUTtQeCJyi4N
3+qaNRM0Dt8dMKm+TN3x4EjDqHaz5UbFLrOy2vEtOegQU4kNHemkeWl1EULJOFQ81SjQ9pumOI0g
cvST7mjyAMiXGNNs7FMA9JVuJOdGhfqWNRZQmIQ5Dni1DjKWX1AfrmWpEw4lUGcs8YRvRMyIOyn6
6mTe5pNwbmgJLupxhiRGz1WgTYJ3I4opLObhvikg7gcwQMRpSFxlBiBcxdOmqRtaTHFXWJD0XJ6Y
F7OnYjl4hSvU0MtgbK5Errb2pkOVeGKEa82beRirTWKqYg8GQL/T4F0swWg5/4u9M9uNHMm27K9c
9DsTHIzTq5P0QXK5hggphhdCUihIGufBOP3W/YT+sV7MzIuKUBUiunDRDxdoFBIoZGSIcidpduyc
vdeO7aMib6U9eZNgSKBzTCgtPsAHS0yJf22BfAj7DGrbG0c4Rx0qHd4HqhynNPodPV0Sk+0sT7vH
xusS57rR8pfY5A+/Vqvvj+e0nxzvCiFO3pPSMNFG3xSKvX4m+2X8Yrpzm56X2u6+8fR2fkT7woX9
58ZFSs1OvOR0D3AX4Lm+FgLAWCPoxObdFJ8wHtJpX1Y53rWlg2inS4URgoB1jnMGQzFgJL0uxzld
JA9nXeuvZpXTR1tn2+iPqkiRGUnSe8aPc0MjXNf7xT8kGXfqaA6O2x0Wu7GGb8opCfq9LznYXiND
q+YgATz9ZFj0gGq67mpnWas7HIp1/FbJKrmLexoMYVPy59kITjEaimVlcOrRVLRe2pWvio0Ls8EB
DWhvB8iVxZHDisXX3jYpcd6eETEiXwOevhdTZyq1hq01T99izqaBXxXVQjHqG9UX5gSd/UC+dDLf
dEXlNqw34vtSjuCdaLen7Rm+2RZmV6RcNDaWqbv4cyPf1moo570t+6a4LWzC6Cevdo1ruWSriFa2
wvTBLFzztol1MKxQpwwjZNJSj+AjQBnvwdMXbPgayo4Vor6anzb4YPyhQ4aqQs1LHmSGYyaF6A/D
MSyxEY6BuXTfTMNoaCn3THOoQchmvCiZErBg9n33WS8Ttm+O7sXTyrIdSijq2ie4gZP7ifQKWe5z
BitTuNTAyIraRLazlA1PgekPjtw1ZDJ9nuzc7G7oMz0qc3s+JhSSzyX5UOtFjOSoHubaY60BxcpU
d4h14ymba81gyar09oR2PlnCCeBaYHNbHtfaZs831GqDaVTys2739vNoj8OGu9WsY5kl4CpXO2/R
ZMUJ7F9UAimFVAudOEn0gGaZgcpkSTRlHl2eqOuEOWNI+gfNRM+jbxtuhxLsyMOxb7VraA0ksBT6
2u1TxcJOD1VusOg6OyxF6d1xOoeyaS9A/VQ6DTTMER3yehEuUXyaeugoBzHlehn4fSplhOc5K9SB
2q2io1sP7dls247TlnSKNgty9MUdrUdDFKQKSwTCHmMXYLhlinuuq9SIMFS1w85KRBWfKfZILLdT
x3mLx6Kn/0B69EAdgKw+0F2/eCnsCoh0bZrtt5S4N+uWHI0EobKZNt/tNTFutVZH+kYKmnzwF4dN
3nLXlVYeGpcHXBCzfg3Cc8mvaf82DqVqk93CrE5EpCZCv64qfmt/NyABCkCg0zCQMcQD+ErpvRhN
N0xJbsHMXbsJgOTE0kiWMlOp6bu+8/VgdOHWn5BXFtOpbP0SMmGVr4qf1Wi+v+9nejXf59qXQdWx
ULj2lIW8fwHc7yUk+6E8Wesy7BGsObeUdP1Bq4fqTIax3AS5SUB1c1jTZvjIum/xpQ3yrQdr1+/m
PlZsZ0sUq8bB9l0UT2Qq36wUPp2Vc+7NnOUkDIJLNOwnQb06Y1C3cwVPdsloRS6fgbZ6YDCXe7ce
9YCgFNp+jTmQNGG90lBNEI0Pn9hqq7Ogo58uqdhLR/uq6pUA9sG4H6jAvnWKxaJhOjj4ojwYE9Dm
RYLh5Ph9PVPFhSPOv3PjWB9g/ZfoXryTSFCH51gcAb5VFFa1ucuRuaUrZVtah3ON1zLR5zBth2Dh
LNDlFlxddOpJ3u7XRvkIOCo0pYbuB6ugeOD+WR9Xe0oCNMQf10S0DNtoCcC+5mjHMkaDLXLncYh0
KFqf8OlAaWwNogfkrBPYAPapqRcz6rt8WXlQWRGrjDK2q9fqkmVd9glpKN+H2fTFuWmr9qM92uUN
cOlHwK4ZWLPmyeeIOcUBaGHNDZCposdp5GKXFy92vSLlQOWQWdHGxsZmBqWZ9z4y8by2I1Eb812D
rPhqremlDnQCDsNgYxCO5x048GtXTfd2WYaNtO/ECqJBFif0jXXUCsRAva7dUd2jc6trtLBldx/H
CDO9HKjfzh/mGi7OMgVF5z9UZOHQvZ32g7WiVkbeCEKBHJzUuFU6B1LMhc0+F4h0qxVVCczal1X2
7h47evVB3zjVTTObwRQv5oF+pR5wlL1Ws56THIcKAHMTsS/OAHsYUY5Dh2MVEiWQqUPPTU3uYSLv
Wp8zW9oNJEo18r4snOukNShPzOWUGEWkcbw51Ui20M2GE4SbI+cYSvKYquXKlx5HFEPVTzR7p2cz
qzkFQETmiJV90rCBXldW/hVbZfqAyvTLXFddMPSoQv2ppu836f3BIZfe8sd9067maUESsTNrdic9
fuiMaY50RO/HXozrAc+LevPd+JuRp5TUVbmEbUlns7Cap3yT9E+97V2QVXCKQPl3BkapbR3TJrT6
5FRo1rwnVdREZU7tQ77v+o2VKduoU5wL2to4l3an78kwDjtqkV3SZk7kpPNn0OpPak6JrNSKg2mQ
fLLJE/tBAtlljmaL6RGDf8tpvwCvuIwaykvXuxUZHfNBLM+YlPMzAkYZWFK8WSZkZNau6tYzVjrv
Xlrvua1OBAeR9Kd5NnarJ5/dUsdwUFs07Uyg6IiyB75TH+26Jz7Q9yKlpqOomGePU5IcQndZb1Lc
NKdmcR814c5s+OggGCJSueuW96XOTfcgLNowi32kZ6wFgO+/yrGHd9lpH8b8e16Z567yXz3FrM0x
V7TTrNJbaFD3USq6Yiiuj76hRUaX4HIky93QrpbSuQMcvF73plecltoyL0sa35fm+CLlh9qRtzny
xqj1Bbrv6lrX5UVYwxguUruDEK0dy2HhwGGVLy45GEuTMCiX86chq8aL3drlQXNJv0pm98Uch9Bz
3aOlK1wZ9eNYW8dRqn1ZDMZrrA+fkywdHgvdCelvUazm/qvtjHNUsgh1g/OlA+QTZVWyh5yhdmk8
76mvryCO2gGrcXqEL3WbNE5xW5JxzlgDqeFgThpjkfk2SZkRxmPZ7pQ/Rb1r0HvB65ahphQ7XYpy
p4v5PHf6vGsBVjoT877e3Yg+g2nf2Jl/V6qZ3HYnu3Xs4tFLvFMqSS/TmvK0bp4cJcZjPI8vvsRb
4pepH9WavNgFMGPT7R7rIb3CCBHGefNsUQXmrQY8vK9ee9s4jGSMggNCtFzrFVjdAbONKZ8Stz2g
1kcPMdz7en3dG9Wtm03H1fPDTBZHKxsusm6c617vc7FjWEYJNBIvJo2CtIvsSpRIDuqKQQayn9Dt
DCIT+N5Tj4iiSsT3HSzrqF60/dqLq0Hlb3I0SaVvr/1RGLvcqyRhSViFyNs6k4NDJ8ODHFjL+cWY
c8oHDuYRen77q5UzAx3TNENsaTIgw7YTSE5sQVuaztZ5NPcdDBNCD9zpwVeJhcbb4JRvDAg3jLZk
/Dm60A5aU5wdNRiXXrCBARYGG5XYsZqWwEDci7UJZTw+J/cv05P60wFllrxxfiqY6umLLzgHVycj
jW85WWq3U0H+tc2oy8/5xYqJDl3DXrOO9kNh509QaOogRXV09HAHkBXAnl4xU2UZFWuLdF6AfWYr
Y3sptMDA9RS4VXyYvVSd6MSOt6KzUFm6rnanVEE0XTXRo8ybDRffnsky886FJMo1zaf7TMSHlaY+
hwp0vXquxEGR0XSl4Ogfpn6+Hqzukhn2E3vctU4O4s7sKJqyQhfIcQznmNcDD8Ekynsy7Ky7dixt
QhNRwXh5fJaJEbUqO3JKock6toc8bg5p2wGAb17MYeuayIE8gNoLxOppYWZ3p8GdztrQnZFi3KCw
PxHz98SWxOR9Dq2yfmyKCa2SmmpaFhTcuyWOvW/CQ2IZKGcwVcTQz36bhJXdSL+SZ/qs/k1CY/cq
zVpL7kaKwzAebfHNsSjosrb8nvvsm8zQyrCsMkp4t/fuMSf1wbRw5kZh5IfsPt5lovl3Jgrubwrm
/1dZ/q8N2/N/pbIM6zKr/klhuf31vxSWmuP9YWGGF8Rf4CAloRsJ419mbM01EVJ6f47kaChvVLF/
aCz9P3wLczRbEUZ6zJL80X+5sdFsuqaJzdcTrjA4O/5bGss/QVP/kFhibTVQauIZhjTG4ZTj4c8S
ywZqqVysgvnXYHvutVSdvpA15szrPs8L+dHMXYZjOEqm5LDGvRz3vTt0LP19W7CKoikhixT/0lVv
gzGIoMqNB0UW81bWpdmmNEkIUytq6xtms4ahvlDM/5pGqMdKOg6a+CmWnIWHhICgus266kQ+dO2E
WM28xwy8eRHoCwCBYBysARF55Yl817uyJcKLgAR6rQ7OgRuY1EQadOjTWAsJcpIBM50lYby+zepJ
P7MuOZbOJ8PhnQgM5XHYM0qAakG39i5rb+2Obz5dOU6aWjV/7DCM4t8h93UOG5CW44VZskp4BXuM
K3CJ9JfU9+NvsiKHZCfSwRThiFDxQ58UhXOD76Pxgxz++c3kj766oj9FquXS9HhRSnqD5V5RxBL1
M02SZDDq8ZKZ9YD3aDC8jEwoTutTWBHSq0hOUNBlDE4I/s6qVHc3cq6cKD9X+UwQRF7tXJaQLuhE
NRNHLezaCBiGckyY9IxVlAm9Sr8iUtBvNZxsDXlvHh63UnjliBxTienQ40r61Jf22M+U2YMxRhq4
Yv/YNk3+EV8eCQJj5pdnMl3HeRdnc3kTu6P+PFFd3Lq57b7kVSLIC7Bp8ARzrQipMRLJ1ofEXN4y
6h+eCMpARA6in4CfarZMJ8TAar2s7kx7uJ9pFCccT6bd5MZsgYbTqWzftilWFXRXwCoWDAFj0DVm
s+4Tq7Xde+n6ZDf0I1vQYdVqhDZCYIUIt6MOp0nHdQh4pfP1gPnKbfeQB+Obhk6GGYqmc9+8gkQf
dJKu+YDmVvfOkgM1olVFFGa4srSDGplj1ldMUEWyLwh0KzE3mc50qrSu4xRnLggnNN6LIeyHuSEX
ZkB+s5NGi8QeX4Mv9nq7pCSilnYBez636NBrrSduhENsGRq+HkQxThzbInhON+n24KFFrFn36qE3
Upc5T+xOr0Y5UdE4LDeb+wLj6rka/PaLNIelZXQ0x3PgDympg8QJejYd7nE9ISTrqaWcSaeGdwhA
CpE6xVmg5qr1aXrkNTND5n/gObTEp3VQI4Zc6IB5X5StkQRoOItkzDrn2qehR/mKRnnWnrpsnKYw
K137Cbeo/snH+xxDtTeZwGPLQphnIMeMSDZkIu/N7atft9UWnabralcxf215/scXIgDGO22eZ1LL
xgUNhtGT6NjRbsPQipmfFoDjGx+moXxDpNupw+ysy0wqRR4bu9H3JL4xQ4QsoJzai4JRaJCnSf86
jNjCgqlYvXOT+AtKKEkRSvclmz8yamVkYcULzSk65EYIjpICCBUa6uxkcduorxuQWAWflhH+wDFY
DXTswrrJERcCXod5QD+UYB2G/FQmJYs0iS6i8wVt+KKjJaHWfomIf3JvUKYZ5OS6du/wGBGKSp5w
BjhtdQj2uDa3zF1UsfpracbqucIivEY2+J6CgJqCQhopoWKqkbnyUSCZ6QOzso0PNg9hc3Em6iya
Bbb6pIOf4ng2IMsPOnOZdfoOlt3QhuXR3U0ilSY/cEq6XcYtMEKbMKWXBPrgjT7gzNvp5CdprJu5
XwbJ7Oj4zmtCufZi9M167ykr//doctuOYxmkZmMbxyTwz6gKx0oGRkfDhDSkMSKcVD4lYbn+ZQH5
CQ3zIxDjHYr3r8swqQIo6kKuA3ny88Zm0tRXPaOpaPZ5IjBNdpqDV4eXQakVIYfUO851Mv465al9
bayVp0Ix/Bb1xtb/g4Vh+zVs04TsbzpAcYGuvIP8MOlspxZgauRgbmXeI8cvNgOcR3JBxesPVci/
YID8TM/bLgWV1kMgQoI9Ilv73aUqFCtGDxIsKjAXkrwnZruPwDpzl33qQIMSvPD9ELdey7RG538B
FIFMj/6fmW9G5LGqe/sP0D39f7DhfXsekPb8D+DzQEL74d5s/J+fAD1XzxWfaXn7idDz59/5uyx0
/6DjbeMJhdHv+vBpYJ78XRb6f2Aeh/QrKPt4TRyd2/w3pMc1/jAAOHg2ICd8N7pFsfZ3Wejqf1C+
bbAfuD/2v1MSvq8I6YJZMAkZfZJWQAW6+Xt+NN1kImnoymvEf23pM0FfL8lJjqSY946bH1MWINqf
Y8ZcpNM6dWlZhbJrfdVDBsaJTIojQSrZsktiIEC7AT8Mc7NhKpERiBRYrOv62afR1sjPxbMwfS2M
NHP36RDPUDIlseU7NkJ6RxIHtU6rZxzo/OB/Z9u37hzsnt+Na9TQy2wwZ7eQv/qqd7MDDUHSc6HS
VM9yHVbUiLFUHwZCUQeqRNr+Wa8/TsJOysNWyFxPGvOG0EqRBaLQhaWgVfmEg7Tr06sJ2sUrwPcT
/TciLKU5J1fNLHDLLk6jnjYydBmSh9FuZRMjJUDuxYH59EefXL5iX7hxkEL8vnF7s0FvJ1wm+PO0
6jTKNePZ7AxEhaXymOS0WByZTQ1fkcA0x3oSMJeHsjz++2/k/zSjGxPtX79hzf/+z3evF3/hr9fL
sK0/2Hn/pCD99Vbx0zhRCXM7Uxm2s729f79Twv6D1IGNe8PrBvtqO6D9/U6Z+h+C0SknM3qJlg4F
8d95r+De/rQVuPx8HyYXAGka/xs/fANW/eBmq5Z+VMuYV3eQt1Fga3W8kzkMBifT5309G2vgzkNF
yTE90tu8UALFy6H7IrI6LGznxODprPRnhlg7nRzshmYCrRqqMucqL7P9HlP7Zbaqr+SmU6Df+2Z8
nBacQqZO4uY6azToe5xiiW7HQZExpyQPiZODLZ8FYxPyjbUsok6gT45Ye9eUdET6Fd0W7UArKBBn
ZMXnFUJqWEnzW7JwXsG9DqUoue2T4TqT9euw0jJGIF3sEH0mUdJ8MHUaNiol1XCgaiLly/xEJP0r
dlhx9HM3vWhFyryqHovNFVHeWL1BP5Pue34n76DsHwc/Oa/lORFE4ub6yV+vxzx50CjvDi5s7F3V
0Z/T81mL1iT53OqEqQ7N7O1Kys50B1PCKg4unXThB1Rtkpxx/ObeIl4VROR9CRECeS+NdWAKxAaj
KozjKElOU6VhXILOupuQ0ZBkFdbt1gZ+RUQix8Bh3USLM9OXwfJfM06ojWNlFJzV3MH63nA4uE1W
BYxDs8RnrdOeS0vEQTUNZmRNNBGZ78qDb5XfZN9vVIwYvUSHA2JhuHEw9dkIRDx2FIyNtifH8HVU
s4eWosZykcn+ql/aIpwJVYD4Q1Zk4xEyp4P+ugF6gTWnJs7Up81Gk7ZvP8IlkrfK693DyhpGzNeY
nrOxYyA75J8TRFehqxUvY8E4BlRSvQerngbm1kxuGaR+HkrPj7LaLdLI9vR8D9xh3k6XKK9UJZic
eC0q79i904fYI/FlEdcV9eYXImHciJP8HMYZTragWmpC7cpafU1bSaK7QMXvZsK5dluy2PUCUZ9V
6TJSyVJfoZB2T30ZF/wilM+cmJD1t2US0L4U51iWG/+iA0JsbqfZhn5jP5H+XWv0FxERjlEm2wq7
XteO32ljl0GfSCPyV798Zm8wI86HdWTAhNh57j4z9nvONEj+MMGEbZ1Yt904OPwMbq2n0VbNMy8l
q4KEd1A7BSgfa3NilulekKx9xGBOxDdp99Sxefu5SA2Sww0MRIwFeoTg1nCteq+JHEkwJnGhysTD
kJKTU3f5XuVQ0yHsFhGNZYBxNmozvEXqlJqE8OlatmkG4iSC9GCdMMXggx8JqlssIriWBCxKPkqy
o5PxsZqxvqG+eEINjzuOTeZKeCwi3ex8ygeTs0RtYOx3s++uSPpwGCfkqTZndk0tt1XXaIHQkizy
u1JcUrgHO1HRZCAevCA3yJcReEBjl2WOd1hqzQux6rc3RV1Yp86XSwhLnJfBmMvIHGODPhAt4jQu
sivUtjym7oRxCJxNtJQTTdGW1wf5PGSRZEH4XWbPOG98RFpujQSZUWaugYz09K46YrrBrarWL4Tc
VIEUhJjrpFCF2tzl3MeOUSL8sqhD+nUczcLZtyixf8Nl+1crt2/QjaKap8q2tz//YeXWcHS0k0WE
m+tb18T10QXH9w/lxdfKx9hJhqA24tMP+9m/qOb/TCf5R2eO7cJmBwNE77CTQBL/E+b8w0UXRlYm
IurmznV0L46MGSJVWsWnNO/Na9W0X4sRYXi1MFmg3bCcrWl2cULWL3QjjUAt7hfCPnpWM9ryduub
kbQQ8ri0gvZmYX9gDc0CYkCTK6IXGTe7nn1ENHW/2H0VFGSwMr6t9UDUc3LPUdL/zcf7+Vy0fTrH
5nhNc8Xb3N3+uyoTA9rQrU6v7vBj1IHWJ96l1uOa/r/hXn79Tb6j6tE93WKiPBd8BQUA/+/nu7do
rs/j7Vp3HYyLFiHRsI5XSRZvZ2TYY9bh15fbtvGf7tu7y23HtB/um7EqiG6zZ91pmfwsJDoGpHo2
tpiGS//6UtsZ9udLGURmbKWOCdyVU+7PlzLjtiuJk9Tu0F1X0H7Fb577f/HzfSghFEVcZLtLP/98
yVfKpxnlfZfJe7bIT8jIH379Ef7pOXCIM/7HJdx3h1Z7VpmGX1XeG9L4pKR/8rPly8qQ99eXef8M
8KjRhjccviSDPrb5jiHpjUU71t1S3BnzpShuR7V3Z2YwQdL8JrXj/efhQjzUsJg5jYFPeZ++I2On
sSZAgncLDZVSvizJkzv+5t1519tgqO2SUQGNH1SHJxgBvOttjKJLCNcVyV0lmSii8V30O+nfZ8W5
AlpcuirwoITJ+OnXX+L7x4GDylYj83yDQRGm2D77D092Wk3NDEMOkUSg4reKSN1f/3zrHe+Bz+VA
qEU1xUrLP+/jdTJPLsuKhuuOjjCgoXGsb9AKgSqakfmZOoKicqlgSo21Hk0NMqzR0a2vphIKrX/9
2dQnEHCjTb52K23ki+V4WnTnbU7s7C5DGB24/uAeKs68kUEWa+ChbA/7dKXDzAKPkTOjLMLljUwu
xw3Y4/m69UayJkfRwxsrkY3Wpj39Zn36+ZHh3QJPS4PIFdxKwavwbinUNdgqKMf9S1uRthnpBQnC
0a+/2Z/XpO0StK/N7cEx6RCYf37xP9w5eL0IIYfRv1D9zt86IpP7CEHxf+8i755Korxq3JhcBDlc
0YYZyIIssGX437vKu4ewnpJC5uXko0sO1ukSA0xAn6V+E2X186P+53pHU0bwjZHDxur6biwmLbEu
YkzhpWWZ2mOlaC9yGZPfbBU/3/ntdmzP+5btA0cVeue7b2zhV5hBSGR3U34qEKLUF6v+zfr68wf5
r0uwUHsmbVD43z+/s0Xt4/lzEDY5935D0fSbu/HPP5792BNYegUkGV1/dzd6vKSpP7XqbkKl7n10
Gcf8+nb/7gLvtjiaqlphbBdgJNShWRt+8wHYbUy+gh93UeHyVui0aU2TxrT3vlMM0Ffqida6zLFM
FRRVZQQmucPHwZTzsQZ1HxYU959NOFnBwD6MwEDCVTTxArGgTO6uMpL8huNtMrZjBBYW38HoZ/sm
S18B1jh3UqU2VTLpHohhzC/IfrYpDP2/sM2QkxF8hxuFMyNH/Mm8oGCag16VS9B5Uxsm6LjQoEk4
ApBIQHTY2B5JZTSmi8LoeqdaZZyWiQFVkFoJhp25PKxVI6cr1yIqqSN374gwbd53ExiIGdoBgJXu
cZ27EUAUQ9NqBwTHY0ZRr9NVvopib/VlQxmfDrjdmy8NElE8L2YZNDqC0tlkpcpQzIeEGkCam50U
i6y9DWKnIf5kpSVgEX9BbuOKFHAcKmGGT/WtN2vtg8tENIIf4H11ctUvATnw6dnx1vZRtHN7k4oS
X6BDWILqKz/Mq6nYw7ESL3hBzSvPRo8D2TQ/2IXnfuvjYQrQq6HeayY9mmldYEMx0M85no4Jg5PJ
FtO577zltQRvtjlDv7gpyn6Rg6f3C+Q0EFPaQ5cpDGVJ+qCbzeckxbpn9bOzlwh0g8mT83XSJ3DT
2jGHQ0Bw+L5uC76pWDQ3ek/O3uCAiZg91Pcc0hzyvFOStiENX1q87HtChtCulXgUkm5p8Qk1zUFl
xOoyn252NFwUXqM8jQzqhiCtBuibrQZ1zWdUcYMWrji1hcl53itQd7g6F5CzKY+o2Z9wbnZBq8kc
dljWYkNiepO03nAySHC5NgolzgaG8nPnTPYuL+z1Cnmrf7DjFHPqWCDinnXkQpWvwRnuG0+8SWXf
cMZcduumuCv0vH4AJy14ZJR4czm5iij1OvXWl+vnyivi0+x109ViW+LMEDQLSLZdH2rLb69VWU3f
E+W9jLhoAj3vnH3vswNbaTPv+aK122FY1vsc7XrgJU56BCuSk0Q/W7cepAvuqWvd0uZwTtLtrX1a
OzgXXCKbnaS1wsrmr/ll8uTPybhf+k07PJADbYFe/E4glckUf5JBqdwpQtzmIPU1oDQaXXGV66nA
ALs0J0wr3GC5mmhChb3vmf6eKh7fh1nNJQ4yVFD33UgGna68NTA0uwwc3NIIsRJmLIyw9r7rwanL
excQg62Y35vPnTDITLUY/w6iwXKhLx3/XoPKrEEvp+OWvLljgSOW9Nad7ZXkGeUKGlXWPnvL4EVE
ntzXNN5Du04GPFCqvmhIkE65wBroJcgVc6L7ThxHl3O3Ghx3GwNEilMl/MeOHiJ4X8O1g3noLGra
ILxLEVYWmHQKRmzhrYvS1EC9bSSdjvem2E1EFu6hudPoxsHCAXHJrtpeQP+Ll6sY8It8Lp1HGiYX
DXJsEIN8OzuLl5xzC290Lqp6n3AHdxhcAll99CZ7g5ZHyYxUUUFDjkYr/0bB+mGwnEFjxawhEiXo
vt1+fJwckNFMroyTSOtin/bICdYsjY9Z2SGl7Zf+ys5dLXJQSYDTUMuxrBFjFUs73IAuWINigm+K
I9SDkGvixdOGYrzvGvW6lAYSNyApdzSBAAuIToR4W1xoU451s2izPFlDre+EpSTOGM2HDJtgAI8x
+YIHGMOCXJh0N2dzE3kTgFh0kyxeyOz0Z82x++uV4DaC4rz50KVDGyRWjB8K482RxT891U5LsnRR
NnuTyfoeEwUg6Cav74yJo3iZWcURxK9zM6Ll2AMx/LbKxj/7UtOurEynu5BhUa+N2r9SdfxZ2f7X
pdC/TNWKgCwDtG8Aj97bI0qyaq5ezZFh3moKzE1Qrg8E8+Qv81L2xxl2773RTuPbqqfwlSwFpQ8b
3fhxbFp5zUrYnoYeBqHbGM0tqASxm3IQCDjCHgyFLgaFxBzEi/bBhvhyrMhZRA1qZyd6RXoAGAH5
Wir9A8zhOdKqOsPduIBF6jINTDBfpYJQ+yVDwAPSOSlPCyzco3Dm5AsaISCJoCJ3sank3eRoXpQ1
2N4sRju7lfT4yzKNZTA3gmlSa6YahzXJiAdcyccJW3FQ1ETG9+a288UscQhXEbgXWjl8hrxm49Tw
NHTl25aAZWt+RdxuRp6m19DarPyDX6Os3CFaymgAxvrV2uIaG4o7ROo5sIMJ1UVPUsRHSEAq7GQr
DvRbH1od8LAFi3NvpAKJaDq9VTVQhamq/KtOljXGfkO/EQpLUILgJQCkQvNbpm+NL3mqndUj0ajS
j9CGTay5JUBrW8vuZmxSMKCTb+Y4aUi04/7Wc2X9gg7VxgtDVkuomXNzcaVlsmLbxYE0yv6EbN0I
NJIurmdP56tTlA6qlq9qFhtahzxDmzFen99DHkN4UU0yOeTjklExJyCx9UFlh9KUCafVUYy7qtfX
fT3Ww6WmOohcMI1BP3jQXfzOPRRoqfZ6mb7Sx1t2Ym7NK6mJTxOCypu6Tl6IerHCElpaiX4WbA1G
la5EjVX1bIqIKz8IUg+DNivYtqumJk8hdob7ylUpGBhbvwACLq49PUkjMhoXD3Qw4BpdqMbYuUjb
rzRA1mE/ow+tY4Q9PPP9/VyojlFj21ygyrcHz0Oiit8v2QNU6gPLissI90j2eeKod4JQwdPbQTuH
tvdVX4bkGqeWFyCA0SJcq8be4AC6G8cUGsqowKr0Evdx3D2nWJKn7Z/J7rC0esNV2g8+mG3N82/s
ZHqWAHR4GtDrFJ5ZHGdG7W/MlQxKCVjNhqW/Cpk+15OlPaPONfegIVSkkYfwcQFAHCi7QvgNHn24
IDVhxBKPiF99KzmSmisZKoAVytCcBVNGWkHmLVrQt2Yd9fpYIOXZcPz9uNypQn9O6lpOuKe6Fzx0
b8KutFOjjI6EAQ1mkp7AipoLKBROyYBhcsYXq3D5zPrE4jGkWhmYg2KX1Mbp4hQJzvCF/XYxR9A8
yF+8A6Gst1OyXCxGOIMuok48dclnL2FIYHjjjhSjZDehPbgVS+qEmH++a+X61mHAprOLRE83LCfg
dZ7QGtr1vvQJKNAVtuulnlTY50QrNMA1dp7TjahbB0Q5xQSqogE8PtItR7aMMK9G6HtTs/xcGGdV
xCvSRBR2oe+7FkRy1XEjmCYAuuPOdQfVJdNh9EG0cw4AxSHjZa98MzlZlm0Q66F/rYy8OC5S5aRX
OQw0cgt/e1P6V+2At3rBIRcwJTQBWSzeHrXRehBrnO8gg4/7rHBeLTmowNLRO3tSOdd1PNkHkFXp
Iyb5cddY1O35kKtTDsw60JlD4XLz/w9pZ7obN7Nd7SsiwCrOf7vZo8aWZEn2H8K2bM5kcR6uPg+d
832v1TbUeHMS4CBAElNNFou1917rWR6h8c5t7YFqLotZew4hFm462rfPscgY8xWMEyu+sPTOkyKJ
jh3iD4YUk82fNo7HMMdnUVWm+zC5tPHR8Yw3KKHCdWm234u+CcA4zOZNnJlfYdGNsA/FuILfwtkA
FnW5j12Ui5yQSn9WpvLbzkk3I7GS+zC3229gJ4PbUbrVdTSpYS1zJR5qk7Ms3i+Lb210SMbyxKoz
fb3x3LvE7dP7rOH4ao/lpzGqWTpNLVdDotUHvMAvym3NTStHQYej+En2eusHZfoaeexBS4APVE3S
+lDcmtNdVmEQcSChrXQV99gjA3jrhAo06yyq5HNjGvMWBQUVjMcoa90wS72KZBohOjS6Zpsafe0P
RNPe21k/3PShhSi75fDQV5m2D6wEwnvF/InzIJBCFXcs4Szu2PiD9gaoEpaUWtmHdCKSYCX0Ammb
id7uoWkM63tepFAOFDk+jBC7p3zSTT6cVb+DOeM+lSyVjSugVrAeFYo3yv9D2ejmWqNQOraebu2a
hjexEmZ7JCP2Df6PvYHYbK1LgIO7BqSMn/R4UzgoWJtitCC+QxMDsxuTYjFLzhdhvp5LeNeMIdRN
EreAGOspoctfxduxmr5hE8MmmKhpH5bhDytHi+A1LPe2jPDVg8++nRDM4dssgNnXnBoNs9e2UV4g
wUjBPGMkkz5TrSgELibnR7DW1V0QgPrB0uMNft+Z+r6rvPC7MUN/MgzgTNUcMUEFdwGGUvTfmPnN
N7ZehhuZ4lGpMPDeuwYQ0aSI5bGa+8knaRpPVzhVN1oAba2ezOpKTb33mtlV8knTBDBjpx1hY2ha
upOUWTsG3c4GN92DFU1lyAgUIwTgu/TBEGpfcxhXdAvRYuloDPWSECY9wvlt5M+JXnGYA3Tyin0X
10ufFTuL3A4fQKCxNoqY/uKgTStv7rAKRlOwVfr8SOFlM2KeLKDn0PiYp2KNQbnPPD0Ww9eiAcTe
EYdxh9ca76OYkkMsqIyBYXwPK++Reaq2Gt0cXeyQ2vvMSKyb3qmSB5v1c7CBmO3Mhs8WR1KcQFTz
txXwqq0wxs8xempAykawiTo5LeQFXNyk9m56AXIox7u8poTGUmNl9nEgA8CPbc6j+uQYN3UrftoJ
bhpQq8PO1kiFGGKRb/F7lD5l+SnG9X+IXLDqWTbUV7Y+ptu+EegMol5eOwzg8eOH0W1Z2PWpkJlx
FEVhbSa7K9YElAg/a7JiXyueX5WMrbmKYuLQCxvf8Ew7CxxP6X1WUfxDK3Ww/Mqy9rnmEueieV/a
HExmJswXG6HAvpoKsdLB+l9JpMWUmd4zhRUT9Z4DVN9i/ZFNj7hyRq0Z9AX0+8AwQe9xPrfN3jok
UlNrfDJsDCi1IQhyXwqT1mPpmAgfQ6ETx2UjBpifIGJzHLP4MoT1POCy6GkAN5Z3xPthfzLjod9Z
ISjQ2COgx6zKYQ+/Xa0TnJC7EcLRKpg1SoFOsz6NcAv8IsaIOAzijSF/ugblZl7jfPwG2LU+wCXq
18YcjHdYBMedng4/OqDet5NCR5qQ7sm2WI6HMC+MVVSzv0daUlyVhuPtc4lmMZw4KTWTw3cvSKic
ItM99p1jvsK1cWADSeuz9Dr3gNEjf+DGwXSZx/R7NWrLssi/mL2B10sZt7wn9nWZyXSra5jUJM4f
GCoGwtYSBFBdUolGqjTBdMrcJ/+g3XYkVGxMjS8RUvN2jQKkBjZChkwPY2wdwnFjYAyiA30U0IpW
Y2wMhnc9Bh0C5b79EZQEWKUKenyjszJM7F0bsJTdVTB0IY65ovW70E6OZTikWzdOfBMGFaE4zUGv
CrnnFVnHg3kw0ereGWmaP2nubK9Vi63RA9YLbRk3bDDbaF/iZFsRXQu6KGMMYpXDxtEa86AS8Uq4
h+EjTB42FUbQ1QySbzuBOdp0nt69pohBNyT9NIyYjWFHX15uGR4w0HBKqBh0vryVWRYLV4rC+DDo
OBunQIPqJgh46Iin3/SS7U5kywmV1JflgEo88gzuQQy6dRs3Lbt2KblyT46LJUPt4JTdT6Ox4EdA
tPLrzGk2jUDYlrq57S9BRw9YFcKVUxEiGw2wKbRhahY8YLGHwhXu7ap3t73p1Zvc69sbfkKxqUYz
uzGjQVwjAW+/Jon4jDoAvCbxBhvLLCZi2XJ9m5gdJ4XIMeEGklyWEDKyp2FFoR5HTO3nML/GO6+e
yjAp7+Ae/CwFRZOo0m5tQztetQMSEs9Mij1/J1LxFL1cQbd002NcvZWKcZ3leM09WJj0igTnbw7/
xf5GsySTcXpH/TIhZnHD23iaUw5BLK9DlablttAGb5+qprwKl2yjAXQDsgFud9ZUydGRufPqhbpE
tQGDrx7HboW+mjSIyoA7BZ1vl0TKYcd2Ku06IDxlrUaLBho788qE8OKKBK80mQF+s5AmQ1wWB4e7
dMekiBfBTeqdnlTipFqXqfjc6JwpwRyTtVJuNKHbQMM7b9u3brMyHYNfU5lql8wdUJoQkk8Vu58r
U7a7ghbYfTXF48bDrbUdJUt2MV3cJaDndmUwil2IJXg1U9NtnbgGdkHlQJWLF5mzzmtf1+Ve9uA+
c2qWdV5M0Sk0RXkwNBcziYlIJzCG6jCPuCbcuM+2bjuiFIqQOsALSA9BltJ9SNzU7yacKEDZbKCs
DNHKvFOwKekogL8QWzXRbigAAb4NQRU9ak4NEJOFusIawJc0XvrFlInDWquN7RzR2hh2kaZ8vmbx
umn4fnS4YIemM/elkcnrlMEqPhxB8a/CgCNcWBRXuaXLbdiJ1zSq9HWYBC5Kx7YDnQAwsEy1YAVh
gXa1BAplo/G4lrocjw65artAm+uNckp1Ld2WqPGMELOyqbDim3Z5M2f6gJ7TTteVnYp7RJblHl7L
EkBW/JjDND+w03Zb6IHtds676ZiYKe1byNUrB3LMjgcZ7PtwqRGtxvPVTMqXkfUuJlkIEJFhj8dh
aMpjDIf7qYrYnGctTLdwUPXtkDff6JNjTMlmDYruQFmQQzZakXBhbV3aYOtOS8WuI5hw3Q4OwhuZ
KXrA9TPn3QSoJulr04jDXWOmfwgNTzwME+B3AeJl0hCKAo2KVsJU0xrJ1bSmfAQkWFK2Z1TDL/ks
x2tlaE9kM4EkcaAxq3DQ+UCgJwp1J+eg0dCQmqvvZkbPoIefvRn0SmC6mOv7pZ0PIMPlOy2d6ccQ
Yf3k6TA/Nsi2w6yVhvs07zK/IkDjBd6dfY1lEhxrSvIiZ2qkuKNubmvacg9Jek96UZqY2jecMeDE
zIVEgzNjj+MBzliH9K4UC/HL0KabSKTpVutxbDQYsw4A97oni7AuNh+9uxpj3dw1eAK2wVjAz66r
ml8OjWnE24KBJFbAtyRWG4LkdoGN1HgoHc3vc2TFiWnXr0CkzKs6E/VjVxUuiBBQNGuVpd1NCfjZ
l2lKoodWSlzrol9hp6BJXpRVyCShsOiM5vEmyFEdAYhLgVTcj1rzUvdLw5+gLzwl0BNnOdTXjkfD
pHCH+i1VXn8HKKG6g5IJWymXw86d4+dkDtorxHOgbjJIBYuruqQhHyeO79Cv3RSSsw4O2PKTaRby
pxngS2ClwHQbAw0tlku7rbVKnVQ77+skZntXAQCjIZVxLgRY6Fvj5F4J8Ga+ZMPbJRI33kBBv6bD
Cu5Dm9IthZ15DAq6YxGRAItlx8B11hNlt4lnbNEw75A81F0Rfu7SUmOExDmrHYH2w+OGLVFYwb1B
nbgtksz8bHg5OrAaQMTSPQj9MII77uIruGpje7hFK9Vsa0KTXhrWLmg1BWlMw2+IFkm9VH2BNkvU
6okw0pUpuu+BAngocr42hhVnX0lYhoMdRMOdzZGLRKEU23cEfdRqYvHF9XL9J8XhZwuK8cLd07/A
Q02eE7vstFVPs+ylz9zwUNF/22mD/mSCj15VBgUCgU1b4TXGLYvu2Whg9/li6PInUhoUVj1ohQ25
QzkH0zmHAEoauV9OmXI3s1ITpxvWSZ4A2ulqx7qjrHxjM+zuAiMWawIHHxgVRvuMrwANXY4MvUSS
QJLgxJyrNVaTldi+19Yayymt2WsBPHex9U0f4gwrMgUF0UY9zCmU7qJSNPcauoYYcqCXVcM3RFNL
uFMe7TpD9Aqsm9CuJ8YLvouw1W9YIPcJ9iZeCKunbqbcFyb0Li2pjescSPNXBEjFKtNM+Znct++O
HejMGHKyMOLa1jbKiORRGPBMdMBn61yjTd3QC4WkG7Hli8nTf875INaZXkbHuus8v5+Ed1ODqr1D
KcSK5kTR+6Lx2s8LMlk68Sb7oolxZme1NMCzOcwJWAzNKk5IakAD2H1rRWYe6CsP95nusiLdwfCO
7EbZOgWR9uLFqQLq3rVXA9/GdZXMpU9YgnZTTgx+G9HuJVAgbHiJt6ESq2lIaSCCrLLAOa+kcaVI
KNwpF0edMsi/HefA3WskK4y+lw3TJ/IKEvSqFf3Y2onUAZE2OmG3FTtSjN1V2RmtD9zE/aFNfbu1
SyxJkM+HjVz+o4hLbefFJT/VYDKmUvUF0o3YC5m8jUY6H5kBvpIw8Owm5RtQWt69LgIEwjRQA3Ep
Ilk/uZ33WJaj3u5YpdlOAy61BovQjGud1sBzpQnzLankFPttKN3rAKYHpwZaVWVs53zr0/C6wUN7
mrI5Z4JVOUfXBhjS3UCcWtJP4PPxN82rakwQPMscVpDmuNHOSBEmNzM0vxWlTo/OJQmh9MxAUUms
DKKdHYT95ygxkuuJQLbbtGEIU0BEX8W5nWFch1BBRwM2QWr3YbFxmTP6DGj50Aa1eCltYDL0l02+
WECM27oACs2QeNuLgklhpM++7UA0yVWjHWkTF0c6M8UhYGB7sOBIb9weUHQ5CG1FV4XVyPgDWEDU
71U1UcCYefpAIYa+tTL7LR66YW8JDs9mIL1NYpogzuHebMu8nxm+8/p3YBR8U3eZvmGj3OOehbw2
SA77oZmt+9BN105qgOtJA9vvB7pIut19iRP8o2HpZpvOjGixGRVkztyriUbxZiA8Ifhi/Cg6E/nl
iGaQb4RRcv5qVrX+Rj9bb/m3pvqxrwt303XhuE7LrCW+rIW834KwB+lW37RBxnhpGiSssKHYOo1j
XTmjM65NzLsc+WiIw/x9o77GwDoniFuXc1nj5bUfh7QrDMYxax1A9V5v4aiIiNI6n0cOGuzpMSmv
CFQJlJm+DUI2SJ8JvIK6+8inznwOFrk+rdb0BUOh+O6BiqFDQsSanRoxlRkBY4xA8QGWzfcMm8+9
wUBpg+vVXqeeyB6mzrNeU/hpz1pjtYRUjllG6yaTfoMfepUr0veqlm6xk9qvVlPCQy6omD2Iy4Ao
enk1F1q6ymJicFDnMWqkBiLmsHU4mCcqhhjN7OarNpVVtE1KrPN+q6eFP6bjlyHgvV7NSdkevMbu
c06n8JZGzh23UygwKkhBlxC38Fa6Q7sn5RLSJxSvfR4O4dH0BJDIwpGvUyZIB06iBePhOcNdVyky
Q+wpurJDQ/+iZXi414DXy61VABFirQHhNWR3cChXnhyqJUw9uXs1ddYS6yNIp6ndpZifJmIfTPI5
Aj3wqRmahVKWHHNdSUaK9rifGcSuW0Cj2xa1ETkFZQvYTIy7SevcrU0CywsvDl1wPTCPCaGQj5kr
zKcwh/WFiQlOLZ5NiuL2WzA2GIJtkiNSpSsfJXJ/Famm2CaQFJHOE22rzSbPIpGckUCvwamJu5pO
q6Om7IlczOSNAaD7LQrMhC/+2P9UKi63lOvDDvRH+phAjdgLvYq/jSlIbh23L7Z/EhyTIG83c4Ab
3Mmn7oFZIsPSXkMjDIZLwMpKe/2uk0s6qL5QhIkOnU58ARnC6k0HXCmAzK7oAbAoa55a5+QcCoGe
W5bCmd0Z+sal1wEHQzMmkjGr2e8jh9lcZ05by8hujaTo70ZNWWwzxlvuFEAfDVrUg1G0V8acJ4eZ
7i3TpnKR1WjWdx3UHsAOR6cNaBHepOmQt4e5xtqi/4g45hPgp4VrQ5bOFl8CaFVCfnviG2KoS30u
I4rTEZtMq9HsIVoyeYxYOA9pNiRvdOK6bmupOb5ndogSn1dlh+wUk5uLQD1jeUdrqErTqjTq6DZj
dkenfdYPWUYnHKaBt+duN6ei6uGsulBBwRIxh1T2Xc8h52RRpwGFH7N+F3S8prNEAsKZV99I3agO
ZZrhsIb9T7xGGOPiSYeJlyTK1eTbhg6bNWtzmqGOwOmJxa+4jgvkctDK86PRBeWb6dAqHycyTu1S
2p/x9Ce4CTDUqWw5q3E42dLrZy7nhPqGObB3bEVrUlu6X03DgjBsAs9cq5qtRHlk4CZhtC7QhMYh
r7kJ9+iO8YP8nFNlWX49c1ZvRvoljDIQBWRWbOK9dYfpWam22aOKpMeAtY9U4cigLV8L7TaNcf9J
J6o3GogsBlU4WcrS4l4ExtTurLrNfvZkKsOekvMpSWIbxFlAbyohXyPVVLuxM+dhADLVrDloNhdk
aX+R4KL1FzoafWEynPjlovxNUVnpoNZbK6zuY0feOAx/uzHeWF1+ZVUkkxvFJ6Jcv+joC0qo2f9W
Ekdem8CvJtixUKydSfqiWDBTt/rgTrA/dHRlj//630cJp5Pf6OGbto0z1Xc2FvrQZTK408fsJgVn
3mqXpKLyXHO3KIiR5AuUlvwHJcF7WSLs1ckK7bq6lSIU9Hk0LJJA7IarrG7xvth5g9/GnDdhQze5
K7T+JtB1AAoF9auWNNmPrndnSsg+0o992JEf68nikLWTpHVMZU14J81to2NCxDeb5jyRI4wGPr5R
56pazxXSBOtiYsDApXEu3G1S0Shdr+Z7Gn2h381TukvjuiCXwWBaLbP0wvWWG/+PUNEVCJccNhHP
wMlgoQA/ezBiCIl3KKP8VEYviH7m4dVrOAjey+YVjxWj90uC7LNV/scVz9X5zG8IAJNFjpuwDtaN
mVzXnr2CaPGWDrAwR8U5gu7hUSubq1x1p4/vL/b4d78YywmGdonrRjdYkEiXz36xTjKORYu5hV3e
1LiqHFq2qeBoh7hjHr7pgt4PsAS1plxlbEXyK2sCpduKMxCNPwIsfNPLm8/0SFASMh1YPunDc4DL
ZN0pDFadXBrYpC09RrRwwDrgX9Yty2KwkrTgyOrY3opYztdQYvu11XKUZCrb+TO8/7jwmkNGne4X
5KsufvvnHjydj/VT+ewZAO+S2tmX2kTfNKcRo4VMG4q6+BSMJL73gy6ILI6kuTYFYifOpOzJGALJ
1pwR6Kki2GQdBF4nbqHLO3l627IlPE5dV986UGX8Yq6INwjau1joDWxBlF3uQRCwtI3GkFQw1ER7
pUbNHwf1nQOOt8RINM/OQP4fSOXWrxGN+Imeugfp1kfO65QQUVwOR83MfvB2uqeoh51g2j1mZjev
Do7whld8cfS5u952ttNEyFkfUphOJqUDmHksbTh+fuJeyta2rUPZlUa2bQp6WZXVNOipMbuObZ/c
ZmhMTkqFKWm0UIsPU025W2Ao24AZzo+eN5GubtQEm+OKBENJOtCaA+l3aVf2YV7kVRP23SPKdpsI
5MLB2hmMxirl/+Ymyia2fAoqziXxaHFvM3SUcZA+c2Lp/cEBcGOUCllk3gQ/XBtz41DfiWohnuWQ
X6MrNDLMfrBz+6M+lPcTPc4f0i7oiIPk5A8jj5k2dKFjROQ4fkAkNF2HUi4E96xYwValjaV55poz
BCWzS81w5dmERdDfPXkJBK/GIarIEIDtBCG6h5kgTD9vPSDrbc0BaUphsDWBrq0H2WSnpCmnjd5U
DOLdakKVQ+yNuZ1cmr+kvuTdVUvn1CejDzdhZY828TvuxCTDnr8TvobDkPUHPXFIGck4Uplb4qI4
oEcqxj8ZxvNamnH3PdQDFFPwyG+rVh/9JKnjmwqY3KbSeh2ucGscyeHGc28lhr5yaRGclPZ5al6g
/0lyVdCoYjOEef7JNdS9VpfXMRVXnwdEKcwdesMo85EHls8FXIwvNVEEj2FFdhbY9OiggNwcO9FF
t96g3GuOLbQR4WfxGKxoUX+Xjn0VT63amIzbX0qEjp+w0k753OwnInKblZW3YhNjHWEa5Ywn3WFy
GBbB53oagbAb6ptWuwFpmMvckqaoewu02UObahkMGEPhV4yl17hDsgNd6eGoO9HEjKyjydAU3bxD
/e7u6qoDQCMbP5GbrCY4vJcvbo9gVW9dlM/jLBgl1/DUZ0LeLeahXmBsGSDJm6ifwmNoa29k9zKI
aYofIRImHyiyt+FPCH4i1VHbUQt7lHN1Bzoa8zVQmp9TT7VrRw6t9HARumY6UY+K7PneksNR8u3k
kYLn1Aohn1xJ7T/Y41ebg+MbcEp5DEk6xw9cmDdaRKqaZk/FZjbM6jooh36jmoGMiyajn7DcQ2gh
cAmkljJmwC6am4rONKCp8Prjvf2XffHPjxluH+yUrO1z58AEcZFRY5ifkqo+BmP12s0oaGho93Ec
+30f2GwxiEMnZZNOlpBH2u8v/Al/+56iusd9YziGZ5tnX5c4rQ3RUj6epGbcjlp702cJzVg5/3TL
+RXUw9r2oq/jWN8AHfctTHAgmBzazslXWI77OlnGwWI95kvCB3F1jnHhpPfXP1DojiENrCi6OHMG
dX2IFhuZzinLjRNBz/Q3PVDQJqOLApWgXU5+bbffEye9YH/564ef0ljYPBsBUubc16EakZpJlp9S
9JHNxJm8wDnEETe3Pinr1ei/uM21Nl44eYr3x8L/PW/8ftkzt8dEVRXVikUREOFVaPuq/zYOX6bw
ZEVwOqHPBqjSmzta4mi7o/XH6+EM0PDn1c9ut17GJRrSPD9pKR0MJOdXUMMsyiqkinb+rbcRwrch
bOsBlDl6q+I7LZUfWW+DZXLWWLBI9XGuFSpJS1kHU6c1MwqIxUb1fYhqjbagfm+Bn96KrtiogWvU
c37vVgZAvID60SP/FIbQduq7n2WOEtEqyCFn5jZw4hAF2jvN3iQFrg6mZLcEc2/MeX5FUXblprT2
3QGPOZPCvIy2U1v4hsGCIdqEL8i47wLFgcjIPmVB+GQX+j301DXuj3GFso8xweQLRZxLJTbmVD0O
trf1Slq4Y+GSkJnb6Ub1EfZyqmL4MM46sHK+USLBLi93tS1/9JX5FTElcvKh3dS5sa6n8ipmAEyb
GXlDGD5VxPyuk0a+8H25ctwfKa01ziTPtrlMzbt+p2Ze94EJ5zocBIONnowE82nUhmtI6bBVOSj1
+CZUEz58/OCX5/rPVrScMvFTWtiEsQpDezbPzKG27M24RRRym1gIUYzBZtzk9dkuaaW6sor2S+Um
5oXFdnaypcPsGAI7Of+92Mt+mZJ+qx8xrwRGRPDJI+NqOq00HCeHluyFDeTMPeUZS32o6/wmqhSH
3sD7MksrkQ1pIN0es+Y1C160w8c37o9/XuBC5X7xU7CGkhf+/p8nj88EUGBpD/1AGv0JHf+FimfZ
Zn57MlTY4Obw3AMkgsiuW2dvZBUPWW+SzviwndJnPTKQYhT/zrDL8JCcedyRHiRO3i7vzIAc0WE3
4K7UJ6efUDuQvEfM7aWS/fxps4FTUnO3iDFnMz23oI9VHsS6HNRJt4ZNG2+qXkfA/ZwjY/74iZzt
oPQk5KJW8RgT6Zj+IEW9fySFKmSTzimfi6whQVyKY21hHbMImmLOkd8tEi7atVdNg4NqHjGEDs94
Sy5s5H8sDIm1H2WjieeatXfeHRFaBfIJKcGD1OevbIavgFc+/qFLg+Ddyvi15Hh1IVWZAgvt+985
DiN6StOlV6oqIqbTKzr8PhYH0gHCQ5OWm1BjHvDxNc9/lUlvy+UJQmOE48OzfH9N0ZCMUQAFOXEC
rpwNZ8n/7t8/+/qZUpUNo7DylGUnj5mg2n3875/fM5Y3bCqWBd2DpXF11jiKvaAJQNSLe2sOrtoo
3Flmd8x6wOgN3KE6C9Cdjxfu2d+uabpsQR42VwgCZ79pJrWmDu1W3MsocsYNKv35Tg+K+DE0lfOt
de3mU+1idSkwO8YXrv2LqPTPIvnPB93j9wobX7U8Pz9xvqO0ohg60Wa4pykfkwIxKobB2nEM5S4i
GtXKEYXb885I5isxBp+ieFgDUab0kl/J4TqhC77Q1Th7RZe/it0Y3O6vXQ2v+9mx0yAVVMVmqU5p
9WbRveH7azIJJP2xSkj4s31t+tr2TwbBgFN9YQmI98/jfy/OImAhm8Di+J/er2EdOUJvTyk7Ua8V
VzPD9K2hyXoTt+aM0mfUf9YMlb/NXot81qnVXZvN3xhVRcdZEO5Ozqx97AavvaurCbV/HBKyTetk
qw9p9/bxcjWWrff942PYbfJZsSXueNQE7/9WF0UrEherPNXeIe7f4vLFnTHaeoCCvXtCEPykuwn1
L4h/IAffGo7+rYbYZM3FdT3eBfj5kSxDCCWoFYlE8XOkb01QAGcyLGcZ3VpsuKFxPeoxNX167yX/
0te/PGd6/HD+eNZYjM+2izgJFT3QSZ1ms70KpvQ+jasYx6eWXtg3/nJaZ7MV7IL0hTEyLwyz38EM
MKpELdFcnIoMlRu9puiNGWi2bzXnbSzGnCxVc7zB6DxdoelDnhmP5vbjh/WXdbXwLb1lg/FADJz9
CbYT5wPBwOoUV8/TYD0U+cxMs1qh0/Oy76ae7T++3p+lET+ZzypdVwtSjnv2Eml6WOpWys0NC8/+
bg5zxgQTilLotNHeKkf5KU9roiJGgVIU8rH/8eX/+nOBZgOuAdYmF6Dc73dc0zv0F1WhTgxKscDR
jCantXiIgfet+kknQ4aUcM++8Pa+/wD9enld0N8WezhvhPELGfT7oVGPAto8y02OALKRV6g547+v
/Lix/1zj10v52zViJ1Da3LfqZMqdx3CqnYjVtJ7RgWFDGH1S3wsRHyZiwD++o++Pev/5bY5BH900
IMKc9wOUIbCrBS53VHhPvSuY2/efZtQMH19G/Hkdzgw2X3J6vHySzpv2VYw8DVZxfWqEddcsQa9Q
/0c8W2FEd5KJNniSJ7zJh9ast+Uw0/WuwcNhbfJy9TCk4sJKWjbc95vc+79nWWm/3W+8Tfk0u25N
pX1nNexOrBz0aiutqbdD+vTxr1++tn9ezKEDy4Eapf/Zsh0hOMw4CxD1x/FBLxEIdu1hdvM9gsUL
H9+/XEoAQ7CYHzGq0M+RI/HE/jehC0D8lDzaVumdUqG8bZjIn2EwORfu4l+eKldziIX1DGMBFL6/
i3AOO5H07XI1imjVbHWn2OTywqbz51vPeZaKDRoS0wgIxu+vAuki7tpobE7KqjdN3n11cF5ahssu
kG6StrlG43vhtfjzlV8uCUhoeekZNJ3vc1PtZKPgkuk8yAPODu1Kr7Th5eN18dereKakGabr7h/N
OMMDD4nRqjkZigCu3nw0jOjCvftLw89iXCYNJouGaWG0eH/zUOaZ6Ojn5uTC+ZbluhqAxFZvo0tr
jyBiZghmcZrR3CdedGF1/O3n/X7ps3fMQOscuu7y3Bq1r0SLfqNHfv3xPfzLEqSql0uwJHAk6pL3
v69QCNHRCVr3Tt9XwCoM+waLX341x4A5P77Un+8WJzcoTCB6Kbz/eFxa0nvNZCfxibyCmYWHNi4y
IExMdOd9VaXzhU3zbI+ib2ACyTY83mMp/9w20pBORlf206kXMPi0Ile7udPBKGaT2nh62NEsaowL
HeI/LopOC2QRjRmMlQso5/39DDKZIRrvnJMbNN02EB6NrIiYvN4anO3I/T2mg5ZeWqVn5wo6JTrz
1aXnAEaBGcPZDmlUjDuzUddO5OUMB70W6bZt8dB2pQDC0Cxxfk48vNAohDHBUfnohk2arwGop6+z
k2JnkdGcrL1uyE6xwmEMTV7ez2HMSWVEUVkyIflXi4G/WLDaAAW6DEjZJM7WndIz2YVtqfHufE0n
v8PEWd+n04VzwdmS++Mq8v3TMCtrTr2x0E6D5z7qSpWPdoTkfQgj7ZqsN+PfbXsSYQUP3SRbljMl
G/pZ4yrVNWOR8lanjvzXhdR24WU92xH++PeX//1vX92qIQCy0r3qVH0hDsSM/ss//2wVKULYnVzj
zzenjZMh5bywoYnl9//2If/j718e129/v7Q0R8ckVp28+d599sSJbin1c04XmIgqxksluJWV+TJr
Dx+vtks3bnlrf7twi0mxVJ1ZnXBsCqJRugu/7NK/f7ZVK5UPESZtHgwbG7LzS5KGS//+2a4yEZ4L
+Zsns4Sjmg/6v+sRuecPxjprJzpe1zpE5FYnjpmYOW6VduF1P/vM/OcCkP+oKIkGOj8QwFoeMdcR
k+66j1W5G82daL5//Iz/2Hl/vXz//xK/ys3fnrGe9n3mlGF9QtKwSRbxXkfSlfuiEYhRlJdalhd+
0HlXysUBCwmIV5H5n4efpzlAavn4B126xNnmhVPJM6blbQfRQi6ZFNfdpbyJv6+rf+7Z2YYlkjqE
YMQlkH9jGfH+HQft/62rf/795fq/PZNAhFaR4kE/Dem+zjfd4393h842LKHhmU1nHjl1dNz5OTPo
9v+05f7zC862rCElTDPO3OpUP8mR3enCM17+3//YEV14st6iXcMO9v4GKYp1wExNfRpzQmqLDRjJ
dV++NuTHfnyr/vqkf7vQ2Q7oNhBmpF3XJ8+502ww4OGFM8hfVyvAIgoNWl/er73/t0eNtHVKRJPU
Jz1Pfadn6Fzd5c7Nx7/i0kXO1hNS29EGGlWf7DjcYoR7THvHx419YRDw163EM12kfjRrbOvscIIE
tzcnJKsndwdCe7DX9wZiGev+4x/z12e/YL0oLphInTc1rb7R3MJmaZnimARXxs8ZdN3rx9f422Nn
iMPp1yMvAMLr+/WVy6plZNfXJ825wYiLw+z/8H78foGzLx/moYWIzAU8ZGnVFzAUFy7wt7tEZQys
ke4zP+H8F1h1yB2c1Sn/CiW+HHfgQFR54dT+t3VFdAnHXyLvaMudXSTI2gA+Be0ju7vWstexvm3F
haPo+ZMgwmGZa4KdtKj10fi9fxKSIALXSOvmgWAO4ntTYP8fP+rzRfvrApJCAMQtBgF5tpe3FMKx
5Y3Ng6UO/0PaeTW5jQRb+hchAt680raTWkRLI41eELLw3uPX7wfd3R2yiCCCug8zLx1CslxWVubJ
cyTvCaiTZz/CQB9LH28bWhyJwTsOrlsCeDFHEmUmRIah17ihufH8nbJyLNY+P//9zJHElj3TbfH5
Pvks9V/1auXSWPu+cGkADeloFeb7svyvUrmRe3t2xP36ZxkQu+HdydvT0oWtNJOs2UjUt27TDV9L
cjoAF+nOo+kHSeXbpsRdK5oSzl6qwaYFpKF1w/KgICec7PN2LTJcG46wbXOjy00Tfh1XCXZetEOn
HXIfKTzeHsn8S8+vQWEkV/EnpbWqtBjJgFwpnWuQ8BQ0s9H0H/7mBQuD38rULR0WsOhcuTNw5yrx
jyJODUd4FbmFb3lfFXsYLWCFsf6IUtD4PETl+ARXKZjI2+MU87hc8si8sDEMWePNy2G93NwSzHuO
VliRW1Wx/qpU8GgBtoOpx+x7uqot53ffBOQNIJN5KZj6AOa4ZgTRYpv9AXwdjFheNGWH2K5hRjEs
fwVX8OfSEVaC1AyYQJ20HQh34epzkjJNomDuYGuK8mhB6ESnVqOY8MDTDDyqdKc0sBIeknKAH8eG
XTKBdeGgWN6/c37pV5dMMYifQnqXebSdR4kTnyDEK3/dnsiFrX/xM9XLeVQKO/XKnJ9Zj8H7Vs9+
0Tm6Uzvr8baZBV8BDACvbaJkMGd0Ls1EUTM4o4qXUE8W6rrS9v7Pc+mA5CG1D4hDmOwpbAxzqNTK
bQ6S99Ep3L/4PEz11EwVUhJiKS9QlbTU67JyE0DgyY5+qPu/T7aJfJ7G/2mMuJydtO8sGX7Z2tXD
Z9go07+Y/PPPC+7Ni2oj12o+PxofjfRzef+FbMsk3aF10EB7iAXtMYXCP5Tk2qUx144owa3Eqgt7
5/z7YhdCSYMtlKB8v59bPzf9SkC/cAIuPi/snawJC4CwI5Nfg+enl8SHWX6crIfba7zg/23SqDzb
YTObexou1xiYK1A+2ajczHiYQmMzVS7C0Vsn+n7bjtBbQ+AlK6QuTYrPM9KDI3dpKNM8s/SVJnP5
NdrWpkl7q2RwZjhUtw6BFDrbwqKjN8FzPQdIY+zMZIBqy3ToDqwCuXqjOexfVDLT3xNFnFddjfqP
NGaGR4UG2leYqHm9Rdwosj+k9IBUmrXm3BdWhHwz2DgSsJpMpfNyBL2UQuFoZ4nbtf2jnowq/GHh
tKs87cvtuVoyhG6NAXRBVyhUCYb0NE+Ro6sTt6az6MOUZfIzFNXjaQIjfrhtamH5WXVZYw9wvjF3
OSakUJMwLaTMjQFjxo9+8dKFp7FYeW8tHBWsWCrpa2C7pIMvrUw29Eg9L0i3CF8U+xDXK5t4acLO
vy94krKT2N4534/Kk+q8K6P3drxyHNeGIFzsWtkOgMMxISvH8dWsdrfX4TpeIVvOs4FSGiELeK7L
GXLSVg0aUxvcUN+o+r+NAxv13g++Tz9v27keBnbmYgL9WhrKM8LWoiaDRG409LA6PYT7uFpZiIXP
U3ThHTrDw8GvCgtRq3AP1ahSuEP7O3io/Pt//RyycJH+ATmIL+qhM7pY9p3OpT1ho33OILa8e3ow
wAOOkr8JZEWMB7qOsAl6Bbevf6rWz+TuCxXIvMzUUDugdiF+vhonPS2lsXcD39vGRwqSKwauDwIG
5pAXJXYLDyXs0t6KkRmzysE1YgNCOdeW3zzIwO6eJMCTlE1BCwPWErGpSYeIpVWGhtvYT4h2VM3X
29+/9kkgPWReuBwEeNzF9+fUor4HrbnpGi+1/I9dJPvYyfeG8vm2GRGfxI2EHfRNZjwAmGRN8H2T
p3tNUIaWWwWu8sNOjxJMQr+78WesfoeiciXyXjgaWJvTA7yor18GfUb3G2yNltuiTGC5OZ0Lt8ez
YIDB6Lal/7lkxQTE5Dt2Lg9Z4yaAi95Bqf5X3weISTJrxhoITpy2noAeqqZxkQfbqnsHPdHbA5id
w+XThNraDEGn81ahaCgcviGnNcHy7cY1kaErw9cmfIWBzf4k/VPE0/62rcXJOrMl+MEspemo9bAF
pqUqw1nLb2W6FnYxaGOSvqDfeBKK0DN9kHRzrKfGhUO6rbUHG46+Ae3ZumoP94/FnDuXMTdT0gp3
x1AlKU+YqnPzb4159K3jX3zenBH7wFigEhOWxefBKvlRPGcIYAvYm/XdcTp19LPvC0uRK8FktHAs
uNn0DBNHYq3AEpa2FeEtwBheAiTihe8XsJPBWRR3bqT/ysd/6+BnUX1P5K/p8NuAOvb2ZIlI1tmp
4Bv/4MzRNOIqvLzIjU7qJ0rHrYu4OsK/8Dk+1KcREodG/oy4sJM8ZslT8b2Ep2Dc9t4uSt+q6R3v
NxBCKz9l9l/ieTr/KcK+yHPHoZFYa10YO1HveN9JX8fwawSLAWw6cCM27hS8quHH22YXriAOMD0F
lqUTVlpCCOBrhValcYAb+lJ/HaxN46+Ma2k9gQnDo8OmIRAXhjUUsibp0eyHaLspw4fKgdl0qugV
fUjRt8ntf/9iQAY9xAT+c6u78EKSbbh0aoi7XM8wXivJ2w3F+KkD93HbzJJH4nlBNgIs1+yZLjdO
P0RZqRY8v5x2IxVHaa3pZv734m4A7U5kRoRJskMIDfRJllBH8CpXrl5qONB7iNntFxModdmsOKSl
LeAQgZgq5SJgt8KJywrda+k65mEfwC446RAGBWNf7qfYclZmbV5sYVS2THqCcEqh+Cw+lQzPyM1w
6Fs4NZL4SxZDNqwEnyE613Zq6edfbq/RwhyiAwfaCJ4L5JpFV2L2RWTRHdNCtvYuhsqhlZ5s9SGY
kH27+8XE3LEdeCzxLLf/uJmzJHkQWcgTQxbpDv4+aZCUs40VT7Ww38AT8S5CgpCXh4gVBtUapsFo
Na6H4vNg7YJqLZied5S4NnSxsg/Y0BTbhPjKiRK42KWsdxs/PYxUpqxoeC930UM3Oq9oqr4ztbLc
yL68sv2WRkbbFwDsGYV2NTI6xUu/U+3Wja3h4V8JrqPbu2Dp+7zUkLakMEbWTTipSj9U+pQPnRv/
loIDgg63P79weniJqzqxg0VlT1S6V0HQQF8+de7gQVjVful9GgLGNZaQhUHMOHEyn0hDks0Q7qlq
aLxOK0hNhv8o36dvt4dw/XGAzCpiqsyOQVAqrLxNY6NdZIi1dF38TEz3TB5u5Va/nqVLE0JUAik0
ADz8vdsgpzDl9oNNBRQp5ZXCoTp798tNPGOyScWw0jyaRRxbC5fxqCV16CZenT+M+gDxpufpW2tq
3yMa9KgrqFWju6z6e3TH/ZfSi8dvtLNk36GzLQ5ObPYodSs67ag6ZDIGLI55jkJ1m9n+ASLZNYzX
9e1I3wHL6ZDjp0Qlxh++mvT6CLDPDRF28mE0AtmXTeNjZw+PJlH7qjzmQskDizh5mUTVnEcUdlKL
eoGDXm0EBxX8gTqEDrn6stk1UAFEcgH7deL3qIChRBfZJtRTvvajKnW4PLO42/dN2K6cHxHSSwg2
t16QhwBJzgESE79TXVLahNPYjaJPY0LdR96XMeIXT3b/LoALM1HkfVN9d8y1et319UALG74O8iAy
nbKIDQ1gZIVoPo5dw6DqUwyfY4o70FvYFayb2ilDn/v2OVuINufMHbk7VA4Xok1VBZkWZUrk2rDP
jag/FfE2cB66wNjpw2d43HTpnV8PO019SujqzJQvgIG2MItSCQtH5DNWLsiFgw+EGoQkz0PooMQk
b5xaujx5XexaqL/5D/7aG3fh1F98f979Z9dimUUwgcZt7DblKYZNu0YXIS7XugPXRiGESkVsOLGP
dLvrh8a+KL8pjbxy+a6MQxdiyiEdTd8Y6xiNlG2VPw7q0WpW9sbiIGyqW0SsxCyiD/Y1HptpNcZu
9zOyD84a3GFxBGefF/xvTayMQgxzxJO2yza9AwXpyiSJLYnzQZ7rt/QFsqXwasI69AZSP6YEBX04
PvUQujXGIe1e+L+lP2SgkOJsa7Uwc34ZvLVofOEo045DIpZ7jCyX6NQyQx2MCmU0V3VeDAiMJ1R6
ifTkV8/xV8KVRVPzFTy/ZkjFC/5Tp89fjfSShYLQ3AMpTYPgQwzvbnd3wUqjT/g/Q3MsfXZ4WpXW
MB0cvqsrJ7t4Vz/edkZLG47WburbaFrzCBb3dF91pdokf85+Gx/6lTTB4jSZGstBXxvvl/nvZ7++
6hu4yY0qdiVtmxhH6b32TYIwx1y5PZb2NU9XcrTg1687W8xQL4tE5/IYh53lUHJGuvlvFvw/E1cl
t1xJ1c40IxfqWlY7V08ww3bQaq1G4POKCsELPZ7/fzAiiBVBKQ/cshO5jgJz2AFtgDGACnYlFFtc
+DMrgiuoirq0kVGIXFQS+h627hU/sDgKXnm8h2gGop3qcuVjWFjhLw5i15u2Ggm0Ad6oR2NNknhx
4UH0kCWi0QL2vEsr8A7COakYrEoEH7n/jzU8Vv1fHBEEoAADkBiiOUI86krcaqNRZK5F8TM80LV4
+wguzdT594UxZBXcB5NSZ+7kfDLGBpr8buMP9CqsAn//vOGFreWQ6jJmwXX4EsXpKlK4Iyzbz90o
CeqN1ev/JoH9ybbRcSyyj2WbP5jAfGItOGZFs2lK9NG1aBYIuN+pwToJGxAuh5SQmA1CRiy2zYi6
nOrtK+tgR/f7g7mzlYBmfunRX3e5LeJ4aMvSSFN3lk0oPO9H7DSP6RDef4a4bPA6tKIRR4uZBTWt
IWOOaswEP74Za8X3hRN68fX572e+M5yqahqQPXQD9UNsuebKtlv7vLCttQGkRUXWz3Wmz3CCJZ9u
7+r5n4tb7Q8nJz22QCxFPfI+tCZ/bOrIhZSmyz5Kxsfin9sWlgZwbkEYwFTYgVqXswUdeu/9Wh/j
wrEkCwap6P8dgLiHOi0MmxIwmlM+1MO+6d6ZCNBXiCbfHsbC2w/+HvIeJEWBborJsKqZbCOuo8g1
mxcU0B9hbtv12osdqkcldWm9/Rt79NLORWt4DMRECGx/ejFoYeSWKCzoo/5kxZ/V4QN0UF7xqPb3
NskQDnIKKQsCgoVfRRxeNMapMUwB2Lro4G2oj9+evaVtRtGUHuwZp3B1ASDK1aUDXGsuAipIajzX
9H2qb7dtLO0ELrD5nTwHF2JKrK4LvUJRGFiihShAhURs9xFE6TaOpd1tS9ejodCsU9gk9rdmANrl
ke/0yuEZw3WmxtVRzT61qrIL/N+3jVyfm0sjQkw2mlWTDbR8ukBIt4n2Uc/X0lRrwxAefB4aJLU+
YAHFRKQFXh1na+bF3T7+chhCgGHWKOZlPjGfVj0ExeOUP0NjfnumFscBokAmIbbAhaGM/lTnJcth
SYdpUja9EW4c9e7XN+M4MyIEYoPvFCTJMdJHn8PgZ+WtJMOWB8G7aD6C2lXv6xTpRomcbuRKaryt
UghEc6qnkPTcnquFBM48jv9vR0QL805pYWgibG2+RO0GerusPCLoaB96SIE+w9iursGFF7AAlyaF
jKWhdlMICUTkhhDpRSP8veVjl75IkYPM3BEN3qSflXjudgeXVoUF04Z+avoBq12JJu0OZUyL5sL7
68Nkq+GpcWYsJK1I4imtGmSmconphHxm8N4rwY/bC7bkBiy6KnhcznhLsd4j6VXeBqGU8DRDKsr7
4N3ZKU8iAFpCgzIFcRjca2K/Dj3PsNpEZepKxZPnSDs7a4+3hzDPwWWMgQWTIAlWAxymWK0frFGd
DMSJ3LbZJYhy2NFL0TxNcPE44YorWJitOSc+9x7NAbQIn0lTYOdm0fuur+R7LXi2kFS6PZg1C8Jm
dhDCThoJC/n7StsX1uHuz1P8gp4OFAuAE7F0IEVlBIWGHLhZ/Zhvi/juRxK1G3PO29rsKeBMlzdX
pqNiKgdJ4Zb9t+QgNd9v//oFJ3bxeeFi9BqtCOqCz0O/5HG8I7PfmWs1nPkjl9uJFgBSIQ6PSdgC
xCYREvOdZ9dd/ibruzwrdmMW7IzooVHvfjZc2hGuR32IixQK2vzNqt76ggvy5+3Jut5JJMCoqjrE
lECxxKK0Y6YJyMQ4fGt+mOYzYJbbn1+YJo4CcCUOg8w0CRu1jdCrQ9jCAY1o/2vK4yH6IAXVkbrg
v7cNXS86aWPe25AzsWNhY7ncU34Z22OYtp5bSx+y9uBPB5Scb5tYmCoaCXkrghrE34pjUXPoSgqQ
Mm/+sC++5+XdBWFyd2efF64KPUP7VXX4vFR+tr8XzQo67dr/UZQDlwY0APQmxfTLCcoquNArKL3f
nOiTpr0F6RcneTPDnXe/86CHlJf0H6YQMDnCOAxA/1ZvNOlbAQGrYUoby9rfvRBwPPLa4sKgDmQI
B7zTtdBsdTt7e81nneNxDX+ysNAX35+n8uwxjcyeLiWFl70hBKH3D1m/shRr3xfONE0RPSUffj/8
uPFwsFemZ+EoAADh2kGiY+ZAEoLdEoIJbtI8eYvsbyW8cwYqS0641tu+MIhzK2IyuM6GrEqVInmT
nE3+w/x89xJffF3YrbFe23lqZslba+8m6Bv1u68gmwLWfN5mIBPccZdL3JU96+uEydsUoiKDvPnu
9u9fXIOz7wtLrClegxxEkLxZ+r7qeBAgXrvijtZMCMs8TBKlVSAYb6p+gLkotI9KuGJiwXufz5II
jIq6ZMgtsLpvsW11P8dI11y9HEfkqgpvT4g1PdyetXlWhEvVoaePNP+MsrvqQB+QApMm+s3ejGHY
kHbYoWGdG79qA55O7UsFcfNte9d7mCI6JRlgg1wdV8DBGNmoyCNUeKukb2Hdb/Tmw//OwPwDzjwJ
rOKJphYl24yG9/KxvJOli1m6HMC8R86+DxGyn48DR92bHqbscRUZer3HLr8veFp0mcupdZggP90V
GiR875N7iVcYAj58jhEgLKOPUziJGSJfcGTYhkviH8wiGm13LwHN1PM8UVPCqwrHxEIvDOVP33TV
6n3xYCYrvnz+eZdblp//3+fFWB/lzkrPYslw86p4b+vSL8eKnlQNDTczOtpdtOJXrk8kbzBQSeCS
eOfj3y8XPCkT5GRbb3STXfC9CA5dth3XGC0WTgUNXHMbFLVlnnvCBZ5CuejURie7cfFhGPbaGqJv
7fva5RjKCumqBGEPN9DcovmgaisrPs+BsCQ8hCkVgFkhHaMLh86I5idZYnZulp802a8eh7B6XzvG
L5osf5dD9dTqTfDkBG+3N9rV0tDMhVLQLGGFUg/Mv5fDCpROGqdAbV0Znrdc3xgVGmjWP3738y/s
AB8lOwNn3tXwoHobJFumnzukj7vudmm5K/Ric7pt5erkMwoL+aM52F2gXvOG1ioRowVilx0pWwfW
TisOt01c7QNMzO31ik4gB5xHuCMDFc0VZShrN5bsaWZ/GQPkp//CBuUjBy5f3SSPfbkoUWcnCL7p
YJUReWse/rn76zTlavRZAYKbS0iXX7frooikMR1des27g1/u/1efFylRpa7raoRXR7e3XxD4jlZc
18L8n/96sTsmyjzNrDo+30gHf2+sMfMuf37u8jBmxQFZmPokKWi/MNXR7V6UHI3ex9uTs7BB+fX/
fV6IEBPV9DrP4vNjjILjOz16F97d3D1D/aFAIlEBNx8e8XJ5TWkmE81L2Q1rb5M+jehk3D0GDICt
4zRzEMR6RwNdcNGPgUxrrrfxpVleFAmIfi1XsbASsEFzWQA5haVfzN4ZDgkEzrPspuYOukt7rW9o
YSkuvj/bP4tChk52imDg+7X8moYfsvwwhSuRoTNfOhdOnbUA6TCvA+XTq/bJPIpserG1yY39dnqU
YAI8qLWa7Ly68wN8bX0Kavuo2+0X7pb+Z6lOEcFEL5coccWq4oZSmG11PVb0fe5bAeQIdrxx6jp6
jAI/2YKTzd4HdRD+5NXqDJtYl3vpoPbOtGut3nyyJ6s7dIGaHcntDVttzJOv9P0nr2HWFwPg96l5
bw1OvVEky9/GNkzUsabWzVNqICRvlbtGG0tja8q9ne4gWqoPXi2P+2j0pRNvZe3QJkpwNIw82RVy
jwCrBvzpEPih/10dgv7kDcZXqe6GjQHYchPJXTshSAIJZ6/6W1kZkofJqZCX0tRIeaEVV9pA6gPD
YCXp1ucgD5K9HoTBcxUjVV0FSY2UwDj99HWte0ZLHqBVCgsaykvB1pZq+VB5VbEFd1u+pXbkb6sk
rzd2qnSHKNXrTUM30g+5t2BEyU3dHbRi6jcQhaFHOubmrKqu/IjhPY22RTKWJ3w/MoUW0pHGRvI8
50MfDdGhtPzvje7Za5j0683IpU9bDlk5NjyPicvNWE2J3hRdqLsaHH6Zd9DDvWf+uH1urw/UpQ1x
w/dtWVUAiVxUZp33QXn3xcjn5yQTSQ6YuMQ2dDTMNES7Lc01B+mp3uZgW//i94O7m/v0VVhuBMcm
6XmVNT5LhxjCxlbdNloZgXl1WhnBmYH572ceAf4+yVcGQ3cn4xekSRsk1zZlTIvUWipo0RC5Szrc
eS5eofg6nVaAxCt1N7bf+uGoeZ/G8YuNwtztCVvaVAoVFvopcKNX4A2zS9S+5/1LU2e9CaqnCJBx
VH26beTqKTGz2JDDBMJDGYRk4OWklXEQt1U1aO40aLvJSjf58L7UH5X2UxT/um1qaQMDGwVQDIaX
irtwN9e53Ddy2yuuViJ09KE73v78n2LKpbeGvYrvkvfFY18VpBJ1CBXF6xS3TYaNM/6Oy/5IDWkb
xE+O/VOtn6LypZf9rVRb+6J4HppPdPdsSrPaT5mrZO/75n1W/tCmYxmsBD1LK/nfLzPF3oupbm3N
dxh5GH0opw3y5Fa3EjovTe7cA0xfM9ftFZUv0ttRGvWVCpHAgzw+Tys5hesR/GH1mfs0Z3pkEZMB
Itwv5dibAOPtw/7R1zZlugK5WjRBJsaU57rcFZlaYGSBrpTTRK30yP3SxQ9hu3Kirg8uORdaLqB2
RrjhqqfAp9m10GJjApBjbpXqEEvvDfWUDfeyP3ITXNgRPFHlmfkUx+bkKvCN/JzW9Jiv1xriGeJ/
1BjArcJDdXlmwzwC+SNVdHsjA5rsVnWV1r4vvMXLwW6IrWrkv9M9MlKbIVkTBBPFaogHZQA+JLxn
PrgZu3A5hKEJ1CA2I88dlMn/Vseed0pt61tCY+nntEPZKNZyBMUtYCabtJWmw9y2tnEi9dkLssdO
lbddKf2qDOlNHe2Ptx3Jn3yG6EgIjblMTCQvrsjbZRm6b8I3/Lsmb63c3mRqsh3Kj0r0kCT1Fq3K
XSmhEXsIVB9l20NS2Ojm/vIgm/Hzr3n2oFYP0trT43pR1BmH6HA+eFZeNQla5oR8EImHkxxV201s
VyvPguuzcfn92f7Z7VkoXRjVEd8fy9+9Zu11tdmPyaPddCuG1gYiLH1SIhhd9BjSCMM6dRuH093H
nKHMfmSuyrG3hOxeMGNZfNqpT7qef4CT7a0pise+bL5WwxrGZ2nW5m5kIgEgclzVl7PWkmjwwjY3
ISvr35uNf6wrwAo1ko2q6n+6vS+vHaSKPNB/toRjmXuxYUUJtoLmi8bN1fvPxVo+aWlxcIzAklEM
AX8rLE7s9L3uhZ5xKi14fZtmc3eLCrIItDiCGOEAUWUWIuUsiNKETnbjFOjDRiaiKbx+z+G5PVWL
wwDZDWEmFwrdY5fLIknDOMW6YZycKtjKG8m8u2NoHsYcMpnQWc4Q8ksDZqTXntFMDKNN9jXKtnFU
f5xFm2+P4xqzJNgR9peldjbwa9k4hQiwpXO7SKrstfKtpUE92Xddux3lfFOnXzT7n9umF6Zwpjdg
u5Eno5tTWChHiQK6Ck35VKKrKW0c5XD7+wu7+eL7s/0zfxP4zWCWA9+XUMJ1dnq8DT/ftrBwNi8s
CHvZCmMHxS4s9NVBsf8NAa3/iNYalpamSdNI9akkYDmfwgKh3JvLdtvLJ8t6TYLXtabjpVki4GKz
cSohPhLSlZJvlkGL7NLJ0cpt2e0jz95Ea7XbqwoYBZBzI0JG0esLqUEMWz6FU8Zj+Xsy5lvL/KCU
hyh8qMuVZVkZknh0qsrqFDkfWJawfLUy85vdoyBSBfvbqz87+ctL/GJQjrAwYwVOth8Z1NQ9a94x
rF05fKc6qGzna6muRVMg4ejfB4EF3/DlVp5USfG1JpZPZvx7TD9Parrrh+4Y+m5WrEmBLW1qnpx/
GlZofxc9Gy2YNdyVmXyCymKXyd+8OSzhxlG+3Z6+ZTtEG2Aq6Dz9Ix98djytFHI12WzkU+IfFSvc
5tE+0N+06OdtM4ubYQ5q/q8ZYeuN+qi2alPLp9YPtqkU1pvMkDa94q8MZ8nODMWDPPWP+pbgbTi5
kemXoXKy7Adf3RUIln+8fyTnFuZfcDZhBt3bCrk85dSghOxkD7UH8HJlFEvO5tzGvGhnNrLMmZCa
w0aMsP24S9c4cxZnidCcAgnZzqsXOhJWwaB4iYKI3zc9eSGKcdZ0yBeHAPfn/HIhzyTWX1K/z50u
yJRTkXSb7gFBhJXgb82AsKPUDIn7tKmVU298bg9NvcIidt25P3cE/TeAP38/WwM9MatSbUvWuc6e
S+rHTctrVbP6L1bZPcDLvjWn7OgNzee0tXaRFOwIh/YyPDwFwtKxTjdbnDnbIBqQMSJFW4e7JC5W
INWLk0A6YOaXYY7F+vPYT2FlFI5y6oK97e/oo7i92Ve+L/pwP5vK0YtN5RQqxyh8LNc86uL3wcjQ
/kHq/arGRVUi8TtP5febn+zm46fbv37Jt+loLBPlzvkM8fFpTk4yVpmvzpfq4zQ429E8tn2w7/tu
d9vS0s1KG/0fgit4A8SUl9rWhubXMt56jB4tJ90rmfE46va2V6R2Mw40gdv6ytosju7MpnAbGald
h2OMTQpkG8l5nLJnVSs3VvXr9tgWncWZHeE5EnlmOiblJJ/G7B94OAzjq+//xUsO7rb/5k8IQjul
btho2OBF/q7tx3etQlGsoObireGnr1sP54N9Zmvek2cHO41byxu7UT7JQ7jLjNc8frHKfWg6O2RN
91NebHz4ObPqSz78U8jERW+353Np3ZAkJH7gaUr2Ugj1GjmbNIiNmE+DlMcrVP+yvemi420rSzty
1lGjjPmH6kqwoue1QVWKUfbBuzh6rZp3UvexDj7CqbOX65VQ75oWnDk9tyY446jUvGHosUbn6pMx
OfsQjp5BL7fEMHtFLh5Lo3vIw2JnV9VWtqevw5DsmtJ/kDVlh57Gv35lb5uyXHGP130Zl79LdOJj
4TeBNq+1Fecbx/mleY+xReaj3aDdGsTORlaivbfWa764wv/NvRgnBrYahl7JyVT1cVcE+j9mL+2K
sN77kb3ycFwzJRzOBkCsmcQcnGY8ZP2Hot/l5YO2ptOzeBmera/I+9pn41SiFiqfPCl+FynDwTOT
TZHmL0rlbUafrmqfLrRwdI0sOTRJ9qEezKexhMUjSg+RXz1UtEJEQbzT/GQTRUO1Rdbm4faOX3pD
WwbBDC4fIDKx5uXB7sPCqSNn3vLJU54/WKZ0UPTHtnoZKzr9U+8lKIk9ke8dKIHetr10j52bnl8O
Zz7FjtvQZPvLp6rex0+RtL/9+cXDjAjjn0wlqBnB1ZvUayWeA7is5LdDkJ6m7SaMqOg3X7XhWxCs
YUMW7IHx5Uqam1rAJggzGcdIMUpOxEPR28f5Qf5dDMdROxjKR38NZDh7BuH5xmNqprnUaDuF8u1y
5oIklh0zSJk5c0Sle9pE8OpkdujankynVpfugGoeBmk83J7ShVsNuwwPD0EdVyRmooMmqLw0kE+d
fzSjnRFstXhl1RY2xYUJ4WySTOqMVmdoUp9tlfIzyLr7t92FBeHaDOWusuKUdbJgRoLZBm6o7n9p
Qrgtk0zqe3XEhBe/1fVTeDdKFi1Erg5Wga7AucX5cv1V3/eTNEp4U0fqrpv2YGJ29680ZHgAQOcG
+at6dNMZQRs72nTKSv1r3KMv3cm/slWE3tKGshX4JcjcUp8U82hRFURNGlvTSXKe0MgupXAz0fR3
eywL7h4ivP+MCKshZXhhiqLTybaKjZSj9hFuBuUlDle27tpg5r+f+bMk67PIiXUGo++Deuuk9DCu
mFhIpswKK9S8QUjPde9LEwNJ6bzRnenkK4/j8ETI1f3TG3fXGuHjBq5J7nYGbIgNSEHVmIHVydNp
VI5VdayyI9Ce20uyFE/CKE7PtwWUESJdYa4iWau5jsbxFKnqg4f2Yhi3ry1onS6y9l0O3lxRj2nd
/m60+tmK9G1XpdtGW1uyBW/DzwCnQF4KAm8RmiI7nWTrpTaezG2UxFsoBu8PNS4MCHsvUPQOyLE1
nnQwyMm+0L/XibxJq3s7ldjeswwOUGTKBle1W6/2i47qBHIF0FZunHjFGyxFCRCc8+aEegRSYrE7
mOIaQneONBLKdLAFRw+llm5z6znWpAOtrptReW96yaYyPsjWj9tbZeH04oZglQM6NN+rwpZvPTUm
aSFrp9o8NPYPqwiorh+0lRL+wsGiYkHNBZIAykgi01EHcnEqY0U7RclL2lS7agwhvfmd5Q7CtitY
n8URzVRt0FmaZHmEuF+FOlobW00/2f3r5H0z29dEAR0WrUFkluyA8gT3A6pkIU9QqXqQJAN2onqv
G091vtHaDc0cK3t86RCd2RFBsfWoJlZHA9Wpt99bYblp49PtLbBmQLjuSMCDj9IwIMdPdNgmaxD+
a9Izjo8JQcSMGtbBEgmRaNgHkAjmsn7K1UQ+1kZbbQqlDTdUAdMXzSdP5E11eSzN/Jta98qGF2Sx
ramvbpygW8NhLFwjHGOFYzxLnZGSvfTxqeFpeSD1xilvXkr0TrIXpVl54i2b4M6dC5m0dgteqW0a
n0psYZzMuviW6P6Ljdxq5Rgrt9XiuoGl/X9mBCffx34wNTJmQh2KYLvfDX+Rz2Su/rMwH4GzKzcN
7SY0zdw4JdHHYT+ob7c33kJID83jzEdHse/6cRQqUxBmhaKfzGZneM96SJByiOJnW96uQgwW1+TM
lrAHx3rgquCSOmWtuknUrV2Ac11LGS2uyJkRYW+1bTVG9R8jzfaXfD86m2Pk0LcFox7BqRg4mBEF
vy4McDistZZLL6o1Pt5ekUWfdmZCGIDVq3ImlSEnNcjtZ3pr660pwd5dw7uzKfRsONy2J6wKShhE
16AXiLfmvhtD8NV1GmdROpTZadRRZWuoKz/4wVpD1JKRGWdIA/6sB2QKg0pSJ6naMM9OcfUrLb56
/Xuv+Hx7HMJO/jOOcxPCOOxYSbCPiSL8ZmrhY+Icbc/ZDs4+Vf1DG6w17C7ao+KrEVMBphc7loIU
/SEVgPepk5JNM+lbvU43Utrtqu61CH5I0cq+EDb2n/FpiMqBO4DFAMDJpSMY9VHSzC4o5vxgUtQ7
a8z3t2dw0cKsowWDBLhTsVtb8uzeJAWZnwzv4Eu/euu+EO5/RnD2feHhGxV6DLFPnp90aGXV4Ve8
1gC7NAAdRhIgZXNvpTPvwjNf2TaRmreyFJ0gwquYpTXq0KVdTOs3chWcFmpAAuojjGVFyuopOsUO
FEuPkrQvtYfba7BmQggEKt/LZMcfolMPsz3AgpPSlq9huaa+sWQGEglUz2hTosIiuOKwMEPZyglj
Gn/vJIe+OaZrGL81E8KRD1pHHRxg/qekm4ojVff6GKsRiaNak3f3T9r5aISjUXpJZAzlGJ9Ytw9W
H7w3h0eYzm8bEfzyn90LjYEM0H9ee5GasOxsZ6o6OT7V2T7SHiZzI1db7/ttI0s7+NyIsC7FQADv
O2p8Gk3n5yTV48ZT+uP9NniQAvKnSYo+dOG5oQ4TVSglSk6qsbH9bboGxF4YA7Qe1NaAxMxAMuH7
VqboZUSTEeLkxbblv/ti5XkhjBltMYdFKFSLlBhjjS/OQEGexiDZjrthvJNz438M0FNJE5ZsU8AQ
dq4shVJgDEF1ehfTRJPw390LYJDcYBdBjgcAVjjjiZI7Vp9WTBDkv20T/B/Svqw5TqTp+hcRwb7c
Ar1oF7bk7YawJbkooDZ2+PXfwfN+My2aaEJ+7sYxNtm1ZWVlnjxnbxkbd8XKXn1nYeFpG08ZlU86
mUzIqxPPjDOD7LTuF7CsHx8K7iPIgmFFoP6xWOuMTmM1oqCTkJ8qOwZbSZS1rYTQ5I+MDwhOl8B5
T+uIPrquSmrxZVSR6W159C0Di6XO+0K2mQUDNjsY+iH9GJHOvJMgh2t4uCrmzodl8s9uFbNdpcmk
ptVvq26fhLklOr8yAiT+AVWeU5hzwvz9neeXEvzwWi8Tq42kFw4fLCfPQ3j3/cVWqg29zZoS3++z
+qrQ+uccqTI3pcfSZBuR6NZQFpvJGuoxNTKYGqtQR3PX8+W9unIhvRvJbP4kOhDtZIpKw6HwAM/2
w1TeQUbgsonVESB/BNYhJJWhgPHehEYrljUkQITjQv7EntxIgyh5dNnIyuFGShH85Wii8W1zCe5g
XqsJNxVYERviN3X9A8/0fdsw0GNu9WSsjgdlM+QMQMZ5xlhiDF7mUtOXSV7cTlDy/Ngj/Z+9dfL5
xelzdYXWddfF5+viytN3tbHrqw8Sf50ZWQQHhsu6Ac9rmXC29xHqHC+vxsYULelKdKr1qsw9mbg8
QjEZLKWXv7+22nNXD5IlHnrvl+KUZtrIIhPYUop39H6ozTeNpvSxKYh+ZVv9tHG5zlN+Unf7M1so
xiOhNicEzjyWqMdusIgtUCzlxt3UeFlkFl0QsrH1IgOXVZwW1P9RWtT8IDT8/0yDEMyasbRAU74/
PJUGcsYgpTLR6m/a0MSe+NSkW5SMa8uFR9S/RhbubKgy9JYauUwCqHwJCIhsHM6t7y88QKZNVe87
GIRroXoIMZ9qi453zY1hhsCUMWMZz7pTKGMdY8QXCTTVx++yDotfl3fcugFvfqjPSgXLO92z0EDL
ukkkbefeOlDt9RsBARr++bKZ1Z0GjO7/NzPP5Ik7LjoQQYAHWySIwsKuO0yuGQ0DUFHk3ja+0+z7
ZXOrCzPHcygnI4XjLhae40ktdAOj6mkTAX0TmvXfDOjEwmLpU+Hoqq51kRjcP0IzKDLcB1QtosF7
tP08pFuqKKvrNEtsBQANgWVt8RoFtCInuisF+ITzo2dOvyGGhoawVNsIJuc3x5lLOLGzOJd0UEKC
O1UknilG5O06d2fUiMb40Fph5zXaJzb1bKOCsD64mTsTLg9cCIuHEBR5VUdc7I6+Z6E6tOk1aTfS
EVsmFrcPVcJA3h0mAqqF7jV5yuVfndUZuY++ZIR/y55nZ3A7q6k0keTOJ969Beqeyt3lfb26Oicm
5vvj5BhJNIVorURaSIgpKpCIhqqM675mxauxVURYM4WbEiXNAHrF+I/3pngKdHVZpTxpsyAyRXmX
MhFDaKUOy8n+ajBnK/ZcWyHkW/DE8wOUzpc3gsU1vbRHjycmysw0o7tcAOpebIGltswsXMMAl21k
Hsalma+56ENLvTjmBm54de5OhrJwDmwSo6pAv5doxhDWpoydMqGdChud7NAoenlPrMUMp/O2cK0a
mZggJQYUYG3s6oszdnFnCgSIG0dozalCgg+CPYDTnuOMdZOBMVEnIjG5c6NZ5NbKsg0Ta4sDYiPU
reZW+PNsAnHHnEAhHTk3FPfGh0n70gb7y/O1NoxTG4v5qoxeS63O4QkbYlmFwK1d/v7WGOb/f3JG
ndG1eWbg+0gXh/VUx0HXhZv0gmurjlbamfoGT/IzvuQO0jMKjOksMSD8pNnAdsrYYi9ii9F+dbZA
SYBXOVS6oWv+fjR1SilgOwVDpfwTda7SrQrO6jiATnUBzPjjN99/32J9HdDaZYk+HZpShm0GOvDy
8Hp5TdbCD1BvAxkIfpdZQvu9FRu62YMnkYzWJh5l8thOPyx13WVd7FkktuutwHOJhf0T3mIbgxIK
JU+kBBYeQFheCf6OUiRD7kw3nuZMUa5VVqwPhnbIfWUf3a57TnUldtJ0xh2x3HzX9a0eVkK0oaHc
MRotqwpNqomImoG4Tn3AZC9Py9pWRTMOuGbn3HCwdLle5wJj0QRwufxLYcpwcr+Z7V/c7ac2Fv7W
baWuGbrGE91MNPVQOXg2bWWOVpf3ZByL2Z6CkRMWwDPVgbz2zB7aONOzMK1rlcsYxEIqtPGm/d/m
buFGmGF2Ze9j7qpvzLuvWNxtAZdXVwdILzxfQF8IRr/FpjXMyTMUHoMTKAtVd5V1v/i4Be3bMrIY
xsDAOzSOqUg6LiMbeDXlVGGdP/3FZCG6s3AIkbtaMtd5mtHhZe5igcQNsAmHycT7Ek+ay1bWrl0E
XzMnBvIlSMm8n7BcKgttAx5ivE7EE31KxYEFVTiqp6x8vWxqnpZlmHxqanZrJ04+N3HqXaRmkmH4
0nf31sbn11YFrh3UFdCABFBocWg87pReAdwEKjblLfHNvdGTKy3zN1BCq6PwIe6HaBXC7MveGC9V
qA11E86mLcEoqGuPmu//ujxTa4sCCWcgiRGknBefJFqqDW0qQJRoxKwBj+xezw6WjPotLOHKnKFW
h3X/Q3JzRpRRCcJTzfKKpGheynynjH3hbSzLnD1arPqchvOQ5wUvCu6R96seiFyDbLtWJK783afH
xg0i0GlHPb+iMouN4EGNG15m5Xp8Z3HxbCkKPAYLbALsM1CGWXcKVGQMmUYQnW8cnrXpA9YOROpo
YDr3NhntmI4mahQJQaoN9qwKyCfmb8R3q8OxQW80x/hgf1ycUIuxbPLADpaY5JvD5KFwj3ndxIbY
ys2ujmbWDrYgx4ay0bzzT85nWyGBJlpsBlv7CjaN0PC/NWojyl+14YHeFySmYAVY3vHEdCWZQO2W
cDOctNhCQ3j/dvnwrM3X/OCfufuAGVxmZ1yhqO9Xdom0iRP5BRgajCHWC4RJ48YxdVd8ATgIkWIC
3NKGMNIic6rlTTdVbVUmgU3rR+W2PxRLuYgcC1xDYcq0x5SnD7Skey3Jib3XSmcvEABFaSa1YzMZ
7Jtn6MUuaECBo2Tu4n068W8sHemxn8zidwm0wT6YzOCucCvruuvIePAnrdo50gHAQTObI1hPhySt
JQ+rHlxbhWbnMTZSl1Rl3t91vUbjSu/NVwFpihtXGpoIp9oKXnTZ2kNkcr+NrbY142lS/e/GBneK
Jcf+rZp0+kyYk78QIYKjSKlx7QgGDZC27A5QkHjOOw6RRjKRI9Xc6aCLzN6DTADgUy2b8PrtBDRJ
7OJYFpS/tRanO83NFXrE3GIPVlDtcHnZz32mP4usgGEdFVt0YCySMKI07IK2HNV0bu509sVRv/xp
byC7SNwt+qJVW0Crz/rUMwvOwlbdVG7jNFmBrAXrnly8XCMH8RSypVaaHvJc935NaeZspJnOz86s
cIAhAoGLBvelJ83pAKkDr8XZgaZRKCyiQisQh4nVz5encomFRCT+3tLCg2JjdlUA+sLEsNSeDwWo
Df3bHpTyYE+/otSNXYjHT5P/eXKdUJb0GQJUny//hpXBgsPpvyle3OYBzpEBHnC41mw4zgcicq3W
QAuctdUasGrJB5QerhX8BMvXGinHAuJtpEgc8Z0DnZj3n0z3Y3D6eULxQp8xzNic8E2LsLQffGus
soAmFGHJ1MUBN2N7K9F17o3eG1n4bzKDk/IcRthP21dxjjj+w2sC4BDaL32g9q2z0EcfhQ76WJUn
skdfdqN/lWN5Z5J24/5eG4eH5P2sdYMO7SV/L3pe2pqWJsbxxayfNbqxs1Y/D5k+yAsDLQYqn/fX
nG92De4IfB4teZF7NNHMeHma1o4P4C8zcAR9UmDbW6z2MLJ6MtEkmwAEMt6CsuszFHTZvoI7jZTC
beQN4lelOc6d2/XdjouGX/uidG9ll0PG/fKvOfdVc3CCllnwuvmAmi/uKBSheR0UM2BmfMq7qCEh
L/ING6tXLsyAfgV0YBDxez+ldW4XJc0aHFZ10LXwftBCudWXe75sMIABoH4A7gV7yUgvptKzVAkb
TNa7e51Xu8vzdD4G6HXj3gGwD73FZ4sGDIXG7RrRTzqKt8kxIFVffu0z45aZW8y850PxAY61Zmgk
HitoPHo/XY4YOtrJAqYOaQuQ3MY9sbb/5nroLOSG0tBZBCSEManSAHaNAVEa1lmNF6qagPiDpPLU
N9dEDDdDpf8YU/8WPbAH0xLf9HyrrLw2oXi7WHNJ1oVI2eKS1Ate6Qz8dAkq58lA86OObvXQEfXR
d9ro8uLNM/b+kYEZPbG1uC2cQaSWQ60iaadqL4wmdqerYmr2svrkV/5dvhUqr64gsu6AS0CH96z4
0reVZyNJgxnu0r0kxm1nflBMbL4yEKACzYaOd2DRllhTo6iCxkeVJyl0hGnkrQZO7PKkrQ4Cwkmz
0DvGscxkdZnGadNbeTLtA/e6Gj/8bkFABhgG3IJp4maa792T5wTRKlM4HYCaLEN3SxnsjBzq6tTL
nyrf23iUr+013KrI7eLZAsjewlYPtskiUGme5FPeX7HKHvaVVw9x5w08zgIlk8tTtxozILmLLBNI
4M4akopuTIOgR3Rim4fCB3AMJYr9ZRNrqwMCgjlNjeTPWTeS2yo3F56AiYF4e0DU5K41NzvuV6wg
ip2lUfFUmsHT7xeJa6Py+8GmyWBqcTd0d1mfPl8eyMrZBC4G9dc5Z3peFBv7ylCjhrCktL64bhaX
un3I6luVB7GRgWnI+nzZ3srawB7OJDY1NLKXEKNMumXHPYa9kFafmFPdB4oeIcH47bKZlS1nIAsE
54WyzkrpLR3GtpEWTcDKfSSd/iMT6VUwDQlt7e+XTa2OCDQ10BfGjXGmoga6Eu4I6tMEQEtPB+zj
/qNk9H8CVJAc/2ti3icnh1XNl6susUhdb4h4BtJHbl5uRUaru+3EyjzQEyvVUBGdKA9hcHE0rXvn
41AjPBhOvj+v2cn3WdNVovbxffA0x5Y+PDqCbHiatSFg1QGin+ns9GARTtWO1aV45CM45TtWxfmG
YzmP1tDQD/CuDV0D9JosoWvEqhF92z6Sis3RdG9M/3NAv+rDjWd93L3AM886S3gwn2eXkRHOm6Ep
sqSbtH0XBDsQZm6QOq9N1Uzsgzc55FbPEleOKppgjguT7EkEIf11+VBsfX2x1mUwUpdQfD1oIsFv
gYy7/P1lv+ufI3H68+elOtlMlazH0qnnn2+oWLAgKmoj0vJxJ8rhwc20ESQ0w9vYNXfEHp6l3EoC
r4VxwHmhvxC9FAZE6hdbDS+CshlbRRJSmA9O9yibX1xrv5hlX4QNLaPccg68Adulke9dYnwujL84
r6e/YMnONDg6SNw5fkHt2o+6SJ87GmwEqyu+Df0CSGvMAEpwrC+WEXT3qgcrN0n04HbQ7hhA68HG
mVo3AeoiA4lNuOt5J50sZOa7yistlyTU2dfserKutXRrs8wB5iIABageSUfE3eD+WDZHu9Qp0M2r
kwQ6Ffy76UFYeBiNDjDaRrtFLoccbAcJMeGlWtQHyMFlyg5CD0ITV4VVbb1lVkeMlMMfjOKc2n8/
4l4Ks9IHJ0sa47Fk3xz1RsRGdLdkCJqPB7TUkYWCMjCg20sOYcH0DnkTTsGoQF9RoX3JiB0VzVuj
2j0gpTctr56twmzDrEk/yBrzj+05ZvFnTTpEFu/H1/hZXliFnyV+R6Ph6wTuuMuHf3UCTwwsXmha
NU72mHpZIqdbo7ilEjXYDyPfMX9onvAAD3HO60it3qeGXkukISa16xsjZOrp8iBWPCQsoFQEnTYU
RJZpCHDr8KbWOpqQvE/BFz7ooSjZFgRpy8ridDWQH+Syh5W8M0MbgJ1WmRvphZUIEgOBtBZe/8AH
LFO7gfTRD1Ixioy+qoeQjsgJ5VNX3UxTVhxHaYwPgQ7SSssbtp7qs/s5O9dzKzYSgwjElyAIZU95
0NtI5WiqvXaH5rr0pyez757JaG9siNU9d2JqsefSAeBeXsMUEINp2LWZvDfF1Ee+nm9t79U1Q/ES
XdOoMZ51ak2OsLScI+r32gP/XDTHyxtvbdIg9eLPsD4A8JcdFyktiAzaiSajdSghl+Fbt0bZRgrs
Df+bocWz39InyFf4MFSVz2lr32j1J/RPorF1C5uyNmGzZgGyQ6BIRbL4vcNJh7zJudCyJC0PlXkc
N/Aeq59HHQExEpoIkCZ+//mRlFD6kfh8Hdz3z6n6iwsQlWQAVpBrQopusbNQI5MGpMOzpHUMSP5M
RD4PxOlv3QpNuZdXZDVoATVNMCPygUdbZrrlKOtcDmaWjLXWRCkHEHIoiureS5tBhlZuhFA8OgyQ
OEa1poM4tySQMtfdN6tvg41E8tqJmuWIET5Bx+isJIS27c4xUp8k7uDfGCUNyy6Ns/Jwecirux2K
KqCDnfP7yzAtY5JnU8ezRBfNi5+LwzgFb4VCfa+p/2ZA/iyvDEoPkLfPAz6JZISOYfZ+niVGEXS7
Xo3yoXUUv+5Vv8VAseZz59QN7nc4XmS63psaIU6mRop1zNx2eKhLYIIc9ejU7gj5V8O8q4iyY6tS
48ajYXUDobHQnIO1WR9wnu6TMQYadaGUPGRAgfFHmQVxiUblphzDUcq4QdUTRCNl5NUBOozNJu6R
8EtH6+O4ZAgs2h4ERMAJMnMUvf8VOZgF5CRLhie3BIYgC8n3TQ7XtY1zYmPZLC3TyktNHzaG9iD6
LnRcGbrjldV/vF0Tg0G0MeMRfTA5LwZjokvaKCDRAe6Uo2eDIX8j47I6EPCv26DvwpQtyW5R70SP
o5uzpMy6Q62+oRIQGs0Xs/mLG3LuvJ/77eBjlm2nxCy0sUtHlljZFKaoNAMrrgGs9PHzjGcCfBi4
lFAnWjhj8NFyEhQdS6pxP5kR9a8aYITZ/2hlETaBTbTiltWzpK9GcCZVcTn8zEGvyLXXvxgOshXA
IM+6jMvXT6fbnDOil0luxV4VNUGYip9jM2yMZ83Xzuq0MywSiLVl4iIF4KJyVV0mrdG2YVCxe2E1
P1qn2Hh3rF2Vc84Nuw2JcdCivz+YpAZ3iVZOJXjKmx9o+nwU2RbY+U/Scxn0IZsMXUZg4oCMWzyf
DOkMfKScJYFynmw1xcVE416h7F2ICP4X0HSwcnv9cGsBiFMMwTUT+RU6z+LLS7c2p3hSQlMKjA3G
eQIgB1F+gI5JUBKpJq41FU+tn8U14L5/YQg8f3+gc7i2F+FNwQpK2xYHuB+K/Ik7lOxB5EBYmLZ+
umFrdQGBOwVOb74tlxdLMVWkcRtMrlEfgvum/ItQCjCQfz+/iHVY6qVOO8CpdiB37okftl8vz9V8
8Z1tDjRazz14qNAs4QJV3rodNwlLiJxePQk2oEhj/NqanF1fN7vLxlZ3wCxpMwMyzmtoRgAREAOc
9tjtD2gtCfX6ofScjRUx1q0gfsFl72Ngi/uhCYQHB1HzpLZNaEiJ6cFJ/YMP+lCbdJBqLHYyHMNW
xrYZm5N2JzLjIRXoZs+zLe2j2dRydh34qhlUh9DNWizfkLmyR6cuOmhKtM6gFNxEmTVJyJNwP/a8
jkWcqDJsefCMnvItJ7a2tsAdQKNy7ug9AziwNO0JN8D044PmJxiN70q4eTgift4NyvsN3fgtgtq1
qZ8lvf+gSVHUXlw2ud53RYr8fjJqt3NhO6DfbPPn5U20dj078CCAPbqojS3dmXQn0nQD5tTyD2ax
M7K9GRys7uqyldWRwEeBgxAJZQCU3jtmjwRaViqbJUBcHFTDDr1u3E/lFgv5WlwKCUsQKkC9aqbq
e2+GpgZi3yBgCTO+g/82SsmbXndh5n1rIfPWGuPG4VhzV6f2FgsEKdY8A1Um3FUZlc5v09zac2sG
5hw5pFFBUHomKyo6nH7lFPPFeUXJjfPxegVYGUEDMoeAkHtanG3G/A7xvV8gkO1DVwOpnZqiyyu/
OoL/TCyzxEg/TwXxgfDlWcNASarKezMj/YaV1YQjwhe01iEnDjjB4kXS9s1Y6RXwBA5l3vcxHegR
PCQscuyuPw5FWhw6lhlXqilTlJqpveftWG7VzFf8E+IONN7MMo/nbHACOXnXIwCLIZ17D1DkNWo5
ke20n2s+/TYH7acm2z20ezdutcWuR2oAwmbIjuPh9wdJNh++k0eRH5QgK2EFWvQH58kM1K2m+xAU
YHFByDVKLFNomwP/2NY/M7o40ZnEE5BooFFwvJfQDH5d3jULr3T29cVyjoQh+u1KmYw+4IRXkCsI
nLhpN56Tq1YAxULuHVf2GaqHEx/ZiImoZNxl9MHPXuzi22R+vjyUxQH4ZyhwrTYIRtCuscx3AYTT
tFIaaGkvruXecjcWf+FZzz6/cHmTX4OIH9raCSdtmJsoMMftlozW6gZz59TWLHAMmP77DTYxKdCf
MciE+E6Ifs+DDx2J3IeydYE74+hsFenXp+xfe8uIs5Zo9BoL2CvbKWbT51EZH/QX/0wbOlrAMIN0
Caic3g/Ja9hkNi26dCrv2MhDFlw5/h5QKMictdWO/QJK6PI2WF2nE4OL80IzwVxWwWBjgsL4IdMj
Jo6XTaxuZwAXZ94BRGpLTJXjVKNncZjQ9NAYwBGpXpXjhd7GXb66G07MLHYcjr2DCjrMIH8XZvWB
VAdlgsg+j7s6DwkMXx7WIu76s1RoYwd+G+0Hc/D+fqkUA30nL9GiXfPHIn1l4EDzbpUVlx8VV5r9
6ImhJSOAB7wlrioY8n9TcWt9MIX/f+MAZguZQBd37TyvJ25adxgzDAKP6Vt73z1CbIBs0d+tHRxg
lf81sZiqIadBRdAGgucHC93s0G05s7Ut9p8BoBzej8GWEL7qXA4DSEeZrAhtKqLUrsJ2s3S0dmBQ
WTFxsYEv7izJVttV1vnKEAka81X+kpchG+jG1lodzn82vMVbvqsLj+NKRUOgFdn219GOlb1LLWvL
jG/PE3PydPln8f+ztMyAePrgjilD/5luMHEV1IF/X+asjQfVB2HdZQwKq715X2Qjvcm7ngPBj15a
PGKc0FFVHkuR5WFu41+YWeBfVcqw84jVZsrCUivp0baA3bWlrYX+0NgENCAcu9jg7lH03nfgtlRM
5fRWaJqHvgTixvmolBO3mee91tRymrDvzODIWdk+9hUpdkRj6V5YbIAI/FSGY5kZcCqGF6I20IRV
q9D2az6DljQa+xpH3y7kwTCLF7+BZqgcDBFBMO6HMPPXHmDTXT6oZsdoLW7d2u5COvXuW+AxjNMs
SDygFnVgRT1G0KNFqa5GFnsaxms+sSPezSDTzUahxbYO8k5Bei+qCerJZdbTOirBauAeVZBB/U6r
bD00x4GFHrWbkJqjvTMLyJcGeLfFntNpezwrg2OHloR9YQ7p0UWN4RFkDC8WI/ZOl6P33ZvaFv10
hThwBXAi0fTqiFehiuzUAAxOb/q49pm5c/PWuQYPXRdlFL3GGro+PtVWV9/o0hh2vEWCP9A8eVXw
DmeFokMZ+uriu9eQ+uD0rdp5Zh3EAXhPQj+zvGtutEE8lXhFVpB3jiFh7cVp1f2obeJG3GmN36lt
kiuzcvrnUeHBEDrj0N5MPtGj0a4kmnSKgoSVTI0jYCPFjnYtjSeFfvzBBrlJCIFV50CUyF9QS2ye
RePaccF4KsN+oMNt2WfmLXIXvxU4CUJrEv5V1wKWALUvd19NeYOHdU93TM/NEBld/CvqDz9ohxwr
yVW50/3U3Y2cWkfQ7Dqx48jqjha+f836qjnOLTBhlukl1tI1bjKifmFjePvSHK3vZHLlrjBrF5VN
4l0p5ABC0ozlLq/GV7O/6UFk1PHxSXlpG1fZOIYyy7r7NJXpwcnTPAK5pHMc2vEVtWAt4p6P9fC5
il1qsBJVHeKG0mz5AXDXfOfXvLmq3Ubuepk+GPS2K67RmwduMxHqLfNCt4C2QIlE15HXvX1MRWuH
PXqUKNpZrOwq7SG3ahXt76rXfqjR4REQv0Bre5V5X9uAfskaHPQ2Hb1v5UBGN6xLxvFTOA+LoZoO
dVl54axvEGcOaWMQImuPvAdbsSlFs4f40ADJbGM4tC0dbvpM8/auBCi6yRS5qz37TQv0IWz9xokM
laOjqrSc0C68H4MBISTAPnjEXR+62lqqh2ljDFcGZUPUZxa9q4qsu6pTI/2Ukole1RK6XAIMNQ/B
mKchckmlEQre1RFn9KdmOsht27INC20gO1ZSKBLhCXJPm0yGlAt18DPnxR3UgDSID9Vx5f8qW9vd
q9y20V1nmnHN0irhQlY31TAkZNDJXZ8PzRVPIfXnmH2FNFz26Osd9PyEz78Q5nqhhT/uLbt14oGJ
dN/lkxeiLD3tZKcNcZ2nKgRvmLmXAuSVjuQyVq1ehjRgxp6a1NvJoelDVhpIzDI0eBfGSG5d/DGi
tVeHWSvoIZsq+UK0GvLGRh+wyPY07xi0aowax3vLXJeHpG7qA5732Y6jYTSyGp+DhL8YdlPp9iH0
GQn2DBFx1uhu5PhNfQNiPxvxo95BE0C1n4lWWvvGbOb02CSuMx+hM2qBXQSBexXWahrjqlBpiL+R
PhoT7UM9k9/zllpRgSdQjE4XGz+5QoO/lfXxaHkomo4Goq4sI2EepOmuEirYCTpa8dT4as+0AqQo
lU5e0HhoRaqc6yDK+1HV1IiQq3vtef0m2VDEkuevnaN9tWTbRsZgvfAUDr+FkhSUNBA1Yn1eHAey
Tp6ZSlCXtWnkoYEISWZK0XYM6WyA+4ow9Toa8kZ7qsBFFWrKBfLMyIxYMX0KC2oaOMcM54ZVVjj6
3Dq4kyzCXiF06Gyb3KHboXjk3Qi9tkob62f8RZzEkg4GDlAlIgWP8Uy9uokcR5VfPMaeAdhyvrat
xm76QlfX4yTIDQFCBJwExujvW4oT73UZmDv9QnuxiR/EjOtlTKEQEAFsZV0DY1XtzTrlwBgD3M6J
92b71YSxFeK29oLyOPS1FgJvq0epA1CJpjvVjlSdFVEXvStmb9u7LmddqOOc7FOSup/yFkyzeGTW
d/k4NvdSQs+jYvC9Fopvt8hQFqgFZH3YCec3nJCMO5d4cHcaeA7cRoVp4ed7aHSMB6b5wz5D2h9b
u2+vbFK6EfIK8hpU2mOEy3a6Nru2j8FdaH6WeeZCCTRvUVcZ2z4/UI04Ya8H+Rc7rXGtA2bPXzRA
kbNQd9IOQUKFydR7kuRDnUUN+KjiLsjlLhD+zyDnDVpNjX7nBZN9n5aiKEJaem5oKs0IpWMXt8hT
fvNq57vTtl9GtOKElVXSTykVxW50EQU63cgj1x2D0K1w7MtWI48OVUUYlPkUNbWVRc5QZGhITYcy
5KRiE1wg8pNH8BBjEUbiVNdcIp8NngknRrBCHkysWlSNaHX3Cg4afwS50EPz9AM3siziJQ6/13Up
iL0JNL691jxaGS/DsuHT9eAB729WVn5VB4rdd4XtXrvEdmIztd+YGuiutlR+rTdNs+uN0v+WGigh
j3LMjhKxBwqiCvH6iBoLSmjmt9oOGrAoIVUH+Y/JeZpGf0Jq0c7VkyBG94kNPsOe1/kdWk6NsNfK
33KCg8zyHoIhultFotHoAwiNaMjQwXF07Xp6kKLFKamtmtzabi+jXLjazQi12gjEzCTGjZd+rpvS
PhCntg+NzoZdqY1FjLZH+YUrszy2TPkRfqqx10A+dWi4rWBKa6oHDwSED4LP+3hUwYtfeSL0Kw0K
gdQNHntoBO5svVcI2oAzIyWCJ3sssgihyxeTa81PVzXkcyaKkYVOOjFkAPQJzt4sWt3e272eGEql
T2lLKDyrQpMxejNjEvBx5xKmooBP8MqpH0Sto7H2MDUjedJNWnyyM1yBY4MAqvCHLpbQLN1NrS6f
7FSYYYGyx67R4Hwap8zDcrAAZM07/0CBeYpz1RnASmavet76n11ey8hMET9mvQ95KG9SbxbRm8MY
lH2CnY29YLhvIGXg14ojnK0rXsPZYm8B9lGIX1oD+Kde4uGsa6m9p/nEYjlO1YPedJoLV4uxhlkp
2E1OjeZJBeNPt9ZrRD/t6zg45G4crOqug9Z8DJbz18GZF21wqsSVZn419T50GOVEbpiDbQXmAR5O
Alet5sOtS5UZ95mO6dPAURlCsGJCa5JDsXeCaW+PxvAZ7QQy0jIcRui1PPfKKGJWVL99M/fAIzfQ
a9/uH1pmxCY/ULZ/kXr2pOspD/PB5xFaPMZDD4BV1CtbhfrQt4eSBPQ45GNxPaHcsVcVGXa2NZU3
I03LHUBhVeTWxFShjxj4ZnSAcqZ52VxTWqpPjmIQ+BlcKxJ63d85Wt38xMSPBxO8c1nYj+O0yz2j
2DeNqjEFQ3mjAjPfFW6RPgmoHh76FL+B4zUe6XhxX1UIQYzQt7LqxsyN9msjfHOH6mYRB5L7dxrY
mPfOhNDJkm7zWOEy1WJd9eRHnePhsS+qsU8ks0iFYLVT30EVdDsMzg+qm/+PoytZjlQHgl9EBAIk
4MrWu93elwthj22JRSAESMDXv+x3nRjb3SDVkpmVpbYJ1XW3siMdpsrPSkXr/+s4otOlbW/nsYGb
lBx9fyc7avKBTebWPdE4bedlCHYBzubyOrq0vzCLzGxg+JCA0tUHOnH4f4exuDZdwPI4Uv0eZDBL
KHE+2hE6BzlUcbEN0v9qBoLeJZKiSpEQ7JTyqlsSmG+7KKRi7OTDmjPsHWujSmOLhN/A/2JacyNr
cSUY/OTpCkHIk6iwyYLo4MnYaEq4iOsE4T66siqkWRkCUhj0IMd0bIdw+iDUm9dk6tzoqFD8HXzj
VMXQDNuhbjHd76Cqzlp/VFll7A8EoDRdxYjV3mMDaCJwZQLdpUw5dpknLmviLFTKP9QqfMNEEm5L
pPHtrY4KhoCWdKL8aMupS4Mm8NJ29eqssbdQ6ChMgbMazDSkrgm6OnGR8EV1Uy8s5Z2sLCwJ4hIK
6UxHDj4paVHGxIjooqY1VtY6DW0TAtOnS0TUtRnaj5n75d5ivSFcG3yB7NzGemflIJ7CxdWZCIXK
MX0ri94tkR048mx7c0QEeSleUQlgv5ER9ocJvvwL3dJczVrTHSU9Fk87k7gj/WzWlGPMU6ZxiBk+
i3Gxs+xxGhn2nbqXoEdsZSuaLTgk+IewXsK9twk/ccpW36oQc/CqObxvSo3Lj8HRNjFMI2Si7sn0
uOpcYbfGfVSOLlqA8YOH4a/TRnHioSk5LrZz3mBh4+z06vRf8VqOScW7OMNwm0rFNOHvwCf5EsKd
5VAZvyo0AkVKHajKtKFhsRDtgQzmXTaUXJ+ZHZoUXLWfRMAHEdwdVAzWp+iu1OrsAmsdnjAIPq/u
uESJ2qiXk3JwU8rrLZHNUBURRl+LyQ+3NIhQ3MWi+405HDpUT5uUdDxIOhRzWRXQJalFtWZCTnE2
UCfIemg9rzDk8g5b1YVJjbR14X7D0HbA73yasD8uoIqf9Ui7nQ9DvHSD3OC+kXTexb43f67eumWx
dL0HV6K9QV3erD1q2beOnPpQ6oOB00ohMb76LhCETiWm/bJ6aWab4MB5V1S+Tg74pAVG0M9Pnra/
xmp9EBN8ecux3c6eeJrboox0naI/wsvxGvKBCheT+AqF0bZtZcp9f76DJVyYC/y9zOMehYpJoS/U
xGmySmALq7tG8XvQM0xQ0yps4PIQfkElZ19azNgcendF4nHl2lcHXnutuqMDUVjtICb2Jxq6HBq9
IEAtdZu3rlulSpUwjiHuRHO5jv0dNqz9QFLpHHtUNPCMNF6KChCtmiirvCmxZopsasq2ZmGfHQun
vd/2gFFgp4b6UPdF0/tdNndYlafaSb7G7voWVtut/1yxpmpUKAGd1tmFcwA9uASMazuUtL51YSfT
9H2ql5gWLCprLMOeRmjrtgfgG+aEoS2SY4yU3fsGYwtVOHcFMQ2uXxRNuyoo+T4aOv0IpjR8wpfy
ExbioFbR2VlG+9k0COZL4K2ot9cBBqltnOrJzLltZPA2V6rK16n1PyfheXdx3XiYVx559LdN7ZhN
iLcnE7QhguY4pI1bvnlj2yUBxlfTFoE2mwJDs66FLneMDc8Idb833Zi8bEyXmchHZN1iW9RxWOZW
q+/FaP0CACoqCF95EQJ8S6oAr3hd1+CxC8ULhkiXDKhQn2EEoc96vsoM0CRuFpt/rRe2qSKN2otZ
BwhNeHuumL1Dv9LxkZrOOcGwLTzxchB3YdBuhWyiBj7k9R9gXYWvQW6wgPMR935/34QLStmp04D+
AmAbvMRFpf+Qd35jWvbpjJ3cabC66EudhewWS+OM0Y4ju1QhUmvZ3zksmu+rTnfnsEMu7GJYn8FC
ShSq8oacu/EX87yhcGZsRpIOHb82A5BSwYGniUYLL5Ze3qFsNG9QPenE1xjXQFfZJ3NP9a6UcwPg
hqFr2BRrPrah5kXXGRQiK5U5+p0qbd11TJSa2no/wSzmiGHVv0GtPFnUtqVqoF0CXP5PKXdIq7ht
jquz0ou1U5cFk/WRQbivHweMU6HBb6dEKB3QxLe8LSLD59QZy7FQciyhH5bf0FIIXFv9IxYdikTN
xD+yDqd/3sg/s2w1LPn6vojKkjXwkGza36akfYq93uReYoIgh8oeaF1g/Gye4qemrqNzuNXi6Lui
OcYRggJgr/katvBRBQ8NwWSpTOI7wnlt19F9gI+keNCj313iJgrft3gGfIW2NcHDVfd868PCRYjd
B+G4ZtjZ6OfTWMo8YNuYul49ZQ6fvT5p+lF+TBMrT2Nv9V5gzGxfklFc5wYq145s8W7Ba0nn2non
3+DVcMY9WLEMNO8tvD5lWW+7vo69k9f7OtcLgcDab4BbxKTf2al88zUfi63bvhwxh4Bl1cIOkw0E
GGrZJgHquYKM8JIZlWNhRzTCnScSeB2txQR9FbADRoP3kaqeB0i9E9GPc94GEzo2V9SHvvWGu5iN
zdFDE3XaRATEgmkS/Jk2VB8smt5L1YoT6Xy5a0aHpDAB+OHjYvHxAQsH2+B3QK9mWmymgSglbNsM
C0GAYw1oGIKwce8b4EcQ/ToN6rXYzSU0hXtcTr8YULflTuepo6OX7skr6/B92aLvEJ7LKS6ugzKw
moo+rNpkcbroENChRywZuufRicYMU/2I1B1mB0njVB/GC6dzVY9tiuXvJhcoC1Nn25asVhhcZ9JR
L1s1LVBpVgsMldhUlk94GQRtYaviFA4bKgmJWnLNtJOSkdGPdaPmSBEwGEy7IbuB4YJ9QfILbrCv
d8ASK/deKCAXKJLMfjUhv6tWJM1KwgKkDqYhkwodAgUi/+O1jYgTXg0SU1Z22ndQR/0BljXPPpyu
YsACC7tETJaPYqhDZNHALxYoFB7rkXWZa8ooG+ImLByERLx3HOx7x2/EEfNJLCv5pNOoXJcKlYeh
l5kBqds8uhX9SN5rXVUHdxl+vaGxe5c7s4WRWhgcYICk1hzshZO7VnVY0eKLi6d7uyQk3C6Q6NSJ
Hrzgja3B+wL+GpWc+qSNGO/x64ALjHiZh2BY3hvjQ2bLgkomvowJTwfbMAZXKnJbSljHeQexGHyA
J/3uSW/IsAZ2zAxtYV71HsU3vOTJ6wOkhqmjfxGC/jmU9sPDWNJxQKvbjQCigG9+VHKbU5iayh1w
hSldtEHPOTh97jgE8ReV8UcdztPJkz2Q9CmsnwzpNfgDCM5C3YVFWXdibxXx0l5M60F2Vh5Hlq0W
Vw57sN12RvHoeXN8UjFRH3RTWPKOvalesQbVyxwLNC++/RBK2RRku4vmyu+DpwhQQiJZsNzcYebK
2Ukpg6nwpV8mbl0+KmHtJdw2wC9xW276pZuXaSp4tKwvTEckV1OpMiX0lmJfhO8e9e3AY+dM91Zq
d8xwbessYGN54CsQZS8Wr6AZ3LSLON03mDzdlZ7j7NH6lAc2dwRDGdy+RP1k023mU+rwsd3VswW8
B5PIM+49zYZIfUu3+256SVIT8cXJaAj47WTQZuq8LedrG808nSOPpwFmQtBPCS8fhloA+22+Z+zK
yY2SLaCIAEyLO4fl2wCHIZTVSzzs+xprt+pPgGt9ee66OfQvaoVZTkLMVFU7Pc/h3ebA8LUcg2qn
fFal0QoMoWs0UDBJsOOUOexna2CO3ll/OmJ76L+y5TfI8lW/yfrEhoI83b5AgSiNfMHYKVgT2NDP
vS6CRR42V9mk3ujTgCmwvC9XRCd/IDt2c96bwDRhm0VsM84IMA21xvmq5ukYlizZuHGStW5esGXx
hsZpUtRtRB/duvpePXKC4dTzhgu/cytEO6i+zQH+4Jc+lpfArmS/daObjm71O4m4Q/t5Cs1VYlcb
DQ8cSKgnMc8C7Lt831CNXTwJEigNV0f8qcDOzzWLxk+imZPF6+STpKvJhvwe1UFeY0L+AZt4tmPk
VZ+RP75y5c5Z38YimYgBRBY65UlAm44X3FVpHCiEmB5T3EngNe09LE/sKehbmwM3tklfOWVGHaDV
XQXgYu56Dmh40kV9a1snhJjU9zcQTSYE2yg8m7RdaHNY06CVnXkL+gNReMXTSgPbuqlRnskgoKpg
kuetGRklzIpWSBCkDyyHbGgfwq43z/EsugzFYHhq6/UD8dzDv7Mohe2je08lBNolWVA1V+PMcPHL
GYiIwWTiuOGAJXDWbEEjejeICMknaaUZfyUcLBKMlPY5DASavCRsTOEZ8buEi8h9rDLscpAg7wMC
UAr6hWZ+uXwRrHVO4Ja3gapxUZNI5ReeE6BLrNTi/hBnHE9qcklS0wasKmCeRJsYsLfqLApTLCbw
1356rCvRRTsDveNjCLcm1MabGtK1s58+4lTW1kpCYux9Rbe95dpjw5oHawswkW+lvPd4RC6gdfoL
RTDBJ6HfPdrlU80Z5hcELOc3GkuoOIjIOmwPSpUsG3Tv7YfL+bA38OE4Apn+nsRsgRDXQA7rbijx
IsdyzdrJTE9D7ALNLRv9hK54A1oseUpDLp6N4vN9J/UXHHG9PBhi7IivkaxRybVJM069gaA11Cs4
mvktkAyAVxTKizNrqU7Sa+TFBdF0Wx09LddhNXXRmAD72estyjvuyjt/ab17Bag/tUuHatGdpxdL
RtTltbPkVay8BHtWXvsA8N+Kscx8prQ+bmHcHJl7K7g1Xgb4VvTTHh+KgTcig6/OVGgT6j34HJn6
Qycg1ljag9PHHmJf5yawT5yzsqbvpGtfRWwjXOtR5FtVentnVHQfLx4qOIy0RQWYzPXR+IstptD6
B7ZWC4Tgozz3i/ZTd4zQ2uK/5Ji/wTPxebzTmHBKMPO/XJwtjk4hx09ggvezH7H+eWkI6ALX4zkf
dV24TggRgIarv2/tCCsCLXTmlkzHiXYbftES+kOQrHDTtMwU7VheEU6CncR08ZGRttmbKaj2ofAl
2psNBH8do0VgLc+bRbrA1W62sitQLmxXhl8OhRChQd4CPRnKvaGrg8yMS7MA6C0mDtjcpRH79FAM
gfbgTbqQYTwtUGGdXFp5Xw2T6EWbFWiNllNeulG/jwIDJ0HUZDtezw8NN/WuZliiOQYtuUy1A4UA
ZLaZYO12gstqcGSMqkPgWKSuqPTvV13pT1Fh2AeYXZsGqD7TLZYeUgpi/9r5sEMoXfPkGzA1oY3H
k3AcKNjKacxpt90kTDDZvBLagyLeJp3Eq9/u42bb9nHMWW5MIHa2teCet7dtMHrvV1gdGppgfkSA
XsEjEZPXw9zufVJWZ+VpdVqJ8ne9b4YHwI0R6K51RmG3gaYdeH0/avsUoNjcOwtqGzhvBrutu9HW
gftFYz1e1gDLJ7pwYgeszl6flJlLePxOaxqikOkkBBKilvdaMJgLxfanaph957ZjIlnZiljUIBQo
y3+kWVnRRFWJjtk2YLvdmxuR9TKns1gjTDb+NVG/2w3RtBX+1IDt5UOdNnVo7irRkqx3BxfkWTnk
DQDjo7qFA0RJ78CbWqWKyqd1Vk3urkjF29isOwCuOkNdP1x1o+ylIxJDZVE032pDJ+0NuEOYPK97
4qgOWgeGmnjtw7S2q0hYTV/gIBjvwP3oo2JjewS/h3UcnfF2gk0Rsn18GMO+TJ3KLndq4f09MEIv
7eB0+bC08Z/Tkn8afQiI63/wYhkPLHLg0+YHzYNZV5u6ms9wxCDBPaY/g7wx4Hw9yrtjHTf0CJ/e
alfL5qUOwhbNJ3FPI/UWPICpTceuCZIQVA54KBfiDxtuOWit9eDRkr81fP3ppuFDjlzAhxvO37If
qwLcqluELuqnwMGg4lpilGuB3v+el367i8NmLHq6efBvx0utEHsuXTsKAFwrmHO2vJi+HXdOLNqk
B6l6Z1kpr4IT57WvxoOqzN3ak6oAT3AXYq0UOiX6aTwsmaIrsmtEcMRJ34pzjLe6Q29G7uJyGR8w
PtekwbJh5CvGMohybqMfFGlk56qwB5EEz8PZifRhHZ0t81f6qVHQ7duFQGcSlw2wgsVPOvTDhYhh
hRca/zOqwfwpqodUxLd+bHDft8BW57gr5yMamQHc0ASU2zWOhTgNiEDlLyQlQYfjomofEx1OcyEq
qtJNjBz9ohhyAi/tou41ucdMRlPEHTrCYEG0owzS7dZgnIBxFhVuad8sANMCh0xkwLomYLAj3W8l
xm8oc4K/Eq4ct4uAn0efkZZx7Sdb6Pxgi28IYyv1ES/zthN2ni9wQrD72sHX4T5QHzUGr1AYiJRb
su03Y/qUbfIhstv0xvDRMiBSeOOuV54cWoqsmcQHtD0YSA2gxTZVmBEu7HPUhyG+hYPP3gBQqt1m
Oqgp3IqRbZBMmde+BMtYWyjWCTY9J8aP4wxMSIk14kbmsSDTwZvb6Tq75bQbYZr7HBvhZ6qavZRw
KgBdoqRPy8GyT+q5495Eq//OyTq9OAprShFqxxCFDYgo68FoGFRmlI7op/JIACBcB5RBlWblDceZ
H7TfbY/GmC+Mhnh7VwQw6tCkuWDV4/g1dLQ7A4sKQP6H5fMKTCxhg33mknepRZ8A1hMkGVpO7f5r
xghtDmPb9zaVw3tLom2/iDosfOEDUgQn2TtB2seQbQ3dDkX679TbN+Hw55LJeC9vyp2lBQaoozKC
PI3Z14jjLyyt6fNhBLWI8eo5g1Gof09rq7/daTCv8M4waY0eNxHlOufoTm4zp0isY+S4WC0w8h1H
XkznxvK9aKTN4nAmOY8hS1jKjkNkxrxnMvu/mMmvi95O4W7x/DolZCgfsJxqSkbak4caBVkyMfAa
dh28rPRQ6Ii10akEi7EnPoaSjQO1r19ak241CpJRYkYsMRpGzhBIeUVlwpdoZN6jHyhvj3YLuh3W
DIjwCqklouW5rIetWK2ss1aUTxVzyxOYRPkywdcQBXDUngk7Qi+lOarZ+q3sdZiqPuygLEPLE0SQ
mQkwOY9+8+m1NwznoZzuUQGkGrfVBeJcNd6lgRzAvtayIBAagV68DN0/Q+q7cluLaLpW7XnSD653
AjaT9EAJGv7jYMoxBstftSKBfiNh0WVeXyByLCjT+4A9C1h+OJZkDX1S5EQpAMh7Lo5RBXevUwVm
yYVFVhzt6YDC7tytqPoZyuQOPU+QSIw61bn0HTze/dbumfyJwwf0WkkFS2w+noE+Eqweke5pAt7Z
zXmlkVUuDuAr+9WFD70Lg5nnrbsX1W4MAenRw9qPYNh+pd23QJ5GJ/Ug+O768wooqTqQ5XqjomeQ
jq2Z0hpisAa5TU9/8wZHHvI7Otlgv/V8XuTPrELwzXcb/0ekTgBugPCGjkXogvfPPHh3hjNR9YGC
x2YBpmviAmnv3Jc33Q0WlODJl0jDPdtO7lws488K0II2UDiimXItlrX22chzayA8QDeErSUd4OzW
7kl9DNYTHG72Q9BmNNhjdLdTzx2ujkZ3fYkmoPswnDZTmyn/DOovjaYo683P7a0x8YfOMuvqGUHs
0vs5je57/eYiYHLVHBtvZ8lpo9NBtm8EGimFyDC7/2rhJBYCVTKikYxTY5/K2/bEGVjq8oMIlEhy
DGcAcIE6aovE0xFIfzgQtNeeHVgVJ5sXJFVpk8E/YrOWxYlBIsnwqYHsDeTquGcdfPD+2pLDJH4I
flY5W2opHuDF8Y40usTyRoJ9AFixISZva9y/owz/BeR5XV4xtZiA2xiDCyYTFdgs0aPV2HnTroay
RtJ8Ij9tPWELo5dFzqXanCSuLn15VwX7Fkg0Uk+ERM5ccQxGdyh69LgpzHIlsjjs1OPIBC8CC44O
gHS/PNjl3sFIIw83NFTNxcpnEcV5hepr0gtEUsE1ok4qfawWbM8btGpjlUXsXHrDSRgY57f7NuwS
O0ODpqq9ISbBnQY5B6kvyiXY/178GcAHQl78YgZE3hj0Wgv0FCtRseEGTcqo3HRAOVg3O/hto23C
b0U5ufIq86OnZb1G8sIwy72gq6fje+289eKoQftG/qUxfBc3azpO93R5cePHAZ7kkGZu6g+g5M7R
r+726MUvUPVv7Z9tri5HCT6QZArivWtq6NR2K+A/j5JUrB/V8IK5NNe4+5IvB2bdtMEmkqEfcogO
cPZpgmoBtMFhhR4ngDAulpD+dE8jeR39zA+cO2hE8t4bc7VVUO3+BnMMEl9mPT4TwIVEmRv89b3A
pl3W5w1va64OCksb3LVMMRcAEMm5Qm6UefZ1wcxTHP94iBprcA3ZD2SBKRcrmvIKdvMy37zdHOC5
IdyuoOoPN30kKEopLpjnREmCgIgzgD4pc9our0bn1UCY5gOBi8qHhl4XOAo1/qcHwfvazQWF2IGr
T8vRxU3PVt/fUuFya/sDjCc4EAioJK574DsoSSWBcuU5BpqF5nCrXrv1gia3UFaAMi2PpYscVMK6
7Sd0Tnzyc6c+DQJyECqTyVwJs9DlgRkHPYRiFQF/yGy/nTRMCFZ26gXNuP/a9R+ui0exoNWBQKBn
u6kuQHHiTT0zPib+ciedJJj6HY8+J++mTF3umnXKpFN+j0ZlQJLTubvAaMKRb7P9R939itXOKJea
+NjFXz29VggxVd2gW+0Rm48aPWEHq7kWnPLG04YcZ/uAhFo1O8CJrXWwwPHfhmBrh3+6eQ7pGY1F
QtUHnz+gLsspVARQNECFebfV0LXvrXOJlj3zfqcIF+E6l0+TfHf6D2BUmQrQz4ZfzvjEcUWmqpBy
59Wvo/kXdmoHE5sE4gNI3p6CDj0PJIewxDvSpkasxgYEOJ/zaziqtOsPYGMSK55G9bZGJ7kAVoZO
1Ikg0ts2/GIIG823otcYtzR29pQ9tssfqI5+/IHkdj+WQIpqmbjej1yPXMa7dTjXA7Imwvc0JXEI
5aJfw33/eY4gld3uGb0irRWopLF46Lv8GwCP/AVQbjMAec6u46+1eXDXd/m/O8bJQXXFw3ja37TG
kGtUCEVsKIsagqYcfjKwmvJkuMPbn9KA9H2OBZ3iNPjt1daA63rweyhcUmYfjIWYcAYiKO8wMI61
TQ++ea3snI30X7j8jhCk1LxP6FLu5MYPA14JDkO61r8OWIaoNtkEubUVQdYF3yt1doASMy7eoDLL
Wbnd1Qi528LuywkMQUNz0tRFDPVTy+aPlfjFyA8yegc9gCa6LSR9E+Uvu8NUOdL/fvyKMJJ5zxT+
4YQuOTFyN4F/2ww/WHFgBprD3k3Edr5pe8z64iOcNhLB4hYZgh+JBFUuYCnENZQPm1Bp1D9G/bVW
DV7yB6JXDCfGimRd08KfYUcRVCJSp/H2wenTOJ/r+LfCjnpz5Mt5xJlh0+V208A/4xIdYpTaHnZO
PpYe6Hca5r2W+G2/fZuvKO+Ai9jxOwb6Bc4EOUenmjvIfF91c1FQGoxzurF8jt4ceud59ys56BFN
rLsPlrAwyBd+dCQO2IexCOo7BkrEbg/Qq0Kqfrfqx9V+hQQn5qOtPh1BwcdCY791mXIu85CB6881
dEGu+bDhaeuvzPnpQQMqcbbVq+ZfwHmcbtn37QHeca4PIeaXG55Y8Fjal2341/PDRgstTlJiAeku
jkAky7sYMGxv79v6Cu+stJo+22rCITjR6MXQ3YL0VXFMr7xQ75nX19mcXX5cb6qp6b1mxx7hdYtQ
qOQVTAxxQpOGPcbe3eI9KGDohuI+vm/kPp5ztHAZnf4hEYHZznxkMVb+Llj+4XfnyIicwpCJuW2u
5S5Ghx9MD6LBEkvPR8MVJMQt2IC5GeikSmRlF7qn7iLXJeH9YQ4fa9fCc/uTz+Wu9WIA03CR0ndo
ZVIWajQ8XWLAVyzublNw5CUqR32OShlINUp/h7mFK9GPiLsOrVqIzBt1j5uBlDZ68ddbtKuPC3w/
2vFfBSG17GrAsQdJfoUJk8F7qxEAPLfOR1mnQKAlKvcF3CG3v/MqMqdaEwwF3NejTDQIeU2Q3/D1
yfg64WeUPczxFTMWqAV4sTVTuqLUWMI8VFBRsyePtUVlx8eZx3sCg64B2/Z0+bFQ6PhhDqYubUlT
B6uZe4BUG/0zo8w28WTVVynOqofKs0Y86AFXaier3Psxptctbs6T4oUNkKpuvh4OtNN46FYG+9iD
XpEh4s3ey9DiNPft0Z/5v8AHP1X/DqYD8wAVP8QzSIU6C+ejmcBCYC7BK3nqA1zu8Cs7KFnKuUlD
wEa1fjLmPVA7NsEo4gdSC0TsstDdjw86XcfQwgV/fZSzOdiRsnyBIgYt+HAQ4VwY8jMMOinjDm5I
ak5n6H8U4E4XozqJd5P4Ou9OvRz6bj5AWAIkdeF/utxF0Z5A7eZEVbIuSGTiefU2bEnSOSC/88Ro
vws3CoX9n4qizOrXifmvXjN8bS5LWndMA/9nkH+ChifadBmfAWO371ZXaM2hfwPnB2Z5M3s2XJWD
xCteq/hFeCSfNWS+2/cCFUj53K1/MQbtGwzgkI+5AzOATyz2wXboMPqyoj1s2SffLgzWwZu7N6E5
z+zZDgUM0XoUwLZ2EjgcoFHfu/qn7k7z8EX9h6G/jYuBmTkNfdGS+zncGXagITnWa4bBjBxaiXRC
cci6ajcbQLpQ+Xnuw6RPsMXTIMGZ+JHYh7QALp6cgwdeVAHCrclLGF6MQ3YQgSYumih4Xqc1NJDo
MW86gBTmH3wEZDO/Lv6UsHlKfCzWin4qN/jehigJZJDKAGY/zxCwJlW/APH5RYwPyjvtnEh4kPVu
buI0wmcDSU63x5j+zRNmXZZrqwsp3mxYpptFNMJk0tHBKQI7kITNGXSzT387rqAafQY3UkHnhlkW
rBqq2z93ubjDM4VutTuTGoezxoF275iCyGuvDbYpRSc1oumhZyP/4LGT8cZPNJCq6pnN4JbcEsKU
a8leGktTs95NQwlyH2XZG4HOa63BqAFUR7eHAzCWl7DC7euepHl1hqdIP9p1Z/SD6aIUuC/w8uN/
JJ1Zc6S4tkZ/EREg5tckydGzyy67Xgi3y8U8CiHBrz8r7307caKj23aSYusb1vbZw9kPT5P8FFxd
vPgqS/vcI2PUKxMQ5cO2ec8s/9GUD4N1pSaIG/XShNc2+KhMlWwrMfRgI2OpHwt9sZdov7EoZKOS
5yKrttylC+Y6u/q3sDxtUKd8uK9aruY991ve3l33N1500mCFlc6xWQ6uKOhUPpBw2o8VhZF8OKny
fWE/NWU3rOrvUn/FFJULMgaW+9GJ/8ZpORbuunftc4trEtyAEVuknpWlTmOpDkFv9k5TsBejSwvr
tkki3wcjlQyv43ql//MI9q2sRLBqdUfR64LOkO2o970vRZhsnNRkrOtLFqPqW9EDJcJkq7u7pl9x
x2k+IvT41OzWVCzyIgW4jZCjnNtOTRzQm57cZdsrx6IhN6YsB0rbEdxsbv+LJgJIwqSWZ3/GOX0i
VNguVsnSdkdiFJdwXk+zx8N9SzF5u4W4PH0SojUegent28nE47RkSUci1lvgosDwKZ34ZJxlP3be
CXT9DKdXn6M+/1Cm//A8i93lSwpM6a7v6wOcuAQdbBeszRNKZuou5oK6/+kzIAbxcrktWPBqs9d6
PZRDMe5E2H9gAaVRZp/nCOxLnV8L1zp0eP1QzZafyQoOqjUv+Wpj22NOaZFsvjxLvjVlHPESdz/J
uTBLKLowWzTtytpK4pmZOCTvVQTnzh3/mDoKUtFrcY6b+OLwwiX7ndjK3Y2Wm26xFSe+rmn8/QOo
NsvXwFsYkbduJ+LbNa75wAp60mV9cAztgXC9bGz6Ivv21MR4Qm587CZw2OSRpSPvuxYrr8OSV9PJ
ZNmTKJeAexE3uU0+qK29dtayr3HwMlvsNbJyVJTXiAP65mE+kR+8N5W673L/txjm3cJLc64F5T9S
OCK/0ljaq7V6c4yXGrG9yQ1QDv+MTRZSrXkSmyr1ODjGzOaLtBHHsfbwaPa1tx0t37mTfXtyJd9T
ApS6CBL2T6TYlJ+jFZ3qXt9Pjkl6KpfS/nNzMG8A/Fi/k/I/BZN5QYf8rRd18eps726q2Dl5vbM2
TGvibTiaPbOdRJBXOKdrT4TXe7TVX5X5x1hYp5L3SWH7qY+/3HJRDLALSLc/Wz6v4IBv77xu16Jh
eq+pxc2B8+TabJMIF0pwwW705J4sWVIU02mENVbm81GxD6TUA1YWLE29nlk6vw9oBLr17fvDz86L
mXzzT+xlO+2EF+lseziND0HPxLYI/bqgHs3hcMgtxDgbycf4Zt8gv6NJ/dhr/FJGdBH8peCXCpqf
qefzjtqUNBIqU8z8Q8TMZYTcbrnv2cvW1DceURqSHnquzrVu9vHUnG27o/BZHUfTfeIgN/uMxX/8
NtZhmjBhbglD0a13uBIoItpcAiwwLGIvVZk+F1VuI9w1+Oy8DQLupSIor3Wkz1uVH7PFrHsvtsgQ
jWljhmufc5ZH25tHznWZGYhHuID7iCNgXDaexBgZ0LanK2mic71aaUe7L4sLLiTT7Y59JiekuNZN
D5BEXlm2uPc789gWuDIVlYR2yn+PPLzr6qRUeJ87N4y5qLbDwXKqV3d+rxdueZKevBNQFuTPyZEx
Dq/+XH9Wa0Dyb00IQZ5Mm+8XzWSlBsY6OqLEHTsiZu3eYCdlTnM34YMNM0cy0w+PR8X7Y1TD40pG
UhZ8KZwuicg8EFelyE0EfOOUz0qRtHwThpEBgwuOPxWXLpt3FaGgrsfHpu0QMKj1XIunnheRv+6I
XaPKD2kxRSeBsqoinVaLSes53InaPYZRuxd+98CYeaH4y02LoXi2ktzhIRf02SfQSxbly5BeZNkh
hHnlwBHHUbxW7D9s6GjN4yWu2BB4u7MVTo6EKE8eU++k2n++pHzXutuHozHalvV+4Wa4occOIRnn
aCViVmDP54SZOTED6kSdqpH0BMU/UZAziyNStWNqsv4quRDKvkkcSx84Gc635Pkqp70giRfr5n1Q
1UWZyk5Ixz5uRdYls9e+9D6hRBIT3Awps1Ve9yEpqHFfw2FxScBWjn0/LqjkET9oQ1qKdwnGLCOZ
z7evYO+2l+oKz3fjU0QRpbK0zzKTsL/x4GbhTgURyYEmqZuAVtmwzzVB8BAtvh5cNBMqqnyeK4Gm
Uld6J4k8JpNFgH3L0kG1+2bTbRJYPrpG1e4DysrDZPPapUxURHvyWUlubvf1MXG77s6OKB47nCy9
7IgmiV1cBH9dqibJWntJ4WH22xE5aV6ldu1QNaTAL+VPzyA+8PNam+YDHa4mmNJss1MXXW9w3HsH
zX9c+WPkixS7fBLXztt+uZV7Ist9HIR8LcvyGT/4fuCPs5jgqKzUxD1iaKVPxeqd8zk4UqDaUy1L
seSe7ZlRFQcyoixox+5z2FqfgyYRGuH5OfbGhYNaRlDgGcf7SDKUM8MVynqJXa5v7Iydmdh3ZbWa
vW/UpZk4JifazyI8xuY/j7fXMvCr0X6QJHIhXS7tfg4oO/D/OiAXSvYm4IBvJN2973W1z8Trv3j2
OGCpE3tkjedw/mh8/+A21aNGoJtNgR3c0fnKr+U0Hqn24+3MSWDqR8/rz46iIdcvRxFUL9TBEULx
ZbHsz3Ygzo4X/xuD0iZZRBmn6F57KzjdzHX4o2gyfClMPJ8VRnmbeU+3vVU06vkpZXtULtlClwPJ
Dz/gnavdLMMHZo9PaORUVq0Rco5hve3tX9gJHKX4dz1kd5uisabnnAp+/ivuzP3cKMqERP39Ye5Y
gcqfyF16AG1wfOOS5qD1oMoKb4GXg0dXkZj1zUmxQAtQejS6P2VowKKqwyRaCPD4IQwxytwkNkF6
D+NsX7pC4gFkA3AGn/T2hLWaFrM5ZC4xNbappSLeTreg5hrK+wL23Gjpa6hWdcJb+xsZ9+CX1Z1B
ZWw9kQ558NsGO6hAij5o3SMfRoAt+pg7DQhA3OQsCMkc6iENxwgYMVfHduUuT03V5joRTPJhbDJu
4M6dO5T/ejf6iaPtfvJwZobx4HmSuRBm8lSnReQmsKovft6cbskXZt79GhE/u4lAaEoBQowjJjQT
s+1cP0+Fi/LeW7yx4WLOCJQwaTXZIkHFayDptxI0ghY71gWjHEzmKoCe0Y55SpzhYERM5aPpjhj2
h6XBcZX0yzsz9Wev8BIBYGE0PkO3h7wCQWFzEcPn5Rg2LLtrFAHzqvPaVEGeebFW6voVzbqHfgjW
nV/VHMyuzSLa7RfY4okNs9HNH1rEsxP1Q3RotnY+tmVBw3Npou9KRv/Zkx0/2P6I+eDooX3fXPwr
4d9JWYXTW0/i4zekqOaoV94G2lcEoQOSQW40UuQNu3bcjX39VVVu89gHRL7IDIHLPGZF3t15SmeK
3oLFbcf/UIs3snGu+N5qqY7UDW/bS7qAdtxUt4xk2WPkOFQ+WQ3MM+0WgvQdQp4AXmFH78MwiQ/6
/dGT8Na2TpSZxNFD006sKCuOTofiUC9ZdVmEfxliOlveRL96E9rZNaVVnUxPkajM0ZHkBshXUMc8
YcHO6ViHpJUkCT0T0DKeqUcSG6LDRFlNot3/AKIjU1t1a+JGofgy5N5R/0nA58OMyVfl2UWWXOrb
WhnqqbHAc6JX/UIKrThXE40CNJJyRI0dq199i0wX0BMv9mWMdAx6GKKLoJfzXAHliICZ5PpJD2X4
HbQ+zJJVoXhGvftcL6H/CBE5826zrU/IaX3F7j/k+eDvwzUE+CBj2L7CxcCGLdN+R862HVTFB2c3
wDyoIX0pY+mcQJRE11lAD9Cm3FeNT9KdaUpycq7Fc7jN/T8W53G9LfmjGYifQUziOgQ7kswU+R77
ZhpOWtmvrdF/B3uqLp3v3Ld+A6ajCBkFq65+gW7Dq3aOqBz7oFae4nIIad/NNCUn7XxgOce/iCKb
d6AvMysBawgQ1Dqvk5yWQy4G72rHgXqbpcD+jduNAlhIgYcs1nNVW9u/TjbNh00m8jhuZjl1OKVN
kgUEyKsqw82ZcpfBXLvW30CS0Y8t9cvNaRVF8VwiX1PQVSV3C4oE//fod2AqONrqaqTLPNr8hwf9
XdsgUmLTWSd3dV/LaBRHXxMfYX4ZautCVMVGoJaI1n7eclA5CMNogs07ndpb2nPr/ENctuUdoRiw
qQKbYqCkykzWzea8iJbMR6DUG0vX6GLELKpO7Lh/s3ubEXWxOKdryiz2rqk8+nMVXXiSi9IjD+LP
x/5m9Qw6Dv+Ly6lJb5UvEAHLSCuxrvwdv3W5b8AYI2bkTNVlESUgFTWiLUdQ1/vRK/8JjiiB/d3b
rXoQys45RM3NiA5yenWIC0e5lD8VsSMCzRppqKtj6gkj5lcBsQvLY3ioy6bnp3FcGV28wh72Tbvy
2pUAINaC2HyEJFpVan202AAAf7++qFI/ls50w0qVpGRCposwHk5DX3+72farrQ3NlfulDJ6ioiBT
zHS2y2OzkvMjV3PK2ffwE4vhtWKW0ru54Dhtb9VoP/O759q4ES+ljmXYTHPZmYV5N9SE479ZRqFs
bm118DP+0nUW0waRwfo0h+1wlv0SkdJFZtgbYX0uMddYxQz8Ua9OT9lSLGf9BlSgWA786NO5lNvI
EYAGy1So+n1bhUOGOJL/deP8DzPKdu+Yrv9oEIe89S1voAIymRewNjIwB7TO84QaKoccyNl/kz02
Lzak5Z95DZwcRzwrz2EWPWa8B1+19qarZxEqbK2JG587xZwpt4Oj2ZzU+GUiM9BsjLVeRAu1meRy
BiOJrZ97yCFMPpWf2IWOnbu1V4FK5dSAN6AAO5xcKkRJY03IrGu+4pJUoz3RykVurYwg6Yh4lXRb
Xhz4WPOzVY7FPip5ObuVwwO4WY5/1VAeyDxxW7hrpo92+jhQGdlryHH3o0d2WDCjbVGGO7tUSE0B
W2jq2WJwDsbtw9rwuj1tuTwT/p/V8LTMokwXyEokYbm46KrMkPMtYuwTMtfgyj/6RiuBGCeTcfKy
o7QmOFGiGg9qlTBFxihj7NBOy/hN6GouHZ2YtmG803nLoE6jryFTAsuqyAL6uMR9+Obb9YFMLN8h
1dIfwujeTaLkhaQyzDMnEHuV29xlWibl3Aq/NroOLDJUOZOtX++Y5GKUqowSiJqbLhnKFXTRLRSY
xbBXSNqNiSymnORC8JzTFcmTYiAwoSY2vSBwVX1qN1k27ZdtuB/0/GPXpVleAiYzMghZ9TRptznL
ycMsop/koaYXD+5MVpqWotD/Wl7nUMBc8V8XhX+RsuJ00C1XLCb+Ookz3L84Xy5L+B/hXcIF7SgG
MAjCIlt7W4I8TO3vbvTFM60G9QEcyE40JAViB+LPPPeVm5aNdhj+ZmBkOaCzM8bBfI424jZepJen
8RZ7rARCVcj9Jg1nuqFNzpuYOhZFZU/GT2MjiDBK59rURt7qRwPhynJEuAksmjVD8xFtDbieaPji
9qoIJeX1wFef6WSZMikSDAJq/Wy/qO9hF0w4s0OUFJOsH4ct+Jep8jbf+uabdO9fNthncDXCxziw
zH1WZNR4nZjbUmiPy5wCufN4nw2B5NmgXIVUhbhvTHBzzWPLPrl95XxlJhsuMFwWEpJx+0Rz0r9r
FTyHnY51gQ8qjP/ekoJNoQGgH9SWbd2LguRjpEv7Bhni7mLQMDanieNrHwRV/FzmMZ61Zxm+cQFC
v4VXEoBqyU38Oc4ENmFXBAffLx9z1O1ROUkuPrKZ6wRiC9BtLAITix8Wsb9ACXsZPYVIOCxPrrbu
uqke37PMr8g8jAgDanF571UKJ0Quf1shbbxj703Ptz0DYfvuBn1x7xW5evO5h3CXNwi27NwixRo/
r0PPMh3/FwuPGORoSvIu5yTdbeP4e65M8NBWTIBeYEE4KoHt1F6vP0eXXOo3JZxfG8XA9tEemvcx
v7XD1hBbq9OWE5J1Z6ER9KQ2GdWGQRDxtohQKHbtMv9ruvbH9qoOUYp8UOBjRY+wqfiuVLlaksG1
YDPYPKbZ0SkzlYJW9gjxuwzceqY0vTCXJiO7nI9Bqf74gEyO8DXi6zrnPT9pTIjBq2C5TQUC4sot
KQHgBU1NuuKk3J7IfrnEvbM3Ves6eK2ew27uSv6z3LBNm3qB3bARuW628LtEkTt0ffk5DB01Ejbf
AA+ztl0FtiVRazgiImx4HhEUjLRbi/Z7aO32C3TaLcZdo06m3oRzFuYh0fvAGzizBfsEd64KhxdH
VA63e7sYN7hr1S9kDW6evMGIJcggR/kvlvF0K97Uh6yw0FWryDjnvuo0g3om/PqgZp9fISci/s4d
JDhPA429ZXYIDW5OFRygPSiSPqwO32Wbtz05uVbfDV/tOrUi6/fSWH+2zoRHeHIdG2iRn51w8X8W
t1F90gn9qBe5vIMeJ/ccSAJSNxBxW2djzjVR/sLG/WXTjNw3mRVSQxLzYWyw8xm9C4oN9jvIrNic
xZpthHminyXiBcGFJwSKwQ36MMJpOrv+Ru+3idb2Ua5ocGMYS/4hnxsUXHiclay6L2r5vE2U+pjj
BENZPXrPbdHhS7SrjV/K3LSrO6CvdJ4JCcR8JsVCAKmUc4iOMr6tgY6eLVbeHJZiaa9ZoETKUMPa
R+Q68jkrJ1HosWhizOLpp77x2oifMCwuofWkQE39hZll7mbPW66ukNM5NxGbhuIGqTKew1Pgbd7e
au2Z+4it7viK9Unj8ayBy9KngFTSPZTu8cyO1+jcTBP6uFfRWdVzj3TmeJgdpnucNEdLuyCyIVe6
N+GYotEEpgRJzyLdeTs4wD8tH0BugqQOlf/Qd2L8rG0pL+MU18/SVNm9AGn+Gx59TG/XUomuy/Ww
rDXeE6irS4inwWCovILaCTuhPd/+3oioWVDhdnbfURaoYuu80DI/eblQqY9CllShO5yQSQgtCJvj
POJHywpXXHRXBl/Khu67+qXeCwgHe9uq3ur/z3WRD6S7QGWvGwqVmtJCZ4ud7OAszs+m5o9gpWtv
s1/mT4R8c3UNpW3c+P7i6qF+3WwCdXZj2MNh1cGcUEjBe5btr80vYcIE6JSeRYbMCqr/Bm9iQmLo
2sl49v6Fs893kjE6KdxlfaG6JRKDWbXzSAnvMPTRWdtLGa83rJA1sMOqvAXVl4bDf9NFKon9g/9h
NJszCkMyH5xDZGJnb9vYq0quw4n+NCEHsi2tP6d8+yF+ZEN4nUJH/NOCXrM0igvSXFrboWT+/lvD
aHpaY5u4WjEy/oPzuVOGDY629wPETO4mFuuoHTNuzNBQByDYli47mBBQphlG63UIa39fB4aSTGkZ
fHlC+cFXoIbinUEj/tCCd3hll/50ohOpf0+tVx17ijQ0/OgQowaN/e9inCV2XV0nElTpQbFH418Z
vHh9fcoCXz+PDSTJQ5tjEQ5xzrtCrNNlZJ8cQADbomzJtA1qrfnw9Gin3CLJZw7bWv5mZcfKBYQS
ZEI8ddjhNU37Gx72GlgdikpBxol5mws3qsmls7pPyHv1Xgv5q5HWbydW5PVuhjkAq+mN6LN8wI52
qR3m6FdOnV1jWnyUBcf8GwHHZ4ShmhKxZumbTVbLQSgebIXM8Nn3m418pVFZtsm/4/kaDtXo/jTj
5NMcUO2paL0NtbOhyfkAYnUOL2tPcc+PnY4TNpJ3KswdVHdRXieCXBdYIPrYLoEm21R1v9qZKmnY
rCaZqhXdyV7FwtxLkSlLxkg01UFkoqL62dakOlBbluYwtRqrwPdM9MCSG41A7bhXtq9y2rXZetqI
xL96OKck72XDwnZ3u3EVNespN8zNKuj3Irack9/HAFFBwqfNNlj7LQx1iM5kk3qf1sHdhVEAuam2
ffK2a/R7LlHka+Hm9b5zt3d3czGS4Eq5yKZZTvBzJZY0ZEN9glrx1VLfg8tCvXonx3XDAK2G6WNj
kxt5etETIWhNIRIxKEA6oeM+Rc60IL4L76GoUKcyGz6TWYjKGIUnB/BrS9tCTsdK57f/Aks95mb+
TzjoblLSCxBkz/YYB20yKy9O261u/m5xNt3VQ5WBlssaHSTSxQ+cwsB53LwhotI9+YdhrqK04Qp3
aYdixgHEmJJBx6RQOP5DXtTx82j7CtzPPJ83C91OE9pbS/ioZmu2N4i8/WnrtfPkuFaQxFE1P9G6
7w6D2NpklY454QTUyRB42X/NwvSBXsnssLn2kQYsIQ7JaV9WJUSujtxcBuTw2ES9Q7kdhZ3mOLmt
KHJO+IQMcFJ/6UoOj1XX+t/gA+C6+Uj6LfzHjR8Zx28zo8Xa9LBIAsaH/WQwVAPjtPdUjwkwuPVC
/6HgzYYXVXL4Y5B0q1NSYc+z/RwG+Ztb4crx/rDcd3uy2jNbTeR19m9PFG+JI9Idrri020NpOueJ
78PNhULdbAuUUcBoE8pXG0MQUn/CnI9abp2+ybpN6thl8duEq31pbTX9atWwEhXyW2KWQc31x8Ir
bTzbIsVZDLBRQSFHwE0A0GKM1d30xynK8a9eW/OKJq9OVEvq65i3w0O3mG87CPIHpoqW54pIczyN
IzWprTvFwaCftqELriw3gaWHFbkPZh/ADCu86A9SkVsiTvhhwvfol9HlEoRHF5cIYOWcO/uml9Rz
RtjARPs2TSAZjjKM4t28detuBehwyCVfNgfpfu9MNiNmnd8eYI60dUXPmGnZbB91rrw3WTC46YJm
RrfMASDIKD40vteebFSs3aDij6ApCE5wOYbIEdhoF5mS+9ATw5the0ViMbZgCsF/oUZvjh48xX8F
cbJd0+vsZLe0R/2WLB67uklqS+43TqlXBvCaDrqJS9ZdYNwpDbcVKFL/eDvBdiGtyx37nHTasTSF
9nEPskpNf1abhG7pZw9ZQJk9W7tqPwGcIsFS/CsZXXeBYz7WhZDxNGXuqdDNG1PTnES29dq4DHC7
Vnvj7zywzUM85vbd1pV/PRbQ8ENGef7QR7V9MEbzfMeFfuLyyDqOupQf48AmP99zCcsNDpZXUf60
W4RRXM7qfeBdsheNHs726lnnPPMkbeUCN8j2AOuFYXuB50eYpNhygU1HT5JUa2T/x1UWRcm1SKyY
2RWpxfORFAED3Og5wTHquRBr11ne86rLHiKppru+7JaUCxLpPt2Wrxgc9McnUsIlPONit1GL2m1T
+V/clv116afmSjyDHx2AEhJATly6V7Nz19QDUgugXqaPHLwh04HXvEImc09q65xnHCFy3rIjlbbQ
VCC5c/sccqdiENlmX6K9ju4fX9vdA88cwIWi+AGhQYCtdPvHMHOJSJS92P6V5ezupYuOiuhRcNeh
WeMPlthFXvebwTDeZ1HrpoYS9nFhSy5s7gm/NewR2UU3Jny6HUgN6YJsFOK62SRtXFY278hxEgmb
ezoXxJR2BoTWUWzzS4OcgjrSvhrlPTUqH1IbLvcR/qf9Fd6C5WC/4tu3hxHS8yeCur59HyzWf06j
p0MpPTPCfx2mtKqc5QJ9RCexqr4oWWdJ29okekVEjzcf7UMcj+u12DxkhgViEQy65TAqYXP7gpob
quILtk17yIlZAD2rzV3f9Vw05phgk8VVYF94A3O9TaIiDkR7LDcZpvnaTPOBeBomNdeMxA0sLpGC
HFc0GSxNM19jOrLrXbR24LwyLy5uR3/9VKD9/8cChDdEK/pfUovgOvS9aJ/rZgZxjo1Kuh/3TZ4E
cLMfR87FcxlE0VNWkCieSuM9liBXANdkU8b7qK4W6sNrz2bQgewu9SPuX8UtYK6qkQGTG85wyTpT
PDoRncAOURmWCSQuMTQ/doHVip5NqQ+DG68ciCQ4Au99zG4EKsAlR7qxVPuD3L4ObE1K9AAmNcg3
L12Z0o+WoA8kHfRbQrTB3nPzr4aA5XkLnOmukH6+h8ANp1KNJbvtYj9hn11wXTrjHULT/c4b6R7y
mKZvK5D8LBDRBxH12a+p36hxmC7c+9BwD2LVt0wmn2vr9Z9VHpEOjiwe6IXvlOvIv1xvcVc3EaWO
NZLHbaX8I5Y55stt39oJBPL5goAr0nKhxcHc43soyE0GCNXQAGEBQdyU9z7COkNsG4J0ynFJfrkU
45dUbuX6QbNDJrGk6QxwcdllwY1o7qyMfVBSGtxAphzd1IyRs64usWvWxOvUazeiQKmG4TXUFpYw
uKiTCJfoTnuUA3agADHlxl7y1FS5MDjdkx2s17YU4GQXU/3KhvYvJzCk8y64+UN99aLYT/Tqt6rn
WKoocEYhUfGgEB8r3LU7z6w1Qz6hH7bjwpZai/KtGytg/Ruhjiw0xaGwUfS9ILMJe2xufySUwJQf
xT952H7NXDfTdnbK48b6hOtgxno/65BBb5hWng/gd7z7SlICiI72Ww6OYheuZH1toNp0bbZ87xqc
qF2F0bDPx61EWLbcGUV1bJ3EdvmTzVsoXql2Oi9uW5EAcfn3VOUfxIOYa3W77BudMRKAGSLW2men
jW4B4V+idGZAwrMyTI9qwdu1M05sfDjWYUzFn8YKsA6Qy07CMtMlbsJ+T/CCQHUH7fHStM7Me9Wa
DR8NMy0rC+o7YwFyLxbpH/gjFQf2sf1YQUEifMzja+NOXLr5zkAXZ1s7tAMLFTduJt77GdzwPKOq
ipy9rNdmGcHsl31+dLiEHdZ1Qb80+Y0EAmcCX7ka4XbnMvVc2R+rqPJftRs0r2uZQ1QIB1bBOVw4
fEnVMtfYPYoRJRShPBST+FwkJt0KbxbEtkPnOPN4cbneQXvnTPxo2Sx7e1EB0L0gd15zU8h3J6qJ
ZtLsQUCXMxqS5LeSFlkIe1bTZfKs6pcXMSSL2Q2QTJRKp46cWV8286eBLfnSzzlMT17gX1FJZbVe
uCZCEjdJrYkJ1J4U8HahK24Reb9uCdwjhgCT8QROEraPwQmszDNYaediBf78lY2+fyOLmelpcQCC
0JeRidMMf5EZ3J9FOZzneHFpICruzxHshs2qyXFQIqAS4wW7jCvnwVFF+xU0tZsqbeaPTnGrgELC
kK2jbwfkY6KKzD0wQxB1ifwJnV4a9VyMYXntFbKpQ2bNuMut2+LSnlK2U39GOPtc3gktzOtoPY1F
1D42UTA+CxQtJFUkYdfxqPoEG3FMswak5OuSxQxQ9emD6LA7RC73QPw3xVYLHe4LW2wPsc8sQV8Q
wSeHcdJ7nFZqBNcA6EoJ5L7K/BAz706RNYcH6sTrEf7gdFpG9gzYxLS+GqH1RgLbk6eeE2PvbZLz
1DP13UormUyskyWyglmfjX2YNg1ipkvM456LM0R7TRUHMBWnX+/8MPswpfnN7T08TRdpMVFsed+l
0CK1c5CRMC9ZRAgXwlrx5FA0dyh4aTIkbhXhCvrFyepDdczGbYbAEa5fExsjDtTkOS/AAXL8U2bF
Lpjfm2KFoOW1AXbArWTCfHBy8Jp+mZkMua3t7d7mDQoCIvCO0GDhBNu8f7UjrAeWvi8H7l7ipKe5
+G/INnnyHdUmW2/+W3w2b859W/7rwO0RfDTy4FR6OGin9g4+alfqkzlDc3LBXnpMuC1LAg4eezqI
p/ors7gjvWOzojdWpTgaaN271aWfveQ+zk+VzenmypCgKYs0+nkJPqZBo9XdDtuVVt95ca3sEhlE
8F1ppj+15UV/vHXCTuyDoT8DBZ72gfD5PIAH5Plnq4ggEp/rUnyI7BRWlG8ydqeknd1XV1pB1qku
8iotc2VxuOZd6q7kk0cR/Zs9Cw7UjQCG0gO0p6gBmThAdOZtRDQEuMH/RGXA7pTWS2733pXVstGL
AVsFagEYCQ0UAgvKd85ZjYmnAxE9Y+3wuouCT0YLcceOAOsaQBRkSkGQSFxoy3uqwj9YdLccFVt/
k9IOQS7Jno0eda1AP9ZxdW58YtwN6LQgvt4YPlSjq+Yj7CwIjH02PHcLFZwi3pyrVQ/Db1/BmmG5
6ZwqHqdHlxnoUkEBSKaAaEpTVfl9iCV1p3n0eUnNmgAEtYCuZoPX0kMMLPz/MIjcJ2rn36T+0OY2
kx8XHcz7MXeDY8z978JmCucaiVUeeP8Ox2bj8KumLqbx2f6PtPPYkRzJ1vSrDO56CFAY1WI2rkNm
RDAjMrM2REpqrfn092M1psudQTiRWYVGbaKa5qaPnfOLDvSyCA5BVNlfKMf1Gx6S8qZIwP/aBmYW
6RBW26AkZ8IC3CJaRsIkAVSZIxmCrlMSfiP7ihASbIAHYsRoy3Mc+plErbDPMsCXErqV6GWLKZQz
PyINAEUCsaCtZSN8CLvFn2jpg3/0jS4hYE+zbWhI37nkA4GqGAdTF47iELqmdw/cFUDgSJ5U0kIQ
tkomDqqcfCL35e0LkorboVUlIk4puCOL5+8HiTx7neTyr9G3X0u4L69GLLGlXJSon82mlx9gF5cH
ohxsP+C8QaXXzK2LmjFKFgD7bFO3duUIusZPev3kqWBMPKQUSsQ9TIqwj1QgrU+Kh6A0z5L2TpVZ
HWM25js/HBHz8qENprL3ghTJaRxMWCpGQcEu7RNisCEmDwaRUZXS+BglcKsJDSALVJK8r2JkgX1T
7raZnMo3JHuRpYiD/E42OYe29uTBo3WD+UGSgQbVpITQ/2KDR5l5lN2ivnMh8XxW4kq+R4973AYK
+QHbCLKTTSnjBN4WZQOFcOaQqEgF9EH6VqXUyjlw/RsN9UQTpP9A1JyjZ7nprdrcddjW7LW0CD6J
dMAchLwhwE1y+beWpGufwDnph2qKKtq2zY+1SgKaVJi4GyGSn0JUuA5JD5g2CFoENzoQxL1Isrco
MNMXSYd4y5t5ALhFAjyK84/20KsHTgkU4KjAnOpINvE6l7IDUA7zDWQnSh6xRUUKdAIlz0yBv0qh
po8b1OazpjnIEVIe+Opl1c6aqkPGaGsjEq4RGGYMZ4F5VDZ5Z6vmbgBRin9CLkuvIkpQq4j98lVK
emSxqBU+IhjNENd58oy0O6ocAvHIasyrnat3OQLhMin4qIzv3TgfP2YEYPe6HzwNqFXswrT5yaHC
G9nGSBCe/3B0MTtBUYQoVwfzszEIFDHRINOM8hpJiQ5WXtze5OgD3rsJaZuyICnJYPLudovhsc3y
SWCu8VE3Bv/lxm0u70w9+oXKZ8YqRZcAkmgBOgnwLnIcynPvdV8hlfxVIWtx043+8FaTJt9Rjm0P
g8fHgrS2CQR844GCWnas3JYXCSxplBRwzvHwQ/obkAU7GhE2m1zFFjEZexNF1BST3Mi2WmUUCAtz
85R9Yn2P0Hu8L6yA0mFLGCvLo//AW67gUQLm7SW3ouRotbbYuQNpoQmGA9EXDw0E1uIPQP26bceR
RqAM2qfNrB5BTnKYVRoAB89c875Xc8iy0f1YPFcyWieo+stf9LzRvwXqpJtlwgsyEFvZhn1QPShu
Z26NJhoO6egaB0u2y09hV5FHMHkWozeOVrzu9/egzZXvbHwIp2FsYkcT4cjBk+AByUbuUF5i0HQo
QcepndyDHU0IqDKCjiKXvpcTajgrUM1JAfgdfcTR76IYSQ2116rvrt/4P6QM7ckwcoODUgTtxism
iUtkODNWUZTd1BpprDZv3gLwXZ9kYjUwuBBNzZZM1cZ28SYK88Z/pR7sEo3H0UuHyciz7QK5hZxe
o1TV4SymF8YvQ4C24V/hW2dq4qQDirgpGvKU24gkDSj4OAYKG8RlcV9EaUGqpEhuOKTGV1XLpVuV
0v0xLhpOFmIUBccbQkjBozA04dy58lf0aT5VsvfcIOuOuj95pdh+zbvXzCSfp5C8+VD0pnWH2Sjx
bg2YDpArsi8a+MDIi7KH0DAn3nidAjEeM/lGTRrcFEjPHjU1Cj6qExFMNhX/nhRZ9DPRKEHLwMYe
5QyIaak0/d6u+/iO10X2NPaJOEj4nh3QY8GhwIjeAkkrsm11CjMcXlCGs8nMWiTUsUfZ6R5qyafE
2mvAHMWNnzzAWkWHpHEpieS1CrMjJPVgIfAzKaLUb0E7qWpYyJmWXQKWBIQniX9QfL0WjGjtl9me
8yPY1/hF0AR2Fx0v1d0gNTlLQStB2Gfu+N3NYsHkT3CONChuvcoLAbhK6LPLU3kotMSzPo7afkCI
aWeL2j5aGjNllOgQyC5SXsj6vJFRlr9ib6SfjDB7kYuqOJDh/Q9iDoo2CswbpbdxO4r6L1Zn5Q+w
m/zv3Gf9A0AQYDoIgMIZ1SFSNfgFIOnUJE+kgYdPbcZRQO01O3Wx+VoUfbkpTT7SKu53bVTUAusb
HnRoTAMdEMOngYf3RkvG4Ig6nzXJtEGd01QUDOKa1cI+uwsbxgIdeCQT4aA0PEME2oWT4QrZp/zO
A0q/CQwiK3xf9k3l7lNos52K2F1Ro+5rk8Lc1uYTIsXFayaQ4Nn4nu/d2X0ksH/HF90YBoqesjY8
FCEK9i4w90clJT2GnV989BqbVdOaNkAgSu9UArHfGOzyviDZ/EQdI9ii2/4Nyoq3RyTaezL8Qjn1
LaJxIbVD0ERqcktWFeptombHVkNSzm1K70NfGN+Rok9vlayF16t1Fhr7UzGdx9ojZlPcLUDJOS54
oyt95r4YBjhJz8xRR03RcIwoYpL9KCkY8dJ56k2oBYFCxkHrEB6qw9x6LNuKm9MWU2QG5SPs5Yhk
IVM3yHCXomgIMWHm8YRjZHAKLABVPNjUSds5PTVsx02VclZ1tR3s/AASil7n1Ys+WPhQcU8+SB5O
TEAYJVg4qGPyVA24RK38mzfFzGlRtD8ttW2+J0bjHWLMv1CUQ4HFl9z2SM4ydeR28DCIETU1LURm
wxB0jqnJA1lq9AZd8CV3tQnd2lVgtSkqugICv+FALeu7yoQmoNtieKvMQiWn6IpbkDjQwg3li4WU
RBiSZELlsNbRbKt9xLl9+6jLcvaIbFcAHwsYB0533Q5Lr4ayYE4CLQZGLEGkVly4ZVac46mQuj1a
Tyj31HYs45KoiNscMP7B0Fr7pkjG/Cgp4GeaUSpP7D7i6Ir8eh2awc5TE+suBhC7I6DjSKqbzzlg
wlMFZualsEacWRusExFQCA+koLsbpD3Zs2ZFpD7I1quryC9mrHe7MBvE/Wjqn9VWRzo+5matU+oS
4CytlwYu3X1Uc99lNeuj0AFmx1LjnyiohOg1YPgz2AImbAECi/Iqm4REKeGWpKFVS6np4W9Mcxdp
EG8Q1+Y1Axm7GqqB877K7hQbkoDWQBVlhzYoP6TpCR0tGdB3E55SXS++EqoS4IBBRQMmihvOQSHX
N+hqsXDRBJJAK/FqTb4JUcpoBPrFSQ+l4IF1pd1g1zaeeLs0H1QfQV30e9MfRD+QY806/4I1EqTh
VmrMjcKbFKCiCsukBP1BJo93uakpHJigjPqohIoUwZmRgJ6/aGwuzkFF7IwRwkorShhWgVt9Ksuy
epYrHB69woqO3tArOwTW9B243K/U/akEIq95n3Hv7I3aQ2E9rxBegJy9BdJjnuIQDQGtsTnxB/Wv
pjeL+4rCPfwiqj6VAnw5BtG9afEv2nVK9xX3NPkI0d46WIlofuJdZNwqdkjByJa/I8yXHEoUVl/s
zv7qmxZ4tpKcATWzH8B6lT0FG56mQVyRPULXzco7kCCiwVCrNcj2ydlRF0RpChRwNGp092AOkAEF
Pl47gff30bTx5sp6NWPH51pyaiTNe1L1OnkRvBQBjdc9uXqS0rcsqu9FTWkiTzKeDJbPbeS28r5T
ZYCklSJvTFNKdz38XQxKUkQJCeG2/QgfEzBgtm88rj+ErGs8nxAQCuygP/aSr4KhIwVD/maoMc5C
+dDWzfo2xN9ix1Tw+PblYW/F6S8VM8Uduk7xt3rIu2fdbKSvRUdqKFG1GvKheCkILh+pqaE7Jbv9
X0R8XwCYGaRZYcNgfNrvyoZUUdcCVAjD7AedY0tnPQyPyVwkCylAWblf3faxEJuqLMpnn2Pn5Oco
Y2I9Q1GCUqqawl4HgIOhCrULFSZcpIeP+hjwekjgzlI/z7dmj2nKRnUH9wYgAKZPjTkAJuZik0dU
ZxosPsBJAWaqzHK8te0WYWPfij7VLrlqS6XOUEVcDbrcMYbkvrZ1Jklk28oSVfyyApXTfcF5kmRy
FJvoisho9kMg6fvsRGVG2kYRzMdW0bBFj1NuTRkOhdxhPTSmkCZtjJ92dVtreH9XENPLAScEyot3
0E4+hFFkvQICCrdFWphHkC3UARD02JLg96ENNNz/wOvhysjAjE2putdro6DMALyGwoDgadEMube3
WvOXZzetR1G076cHvoR0FUQpyDP6LusGSoaFC0AZ9Vt05kJjaG4N4OkeAWDoRQD2i6jEWdawiCep
iCqfABt9Ku4xkSQTpSnZ5wod8IGXld5SXdXRXZSmHF9gV9GXDn33k2pICJsjWghczdNvq9wjhwJG
44fR9c0vz0CpUCDpK8X5T4tU7BHkTX7EDW6Yfl3yC2qB2LUa9XtfZXejD4F64CRWKnMAbwMLte7E
R+5H/liglrnJSoqSViy6HdsOmQRq00dBZIVXIqHbpuK6he5mRqcS1yd0TBE1CyzoKo2togMcGeU9
davxzcAEweG/xaWg9qV90gTSXjT+AIMP+BEgRPmH1AC+JAVX/IgMLeCREKm8SguGRptkD0RLHdrQ
LO75VNPvTAPUXgV15YZ3aAurIKxuooakDrLx1l6lSodUiGbumyzUb1UlCjAH7Q9aAQM5pyCKNn3b
SuobVWsYkUK1jo1hGrfCJaLkhoDOpGjePk+G8gGlcH1fjkmBLgReAGYZwGbjmEt6DUEgnY+4JYFk
nk2yH6SkAZ0FwVaUDYo1hg5600OcyFLa4AhghrIBDHfKO1r7pRKi+agiy4WKKrmk50IDUoazsb4d
cxdxZY3lVwZIuGA4+WZR+z6Y7gcb+gJh3WQ/Io8AWwsJ0IzO0/OedCBaw5DCwHpOxdG0EX95hAef
izSjP20s33d+qj/5CelXCZT9i5zncNN624ZYD5AVCGRJBl6njEupG8YVMG9TV5Q7o4MoiSD5l7GZ
QJIq+rNyAImcp2Ozr+vgi+Am3MQtqQkS6eRdobIg+9kJ9GdAqAUSVD3068BEyEiwTTqskkTYEco2
1VUFthHhm/2gYzcCAqYv33j8KscWRjgcaAxRbgtFYauELYGwEvYnlTsL/KvUP5rksuVTX4A8xnAs
MvPnrIe864Kh4ggiI6aqpbWx4pj9lltMWwKdJrB1xO71NPkEivzNrA1OmTbB1zjAU9iwo/In4rzg
m3jvVqjGGtFuTAaExHAk3tgFfNjB5wCXetTJan7oNiwk/WUEBgUKLyg/YQOjHq087pzI1w0uEpZd
pVI2pVw2UjlGQMYKVHGnqmDYua4VsClaQ/2UvJUQSCEEVZodx1qzvmdhjdemRTHAc8FHXXevX7Rk
1yxLQDMVJv/8z/85d30H64Z/coA+MZpoyBIan37387qmaraqa5R6dFWeOZg3whO8sYfsGfLzR2/M
t5ky/HW9ifcm6TSh24TnmmroQp6ZypNVMylFt9mzMt4P1hvMOCOCmQzh8Xo700hcWqTTCcW0VYZK
k3G3vhypAIsKfUjs9DkPP5CpELm30zmXm+BLAbHwelvTb77WlnXZVgmVKZgMEp+H/kvq/bLRh7Up
cSvk2OMEdNkdOLDrLS6NoqWZiqLaGv/SpnXy/etLwAvn//2P8n9Fw+1VAJ56BrALz6zOHgmIgVRc
b2X63bN+Cdk0DY2dbINV1i5baRRKvHogpc9Cu9W50ZGn+TzYp1g9Fd2P600p07eutTXrkYctJwue
trIOnQXg/s34DH8WxOJPMMHbRiK1TEGj+2HbTh+RUq1WOvt+a7EaLdPWbFlVOA2nIT8bUtytEhuk
IFvr1iSUTE/XO7gwYxefn61Hm7JxqQ3R5IZ1jz24HB4l7zY3nq63oi+N4lknZivRsi3FsjpaKZJb
z9+N4qYRX683sdARLgsWnxCKRn1ttoHjnpwaKIX0+Vuc/dXCSUxtAqXd9UYU9X1H4HGpJOoUcLmo
o17ORkj2VVQwzZ6jr+bmJ8+YwHyy4lve3Y10K5pH8BS+/Xa90YUj47xNXb5sEwyHliCzlD6b6LoD
WI1ye++R3Ykzx7Xvrre1MFEXbc1O2tC11VHDcuXZIh3aQeIUKKUow+frrSz2iBKJAOklbOwSLnuU
YtcXAbtMn1X7bZJu63ZSOznnAhIZv11vSl3sEbvH0FkbNmf7ZVtgkc1OrukR0S5uKc+I7x2MXzqm
ItuPhfioa+6+bV59/QbrN2qlJP0FVK8PdvbARR+45B4+xAjZ9Tc4RF7/ae92tqnKpjzBuzVFn/53
+cv6uKglybfVF72tPpfqq5Yav/5dC7PDq/5vC1r2nNpP//Lrs5ElsWpDBuf3lwoooGgnEftd//0G
I3Bx+M5GaPr72dlXugbpZZkWTMoDGe5fm1i/i9b29GIr4MpUYzpeifovW2kViEH4nmkvZEPAI6FS
o7roD7UaJmPdd0kF4udVz2of/6VQ0uv1wpkAnV4YHw2Lx3ib8MjjkXa83vf3q8OAVAkJxeKis1V7
djBHmdsrsowDfWN/MozX8PbffX7WaYHoYtRRuHFKFE6TQ/O7t5bJYE7XlSarhFXq7BwpoiAHgqOT
bx1PTX8M+5WVsTA6fN8CT2ObMpt6NjpYPeKjLSnuC5nvFFX2P/j5qmGYXCiI6gtrugbOFh5oUSU3
5cp8KauHEt3hlVN26dcLRQiYeapMGDjbOZHQUD4ZeheBy9vhUPa/P7eqPkUMujAEJ9/sklLyTM9D
KfYcA409lY3z2xsfaIilWmCJNA4vbfZ9zReAxSRTegkQ4kMKvpAefntxnjcgZjceRHVlSDFKRv+N
PMcxzVbC1Gl8L88Vgww2yhWTYashK7PVA94NZkadeY4N+Q9PNzJ7+h8sUCBBhkyswAlvTUvgbAXl
ch5ihQDgpfJ+2A8qZPXrQ/T+0ELjRDNYm4Tbqjx/EulSXUsDFS6HEwgHV0B0Gl4+6u8v1ItWZvtA
kYayLjUtcAJElVDwSld6sbARLr4/uwKRpYeAgLmzU5c3dXBDovb6KK19fzYL/HJC20AEzvBmoiJY
rJzRC5PAdWFbENKETRg9O0QDHYOlsddiJ0t3wMHjO15YUrC93odpMc4WKxcAFS1DqBTt5iFnVZQx
dXkakRu806lopPeAoUrvABjzeksL24IdIdgZpqyAk54dS0mA4QPIr8pJrEfeiQAWhP3hehPT0TDr
zEUT04iebYsi80NO9aJyIlCmhz6lNmchu4AJ2ig/2VHjVJWOPCkyTGSGE1LMv9887wOZJIJiCGse
DFKy9WHCqCW1MUgU5Yj8s4G3/GOumvWHMMeNWx6DEEyOrN9URN3315tfWI72efOz3qe+PMpCUkrn
UOD5KX2+/vVptc3HVvAPz29bJl8y20w6ykkDKNnS6ZW3cnQKVJUxgUQLw7aaveTdXG9tabEIXK3Q
eFHJmvz9cD6bSQvAEogHq8RVHCEOyqaF/lPLk5UJW1j8trB07vgpDDLmiz+uUyhimV46EN7cNtj1
yc+uw+O+2ZMlvt6hpcnRdbAHFlvN1uY5LIAARWF1fenAH3opDe+207WVe21pzMCKUn0lTWYo8zEr
06AfrbDERBAtihfUF9WnSKnRcAwx7Lnem6XFYKoq3QGbochiFoB5VDPkUMtqByRoRj34M2j0U2cg
clSDFoxN5QMWQPvrbSpLQ2gSRhP3/X0gzgMDL21Ag9JoQumfNLpx8KnUxb/QaDx4tN827acubJ46
6AmtjSRdcEpscShq8+X6L1ka6LMfoswCiLroSp/Ede3UyMYZ7fOQoVxSfLreyNJZdt7IbIhRpazg
YJa10+BHL32IhlvdpJAN7Vt28NKu1vb34uhq036zeasoYur02Y5D5kCP8oFOyYBgyvo5dN2Vq2at
hdn5ZKZuqwiM4BxAbh5pbXRdendlm/099vNjitUPYsYiI8Rlc9kN27TlTuhD5VTSE8iUDExNoDzZ
xRdFS0/CPaEmtsHfcuUgWZyss1an/XI2eK5ZJWk6jJUDX4fy5k0q3lxEpke0WqmUNfGmAKRxfX0o
0wJ411NdMwkMNN3Q5g98F6wxqqt+7eB3t5OVmwTjY/cpd4+o4SX+TRsAIpN+glhe6eviNJ61O/39
rK9egEpr7gW064sPlC8/uXg7X+/b4gYzyNzIpsWStGY73c/qqpNyt3I03i/GQ4IaqHq43sT71Ktp
2EQiuAyZsrCQgrvshmuB0g44UbBGaSktIhdpPxvVk9rcK7a5VapfmflN8T5I7aufPyb+SvNLg2jJ
iqWogttAnwdDHvobI+7stYPQpgxtq1gZwbXvz/aaFQ4dnBq+D+YSJIloVh6BSxfA+e+fbTMwH1Ec
QbJ0moHMtYs64q4QHoKFplJvkwnF6MeD70gj1bbrE7fWs9lWEz5Kf7FFzzJcZkbs6ZLs5noL09jM
NxYTw7uHrDgq47PVpwxwyZIkZ2UYUKDfrIoQB4uLH9dbed8PU5Ync0ShE32b87wQFUMbJwxROcpB
wpwVjsvuegPvN9HUgK0r8n8u6dmBPqJaAVy7pYEeVMNRRXiMuPcP2piSWiDcCNfE1MmzswBT6T5S
fa9yOoSgo308uZ+t3BrvZ4Nu8I4m6CTrY8/vJdvr3RZ1tsrJrB08B9njNtxH0UrstDgbZ63M9ksC
dLdsMBh1EvE51D7Yyf76QL2/IOiFjYal/J+Rmk1G02uEz7nOBVF8pkpH9HIE8wOA/T6pTkPxaClr
4dLS9E+RmWkpDJ41P0MphyQj2ILKGYCtSxqSlhSa25XJWWnEnkVCSqv11RCblePnH3A+s1ELVl6u
j9z7k4bnIgtAIaUlW2SeLpeYG4YFuAP2O+o2Uo1Y7balfB0ico9o7cqpttydf9qanS1yb/mIAyVE
KPXRVCkkHUJrZVdOP/fycLnszuxwCUO5H2H7cHsirxpibtaYFJJ0daNiNleWa0/ShSjhoj1jNkM9
hG8Psm/t+N6Ly2kZSLdy7m0qZVdbJ5OVKMV3RX/bKysbamnbnk2bMQtfQ7fo+YdwUlPu2wgT9Z2w
j3WzMpprraiXi6PVmxLQJa0Q7fXhFy+898sX7qLrS3BlWRizUAGoeNDYHq34yJJOOoQYQq4cpEvn
z/lwTX8/O0h7o4AUM7AsLEhOiL+oK11Y+/7UxbPvl01fj25V0IX+U+/C0ni6PkSL35+AByqy25o2
n+4sE5mMsFntYPmx9bPHsfrxBw2owiQRRmFCnhcspNDX5K7QyB6Fn/xDmL/9wec1TkouTJPXw2yK
y14Om7ZTKgeFOywM1ZVDbHF4zj4//f1s+AVlT2vs+bysIvx9IzXJ4frvX9wIQGupdHNbvnuQg/vV
BgD8pWOi3ZWObyW5J7IN+wbS7vWWFg+wKUNvkwBQ370TG0suJDhyhBUdkCbDOygG8i6liuFR3YAX
j8fT9QYXnnRTwpBugeBSichmR2ZUIx8VGgLLqxgDWtFtw6FFW/2ombeRiXfoJKWOtIC00u7ikFLe
IPc6PUX+Lv2ezZkJxBJ1UrJ5XYQEMVx+0T6myRdLv7nev6XTZSoNkoTVqWXNV7aHAuuAcBJJy4iX
vnD3mAnfRL1YaWZpCaqmOsE9ABa8q5lJlt6A8tZqx0CtA9Xo7hgHo/0Hi+O8EfVyneeQdWsJl3Sn
ICnYoAAA0L4qvmTtIS9XQo+FBxzB1FmH5lvWLOBohCZtpU+++xH+Pzjsw4DRqCQ7snlP+gd3yyGW
EXV0d0GycsEtj6cN0GrK6L2rESL6AdyN2rSjgwocq+YBouCX6ytjqQmUDFTZ0oUgdJwd2mgkKJFW
JY1DWm/zhPjtymwtrfDz709/P1vhPj7johJ839T8bYw5llQ8mg0+mMfr/Vha4WDReCQQAFvvkrlx
YVrAtLPGESpG1PDMEuy64qY7XG9msTs6j5Cp6GnzgLvsjjxUCJ9K6I3wjth4BhaaWxW3cHJ019tZ
iEg5h6jL4L2ior05W3ht12ueh2SYk4l8a8DSHpWbrrgxg0e13BVrMenCIkCwgfchiWqVMH52+uHE
14V5Ug+O4f2ot2X69XpnFgZNASqj6gYXB2mkWWdKUN8tuvI9BzfWOYcxualHmMkrQ/Z32m0W9tIM
KRcVEjA8tdnBgGyZGUvtyJihM6N5ryE82FR/kaJnYT6q3kHP/EnAcpOH5hbbxR3Myq0ACosEIdaW
IGP/oNdCTNlyIhZzXgLOhJwZRR0MTpMcgbNHmBW5t+Ff1xtZnLmzRubrMRKt0snhwAGVbF6z8Q8e
34p29v3ZmCKBFEa6lw4OePIOFbYE58CVnbu4Os6amK0OWAS1DgOGLuC3iGTnvYQ5D+TdfzdQ00Ce
nUNhLw0jLi6D41cnDEaD6vn699d6MTtHRd0rXm3EDBT2hFBw24fRvrfN/b9rZfoVZ72AW6yZYRAN
TqDfGb601VsoVfatWKu9LC8rdishA3qY81shU1t3kP1sQDtop5hb9feBY8ATxD/fn/UDTIMSWB3L
ShkPvXYK45WnwsJtcPH9KcA8GydMkxJAB+XgeOPeVeA2QXM4XJ+KxSZ08CMGqQ8g47MJ1ywvif0G
gSicW7R83+GDq6zM9uIsnDUxGyUIEH1SJd7gJOUjbsdj8XK9C2vfn42SX+I253d0AadFvOrYd9e/
vzRE4Fg1A6ypxpU8+77cUytsa3V0dAOv3+9D3sLtXMF3TN+YH/o6iwkQA7ckQKrLmR5guqV9kMsO
oFY8fBwvRYkkPJnmbdD2K1O+NF76xA4QhOz0aHZSKVXuJ1lXyzxL7ipZ2lbtsHJKLb1DeCCawJ4o
QpqaOruJS8RWMo83iuMJlObY5WmkyBu9hulvIu0b4oWoVt+gQt+O4RqgbinmoF9QCNCZ0d+BJxBT
rpEEDRXHriaUthXe4uUai4MNDcxd6ejSUMIuJzLUCQjeYVoTVC9HMq6q0wh514BVRJ70+uKbJn6+
MM5bmC2MCvFHlJppoUNa8zE89L+85A/WNzV9U6cwJrPOZ+uhG9IEjrxQHDnZ4X+bRqfQW3kgLo2T
xYOUEhxFKp7El8vbdF3RI64zOhkyNAkSqIidXx+nxRZYy5S7daGb8xUnhVLuj0k2OjXyln4dbn5c
//7SIUD1SSdxQBhELy57gMaSVsMDHjBSDPdI3bqhtJfaPxim80amTp6d9wEcaaHU+eCMyJ5rG1X9
g5P4/PuzaajjYQwLm05o3hGudq/vrg/S0mI9//5sscaDiuED5iiOzfNIQegPG49ax65TWzkul2ab
EgG5eh4VFnmuy4HSVOxYu6gdnChEQVqt2Nm/3xWSc+AGFYWy1rtMCjFWbyIf0JGGwnY2kx80XFvi
Xt8DTVl5Hi89z2HoCKHBowH1Mt8dCRbHyGMVnYOMXrqTbSQpsgxmqUgt5JnVJNjinVZtcbvDtUDk
9nNT9cVH1cAPqicfjriT3LcrJ9vCVF78ptlUDroMFqbmNxVpsK2TH630UqiPlrzyplq6KS7amV2u
QS8lhayUnaNBxOujZzlEIjLY9PlTYT230r6rX4WxBmZ6zx4xTZVXNklYi6Lyu5qyrpB7ha/bOhGu
WxioxmqJBO4Onl7eH00v3owhtNf0I0YUpZavDO3CXa9SBiQDafGgsszZUSLZcWdLltk4iv01xHYF
1B205zS7c/WVIs3iJMLsoDRLXEF4cblNKmSTYDukrTOqv2LEECZMTA6hP8x/G09nAoiUJyQslxVP
/suGwrgaUY1rcIgqD5gf++PKwbVw+gKw5XqyQAy+T4uYWiFZGRrOToOHISHzcVTKbamtlbOXmtFZ
DUQPpF/ehQ6IpiRZIYreCZJdEsBOf1E05/oRudbEbF9hNxzBHqKJ3kZJB9/aW3Mtg7DWxGxLaSGC
dv1IExh5D8EdRDhlbQkvnL+kQTgVp4SvRo3hcr4R/c2Q7Kp6B1kYGRmx7fVBWvn834fG2T3oq2aa
yxqf794s8VhHv/+sOv/1fxcCzz4vjDrpXc5Q7nK8t+9SdNK7lZt8aeedDdDfB9BZE8hTtxA+mQMP
u4u/lZQaPOtW7qi1YZpt73GsUxsrr95pEKELEXIOf/67eZh+wFkvAsWvWnPaD6L/S/qGrsUffH4C
zZOyA98zP578OscmDkkLB+nWuIHKCV3937Uw64Aq0IOvUloIcMTEjXn/J5+f3hk8caak4+X4JIMq
UtSzOycfi60cJNu1WtXSVQES9v83YM72WWHFrSVcbkfLfEQOBxlafEmTndRvMmsFEL4YhSDPSZYP
lK8JLvuyM3DsR8R3hsaJS0fR9157o4Wvdn5s1XuUCfa1evSCAo70voN8G5pv14dy4dU2BUAcvrDK
AenNepp7Wpphc1c4KqL8douyFpa+0zHpo+KCePS4NncLQ0tGkxMMHXGyxnP0o4EQAX+wc0dJELxw
T8J/kEo083CTQKliZR1Ov372irtobOr92UYqLM1F9s3KHcG7Pktv2+YgVc9e/CPyX80IZdReWzlC
l8bzvHuz8YwJcRpUrnLHTePPVY2Um68e6mq41YSBvAT+mmO3crUtHEfkjyY0P04RPCRnCyio7MLu
ZSV3UnUz/MhWvr5wol58fbbXNHQ90sbk6+2HuH8bzBslOtrp6/VVuIQBuWhldqRWnY2AjUYrw3Dq
UPkUwafKC3aN/asEQ41dgtQf3eq2EvHKClkbvNlJpZe9leChkjuT3gipvj+4Ui86NgUNZytQqhAz
RKA9dwAd1MiMrFV6pv//fIVb8GIAARI5aXNCh+tjmEdVPXN060tQ3KvWbRl9uz45S0MEC5DIWZ6Y
MdoMnxPjxhZofpw78T1K8Xq/smPWPj9bvrIZQlIaktxBdK5tP7fIYP/B78e9l3hchn1iTCv8bAqa
TlaEJGmZM4hHu3pyS2OlgaUjzYJtSHBDEoS38WUD6VBprc5Txgmy7K4P0GELMZtDodirEM/Ju5VH
+NKOnLAGtgm5ke0+izPJTad17cPTaK0XKUM5HHtJRPzMlbfFwsrSgQIK6mG8LN5RhVDrz728Sgsn
+IWYQPUdatf1eVk4KmF9cxEYAtQEl8HlsJFhG6V6jAsnRk5qU0riNuuifYhULka1uxIVsEj6bTEJ
EBrnbc62e2Tpto1JSuEUyU9XknaT1871Xi0s54sWZhs+URATVTt6lQ/4uiaHyFrjDC4st4sWZusZ
A64MpRb6ECGG7weHBq238ghhwFyTnVlaAmRXJ0YQ17U6Jx9VlmT2nesVjt47Vv2AS26jH68P11Ii
AuGZ/7YxF3fAw6rAkJQLs6xu6grVY+k1RoPMNp6E+yFpMaF60tW1W3pxkng4kw4wLJI/s1tazloj
wtuCuMDCM+eINtz1Xq18fw46DVBuTfKS78fWg0AquP95/fsLRwAqOv/9/fbsxPHboFQMT+SOX08F
KtXaRdE9g/XvWlEvN6jnt1nnBRqtJFgX3wjsMWos1leSJWtjNTsGIlUq4saiL21bfy607N7Nw9P1
jqw1Mf397Aagelv8Z7hyXBspD9crV9jadMz2fCAZlcg0BmqsqBvtJRR1pc24thvXejHb967r1nIh
04rpHRN8G/Ldvxul2b3SZNgtpd4UCvH0hGHoNfc9N9nb9VYWT6+zpTsLycsKp+Y2oRdRsW3lexUS
vXwIw6dwDdKjLJ5eZy3NNnkGnkTTEjahTXUowCCyGzFQs5R6p2qB2EeWmyOqrR5dObqxpGaj2tWn
OJBPeAXgb4AjSOubX653/vpCASU6W4iZgk5GyhBnyd5Pt3V1H32B/ni9kaUs69npoMyz9GORBHIc
saNcFJZ3BD/xxs29ZhdVQbfx83jEOkF/iZjsPW695QbH2R6JQew9PLjIKwf88qql7ClQ/IIbMVtV
im/YRVfw3nPxh84OuL6v9HY6H2YRML39p4HZgrLzXBmJ4XMn1MoXE92yQKAQiCxGUSl7oSJOLOxD
2+u3Hb1UMfAlh3ksC/n5+u9Yntp/fsZstY1yNFJN5h7LmnuzxdAEo00QzTygzZX5Xd5B/21pjpdP
fa0z9JKWcAAb/btMfkr9U+bdrTK0ljfQPw3NbhnbdMumaRnZVt2hr1AFGzbF9VFbvv7/mT1jdsdE
btSlbsoLvcjwHlBejeyx+F/SvmzJbZvr9olYRQIESN6Smnq0uiV5umHFjs2ZBOfh6f9F5+SzBPEI
JSeVi1R1hVsANjb2uFb2GukvpgAY+bYPvo3huL4tVLWuWWXPnoOA2I1Aggevv/NM69fMRnD+R0/n
762bf8KZCKspOalmEcBHXhtV+8Z48DAW9abqrc3t1fx/rvtvWbNmnsmaghGtEiXDMx2+NuTvzDxZ
1seZmEtvgHcnvnfk5IxfU7YFlIxCFRVKz6XLDYzTLu0oNKQ2tiBC151T7q+TVrHCxfNi6JcEAByy
cnKThpZSMeXNhPOyQP3yhgjBUxiR+XJe2ZAzCdI6bJ+ROAvwVLDqwWl3ZuGBVS7RNmW4DoynsVZU
Hhdt4pk4yWTRrnIAkNrjDQRaNpCp7x9AnJsKfm+YZItEmgQi4tiwMtl+alQWXbFZcj4AzReJPhrY
rNBYIalV7aPghx+5VvEceH/S6XG+FCrZoBQ4ogadl8JIiFm0wA0VdluhXFQyQGVqmDUHGPFBSzdt
gFbpD0P3cPuGKo5b7mFI0m4IQQCIpwH8C+9dPChu4fISTGQQAR3Cr+aEBcniAejs4kCrnd91YI3a
BsA//ZNF/BYiGU02FA5Nm9nHrXZjvO/Zn/joYH39dxGSxeyMrG7zAt8f2YZFD4CCvf37F03V2fcl
K1lj2hBvNDbJqN8S7dEKv5Bga4Gf+LYY1VlIlsRyUCuwk3mbgnUMnFsOn0ohYvH9ZxYMIZqG0CBM
Lu09wN8bQIAgZW8PYLn9meRbBtJCYn0F3rxC1PKm/RY1+15nT0uHymzUMyQAgng3mp+a7nOLYf3a
UoSAy5v2W4ykWznIVXorg0dTB59B36PxJxDW3T4X1aZJ6kVacLfkHG5o34AKaI3WftcEEVlte9z5
I4vyezWSpo1lDsitX1kTgKKDhyjzlLBOi+fCQYdnGvjnaiAn64U2ILyBgQfrZ0Cf7fylKF94q8BQ
WTJcGHhgKCqg1+dqIGewMsBwxwOMLzhRhq2uOvdF7+9cgKTKljM5aezjIQQbc5J9a4ttarVu1L03
1hurv1tduio6xaKW9u5cpqTTpUnJEAEG+sDBJZoDHH9DrHVWfbpf386lSCqNKk+YgDxTHIj2qRxB
4oKe7k0E7hIVSoRqOZJiZw2PqzqtEbU7/iFrwO1QVpvUAItdko8Kr3b2S2Q36XxRkmZbVsuyosGi
wIkSgjQseZwGUEqten1vk9PtDVStSzKkxhCgmaLDugyyGiM0MO+m4QW8z7elLFme8xVJnlje6jUd
U2g4RrMssaIjkqh/8PCYGMZBhw7Gw1H5vLShRqkPTmLjRWg5f2ZCvBt2v43gWQJb6g+6x9iZLDnv
WLSgvzNmb6l6CHY6OppBV6uoPizbhP8tR049asCQAUEWUhh2tjWaV9v8Az/gfAmSSWiDKJ3GeE6R
AORHL/+qgX5/+8xVK5AMwDQ0YGkIIcE60Mk1vvy3r0sXv0WXFDof4E9mxZbX6/xPnuTz/ZHue5sF
ScCDWZ30ndZ+5Mm+Et+iUNGVsHwvfp+ydNNZyFsQj+niEBT7LPmoR+9at/5vGyVd8Gi0LLSs4uoN
4yagnqoqvpj+O98o6WqDczrpHB/H3CbJqozBpJR8DNHimIsnLdubQ7ZB27FrW9/M4bEjL6Hzg4KO
mKlCZJW2Sde/qAF/YQGy/9Cio6IJNnp1uL2Py4by36NCU9ilfQmEaGkwBzDEeBvMXZRtZhb5+ONt
KbeXgX71Symg9fOnIoMUikiP7uiocAFV35euvcGjPq0EYiRSYjDiIVV1Si4qNEVnMfoYLZvLTRKY
VOKg4qoQ5mUdml2paw/VN18QhcO8uIwzMdIyisggI6d4tepqX0WffKDz/8E5nAmQjFc0krgEAgj8
WBCvWM0PXnz+bwLmFZ65/JPd9E03YAXZsDImoLorrO+iugL6TAcxiIHxaMl+dQboFi0AvqD/x4sr
EBxtDW2d9gofXCVl/vvZKggoyKIenKiHCmMJg7Hu2ZcCLn9qqSqJKkGSFXO6POpCH9sFBkG3Do5m
fuyA2jn2H//gWOA+mAzpEEblGduxbxJrimH2Jw19xCb0F+1Tt0UsXpH/iUCzxOWeFYmeRv4Em687
SO24k/+pUiXrF6/HmQjJimRW5wN5EbecfZ8AxvDj9gJUX5cun29p9jCMCPGb4B2tconC0Ko+L129
SqvMkuQ4As3a5hQY6Yr9X1Sls82Rbp7fUFJFFnQ251t7U3x5o6rKkOqEpbsXCBD58bkszVJvjF9R
zS1Ur9HyJgFx0wIwMzHk5CCYX9FCxLAIVKaT3kuUBYPFNeAC2I6JtnTY8kstLeGAZmlSIk8EdmVQ
rbi8f4r4ax8aGyNyXBp1K6N4t5pvE3tMfLDOgbjXeUbvo+K0VL9Detdp35Rp3Qn8Dn8/gskRDCwq
hVjaSxtAojMCPiFX0zY5WO5z1vUZGn2MnZPmK7P+cfvGLC3iXIJ0Y0AFm4GErssOE/0ZFK9m+UAB
TnGnDBtJPYBgEIvNWF/y2CNLfdJ3Y12cEqFFu7AI+BOyPdaDGLmjeFuM+fAvAtRfspiDvBi6d69a
IYcEEGdpMRWnrCZeHGOoZ/CAW7JqwVpYP7cpdQvwRIGh0Sua5B20FhGYNI0ofzYTATp74tVRgu50
XbEF8yMg/ywOrwPdRXQGmJAtR9pOoya68hTU4H3kzVqLjwUaew2wy9mKiPbKimALzmVJViTtKru0
sqE82fan0AGTJC28MCbuTDF2/8GeS5qV6+yNHXWelCVquyce+OsxBE1on6175dDQ4ubZmABEPIwO
RHnmASY9Y21RlqfY/FsTpZcZH6IA5NyTtsoLFb/N1ZXD7mEcG2rK8V9Xzdil5ccRcIrECfDcH1kT
PYHwV6GkKhHSnQNkMTc1FH9OflN8S0AR2/q+Ik+zIAKgLwzo+IxiRvZXaHR2MubYlUzLcnECS70n
Ptl5rVjDgpJdCJj/fiYABQdiaHEhTiT23aR/hNXYDL2zZqo397q4CbCU86VI/lWAogMmdxIcyPSB
gYMbRLIu8EbctKpXU/EAGolN3DQrmobbFsyNSXVvqQ6gJjY4ahhwTfCvPGFVssLqirAvTnTKH0CC
nrS6IvJZ0O+54R3UccjlO8DGvtxLKxMGG6tQnIbB33YxGcC4N4GtVkMPQc18t6gThcQF9ZiH3Q0T
OSl0eshA37ZmB2HsQ2KuEbzQ3waV970kAMQPFKi18/CxjP9ggRDTjBkrTm3zdQzLdeeoEKkWFNAB
5BVgUWyk1Li8aU3SNQWGm4sTQ7irv7krI/p427rN77dksyHBAZYEiNau4cpSBgj+odCLUwR2OrPs
XR59z1n91KTg7ey5Z9jrQUULtbyq3zIl05AMDU0x+IWnEqSzjfne6McINJBs2N5e26KcGXkCGmfB
lZr/fnZ9s060QFZoodRofeqHqVoHMVrjemF1XgYwy/sfCgfTtXO3MuY+MedyKS6s2zQFcmBymvoS
5ZZ03aMjqdTvBigEaBh8TtxVYHHqKIReitHaJNcc34lnLivQs6qGFJeU+vzz0uEQ0JG3AOmPTyKt
8g8VM8WjxZXpvSuPDHj1aLoGtczczH+FEAVSaqKh2z88NX240cJ8DQaUdWWoUFGvHSWMi3LM4ZrA
+QdynXQkFR0KkP8MzQnzX6uY7sbkqxU+MvakO5s8/XZb3a53DsaAodl2hr4ALIVkw2uetRMP4AGO
Y+C16Lm+myHEBlUUQP6RF7HRTS4PQXRW0bb9pAn0uZgb1n8s0ufYBNbQ9NXq703vSqKkqzP0kWgq
YYlTBjrVzC1V8xwLe2WgLxHUeui5BnSX9BoENAWeGrphT3Hm966t8dQFC/jdzze0BpAqMM02HAQZ
HgxqFY+N3rQncOfoYsMrzLN7tgr+bmEpGFOYvV5M9sKrkSKkGq2FRtRP4cn3e/JaDXm2ZnYkFJnq
aykWUklohoazA8AAuRuOIQibKr/0j0HVsBU4FaraXN2rv5ciJMNi66HWGwDrObLwPRsO9e6/fV4y
LL6WjGUDHMej+KW1aXL3jBPiR4yLOHMFd64YS5fdzFnWDU1pH/2uXI+vQX03+60kQLoUnAKZtAoq
+zjZUFcbFIL31mwlAZIFqcB3aSLasI9DUa/QreN+dzL4SdPdMLrw9cgca4BBxuAYSb98QqKk10Gy
bGenfHwa8zBx6Yh8N7lfZy/FSAo1Dn0xAu8oO5FtGQ4rU1cBglxfCnTJYWwHCVYEnMiUXK6DjkSf
qt5JThj+de1dp/d3P+mzgDkTiRsOR08+ceb7CW215MTSDxjaio2vUXu4fS3mT1w6YHgvAKkN5Mp5
SEN+zvPaKLLE7hKcRYPxV68wvSZcCydRGMOFvbqQI12/2PDTEWw0yclnjiv+imIV4qhKgHQYdmLV
oh4hQAyIkwfTM6J7a7KAkjSR85iZqyjcYek0kqCko9Hx/ggkMYTKK3tSYYlduSWQwPR5Vnx+MK5o
iDLbKQY77Yej2a6aYBVY675SOKVX23QpQr57iLTinMcQYaAw98FRgQ9cqZP0eenOxY1vBXaPz/vG
Y/vTB028LR6Lu2coZimwsPBEgXF8RayXsiTjILYYjtGjpoNAFtP1d94KCJjDUFQ2YamupvIGfarr
iE7dcXzr+EPnn/zxU6uiZ7wex8VLAROFudJ55PNqPiqHeJ/bPQEAAV6Mnj1lXemBsnY/teAFB76x
pvkbczR/FhjV0jXVg3tdu/0lnyFfBtyRGVfq0n7l5RTEdpkRoHWkrmDGitJdOo4eSnhebz6K8KUb
n6MmADPv1gcm5xDtePPequz0tc7M24DdZr+YEeTAJS1DBIBxRw5WEXgNIJ3rMF1ZmLfLh3t9gHnB
BgJO8IZju+UW0RIzCXpYjuTAPundTmf3ZjGkz8937yzgm3oDPBgCn6f9sEZbfdiomACXVQb6AnQo
HeleGSOalVpt2yXDCnoEeH3hFhjj9qO16WA2YY1WYcE3eW+5QjkPcW2bsHdnkudY52xx/tQnNJ1M
cqj1x2p66YMnO3q7feuubRNEIE7G8sgM3SfpI4Yty7YICTlEtdtZXjKtbn9/QdGIjiuN1w4ghIhj
L5cA0BI/EHDZUdRYN+UufapLMB8oHrqFfQJOM3KbWMIMmictwvQ1GkY0Nw9a1T9EWvcc0eGlLKfN
7bVcJU5mhH3MWduILcCNJLv9SRXqjaFXJprEvrTmA6M/G4zD+M6HmmzSEg1JumqQeOF00F9lYE4Z
1xRTRtLCymbKcyen7FBEoVeRt6FU5FMXjge5LAJTgDgTFQxJw6bKqobSD/mhDt/6bnKLrxVaOgU7
3t65hXXA3s5IxyZQFA1TWgejk2UVqcYOnbMhmkcVq1B9XlpFQpwSSVt8vtbfGLIvyaQoPSwJAMX4
3K8PHOgrStaqdKJK93124FXh/m0lqt6HBQWeM346GNPnYop8zonjd1XepvyQDKcq8oHXYKwc625f
CsQBBlQYvMeY6L8i88km1KmKgR90dNI7hZcGf999yha8AyiUDu5jYHVe3vWR5JEx9KV1MI1NG65M
FSDywikgB4Ld152ZGkCul+RE72mIVN4hwywOyorreH3vAoD0jVkhGBEIwWlcLoC3TpkOQAA9UH9V
516Z3v1YXXz/yhH08VClSCccdOOp+ZEWCvt0fZnBmYXmk/keg0+WSvufO31tNdzwD30WuaUzvTpD
/Wp1Xy0Vsc21ul4Kmv9+9i6ZlR12QGf3D3GwLh61Ya2iq11ayQzuTgD2Sq8RVwdihV1Qpmg6cXLP
iL9w8xR0rlHriofjWqOQioIMhBgAt7iC7GkwPG3EpgiOk+nl/lNoHu5WKHwfFTcCVhbgSkoblYqB
lHXbBEckBpNuF6tAwZZ+P7wqJHGQB8HFlhTW7rFJBY2Co9bn76wZHhMASyr8coUMWWlzYOQENQjt
jiPmaXt941gqvb2WgM50xPO2xXCr4RZfqpOTxY6WO4Z9aFbovW5U2jpb/4twG1mC88/PynamrZRE
eYikiH0Yk3VPBo9mukfb14Zank8NL7g/3IM8eCPgUIe/ewW+2QSRKDsSOYBctje8cTYKO359+y6/
L62HO1Na58LHeibQ5az89kW//727FCG/12OaUSOBCMI3WuMK8nD7Xsz/v3wkMyz1DERG+dV76k9D
HUxWoh3INIByAH5nsbODXe+/On5wt4eLPNGZLCkLMkRJWg0jZNn1O7LCTq7qFlhQX3SwEJTxETyi
7CjF377VWY7QmH+wP8aA59fDu7ERZ2bpOVpDK+cCvKcemOA7sRr/UD8WprOeaL++fRwLN+RCwLzC
sxtSoamirvzaPxhxsg1a6xGcMSxbVWTFSbPzqb25LW9Bgy/kSReea0Oa8gQLSpn+d5i0uyjMdmOa
/rgtZulgTPQcGDMxN/DnpIvSDmVeRRmWFadvQN/gitTt4ufBQ4K4Bpp8BRAdZ2aEXgHhgznhS47h
+/zush/OHc1FQF4CWSm8Kkmx+sioS27n/qHq0Ci1KcndXi0YxUG0iToGYHeuUl+R2Y4trx12oNWq
M7w0Xd3e/6VjRqQ0J5yBdX+V5+wK9B0EgpuHNMhfEzN9JrTdBqVzb9F/DsnOxMgXPKyKvkV4CJyd
lf5dVw0lzloi2aqLz0tJTgaQcSAcOuYhByRjGSXeZMVewPBQqQAEF/cLiAGwVjYKpHKxrwFaVFzE
McNM4vRNT5yXGoNBTRxvbx/Lkt6i1oegG5EsujIk496JprWAdc0PRtd4dbHpU+tPDt5BhmsuzMyN
VJf2BLgVkQC8EhRrmkDKUwJLdD2qjMjiMs6ESMsw9Sw1+w5CgMeM0sxbFt1bf5v16kyAFFWKOLeT
IICAdswwTRG7f+AoXAiQvDe9LjC8MW8TkMRWzovl3B/PzPhjwKWeq9PI2kp2Vi/S2Ax9ix5oMT30
kbaehCLyXlDZCwnSSROza/2ZQOnga5/Gel2lu/tVCcaVwkoBps9AG5GkSkUqiN5E/BD4w4MGMoFi
KF3Sbe6+EmBbMDFEgT5GIAxIukTqaMb09vlBhM/mB3DN3f95ZEBB6QBELlQbpOJbxmt/6EjOD338
0f6g0U9/8Hm0ECKPMzcPy+9EWBhF3rfQI6SL6ddo/Hb78wsG0DLQ2gnGboSWVz2eAXWydBKaduBf
Oes8I+WeYKNXOKqy+vXQLJrEiIHneobgR/+WtE+FYaXTxFrtoEfTWu/Xef6kl6/RsI2MxLPoSkdC
3C4Uz8eCCv9CTUeS2gGBiCUJnUila2UyOYc++FRytjaF2KXB3YEgGsbgu/0rRHrKA6qDem0WkrMP
xSa9uzUWWMHYOHREzpjsV/o7Ul0LJ6DtHqwEXHht9ZKE+rrushcAuipC5vkqSM8heh/QyoMWGwtj
2tJVSfoqmaLWdw4T5uUt5xvn7376QD/GhqohfuFgZnUGspLBUJ2TSyU6j5oKjwsc927cVoijjApj
bDXZ3lbv63cE6MR8BgEFwiUm1iQjCVDwsDL9sTmGvHbfezB13/990wB7Njpf0JkoZ60GjbGp6LLm
mNO/sy0T3+///Mw9CvMOmm6gXl8ayBasOMOQ2/XRGfZ26BnFf/y+ZIB9MRW0qvH9wPas093Urw4H
Ucy87/j9iJ2k96N3pmEafCc4jfpDxTb13U84MPex9Qj/50ZUee+dzEdHkxVVx25n8WztVCrApWvl
+eWew0s3DWRV5VK+RkYf6e6sPKLD3gnXun93xvDy+5Jv2+gB902WloDsSV4yN8pLhYDrS4adB6AC
0nXIbhO5PGcnRjDZeSOOhSP+atrRc7p5VsD8eltLr98QGPTZQKHGixKK3NUaorNfz7u0Ptb9l8Sk
3ogeYB8NA1mpKjhdn8ivp4NbQIdz0AE2//0slnWqKuyZaHCdu23puKUKEVH1fclcRHWnRbTB92mw
Giw3+vv2Rqk+L12Igdkga+zr5qihBsy+gsXrbnOErjVg0cxvLNoK5TY83tei9G29OWYADq8eDDDT
370CGFLE3dAo3Ah5nrbIOzOaxjo9xtnnZp3fzcsKDwS3DaVYzDDMtL2X5ztxe+SZEPGxtVc12BYU
r8HCfbj4vLT/UaBBfoHPr1L2tXzI2y93787F96XnM81q6ms9vk8ABPOXsMPN7e8v/X7mwNHgMykW
ks+X2zOOBpkmLYmPabg2x63hrweiyD9eZ4vQs2ZAi+buWsSR0ovQOpkdTHoco2XtaEeF11Sh18TA
ObYtNAHlbq8arF24E+gbRZs1rBQYYeS42OyKtJrsMD7qve7m4UPVHW9v2rUAB2AzqBwjVEFxUu4a
7Wsf06kaw4Br8ua7ZnN3kHT5+Vn8mUkaoyRGogefn+Jhw4bRLYwGVC1ccfSqVUg3Aze+LpBYyI+l
W8QrkA/d3qRZ8y8dv8tVSDdjAp4hAhl8PjVHl5kftfXYfkav793mA1lUVNgRK8EbRy30crPQ+wcI
iygdjlUhXCuN3ErxFC1s01zjwwgnMoLXfUZFCpbBlgztkXtm+5aSuz39mcEGJVAw2yKikGPuWgPb
fJfp/dGInovM8cIgv/+c52ACHRv6TIgo+8WoZlTjWDvjMYoeg23o3J0VnIOJ35+XHMowHoIw6PB5
wj+12ZGvb6vRtYGCHwaADcxogFQPHvHl+VZiLDXGC/0I8HrtsdCNzEWqy0YXUlMpcT7ls0YRF5zH
iCg5gzG8YhUyU8RdWUmnY2k87FNjd3sp8o349XW4dyAIR9YO3s3lUrgx9lMsyuloZ6P9AcD14t3Q
0nrLSx0kzmnil95tgdfLwVJs4KzM9XW07Uh719rWhDmNqH8PPxf2OigVkfD1ei4/L70dITrn47jC
5+kIKqnmMzExcLwJVcUf1SqkbUv0sDICBjGd6QnbnRyFhqm+P//9zNwi4AicOsL3cwdl8PGpThVR
hazC8CzRuou7hy5kTM/JVVfDR3TdDX33bpRHw1nZOi75290nfS5CzoQENNSSCunNd4O4VemFCi9n
YYtm1giM2zjzNZSdwNihbZnQrHtv9a2dPzuqkuvS99HHgKLF3CiArs7LI2i1yiiaKOzekeEEUlzs
3rc9JswrbjOmQPFtCyMl8wmdHXE6Mpa0XND9yG2vBxBGBZjO2ycgXYZ/RIDgGaUXPBfoMrwUUYDP
C80yNt2DCO97QBr90NJMrDOhmWuzN/h9VvcfccjgwZyjBH7llvdN3Q1t15h7i8Zrn7BV2Sm8kMUF
nUmQrgUm0yanTyGhDf33nDm7VgufqnbyrDa/s2L5z2rwiiChBg5iNOtcbp6jFe2E2gDdW51bWtra
Z8bm9vFId1CWIGftEo5phpho0IDY/yvgKXOHXnyyBzDc/4EgBncaqS40WsiRK+Be+ir1fbrvG/FD
843QtSeKAVZSqSTNm3LmYP2zpDNJ0gEJNPRMZITGaZ/BCGt+rIECYXltvBL5elKhEi3uH1R3fkzw
llxNymKwzLSmwNybdfPRjJO1neXbfrQVT6QlWYJfiwJWxjy2iDTM1XNvkqlC9r4n+2ZA1/ioZ+NT
ZGZsbdt1u48axjDq3uquU0/0nUZ1e2Q6HGQ6omvGBfcxRmG4VVJQaWr2sxYn0S6O0gQTq8AcJGh4
+ZzaA/eGuLafqQDPBre14ohW18QzAqBu4vCSp2xCN50ZgR5hpGW4A/2xAdj4McvQtAnwvbJv/H0V
i/jFEiDus0KT77KqqT4wrUqfnMAPV2Oym5r2oUpr1w5WdrpK/H4bDOlqMLxI84bAX+XcfoqD0nzR
AQRzmsCRsdIbs3kPqcO9QtOrJ8PuGKAf7eBnjQ70NXNiYGbH/bSJy35cCRay97oO8lXLy8iDcbV+
joUVoVEPEAdEtNrKNOthTX073YzdEL0PEaWPjk+qVdPpk+LclowFcifoibIweoE+jcsLnAUmjQRw
WveY0nUr4922X7L8a5Icb18ulRjJTvhjOQ10hJjOqEDt+06t1wEsSUYQKm7xHFbLdwvBBDi153aA
qycbkBS5FUaC7GOhrcYy2xatsRN26wXFVLrCV5G/LKo9LB/Kn8irIVFxuX9JUGRgghvIfiBeH4H1
K2GKFSkkEKlskVWa1Y6jTvasO2Dalala8Ja/D8xFcOSAvVR+Ym1mRiXLKdlnebMaWPRax7Ei9ygP
Q/xjHLBFKM6DiAfdwZe75DdD3bRlbezHiLOjPzjB2ioK/ZQOVb8qBE8+AjWdY5DTFMdOG4OHXJDR
i0nrr7IsMtZVGFWnvNSdl6Ak0em2bi6pDHoDHYSgSFLDE7j8cdXU0aCPJ2Mf0mQbIemx0kn7QnxQ
+sUie2oqTAPelri05ShCIBWAHBM2R1IaLSOYl+QllIY9lpumVdzpxc+jPRTZG2ueqJIWZGcAXNaq
EB5NbgHp+FuohDBa2rK5GwYwNahGgbHvcssyy2nMyPLJXhv2cfHVQMlA1CArNR/bvr8vFvqlO+ey
yKWsMcPsGdcDrCb0/LzepVmi2C+5HHklQgpUqh5ol7mlkX1lA9NLG4viRSsBjlWj12jtdKO+YU2e
74oYSPcYBS/XBi1UGENLhwaYCbSEoDfSQaXqcpmaKMauq2P4OeSRVD+CXPzRPv4WIJ1Z2me0SQQE
6P3Kf+Sjwk9b/P1zPzUGWZG6k92njpsC9AMF3ddN+bOl3YcWnG63r82i1mFa81cMPofjl1sEUhhj
cIRB9pbj70Z7JXRrV+SnsXrTdFUz7LJOYPQDzisO5IoRr+jGuNfRHbkXpFk7U3yk4bDhsbN1DHMH
vuoPsRmswS+OAa6BH28v9FdCQX7FMIKAbqq5Vok67+VKh6ZOeAQ6pj0tk8qrK/OpCe0tgU8a92D8
qfHIGIkQ7mhrXwhgtN3QCbbgBxrcDIM4Cmu1vBWWjeIscvFI9c/nchaEkbBt0RpV4gYmj5WApwaa
HRF8c8A55vvTihjJKhQvkf7t9i7MxylvAoptyLKh6RGGTDpurciYURojHib7iUwPQfNYd4pEyJLS
nouY3ZazlYnOEBPr8XoDsKR5SSNFJKb6vLRxE+KtkjrwicP2M7U+K9Lzqq9LrhsrhdFZFD+efGRD
swKi7ur2AagESM8UNVsMLDYQkA07rpeupuTOWXILMTOGejbHGPbVOIxRJA6onTjZ87jlbh9l5rbB
GLDHdE1zS7tRwQgsqhSqYiguoISLB+zyvMvMmqp8ImSf12wVgmAiC3SvU7X3Le0bKvXwp6G7c+b2
UoqWEAAcWxHbC2M9rgKxvn0sS5uGWzgjhaDhHY1ll5+vepGGcT6wfVk/6+EbCDvrCpi5qnbIxVWg
ToLsDjyjq66MRJSpFQeU7VPq8cEVuuLVXTqLGd9LRwsQspxy025X1nFS9jXbZ+LVak7T5DbR9vZO
LS4BfhBYJlDFAhja5U6VjYi7uk4hwjyQ5y5WXO/FFcBjnIufQFqQm8nGQGRk8DO2b8JvZc88zhvg
zSrWsHja6OtDtxqialAkX67BLKe45AFOu0jd4b0MVnm8Xt3epkURqPngSUXqAfWxSxG1X6FsH/ls
z/21BYbuaIzcLP7eib9uy5kVUzbo7EyOZA4tUQWhmCy2DwFwJNZhjTbFdRL3XjQI1xDNym5Vnvbi
EZ2JlHaPkIEWBTzkvdNvItPl0yZQtRQu7x4A1tBUiK4/2ZlH7BQNg9NBC3QRuFFprUFvtpv6+Itm
3jlX9stRRczwryw5W8zbMkZDxcj2iW7swila9/nx9hktbRjCNHRxI4vD4Ide6gIxEAwWdMKGTYFr
Fu8a3yeGKuX6y3+RNYGj0RPVfeBRoZnxUko9WGWa2ZO5N/qcf2hyq3eHcNCZS7SpFS7r2+9BJ/Ld
5OuTm4088KI+fkzYS09Nn4Lg3fQ9XmbsNXA0UqNN1Dc9pD2r0gUqSYxIOaMf6prR9VC0aGKM0LGa
dLRqXN9AJgwRJf8+6lb4MIUdHoFxTKLNOHD+WegpWr4zZ/SYORbrjpbkXXRxB9Y4UfXgh8LcCnwv
0QovCLZaA64Pvf0RjiJ+I1P0N2FV8DHMjXzNuiH3CkEL107H9AkxceL2U9FvCBghXAex004HgIPC
Y1pSRXjeHFUqzBKgn+5yW8F2XEwsGMy94wvznaYs2nS9H/81BUFwLKspVxiOJfsKpCcHXVFop0QK
/VJeUfOhycaK7RmAhV5o/+W2Lqo+L0UslDV6B4xztjcM13gid4Ka/LpMcycdHuo5YLElJTSn0SmY
WbB9rz+Y1Q6NDX/w81F7weOApsYriCrCc4E0Myz3+FhogVsFP/7b9+ftO3NeazLmutbg+wzl8xen
UBQqFi3B2c+XlAngWqSvTHy++2SjD0DfpioMvyUJQOZAQAfbiZYPydbgVtb+NPnmXtgPwthSkWxb
IRTv55ISnQuRTjn2RxYwCiE8fyq9ZFA44YtrAF4KakdwK00ufR6JZD+0uWB7an8gxTMwe8c7oal+
6enshTH0xMxGWboGei3yeuhthuzEA4xZ8ScrQKZoRmdG/kF2J30D4eTIBd/rOVhqTlHxilG9P9BU
uMPIagBP82oKkABSm0zCwhmYG1EelPzLi3bv7Pvk8iZYRT8kpoUzDsdn/KsFu5xsnGj131YhBeWh
OZm0mVeRcS9/b1UsG0uaNDfroXyCQRpqSYsYdH2YdIZFTI2LjEKTn0IVqeKiCIBYQgzh9CrTmcWt
05cE78M4BcxNyZC6UTyudHpn2fkflUXeAqtBvzVa/aUDsTI2GmbC90bcdRuzsSvgqVTF7vaBLB37
jG2LcUxAJ6If/lIKUroZBYIA22sBKIA1M3wZunCrg/Q5tEPF4S/KQtssaiVIzCBUvZRFAcofo60W
sjqgDKJWnT1Ghl9tp7RrepfQkL7dXtyS3YJNxFg8ZUDRlCv3NG2tphDYwrh5tJ1HVMluf39JF9C0
RebRLQzNyt+PO6Mf8tm8+8ikVbW2ppw/xFQFs7y4jDMx89/PHqnUKGgTMfiTeum15qoTm/+2jHmZ
Z9/HUEcS5ATfZwjwuldG3loVndNswi+dVfT/oOd+rltYcBWkoze0oenTNDMRCAcWuFU16oZjuxmn
zHfTxh6eoqFvV5Xo2fretUEwwGB+IchB0SX9TtlgG0mGPMKkI+cGti0er5Flvy3k+oAuhUgHNKUZ
5vVTCImrbZZ5wZ3TezAFl9+XDghomRn15+/rP7vqkNSH2z9fBm36f99H+8EM5AHEcykbwnhaYgNj
OIlRty100+tLzfUrC/mjunnOerqFwdNd8O86ntHl37R76ev++QUwNDYGv+ZeZcmNAUSp1sY9N/d6
JR7oTFU+gsGoyrODXzYKlVg6LXwQGgFbM/fXX6p7HwEnKp4aum/qh8jeqZ64+TBkVUcRH24GDB08
YmkzQbkXmllYmPuB9p6d26sZnNyZVKWI60QAOqt+i5E53qJMT2p7EnivtbSxtiXzsz3tjfzjEOZk
H0QkATh+2kQPUyHGn1Y+hKfbWrO4jTO/AmZ15hZR6UrXmRZWcYamEh/FvhwEC/W4+m8SpNe807oQ
ZUWL7sPjGO3SO1vrfukcGpj/twDJNPwfaVfa2ziubH+RAFG7vkqy4zjpTiudpJcvQm8jidpI7dKv
f4c99922acGE+2IwgwECqMytWKw651TS//8A6EqDmYVlreoCK3bSxVY4sSD5hYYR6uqrY6KwnYUl
35MOj+mD9c0FbeQvpgohCVTXIO16UfliS1Nk9Qj/avvfvfuMKGDAG8Vn7DZkz5BmBgHmsjIFOXCH
+8gCJsbL0L9x5DasuxHpDSetwgqSfIu3BjkoHmgTGoxQNHKy4D29vYwveCq4RBCuoJOInFipFnvh
bYY00fqjthDaPd8+iUhzIkeIxmCQiZGe4qnP8yoZavvDrH/Q6CdyO9AL6XI8QQQqFW8d+RFSTJ1L
O7whPkwozgedSpl8445FvxOACAGzxFPZk/xaw22zdN01+ZAjs1Oa39eD9hVE3aC01oBDe+36ZG24
Oci1QNcZ3npDoVxra7s0Cu5/SHkSseSu9th+Sm5kM4gziqkSOF48q0QXi3NfrS/M0rzV9j6YwchR
MZtuLxkD74zcOdw1kmm4fM4N8IyYbGi0Kq7424+Fv9w8SRb0tXGnglziohfw+df7PE1M9F+tYzNB
gi2qza/+qDAhfqDkY85MSNdNU1U0tSeYsPfoZ2i2CvjuhgtzbOA6LIFtQZJKWgCvr8Ef8oYq9vIR
jS/c0CIf8jJGRj/UVZKBKluSvy/nPMkbfaxiLdvlBoYTat/c7F1v/kW8czYoyfOTabI00vdVPDQ/
cKQCAKAhDvQuX9Kj41WHtARmcUR3IEDlgm70VR3WNpYMOGIcGvEwAfFIOqjVvCxalXZV7NpPoG0M
iiXbCufOvi/tutmiaNjct1Ws872dvBreo83f2c2hgopqn90za2fn76xUkevaHBW6FfwuCuJSlTYi
clRAF9pVFWfTke1crvj85uYQhG0ww0WuUfijk0eKT3JzMGhdxVR7NzorYCwvdMgPusOiOb25pA0R
FuRigVdFyQtSx+e22oZwlpYpnMIc6gBc2tmguK83vCduUWRzEH6i+ijTwtoWMOocUsqxk80B6d+1
SFho1pebvQ8YQEjciRcq0NLSMEq9HacxN8s4G0NKwiKPVtWVtjWOUxNiU5ysCsvtdqGVXcYDenTT
6dXrHlqUIK6P4zJvALnNk3FIS19wva54hXEkZWR7AUC+drdHcH3dytYGO7UifsXJULhXzUWyWGU8
LUPYFD+72UfJ4kdO7xxPsTCbJ/TUluQB9MXn6IIGW97KD9A72GlA3fLUDZaR/cqGZd97wzcj5VHq
Lx+0MiWKGVWNVfIQLqsy36JOGS8dtPYEHbF/ZC3khg4WVSQXNhcP2jCuh/ZGDupU59Na5rzMjAmL
N1sABJvvWzecyN6+kc8nAgXH/WNGjt0qJEkIsgrYiJkR+JQHvaEAYG5udcGzgzAz1Jll3ENuaFmV
cQNzNn/tzQK4oe+GrnBym5N1YkPag2bl91D6ImVcZ1HuhhQltSEkqgtiYyRoCgDZcBE4iMGcL4nZ
8SYdq7KMRwDkXAg01euLrxIPVxmRPIMjGGb9XJTAVrwv8p+zAZ00BXZgA1SFMP1kIJJjqFHYAtoV
4Qjr7xz3UUffRwAOyT4DJtx/8NwvHf2LuxUmgSlD00kw82UNg7Y067bgDPsMlVB7+Nwkxz59qFGk
HJzvjvulRztuPdKz3XXnJE6JFOWdmZVCI1pq1IU2dBl3wPOs2OEohc6hsUBaftcb+8RShfcbO1GI
tQEsgQcybhBpjxS2XxAkfYrYKCP4CED46Ro6qn4CG0+WMyvSJuk9lnfJ4hQxsufGcu9a9930rfVZ
lFMt6Nbv1ydxc0siFQy2KZK1F4jb0XVa3lCtiGvjH6K/kub9dKM+jnBDGNAfE9I61VNDShvNJeOm
3Q/5D1rt9PnH9VFsboUTE9LKANDdVaWLg4Unx4HUXy365mssYONPu/5U0mOdKJySatqkRZoXb6Ss
gSyg3rg7xr513X19ayeRfycOgkaAWovCigx91cg4Qh1khne1H2o0wEO6sXb/ZiAnNqSBVGXXFf2w
wruWIVhcfRPVKo3crbnCUxWvCwjMYiDSbVeTIvcAwijiOXsua6jcf5xux8qgTIPkBFh20FW/QJL2
02JwUg1F7GvhkN8b/NCMT8msQv2IyZA9DmDpSIYgTYpwWIz0JBzSinQExgUcf6hY8fFQ6c/Xt/Hm
TJ18X7rqCp8JWqL4/vxpzL5ozS/vRimB33vqdAhSlJUb1WRPdCnwWo3o8L7KI8M8/G+jkAIpp+v7
sqmmIl67XeqTwCzuQeUMbjaCAiBEl11kyC8hIqazkAoVKB5DuWhPFj1i3gM3VEWMjQURupkQngFv
D6BC6aVfOQMauNodj0l/5OSAJsBLpjiAG5cK4sDf1RihoykXG0ctYYSwrsXWHSPTOhR9uWvzn9ly
d33CNu1Ax0jgzgUMS1p49Onic1MD0275bdCDn+3lQ1SnS9Bpn69b2po0IeKO+qxQe5MVRACvqWgy
6G3M6yJi9FsOHHlfG4oNsBXoQA/rjxnJ5/O5NrysnzAgwqKMUsAkm2DWxjA1d8UyHKrMCyZuBgv/
9L+NT3KZCxocoGfx2sblWoST876yjKBWJeI3JxEtPCEMKpQXZQKsy+3UaVYsVzvOxzGf7tb5NWlv
hmhAAwAXCxQe0ZzggmVr9T2Dolbfxs2briPrEidAaV6frA2XCYo48roibYDwQtp2QG2Y/uxie0/F
cu/bZQQK5e2ZiTMTkr9BtGQOuQ8TpDJ+WOn80wD27vooNlYDWAAfiCtcYWAmSXttzY2h8ljG44WW
h7ar3hsL31ueKl30Ox0tXTBndqStVZYG0IZ4UcVlWSxHsBF/tqPrRmZTmY+Fm5N7QEWMEJVvCOXY
E1ruJq73rrfcX+ao2zFPdfvAsml8XdOiCahWp4HHLYrO0+4vjdEhMP3FjlqdjQ/WWpX3rZX+ogOS
equlvTicW2Fn0jrsZu8tH0f4VNf6CKEe807jrn9gvpa8rI1uvEOT3PLNInUeQv3XCCYbbciSxchD
c+B16PIkCUir50iwDH5Y+2tzyJy63fOsnsIu9azDAtmufT3ac4jAID0YDjMjFBmaYPTz7KWhRXe/
VgZkEdCd5823SrQFr7j7AuwCxDEAjfw08noIE8cZdmnW+virrz9laIH94BGWhJ1H0k8+pM9AeV2m
IrDAGwIDT/xvSq1y1+S7rDl6Xl8cQRCxgzbzh6e2sepjUaJtZdWXLJhdiiTXbGh3eeHoobu0ebTU
Rh6kJfcjMlje7voe23DQOIFobiJOixAdOQ8uCO/nhqGtUuw2X8biCdK9AcerSRUqq8wY52Zmljus
qNJG3M5VFWTFuwyMSKUivzgR8k5G1I9YCegGHBjp3C9ZmmrYJU1cWat7SKxiCjnALGHNaxrY5qzd
rXauRQavAc4dOWQ5jblCsyqHHHun7WPaV/nB7If8seL6Gg6Zvj7MDhST15Gbz31l0nBmphXmiw6M
hDm0kZH2Zdh43fw697Z/V6O/ZmBwjpXk7Bvr81/jUNO7afaHnaZ7VZRyaMa0vs2hCrqiF/iCajCq
RF5QVgZ6RuA9ExBjiq2kX4K6br2gq8ZM8XQWs3AxSwhj4FSg9YO2IeeL0QyL54EOVsfV9JUO9xbh
u4E/WlmzB9EyvL6/NshfMHFiTFoSz690w2/NOraWr532kNgsLLS3ehYb/rXxn3S72XfWP6Pu7vPm
M0331+1vbbxT85Kbno3GKvUE5ifgStGzjB7LIlonxWWwaQVyAVC4QbnvAk81lU3Cy8mr47UEzzck
7K4YAttVnNWt+wC61wCzI+2B8FCaSicBZWke7Druqp0BJAPfN53ibt64OAEg+GNCmq51bTxr8Jw6
ztzXYvyibOazNVEedhzYd2g+TeQAIytYh0Jf18R2/mTNd2a4znctVegWb+1vFF4B2APYB69Yyaf5
WZlCggqDYN7TuD4kRgpX84a2LPNYKba3mA/5KOEBCFSQEKO/QMtYg4H+XYUP9yly1A20FfWXdDp2
y4+mP1S2ovj/+5dfmIMmBWohSOBeaKDzNS8gfoHdXCb9GDgTM1BPqO32gN/GghLNCIPMHqD1XtfZ
fja9LoK663RXTbMTJJpWHnzNI0FGtXzvTVV2dMyh3Be2V4aAuZahljGkrybXYc+c98srcdZ0R6nv
vu9sXj/rHX+xKS92EN/4bi/l8FKVuftSOw6NEBbP9zNBqjS3u5oHvPGaaEj96Ueb0z6sdZ7cLU7S
BXM/NkHL1vqlMqZO9VbeWvrTkEkcoZO3spPWkBOuEcpw+qvGbzfKQCc8ZNN95qseg1trL/o0/OaS
XuoppW5HdE4TFhvASTtLzLVPJvArpWneU/+R0L84muh3AHS5awptcun0M99ac2AZmpi2eEST/D3t
ucLBbJ1+dG4GUgolEbw+pdmr1tJxUrdg8cTXEQwjqu37mnrRdZe8aQXKxdBwgSe46A4Hqa4mB8el
idt7mj5iqv63z0subOmylM25hs/b3x79+vv1r285MFSM4YIBMhX5mPMNluVEG/ShY3Haobt17jZo
Od7XbdAk2iPKK4qp2trODgSjBLJLuDJpQSxEz7k2ZbDWUCSbD0WbBr2OBxMNtV5VDN825oK/IOQp
LhLNVl6bXdmWLK75fVm+2shrpOiorvE26DyV3OrWQxovmz/WxC45OamaN6eimbrYa3mYJWuQalHv
ffF4nDofefUl1dHZsfp2ffW2jiyYsiK1IhZPVnog2QSBngnu2qo/DHS8b4cqSCwt7OcD5NorRxX9
iPWR/fVJdC1fd0tiuCtZEtzYcKTa8jgnAKCphAQURmSthT5t+0GbYSTr9AcrpfeTRt7xZFXx3KSt
jwcoUpyiZZegSKGhnfQczYy0cwa9tuKmtyKvqwJQqsOiHiJlbUfyEP9awgr5QojGuniUuAubNZ8x
K9b4gdHD4fom2Py6gdIDugMAoSd7ucJ0yqoCcy6GspP2rVLhmKTl+PfHn3xeTOPJxoYulLPkPLfi
EegOtFtpHz1LEcBLhYcLE9JV4KVVMo0QO4rT+s5zg6aOwNGstZ33nSEZ5dyWhriwJjlUDUiSFGRX
KzaZFy7O+4mQ0G3uri+KdDL/NQK5DXQCgNYLHN75rAFHafW1Sa04Lz6OWhFUUERL7e+G+ca8D8Wg
yuNt7mXQtISng0CJrCPWUK/1dYa9jAZJQVG8OaMWgZQZzKr3teRU/zOuP4akyUuAniy5AUMLY+2x
o/PTkPlaUCCVUaHPeuRx80YJpH9NWkC64eCIf6Rz2vjdxApQiOJZSOvv8uG2QOQ/3xedcaEnckke
aYoZABd7tWI7u2Nl4Kvaem0dIOTt8DBF00/cEOLvJwcICqIcbaWZEZvTfqj3Jg8KFfN4a/lPTUhn
tMwmcCDQokXgcew1EiXxLCw8xcHZcjRooSiURpDwvOhcOqyp1zqGYcRFjzs0J+Ya+j1XCZps7TAP
XZc8dFJAVUJebj1npjl3uREj4Nrlq3Pvl35kAtcW9lm7N92b1VxxDSA4QEdccBQQ/kondUpSzWlI
asR2FWafxiK67gg2lwY1CZxKBDwXqVvoE/rrQgojdpc0eXOr2dy1TYvOoPaCi9q3J/svrgMPtxnm
DhRucFvPt9u0ag3eqp0Rr9ajy94rFck2tzMEDxxwbgA9tcUuOdnOre6zukcSJC5JFfHsQ5L9IlTl
ozdnDV4TlE0060A3IMmIOxhaPTmYNWYHALpHZqLvreLJ7BTR9ZYhH024REdbbAAijaYbHX/xcqz+
MOLBWNjFqzEJzjpBCsssiKptwdbmPjUnLQ6EFh1aDcKc/SXzXstqn5RI4b6a/ufr225rlX6rI4Hn
54iK2PkEkrQ1C9PXSDwOn93pa7Lu21yRltieut+FsN8mpBwoB0HRWkeYcNv73N+x9d7q7olKJWQr
NjgdiLQTSN15AJ1ixnIfyZV9+pAxvOjv8iQw/0kSxWHdNIZNDeUWqH1dpD8Y04zehEIMMNv9cq9D
z/Qj1Ts3AgWG3NuzLxIBfHKiqhB57SSZVS3bNudU0AoFXRklRml/cM8rwFiujJikwzveFt/nLuHI
MYD0MCaqzbi5R06MiR9zcpIhk+nai1bC87W79mdNIdf1FzcGoApQaUZHTnTelYYD+Oba+MK3jvZz
nr93VMSE7RH8+b40grIwqqbSqRGjbBZ0xs+2Piz+y1+cpJMxiCN9MkvVQtfOH2EDdPg5nO31E3a+
EeTN+Ol/MySFVuOQDpQ4OE/oL3XnZG5goZaN7P51K8KhnTzhfkc7p0siXXc8m0GkAUg9hn+HYHOH
skJ9ax8s8bLy0e0VzxH8R7+AoY+LyUakTbGxovSdpoftu3lQjGNz6U9sSLPlJi16oQEYGo/OV2i/
9eQwjP9cn6pNE6i3QqFI/CPjFkq/TtHIGVNllMA+fWmsPNBRLvzfjEhelPVGSXozwTjsJ731QXPa
WbkTXjeyuegnI5GcKB3APzJtGDG0Dy49GjeSabCpAOiz4DIhUIRitKwYk3T6SOfJNuMOOkjtt0m/
/Q0AiAIyOeiqJ9AdvhjgySFcdaNzSo2Y8fywMieoe3rzDMHlgp0Fog7iNEBXzw0kZJlbrbDxCKD6
zpuLMFsVj9xL1w5OpdCuhlgXGPGexAHj8wwN5lkXz84lfUwn8goSVLZDreXZb3NFEHgZZ6B6A8gD
JIJwGIHSPx9OmqCxaDFUVsz7aC2+tCscSainX80bVeh+rzxOMmwAOYbUseThu3bJ/LztrTh5NzvH
pL6/deNCeA68XQTniNEvVFrm3uhGm+JtphcPIxpvqQjKlwcD3wfRHjU7yDqAMXM+T22NzqVa7lhx
t4TleNcb8fXff+lCMC9ClUDId6DBvRSGZW45e9TPgCoA5ro85E5Q3H7HwgRSqnhfAFsFaOD5EOym
9xlHY1wAN2bywnJ/+qrNmYpmL9c9xUIjOkb3H9RqDAQmkhm/RuWlh/xfrKEy1A9tgMYA32bwMscE
pE0r8Obqrs2P3fy0IFO3sp+lCly+sVaoEwqpSbw69AsuORmhoGRbmh4DlKzfIed+d32tNg7o6fdl
vaS1WdNBNzISL2TZpx0YtWjNZbSQzU9uzjigWQI4BULV2wdqTTqdNltbralxd1ndsns/8Hl3fSQb
MyXa6uD6RX3dQSB7viWIVdMmnwoz1rwvYzzwj3/xeRx6bGlRWpGhqIOrV8SCAmKMRodserNuj7hQ
efzzfVPylF1a1gBUe2Y8ZRBff6RzE/gqdaOtKRIoJFxWqNzYMiq4hS5cZpPJjAucyfxrZ6lesJcn
HyB+9NxGcgF+Bcf/fA3AUDABDKNjrJX7qgiaPMjT6NZ1EDwBnH0C3VegaaXINM2SckSBc4pL+ppk
NOx6RQB0eSJgADME+A4oshfEFHewM2t2tTE2y2aPSyrkTdRp6JuqOA8qO+LvJ7c7s6ueFAAdxinC
+FaLTJPtE/tQaSqpo81FQVGRgB2JzJKcVuiJUZVzY4wxas5R2+s/RggFmU724/rCqMyIzXcyHgPZ
ysWmZIzr3tqbbXFfsua7Z5bfrpvZmjZo9KGfgy1AGvIWIzXe/isbhpjS2DXzoEHxjtpL1LWjYqeJ
YPr80YCnIIIjhPNwVzjz5wOy+7V3etfsY9u5A4t99A9O2gde8TKl3xb6+fqwtmYPxGAhtY1u0Bf9
1zu7RwXf1fqYr4fMjcviYKoakm6aQNlZJBYE50ZywCBQGiVa7wxxRi1opz6XRAs8lRLsthHom6L5
Kbp76JIX7oa8KQDl72Mklqw5skhgq0rPWyZEZROhN950F01t9QxCFpqF/Vyyl94fglp/slTEpK1d
BvwxXDJUgAFClS5+2g6kRGvzCd4YQD9mvYcu356NbcRsTxHtXUatiCAhJ40iBvIFF7nSvHAZUjPl
DPLiELgVeqXvIMgVmdMLBXLs9l12akt6Pyat309OVs2xBW6p99Y2acDzl+s2tqdObDIkfoXM4Pmx
aSHtPyccU5fOX0m+n+mRraGnSpirrIi/n3gbm6Q1oT2sWNp8R9IRxTMeucZ7vVOw4oTbkr2AYBSb
6PspFO8kLzClg5+1aNQcI+sfrMhLlSp4/dZ+PrUgLYo9M7+gfjvHrfljbo4Jved2p1h4mSKLSBYC
nIiMIPogjqUjzVedoGdEudRznNBPjfZWGce1cHYWKOxTSgF6qkPNOLbGYzvwu+v7Ydu06GCEtzgi
dlmnzEvRPnN0gYfsHPYZ8uBHWpOP0HJ+Wj1zZ65OuHDzwRa5RYfM+9Vpv/zVDwAeHix6X4h5nO8V
BtWicTKwV7z2WXDVxjFqqz3X7oEG9uhuYIeePFrmzUl2IXn6x6rkCeulX7rKgdXFZgFHSMSjJf+e
2gr3sXUQTs1IXp3TcrDp4kwx9z479RfW7FlxnNz99TncOgWnVsTfT46bsTR2pgsrvkuDjOVBpkDF
bXlBSB0IHQmgoi6S0G21NildJmwStEMK9bmL0rW8Q0PcXa6nXzQ3/XR9QFuXu49nnbhBoNQleykT
HmoBYGWKE14A63tPKlBOZ7QkNiKj8IOy2V23tzmBwMqAVo3mJL58L0IWkHpmms4x+0yTV8tRBF/i
PpK9FFgY//28tAvKPDG8scHndfahHrLITaMMRXEUk4K+DSp/jHRNQeC+3Hjor4Y3qSNEny7fWyYa
4CBxCzS41byioUAAskCemlA2frt15kQiBAxA0VsbJT5p62nDWA8jGANxEzhLGvr497qBy60n6IXI
5oDLgl7gsn9aM6Oe6QrJl2zvk53zj7+gErYrFW7w0sv/JjFiq4HrjEeYWMGTEwQuPcSxR1gp2iwI
0AwsUNXDL7fYmQX5Kd8UY2l7wgLx9mWKoFgxT5vfBwkTiRAUKKEPfT6CrDO7gfkr5ok+V6GZxn+x
DLhhgSUkgC3KWaO1stcpMyeBWkYThJwEgC5rWoQmlw1eR9dtbS2GCbanIO0DYCGf/nkqwd3IijrW
po8u3hH1Dgic6yYuHQxUTVGkgSYJCtIglp7PVjvabpGNUxPreQHOx7FbP9suw/Nh2OX1XtNVtImt
XXxiT84fUGeY2VwClM2NMSClHzR2/tEC0THQGTR46koVUmzNISgaSMMJLwAs6/kAezSesWsLBASq
55+MmSJAouFS+jffPMi+IfdlorCCjsmWdI1atPaqIXdx/Nc6AIdSlUncHAZeEoi/UQO9aNOrjUvl
VZNWx57hAQbj/iI1rYM5mVREsI1kIkaC5lcCMY//keFKaIsCF5DRBlcchIPYvYYW76Cb6Q4662kH
SJ121cs6EPyIJjDmp7LeXd+RWzvk1L4cZ1r5MNQr7DsF+9Za5LFKaB8A9LBP2/qDVfsKPsXWzKKm
LPSh0UKdeOICOfF4Bk2o1y1pF2fgh7stgqzlwFV6KFtO6dSIGPSJkXUohi6fYaTWI40HyfP1Odv4
PPYERAiQPYHHk31et5gDStBVG9uQ49tZKj+0+Xl83BDpLP2ikJD5aC6f1AsDijENuvFT8+Uvfr4H
AjKKCAAX+dLhabWEzrTF9xP2Vt3p9PX65zdWGAlRXP/QT9jo6pYkxE2HirLYH7K9o7e7wnkaVY5t
a45wIYhuJuKSlhGr5cQ6jjQZi2n6rR/zoJ8VgYzKgPj7yRbSx84eET2BAuB84tY/Pvl4fZY2AiVx
o/13AGIWT75PuzGb7H5i8QJ13tG+m5PItx909vm6mY3jDaAg8EmgNiPzKqf5mqkam361QZvT2zyY
W4sHRp3FKCx+Skbvs5b2irOxufpAtANABikiBNLn44LwbQOtYQIa0NgsSFajyAPNpQfNb29sW4DH
K3LVeLT+luQnkCU6t7Q0jKO7kMFj8M6Xl3oKrs/c1gawTGwtyC8i1SLXw/ykQOcPB6ckZYQd56Wa
n5shu7EF0+9BnFqR3GGdLWMC1T8WN7p2LCbrHYQS728eCEDxKIIgigXCW5ecoeWgRfCYGn2sf527
41zfnApB1eDk89IyrBwOJsvx+cGJMihA3/3Fr0cNxCSCKnFR7nYsEwkdCDHE6Vdr+GJqKqrPxn7F
HY5QzABAGTUoyRlS5mk8A+Ep1gFL1lGtL5vIVSG3NvYSjKDDlmiRh9q3VMZxc10b+VQNcSU4krsk
V6mXb3gTVG6RxUdmQWSlpUVomrzKBjvp48V5mNkxnx8W4NOt6PpabM0VEDeiT5WQRZE5D37f8ZRq
mCtIigdp/aszfhkAdF83sjVXJ0ZkMfERUJbGGTFXnf0ZUuy14vLbGAOYB3gTA7grzrUwf+J30WYp
aweddLGW3IHP2a6KB4vq++LvJ98nDFTgxsb3WX/U/JcJPEimcLEbPl0oBxBkokXnRXkZjAzx++wV
PXSqrKglS2QZn7v6ea6f0+HTzYvhg6CEbriI1xCJSL5D71oyzDVr48/Ej8tFMVeXSw2YgYNnHTpF
4SUvp+CGzrd7I9etGGDm7pD0ilBz4/MIz3AFQe/CFEgTaSlWw2ZZPZvw4Ohq09LA2d06O8hki84z
0BnFK0uunQy65s6oMgFakv46jtnP278u6DgAr6C+fKFxXo68J2hLYcfLu7J7j97hN39eIJREm0x8
HBLD57NjQcd44gAXx35p7M16fSOuisxy6ZXAAcRrFx0AMY6LIgboq11u1QR4wRbk1bD1owR81kER
qV2eOLz/BGcayEQATGT25JJnvV4NE4m9Pt2Vzg5y4Hs0P1fkObbGYuACxVTpcE9yyypu8dlL0GwX
8JUpaNx7bdmxJdYtRcZz0wzenAYyEBCjkyH/Teq4i5+uRtyQ+gAdgSVY0/I9cqx6UHn57ftXNFlB
rg4vMTwHpFvDE7IbWtJpsRvU7acsebu+wzYWBlQPH1RtUTXHYM53WD5lHieceXE+9q9DkcCIGfhE
e71uZuOYn5mRbvC8tC30XuZeXBlNQNZgnBVrsmEApHywbqAsjqMuJ+kGp/fzkuAgWu0P48UoFL9f
zPJ5lhYnBHA+Q2TR8JYR03hyYyQmRQeuxrDjqvyR9nv2WW8eZ2MP5ed8/ufmqcJ6A38smlm6F/Vk
4nVdXnATGKydnh7pdLj98zZ4CojSfmfspTBntc1sHXXNgfYfOpIfelW2dGshTr8vbSgv1+mig4ge
k49tUgReOihij43TJ6SswBiBS8E5l5Zi9Du/dpuUxDXkbqamB5mLBpxBI7u8faqEMigEkNEp0wGg
83zRaaFV3cK4HndHOqK1jaLMtDFTZ5+XZmo0OM21otPjInCTgKrIr6rPS0eOmXmrVzM+n9sRzcJc
pVUh5lk6Ep6IZUHRE7AbOezgdLBXmtI1robnwflgFV9nertzwtUtOHQ4dPC30lIvGhu51rQAG1Mo
sYBK5S5Ha1Ysw+Y48KZAtEkAgJIjtczSi9UpKYl7Iw2KOZ47M3DHl+unbtOIC8K1IbpYoShyvpWY
6Q0abRM9ZtXTav9Kxjq0VYDDbRsQp8CyoL2QrOA/0A4pQhuAQMc4pgVEWdenSSmOt3H6RJ4CIRVK
ITgY0kDmiic0Kage6/U/jfGYZPeJBqzV6/Xp2ti7Z1bErzhxt/riWm3DMz027V+N/qFI9te/v+HO
AfgnHuJl2EGS//z7WUkBCy9rHfDpZ8iGat29X92bC7oGoxt5rWIebY1GNKYGyBHPyosy+pQWvlsM
JYQDRnvnTv6nZVBt4o1SPYi0ggXkonZ9qYaRjCjv8qrVY/TH+95Oxm6o7AyoB3YoUcTObH7wZmvn
NM7OAC+txW2mcMsbuw/0BSD7ABhHPCnX4vi0UF2z/DVutVd7eWdm9+V4c5LEEc3FkO4HRUys3fmq
9XnCoG5mrLFD3Udz7N8n/qh4S21tb8CfRT4JT4YLgDVJiJO2pTDBvxuVGTC/DqbFRon0Zng9xoL8
MRBKIvKWvU6PVbAZn+D89WYN0PnRCvRljpzczEPG5rfr+31rcVCaF88U5AWgn3E+c15e45XBHdxk
TR7aIxIo+cckV7W1E/Mv3QiA1/6xIt04XpNrdotOU3Gl2e+qZoAA5ABr37QcqtS6wkVcDul36A28
J8g7oA2IQ3fiIvq2Tdt8ztaYDlCwbUlILMgy3ShrKXIo0NUGlFQE+9DklTKlCSTsPIgMLzGB+lPg
Z+uHFU2GA61RqQDKghyypYsasJ4vDDw9WCJGUKHdl/vJr/6x85cOUg/6ACYfhNSUaYrL/S66IgD+
DJeO/i/yDTsUmm6Vk7HEUxkMxQ46eBDUXlX15621EqwF4WrxxpAf+YnhzGC9zThVeQsU1oKH/gef
/ri+xy+9LIZyYkTyDvbAO9ZWyxpDIea4ttOjbXbRdROb4xCXKxI6gKnLuwEKBcPqdPYSu/5dtT5p
y9Mw3l03sTEK1AJAIgFuArGtXHpbC/CrOto1z09eawV4iCjc9Nb38bBAVgpIbzhSaZb8TgPS2M+a
ZzupA3QEDG5nJqGoTIAhxf0q0JHSiTFam1Z4BaOnKWQ/6/2NzdbEMTn9vJylLRIOb+ri85nxmq57
J3u5ff5t0JoByRG3gAxSzuc2J9Qj1fMqOnGipqvqkLu1AIAm/2ZuIZ3myvOTVmW7pFX1XARd8rlp
bn4HA+ABwWcfuUck7GQhj1VHn2hv1vkzRC9CMMN1CMRcn6HL2AkWIF6MtrLYROivc+540eaT9Ogx
wZ/tIcz0oPEfKAn06rGG8k2uuCUvJwu2gPsTpR0svHxvmdDAZY3et0A8P7Llga/tzccBfAEdSrge
sFBghUmBoJEB6petNn/OliKqHEhjqrDbYjrOL0VhAXgrKHboIvl1Pl1Dr9WrXq38Oer8974fDUPo
BGT+m3HgRBvQHkDqQEYoVLqbd+nks2er0qME3SlxaVxf9q2lQJr2vxbEtji5b9GiB1WeGRbKoQ6n
XI8mFdz08i7CTKFcCN1QkWc2xC84seBXrl00kIV55sWxagBJO3TDsVfJm2yMA2UFpAiRb0ZKTRe/
4sRKugDLuuKYP3c92xMvqG3V42LLAvhA8LGApmDhpQPiZjSb/dTjz2b+WjcfupujYIia2HDSEIhD
4lz24FrSrKTM8+p5gZoVWpbc7qDwfdQgoTUFluSFCh0DD8j1y6R87jMeJbYZ9Joir7Kx0IaNwrMO
SJ1YCenQERsyKUvvlM8DOnhr75z26BdRqRJK2bAisCs2zp3AifniMj9Z6MQhZelNY/0MuZ/216/C
/6FyHpsWICyD9ATEAuANzy04A2u4zmashHlk3rcsfwG7H2RDxXRtOFyR/xAq1B7wRzKSBc3I3dnu
ceVpdvFIJzvSJivivb+fddCvA959vvmkn9mTJq7MeDK2FPbGbNk5Vr/TVRSAyzgKCD4cdGTWkIUE
3/R84kadrnMxu/VzwvdekgWWF3Dr7vZRmGCZ4W2FIARAnXMbJh9Ky0Oh/tn4Ok3h7QkKlKOBzREK
ioC3EenraUOyuk5I8zwsXw3jF3Qnr//6rRkC7gcah0i2iDLo+a8n6F85lJ5RP7sfzT7w2wf09vkL
C3C0yKMiYIKC0bmFkk7r3FmQFRWcIi/PQx9K3Cs6YF03s3VGhD//jxlTmihegKXVCvXSptpB9U+j
H0EsIuH/kfZlvZHy7La/CAlsxlughiSVoVOVpJMbK0mnwYCNAYOBX78X/R2dnVSilPLtV+qLV63G
hfHwDGv4fpAvTtxFyx4fGigBlLWPBoGivgqFLuVtE72JfX+K4fXl49F8QwaIEwV34MepaqshAILC
xnKNEO+YalUV1Ylp+iL9w4ICjx8bYykKHNfVbNJYYVc48ja0rdjpt17I0ky9FUWxEtYU5+gtGWXH
Cva838/dVytt4d7ihPlKfymsctl2sydu1fxGozunuSfT3++H+CIEwm2CUBGgBGAovaPz3s15nwmD
mNoXsM2u6VOQlVACl3/CBgZO2c91YkK67MtFYhBokeNj2dVIn7qOidsBLFkKST6rcVY0+i/mbaGZ
LcUoFKiPQ9O6yIdqajBKM+zCYDOMKTnFu/5q70DTGgRyYACxLo5CxzFbzK4a3GC9uABuZMUbEXfm
qjOnoC9ffCBUoVABcLD+IrB/Py5wQ1wJLOWUQ2J9/D1IJ0UYGNuZFft6WI0mePjxekCRErBSBDCo
CfzbC+9u5qjRdOpKWd1GizPnPSnuFIFlB/7Y7PD9UF9sXSCc4eeOswH+aJ/uzlEg/B48hBrBgx8P
5OdXJYgo0BYDQwkxxvEiYNPMWo3PclsdeJ/0p+SUv9ibYBbiyg/w+ODTxpFubjG7qetbTdKKpV6Q
TqeMx74oHKPUifUL4OFyWR53JrJ6xseH09ht4b9kQSLGYhNqkZTDWtubLFqzrljV8oqRUynLF6v7
w8DL379bBa0fdHNAmbodLXOpfZMGI93Vgp1BXebEXv13HR8lYRgLqsoL9xyx+dEJZNd5BfUopBYU
EmlZcRWSS3e4LNSj6KOVHz770YFylTJfJ/2pXfxF+IZaso3lh6vDxgH48T1BRs2c1g/VrXL/6PYi
gqlHm6+CacPgeGnmU6/6xYpHSLIcSqgteJ/sXdomGlU2GuRp8w26KIkKR1SWVZKVIqm8Nz+DodGq
A1GDQJlMNTcRXdXR4/e77h+V/2i+UQjGnbJ0A+jnQplqgtIlpr0dZuvaYdgYaLGlLOdrktEDFWTd
d/Q3enugzopYwPdzsLp1hoxGTFqgbixTh0N0sKX18/c/7dNRtzgNo2C8fA0Qqo8FpDMRDvmMTbU3
4zWUduPJWbftys03dvbjUhsGwLUXLQpDCwxs+VLvFjgdlenbtld7KkSyUVl54lN/9SpI0pY+HArT
n+QO/MmaSB5qPN+JazKlo2zT7rVrnvP65ftJ+7SmlqmykXAufA7QCo7uh6osNB2l2+79ZB5XIl//
+PHuItGCymqAkP049hk5bSrV5t2ewyrIGpvEaU9JNnzahEhp3cXsaLl2lv7ox2/hSTI5c+sPe4/+
LeUeatN2uzHWLYNNlXRP3G9fTBfkM/E+COfQ8j0GO5HeMi3163YvW3hgnjs3P54uQM6gE4/SAqAu
x522TpRscKu83bf0b7ai8u/PH4/2GnBn6OVFqHV/nKqlvxGWPmn3oLK/6lNh01dz8/7py6J+tylU
D3u1gNMWGuPPiU9PVD8/XZioubx/+lGk7hY6G9wQv/2pmG6tJ9Pf/3xuUAHDmQa3aqCNlvHf/Xqr
M9WAhLPZV/JRyy7pHffEXvi8UBeSN+58FJ9R6T7uC9YQ27Ecjo+bR5fjiODf3xn3Dw0upnlrdT/O
zhDr4d4HZg6ZOEpJR9vCcnH3hnXR7k2OoqTQiZBrL7hjpxinn786xgG8EGARWDYAX/1x3oAHiuoh
69u9wxcfJnNCkOXU45e/f/dZRtuuOlnh8X234+qu+rE82TJNPpQEICoSYV8cL1o3KvKM4fm2DtOx
zq6bRiSOIxI7lElJw8P3q+zzKgawafE4BKt6aW4ezVYVdTrI5tHsgf2MHfOWBfe+OaGG+sWULZKh
SGAipEmfnAENzMLKURTj3gQm9Wo4Kf34EEQbHSkFpgzP/8QxyVhX5T7vDRZy3OWXufXz56N1DqnO
JfmClMjRN8HUNVNol95er7tIAVP4Y5wZgeEDUEfY7fD3/MTKmUVZTSTIvX1UPnnFnos1tdeneB9f
fGrsPWx0VBbAIjsODkEHmBBCcXff3UJGOtWwFsp/rKaIF3k/xlF1ZNCBxmrDGJwTqKzfN/RUb+CL
Q2uhraCDsnT8PiWqbt33oP1iBJWngl7hYllX8s2ezix3VdqnYCBfzBlyRpCyUNRbVPyODmG7H2pA
dyjZh7O9Le0U+m2Wzjbf78HllvsQwSLnDoDYQZNrgd8en4xZroQkZWjvHedtJLB8HFkyDhzFmD75
8Ui4Upb0ZEm/PgGwDQcwBxWhaa8nAmn6xrTDBWEBeSoNj1JEeOzH8QP4hMDPLEr/gDUc0/LCmU24
4LS7z7tVN6z0KXrxv5re0dwhHCUIn9FCXfbOx+O4pQEb61rSvRNpb5VZXpUIXoVIPNruchZzNgLg
oCDHHeYqQ8DnmDPXuEGsZ6e5mJ2wPFNS8FunbWCBYlq+QZYdXDHIcuyomGwLTkZ+f+3Yuryi4xMk
14Bd9rel4+l1ZWdmJVuUM7mtAhkzr+iu7TnIVqNnWy9dVTq3ReGfkmc7Wi1o9OC0BnlvSWgRjR+/
cWR3vWhhEvMrz1PlxK3/i5apoT/r/Hwa5WgjF0RNc91jFMf5E80oC586KY521qcBji6edqjGTnIM
0MLMkQd3znDbDqvvl/txweHfICidL7kwTgqUaz+ujrpzYN4ox+wXN9NFyesr16KbwGqtGNpg1yMl
a8djKePsBqCfuJPh3YkfAGbJp80NQQoQ1UAtglDnJ6Xcpu1nZphP93wI7kney0sIGMjtCMulDFhc
cstq3Vz3PhEJdiLdtGSCFrQBlTWOZjGKJBrtiSRF5Deb0RPVrtH6pQuDF7sEkncaoNmzcsfRf56d
nN/lFbNgU6R6S8ZVCDJN7Br66rtg+QFOSc+aUgY8jqKxSIvWUivTS2sTtf54m4/9eGtNkf9cirn8
O4ssg4+Y9NfawSqz7ewvvCPXfVBArY8D1dU0Vpmg6dkmQxagmh+NzhlnxQus3vO1gsUi5Dw1CvDu
jZwRhlEnb97K0el3I3RRL2So0YdpCX/KJfhXcT5NBNeRRthTZe56bqHzkDS599QK7aFTHvDf2KF+
GUNKZO+E5r4yXZ3OwVw+iCiA/Rh3hrVXRXSNs3RMBofNW16Vdhz2TrlSzEJEq8s7KChlu26y7BXt
rZd5csM2HvRM8jjIQvHXgkVj3Ps4et1S+Vdqcu6Yscu7FurnW0e1JAm9PqiSrJp9J83Bb6SrPi6c
5qEvdfTboKnfrUJR2BtH9c9lMzw4WH2xU0/kIozwAWIJ09Ck1Wp8hLt70MZB7c3gowtxN6ka1RNi
RexsorRLBCncm4Abt47DVooqlZKGv+BCZ9AkzUWSZXqY42mam4uA1tMrt4c3WLd060Z1T3JG8T4W
BfHGuM2UCOJqCO+Nqu7HLnwg8zzlMRis9i8NC7AYgGTo+1tTltqzDPHvhgxCpn401m3SW5b844eA
JVYZy5KhY/KWo5C8hcvzAVSbJ88Z4U1TwA/LdOOKd/abdkwbs9ofr6NuNjrtwt6rLzur7jemlX8r
HL9sDS4TFE66wTv4fGhgtaoghJE6mkJFOhvCLkzCceJ7wMV+S19LhI2WP6Jua27Llj85TQCnXK26
2Crkb+Oo1zFvcJ+VuZvIEsJDxstMwlwexFzl4bpTfnsWWb0P2wyu5KpSRS5SG1TbCz3nvIkVbSC3
k1EV25wNK9jc8U1dzFk8eFqlDrQQ/sJoRZ2VpbirJvi+23XprmSdPfSdRe99Seqzaer+NL7u4Nan
Mnmuqgle8dp76jM6B6kV0C7cCj47fwYPEv0A448JQhm9IhA0b3/hhoGIZAOlOmF6A5XYskb6wnla
ZShnoYV9DwiirRen3Kk/n/Kyd6+ZDVDV3LVz3Hi6TkdGSwQOkZ8GFf/rF41Mg67o9aoOvSr2dF9X
63AcZiwlj8TE2LtioraM3cltmrNuEm4MXUsn8QvTJDJrIJdY1XDKcKAzaIMzl6DurVMb3u4khx6S
dscXaGc3G5gsZYlhrpfkNfXMuutaD06/U/iHzlYndqZsL0sYe1xKIwuCpdHeESF2U2H9qoJawal1
wCWcdK49QDKXH9hYPTph4Tex4Z47px43vxUk6cx5G/Ji5w0tqLm9LAcnthS97xAzwRmYKfdaURsE
yzIqzZ20RWbOtGdlW+OpbD9BMMYCO7JXyKo8GZdWRjeIT7KzRgvJV4UV9GyDlXpdtvZGM87jnpS/
AxsSH4h42xQqHOUqLNgI8CKkC2PeOvZ1A2um63ZkuIGHYWhWk2cujN1g80mubJXKcQxfCWLi9Zgz
+5W1a7gwDiCrrGxmsP4hSnE9Fi5hgCn6GcS77fCq5UTwtKy99iFs6XQANuIF8vf2hdDDjYRx81ZK
Mf1uvDrH2cK7PAEa2+lWs6nGpAIAcpfB5nFdefb43OuWbegQijvbGu9mWTyCQajOQtJ4O1L5dBc2
WBTYw1YyeAOLAUvV8HW2eYomDu7lUU7rGUjRnVXiMrig/jCM8K+dXyo/qq2NIyKpD6aFCcOzq12S
lmY0aY8jPq5y10+BlnDT3m8a4DD1YoJb+XUUG+NGMQ2r1zJU2KVDASfVoh7YmQvt0QxIcmcIWVJ4
VgftOUtQJ9WNMeV6lDOLNbFxAxHfIBAfoYPJFcwmui3tp8d6qsLUF1B/UGQWF9nc7jqT61gPFVDI
TvUSIQiELll+rYOZpN3Q0pXnwWvENsC8emZACOAq6xE3xd/J5dxOdF33aUimVsbzgAwulr2t1IZm
jDubABcfDGaraiw30yQFFmae1bE7a5onMBau4lxGIGB79R3pphk+waVgKdVsTAGa2xaBlcwVSP6O
lBDAxU+0qcA6qgzd1BYlK56TMOF9WFxS/Mu46quN8ljMHHwTOGv2KTpR/R5MDPuGtJlMoE6AXekO
DQSECkjSx02l5T20lKu1mmyy8njJ0sptJ5EyAIcShE1TDBuKIaZwPtgBJZ5tqnHO41CbvxPmMsEd
q5IQjfobHxInm6X1kIqImhV1zdDjKzDz2FSQb7Sd4gYwPbaSVqEfcfKZR/iLTykO5fq8DvPuNlSi
xnEQuE3CAlNekWqaf3P4N9NLq3fMEwTZSTy3LU2AH6+TXDvssW3Fq9P53trHMRDbJSfJMBKWKKsv
z/wO8xEF/R+X6lvbOPdEuQ1wb1a4D1VB12Gfw+OPj8D6ULROUXn12dahbZcyldcJ5HR54sKzazfl
PqQNfdmdDXbbJ01FsICiXphfrrL51iuhKFQSbIue1EGRCETnG1O6/YaR0lxEEYMHej6GBNmnnmMZ
yuYSCgvuIx2KB03C/N7ooobRd9hcVBkCMlIU4KN2CJdU0GDLjAjkbsK5idTKGkYKA3Eq/3TaDlL8
Tid2u64S8cTsP1kF2EE6KPvg6rEbt5Y/lPp6cJ38tSMIXAbanrcR+aVdwXfNPFXizO2LsowdeNG0
yVy3O5sHt6UPl3IJ5dLY99rHLNQ3qmjqrRUJnpAy3yA6C70REsDjusjZpu364az0LTd1rNE/gzqk
TsC+aOLWHgicQ2vIM7bOvAAycUHTSXQJkRDI6D1xlc00WzE3b1ej5Qz4F10aZc9tF4ikb6x2heUB
nSufplwpGLJF4bzB5fqXTs6LUWYN3RgJsgwahWW0cWFO2jDvT0alHc8lA+cIjOU4aDkobYVAsZ3n
cVQYvISvdIJKOWYZ4syJ65RZrEz+BsZ3tR5VCbNJ0j3QEmaUFfEf58nj56X2rg0lkMQL1V9Ry/Cq
yOz+Dyh59o6HrD/MIWMbp5LQMbFMcSczXa8Es6dtpnwTrSZYTxeXcClpYljFZxd2E80Qg4b6QhiY
Gql123s6prWFcKsE42kVmQlQ+xBXmCf7GgGbBTenDvfjbzXhfottmJnvXUhlT4nFG/rcm6B9JGX3
BM3pZ5P5LBFz3iFUK2CWZA5sqsfbptWA0OU4YXZ2pweVVqVf2ThbzdgmIW6hP2M4hxvI7g/PCBPa
FBVZLxYuR7+10G2zyjOrWXmsmlZRSYoL6Hi010QY+6bTPl83vvLwKfyyTIqsE1Gs+MTuSq2AXGak
q4Kd7oOaxJk7zHOaBRZZW8T+y3I9XFdE3rW+L1Y4eZEs2LzZOtJnkHyqgYscLJE9805qRKWt32J2
uijf1DiQEgN40pNrtfUFEgVoFc5WPpqddEVDDpXypdxCr5irtY9oFjYFrFiXVVOmJc8PaP3/qUvE
dbVXJNTrp7RlPTKIaP4bRYPGKe7htAnw60t8/pUow/IBwNNwNytSrMYCfI8Je3qvYY2cgCKmnzjx
9MFyreumHYDmjAKN5GfqE9k1wl3VlYCspsydA9Azod44U8ELBsvGIbMuyCRkDgOQwYp6hKNoOuq+
aRAkznKdGRs0wN7yHwd8oEdWRV526Wm0iwIAbbc2H2v3TA3OFTAVA/RXB1onwu1tWJx7tF/lYYva
bTahzwqiinvV+DwEC7N6JYWHABYSo1dOxA00fE1+PmQAEsYOisz3Vl9nZ5yyzKSKQJsHyR704EB6
qs+jRuDQUVWZP4x+FsZWUGEeAECEZKCqwbZyaL2KiP3se3Npg3eDoNcdwxulOxV3bd4ADj7zpMyK
g+1MPClauRc2TODR/Dt3I4WYLkNRYYrCLmG5ENe1LWQyovbyIH15M6sc0ZfdBwlcSLGr8zo/c3Bj
bLijwg2kawg2Mw1TkDDkOWRb7fYWHD4Shy5r5GVm8kZcQZvnVvv2ExzSun7HMu2Gv5htQ1Rttvsq
hon7q/D6g02rO9K0HtarOzzktqfuwqpzVGyRaX5Qbj9eDQ18PUXmp8DJllj1Ufg08PnBDV9kLnEL
KsveZr5nPRWysGPUw0Br4UFD8jUPjLhlUL968DP8ereug5dh7sO4d+kvyNJ7q2lS9zWcfxOYWddg
9Hdv3RBm2GX1g2tGmTgz8r98bOo4aCxv0/iVTDoKal8/RvYBwe5dHrr8Ad4MwTO0CvPz2YMHNpdd
UMEjnNVXrIaPfFJXyForEM5WFZBEux4ac/bamTN2W4cykuncaqm2s9vfdtIvzY6Xi/pu5SORyyNQ
VXvD3pxheit1fzE0BaTuffE8BfO+Rt2iRJKkBnHZ5+ErZdIFpb+3zWrOTIVEzHZ6SHKGAPuFgYSe
ZQiFO6A8dI0PDl8JchbpOgBJ0G3OvNp+sUfvxY36IqklDkhP2C+kA/ea4CiKZ47JQJNaAC4y5piz
hun7GWC5ZAodhh1UDX8bd7biyguyZGqDuUKNIc92Wg79uaJWT+PSqB2bMwscZQ94t4IMnpOWmf8w
KtCFHD7djJUfpEjnkd4ZXuBgiQ6tzR4sxa048Cp3M/NKJdNMq+1swnxdF6zHT+PNL9/IAXm7ckCq
YkX7BLENnfIZATZyUpbALNbsgIPGOxhwjMu5Gg6WmavnEraBv8FxlsMWWnvtdQFWRUxw9QyJCdz9
DIW8uwaKLNsABcoiIbld7iCh6N2pMuPY4X6rgcyFJVuMkJE+KsB6z2Yymj5ltRU0a1kLfzP0zdpT
0n5AEmxSATTmFQLvftWJugPDiDrPVa37aTtkEGZAwgQkc4aTArdgFEfabpIujOaNGsPfmHoWIyoB
TSxErDrN9qGuXLMtOTL+YNjmjrOOuI7O7TYwsHZhvL/SumzdXVT386r3ODnnXdgmQKS0qWv0PTof
dOtb5DHKmzEe6+guH/BitPRiP/d2rLD3hmnE4GX2GnTq0dAyWM05jc5Mi6QvAqBnDEqzV1mu9apt
7SppbdPC5d62ZdpQxtM2RDqjJ/YSQKov8awK2qRutRUV2ZLG39bWJNoEUXITB/68ahBeRX61pe3v
kG6138XO5L2RMWvXXaOcC5rnQF+jo/LmodrxnAcaObe0sz71K4hlT5W8Rn55T7qsXJXDgIBbdcXa
REEXQ4mw2qEEvedTYz9OFlcXQgSBSA1Tz441mw3OVb5t89m/Yq5rfpVMRWnRu15qB8VB6Pm1yGpv
U/JQgsxJSLUb0Li/K+a+fo5gD3AYovFeNdqGVmALq8am4kNaYlskpXais6ayRFpAjK2OUTl3X7mR
3iPuY1Nv56J4RZstuKiA3rvkmd+koxmH2MYZczGHilxrR7iozwjLjgeXQYo7tH5HxNy48+xsWuma
VV1ovjMEauEMbNOY9/JvmFtvrVfjXAiLfVBCw1AhXk6h3vDCmISKMgOgER7WwVnmwSj3fIRG4b07
o8ZVUBM6CVTBocQ1IocdsjYMEy9z9LXbFjOkUDyFWCCyctROUeTqnUFtaVeoOy4zjJcHD0NEhnSo
QufWGKreeN/AK4nh9IQuyDz/VrgSNpoiq12PyAR/tf4S/fu+Uq8dLSGN3DW3raMJBMfxMxJd5EYj
cZIHWfrjOW5aNOanqBp3Q8WD9TiolzErcSD5g+l/9R1pfkMha4aeaytWWWtFV7lsbJw3IKwVIFEH
ccvEiNpg9ITMv0gyLbqHGTjTa38kWZaEIZvxWghXzn3ScBs1VRasDZtMYvcFDDRIeD91LX+LUOa8
gXTcA3CQ/nYmE01ygdQuMfnkrmbmPzio01UzDlYffhWQD83L174lGr++6KpYuUPBU6Os6bakXfkW
LBAlzgwOwSijTxr55oU1h80f1i+f3XZv8Lu7dGzRKUkaVMVSEvXDCiDF5sAi5LLOEN2SIWfJ4NZB
jEMPm1EKE1cud5MRh85au3X2XAAedVsoj76FrggeAKct+tgQvmQWVuliFdFxxOmK/JcqU2x5ZwGY
CmICcEgKxafzmaLB4tpiugEjOLx0DVwBJ+HJzXJG3OrWRHNa2DKMq8gaYlSVAXDOKJTPHaDG/KRx
aHkCVXHU2ADWC+c6ASERzUmQ1o4Rp0q5DkKqie6D4WEOVgPd1ubn/WgINAFZBKkeYJjco+ZMGYQI
KkRJ0VBPnWKb6fj7tsUXDXtoYUD5BEBN/HeM0/RQn6J5h6aasFadlzintLS/eP6CAAHMC5QlWOUe
MQ5EabOo7KJwr70XnJ5Yf9///i8+wfvnH6Oy/S4wKKrh+ZUaUB3auvIsQ3Xt+0FOvAQ96jw6bTaF
KPCEwJnscINYJ5rCXz0egCj4YwDzC47r8vfvcCYEdR34JPkBWijnb9kpO5HPT4eiJyglwKnBehny
dx+fHk4RtSjv6R4oUessFNvv5+aoR4k98PHxR3ODzM0lXY7H22oXBWfDfGamTYBSxPfDnHoL8vEt
UIdES8PSdC/n13k88Jf/2+OPWpREdSoD1oPuld6ieE1PfOEvJwnoAnC8gWTwvaNvAE1D6XMcfXtp
r8MynlTsvtWn5JW/miKwVGCzFSE7/CRTxpSTl6oAdEWMuBCnOoZP789naRHlWRR+Qbg4ZpHzokMD
HSrfexfVR+6uRP1TYi4W0/sBlg7ru53gF/VcKEgD7ns6xCZMmX2KxfHVJIHOA18dClkCjPVxBKsZ
KMpMxN3fKxi/+uwUw+qr50O6aPHnWwg3x+QKE4Ulp6r39wbXIIL1wFgnPsIyB0cwiAVehZ8PNPZn
d2Z0JNAidXWwH8zVnKVQmDGb9jaSP98RH4Y5wjxaoiizKMQwCg2CNKt+Dk/B5Wl74OmBgPDJs6mp
UenI8zpAbOxdlmPqiY2LbnCL+sv3a/bzBQHEDZAuIGlAmABsqI8fXPsOHYSKkFa4M99Nntw31HjX
qh/cEyN9scnBkgafCwb3AMmHyy95t3gj+IfY/tzSfYjdEVWHiZB4nDeoyXz/Rp9pBwsdG0OhQ4NT
HSifjwONJSh+PXfpHt3FmJqbHhoiKFFMHaoN6Fdm467vN0ScIahH0fDE8vtMKQOIEJAiH0cNeD3Y
rh9Hp0sVQYY22zvXXeBBUhrgAe9VuXcRrxNLJU6PuskJMa3PuwrAIoAqwIvCwOSYt8h6vw6DUbF9
nmUbZlnrX99P6RfPhxYAUDaLgxw0EY9mNJhsU/lM8UNTmyvpiHPqnFCqPDXCsnjeLY5a6KiDJik/
9GiP6ZXl/xirijAOYL8F9Ac91fDoq5QeXLx6WvJDUeDcT04yR7/8/TAp8LHiAGA85kJGvertCkKO
ewcZWiA2RP83n+DdAEf7tGOjq6YGAyh73R1scmJzfv79CEHRCQAAGroJn8Q17UEzWqPUsQdhtFRQ
w/7xzYXn4wtA53lJBo4JIKWTWbo2zNqL4EI6GxOe2HafjzEghP9tu0XAGGJLH9cPsTSMSxyvPITz
mYwOhb+W0/lPN8HHIY5OfDk2ng0QQ3nwrBSkOXFKi+iLT/CP2Qz2JKKUT5ssg9p26UnYJbr2mTiv
sx/vgMjxgd0F8BjcvE/wwMHklRGzVRzkaw7E+fDzBQRtBCBRcUDg7AuOZqdsBBHNFJUHmiNrjeuH
n0/++8cf5UlkaH0dDHi8kBdhf9kGJ37+sj4+Rg2LtMP///nHvtsuWkLl4OL5Tp+oAC1mEqPWWnL0
TcNTApdfrFXkwgDkAwq3aLcdbeWx8P28ioQ8BP5d3Q/xCEO+U4S0z5ftIo38v2Msi+3dedqIDmJA
AIAdrJUyPB5WzlKHWv34o3wY5OhaCH0JwQqGQWoKq7/iYpY/vtfwFtBOAwUcNEkAg4/eovHY2BVS
HnCgr2Z3OmdVv/kv3uHdEEcfw3TMl4xV8nDfTZdj8eNrDW5pkK2CKpOHy+f4WCqroR0zdOv2onzR
dULJiVjnizMDrEPg5SNMFOCdR5+5qoHnGGvm70c75WdANvx4cj48/ugDlxY40qBg+PuBj2uI19Xl
dGLfffkCkPiFfA7iFqCxP37hinB/HmaDCWoBUAtgwmROjLD8xqOdDfQH7jWAT1EgOs44CtY5qKyF
wd60a8CS/HLNhvX30/TFZoMZDbImFHL+7eqPL1EDk0FqdKv2EGNO3OKqti5U1ibVj303IGOKGpQf
QM0PUj3HQYwCnJtD0jTcZ4W6YOfiZJT0xSn4YYCjQzwned5O6Lzuy7/AgWm+9ngSVKAIn9h0x0Ey
ODDo7ENvDRn/AlU/ZnQNjss6BdPogw4QjxE0jMm51d8HoJP0/dkcTSmwOqgu59vvv9Q/Zse71bCQ
e4D4R3KAugw4Bsf1PKk5dTI20sM0AicANm7pxhma2XfRPNENhyU66tD1PdeeeWOC9G+m9qMLqQz7
KyJfnEtm3ysYuawFYVFs0ZmgNTcATUQtpBa66aCrMlV5eJvrBt57PcmvoSxtRMxhEZGI84EmYP6Y
JkNPebyzQoles+pWEW+jDTraauP0FIg+AMjOOgAPYElTjsAZi6isdsAH5rcm8g5g89rp9xNztEv+
Hzwc5yySFvzPsbi61iFHT8bOflV5n2acbrrgWk2/vx/kaJ98GuTotAoAiKaOcLJfZJIA/MEYc0Kd
xPpl/VD39z8DoZwKlVkP6ofHLKXeMxHQBFH+C3CAl5zXf3wfcNBoOBGTH7/Pv8VEUTcEHxhqAceT
lpFoEHkw0AP3Ln5varkrT0zY0en4n9XqQlUY1jRfxGxV1+nItnt6sIcsBbS8HciJ735qhKMbtoOn
OnFzvAIcZKwN+y9egECsGlUrBP1LL+DjyZhLVJPqzsHjXWvDi3x7IqilX3wCkE/BMHbB+LU/caSp
4SgnhQ09wLAPKr+sLK+ywFF3jq6zG9uDppnlzfCoqlnxH6ifVyrvEi1ZNHUGE3TrgPbeuSKlfyu6
Wm/AiiF/fWMuGUBjW5uYEDBiq0ibwlJn0dw5G4AxgYAPesTQTgcsWdip9aABKxoAsN84bj4mEwe/
M0G7u4tV2dt/GkiOxz0LrPU8jfQC2JxTQsTLwfz+WFuYMDT0IfYC7USw2o6iGEeOpuaS5v9D2pnt
No4sW/SLCHAeXknJkjxKrrJreCFq5DzP/Pq7WH1OH4kmRLhuA90vRjOUmZGZkRGx9z6FUJTZjd9C
4kblO5A+5HFH/kj5XUjBiuss2VQR92BZITIi5XK5thwUGepaoX+y9O+Wtg+Dj0lwq5aWXViV3Rlr
clBLJxSIOqi80WNA42UWi1QZTeNeV/gojB+kEq3vV6by+vk03wzTLKpTtMnGMwGAzoKRSOoKXnmm
d6I52ZQ+pOH7IGDTsWQQ6TBdyNZPF/nljKWSPw4WrSbHAsCLpH6Um/eFg38M8ISfVKOpJ1EuuTQQ
p2kjyJVqHZNuK94YayCihfmBQIY8IQRZhGva5BFnjwrJzI1B8jTrGLeP9632Fz8engBqMcjSyG9I
cXtRSSUxM6wjQlaZ9qlL3nlaM/smRCBw1YIU4zia+WuoC6Ey+J13qjTbDX8ouiNbQELelyWYluDC
yjSHZ3PkWX2Qdl7LRRqnO7ocvxll9L5HxX9MAB/nnU0WfS6N3Iou1w5NDSd9GHY0c9yV4BOu74T5
sfrPKP5nYjZXiQdN49hjwpNvFWFjgmdId/Va2nJhS0+Mk1RM4PKBskO6nCtLafOihdDhGJeaPSjw
0h2KD9cHsuCypLWIA7iB2BFzGXfJdOuxhDTiWNeOWu5pGbj+/YWJQqGJuiHvJBIf8+phIgZmNNQi
Oy77JQodPVm3eSs73Tu5+1hzvAqOMgnyCSbKnG29PjY1j9Z26zj+qKOn+LVpV3bfbC1UrmdIRsDa
T8xQ1E9mR4cH8iiu9TY+pcLoGH36ORr7fQqM4vp8zdbjHzMTAFYjEyi+2YQGECMJ5eL4FLiuMwCk
6dbKDGsWpr+fbUD0U+kuDbFQW7aJbqy2suLL35+EiqFSnDh/L7+vuZXpG5kQn0bzIQbgsbIOU0R0
dpP/M0ETD7JFsvftAyVWsjas8io+teq9GdY2hEMOXa62Lz35wr2FLpsmrYxo5sNvTE5/P5sxj+gt
yKySGeNVYma9k5QHGXCK0u6vL/6fgPja4GZONqo1ZeSkjtF4NvZpCXxH1bcIot40gXbb6RlITcO7
RQTXtoT6U5rqm9QUPjbumgzA4hpy19MBNLGUzquchgdgJeua+KT21YsVd7eJP66MdcnEBP+fUvYw
W8+TfFoh6FmeNNEpLkv/o+kmLv3v7ZrCwLTt5xNqwjg9EfgYxESzCW0z7tLBHKNTr/cb33tRw3sp
fsi0+1prbUN4vr5+09feWKPOBJMATCycqjNHEUev6pMsOil6yvu1tWgatA5+FD94kXJnkexayerP
Uct/XHOqbP3X4myzWUIFaXiYRkAcq4c2T3wnFcvboYW+qk+au77wboRWt4eyBXoCosY26m5zfdCL
C3n2E2Zxpwy3/RhAS3GqSrtXNn7yvoDhP0MkHUJMAjH5nMxOaxXTtaQiOhnesxz/AP2wMolLJzu8
4f8amD3xtDqqEcFh1YJkoJ81Sw+Uqn4oarpy1S4dI0Rv5GmhtpkQ+ZfeEdNnpPhCGJ08UQDLMTbP
UjI4ShR/U9FCur4oi2NCOY/mNrbwmwe+SUq1EQX8ApbbB2NQPwZqsjFAC103s+jwZ2Zmt27Um0Oi
V0ydpru278mOJyZO4QnbCO3eZE25fW1Qs8eyJKZCr6kMKp8g1SBAcr+wA/19ZE3/+Nu/Y4L64nKZ
Gk7YJM7wZ6G9M70bsXzKjJUA9fpAtHnKFWaX/5hAxFzudtVPkmTXF2bx3DsbxMynUZwoa2M6iWIF
GL0vfUnMYgNS/qRI7pPhdR8qWV6Zt2X3nmjMJrKJNylLSja5GSLafOKFm/u7KLuBvKnSd9cHtnja
qH+6xpByePOQp8+xE8xCjE6W8Dk6mmtltMVB8GpAyG2iMZuvjFtpjZX5eXRqSXnYktsePFHb9w3v
iDI9XB/Kmq3ZGvVpbSY6jKMnQ3Hkfq92QNG3xbhSIlrcomcjmt1JhW/mZGoYkeFaUDH4sPnQXt+O
5gGI6V07IBP5F8NChYTMNQ1ScOdd7p8E6r9BLL345Le3cXRK8sEpDWET939zL0DVjsNR3EGY5NKO
p2Q1jc5JfDL7gxTs1xqMFvcoSRsyBcSx4ly2zIj0sSBPPbnzN1F4VvIf7ZqO3KIDwE9E3QVOSrbN
5QjcPAeYGjACiE1H7QB7c5vsx9S5vh6LO4Z2r4kHiW4bbTZPmafENMOzHnXi/UoycZsJ2o/rJhYH
QlJcJC3EjSPPPFlwAyuIjDA+Uf7KNMcbbV0CirTiWAtn2sR3BqaB6Ep70x8Vp7IrCsS6J6kpDoxW
toe6LmEm0p6r3nwwUuF1mHgYro9twQ+oiaF5A9G9qSrz6UtzrQMTEEUn07wrc9RRvLsJFfsXRqb3
DAV2GrLmdVyvJwJITDk6FcpuHB9p/g/WyJQX3IAUsEalFTfg4TRztrxuYsSYdW6E2Kmc9p11yunW
vPj8ZP7sjWSmaR7JLp+H9mrwbgvj/btdlVTmf3rbk+yfnSo1pP8xUM7wVCtOOTjpyo28NDvnn58F
Mk1eCVWv83kvgUb9pQcXf32FF7aIqmr8fCROyUTPe+48U3ZlK1SDEw9m3pAAbqjdDeSi+2L8G1Mw
p0v0zVPPnefxgqTPC9kYg5Oh+naReptK/i1SfOtBLF0f1NKOJFfIviDGpJliFpAhuFiKqd8EJ7gw
Tkqs74G1O9FAehtuhK0MMUrYVa/XbS7tR+5nhvZPwXp2nI2xgqaglQcnOYyPvSXfdVX50kEacd3M
kkOg7zNxx5FLf3M2S3JGFTMIg9NYnLzxUXn/oUwnHEIp0uQL6EFcbpd2DOQ8beT+JJNJ/wKzy/Vf
v/QuvPi+fPn9xISjsRDG/iRoh0jTbnL1sZedqjSh07xtrY9e+XkExK+om+uGF6INushQ+SRBDTHv
PHGQpBbQm0jpTkkLjUz3I1buEuHQpfvcW4meFnxvUi3lRkPWUX1DlmUkLeh+z+tOY4a02t0AajQf
v8rlsRg+idmaasuC12HNpCoPXTcLNvN0JYmDoRWU9pRY/oMQ6scq1V4CaOivT9+C1xEMTAI0mJHe
XKR00I2a0NYth3RrD/6r1axEg2sGZreAZdXyULRNeyozu8luYMy5PoCFeboYwGT/7Bqo4BHR1On7
ZvLdEyCs2Brez+smFhb+wsT0E85MhC4Aa2PspiGAag42eQwvUvioi/HWTO+Ara4MacGlL+xNJ/uZ
vdqt/U7T+5YXhwGrFCk4QmZ+wU1UH0tzxdg0P7MMksl7UIIWC9ANIfSlscBqujiT8vYUlh+0nbRW
91+au/PPz46dphFVwI98fojtJNqF9cZqHoFtVf6uSD5fX6clV6ANRyRUo4PlTT3SszR67IqsPSnd
o1Qnm2J8RSR15RxduFbpt0YoflJJQyhkNiC0UMmNlXJzcvVNCwMNd7DdmJDdmd3u+nCWVobXgE7o
wfFGAeByZQQzCmUx9xq4FOHgUX+MK/fayvfnK5+nQqsirdGc6mMFzDxbcayl1Tj7+XMIGoDWJPJq
fr6iHQI6EfvbqlgJ0RbWgmYLauzQkxqUk2YhWlX1IgTBcX0KpFvulhg04/gIx8v1dfjT8TbbIpgh
/0/JipbseZJ1iOIEjmP6x021Bd7Zw8/wOXW/u/JrF79Epf3q78l4Gkf/l2A6vn5TScCA99d/xNuh
TmA7ClsyTXmIP05/PzsTgBj5kjX69UnlN8TqIfS3Y/0ty94dldKIRW/eVBRHk2wO++I3ZLHgWRXb
1bALIPbBO+GbRIeXFmb7p5fzzComC7BdUUzJoxW3e+vVE86EzhbQEXQZzoEXQmoUGRqr1Sl4zYRf
/Zpswluv5vPMzR9feBsEyEVcQnIU1gSDezWAu4K+7ffue96c6LXBCToVKd70PLQhTACIuApHnf4z
Gs1a/72R5mQAaAqyy6IGFnV2n+WuB0+4GrlHGtg8CJFWPv9mimafn7lqUUAA12p83os3UlPB2PbT
01ZisTerPLMx3/lUp6IaAfajC22GVkY0uK/s+iULoO3Y9DTBvu08sZTKExSvsY7Z8M010Xp4Jw6Y
Vxezf2ZgujnPdjRcc0YiW7V1dMtMvCkr2NlQz1DvcwpkK7O1tCKckjSp8hZEJWO251I6IcOC+uFR
lR5o6ABYHjtwzl4/oZYmDKkVOkUQHuCkmi374EGq5xW5cIS1yN/CdpDdxamQrmyOpaGQJ4WtFjkV
vHgWTrZJFDUdRaaT2fQnFTIrA5YPqYo31wezZAZdV979iA9MXYuXixNY5LM7KOSOZOWOFrjFUOxs
K13Tg35zquMDk7rBpOlKvfDNTpRzAwpBwT0qfUks2TlaHTzCYg4aKl25QKYdcXGJYYqWyAm9KJHQ
0mfuFpex6raR5Z3SNBU/QATyO2sTZVP0KhSSvt5uNNcy/2IPnducRTDKKA1J1/r+aaNWP5Tqx/U1
WnK4CSA1iRqKE7X+5RqpXTHoBUj3Uzj0sHJBNLIZvXQNUbG0RMDQuRMteiSIwy6tWLDuRLWheSdL
/l0N34b8ay5+7dewqwtWJjDCRFAPZOAN2CsetCaskaA7mfSUSq5T17Ktatmmhp/j+qxN6zzzgwtL
06yeHTtNMEbIRNAjWPnuvVEmp1YeQhqm6++pFtyEMn3/ufzzus3F0VEOhzIAdT2gppc2YSrS5cHF
9wbZcwKyzpG2E4eHwAhWHG4ONJ0OVUk8szTz8twcpUouDe9U95G8QSMF9k5Fz7eVKmgfAgF+Yljz
QieQ0hGiQC2/y3I4JeO4gCs5DuDf+ouBT82YoLxMdsLcecIoTXyx8k6ZpTloPwrQNSrqF8X6fd3O
wnFF76KCBgB9mPQBzCZYgjFfQhrVO0k6PMhKkEg7KE88J82D+ua6qWlXvfGfM1OzGa5juD/afPBO
49AeBahFnWyEUkWuXTsuR2eEem8cuw2dByttOIuOaxLm8/qitXZeu0jCHIJlVRCOkZYgoxXkv8mh
T8nNJ9fXXsWh+Wq6KMVfH+3ixNLJTA0dhAeVmUvP7YsQXhg1h6MdKuGky7dighawkWyvm1ncIBMB
Au+LSXFotn55psB5pfu0KEJ87YxDJT1Gg1RsG7hpnSgJzN11e0uLONUbqTDQdknvyOWwMhDmrj5y
qNFYWt0iO6bf6N6QPbbNg9Bvw2ILSebEot6v9RstzefE2sIrylLJq8/mM23HVPZj8AZK6u78AXrM
AkYrVfVWJnTZDjmAP2bedK66ZtQRRHPiyNqN1j6Wzfd6bShLa0aY/q+J6e9nBylRGgWwyPNPRQmp
vfejMh4s7T6yPl5fqoVbjvn6n5mZa9TkIIQ+F1gqX6jsPo6+tdE7AVl/Tk3unn9WhO6oWXwYm2Kn
tCZd1rVZb0fjoRxhnGz8lcN5cSRnVuTLCSuKuGkGiTVRsnI4RmMZH1JTXTtyF1f+zMrMtStXGvN2
cBmLB9XhMCnqZTyZa2oFf7EwNPHQXczBTtx7ORy1bT2Sp9P699apE8md+dXKkbc0FkQbaIoDBDTB
gC5NFFQ4xyrs3CP0Zij7wGWy9bvhyehl8S/WBpICStvTWMg3X1rSjdz0AyPlSej5HxJVPw6evHLm
LA4GWihac6kKvgmp/YbzBsQ5yoblYG0qdfjZKYN3Z9GT8N600JTKZN5o1uD19qYfIHILNZVz3z1O
PIAgPEttl0ETRSyaO3oM3fl1R1gaGJEEsrEmNQj6Dy7nruyRQmtgcjyV/U2NjIKu79tV+eg1I9Pm
OjttRhUmoaGYbgjLjvTHibR+DTO5ZEJVCc/AE1BwmF9CSp9F+iAFnJnuVv/mRjfar/dP1LmBWegw
8NIC6eF5pyZKZSdxqwJxEHiZtSY1t/8/U7PNCZt+pLkZYxE5LI14p2q/xHdKVv05NQlGSJYpska6
aZrPsyVJ4CaUs4KAxOe2ju/kChjD4fowlo7McxOzOyZHYy8Zc104IrjtTEys2RrFwdItdm5hdr3o
XinJXs8gRijsOwmIVL5N3dRR+pXjcprxedx4bmi2+KM5jrJcsPhIX2cRLfmPVnxbKdDA2JDRB2vN
NMszB8KbvDkZO2s2c8iRUHwWGFdiZ0hNhP1ahmDJADxivKSnM4122MvVl12hHIuhwkD2E4mPtWrw
9L/Pp4tT36KeQf7pTUTYNVqrcg2TGcgF+CflxxiC4mBNmXWa9DdWAOlx7oNlMOYEQA0rXgdBSkwN
MwFsdLGo7zy0QJxhQIa2h59xB0EnRLt5Zybv4x/5s33oP+HMJA6dKJUuJ1CLxLiW9Fg4qhHPBgkW
+nDF5RbnkJc7gH9UT98Em1HITdeVkXDMDT059Zno3sZhpuyTyo1X7oClbQSNEn2IEyMe0LvLweg1
wi0tipVHrdc2nfhZJaESRF/YvysPkkW3Q4SPi4anAqjtS0NVnUF0GeJ2CtLJ7cZfa+Nd+/5s31Tt
6JeJVwtHtIgghDWKl/efaNSa//39s/NGyTViAGPaNt3GguopMb9cNyAt+vSZhdlBU7oVuO7JQmA6
UoIGiR2+Cj+Uk/BD+vNvK2wE1S5/K7k9BFB47t0P13/BotuBl1MIBZD1+tMpcXYvCIE5KOj0cGhD
fx4DcnakdMXdFkyQ/DTpRiB9KIFBuvQCeZRgX1R88zg08kYYB8cdlaes+3l9INNazE6HCyuzgL1D
B0IcVME4Zr7ymljJTdZ7RwRM0ZhKul8qrO1/YY+4g+ZHnRNVnG2iQjTcuoQ36+hq7o3VZHtg/HZK
rsrpS+Ug11RarxtccHYewBrFQxH0BP9cTqNmCEoKv4J5NMLu22AhujQUn66bWFopGkbo4yOwpqNv
dsoVnOO1OWbG0XAfZP+DMjy1xbfrJpaWiZtoCqppTHnTfVW53TjA7m4ddSGDuiGWHgW/QghITT5p
houAihoerlv8U22ce8a5yWliz1y8klEtKYLAOqIGtRPiaudp2dZPzEfkVG3JBwISmjs/rF+bdlId
7LdQYT7rg38fyvFB88vDkK+9LucEFtN9AviAqjyof4Qq595T9f6oWB7vC6XzPuRCcOqSaBu2yW3t
jhvIj39JHj+uSLuN4isrO2XhzAE+R9wMGprgeZ7W6DHl0mFhHRUgezvEXGqnluN856NvBpqqyO5z
H/W52GpXPPht29U0ar4sEyWAdpxfPGEcQcbrCtZRShv1fiSJuYfAWHwIYOS/bwst3GV95N83ZZ8/
J30pbms63Q4gvn6tuMSiFwI8xw9pJOIOvHSJXjeCOiip+umBojllVMHiMebdfRQO0j4wovZrUsSR
rXdu81RWfnmflqG1SYtS/ehWcrZBNDJFaK0vdhLL2Nt+KRQPaeGt8R8sLtXZ75xtyEbKFSgKXOtI
d4fv+Hk+2Bkh9ks9dIj3oBW16ypR2yDrsLZWS0fBxLX23xmabRqp6MgYNMg51oOC4udtrA8bYa38
vRCITEK9/xqZfsTZzux95BzjHiNJbBsy8hs3WeuMxnubuiavw7GmRgEe2/PcR2RoSLv7YF9LRb2x
2vKmD9ZSosuz9a+JeXdKR+NLSuxrHrsxek3otEbn7tShubayg5bsgN8l94FM88TueTlhaWcKul77
1rH1nr2KpGev3njNr+u7Y+mi4fyHTHdqW37T2xnKjRqPaH8f05ACQGQRFDxft7C07ucWZs6lj5Uo
uxEWsnGfm/tC/578UJSVuVraO1BnscHJesGuNAs7DGg0tTK2zCOkAIjO0MBhfZWanzDubNkvjhFs
rw9qcdpU+p+IdEjmzEvKiInFYhZI1rFQbrv0htbb699fXHtSUbDvQWYNR+Hl2oeW6rphB1Q8NlVt
q8eoEgljCX4SZIFz3dRboC1bhn77f23NzseE7FdeSp117FXzl+Zb90WlP6jW8JAlOd082qmrgm+6
C6t/Ju4rzdoMrXzsDXklclz0EwhJicH1CQMy/f3sfGj9ShiqYcATGyUtbTVWtB9RCfUyEKTkxyiF
+UqssGZwFmOFYamOljbimC+oktiZ+i0Q7WJ/fXb/hFHzgEQHkE85A9of+louh5V6QR2FQWQdq8bo
DsA1XsdclpwBtcaHNoqzrVhFSCwVuvaCsJNygJ0bdOKIVkoLEuIY+C06M4GJPsiYNDs1L9DSUJrW
0VKrcxBvVm+6yHc3WVvI91xeKN5Ylr8yiKUbdGoq1Mn2Qx03j0bDWhjqcjTcY6SEO0Xfa9peE4tt
CfYjbjfXJ2xpVc5tTTv9zA2kLihAIFj06GRG/mxKsbtvBs//afpZ7eRt4a6cHEs7eWKyAt5NmYuG
mkt7QtZKIcqR7rFHOe1rHq1s5MXPk+khk0CDAypGl5/XhBzxs4p2IDO604+oTVyfraWyMlQMdGhM
OAA6AWYHhYkgHlBn1T0KgTd80LMajRvDDIHPGaqjlP63FhWLB2HQEMszUoiN0Xbx7ESU2pORhMbf
TCZS7DJ97yI9bjNnrz03HYupLKD4G1FDHHfFOZaOeR4TQNFUiJPf9DuOJjopWuGT2BSyr4Xbvaao
0tZws1UGEMUyyX8H7lob/6JNateQUVPRetPubrRyWuc1DtkJ9365adRPeZE4Qsu781sh+isVgqWD
H0J4KFdJehGyz9Yzp4riGS5bTRmPo/wjJBEBFmplGhed8szI7MQXM11AxwnVetRz7cxP7DUM15IB
yF3ZUmSdptauS69Pw65WmoBYb9hKysHMViZp7fPT38/OiEZqcmIuNpUPWZUZGE9U7DbXN9bSOpyP
YPr7mYmi60I38TAxSE+Wdut1O7VZ2btro5hdeIYV+WMuMUnVo9h+KP2Vz6+NYHa9eY0ShIbhcbCJ
4q1XuV/HVHyEZnElWbpmZnZe+25aaYOHmSDducrGbZx+jSZ90QQnChUgiT7DefnHQlIl9VrIngbk
j4R9i4KduhILLK7FmYnZKFLAk3VVYcLnlYW8obRyMC7dapSuuGCgF0LiZratkX8M+75tOUTEnetR
XYCd/2sRr/RIL1pRaDoXeQG95dxSQnSFDbHgMmgc/wld6upDsib6sPiup1fzXyOzG63hLGzpQnSP
ZZo++mqOfLjy0Pb9B2JzBNVM3hDNmPxqxn7jNZUT59Lz9a25FI2c/YD5JdNPidq65AckKUklr7jr
U+2+Q3Yn9voNoNy/qNtTTJ8UoMyJLm1eTQujqo90VBGONcR8ww7KI2VNh2LR/RRr4oWCaIbOkMvT
JrKAh2QeT//SN1CgBu+Edtr1WVu6xsAmkoDieqFNaeaBoxzQrMEL8FgGekzGI1ReqBvLN6JRS7de
E9V7spHhpkWV6nTd8uQQ8wiYmeNO430GccnMMnKzYeKbnHNpG36mqndSQ2WT96DT0Gq3hkR2BGO0
02qNuGdxN+jwBXN1T5JJs2CkqpVRMZqRzoFoaPexoBAmEFfvel0QHZLx5c31cS7aA+inoCUh6dSq
LxdRqonFwoA0XwDDZPDbtx5j72OZv1y3suT9aD9RZSFCAAA+234G4Wocd7J5pKtuKxH6dNlTl72g
ZW5L0krwumJrnuloSe+HEOGR9m6+x94LVO3oMeY+pO3Fl+ujWtoAZ6Oae6fsiR3ab1iCtFQynXLl
jbv2+VnAE3WlLtSkDY6h+a0rPr8bwcoLGjY0HnfcUESIs9tDiGKyoK5ORiiyPXQ9u+3fzM7/vj9b
87aeuIMFvi+ln13YlIJwrbi2dMX+bwSkmy5915Ogy+xy0zzq2aOi7zR3K7qH64NYvDjObczOgbI3
FN6RU45G9A5ZJG3koL7l2fRSZcKzaXV3kpo8S1Grb7Ja/iyma5wJ0yzNz6Fz+zMnKCuFsi4357Gt
czs2X5JxZ0Ek3raPOQKrfnfqhp/Xh/znWn9jkow/mD/ynmTYLqfV5TQI6jQ2j4JYBO0uL4HmedkY
PDelq/60eHY+SWFL8jkPXP+hNoZxh/hkSD0mamwv9z+3QxftARwUTzp58m2bh+NT4rvwd8X+p8xL
tJ2Q6SWZmq5fiSUWt8zZT5/+fhYAl1UGiG0MzaPW3HY5jLQrp+Xi2TKpR4FXpEd+3hjcFlZZeIY3
fb+4oZy361zFHrOdmmQbCJpWbr/F0ZxZm+1QXoV0RbSReYyS2zA6wMh0faWXvw+f+4STh2hz2l9n
s+UjaiC1cWoeC0s5uGX1AlPXj+smlq4X3lL/mpj+fmaikocShurAPKpubkPKRa7GUd27uv943c7i
UUAqYcpqAvefV6sQY898rWAo1FdDJ0aheVeGab/NLSFeORIWfYDee4ucH9i1eYY7VDjZqLWYRzTj
HvImueF9f9vG/vM4xIe2fzdf0nRMT2JlU1uHiiTr5Qx6gqDEvs4x2huHMtyvRsbT//9mt/PihVmE
tLA071nRhFLUgrokxGqG6NdAhdPJjARh217shJ1UW/LtSOVgpCcXBywAiO5ROEZ4uQilwfarXEBj
MxZXLvGZa9L3QQUWt+Rugr6H6sjlqKOQpkdf79WPivzb+uYpr+9yl+nz8HWLE2EIsdab6C6vXdNK
TFf5iJKaDUuE0/e3w1oIOW+d+McKA9CoJmrog84GkYwGsAnLUz8ag7HJ4p1bfbZ2rWHX6lfZ3wil
rWSb6JeFnLC+SYafunTSja8t8oBCu1Jgml9j//wUYmFzYo9ByWF2jckWPTrDkE2MzNlDWcTbTvWP
Uj6iaa/diT78GC7S7kHjKJm0lbM18PLsGHhjfnaLIaXeNESZ6se2OnR0qffpUcjvPHUNjfNmnBTs
WVAeehZthBKctZd+M1aNpblEuY+B2T8Jqm7rOYIHXR7dKHERbqG2eCrM4HMvbKUqOorqGmW4PMUc
Z9uJxlX4l+m7JHanX/1tKa9T0LGKRe9Jbsb6IWssyZEFceQCzT8mhRg/cIBlBz+M1I3QS/IB36md
WIZwPULHTxP3jRl7jtdav8eagClMqHhbVW9t9bLt9jJFTuf6VphXUv78YhKTdF5CbEPVbnbAiNww
PUVm/6mqBW0b9FLxHJT9sGlDCz0RXW8eh1xKN1WZGnbo62gyKt1N7pdbMW9/Bmmzlueb+wpZZ7bK
NHe0+4Crne0aJRQB10HXceo8OT3kXVQ/GFKgOXHjTjgV/Z2qmf8QD2uAwOlZgatZmdnzNDMtNY8I
K/Xug0Ohvy8k+fP5iTAIshsL3Ot8eiUIPvMgJoqHHH940FZ7R6jJzF3OYMqgmZZ4ruJz83itzVGA
1qJxPAojgiaVGw2/BwSWPWSQpRIR8qh0oNzYJEEfP45RWmwEHmObTLNqJ0Jz2B51KjN9To9Lrbvj
Nm8tIIweGt5j2qSTznYCpCuvClD5qmzHStp8IE+HwnQTl/sgkc2t11Xqozp00knpG2VTx635kPWU
f4CmvCp51X1KVKX/WSUhkiGC0cVb5K7CZ92Pkm3VF+rGaKvUkbSOJL+Zfs8bCfVoRRzzZNNkTRrY
UZ+4+9HKkxvBq7NDEfT63lNLcAiNPm5qvUvurGAYtoWoZS9GFQWOWoTqtqHr4ckfqsDxAk/aoP+G
+js9Cg/NmFm7kVPkpoob49Zt0YCXsjTfID2qOqoVitDsiN12DAvTtyWyknd0qEqOH+nms1kmzakT
y+DJUofEBm3zOzNFmFkp5j7FvHCdjH3iwHUW8LDK0H5RywxFBlE6xkNRbAtU4rdNWX8LFS10VC2R
UKwfpA0JuGxKbIMj9HTxMZFT8blK1HuvUw75uG2GtL9VLTfZBlak235aegfdq4e9Av86Z6J04+mG
YOeh+VOjzXkThGVgg8f1NnEYiNtQ1JjNLhS2VlNFn1MvHkh1RTTUaTCueAHSO7aq94Z0Twvrs0aX
K2FU757C0PquZFG3H6I2b5n6iq4bEe2RvaA2PuzT/hdrALIz9F3+WaLo1zl1pnqNU5bjl6EMtcpJ
JbpdBVOgVci05O9yP1bqpiMa+RqYnvhFrutqK3SlEDoCTe0vMhwt3wGFSR8ts8ruxQQvLGTrF1RV
9adRAWDI/HzAMYatS+NNIvTChzGT+yP+EbyYSaaah1qlk0/zxlLfqFpg2vignO2DLPztt6P+3FVI
uwee1W0ScyCgSfXWadEy34d1LJ3okTNz2yrC5hV+3up7kAetIwo+mi6l3H2jIxKYZwclootag+eE
hi9Q94yNB6XoPgRxLO+zTJDUp1xtvF2QCyOTUwW2DyfzoU+S8jHIa3Ur1eHg+JOTUOfKNn03HHM1
a5nn4EekDOHX1DObJ18ZcztlMl5Cbjz94GZxcgMZiP5hcJl7W5cBMRhm4z8KUup9jIv8q2zkyacq
l79Erg7rfDdQlVVHlOI7mpAjVmmEhfWGReqfmFvrkzLUsoMsn8QTJqs3SjJkN6jdmZssEr8goq5p
m6GuULwLmtzhNOM/JXo/EIVYr6qEiK7UJOlG9JRqa/Ri9dVjZ+YOcHzvQS3qhoFOLOVmt+mH70b4
vZV9h5Kb3Sq/vFgbbS2Poo3UJQ2LnE905k1s65UR7qQkrByzs9rNqLvZRqut8KYe1NhJLbl1IKaX
bpS2LA5KZqkbkGPGS6WG4m0bgNmMvQG4ZqWozoDP2d3oonvv9aIzFlVhJ4FR3pZNJzhhrIMtGfUK
rd6gC3ZqpBSfqlYVvutwxdujGgabiW/HkYNYuNP9oNuNsZlAIJ6q5JBb0Qm0MHHkqkFzswjU6oMR
0+8tu2AMk7jMnLIx+t+tUop3JdfP9yYL4oMi+5pt1VnkIX5ErntAXnzPwSPCveiD9RRb6TVU0ipz
hqyu7vOoj75rAoQEdgBBvqOE5ZQE0NtbJSy0Xd4JxraLpfaT3ESItvRmLm2Etq133tCZewqBqhP3
vvyJ8M60w6iMPspJHezKgAi01Vv/rgVJf+rdJuf4Fvo9mV7TCaVGfGyiULuJBaF6TnR9OIVx1Wwa
QG22l476pjGj7NgKtX4rSKa1rxth3Hq5Hn2uvC7Zh8MgOX2lpWDFRONuCLLsVq9c0XZha+bhIJnx
XZ2o6n02xOFGEOuTJvWpE7rWyRMkd4Mo+k+k9wI7oHGWxor4k19aoA88obcTV683baIGN+L03BOs
dHyMOjLdgplJdlQUXAzVGDxUhVk5yK23thz3SK/VkWiXqptuqzjL6dGotPC2LGR+Ez/qHqaQ5obG
h+ZhlCtrJ2ZmuVWQStzCiTU46iBk9IcP6t7zROnGTT1r2yP+A1uy1Hzl1o23gx8G27GfWsWEXHX6
QAi3eYRPA5nTD6WqIbWjq4hjCSRP/F6yHmDyih29TC1HB2pvK7VfQknllc95mCe7SsGu0ZTajemK
qW15Uf+a1rGxKbp6tCcQwqPrIwKgNKF4iCy33uVClW9hju5vrTrotnHS6lBhhPlNxfF/KCOxd4Qy
0g/q/5F2Xr1tq1kX/kUE2MstqWLJjiXHcRLnhshJYe+dv/57mIsvFkWIcAZzMIOBcbj19l3WWpue
W89N0nSOUElo7YhesTFyNk8VgXIzfNJZADekvTAgguB0Of2BehQ8Nl7dw5dya/UhHihqyRH/pblG
6gx+EO6srErspOPWgC9UHnWrlyC/ptHHKrS8vVIV+ccyi/NDUo7NS1GiNS4NpvpUVhI/Oi3jbYt0
2veoGXwbXerCtiQKyaFWd3uU9rxyEzJbtmx56VaLq9SOcis9xDL1O0PJCoTDSIgpgxXclexiznRQ
P6ugUX6EekOJoDTaOzmwOtuVhcQOx+ZnpimVTXs22NYS+6yPMumeM+s69ICRd7kR+Xuj9Lm8QRzf
0dKIU+aa3iZMUbDsE1QflRHloBrdp0cUKXT1iG86dLYfuuFOqfTnKPTyY982xTarRTatPvqb2M2y
LZ109WPuKe2uSDTDNls5+TAquufoVW5shExL6MeGW+UbBGVKn2eO66WvUSqOtquO6oEcu7srKJns
OlNtbNRnTHtIdcpWWgMKP9esbd7rFm2A9R/m2P4ojd54pY4nOa4WcOc1srgvW8DNpU4qcQhy947S
lHofDr73oRL8YK9ETfY5GgXXkbWm3kdxqjhJZZWbwgvCjUhPsJ0mZuU+pYnUA24Be3BoM7tvfKRX
stbaEnA+NZ5vaTbFUaSkCkiDgZvRRi7T1WIzTK9NWLes6dDjRPSR+rFX6Y6gRoJYOkgzCY7awmIq
5LbboErab92qCu7Sym/OYwi8Jqua6jEZiaCFstYfOUjDtg8975RVkfhYppkPH0IWdqEkdPusI54Z
6HBl2EkshhtUFfJdiOJNvWkao3lGR+FXrGUoXmmnAgdzKzV+90U3A1RWs1EovynGUJ2lool+qnkd
fbVG3dtqoTXCTfF/RFIk2a7QxU4Eb8BJyaY5VYsvC1UHV0BrrV1duuKWtCJynm1lbLTR7Ld1E/SO
m5QlCVLV24WCXttj0al3ltTU21iQ2HSIV9kov7wOmTXp8VrJyVTHcAPMnu4E6iRjp+cmmRpZ2Xpq
Jmx9aQi2uub5otNJuazt1XQY213ZmfnHtO1dW/W9L96IrKhHNfIVP8LXtmpSemdfDdsHjT5e8TG0
wjzHm6WhGcFXswnVUjlqpVU9Wp7xEwZQZ+cZm56Unr/rmx7XtPPMO9fqeHcS3sEgzvTtELb1gcxO
89xlkr8zvCx9VeTYeICzWH8yagG6WpWNoOy9QLejaqyy+9IbNdGuUrdwwqoa8bcJ2k9Vz4Xgy2Pv
NIB4eFMI5GNUROipqEVorUnGR1yzzB7dPN75NCB4SPvWfGlAYeVO2OXNse+9KLRrV+wKO5Xc4Ffc
ps2UKkwovxrRfV20op2FrRfYnRn1Tu3ruVPg4u3drBZ2VgmzpdcC3SlGxdyMstTdxVnh32VWV23U
yPgmVG19pN5Ke7LOTT73hR4+tH5Gf93E1RykHYIXP2yGHTSTbNOMpmIrRSF+MuU8OMueEDiRFvjE
Q0WzT9qBdUyS4lMbF4OjjUnqWDl+emo1BokBzTr69ZhuMy//IlRltU1DPXlIwya/p9Vo/cFXWu8u
n5LvWlxS39YL7yCWIVulUqIDCPbf/Fvhxu+Uhr6UnE3NH9q9RU/3A/FWcS7yAte+lEzSJmrnbv3I
a4lbMsEWOiPcKnKN8qBKoJH4XveiuJq800tNPFkc7E+1qENc8N1kA5rG3wQiLLisL9p7MRrT3aC3
w0fS5PVHOGo0rh9VyU67ptqBc3fM0DzAkPkcuaqwaULyJp7cRU6YpO2jDAphW3EdOqKaVjtZjtWd
BIzQUSqx2/taK23cOv3lRmXDZdEWx6wMpMdMNkkFi9Wm18XBLlGcJMNl1g+K5Nff47SKbTEolA8Z
OWW6sqRo9nWFzlvdR0dfzCLHq/18E43i3pcE27TS3BZGeTx2iM5sEcsqjgKaIDtFc0ug+V79kW5P
9K5RVXnT12VyP3W92MV56Dnm2JkPKEBEmzy0LHIqAc96mVWfVCn9GQa1eRIVrjndyvFbukKwA3K+
h8ELzO9yKSX3UeA2Gxmwx0lPUvVeSi1KUI34SzcyLuimlI5hP9WJ6U9hk/yLdxAdW8T7Ebuw8P4Q
9MqGrd7Ad3V9U98KfS/BMBEbaKJm+FuVG9o5KZ5wKoAnHYOMlHbkdaJDizd/W3VI5nCFC9uq5GEI
tCrdd2KNF2rR0RQYeHnOJG28EwaYp36UmxsxiAQnsnyS4RptI3sTZTq3y31bC7z8tS7CYSt2rnsY
5RZtDjEej5Y8RN9JQuo7s5T6h7HsfqMGG7+oisBcatHnzqqEXda4P5qqSp5LJczPdezS3LSX5XMm
G62NP+ptW1lP93jinjNJs25IjHSbkCqHPVFVDk0g0GxUL4Rj4wVtbpMyER9FS3Gdpu7qTSwBDJE6
6eDCpdp61iCc1JqshB6q2X3q5tmHVg2RxQWR8KLV0vNYJ3R2zcXEenYt9aS0ovAiWGBwOKtZQHbc
8s9+1L1avt9/yBQrc0LV/W2lUXOPgFV/lNsiPag8WU7g951NQYzOqaPZ0Z9KRnMRNSl8s9RpROOA
CE23icIQXYw0zJ00EE27q0rPcQMkdyjiiPs2FU2nyM12R6EtcgpF+0yW0rwbgzj9HbWDZo9DPcVc
fryNNK8lFispz9VSZNeyNWp2lkvjR53c6UFvpNDB5RX3hpH8LuPIumvlItr0no5fFlTKfSGPxi4R
pAc/7xLH9HIRRHk7TaExHGpLsDaBEn1PkijYx0Rfu7CMG7IKSuTEEpmnNBVwuQnBtCMNU/uXDNL6
zh1FQso+TL5GglB+cftAP+qcjX0AfYUYEWKrgD9lB5HrbcyiIK/VJtJd1rnjYysYEFwyLftYBORV
CV3de3g88jbJe+FOrY24QNCu8vEuDH8neuCNkziu7SBPrG1a4WR6TfHLDJrCjjnidwKJhG1dCpZt
9KWwHfM8f8JhHm2BTKldiOwoxFE7Wy576QPCafGDn5TBSoliXgFB0gUCP5qRFl3bacA6S8uWfacD
8zbHcyMddPlhzHa3875L30crDbgm/EBUHWaZ8rTyKt1K+/FcN499ePDl5//p++qsON/RDNSUAr5v
nWLX6d+psUJalf+grwydAaIWELvLRH9vmLxxvTueuywmVXhUxN0Qrmm+L83RWyOzAmylJRoID4xE
PrBgew0iuPb52RJYJLOrHjrdGdSzmj0V3uv7lwB8Cl1T4cggFTbLbA9GMegR6adzUn07V8r3d3/d
FC2RZqUIFEI4n0b3prTrlh110FYXz0Ipf5PJD5ECW4FpLkyQNTUFnIh47NQ5QYaO412UV7l2dsXk
hOZ2aOuD8vv2MKZJuCjYUMunvghnBcYhQM3ZItC13VKoYmhnyTpJFfhAUhWfbpu4rmhgQoEzD5ge
8cM576ZRM5V6ZqadG97ICkk4DXFwJAO/Gam8hvubIeamc0HJBH4PFWNQp3ONm4FMYzHmqcYD2d9F
SXsc3QZhR+mTXHk/UPUiH7nWmndxlSjYyBCmABrqs5tKzIXeDNVCO2deaMdH3/t5e/qmFZiv0KQM
AQCQ6h5tCS83WixH+DOpa5zl9OdY75NgsEmm2j0HX5RIA63puc6pr3/mUKY2zK5WppaRM4Nabllx
6os62D9D2hayq1EZKY+aq++7zN9GATKyQ/qpV4RtlwIuuz3cpemc7jWTdQQOO4dVktatBSgT+pmu
m87QHUNd3v5vFmb3Qsub7nehrJ89GtEmbEnjHzY8yj1TWQpEBoWvyxXLcJZNsknsCFpWU2TpVEo4
KKB5jfDeyYKjxNFCxZnZsuhgcWlpkPD7O6NRkPO3HH+wBRK5tyfruj46maArM6TzqTfzfPuFo1yK
dVHK55FamUeAlp7TsrON/DjmxQ6N9C9CnXwVXXVfWeneJ6Gn9r9u/4arO2r6CWA0JlTotCdn89lr
gunGQSGfm+xe/SUDOlsT+LnadFhA8lM3AYBM+i7T399c5qXQuyVMNvWclz7qoi5x53vvciyQV+Ef
FcYPpd1LC4Lemn4ZSurEpG2TQ7ImG7W0TrSFpn47NcehlD3zCLTWo4jo5uPZj5tNQlYv9Pcklmwh
OKbFYEfmYzA8d+Krp21L984tVuq819AD4HIT85WWIDATr9icrTZCvk6C8SxpH9VS3vhT5N/fj2Ql
rb11KssNNX3vcHtnLKwb/GdwuygFT42bZldVJwmkRFxqX3q6TYX7qH6+/f2FncdXp4YWyuRIqDPg
RhOHgpo0+XAWY1gSH9TqKKxRPpaGAP6UwFQC6oNexeXGcNOOGEwV+3Ms/5SUYCMJK6dnTjfjxRUB
oKEpxVAU3IRpkG82t+xFeu8VXc/mLlFg7xzE7cfa7uoTvpHyQ3/VQn2r9dQwqzWd+cX5A7gFhw4n
5or7Bcg7g3Kb9ygZWJ/bgabDg/5MNWhze5mW5hAfRkJuDvwJnszlCJNB8iNEkYdzVYgtCxWUhziK
o5WQYfrKxUPMPLK1ETZkK/DWz+YxsBLyXKEwnE3a9Yo1d5H4S6SIqU09I4eP/zCkN8ZmN7vuZbGa
5h7HucrvFOALkbgynOt3fhrP1KUZFxM/bz4eqeT1sgSNzW09m3HgpHq8b4rXXOrskiJlMgBHqHZi
tYJtW5xGeoTBk2NTXoHP2g5MC+C04ew3EOT1Vv/UZ91jpJPm15p9FYsrN9Pi5gDfA8z7D+B7dvNG
YqGRBLWGM02vnchPHkal+hcTwPpR2Z/Y7OJssXIyeWSileHcVflvsXSPRrKmsTp94mrzvTEx2+K0
Hg+9uJRRuqy/S6lkJ+mpT2Pbf2f36z+XBaLr/z+UWcxH9so0Mxc7aeKReA1I29jv39kkX3CV6SU7
kWwvD6vPZRj2foCFqZDkARvuKfKtGFna3Cr6CAqtNkD8XWkkIL2jFkUid+eyMrwU5U5Af0VfmuSL
raqyEeop7pDviu+HXg5eMj0wd0q3psO9sNVBWNLBlpqxyFGbbb1E8NLQaGKuPzLohj7RQkmbqKGt
SLSwi9bgf4vmJt0eSECIA80D3rCiMtboSnfWUnmrZF972iXElICr5ou6Rue8ikpAdKG2hr9kwDi6
cguNEsQuTJbu3PfiZ1nzdqWul7YGzoEgdZIA79INpKUf0rgmA79oGYghfhq5j6u+PJ2qAMmXpO7c
gKTsGsOWQSbp6cFVHiBIVx26L0Kxvb1nr8JKRgs0cHIy6BVAZDTbs62mg0owu7MqZ+MmHZJHPckd
Pys2mVnTnhpXeJvIcuO83yz8Q7gIHJVpG12aVauqEazS6s8aEUSi733Zo/+FTFZU2vB/s/x9HN3p
8ONh4z1y/xI8zyP12OrJwxoK+5VG8Qk1pTU/e8EfwACHn/QVr8/8QChxpqVNm3H2Scmalm+nNWXH
+t0x5DQOYBoTglpWofldzhtHAJSeXPXnUTU2/aidpKg83F6ahVcFE9xfiESRYJq7bf4gUCEv2/4c
5VnzNJjUIclmeSv+59K+m/rRwT5Fzfuq/XtiuaWmCVl/ZkuCoLnTygmOccybxmlo69u+3h7UwiOD
uthfc7PLv26Gdgjcoj9LPgjA/pcpfxosfTeGP27bmeZ/9pghokhoTO87bqt5lqYRc8v3tLQ/Uxj5
qLk5l/DwGubqZ6OSbDkIHNovPCZe662cp8VXgfOkkB+CsUkPpsuNkcVtTE/ccDgHGbhGV6COUGw1
raLO87OwXjIyG57yn6qsbJalbY/EDYG6QRLsKjYSBEurq0AiTBlfJHJeWvk7F37entOlAFAD2o4S
C5sFVupsbLoYgH7pxv7siSeNG1gG9ynEp8bVnQDtRWl80tM7Rfzgy7+F7gCo8rb9hQMBs3G6kNGB
YYzT399EGWqXlbESiPK5SAc7oWToBWuSJmsmZg64WRdT1XOUz2aCdnmyF+Sn22NYeEAvxjDz40pV
iRvNZwxSCPBA2fnNAeUoJwxfG/m/26YWxwJEn9cTFIAozVZLHFVZCcGVnA39h+5+X4tVVj7/B6f/
ZjXgXYzmkMZ83s7l0J56Ktz+/Qtbms5eZJ6m+4/0zOxFDFoVEEQgUd8oSScUQyO9FIBMj1EnaSuv
0lJqAY0Dgi4CfJLVf/7+ZjBDVqUouorjuQbtJQWvqvIwCsHOzz6raMyME+KiuDPBRasrSZuF6/fC
sHy5p0MtUrxea8ZzGXrPpBq2vvLF7c61XCHvc9esSQEsXU/YowsNG4Ms0ZxblQupgp9ajedc9v7T
I/G/XIY/iOq46/seDNJ0LwbGj9EtHpQWuOTtFV3YMnRW5lqeeNfKlb5tY+WamTTEZbJmw1aLXv+n
z1uzglibRsHgy3yemBQR5W1t/v4HA5MkGluFl3J+/3lVUIVm1wznxBM+N72Ix+2Za/pu07GcvVzw
Hv/fyJxdXbdiKFpdQfDqYoDkxsc00l6o+f7sfYrlovgqWCMKB2a/vz26pfOGaD9VIJ01Aut8uRXL
ktKz5Iak16qvOj52vQeKc9vEwutP36O/JqYN8uaYqZVOl9AqGWm5tVG/l9I2Ke8q7f2hMkagKNFW
k5B8rpVT0flQqUaMKONGow/22jwtD+Lv92dH1kUrKUcbjcJovmutvSftuvpOXqv5LK/GXyuz1ahq
c2gmheazUmxFxQ6+KmvjWLTwx4EljJ26aVwuRqYPdVT7f+J9Ulqx6X+L5epRKrXt7UVfsaPNjqXp
+5U60hfmrBHH9XL96IGCsjW/Ov+LHWI2GDrop8/9ZRRngIc3pOi07EMK36Y6v1ekfYpekMb9a2Lm
vVoenZqKGBMeONkqmiTAVw7h4ubCbYQmJk8y4LNHTwA2hy6YThIG9zFFWqFv9I2bHzv5neIHf8bC
RYxOoYwOBhfa5fJHtQmfR1ApvVN8A7m9ctcvrfrbz0+O0JujHhO0WgmsCHJwxkb+1cLnWJPgWpor
/F0uq0k+hOzvpQm07JVgCDPx7BebIHe8AwBGfS0uX3qzpsIyxRXkO5DWuDRitMIYZlDez+YIwlVE
IyA0tZfbO3dxIHi2iLXJpPbmyWUzdl3YU554No1ua4XlXehmdmBJWzPc3ba0NBpefrx48lYoVM4v
4GhKQAgDgIjSbPdSLCcbj3zjChl2yYoq0muYhBRbee65iYagISWGN9VVO2ELfPX2IJama+pkqtEU
EOTOnL+oJ0Dr3FEbz4MC78ArnNgwtqhv6/WKW7i0h/8QmE3CSNpczdZepoO5ij5tfwYQZrfR9xR8
aJrc3R7NipH59Qh9pVKafDJCb9O8+NKqJEXW0hWLRgibpgqNyozNTiO+etriqvSsSOkkwm9swTR/
vj2SxWXHwSPxSur1qhSDUKQBa5/cjgnH5FiNuYyoVfP7tpHpl87dI1bj/43MdrBbGG5T6gS6SUTq
sXhNgazlyisrY2X/Ygr0jUrpjOzbfBt3aptYowFrLOzRG5XF8t4SpKc2Gz/kof5SQqG5PbTF+bOo
IvHKTI3xZtstj0u1jAqVaomW26ZEYLimSLN4cv5amGsfRWQBK0vCgmXsQ2Ezxh8mWPmaAyYt7jZy
e6gp4MDg6V/emW6b5nmtMnEp1FA8iw+dPtCzsPrilXF97zYFOEwKJmSOE/Or0MC4Tig720nfm/vG
aqBotpvQQNf09vwuxVpocExoNnIz6tzBbbNYioSGskCelP8lUvBBy+kZJhh14NSAKWwrEds9zYDf
H4cbb83Oduzg5R0YTX84l1rnAGrfrlby/mhIzQ+FNpVe2TeU1P5EfW8eW8MKGsuHpsnI3I6MJzDn
dDCTHc62fi8OUnUvIM72CHEKpl4AurJPhWQbJlFxKKwi33tyVjhCo4avt2d8aSNMlXMwWVMcPy/E
aKOb+anKjIfdvf+1KTaiv/0HC8he6ZqJivsV6CHwYUIHAVtNgsIQmSU0kZesWsNCLp0bfRKupIqO
4tscWlGY8JBaizs67qVNOsJEKA9VDV1vTSl1zdBsr3hmmtZtiCF3APYnZhuQtac+6VO7stQvt6du
6Tig34CrTMYDGPbML+8Cb+S+pqSYCsIHuRu2mSXs1QCYpETdKO7CL6IYfLttc2l80zpR2obXdpU2
94rWd80SJn3snjL1yYxFu4NeuJqFnWKw+YF4Y2f+qIrWEMrlgNcW9ekGRe5dBZ7Z6gVbjD4b8b2S
kWHhwE+yMuIhr+WVm3xpat+an3nxyVC4LhDs8QznoRqccvySVUdJ2ySyLRp3t6d06dXgPWQyedup
d88CxSDqi0BvZALFUrbgLNU2keNan9rFAVGJkxCrBtc9x5uZYWBklse6EXu1e0UQxgel8FzHVWrS
R1FsbEO1i56rxB/+ZSpxXHD1JsnYuZOvxJC0VY2pLKu7EiWPkrrBKH8KJHT8UU5eaxSw4F7g6ZOA
AaeFkzF/80sz6KzGBTGsCU8E98mwy8t75lUX7dvLtnA14hjjiYFRQOlo/hSrtU7bizAUz3DmnLH8
CYmu9j/ftrGwNYBesC2AF4EZUKfT+OZZqERpiAZ4LGjsf3LHndYd/uH7YGImV59Icg77yVEak9q+
kM4VDQIGRD5X5mjx97/5/uz3iyXtsRslls6yFTqR1NvFu/HniPkScLECUPtRmpq2w5sZEsl/JDE9
N8+iH9nyZoQJ8f4pQmgJtBy9HaeiyaWB3Ky6JKEJzNn8MISKLcCbvW1g+sDspmOrTp/m7QerP+2z
NyOoxTauXBXpfTWOjE1jJQc31BB7aO6VXrsrtTpyys5CXCpaa0yycJfTzwtM8lRho2Q9G1qTRmIq
TOD6ESJb5+ifBWvbph9vD2/ZCKhkg6bp1hV2TaFNTWj0vniOxSawUVg6NK7oOr41vuhKsuIgLhqT
SRxSSUNVeL4b1M5CSQhc8rmp9I/oKT1PRHRbSMLTYK6hrxZuVIrgf21Nf3+zbkKFMILcR8T87bc4
/iaVT3qA9OELKLbEWlN5XbpsKIUCWgfCe93WW0Hi3SgNsHgt8jC4aghkEdD6ay2Nls4rpTm4EOhd
otw28yhkmIWGO1JcSJXasSx0Sd6f2iWpMDWsYxDcZ7PNXnoqUiq5Tv4Yppl2H/bNymlaHsFfA7Mb
R9FHYAUoxJ7VYqd3x7WmQ0vrQGDHTcMUGXSyvlz0vuyMeqDh7zl8HcSjqZzdaiXttjgAjdeLPUwJ
ep78tozOH0OLepKZ/MxTW4vXLrTrBxKAJ11BLDLs/O/8zpdkNw6BGRsnLYBo5h0962uAEoji95s+
XMnoXg8GW+BiVYBAZKzm5zFLYdpLwaCfMukY3Afuu3fT5ednRzDoEGcaUz6fPpiZY635TAvlcjBS
3PoTTJ9i2/znW/mgIxpSayfIoX6JBtF4ajzPboqDpB1yWdzo9U9pkt4Q7iVkCaR3SjayOJf2Z+Oz
kKODfN1pJ8F6KZDGKINjk6xJmF9vaYxMoHnSsOCX5kCL1urSYowYpBR8LBrI/bQNMFaK5n8YAJeP
HKHtJNkMHgtPY84QyEbAFiEu8IncfLEr20TvwPUp2rPfBOEXZhnxhCz5aA1V/bnJZQVHNA98W4gl
10HbGR2X2qrue9koH6FlUH0c3TD40giNua/VvrlXA98712mTHMbQS/aaV0b7XAHiJg4gDtAZkes7
XJFq2Gjp0B97fMc7j0SDXYGHOAxtHX9vC5r3UnnqqeWb0pdo7IUv3qCJO2Pw83Prx92Hphxjm25X
UN28kUaBoRQ5RoJyYRc1Urrn4WkhR4/5YwhTHiKMqrz0ofVcZ/XvoBNkW/DFGL71GNTjjjyYfyiH
wXvNBnO8LwezOZh6EYB1agv9dw+W7FcsD2udNhYK5XisUxwg4VZOHewubzCknWq3qDXl5OcoC8Wi
2v/IklTbd2HaONNmv9eiLrgD+4g6khr5G83t3A2px2Llorved6QT/vhuTDa5+Zn34VZDpZSuopxU
bTfmx2HcDcHutu9xff1MJthvE/fOvGowMNLISY0rXTmxGqhdkGC4/f0F2DxZC5LkUyNb9L7mUVUR
d0OZS0Z78l0Xjr7iFi+IEfuxbWV59FGJfPnTmOs/hsHNdm0Cp9zP2/oRNYJEsDPLbQ8rv2cKSy+P
Ge7BJFJukLKhdDp7XsXaEEArCd0pVKNmkzdivE3NlqRKidYcu00cNrIFfcX0reYZNCrgprrSbM81
YD7f/i3Xyzsls0S8CVLJ1/13jBRSuJhoXCvFKUbcAs2ZdnvbxPXyXpiY5wiUyi1TdrF2snZNBKt7
ZfcsPZQkvkzYEDR0vvJcs4wj2zeefhLFbhcId2PxK09qW3WPHmIJ/zKUv7ZmN31f1GrsldgaWnPv
wRnQ5ZXjtjBZQHHg/ZDQJdqY1yWlzEuVAhfzJLW7fKutsTiuPe9JJnbKEvLa4xjNrhXDo7eT5Enm
SeqfG2LtQpvgZHfqWrpwaRj0bCBUkk3e5XlmugoDrxCk1jwF4rf2PjW/3l6HpWEwjqnTES/RVUcs
xD+FnC6D+klSKvOpN0dkxrRC+DTGSveotWK8QnSQp3m5PLE0FZgeeo4KdMb5DeI2jdeOcZkCxyuK
py4fDpKJkMu2DOhRrVLORl0yfTXFPNrSlrB65KDSXjhNfZvOtSJKEuSlKrOynjPeQnNr6nGxG0o1
ZfJNw1FyOfrOZSE/TQpNTiZkzafbE3Z9zCfXAY4GmJqpnDe7xb1YqluB1mYntI1EGlxQC7PLd1fx
VJ0iBChyEi7aFS7AJ6hT0Z0IT4ZYOCOIzErvEb3a3B7J9c6arJD0w/Fe8IvT0s/ksDHCk9DeS5bv
dOPa27s0V1PsM2n98hrNPS3f84ZeFdPopCSirRnoE4mN3fW/3z8OBJuJuCUyOldq2H02aEj0ZfFp
CJzsaViT750WdLZhOSB/Pz9N45uwN5Tqzu80Pu9qr2OwFeoHNL+einof1nupePe1SNMxEl/IfZAa
vVp5ynbGIPbsLjmNPxho0MACeu9saSLQadIFYM0ncuflcOB5GqFZZ9UplzeVsM+yu9vfny7uy+ni
+8S6UFMnLPj8fASq6AeWElYnSa7CD61o+p9EofWPkaaXD6rbdgdFEA2bLqprNPfr/TxZnnAhU0uf
K8Kbr+ZyFddFdap/trEdvtwe19rXZw+WOESIiIVldSrCwNHrQ/sPiTdqbhObbiJ4M4bpNL3ZaFYU
I7XFlXfqkVUa7FBZC3yWhsCVxaqQlmamZrG84klqKqks/VA+Cu6DSK/IlTma0iWzxZdpTIQfZuHi
XqmbSw39HjzTk081trZe2mmOW6Ia6YhxYlh33tgEn0goZA4yI6qTC4SztH5sC9I77hDQmBNa8/fM
tUqnFt3S4WS/sGMkmjN6rQg/SW9oe22ZT1Ermxs/o/VuYcUCmlVDvKG0hWa7Ij97Xa09mq4m3IV+
CkS077Lxpbf0QbelTPbuKghIObK3Bjy+LBzvO7noXpKaN7zTgw4MUyUYglOV+I5pmRsrIfz1g0tc
iOATdQGRhNO8MJeGQ+G1NepAmtIOmxoX5VGm3rjnoKQPfk+leW1RrteETPHEsAYpY5HlutxWoxUI
Y0GIdJLjDVxptMmE7cqyL1iYHsUpzFWhr802bkS443kjQOPcV56kof44CumKMzd9YraxLvz8aVbf
nA0t8hK5EKOeBnkHwdp5yoOyRsNZOB3A5ExoYry53L2zhz0cKn9AyK4/DenjRE0T2v9uT9PCyr81
MK+fRATqEo9hf9KeLZd85p0xOla3cv2ujMKYXe/y1DW6jzCCUlFYIu26spuWFuLNLBny5ULoA/GT
HKX9yRS/JcGZXt5p9vH2PF0/uJOyCzw6w5rCzPk15bv1aEnoiZ3KeOhURCISlL8BYac/C93yfuhV
4Nllbo1Ob2TySKuGYe2ivB7kJJvOCYWjOHGBZ1tBGTvfD2j8eOo76GsWCpJSaTy6YAPePZsXhuYo
iGEcRy1y5eYkSBsp3wzxrtdXTs51UMehRsR+cvAnMMD097cnR016FQHD+sST0kaAwRxAwLX6BHrk
9rItJFouLc1eSGg2dTYqQX2y5M/SuNX8+6p/kdOd5u/NqNoU+p42SXHyzo44hBKXZmeLJQx6k1S0
KzmFijYeEl/XjkPSNIfbo7s+V3TWxRKuBTXWK4KlKPmB2qL2eXIBu43hl8Tb3DZwvU4awFCefmKw
KTE5G4YfqUace5p0GjJeP98urWaTedvK2qji9rap67FMpvAxUDeatIem7f9mS1RQeqoRgPUJ7fBY
f4Lafvv7V01OJgcDJTny4BNhgzN8aSBMahT101I6lSJtikSEgHZa07ZPSDRL21aPlcFuqiSAGttP
nbjbTj+GgwnkIfNkcsuD9oDMWb1DGkQBATSUWzSwvU+ebgS7vKiHNYrw9cV8ubazxyXxyp6+q1Vz
GiKhcFDHap2gTZMXIYm6XeSiyXt7fqalvHzMpuQzeoPccVN/y9kdbZqCFEWoqJ7cF/dFQi1v2EeO
mjpKui+7FXfjeq2J8SYRFwuGqUi+5XIpgh5J79GI5FNWP4TF3rdWtu3C3BFDIqJBgpXU4Ny7QLYg
yQw1l09d9RAi92w4UrUb/rs9YYuDQNGEaaMycaVoIhM/6Gniyydf3uAf0WLgf/u+PJukMu+qSp/c
1uE5Ub+o2vfb378+21Og/ff3z1ywmlaHaaIK0qmLA/HclXX1QQLOTCMNsVXQIfTl4DGVxGIl1JvW
drbPiCTlCT+I1MgVEFzI0LhMSZueBvGuCO8TeWOs1btWTMx9msoTs0rTXekUIbyFbKVsS2vSCGsm
ZqdlqJI6tRJMKP199K0NkSxf2cMLFv6ozJC0RYmIxMvl8ptxKtD2LB1PkUgTijSODqlc0nBAK19u
74NFQyawQsqpyG7MwYWRHAtWGA3jySxztE7l+9ZDZDwc9LVc9MKGI1U26fzJxOGcmssRNRoxDs3b
GFHQb83xpQKAIAfpBxXdVfoG3R7VdcTPM0InArKgZKyu6hq+61fdJGZ61hFY8pTfmvvU11/15kDT
QMdYhdhcT+KFuXkSvG2CMUsKzDXjNz0+ZFkLK3vlQlizMdtz4/+RdmW7kePI9osEaF9eJeVmu5yy
q1y2+0WorSVKlERt1PL199AzczuTKaSQbgx60BgPFEkySAYjTpwDWRVq6UoFoOEXWu7N4SuaHK/P
2uWZdj4M6cwZRwuP0zSuIsU6DO4Ept6f/86A5AOZrdWdrqGSN/Fs13ZbyAWsxESXZz8OfrxkkZoG
avrCnUHWCyLcoiKRMw4qFEtSyCAYA+QenW1s0tvjvHNrUnhpdvHYQtqDRMQeNo6bPabWagpmwZXB
CoWXsijQiRzJ+b7hPSckIU4aTQVILCLePkGNp0dyv32akpfr67PgY6ixIMdnQGRPdWRusr4EkUUN
rblIdVTwoNw1LPGdtaNtwcvQlYVUHIJXpJZkcKDJwSdkNpxEnXH4asX7Twzh5OuSD6vQS2szDV9H
GvsJgKNHrVIeAXZay4ouLQt6ywSPkAXwoXzLlGRqwaqiEVAw7MbsPqGHDIrZuYIictis4SnXjEl7
P6250Tutiret+Q4kggpZQx1EUHkClUrrT9yuQZAW/eBkcNIkMhDGV4qNwQnB2Bh6ZugjgA7RzQ1O
YFrAYxbIPryrcfece3YB8ZwEQQqJqN3kLyyrmztHQX/6dYdYcjdo7kL/G70nSKSIsZ68LAhDAtC0
YoLGya/9GHjO27/7vhSpz0bcFSUhWVTo6pNevHdU/37dwtJqnI5Amie1MkZgHzGCpDio2Z6pO1Kt
hOSXlzN62QVREIIOnDVyuOFwUo8Fx4I33beuvI/zHOT5um8T5oPcxr8+nuUV+ceY+PvJiriWgpwT
gTer9hBOlRtMv64bWNoup6ORlhzALmdIiE6iWPk6WmGSjb7nlX7BshBvZtDWrxQQlwaEtkNULBFI
oXVEsqfHk1YiY5JG8d30DhLv66NZ+7rkYDoY7EhOeRoZiulDTnktmF1a+9NfL7lXNxdQxPPw60kv
qE8hq/lXrv7gyfH2PB2yzCfTJJbtZN1nsyxcJgwdB+WXu1XoypNmbaKkmzJTSodkEHsDcBL6JYG9
ub4OS9sQaArUQoDdvwxgnaq0INJF02iGNIoBiH7ZOv5srPUuLy0H3v7IjNno0ANm/3yWhilBtQKo
Usip7zzvTlOfDW0AhQo42LLf10e0sE+QCQFbLDwX/axyaFFl45DGxpREJbP8NB62UFi7U8f2RWPl
HsDUQ5E3t/ORgKkYZw16V9A9e4GO0eJSrWvPSyIlCZWfbguY2P76qBbcAGgRDAhQCBFkSJdlXrid
QpA8iTQreSmMg4a2h5stiGYsXFyoVaKyJO1Iw1AGBRp0SRSTu+TOW1MHv3Q0QbmF3nXha6i3ShtS
H4mr2KbSR0yzfSUZ68B1+bdEL1aOLfEzz9/isAMAKjo0QK1/Qb1nFgAAAszHoyp3jUe0R/EQsKba
j8fK2TVQNFqx95E6vjQIsBb6gMGV4EphhTWrXG1G6LQQlJFjkHOmaM7ufhHnoWPHJhlRyJ6DTtve
ulp4AIKYTUX+DzlMGfZIe1ygpjXwqHTmfVOVxzQtVo6GhTyzsAEaULw8QDkqc5q4+uSQiYxQoCm5
n0AZBaJ4GoO+YuXTsgt6ULSRBApIxPHNYo1c+iNfLs8rHrsWlNk+WsUlj/dcs6tNVAci0AV8GUka
5o0bana5JTy7s9O+8j1oSdSGsZlKKHwlDRLtdqFszBzcK4z9YcTE/10N65qvnDBLrgxgK4onIvl6
Uf9W2qmoZqvuwHVlKEFhZdZ9mrpAfMaNF1xf5iVvRvIYBX50T11WkjPXoC0gxG2UGWGFPpR+3lLQ
rk9v181cni5o1MERhl5mgDdRxDw/nlO3p9DL09uosMcDemGfNYWuxMVLkyYYmkVbvuBLlhoAUoc3
qp0WHZ7hGw3iLbzNAbpYcdmlcZwakcbhpk6DHBbtIg/KaPqXNUbEy3yyQJViHYAcwYaXUdvQSdSQ
btf7KLZcJEf/jDSFKPKPynR2tfqkUSEfeHOcdG5SCi8gY+5NTNX6yGAami61b4XRf+IoOR2VFGF0
kMmCMCZGpc5fQJ9V3s4mcjYEW1p5FvdmbGf4flL+KYxfTP/M70fWFbsR6D28vc6dF2QiemuqOY84
5G8zmofl7XBQjADrjfQu4mFVlpGmVLVqG91yUdY8eUFc3Uz0ha5+gdRDlza06uXgSGsbx0xro0de
j+wLtN90TY8XOH8oaPySGtmPXDPC6xt+8dZCqAIQiWg/u8Dmk8S007bwYDPfeeMbTR9Bq+DniYkm
8GRDuve8bvZms7tudml/ooEKwSZyLfiPlCobbCfVwGHVRxY9pj/G6enffV6YP4nF08nSst6bsT+B
UoGYZXtznh+oNwC+QfqCfO9FeaQT4qzGjM2oN9+JkOe2Rp9NK5jExaU5tSIFFK5r9NqkYZJid6I/
qGKahyJOrG913SiP1ayB6Qva0D6Z03fitelRN6Zi5TcsrRNaB4EJwMMZADbpSDBLm80dpMmj3IRY
ytZS1iqXS7fBiQFPOhNc7lROQs0+quww00Pd3X3K105NSHeB4iREHUfsKrMjG71VQvbndm87NSCt
E5J9JAUnRx91zk/rZ2x85vO6Do5XPEosPJzOnbmB/pYyWyOOzb2m4+Z31/K8S7GFiF4MTbTOgC3p
3IBj5URTvAmbMX2HYvOmcPOdrR+MZqWxf9GZgKwGCFJU3eUw0h5A11P3OD3V+JHcqewTp6f7z+fl
zkIDemj/OT1Vt7jrB7prde9o52jQYdNjYqGW2a9FZcsjQsHdAn4fuVLJeyFQg5o7JCEjb0+gutvP
a7e+mHop9gWqD0Bx8CGAMFZO76lzFTcUkoRR7kBMlD9lzaGv64Pax/5crlXlF/Yi2nVEqQzvJQxH
8oOWQZucx20deZW5GRjfqWCsK9laRmZh0vAwBuIS8Z+Gm1Taj2qd6v3UTTXKSQcn++bWt59ZZ9+X
tmPtNn3MenyfQ65KAy51XHmCLx3MeG9B2QmKcJgpucTfpsk4jJzVIGh9puCXAqgiHCFjSCF5rnyp
UxoO9ftUFuH1c0YXt6LsDZAQQ7wJ1hzxGDvfqHHuTgb1GpDWcTT36KVvg/SjjrNNOr428f2c7LT4
jdt/xVD5UZP9AOVNLfvq8pcZ8BYNSW7aOsFg/j3S8VAMjc/qLyaPrv/IJSc6+Y3ygd66Fe/svmsj
1m6YElbOvss3/86E5EApNQomOCKjnr6iFmbUmd+qL//OhuREDhoc0sbAMKzyCSnDwuh8Xq7EqyJk
v1xOiJIgRwHdLksK6RUQ1PO+ztoIUs7D41SoyjHrCdAWHlSMs7kywpErLxPUsD/jwAI98j/LkiPp
DIIbdkfayCmgMmnuTfYIjdJNSnU/MyOn2+YsmtO361O6tO8FIg4dKHj3XeSRoSLclJoFoyZaSxq0
s/6+/v2Fa0wohQFOCho2C/Xx890xcAR9UFFlUUbbgNR/tYbtj8qWk39pR+yAk+ASQGt3SDSDRaa5
VW0Q4j8Qb6eRlXTS0j5CIhGMJugOQ3wuOTmDom1R1wOLmj7o2IHOm3iNtnDJ/5Ah0xzRqQ1GE8nH
FfTqNm2My4WCesvSnt3qmEOTtPmeVgey5uxLq39qTIr440yl6uzCmDn5TAvyteazpZvy9PvS6psT
yRMwXLFIY09e8T7V+6T93UJAxrRWEhhLfgbYFbh0kIoRD7Xz9fcagK9iT20jI/3hEBAYoGKNViGj
+XXdn5dmDFE3OpIEyPvCn3UGqrNhbNso7hTf7/M1AqSF76M0CQcDrxPK7x+EYSd+nBeqOVceWOj5
m67dk+pw889HHhxXgXiNCz2k82nK4XhDaUNkAcKs9l+O+fqJz38UpQDdRBuHFKxAr1l1IOQMnnny
WpMM4hefMYBAFf0bQPIiI37++0dcv642Q9SLmzRQQFHZrgVCH+zq0gVgQFEOOST0hUECVjqGXY3a
Y9HaSFH3nrYlZvO1jttXI60fR+4EDuF+2zcPIBOG/Dy5V0v394TUsjvibV7N+yz3Ap3ad6RofjPT
jtAQ/vSJOf7n98nqsSmYTQAENHhkCqkpyNGvYRmXXBC4DxHa4oxD1vx8jiEKbI8jm3jkKM4HM1uX
r6yicAN5ilHE+I+Cr3eR0Mzqqhj6RuHQPICS/WTVX92+2Nd15zvQyQ6ndgyvz9nC6SBkznBgg/0C
OE3pSdDq6CPzOBmiuAErb9vPPwe3dgLS5IexHf6+bmxp/j6qGw7UMgBskRwo0Vma9zZqKY7fTA9e
tXLSLdxBGAc+DHgBEhryjQpZeZaZrdtHM4Ng0XZQQnMt57g0XTq0ZZHeB/wfG+3cAwyDdW6hUR5N
k3Z00uKpz0DbMNPnsVorYyyaskEBCF4VHWlbaUNnreK29lzwKDOzt3omYZfRb+7o7rveWAmwFtcF
9zZQoBAyQbR+PqoEhQGQ8808ahn1Nwz/dX3dl14gBvBfeAOILnzk7c4NeNC5gKTsMIAC2tR8tR++
jGr9RTOSPV5X8wEPki3X8kcrM3YTLT5xLKADGz1OFjBbuDvOjecVHYC36CEHoz/Z1nMWXB/ckteh
EodaOt6gYDiVTnY0lalNMUxD1CoNaD5/qOYxzlYQIUsLhJAbjbI4xUXP7/kQeNOWE7JoPEo6O/yp
oKB0fQxLvnb6fenyYzOyxx66MJEgzA4QqYfKWP5jyPk3D2iN66YWh4IOKrxDQRKBRobzoVSspyDd
ywaw0f3g+V5Pd9e/v7gcKAWJmi1Y0ORLisTaqKL7Gzu0f9Cbe4Mc+/YTDiWqTf81Id8zSto03pTD
ROllvpkW/ppY19JyAC4P/jnRkwOfkuZoUjRl7MCYbsVbt3ic9Meh36srm35posCdLEhGRUR1selz
ux9HiBdFvf6k108t2UGS5PpaLK01Tnmw/woZMFT/z8ehNVNdEaudIoW8KEE/fr3++aVCL55POI9F
de5Sum00WhVUAbUazU5dvA0AgYfUdJJdQmrDV7u53KDyNN11c26HAxh8w6Js6qdm9LSV/bMwUBPC
2XgqCnWrC2H5EiqGoJYCYaU2IcvtdX7RbK6PVSy5FBicWZAOMYjSDa49wkLdbMF3nShfY+0hR4jT
+0X+MKxpgy506ADrfjIiyQVTUH06YN0DvVrSBt30qhbG1kHXbB5D5mALZRX03j4n3bTtyySojQ1J
2yCxYzAe7BI+7koaVeoa5mdhW+AVg/jZBVwBHDbSSeu4ZWUSleFG1KuHwqn2nf1Wx+CRHen367O9
tJ6I0gHwxd2ro+P+3HHhV6pVmDFS5A0PrGJjkjVWtoXdh6FAWxO1F3AHyLd76hlo5nIQqySKG9T6
F6o8qk11u1uCqljsDLxohOba+TAGo0Ww1KLCOGY/qF/xt5tn6ezzkk9mY+lkDiUcyL4kaHcVmJxu
N4BgC73iIuS+QF81Ix8tUnldBMLZbKtN//Lzwt9OXpRONhmkZvh8AhFw9citNd2bBTeCVOs/v1+a
f8ps4jAadxGZXX96n7O1EvWCFwFqgtoEwNu4TOUFVk2kqAYwJaDNNhhdsKDcd+NKenrRBCQwUU9D
gxJerueTNI1GNUw5Hn0NI7sS5+o8bKpP1IyAl0F8KKQJhCy7ZIQQh1gkGaPaCtBfv9YcvrQOp5+X
wqcEVELT7ClDpCVhVQaf2WZAb4DoR8CoLhhfKHd6ddBzBJgdCzX8sxJvLC2BUO3UEGPiqJAzOE5a
zYBqQukAEjBd4rdFMN/OAYCaKbJqDug7RQZHWmWejnHufMjgWZq/QS3k9qjPxsPZQb1OJFdklkju
JmbP7W6M9DHoFaisr3ipOGqk6xGN0qj4QlMSBAOO8ICTrYwnoZ2NFCscJ19mJL+Z0QQG+eJW9xka
cfNxpaC+cBOdmZOmC/nieWxjiJqROfip/mi5z+zPzBg4zHEJo8Z10QNKecNVkM0PUUe3c7FLX64f
rQvxBLqisdvQZerhXSTd7x0vQZZQQrQyGTUFmtyGs89Tt/2jz8wMwOGggGpwKpL7ZK7szZzX6c0v
GqTZ8J6BdUFZJr/Vc08x4lHkagbyB4S0o3U7UPvcgLRERd91FgjLkQx6mvT7dDxcn7/LIwWfd1Hq
RPYel5MnHSmlpiH6zPGMcQbUNs1XfU2/T/y+c48+NyC9k3peWEMM6u7IbKB5sGmy46jvPjMGGxG6
QOhe5CQHktZuB9GcKK8fE+W4Rh+1NAKk6fFOAp0WkK3Soa6YVjcUvOJRYZKHkYNrEOE6Qd7sdl0x
5BSEK5toMcMxI61F0wAibjVtHxVqtXEKslPxzzitJWQWlhy8fdD5xcMSR40jhQtg4iQlWLe6qDva
6JHU1bXk0poBKVzoMl0tTWrAwAACTTf2U2PlmPx41ElehTgBCW7EJZCSkwMGnnRp03swkVXpZrKe
mPWNtn9bw1sx7VWz95Ou9qGhFrCW+v3UhFPcbOjtwDdELMCLacgmCzyScX5YIwFVKkL796jUg++6
dWBbK9iKBdfDixYU6PbH+SYHLRD0bse+75yjzgzf6JtNWenPFi3DmzcQ0lroPkDcgs5geSDq0Hsm
o7VzBKtjoBVQbRq7m68BQboHsiwgq3AJyAhXM3bbNPYy91jYzK8KI6DqSuVuwesQWiOrBDPozrWk
3WMQb1AVjXiC/0M0ZvHbT/qz70sHmaNUseXxzDuaU9DRsH29fQ1Of77kTER1+DB1+PzAgrEoA+Ku
4UwWJwhke+gwAHIap/25u9ZJNzAKvoljUxRBUQBBu9aNvWZBuquaZqqGWoeFtHyav+OZfX2KLoMj
3LEghgRaBuUzPBOkAeisLd04xeeb7MtkKrlfE4/7tmL/Im6/bzzlAOKvTzjuqVFp1oDyR+d/k3vH
sQbBr6IG5VpvztImP7UgzVqX683kWbAw022SBaQ9kNvDVtRgRKOvjkcJUrzS3hjTLG9blPCP0FPw
LRXQ/ZsTDVgXHMZgi9SgYCdrx3tGheioj50jZJTGb92aEvplnHr+eelGYdYwWzrH50vwVQFYlFpb
Vh9y9/a1Ru8tuEoEI5OHuPLcwUhiGHQwi/ioVmAReLTKH9cdeGF/nH1fcuBqLoEkR3bvOBuBV2+N
29+HeNEA449UDxI7F/hYs5xxE81NfHTG58wvsqfrP3/BUc8+L01PliCLUXJ8Hqxefe+7c3i7jPj5
AKQJotyi5tzDArqT+g29vWkHn0fYgFwDnBUdm+fry5Epy0qni3HPqf7BzNeEYxbcFOVURImi6RXc
0dI2c4mixuXYKDj/ysYvE6gKVWXUdoaP6tBKkXDRFjAE4jZFLVIGpWk2oWA3GhDuej/b/t0yvnL9
XVmDwyx5LC7t/1mRExo6FHCGtoCV2S1Cm3soR9/+AEFPmth0ONvxEpHO1xGdS8Toh/gY2kUfuN2a
2OnyCP75vnS6Tiy11NTlMVizUj+5N+ZPXBCQQccDCtJZwr2kFyjAlkrO0ad0LJUfbvqDhLdvupPP
u9Lrw2zNNh5yHN3aeE+tn4n1U1dWoumlKUJVA3lJdCQAEiFNEbhEWWtwFoPNu9pqs/olqbRv10ch
DmgpXhfku8j54OoGWlj8hJO8hk6dWi9TzzvWOfryZicJClvbWJW3c/RkC2xlEVw3uLQ9cA0hp4g3
P/6RVgW67VbCNYxJU8ygHXLfNXLwTkV1uhJ2Lo7sH0NybWguRtrzEYYU8qwPT2nVhkbHQGzqHZV4
7YBfHpVnfXDqoIdTGpVuK9VkanBmo9vYG76n8/3k/L4+c0vegBgaBWZoYAGqKDlcDV1QMPgjiJtp
hoyNz4BvvW5hYcpAbYFwRKRJLxuG+tjIVIVW9tFwX7J6X4MyP03fMoX4VrViamEwMAVNF1RA8KaW
QfxVn7tJU3L72H9x9a9W/359JAvrITjF8XgCKg0EivLOqV0lyT4UVwwtJMWvoqzu3CHy+JoY1ocb
SRsIVMPi+tWAH4VFaQNB+Ya6bLCPI68mv5yz+zwt73rbDtN8/DkOgwr1JeNFt4ZwsMvN7cNEWzVy
eK6Qs5Oh40lJJ510qXPkY3mXmvv00au2SeHdfg5BKg/pZxF+XeaH0aVgNn0FM722Szb9msbo4hye
fl+s5skhZA0jMiwx9HEavdzk485qDwPkxaa7qmZ+UjCf9/t4jTtIuIC8cKdGxWY4MTq3dpXFDQal
HG3vO2Bkw/fri7Owm85mTQpqkA8bFW7AwNhPgZoDtorkVMqID3gj/v3bdWsLGwp014DNmThb0Qov
hTiZ3cSpZmNDKeRoK3/VZC3fuTQcsLcIORlQdF8oSJfl6FboaFZArmn7LH6xksG3rHGr0XKb5/X2
+nCWVufUmuQSeRa7HR6VyjHRNYjeJiB4SPJ7UFKuTNuSHUSEgh4ep95Faq8o01ilYGo+smY+9Kx9
IKB6yOladX1p8sBGgwZZ3LHokpPPbs8Y5qTBcHQCORt0bh+RBhmgbNGR259KQHsjxYWAAe9x+TxS
7CGnramAQMqskW0Lcm/laF2YMVA5gjQKlAjASpvi7yf7pveoQyqz8I4JDS0PmrkbbdpdX/wFXz4z
IS2+U9a6RViJjM5TakMmZ8W3Fj4PyijBgYE60SUTkTrXitlXrnsEW+yhqdimKNKV/KC476XDBeU6
FLoQWgGsLq/CjNBz5CkeNJ6pBJ75wuynyt4aHhow/4rbx3a1MWppTKcGxd9PVoVU8wh5bBjs3tqE
BrgDVvxqYdk9NNuJBiUwrV2UaRM89JnalSAqAUmQsvdyXzG+3rzsQN6DNRDlNRc4NymI4kM2lINh
gGjjbnaA+9hf//zCHgQHJeJcRBzgh5AREXj1FXPSaUk0NqUR9J3r1+m4Z/y3YkD1rbfmb9ftLS2J
yOKL9j5Qh8hVg1ob2xGQoTQa3HsoXOmHT3wedCSi1w4npcyzjaIwGc2+SSPH+TN2me+t/PylBcd3
///7UlJhiosi4TFLo5zxKbAnFpKYb9TOXJPfWzMkRVBVCQaXusBAUBjsaFDQoOUrj44F1Sg08CHL
BtVS8F1dVCP12XaJ04JmpxqTbeuwB8h47/vRCAtXf6ClQ32Uw0I0A9Y+dBijVPOQiZ1Ao3F9zT4y
ofK5cPI75EdJliS9MfM4iUxHaY+tkVvVhhn6k+fFEI+iVr5B0YHdmyOCcLez3mhid/czGM991kz6
b7Ve45yXJh80IqiS4IEPATeRGpGfY33vAQOsq6DPmRrfrCM2lyFlax210nH4XytIEkOZAaUhuZOy
cyroSTgOjUryMLn3MXpPs+e0tAPW5H43PDf59+sTvWhQVGdsPGQuA2OVGAqQzVkRQebH4a2fTtva
8XySfmlMx2+Z6itNvnK+LE4lMgKoeqPwdMFCqijVzDOQRqABb9/TzaQl/hSvPGpXbMhkIUlFe+hE
YFyplfluCgvkL/S7r7jpghWgTYDHAawSrAtyq4c7e45uF04JYorXsX7Ni5dcf7m+QNLhKDzizIT4
++l9NZtOrg1WGfXq/o/urQQQawMQfz/5Ogi6i1htMIBUf7Azbw8+ZSVbIz0RUcjJXr4YghSlVFwH
O3gNI5322qnFzihyEClPQZKvFLjWDImL7WQ0ddM0I47pMrJ6VGzDRNmjeaJYw+h/EGVfG4/0XjGJ
bcx5CTP23Ad5/tsBgSqzoHqVbq0p3zj0p1OTnQ3ZFHeod6UNfuJiVw5Qi6yOXq8EVH/l6oNazCj8
PNQzmCaqdz2p0abtgJAv30/5sHH12h/bP7Q86MUWT9dvszZtZ29j1aXv6X8ml/hl/kohGlniKWiX
Ye1oYTKpYUbA4W/9Vvn3vEz8PHue1J9jCtWWSge68cVLv6jajaVRscCCLktopSy1NRM+Qri1KFlU
Kw+2Xm1aK1s5MhZ2gUgh6gJB+dFWdb6ylTWVzLbQXKprYyA4eFepkRd2wpkF6RZPxqSeKoewCJlD
Hu/I+GrdKL7y32n6ZxDS/d133PHchqLT0P2p6w/NWhF8wf3PhiAdFbxrVKbm+P6gfqHDLnEPEK7E
y+b6gSS8W/L+MyvSkQHEWj+aOpYCLRj31NWh0Lhrrcm32VZRho3X//yEPYAUACgTJV+5X0/LVdQs
db2KrKwIWEJ9p4pUe8ug/Kkr98mauMOipwm1QBupQ4gjSOkBy8kKsxtA9jzOxr3ZvtNirS9i0QLa
OATgCs178hN30o0k4wljUQ+ef8fv1lpI1r4vjaCb1A5Fzgq70Xoz6c8qf76+IItuhvyJAFyBjuGC
5o/281g3aJd25i6o+meif6f1xsXq/Ds70mnucTMjUGhnUawVG+L0u7q/j93H1lq5NRYdGkTSAnwl
il/StlSyNjfV2AZVhu33dtDO+1LzWfaqVMG8RsK4eMqc2JK2qFYQw0sqzF08uVtWzGHP8wNv18rA
a2akPVrOrHCJjiEp8c4FieVYomdtDY2xZATzBQ4Tka+BP5+fycApWyDhR+O0WzYh97qg7LodSGe2
191Aeo1+nJrQoYRkLCSGHLR1nJvhGYtdMPLVEZbIz/ujmz6Z3l0zOYHpfLtuasmzobcCeAZSXKJ7
8dyUY8dGHlu0jibXSHzdgLpACogs9w4pTZ6u21ryOpyjaGkAqB6VXMm78b8jw1mXGJblQ09oKDYQ
t4b+NIfkAFlJsiydCEK2XYODixYEycMnO6u5meQ10mkvKgIIy/jEGp0akNx6TjNdgep1HY1gSXKh
UZm9m+rWgiitsbs+bUvecGpJ8uw6jisV9Ph1ZH3Nh5DxIKm2cX+Y1+TNF+2gI8uAh4uqgeTcdcyB
uZ3SOkoM6Et0g7onNA4b6AyQzrz35vQzrgeWSlHDXGBtUOyUqhXHuFLjV6n+0oBw6fqfWvLr+vRd
eJ1AVghqWxADIMMqw/HqDi0wVs1oNGvug4NzTp33bUy/DnG/S6lynxlrHXQAz2DXnAUMsIkHki76
X1Dwk3VnqNtPM8P4Ij0bta3WQEiwag1zX9lOsat5Ym8UitaltEflIp4cin6mpnp1i5jfI9GVhUo/
e3ep4ZGtWSRzyBF/B2WO7Irhob6nz1MXNICzbk0PuW90woRmS19zSAtuvNRWgixxuZ8RxQhVI9O/
cuZAqmluO9+Nm2HDzaG+o3YGibJO434/TtpuQnXAB/NN+TDN6N/XCekfu6xw3ilCkU1WWcep6/QA
Nfl7lm9bDXkYt/Mb+rUaH7Qhf24q5/CabubUPrgOoIjPykGhw5Ot6AfCdbpBqWPesJmjXVFTme8M
QLP1ugUqeRUNvzMmN8xT/F4P/ax+qzss6Jv2WWXjn4w3vR8XbR1kbFJ9XadakBZV6zuKa+yyqZgC
Pg8vhqJ0oVIbdlh4Ldu2fO4xskQPSNdYQaWibGSCniYvZxvi0bMbVF3rhqyPh0DVkj9OR8ewnkq6
USpob7NCcJT2KYTwSNxsFbCW+fqIP0DALgshxVf5k9EYPmN14492QfeV6v2pCKRS6mIytwZqy37r
mulhyBAkNklshkZu6CAgAgaHUGTF2UCbrWoCmAx9HT2A4AYJVM7TnVITy3fLme5ZP8e+YWGEmY2n
TG5TGpb4yW+QEE7v+gIlI+Bp+y0BDfERDQp48sfu/KqqJAOAntjjrvW6ZqOONr8H5x3DFrMNP8tm
c59NTbuBypyX+OicIlFbG7+m0VLfkVjqDnWGxvJ0KCHHggTR/vp+NC/OGShFi65/oLOxQ9CzeH7l
zDFlMdc4HuBt82CNta+n3hPj75DqeQBnuJ9VyhOzjXsne2TOjqL/oIu756neqeoc6gPdIKIAk0wG
D4i/FI0XZu0Q1HiMlukAVyL+POXhkOElCNFMd3zvi9+DBvlMcwxmHDPlHeMoVLrUV7QvSf6YDBYO
Ogoh8W9JzcEcc9RTC1z3O6JTn5nWM3K1K1OwOAMQXIIOLBps0T11PgPlREkzo4MNLe+/DYBnCl5u
4vlnkj4q1RrS5SJkEbN9Yku6p5wuqeEaA/I1aEmGWMiELTGtUXlf3LaSEemKShUzziAGjAFZrw79
2jrvKz5zeZ6eDUJEMSdZDrXTCI47fL9Ia78nP7y1u29tAGLFTgyAY7eN9QErAgkiZ/ZZH14fwEWY
JU2Q5POQgDYTYIVL1BcQLDxXVmg331prxa/W1loK5mg52k0/YWf1ThwwAFpKVYWM8srrdMWKnKdm
5TyAMhpjyeugrZ95/T02V6K3len66L0+WQ6js8B6OsNE/bfm+nn1oPSh7q5EcGtGpF3oOnll0Qlr
TsELamw1cqRNYKv/crakQHQuyjb1hr6MlD4A+RH0GZUhuO5c2tqKSOtee0VvpZlagmpXNTe5CYFb
RDjMz5hrQIMeHWJIYo1+4ahFkI8KihkdLuGqpHQDnZ8fdV780lL3zRtBMX39py3/MojjCvpXBEPS
LxMCTXGZamU0pIFbBcroV2vd4osmRF82ejoE0b+0dQuTuczx4PRJ/DgXT8x4b/SVzPri6XBiQtq9
Y6dOgAuKG4uEIEpP1pDey0NACQQBo4deWslHQIye9qaXlBGzkSaOUURFF79WrRFkLg4DgAaklZCF
uejq60C7mjtKVkbETTdsPBj2GtRNX9xTJyakPdX2CV5kPSkjvCTB6NPY08FtTdNv9K4P0wHhjTGV
L0OpZEE3s+FLDlKnvTUNbahnTeq7U+b6s5b+5eSl56OqzIO6TdWAUdStZ6KxYKpHskF0bW8cNMCg
7zieQmdA85Dn4saPNedGqRKAjgFtglSAaCMTaqFixCdH0UCcWatTsJLMb3r61UL+yo5u3yOnFiQH
HlLI4DQMFpBYKqyI9w9QHP2MCYxCtKoh+JIcrHcyiFQovIi491PNvg8cYrev100sORcIBf7fhPj7
yTzRoahiRRuKaNDu8uIHW+vkESeF9KT6YPGBdgOCQF2OmZRUpbabtGU0derBbgeQmHmhp32frL+r
4QU0YFa/xgCw5MyCOuR/JqVZa2dHQVtcg/2S1A+8y0N7ZuHoanfNmL1cnz25+CvcDPRyIBUGdbEL
7mjJCXiNbkh9tPPImeqD290DYDskD6QiQUn2alVu2+YNio9D9lD09/bYr3TpLK0e+PlUYBWB90Uf
8/nqVe5QgiRUL6LYiXqD+GAyW7kJ1ixIZ2ifj2k887mIqBE20PZYg6CtfV+6afCEjM0Stb1IzXg4
QxZNW4OlLrnDyRzpEk4LELeOdoZaRIl+l3p4y6WpT1RITBhdeN0blu6DU0tSJqadDD4aBKuRKvOm
0u2NaVUooa3xiS8PCNlMNN4DI+JKi56pbm1x2yiivt3W/Cmx9lns0zWJ70UrANuboOKBVI7cX6Gi
KJ0rCer7mY1HdPWjGZ8r9Xc/PV+fs8X1Bwwe/A0mOopt6eaZnHJAfd1DmucNlwu/kTnq4xpQwVGA
RBLgR+i4PN8gZpy0OA8Y5ir5mpWPuDRW9sfSmp++iqXFUM1Ba7y4Q4zh7QZ3M+F5fqOQwMcYBD/B
/+5/6TwbzdQkuEjLqAKyYmjBTbVSVlgcA7CSADmgYnmBpHF4TsfccYsos350U+7b1UHVaXD7QgtA
5n+NyM8PXqtzG6OzBfm8XEM5WQvUxFwDBS15E5jE0cGrouBzIR76f6RdWW/cOLP9RQK0S3yV1IvX
bjt2EueFiLNQ1C5q56+/R5n7TdpsoQV7MIO8JFA1ySJZrDp1TgFdHHMs4wKp6j446O3a1ptXU73N
Tr+vnIYJpW1SNSkiPoSTxW70tzQaumvj5SNz9XcYyqGoW3QoO4ZhdPkrTW4d8vvy91Xs1P+71L8G
1EaXIkXv6NRo+TGl5Q0HBVZqyw2U0B7z2oicMdt41LxOqe6FIK3YxC4SlPaafs2y1/39Dcpp6Vld
CxJzipulPrgx2E3p8+CsoZQWHQJ9FSj6oGJ2hmylTJMCSsjAWVCkXZEZshzxkRPgxMR8kJ5EUHaW
mnhlINzQkW0cR2Q9PahgfuhFdmJFOWe8JO7bqsdAyFCHosjDHozMbNxedoy16VL822STQ03I/hwd
GeHYHz4SmqGW/O9yKI5NpGgb6qJPrxi/pCRDTvualE9pvLJ/lu6uEzMqpKrwczxSPAwjRW5uLM1A
MpDuma+j9YH469SQ4sMo/6AJ1MZ4hEWxGhwYGe3H5SVZ3CZ/p8xRLkhO0WLcVBiLMKpNn+KyFzzK
E3+lxXHZDBg3EKID96H2e+cwk5sD4nSjvJOAMmfmk8EfLg9leVn+2lAuYzcdWovKujj2aDdI2jtN
80KWTRt7WEO7LfvxX0vzaE/2JG9dVk0xRkPlC/qfvrQSSfbLg1kzoWx75hExaR1MlJMcAD2sHlsI
AVy2MW+Hs+sGHLv/WxRlOxbGRDLbhY06956ZOFresBntF5R7em6HJIlDa/jAkxM8m/+Qpc+9/29n
bupkZTYMN5xLN50J/bld9uvyoJY97a8FxaGZLnkDuVUknfPN+DMW23ZcCTWW/MxElQKdAOgTOxPc
RlswK1MTuzI1drTMArSXk2LDsjWqtmU7gPqAjw/wSfX1VZGBEbfwMRLU6LouD1u3D8rptuIrqYYl
XwOY7F9Dih/UttZ2TuXiWNZvhQc69umdROl/AoJTC8rBPE54mw4lLBDnepzwmvjA8XLyffURRoU+
mIWJ77feD938YtU3ol/ZLPMkqJvl1ITiuSY3IA88I1wpiIFz5E5rctvgEuu0Fzw8wrr7edmPFxcF
yGCUwk0QfagZJokKGUjcKE6z/ovTuYFdfLtsYCnYnNkFgPaZ1XFUOBnpoYKak7w8FgZIgp1dH3+P
+zTqyGtRrsVJi5MHBIHpIW8CyhjljTEMhp8mDhK+pneTNJHDA+0721nfTfMjrnxiaJ7Vk5PZ4kk1
JCYM+SJA0DfKzeVJWxwIOr/mN5lhnKnTogZYS1K6+dGwyohaUKupjkXxOnlDqA17Lf582dyiE8xc
HAATgEDcUy4aICRSoywInvyoKrNnL1txskUfOPm+csukuWtxWsxBMuqjWoi4byTbtD5U7xSc+ecA
ODGkxJd2N1gZdzCQkk9ByR51rQAx9Up9aOnoB6vXv7M1L97J4pvcB4WbByNiEs9939xnEziQjLVX
4NK1iecyAUMcFD/AlfrWDDVL3aitHBWiKdmmKOaXP3WZo1sAerVoAmmcYjOl9COXzolRdaV0tF3o
PS7OonqIpzyaWFRZRdQYH8kyIURDjzDeMwb+fDs6QUhP+9nDW+PeaVB63vFuZZMuXmxo2ZobxmfO
C8UZRrst20o3QOmN8hMlt6JuA54ffP/pA7vnxI7iD+BfRPhXTvmx0sIvkCr4yNf/lgAUN9DZRDuf
dfh6bdyO9vSk+dNK/L/k0IgzABnCTKE5Xbk2wd0ApLQnUcSCSlXmfLcaK0DN8/3jQJsNkMMAXc/U
rW8X3LeayW1KRIE+LR/0yr1ifrF2/tv4hnp5ovkTF83cHnYGXXZZ16UZrbNjGphyt4q6W/o8uJE9
gl+P5iR1R7Z5j8YAVOuPDnlyuoO5sgxLn58f+HPHvu2d9TH3ud/3XYE6CRjo8jFI15J8a99X9rY2
VlmSMfipk219SJKtgT3U74MCFhQ5eHahoc0CwbMSEuN+N5rYHdq7WANo3H8t+3hz2YfUHa1aUA4N
C0LxvlGN7V067PXq3iXP4jZ1dpeNqEyBmP8Zrzdz/oBUAE3lSgg2QmERXdG8vasHAzR6bDtR9mRY
xS5Lv+fskx8nxwzk44h3rjXts2O9AO4VB12erpzFZ/mt+YegwwOFWWNm2VNZVjKodxsjmLLvaE0e
cp18bwvaBSmnNkSGEoj+uVejbe/zhO28Wn+14jQOHGiArjx41Yvoz8/AGwps/Pg9Z43bkBSoAeHB
zzBYv0Vz7K5v7Dhqp+F5rGJAl1KU/X0njwNL+mvdAX94xk63NDYD1JvQCw0OYAKOEWUxmEUz8FJ2
4k4Cs7yjfZdfe01xJ6Q/QXeH7jRX+1yx0r+rpuYatO3fhNX/spn4aYzdc8+AaOKEftJ9ngfUzPV7
arRiK1BM2dBpeMwqw4wyyB8BqScjwbWr2JFBPI7b0pPXFpH3KGeGXgN2/Y6jwjsWu84FETEF26E9
kZtaQlmdV94vNNffOr2RRB0nSegzvpWVs+MAXPYpivZNzbZQ0b0iJkqFevcpN7041NC4xIwujS77
7/k2RASHOw9QWpCznol3ko5Ky5eZuGs+5+zaYitPa8UbIHr8pmFVRcfUKZOpV6JhFSD1LSQigzZ7
0oYDY0eT6aENCaZBriAgFuSXZpVLADiwDxYS4iVYPgrPRcMyQUcuJv8bLpnAM+pPI2TQA7vqm503
lFVo+JjnLiUVSj3cC2XX9UEt8jHSm6qOOOt4BKIhO0oSnt2A8FNsib0mnqecUf/MD1iLZrmVhRRU
mySQ/x7mhl5/eHAy+JjkB+akESHV+56jZ6ZmTzgJRA1AeVMUieNj7VlgofgeQ6iArp1Cijv9MTJz
J4IqGYcRtBzeGvEmqbOhkfTQFGboAGsKbMS7HPbMgnov0dGhFQifD3137KdN4n/+b99X4sBWpEmc
ufi+/itPImftxb42QUr4N+lu3hYCny8oaAxDu1rZcEsOdboASuDkNomu575BD4N702TTrrVpmCYP
mZ2tuNM8DydH7T/rgJZrAPBBGo4+4bcrXdCkyk2f0oND7zRyNeA08zsjqNMDtddaVBdtwaOg94UO
IESeb21xa9TBC2hrGFR8R2Lop1UPVTsFpDQ2prdSGVycQcRVM5OY6Z61kld1phO0sGuHMhk3yK5s
Kpt+iUvt58DqleBh0RQg9wA4EQhAq1c27+uu4OhuOuQNDy12azbTxmS3GUDDl516zdD89yd7f3A4
uCclDJnZNYfAbNZelU4bjt7K2au8Df44BVBhc5MEhCjO2Hsq9OYB5w+yPanFV1We3KG4sm8mtrJE
C4I2SNee2FEcYuhAHUNxd4GIkjzFKf8+cORWOpNsrFzeaQCpl16zRR/DttX1XWvlXy/P55JDYt3w
NsEFg0K7Gmc46IlAeAtelLQPigq58Aplau05A2Va8emyrT+FSXWnnRpTBlu6I7qDJ5ceWOF228y2
8crOvJ9V4nfXFu35rq5aN7RqroeaZUDOrxBs3BMxH1/wqMDs2zIYgBnbeJNZ/uSx90Uz8hufuriR
ZXNLXTMPyJSZt44B4mEB+rRtm2lO0OvQFi4hvBZq4G9AsNiSKAevQ5BWBXt005ReVY0gN/kECgSS
F30AYVqC7o+G7oWO4LOHNsx9XCQkpJNBbggD2CodxY0E6XwEAfpkN4y2D5xnOlzVhV3eo7ej2dAC
7Rt+7tI7kWa/x45vO45Mc+AMuQj1xO3vtbapQpFOoEAwwRU6FU17ZXYgj4Tkjj0BPZrdJBL9JjGZ
rLCkYHNleHZvSpvl+7TnXyetjSNPR0cJceUrKCxEkPNJO9CC61spbRL0zRDvbJlD0tQah98O94fo
8rKebRUIMILZH2EqkG6QAVcgOgmYBZFBBY2LE9+S4rPmhhn/cdnEmZcqJhQv5bQWyVDq7Nj7aZA3
P7u4i7weabWvHOwRl20tDgdnMzj9cCmcMQV5EIemetswNGhDnbq4NqffLf192cbieE5sKFdOBQ0j
xwJI4NiOWpRPfWAMr6Wogqa/Ga21QsfigGYNPoBD0Cut9k+aEOxBd3DCjtrkRMz8NuTmttbpB6YN
ODYI9c4JCKS43h7M1sT93AcK+uAbGoqpV066w2t55ZpZGsqpEeUhLBmP7TaBEZGz0Nft14aP3/Ux
vrq8PGtmlOXReC8rvZ45yPznKT2W8j5fI3NdNkF05OyhxoFb8+109YhhoZ8L8ra+6pMQtci9MfYJ
6B3WVn/+rW/OXGwdPNaQ5QIH3flj2rbARezZYNp1d6PzuTBWyhxn9/H8eRdEPmgmBJOMCqGsBg0y
3Z2GcUzkHswve8ataz7FkT7YK3mBxSkDYz1amJCKOnuPI38BTXXqzl1XL278k3r7eFy5jhdNQGhM
R8viTNo379uT6CIGaWgbmwJsQOmO8sg2N6zafMC3wPw1M0yg+VbNstS1YY8QbtcOTZXEVxMT487t
R7ormnrtCTNH4MrSQ3tn5nZ1Ef6dIdwzfxzMtoRsqdFNn1KSO0FXsq+y4J9wYv8SEuEngLVrychF
q6DZguDDrGKgJjwLEGtIJ22NQ9XFG6bvkmIMnPpzQje1vJHxGlR84ShF2WvmbEDeCt6hLJnjAyXU
l0Q/0PI3KyAzy2kwIE1leTf1uHbInSUB5kYBgh7xmY8VW0rZtVSfJrdLCuOQgmblxrMQ7E68z7bC
qAFR0ZLNVHjOxs5RuLQTbzUptLSeyEVhq0EpBtRNb71zzGIxpCwxDr3Rhrr5VYhHir7xy/75B8qn
eg2CQXSv4SV/ruvOkiomvDGMg28+xNIMuuEaJZkAObDEixjdVCm45l4vGz07RZBcQcEH5R64zDnP
bd3pRZJoPp7CfWDLh23Ymyvn1NLOhjCNCb488CedKSJYFJFd1yIy8rXj0H+rql95txLeLp20pybU
W8OHPEFjSO2QobUY7WxrdFZr31eW355A+80dfF/7NN6UK0WjxY/PValZewS5IMWz50t1sgjF4crj
LpCZd6f5YmWCjLNlnsM4EBG44JoGo6BamZK0McGgjUjEHvMhqL242OLwotd+Z4NAmQ3gBPeHLAC1
eRWWeTJtC90Uu1RPktAxKv5Dr1ojslBW3zgyTadAq8laY9PCcfLmJypZDasHzZFoMkSapP5RJ027
qbvpwUPXqqxFyItuJfmwPO9/p0SZd1cfKSC1nB09Hm9sPw758OPy3locEZDgc30FhW61DcWsEs2t
YtzQrvtlInrY5jcOVPFk9UjGlcfk4mD+vgRMZTBssHku/QF8kcn0nOX2p1obtpdH8+d+VI4nEDSh
e3ampASZnLILWopHapbVzsEu03ozeqUL3kst3vC61fe53lhRlxvPqcxFH3hCNru+bYtQyrb55Qt/
BDCyNO5JFYuAVB6qCrrb7kwRi5featpPhRAysOopvRtq5LsRz5qPZi2LrcGwLfQpx5WGZqgHwFJf
xqnO96M3mqGudz0y52j086AVn0VlxsuNK/R4q8l03DQ1ZCcDiK4z1P8d60Cl5n7qhJeEtVGt8ccv
7LE38zP//UkIw9AsETd26xzAhYb69TYuQzfHQ4a8PxpD6RRivNihiPfVvZyhd64cheEfHH9fGjdo
lvHjlbVeGMobE8perODPeVbChGYE1sy5cB1PV9rPyw61aATXKepeoFHF9L+dr0RWaTrw3j/46Sfb
2Cd1WKZwjTVM4+z6ituievrXzLx1TpalrWPZ6RnMZE4eIftgWL/iIRqBBammIK9f/HIFraFW0XCP
6m8sKhslM8F/2JStf6AZCWXrh14CHQHKNy0pwe1wY05bCzkf03gd803nXl2e1oX7Fv0I+A+dLvY5
/GmsPVaZWuYfQKxwM9buDeXN0+CvaT4sRSs2kEIWevoh13OmlhWLyUZ7JZTF0roMyQgmgSbQYkSc
Whm48XczvS5sJ4Ai5AeGd2JWee3mKZRd00H4B6986sUOWE4Q3v03E4pjcsk13skaOmCs/GFN6WuP
JswxX0t3LPn/6QQqjtnlTekZDBNojV/KbF/PySd9N1ib948GfUJzfgiJCFONLzwOSapqMr0DxL2D
ynzs+VPm2yux69JYLNAJ65A2Nc6vOh3HuBePIHi3e2tTTCS0pBlW+feGr4zGXrQE2h6QPODZCQLV
t9vZKa2uSHQGFacmb7dj4nthJWX/bOUEKnsuF189m2tbauhT0I582DqUsn1S1GQ3NTngzBgARLU1
zboeeFFfFeBpCzvLSzYgeEyvE5EV1y5HlXHQbDOUpjW9OG45hm4NplQIDAxRNzbuNql90I72+gAK
xtJJxGPbS/cXWCHqm9HJ/C2SSSCOqWyEF17iRE1H/duYa1Pk+Fxsk9Ib7w2Z8KuJJLibmo7ftxOa
ICG+VAZV42p3iejWaOMW3od/NOj/N3XKqW5LoYHtBotUD8+22NnNrQBBStdcV/JhyLeX3W5xndAB
B6dzHBeJ7LfrVKbj4OJedw99goJ1vs/L7xhgMBiPl+3Mu0Q93nETznJGyBqe5diAZBZJ0tjuQaJp
MDa+kXztWb1kYRZomcmyQQ2sVo5ydNomU8f8QxwKwC7I6kN66cQGIs0lKBSh2qyifHLaocJWxjix
Z2xDlKR7/Z3kD3+upFMT82qdXIIWSSvNnk00xkPKAk8P0R/F3h+EAjWCFyzUcyDippainCyZbJno
0K5wHjV6TNa2/sJKQxdwrhfi/7O4ZzA5jri+gftauGHAZKNNK6fYQsAOUjiA0gH7QNO1mlLrResl
qFNSIPb6sOr7n7her0pw91kxwkg0ra/skTV7yoZs+1zvGhulLi3r7i1h7wrW7ZmJkgYl12XbrlTW
1K7rP15wOj7llSAoYZYmJnqgbSUgbG0YDzT2fqFXvtg1kyBbLjIBVgFWRronfvda8UIBJNlLb3IO
pRWPz5f37pLjgz7ZwimOywlb7K1XJnrSOOMIpn4HkpLaL1ABjGt99GsmlEs21prey/VZDIDcWcZj
1j6W/kq5fOl8mGt4cxUGcBHVa8BhiRbamtMDH+tviZaAjdrj+8sztfSAR58v9IhQ78FcqdVCz3Eb
WbgEeRpfGoGdB7GxD9PejSFEn+w1UV43GXyVJztqQFJ2Ileu1m5AjPMly+zd5R+zOOC5w3kuOBhn
GfShsPTeKjPUumIDNFRJ9qVp1qg1ltbNdxGu6C6OxDNon9aKmtmFia0BtoigrOpt3dkjsNzGB15T
AJmhgIaWFzTaKjW0uB0rn0OS/dB6+V1ngBgnze5dufaiMlWukD+b79SQUklD/4DxD6yF9Ba/qavE
3Zo+z3bZQL+gICG3OgqFiSasu9HS6q2cLHrVdn21kdRxtwXYw4B5q5tIGj1IoSo0AwMv+sNCLXSX
TTW7LqTXRS0gZ4Fm0nwDTSh7E/PcgK4w6ZGAFhpsVS55cYbSO2YA30dxU6KQirhul3k631RTJwLR
ZiKqTd6EWW0UKIOiOFuQvr/J+MivSEvGMhA+BFU8WroRwDoCLZWTsy2qsrhumUW2NpfTdqxHNI12
ThFoIzQSG/Sz7tISJzYDfdlej0GLi6ykfPYnDwFUP6S7UXA06RkGBSkRqrJD0+qPtocSjUQ6ym3S
wKv06V6nzLyyHPmc41/dNz0alKQn5a7J7RfPzV5lantbc9TcG5Yltza4yDO8tTagyssPvPDr3TCM
WWjVQxGMlaUHrWT9LRjCwDMssynMfGYHfsemR71GDAgiFhGKKqER+JnwF6jDbIoYJdDOjMtnp4hF
1Bmg+OncMttBF8oOtdIaQ0A823tIBro7W+tckK/pbO+M5RhxAZkYt6+eSOoPBhhfDHODt3xuhkML
YlpUW1EYbyqUpBhnd15a8ajmowQvHYqtmSV/1ZMnEYUY+mYozRr6Q6IFSzjCWEBsuvu+KPWNPU5Z
NFlxtjFzu79pBm5AyK7r8SPpt0645jNNeuOaCG8g4ZRqPUCezHCiQrOgYpPRZ9KmRQDAM9nmpPud
9yAXQGY+/8067bs5iOJOZgijW1Lwx25Cw27TDUMIFI+Hl1jlQbWhIo8+2cbG9UA/jYVPwOuQuzvp
tBS/dfJuqsLpIsZqaLMQlPGjspPObVrw/C6PdRn2XUWCqanayCzy6jk2vfoo/QzOCFcqrkbsmkAf
Rh1PaY5g2YAKi6cJE3X43jO2OtdB+CTSFztrf3tC5Pd+11khqmjmb7tm/kwxyXagTx5uCbgwo07Y
1XYEmXKUtQU6uGyvOWQ1REQ0k1Xbom76a15kaRkA5gAa9qbTIg+hwU0Dzq5rVHgx0DHnEYgjfw0C
HJv9EPMHLeFgMmka9my6g9EGBAyzeshYr195ZTrt8krUgcWM+NpINLI3weccejKOr3Jq+LuyMcao
NIZ+U1fCBvSqAbF8McRX3GqqXS9/9x24KeG3DWrCkQVZ7JU4aOGA93Vo1eNFCJ0QyNW/vZc96VFh
yiY5CnsjwSS4uXx/LJztbz6vnIR6p/WxTkVyHEwKPGRyn/j6lWnpK/fywgvkjRnz7Sho3DftwNrk
2EgwgX6r+DautpSuBL1rVpQYhk9YLULr5Ci1a6e60uynstm4+vtvqTdjUcIYw469qiVYEfBlB1WN
ZLV925CVcHQpcQUrKIpj1ZHS0ZV1LxvAhIBOT45TZWTYAYX/E2Sd6TUUuae7rkQmEBsmhRZmbudh
0uV6ZI8kiXKWlivjXfbAv79EcREiSo2VMX6JRyNr2mj6ylDXvq/4RhvHKHp5enI0p40bTSK67OEL
gT30rlDM0fEuRa5WWa5hSDUzGbBcY/OQp3dm90jTo8WvWrYWvixYsjFNoEDFw8R0VYldHYoSg1uW
9FCCHiDIq64OmiLe4h//Lml764r+5+WhLfj7TAX+h9seLqLmX0bWWYKJBvLHI9lD8yMLShCGloLi
AjfXRIIWlmlWrvlDRI+6g6q+Uk6WX4JLjB5iFuEArdbwzIvfR+l6biJBv5taNulEYhYJB9I1t7uN
KYyHZlptEVo47WY5ezxvkKs/J2T2itQXpOHuIc12Ot8VyUYb3p/yfWNiXrOT1z0goKnmTDDRleiz
MQOTaUHxbtQxcugeXiCIbH10PHmKT2eI9wwr5smRBJV7LZKVx+nCUmCBZ7jsrBEHV1bGYOLNMqVO
csz90I3cd0O+8esBS4KkGhps0C6kbHhNN2bGfIkDNG+CwUMNanq6vDGWBoAHBCDrQOVgDMr85IYW
u/FkgFyYhQL0j937jyyALf5+f/azk0Uejapt0K3Cj96XxN6O2ooPLRwkoAuf1a9AxQWctHKPVUxA
WBUEbMfKIdecfIZiayLHsPVQzGt/fGCqTmwpU4W41CmIbPhx3E72J11/vPz5xaEgF41LDDm1szzU
6Gu+705lcuwz7wEIVfxp83KLtBH4pFdWZc2W4ra8sNxqwFPjaEE5MRxZ8lX2OpCSrZuFJiSEIDNh
f7k8vIUDBb16M4BpfhefobE0fWJWOyXJMS74Tqe3Ey+vOX25bGTJm+dEmA4aMxNmlFCAetak97jc
jza5B7tQtobynudFSduiM9NHxnbWPj6T6zUJtxLkU5IjFV4w4i3UgquaDhtKVuAna4aUje/33Pez
ChvfMn76/tdCswMqnpxyBU2w4AdvxqNsn7wQRsELBBRcfiuBMa4aL8jBdu6wh8b8fnltFhzgjS1l
+2h+FaepYSbHrjqCP6evjnzYfcAEILh/miVmLP7bw8aO49Y2Kyx/yr+29iZBlKSvuPHiwgAWBKFo
HSoMap+dM+VugagWuzTNJiuI8yR+iq0kfqwbrke1VekrZb0Fl34TlCkHqF1Io5F1D5fWfgH4K4uV
ZVn7vnIUiFxzIWyL9wYRBbKotp2GKd6WlxdmTtGe7RvckzjpcV2iqPd2YaZeg/I52v6OeYaX/hjG
2qvs6GZum2kY1A3yn827NWIJSOGwU41Z3wEirspRUIEbgqGqkh6zHjRgD4V9vDykpXkDkgGd2pDQ
RdJHWZeZDriQKUmPNvR/DjJdaXJe8jMA6sDQB0agc3xV1cQ1gTJCdhTOd7sMhy0xty59ujyG824S
TBIwMQglQZl4XgDN0oGa9QQrs9aw+DQmkZvcZAx9gJEGEMXQymDSwtZaY9ZbnLyZSRVUyuS8/OXO
PyYdJOyiCeNpECtRwdLnPRTV/unBhPLXW3ejWQG9DTGAzRJascmW89fL87bwfQA7fbyS5rfeuVIW
c1rpW5wfafdov9T1ChRj7fPKbgFSrRgSgs+D5z6xeRSPayQDC2fx6QDUvHyZF60xZNCYdql93Qj9
0zigAOCItQfxoh0LLAPo0J4b2JTDxbSyqinsnB/1RkSN/6tF1vIDyHjA4v/amO+4kwgzT3oPOhwI
AdsRAqg9GvZ5hRrD+wN9lM0A5P2jUQMi4LdWKuHyARc/P9Y1ckvak16u1EoWNjyC/flWAbs4Alpl
0ZkX2yyjFj86YONj9Hfa1ltbuxHo97nsvEuGsPNALQGwN44YZb4Sp63LznD4MWeH2Pqtdb/bEZpV
01pZcs2OchmbwgPmQWJAlvFaZNcl/yH6yGvXxIeXNssMr0a0h6jy7AWgd4LltsQDYzCniJI4KPO1
9/ziSEAxAwQqnnpnpXRpZEJ30yk+QtKcBa5e7f2keLY8ba9VMri8Oks7ZhYU+58tJSIzp5qnAiEY
ri2TBKRm0IiYNEgKOnSNPGkpcYbGd5AngQ8ct4xawdeyhLVO3ENpHgkygvwLRMh/+Y12bRZl5MTx
b7PRNyOOb5Bckk1P9V+pTVfCm8XxnvyGee5Pdm/RAtwx+RgvxGZcUF36m4YXD8hxfyA7/GawitvL
RiZgVNFx5PnubdYiLyMb/51KmnO1DL33uNSAiZi5lJXVK5osb2Vrx0fRhU0IDN1l51j09ZPPz39/
MlmeO42MUReO6EcGHusfuNYM5EhQbEeEC/m8t583SCd0k0HHOx9B3a47/BaUd9rKGBY304kRZQxd
IWpjGLr4qNdHy/oeu9bONPPQMD9dnqtFx0J+cYZ1zGUfxU4JVianme0Q72pqdyg+oJ6xBoZbWhA0
ymCl0WKBaqxixAPFVdHWKe4e6zcwVkxfiQKXBoESAkgqAIOBeoZy60A8oWqyxMeCFxuob5Fyk62d
AotDODGhLHpc5DJrM5gg9QaipV70/mUAgM/7E+bhVlO2HWpVYIaZkH+roAWVO0YwtZu8XKlmLDwv
wMr314hy1ZR61iWDi9wCEtdOA2peEM7catU+zb539Wvbr8Rny6vy19z8c062YZvWDUsYzJX6E405
GDbAobRSBlpeln9tqJmMohzzVAdG7Ji5V6m301aWZWXG1Ggj12Thlz2WZXRQatfG/cTHfa13Gz/r
7ho7fxSDvUVBeWXzzwuhvANPF0qlPqpqtK81Ywqz2jdmdUFCj8Q8JsWwG5s6QFPWf3I+U/FtMkyd
q+eYRDZpu1KDzLpdmRQxdbcSHa54hDmv5olHDB0dcX/CkFv+pPGD66NmPO4vD2bp4DxxchWn5jHT
EMIAqZJgG873dXVH6qBeg9wt+h2CqRmuBoJDtWcsYZy73ogspJbzHU2TqP1A5xCEK/9aUG58Q7NQ
Hwca9uiVVTC8oDN3JYRaG4Jy5LiTSH1fg5O16aHY9+wDFwviTReApjlWd5S1hig9qrOuhoATkjl8
fKinLwV9f14Oc/TXxuxvJ/7EsjxvoZrDjwYpw6L/JZ2nptvqEm/z35e9ap6Msx15YklZDctrIK1X
MmQAh00rRVCB/cAER2MCIEMTy+1la8tL83dcytKQpHUt1mDuNG/vGsHIV86X+ddeGo1yEaANw8kM
zUeK3rhN6KuffC5TP+jTH5eHsWjGAWYOhxl6FlT+1Lrr/NqTI+qwOYFoVnlTciiNaDJMUnslPbdo
CiSac0YE3QpqBYjVrHa8nvCjzF2gOyezveWu7HZ2VwxHPx/WwrPFFUJOA2IjQA2f1RbTsrUTHdiy
ox/LFrlgbQDV7VoafdEIEvR46aJ780xHZ8yQnUHVjB/t+jWhBap+K5Hs4nl8YkDxA/R1lm4iTA5R
IG9f+uj2IO4nJ2aby36wPA5kHwwUNpARVu4XCFIKULzgpEmGrQ70T/H+PBZCv7/fn+2fHAOCS7uc
KK6V9HMNqM0aN87izwe3KFRATCRL1axsE3stF00O4ET6xW53iMw+MD0n31ei1xGInLTVkCtPZcj6
B4zjv31fmX5zbCrXj+vk6A8RyTdrr63FreejFwA8T+hKUhMl0um9EixFyIzLn6YzhWMBNLX7pZD6
yjwteisWGu8IKPDhPHm7zKSxWIU3AG5EwwWjJdBhqRE6wxBdnq6l8QA+OYuy4O7yVNhA1Y0DTfMB
pV7PnwtXOXhxpBN1jblyAatSh3+ewWC2RLkHdKnoo1ACZCupKpONOLRE3O9iWjxpDTrfey0BuaAB
YGBZJ2Ea91ER74YMWvNkgiKvd5fScQcOu523xjW35OhQap/zajNRpBrtMoZiZ+GjhjIN+5d2WAnM
1r6uuLlV1KLvKW6D9qs1RdZag/2Sd5z+eMXL7UmrBEun5GjF26KJpuJgtS/v94yZMRBID9RN0U//
1gHBEZkPQ41wg6R2UD15N2C3H8VaQnA+dNXLGTQIxMGrBsBlFXGelvrYth72E2Vp0Dn3LQg50v1Q
PlYEMoLZBxpgZtaPf80pd4BwxTiB0S45GvwZb0+jfbw8afOknA0HchwoAlrIyagFIGh4u6AY9dlR
6tbB6oYpiimSqA1EGqrWjgjKnIx2L12/5m9LIRtY03AwYRMjvTE7zMmtMGi6lhADdIa4Xbf5MEZW
aW5H09ubZvtJDGTldFozp5xO0sxHvypgLkYjVDWM29TVIkBJQmheHwBC/8ApBWIH9BWBlxOYjnm3
nYwu7StOe8lj5HOTl9pK0VyRAgShQdW7WDG1tLOATYFeJCTPcFIpbs81MTht38RHqGD29Q6kXIDJ
XnaSFROqDpZegbW19ZBSq4oXo/zcsB8j+XnZxDwhqh/O1TuCTi/0WaiHbZs6uUMY6h9TfZM2X2Py
+fL3l4YAlJmLUG1+8phKzD7yOGe+w9NjUeNpYI83tvFY+WudE0ujAHJDt5GpcwzUJt4uO7wMCSI/
TSHd9Fqwr+O0uzyKte8rp2hRaQn89f9Iu64dyXFk+0UC5M2rpHTlOquqXc2L0KZaXpShKPP197Cx
O53J4hVRvTvYngEaUCRdMBhx4hyUg+1+D2Rt2Svy2LLL9fL3c/sX27byIeMFFfjyPATPAN7r2S9d
/+GWinehahR8rS6soIPeT2nWlGcIwy13DlUMQuahLwchHPUUbMk1EEEYBL2btDzsiteKoPlhvEW9
o9VUD3XVnAk7S1ta5pkU5uYxmsqQJE/OclBmNFRWhHsAqjeLkVC+s+whLIaXzIZ6LTl45ef/bYcJ
3sT1xqzPB4zGb3/1awNSoZdtAyLh9u+w6mJ5RGfS6BxYT6ryXHrBkbLbMrjVkpOWfCL5z0KfI9Y8
0f6HFZxGY28Z2g1THSLFVIqcxoaXrxTc6OU5gcbvHKfZMV3BdHHaHqd0k/sIudHxC3JmUc8rqzxT
m0wC6LFzsIFxVXxedp+Bc/TfzwuF1noI+s5EP8MZvb2Fsy9f+3KXGIdcJUv2dhiAov9m1wf8FBQ5
wn7IoOZUsxWYF7ypQxvJTaYIs9+uBugSgDaDwgZYR/FKvHYG8Dezl/m0OqNXPpzyr+Ce6fWbuaIK
O28vAOjegG0JhgAOfxMdkqVAic4DWKNtX9jy1Fs3pqNwPDITto2mSg7WQdpR8J422gQmvWf5udEo
2uYge67IBMsW49KA4Dgne2ks0sAAqWkIkCNVFm4lFpAwAcMMgLRQNhVXozB8Bt2xuj7fLu2nfvq4
fSYkEwRcKIolwLnilSiywCEtOwWdpmGtqyGkUGthED8IGlWR9O0FgA0FjkEXaRkQsonVGjft3LV0
sgrotsc62aFT6bHKH2cE6vVwY9N3v9+vrQmeWWvc3ul9WCuPzkOuYlCRLIjlcm4qlDTxrNaF22U2
g3ru0rw9a5Arn598pTyoyoDw89H+hyYGCgN+ARH1eB5322suOd9XAxAcSKPNnr62+H7Tfp2dmwmK
Y/NN4Ty/34qHyiVPCHB6JOFk5MVMu4AU3RlxS3tk1qlPj2V73DYimyo8u9F4iz8Q4Alr0fZGYgS5
156dH13w2TY/bX9ecjrw8/98XliJccp1Mhtue24rFpEhqsfYT9boL4xA2sH2gTVCm5kAKPQ8bc1b
u2jP3njTZwEk4KAsvSgCPOlIwMFo6rxiihfQtU8nXp5rGTHJ2euX+VjmFXux82L8ZE9dEG+PR7Ym
oOE0XfT6oFdFBMnVbec4RV62Z1Lenk3t3RUxIEsuvi4MpHbXynVKfJ06N33ehpbehr1KvlB2QgAr
AwYPveXg8xFOSGlUGYEMHIaQzmjvOC0LBK2exlWxKJKZQm0fcwTvC2C5qJ/raEvieeC9Odv6I6Q5
3ylEgbAOkJGLzwsBiYaLVxsqfD7B+WjP0/uvb4AHkFtEtz80Z8R0AWjFPK+bLXJmGlpVO/RyOSgk
xsFqUEVkJdm83NmC5gitNjAlBCSOXtSOVazkjD0H+RUrNFgeTSBW2t64fFWvH7wcYvPHDF+ui0dQ
giiUJRbMlO3nrp/RvhCEpvMh0W817WxpNJqWH9sWpQMLeLUCD2wbJCHXFruhaWi62lj6uQ5nK17I
B61W+GHpJruwIUweZfBhNbeR9z/BWB9T/3V7EJLDwrNhwPboXCxN3Ae+5jZlNa3p2Wzv1vVJa0ZI
iZGjPg2K9ZGN5NKQcPQ9yNVqgOqBtTHKSzR6z6rAV7Ic0K3ixKYueFsQQ1wvB/OqFhQMnJvTfNG9
PbVOtgoKJZksB2cSnWOo8L7lAQIb+4ynKdM+mMGzXYBJ3v1OvS5cp932okjm6sqOMFcgKwjqcYAd
251CUr10Kvrgt68dRNSQmEHMGHCCcuFqbNJ8AQoKqjOQ1MFJ8aM2NcNhMCJg/EKrfz+49Nqc4JFR
PUzKpgUtaFl+6Z37INkN2aGx4+1Zk7C48XcCalYcSAByI2EHUDLYemdm4EM3oD7Qg3uh3hsQ36Dt
p9n76gHBXjYfk3Z+/86GWQSTnMUQoEXhjJYA/SC926ZnsB7UL7NK9Vu6GS4+z//+wrGt5lgHXVCC
S7QcotzkRA4KD81XW3CdVwPgJ+vCwuDoZRD04KtGs3cVu+Sg5V90aHK1O5VAovSMOmj5QDM+agoi
whxRTFlUOZjXq1p/MrQgO4FdejgZzV8USbEXLiwJztnyCAgWuESK34OgEAqgikhGuipwNA64oUB0
Jb6JLFBej86EToL+hz4fcpVuoWyi8GREAhraV28pxJepJ5ldAlg+p+yFUrIrreAWO//9MQyu5D9m
BD9A68mmK+P4dc18gZ708zL+zekAQEnHLYngFXSr15sr8ZyhHxuan1Nyu/TH+bB96GWezAwQfCM4
RrJDDPaG0SoIsZzs3HicO9uM+yKIC3JDsvxkWIrbWLoqf4yJ3UO2TtqgIR5Qqmu5y1LnC8RHQjbZ
r9tjku0tpNShJmkgWPZE7wxmHYNUHswwevMK3bO/+TrmKwDEmxOWXi+In7YWODmARl7ceGD3SqlK
2SRZnMz1P98XLi9zpg3eXYBU2/Qp8PoDGKUi0O0onK7KivB2bFLH72wdo3DIx72WfXE9hQHZxoLS
gGuCqQp93G/KQHrO2EBwNDwTPCU96I6T+onq86kItF2mFaoki2zRwQTnIJODtBoipetlmZqgtbwE
5wThWvgw4im5veyy8UB/DF8G/5/3piCk13pl52hHPM/0xmX3Piiw0T0axPnPbTuyhYFT5IE4v1TE
eq4zrpU9mh3s+HURumN2NLX23ndUsgTS+eL6zshJIUch6m1poLHr5w7z1d6VzA9zqG9vD0RuANx5
4M+B6xIlAUjAalCHzGi96bOd7+5YoZKikIWTSFDwpg7+iBCBQmvuF97iz/BdvRYXUxKO9uM4ZTHI
cxRjkVtCrIe+QQTHIqYnHQx/8OmCeA/6PV4dsrAE09DsRttTpjJjXu/h1a7K1PdgJp1QdwD2qQO0
mwzDwZ8/b1uSvPZQBcCrG89kAFdEFE4L4kNzXikPYENqHZ1pbxt36Fx3R7z4o6RX3PaSlkgEExf2
hFuMJJD0AJNSel4QKDcAqlj9HiwY0MfcV2AdjXPA/MhfZBiujAphs+52WZEBinm2qqitYq1V7ArZ
UfUgTsTZ4lxkeAWXY4BG0zIIiNaD4D5nS9x0t5nf/Y9G+J65CC6ZvrhFBe6i89p9ZF4P+amTt6ge
/7KzijQi0MnoikYHpjBT0POcp9LD45K4L5Q9LfZxe7tJZyrw0EeGHAOkDYSNPQaWSQKIZJ1HK/8w
zsuJ4ywZ5B+2zUh6r5DC0OGiobKD55krTJa2mJ0POkvYabUhTGlyk3bJ3tLK8+rM0bLwap4dETaG
UDKIxmSK3er91KTXv0G4WV0zdwridNlZC/a+frswVYFXdhNdDlI4S5nt5EFvYZBsui3Ii2Y3e291
Ywg0hLau2H2yjeEbOh4b2N8IEYUn4Ti3XjslHsJ0elzLk6eIpWT7Ar1/EPYE59pbSBu/bX3kttJz
Y9SP0+zea+b0OKBZYntfSEeBlwDII3VkucSWvG5FWG4AdIhm1mXYl4Xm/TJ7J1e9NGVOFfSeeJsh
7/s2Hw89hxlkSYilexshGzEOTXsKqixMwcyZOVPskOfRUcVZsjvj0qiwGzRq1tSkRnb2OeVjkwH+
99JlSZTpqr0gWyxkuvgA4SYAML72REOdNODhArBn8glX2R6gl5lHeTD+eP9qXdgJhJIA+nnX0WLo
MYOSRZzORpypqJ6k11EAmiSk0g3wfIqVE8fQ5sQc1uw86+5tu7bPSe1/aEYt1Fl6BiPQR1DdAivq
nstyjLWi222PUDqTyHwjeMGhAmjveiZ1ny2JXiZ8zbIH1B7PLEkPiW/9zQUF0muPoxBRYBHdIdhO
ZmBgJ6gltwvKXL9m+uq1qsSkZDDY1SA5AuaLEzcIgyFFymyzr9BVYUJQ1dFO6zAdtHI+bc+ZZJ/D
jOtCSQvBCQgvrucsBXNjbZmYs3z2UMyewXrnRqn2mI4/tw1JxwMSAs6jYPPS/LUh1mZTTii6682+
OKXMOlDDiczBfXcrGnBlIE2Dwjqgm2h5uTZTGzY4nMChddb8Y5odVKV56Sj+fF6ksjWzuaDmgudX
q4EtdaGh7/1gpqG4HlRWhOuhAb41zUtwKgzOgMgkCDUkwJZGFQPJMpNgBQHfN9TFAJUQ+WG0Hjyg
M7Ku52L8EmjVvmNJVNltXEAvnYET2CifDbML7fxxey9Irtoru0LckpJgchyKRXLQSJeRDLypnxJy
albQsGaq60NySwHgiQcG5+54Czlc2LxqHZu0Dyj3/FPVTTTk06f3jwcAV3RY4U80UguHaKTuZLo2
xKsM+rUf+50OwFvwHbjyWKsUTbaS8+qhHY2/mJEg88Tz2nk9ATa8S8EWgijfh9pRsltHdNitf1FC
5k7UBegTzEHor7s+SXZqIxdPkMqol2FXrsZxBJgm6Jzd9tz9zkMLad4rO8JN27h0bElqAXW6aPeJ
5kQQd9/P+nDIuycQyh0so4rsZIwYGrxQdjoOfhvNRNUGwP3C1q8Q/AYtoFoKElvcjtQKbUqiukTF
fL4t1y9BMoWlDvKf9Wl76HxkGzZF7FgxGDUgVwhsPHdApuAh9YtoHun92JsHh0xnlyoShZKj4CHK
AMEgnONbnp6pKTratGifxg6Ly3aIB9UDWGFBHNLYFRazaIBgJr8HiDl06etfzBlgDYCpgbscL5/r
XbmUVjshy5OejQYcwvECySojDsqP3XSY/gLohWLAH1t8sBdvxHYKIM5mQZg3WXapdetVz/asyHRL
PCFMIJ0KGUsEE2JtaDZResgCB8/Q6dYo9lV5D8IO+4OnKkJJ1+XCjjBt2mikdsLLnFbwuLaQjfm+
vSyqcQhTBSl0AvohfL/Pd5557N0IdPXsNXg/hSLv+cD/ObQMRS3hZuy0XoPMZ42XjeulR39JPrez
/SlnNg2nhdqnApy2istYNjQ8caDshysSiyWYnPTGb70ZAWzgNOlD2vb1TZ9qzg5k7V1UsDXYB1NJ
fm3PpyQC8HCfBKCFAlfkm2ipH2xzgKoWjEIOuO2/o7T4PUkVd4nUCBJISOUjZscf1/t7MKCgBSrz
FIRH32mghcX8CeyKiumT7TxQEPK+NCS/cG1dG3GambrDgudNUgzh7LSh6v0kXR88aDkVJcJkMYhp
fG/QADDMziT05ts8uLU7VFq+vD+uRJYFYEOIMQAsIr4tPIK2DFI0eFvoL0V/k3XvbzhCMuCPAZEQ
HM7Gnla9RvrB/Zl7u7SOrBI8N6FZRbMTb+8u6ZrAeaLQjhGBr+N6TcayGoKRpnhRazfazvdP25+X
7St0acO/o/71tvhFQWo0Np2vfehcMOMsLfphwEJ4N06Jqm1KFg1dWBIrX6C1s2hKUMHnLXvr8Mhq
GkHrM6yc96M/oVcDZS90AAOuIb5e6KInLltwFfgpFPQgi+PfZqvRKOJiWUBwYUW8PWunCsaa5208
v3oxLfZARudo2s5zWvpHxJ5RUP58/1K5KCbxJJSPJ5NwOjuTdv3icgkteqgzGqZmZNmKuZMtErro
kDm0UBV5Q3DnrqQE0Av4B3NcQ0N/qA3EU94Q+sZuezAyQ6gioC6C+thbSWimVVMxExhKnPYmIWkS
ZrZ2AN96nJL1LwpjuLZ5qgObAprdgvNMA5eB+QBto8QwI4hpeiracckhvTLAR3sRfQRoX3CYjub2
yYGuAdQK2F+4AVgApRYkpTyo6wgZobVNE42kNjpfCwg/6E2o2FyS9QBMAGg+riWHVl5hBKmzUuoz
jmPPliqkOKLE9CIvZa/98G176WVPWYAq+csI2xkVZCF+r9eiHBMXdcSEJXd+T16dbowy6LOg2fGY
puuZ9cVN0No7SpjquS55O1zaFr2QW825nRLYXlFusea7Gji/Sb+l2rRrnJeuzyNrUngK2ebAnYfi
CFrdeAb2enNUyIEEaYXUa5dD22U5zHoRbc+oxImD3xl7A2l3zKkYaA/NFMxB0qNTz3OiJUhDe3Li
KlDVS6Vm0KzBBc4R7Yg5ZNQE51wvV6S5LPfGGI3I95NjZgeKOFs2X6heIOPO9c0N8bQCoOESjTN7
W95xSCGHoohyJJ4bdx0w0L8TT2+eJXXH2gG7EgWRso6c7pCwI3jCmOuHBMQxteMpVkcS9PhICuJ9
jvccGqGFo2vV3aAPjVXiuUqipShR0Qb3inn0svTYe7vtrSA9XOgV4R3pKMu9ocMmNOm7IujKs07S
UIOYY1YFYcYMuKUpNKEQE4wQ/3qtHdXz6Hezu/BE5rhJnuyAhjr+uN7nSEp62WCihxBYM+8WoKcq
zPrevqXVPIPcUK9j12p9lKMIiRLkFyG/NJYhc6blxndrEM+5zV2S90Uf0swrnkBJMqDZ2Q12HfFf
M29pb8bJnnct4ldFwCgrmiFOBPQXWxuvbRGyrhsmW5rUK9GJ5N+NRn4iOvANzhq1oOPGXRWZnQaB
yNQIi6557t0mMqE9tr1ystPF8eac8g2uXgxbGtMfHX9oS1y95UdiLwBU2biriApNJUvioEvtX0Ni
5OKWpF1ANVaeOzeYQ6Lnp6HL7zw8Z8mHoWVHpGXv+qmJZwhaQfturznVaYAY5/ZwZaccUC5k5jm/
HZrmrneL23QpAydQDeoEepgy7Zj9RRUS8gB/LJjXFry5HdfRg4WKhIN+O6p032QLhjAMMa2P/+Fp
dv19q++sCme+Po/1etNXH31wUqTmj7+YJuxNG9B2EHiI5FytYZa15Sf12WGcCSiuVGAbmTeEksi/
BoSLP+9sK2tLGAAUZj9W425aoF+FI/sLxaObqdfrcKm1LN4eluzEIcWBTkwud4hKoeAUZwChO78I
KhDek8gqgih1QXpVvjp5E1Lvpkh2AYNQfLX3up858Ebb5mVLd2ld2HxjxRrHSTx0vbV3SR/saivd
+4MK8cEDctEhQl8DQjTININClv+Ki6gQ4EsfukFpjUTOEIJX6Qgp6lOSdSArqczTFABMzMvvtn+z
muxLs5i3/lzckzF93R6tLLbzfQ7U5t2p8M/Xv4NClX6sywYbtUOnsh307U5LabsDIdsYZqlFFEdb
Mrug/+Yk9sBv4ZLl83Ixbq2pLToEpEGtuYkAIIxy78lgH989KNwxSLuADQb/Fvv6A72p52XGLT4U
QD0BLBhSF7LiI8JjyAVv25L4qitbwoDWcnbqJPHLs1Hv7SAszWj7+5IziGGA6oMneqHdK9yc1ohu
P2dGv2JhPeWGs0vaO1r96qr7sf4HeskKa4YkBr40JwYkydgDqZ3AnG8+GmCC7k4GGGWz6t7Rx7Cc
7/MFMmTfWn8Ml+WZpk/LPMcN1Nmnbyz51bh7Lfi1PX7p/P4Zv5gptEZrZeg3rs4z26+PBjttf14x
vb990cV+tC3I5fVaWYHXRIuC9ZH6kDN8ZOQpTT5X+j/bxiQcRQhbLwYjbBavMQbmBjmsgS58Wb/2
6W27/KNrr61/OyQ01JLbigxhQs2IFB8qekKNKGxsxaNDdgYvfwWf8osxdwZiKFzt1Vkbnsc2rNJw
VfF3SNwKBsrzUi6ve3t82i9MLJ4LpfEBq1Y6485Ztb2jV8cyMD8AQnjcnlT5aP6YEg7ICH1IR69h
Sq9u62KIFmiHqbiKJGE6Mh7AaqKIhqq3mGEFjq3NGwfeuvUhBer+E0x+vNxV0ZC+bA9GttvxGMAH
bXT9ATx/PW/l7OFC83H1VcW+hbLkbvvzsmW5/LwQ9mQ2pb1pYRxdccyrWPdBuwrkw2HbimxFgFnC
9a3z1i+xjIpNEVCLmoiYs1ivTlN/7N7PfYoU1IUJYX9VwbC2hMAEye24Su8Jf1D8hZw5rKB9ATB2
tGXpYgue3rmLPRkI/YMw9+7S6i+uDg7sws2LFxnyT9eLrfnFiF7YBcF2O4bzAzh1FK9Z6ULgzQAA
Jp6yb7ow7XEonE6f8GxIa4gR6lHF7mxX4U1kewr0AJAABMOhi617PYrOnkg7TXUFjaVR30PY09lB
sag+ljXUO6nLmuft3SW1h4AXQEy8DEDVcW2P2UFj921Vn3MMZkFm5sCyryhUbVsxZBcDFwn5rxn+
My48GG/TsIIZ1ArF5N1NtRv6af1Qldmusb3bDHQuelbGDdJDmbfeWK15Yg3o6m32zaHFCzWrhzFv
d63l3rud/1Hx27gXEIJHdO6gWxuNaKDoFLO9PEVm6ktSnZH1/eF2lCJoROfrCE2ym7QE5wcr7TLs
9AUaekZx5w7dAXzY7G8W/uJXCNeIoSerCb1f+KolDb3Pq06gOT2Eg/3pr4aLpzdvhMWqC+ckw83Y
Wp1Tna2luNcgwK5XxsHKcF8WTQtR6OzBne2n3ls+lHXzyV1UMYJ0x0FH5D/2RcRdlS3gbklhP5if
rfkptUK9h2KZYsfJDisKa7hgPH6WRK+Zk7rrqF02GGUXWfShQT+znu+351JlRPCbgw0pYb3KmzNz
vjf0qLEfq6nwarK7knO4ok4MWMubOms3LIGXpm59NlFu17u7RQsi3Z2PWnXT9a5iPDKoIqCkf6wJ
NxqY1Ga7a7z67GX/oLSDdqksQpI8ZBa6zYssSnvQC9c3tn2P5lrFislcxKVt69pFtJ3d6rUJ28Xo
hLX9zIIsAsFs6OLwDcUn1OYU/lyWwLsarXDkPDy/9az36zOU6/fzANJO/dmYm904Pvq8RbzbGTaU
YkaVJLts2ziuGXBqIR3tyUI6g/Uk9aqVIl2Cpg7fulmqb8aogurKNg4S/tgzSJpwxo7r6Zxab2iX
FB63W/vn1Qlu68a4obqLatbsnfJEhaWQ7p1Lg3zUFy5+AGszmUAMfh77fd6FIIxdrXjwD3kJMtSQ
mY+Ve6QqPCgfhei7eRqRlzvRDy8WoC13HSfwCABsrUXlgZi77QMu/TywBvx6Msw3rThBZaeD6aKt
iIANrG7vu+G4bUC2FTgy83dWCMl+YZUqlwZ0zYFpZM4TIydteEoKRbZTNobfXhB4PwO5CeHqpYTO
hW9B4MJsbmv2xcsVyRfZuUWgwu+S3wrOQpCdzLlJMoYhNCATI74Tt6P2iNwIuh3Ws9WzXb3WT9uz
9ruFQ1z2S5uCnyoqsM51OWCzIHLfV00ZgYXnkBIdTLjlrgQFb4os91hXMTqc9qTL9ombx8jGIgeL
Z4bfnLtqjXL8nU/JXU2zO1CQnBqnjTGaKKPZz8Iud7k53lLQpGl1F/sjPZEhuLUS79TZ7k6v13h7
TNKdYMEbuHjUoi9GWCagtFfw7fKWQnYayc4jh/r9XNRgjkBiEy8GeAQghq5PKLLrhePnLbp7xxjJ
Fc1VnBapC7gwIJZOTXRepQwQ3bPr+KFjnRYQ0Dq02rvaY+XthuGRaj96kJvpvmr2pJvwz9DExJsF
0SU0EQCBPGrgwIcQnvcxnc/tcE4IjSoV66j0SF1YE7ZfnUyuCWE/6G9R9kyzJWZlqXptSLMbl5Mp
3IfuDGBiUKOYmbjlsRnckPVOWLp9mOf2yQWnXtesXwF/+GSb3b6o/cfKQaeRY0XZDO7Ayf28vT9V
Y+Z/f+HeWYl6kc9rq14O1kqKutKquI+lJ+BiVvnfX1ggc8LQjYFDbUC6aEmOK32yVOBu1T4RTplL
tdz0RqxcQViU2B8XENWl1Wkp2b4kP4xAEdOoJk246YeSOq2X4EBo460FlYyiU+TAZKVAnGk8eMEH
87vqfT1paQFa3zXAsqQmOkX7r0nxEe94PXmYjceGPfjOk7YOYVd+Yu2XuurCiuzsIYlsi4YVO5Dq
q0G+03nfdIrSssFn8o2LvvhhgrPJF69OuwU/rHQfGCliH5D5tD/ry8kclri1AGon59H8vrY/9eYb
6/ZZ8qsYTg172d63/885+u8MgdDxeobQ+d8YeQWvV61G1Gnuwwx4X5gbzd5BXLJSPRzA1ZPafazN
9LBC3c7GzwXv9NFI9BvwOv3c/kHSiYGglQNwHqr74suELZAxaxc0Eg/LGFr0hFaD4wR5uMFRXPzS
83RhiJ+Fi/O0TiNE9WY05NjmctOgLj00/e2olAiQHSlgJdFBDhIycCAIx3YutCTLKtz/i+NE6Kwb
3ClqHYjsQY5yytNDlagapKV769KkcIrXJUv7tYe3rwYW5eM+8P+ZkQKmwWOZ69Gso0+jzOJ5+Drn
e3QLRaY279zpYSAItwOVBIP0GQFxLwfUysBZvUFRGIEGjUzek9SsX5b2AO3qsJ6OY/vBYXnI2m82
/TqX5+1NJHMslzaFGXDNrDIYdyxOkB/bMFuz47YB6apeDErwXA0ZEmMtMShnando94qa9iVwtXAd
aGzYz2N62LYne64ghATbu4U63huGUjqMxewt2EV9mx9YN8dT4qA2Mt27vG2kNBXDk8/fv+bESMUy
WTHaJnYQuMZaYMuZYjiys+eB2B3nG2gh8INcn72mBOO/p8PpmMD3OuzgoAs4b/bbcyY/BxdWhBAB
e9keR0AKzi1D4WF5st3bpi4PYKCZ++eGPdnFh8S8g9x56LUfW3DYJsPTTPd1fdr+IdLNcvE7+Gxf
eBpwYZhaQvE72HpXfw6KiA2hbu16/871VGNWzazgboZRNyF0C1tZ9k2rHpnzE/4zz7+WSwt1wM+d
c6bLwS3+8bsD89qQN95Cg3V7vNJAF8paWGHkmQG6FyZ+pc2qEZAjna3mUaef9GWICnosCid0gAsL
EgjKeXbouo+F6lzKMCV41PNGJ2A5oMcrmPbXds1BZIcGpGrqdtQ2/CfKln8Kp61DtNa/um5X7fTM
SPaOSwsApYtf+WL2z2PefJ+KQZVEkS49djkS+mjVBczgeum9aQatIm9a6+1+16X6OYOwpYZXWN6X
+6ov45GpXn8SEm0DU/DHpnC44IX7oPXQoAf45gOATjtWmruq6Xe+vuw1ymK7Lj4M9fBtLpKjTvIY
rjJuaX7HLDPe3gmq4Qur4frMbCb+ErAXLwS5dpRzrb8eAsbVbvKPevtl2550918MXThphsYajZlw
k/oAv4/+cqjn/Fq86tu2GdWwhEPms2zSi5HHrf2xsYK4Gj+3FB4s6aJUR40Le23bII8GxWjxckmF
+8xpOgpmf/jjPG2ek675Wc/zKUtI2Cwg/bVbOxobtkPh5PgXdpEE1yHTjmaj3wf9wnP5mjVVEDRB
/igb741quGv09gUCB7u6Km91rTnl5Rp77C/6FQM88U0LuSXIgIiAJuIBd2k06C82g/KYr+TUAbNH
AVNpHUcxs9Idc2GKL/XFCElmkMTOcFisatkxQ3sy1jFmRa3A+fAFerOA6GbxHB2dnm/qSPVMc7vT
YaZsaDjktyZQDPWuVwFspPf2hRlhnzTLaLZaADNmQr+Vmv2rIJ5iJNKteGGCRyqXE2alST2t8Gig
WrzPrOzObMcq1BaHAduGBsGq/7KWy44skA3d3oyywcEwmptMsFgB8HZtOQW7J5sGyAQ5fRlBtCNM
OkVYIrMQ2Dz1A3Ds216AqR0Lg9kA/HrNiT60xf/4ecE7Bb1WIDmBz2v1P0v+LVHhaaQ/n5NtAgKB
x4ZYHKWThp+/AlKORvCHPO0fcYQU8YXsuKDM/q8JYQjoa6us0QDA2/bj3IlqFmWqWZJtsEsTb5aZ
0Hx0RkRtNLkNwOrltQzy3MuHehkjwy5fcY1+0NI+2t5dshMKqUtehAXVIij+rncXSde0b7IV+aQc
WbmV7ixr/GxX6QPAzYpJfGsKuXLA0dA9ATQX/rk21UCrA8TRUKXDFgTkMP+nQyQyJN4jIb4bbw9L
EovxxDzCbMsCj6wpIoq1vF6DgmspgW87WtefQB6E61KEGjkM0xfdaHGMkOtx812hqV6i0oGCL9FF
IBhw9Z7rgXojXU07aSGs5E7oHwWEONKn1jogQuuN0AWfjcri2/2J0aKKDj07YPFMsXY0T4AqtyYe
9d2kfQIpNJRwSyR6FKkD6bg4RzrqtOgCENsTk2lNOkhGgOxsgXrp6PS7yrBvqjG4MxcVsdrb44AR
XdgSTpzramvg9LgLS68AN752W9ZmzJZg3/ZJnNf1TqfdY18zRZundIi4e/mOgWaRuG3W0m1dMD2g
QXK0476Z0a+aTmGQ05uyg37f9iaVrRr00lwHCFxk38Wcz5rMrUMa8OaY7c9gAYASJ93TFLHMW+8I
yiSkH36TIOpvelPMPjG6bEBiyVnWGUmtDoW3TsUHJTNickQ7l7LAHhRuR88cl8mmCJiI/4xOi9Cp
VZwDsrm6tCAELNPklInHuUpW0OI0BNV7RH95Yu3evySQKANu1gX/8BsJttRM0A4xonK4Jjeddmrc
cJ4UHlfqmi5t8D14EUqAnCvVe4qodiFFOAeQmPhc90vsFodknMLJfEzowzIPoWF/3B4cn6PraAwR
xMXghFUCraNRrRaeJYXV79raDjP9JUPDabuWKGMyEBCo9oV81f5Mp7BqGjXSnjmw2ObOx7HuDx2r
4gIUaYqTJMl5XA9NuMYybwDEeoGhuj506Ue9aKKAHA3zV5Z976sy7qrbyf6MDsXQtm5qUHLbI4us
8eRlz9tzLHMgF3Ms4lgIJOEgg4Zyhaf3WahPzpPZjDdlX+3Hzjxt21KsZyDcM3mX+gFq68jyBw/G
cof0fqCXYYKcp7u+eKr2V9W+DczrfZsPLLWJg+ffGnwo81fd7OMM8IsW6oGp9itpwAHScFj9D2N6
3B6o0rTwoM4hb2KaE5/VLtbJF8CU8/Z1Cs7Mx42evFjrPZQ3Qneq/jd3IMIlDHTplJmGIQd0V7PH
1jjNo2Js/NBtHEqx267L/3soERV9Lm3zlPbZscigoT1W8ehpipMi99T/nshAcD5rMFuJ7WMmmfEL
vN3hwr5ur5Xs4r48AIKT8TPNKYIeHlSz3DDTwIxEQVTLcgoaiux20PyH0abnaVRBJCUpMO4C8IBG
Cg7jEwF7c08Kra4QnVh+diiNLFyN+jAwFk0NidZ2T+s9zc0oKfh/FdatPymKW9KVBEmACRIKJPxF
XPFqGIMz1/BBgf4wJ7GblBFZnl3t44K+te1JlpviFT6Ht1GKaL0mLVrGWjwWJnDHmRElMUkPmRs7
qjKG1MWAxPI/hkR3Znu5PhccHJCA08X43BIWcgxind6Z9i+PPG0PS1I0wRpemBM8WufURek0XPIy
eK4aQNtqApXyT257o1s/B+++Lo5Tp3jZSz32hU3BraUELf8EiTPw0HqHzr8zOycc6L0TKEJL6cm7
sCP4sMXK9AySwihkO0gCfu7mn9uTp1oqbv8irLALPI87E+Po5343tmZodd7OY0G8gFmmN0mc9Shr
b9uU3u8XY+J/f2EzXQK/aSA2fnbcYwap9CqqrXjbhHJPCB6r6exRz2vMm7OuHxo/j9PGeRys/AY8
gnGN52Sr6wdUwY/GvChsS30Z2JNQROfYG/FZ1aBTVgf9InxZM0Rec5cCGgStmOw5KdjeT76T96tE
Yf+jggc6ZFSB0bZ2PZ+AQJsZAEw5qDOMPamDb1NdxEjVvW7PKd8Kb+4clAt4EypElsQ6FHj5bOY3
8FRV0UZT8K31FKUQlQFhHK1B2OqmuDepVn+ZJ4ifu+n37TFIt/vFGPhPuNh6vlZMQ/1/pF1Zc5y6
tv5FVDEPr0B3u9tuPMV2khcqyU6YxCBAEtKvvx++t85xY6qp7FvnvKV2L0toWFrrGxqEcBwZWsWT
r/xDxmnYjo9G+WpPWynm6jHxId5iqZeVp7KhxZxREwWmL7nQQhHstz3WV6cO1TioObtoBy2LB3nK
x6KbIARRsggOS6l/uD5vq1v2w+8vjjtNH0sJy0pgovwoE08wptpK+tdGgMLLnGPMkghLEaghh0hm
ID2MoHB3LXos+hD//Rg+RliMgUmN5ZX0cStBuCLAQGyrO6CzeT3K2iUL0qgOZooPIswSIqlY55Vj
o+GShdyH2bOdFN+0bAiVbUXVsJHLr0/af4PNf8yH5dzi4V6aA4KBib/vi3vN33IdXI2ASgCIsCje
fMKMj7QLeuK7yPzKIKwZgH59eH3CtiIsPktXkLGmk1M8fAnUS+m9Xv/1tQ0IGAD0XdE/D6BzcDlD
qQdZ1Ayw2IchbLUbKSL0VKctGsLaqQKlSBNFGbRgPlFnlc1duMtDuqqof3c1DseiiKC4GFbY8U0W
WuUGYmN1jfnoMqHYADLXcrcHNBOFJxBPYmGl9Htn2FHpf20N+yDdb9cncPXzoEI+Ox3ODZlFctUC
E+1MDSpB1Pg6AvLzz/WfX/0+IDmjAg8bF3hHXH4fmloaIRV+3hXOThunWNke9M2LiIqNSGsfCZoF
SPPNWYl3melTNK5NpiMjMLkTDaKMSu3ctLddL+Y+ZJLn1b9Y2LBvAplat2FVsVTWYNLnFJqXKG81
MQ+JHl2fOXN1QKjQvXs7zE47l1MXtCRN67asHkrJdDAMCBrXmUKp2HLQ3pyEirsCYnPovr4ZwLV/
5w1UAXInpTui4K9dZ1xFcLw3DmIoxU6D/loIFmwH+REp7gu3E6HKwEBNA+Mfu5UtaGpdF0MfGUQi
LZjQLbb0mGjM/8a7VG2s8LVVh9aoO9s8zBjmxb3ZlSNzXCj0Pmg5fER0mJNhfWz1yNYutY9B5rX5
8fSciEYVwQTiZKBVGfqopgrrXxzRH4Msjmjp9QV0GhBECxt/P20xOlcnCi8toOXw2vrUNbCaAFL3
eV9BzsIdTjp14O6htHIjM1vbpbYPnanZu8tDqfZypmzZ2xmwheBD6uVJJ1pY82YHFlGoOntj16x+
FKhZgaGExiVEli5Def6QCSd3ygfd7uTN5JIWMrWpF+peV9xc30HvtadlRgvsH0TAIc7sQlb4MpZF
PLcimg2C5AiOjqOwA+rJs+4du4HhQu4LP/StZgIEL2W7QaWork6D/xVT/U2XYxPp3G7jAdJER0/j
NtYOV6HudBZKpEGf4DbqY0vXoIcz9uIrKeCsWvS9PIFj3IcZWqu/UqnzFLpPvX1PyfhN5zK/DSZe
x6h62DufFCAz2sw/++jSRCr3vYca933kyvYrdBymp15v1MGx2FdUZ35IXVZPRgYiZAmk0a303Wo3
gpsDbSQ8e2T1U5c0O4yqnMViAPJqpEL1y5yeed6XsPpl5t3kOWk46oUTwswngUa2eyNazwlH0ZLQ
I3URjpx80wP5PYcASQSAhdrn1Ws9ffHVYwsAIVRADtAjk/uqZ/BFaVSYp6WIBQBM8AAdODSNZNRm
TpS2MNDyDP/QBXUd0wFESKu1wBi2URFsLdJGgzn6Jx9IsIiiSbUvu5ZuHQCLzWOj1zfzZQAVhNMm
FJ+XqQe2TqA6IZPsR2fd+P7++vpaPkLffx+apuCBAqCL+3Px+6ayGlL12pQwR3+wTAY0A6SV0ZF7
QlEUCO4+eLGr6lnj2Wm0tiSzFxvpPbgLHC00AU0PR+jidKPCGlOtZiJhmMJGT3r7u63oxiW0CAKz
2tl9DYZlaM+CK70En7CWKFZxPKcVFDzMvo6U/dbyjctgLd35GGS+CD+e04yYA8nyErh0PYIV86tJ
gp2q4Vsjsj32zMYJtILyngcFg1wTKwNkrUU8MmKsIxnLh9IcedgUqXgIcq09tm6Q3rY4FiIjl9PO
08zg1mB6/jxQtOqiTp/EGXRfd2/RkpwmlB8OY0asjcrTfAB+OLTevyuajGjbzubZMNa7nA0f6DxG
ylYmZa91eI/p8Ifp9R770zPFKR9b7a2y7ezJcmt6a0NLbKt8s9g1798c+CoULKG3gJLD4oTuiF9B
rcAlD4Z8A1Mufbm+a9bSmg8/v4TTEgOtEJXj52VxotMJ0F3P2fNuZxW/mmJjLteWrw/gvIMDAE+1
5etgmFodqkJgyBM3fci87OxC7pqRLdzU2vWJrjQQWgAjY6sscgBWtpnBghE06RnL3oDfa8d56+w1
tnGjvbdMPyyO92/zMdJi6brwXEYvkiGSm92XTOgh08xjCk9URxYRUMpxNZAwGMSN5amdCMYkN603
N58iS3Y3I6ljTZixEFsJxOpEw8oDtyzOIyTFl4s2N/UhFakgD733y7a/B+y3s+WhtHZKQAjuPyEW
511jGZJ2pSRQ0/8xDs9ZcG92+7R6yqCkd32Fbg1mMckEgp65STEYx5ZhUB/HaWYUb5ys62sGo5kT
LlByFrnJoAooqjYDxFNQx04nHnkouRTeEb3CjUiLA+X/1sx/Iy0OFM3V+yJtEQkkDz2CfkcflYWy
TmZaFvvUwqFetHCfzTpcyrpEB/TvZxPIHhdVK3RBPiV8rgWqogxo+TAFKiJ6Gxc6+JfVy/Uoa4N8
P7KgljpbRS8WIGnSrrR7FH8K2yUz/1Z8wTP6F/FVG/aj7d5nNeMHA2+OO9dtnI0xrqxNQKzxnoF0
DKq0y48JGaoOEuT1/FQDtNyp/TuVlse0cW5o6b41tra7PtoVsShoeaEEDV0qZB7+0v4qtSBuG/Bs
ArINtnXVdOvmb5pn7MshAQhHS+vdkH+lQR969I+wRVTop67/5VvPeIyFWCqgWRf3hr+lYvj5bEeS
DSMcvL/nJ/iy2QU7Py3PslQmjfHGq27n0q+ysABY+60G+9QFT9en4fO0Y7rnDMjD0pq1pS9PnYm6
labZuky64knUP2n9jUDvuzaqWDd+XA/1eX1dhHIWj3EIdfetK5VMqjoF8mcflLsKyGbfe2HZA5Ux
ZPquB/x8C2PTgKeOsha0RtDmvRybQTQzh7OFSmprX/I437gZV38ebwgo06JZ+Kmk1RFpSekQlfQZ
iVvjj5U+X//7V7rzGIA/Szeh74kayeLjEFjNoRCsyYRN9/YIrx/zqMm33k+qcT/YD7X9m4hH6Ywb
h/fqwP4b9j1n/5BMdgpohK4qVQJ8nRs85f8CxwchbkDBgIwEiBCmgZcfhhcOybsSrIFq7COb3hbF
TJE8aP3rxgS+ZyeXl/1lpMU95LqS5UVVgpjTgBxtAXewd4T+08p6/6WG8yh0E1r3a+975bEmnX2s
bLeLGXQFvzep6n96HgW52cGfp0/esB9BsgPfxZL7Wh9e8Qh3EmDEoLxQVO4OcHrvJUuzfyrmOSwq
lJP+UoEuIQA9DXufUPbVKrwvJWvNqBvc5pA5Nv9SG1M57bIyKO771jT/FCLjw42Ld8ItSC/0ReM9
jTrmwm9QpP5dUXfTE63rHiUobXzMfe0196rgER4e9S4grX4gckJFKmuqPBGZ2x/QZnaqEF4O1s6r
u86PeOHzIx8qiGC7uYbXOwNqkphZFnJAgA8Wr8CpYBpsLDLb2ndDym7rfOqOpeHgSU65OtmuyI52
i7uuVGN+0LBgIHYPmv6Ap+SeE2rG2WimDwbSffRywH8ybYnrYxyGyLSKLAjx2PO/iqbW7vOylzR0
hMN/Cl+Qk672fs/+pEH/wwbiWxTajSqt2IPCzFNeuv3toPPHXBvtQzNRdizddtrlLSBXIMXoeCRT
GfHOHiMPUk73Ke/6hKED+c0xC+2fFvSZfTGV/NkONO1WBVRF0hq979Sde0LFWN87vewPlStLfGFD
yciQTv69Z4b/2CIHgMpV8Y+CwOZ+UChWQjS42NcdHXZmkHt7VThtFHipOKHVBEdAq05vRB50qA/A
SwEwG+AdW3OKDKMqjyAKufgVwaN+Mn+y1m8gdiBVrBw/j5F8jpHWAKUSveiFEVXaVD3po1e/qLb3
nyqzLc85dH3DFm2u28bLjHueEmh/pH0N/AnMnzoj695ozdhB+sSLCPTvDx5JnbNhZWDNgH4BEXyU
baQ5wCsTlt1g7XtjaDjEOxGnsX7o0tL+GCNyxaCE+IILcu2xryu2463eHAqmY7JFDbsOX5Q7vLDg
4CDbce9pBo9NZ2BHN22Nk2ax/uBl0KktUhQ6NGnQiA4pj8yyNA+uTZE41b6zce5/Tj5htAUVovlZ
j3xi2YWtGODWBnfz+5ml2tbDKbC6J2VNf13xm8OgDIfmkofjf3GKweO+9Hjl5PeeYUQutuTgvlCJ
krDYuKNXzuOLQItDjFZUk/CUy+9Z8FZCbYEABHP9oFyL4MyeqvAAgknCsngpadC5rc+QzxhTqDk6
PAs27pSVtAaobXAz4eiMPG4JZA1U0A6lXhT3SsMy8xUkh5qw17QQtccYcriRuSXbvRYRAl8A8QAG
DLLRIp2tJXLdYujweYjv3SI78O6Uo6ud0dAgyTvXr0KdDPmzGs0tT4PPD5PLW2dxb9up1nl9X5X3
4DPuzeArLQ4BzBPS4Nf1z+atpFSYS8jMgA5tzx4HlxcpCufZVDVTcT9ZufuDOl5Zwy/MGU6p5TIc
wihBMzv1d54+qhtkMi4WpxnEnUv7k2dUQTjVlQan++/oH0QO7HfOU1/Wkcm+dbYOL2dv3LECyhNC
jeohr3Xx0x9wZJlusR9GYUZwCDIjqgv7vkE54gAb7WlXCjDSS1YPMe1Jex7T0XpCd5QeNFOle57C
GWcylXgomKbF3UDeZDD0N4WDqqdml17MGYd2MPTRD2XdsZ9sJM2+doNfsoG9ZUZRq/FUEURtkFpn
SVFw7gN/bzpseNKlEjs/8ClAzJXLn6lVkRsLq37XV+OferBgy9NDscOSOjtw7FikoVqfRzXBiTRB
7wjoHh3P/dTioTcU45+xMOxQL7k4pAMssfIKhsKUDMV9bbAuaoacPopGbnWt1jajb85nCtgjaMIt
z5WiJZrDjfweF1ALpT6QLBuI1G0sHayMZWIEPjaObSx8GBJYlyvHTDPQJ6TK700RWxxKpztVxgB8
lOxfHC0fA82j/ZBMpkWpKVxsCMTvU7sIm3rjWbGWJaOuil2ONh90Hpbv1iY3JKxrtfyeWirJZf5C
mOBQXRd/VCEe09xBn8I8g+VzN+Tid0enl+tT+S7pvZhL1Pgwk/a8GdHhvhwifLlKG2KYaeKpVhZh
7tbBYUC5+8UxayukMIOJ3XEgN7x0ZDwwj971NRl2ohNwh51o+Q2KDsYZbuTpjsDXM1Jul720hlfH
AccK6OE9vE9TPbjpU1/tcXf/AaGKnmlAhmM2Zl0P5JZB9pVD+VNDlPuYg+oUGQORdyIHF9kEFzN2
C2+K0chBg0IF1fRN4qs8ppJ7j5CFzf6kvd9+yXQkudcnZ16si7lx5wIxKAaz8NaSmzTU/sCBMSvu
ieWd2zSHx0tqvkqPnoKGHLI8fbweb3U1fLz8F324aqJ10+gedk/ntXduMU53FCXHnXCYuVONU54y
VAV4iDQ8uLdGN7hlKtdOaLynW65ja38LlAR1PKuhODZXNS4XBpG80v1UWYlpUHkohWW+1NCkevJM
VR8DCgiSi6I9TJzcbp+V2OM5LYK9qYzsz/VZWTlS0PkE1AUF1ndlw8s/xPClJTImraQj5FTU7Wmr
qroWADybmSwF3VyULy8DmLSpqkxmXtLcGc59s0Xg3fr5xQ6rhTYVgwUxmZGfCLlB6/H6/Mz//WKV
zv5J//nz5wv9wyHVcpsYgKF5CeqhDf8HOuDDli+0OZc3PsWA4Cm2wSy4scSjAxtmG7Iu3KTzSJWC
sq55UAoqYFIGFrvw6M6DYP3jXKuSB1oAeYy2aHfSUkDvhj57gt1kCEKeta+41z6WmqHvOLopPyra
yG+0wEkfmnQuYBvOFkJvdfY//OWL2YEyZUkqMLgSz3uqjn3/d/hdFJ9gnI6FAwwIvH7QqL+cfL9B
4zy1mZGwCgZT5XCHl9jbX33fOYQDAi6gJiiiWJ+ALdJqDRnI2kv83GRhMGr5q56nAokMZxuhFpM1
hwIIEGjT2ZZr9jW+HA0I6JrAIczxVsyCOiS5zX4WGl7Ifz0iHC3gtTqQKkfit0gSuImmMHIsjtYl
cCrwamf8LTe2UpH5y35Ys++DQQIC8Yt3OewlxqSgeD06jRRJOlk7Au0zlu9c/W5kW4y91UBwHEEi
O7NLl5BAox9ToatRJIbBmmMHF95d3kOIbfDzbwb2Rfz3s4du1n/CLWaPth6YpC7CUVqGyKzjSWU7
2/nnepRFdv6/s4eXMSpcaJ99Iu+ZrPGYqfsi4WL2r3YPvkxsW4Rl+WMATjCwe6Crqv31oIuj7D3o
zFTF0rAsdO0Xj0UPohxT008IOvXhZD64PQ0La6PdvLbIvdmqHfkjYI+fjAdMfbQGwJ8Su/BC9ZoO
f8lKfB/FxwCLXeRKymyscZHor3A7D+29bWx5583feLm2P4aYx/jhzIdJiiQE0IYku9EhIaX9E6kU
FZWf1z/H2sIGsA3qs2gLwLlq8RRs9NFPW4YoiodacJhg5rF3/9VszW9A4E8BQbQW3zzzPDaIvOJJ
PgR7FKVDiTzLdn9fH8oKVgMdfxiX+fOjBNKmi13jjn5PKwPU4GbAxtwXlgg5Klw5YC+3lQMlrle5
pVO1ttA+hlyMrNCAFbWylifybLU70dxcH9LWzy++jkDaTk0fEzdkj6O6h9v23/8+EM6zZC7OaLS2
L9dY57emAf4kSzp/DPO5srylyLu23WeTIxuYTXyZZde4hyROBmQwS/LyxczcmPDvNfn6L0Yx91Fm
kB7W8WIzqsqTtuNULBlClFIiu9P+Lv163+2QVfR1tFLQ7VheM6NIB0hR6zypTdROj1WwH5vDvxjD
hxDzPv2w21nvekbJDJ6Mw4nLm/GvRzC3Z9C1xP9mxPFiijquV37ZuywJxvbUjcPZHZ6AO/vbMRjw
YYYhCFJVtLSWd/4EyLzRjNOUdOMJfWe8Ba///ucTEb//Ll+N9NQG4/xyjgwhK8aA60tsCDhx9w9D
sTtXp9TmO2KTje7ZajAPj/YAhBzUaed///BBfLiiFnpWT0lgNMdangNwnKRehProhPqwMXOfdwkq
HMbs/4liP3qBi30+8T6zmcVYwgzzlXT6FzAQfltDujGBn4+TizBLXI7t9goECsESUXt/dAnlGjw0
r3+jz/cJQsDNBQUiMHPt5bRVBuUjfDFYkqnvo+XvUbqFesMQQ6gi/heRgrkfj5PL/mRpnQ3+oBl+
x5LKkrce5VnEHRrlPbIlMg0bFM8lKgdHAHJM13PRz9QDHJfzF/ywHNIg7ajlTUPStaLdI5KI9Jr2
j8LIvNtAmNOOuXpkV/eAkpZh7zfZqXSdDp2lvnqWMDvd5WYRhF3nql3LXDtMOR+P12dkZcle/I2L
M8RWrUEazoekJ/quyqGpSkRzUtAjsY3mTdbd7nq8tW8NqhLq1NBamWUaL+cEXQyfoyE1JBk129DM
tBuT8h1YX+eRbOq6zJv7Mh0yDCjIoIA1W5NCXPMyWM+cRqdtNySG+VuJ34X21bNeuHwwIGLaoFp6
0ivt6PQoR9F/JmvjCbg2sx+Dzxvrw9fvTU0LckaHZGgG1GdN8YN64mWq9CBSjXtj8S2i3tKm7329
efByQ6kIlRFYsl5GnKrZOssahoTozTBXuo0bahUwlzVlD4QzK287YpX3zNQAKeqdLAp6wESc3mAR
jmdn40uvnU94YCMd1e25Q7I4DEdKasJzNSa9AMB+6LT7ipPfU76FY1pbUR/jLNIpuNyidKOjxt3Q
s8HKWCNaVJI8Gpu/1Oz+3/lFyovbfK7KLouyfkY6P037MWG5lv2EIMcQVlWZ/3N9h6zOGwqLwMy5
eA0vwTIuH9TkSmNMxoA+yEbeeN20K4Z8Q59nNQz6BDZe9AAKLa8PHMODn4oMg3GbG+bJ5z7wIgHz
yn9xuHsO6H22B8gHeLGXi1JD58MLJBsTGuQdKpTtLWBI+wZ1HZi2eBtWJ/PpsdzwyBehJAk7dLwX
Fxs+KKugVmCsJl7txJOjnWGN+pBNRh2lPnpjoDns9cb/x2y3sr2Vd8SspQniH2DfSJiW01kZqTNK
MxgSO3jWtRvgK7DFmjjVqlg2ca699SLDibPxZp3X9qfx4sIEgA5uxZ9cfFlFiYfS7wDr9y4GRIAD
rgex4kYD4JQ4waH16vwwpVu6JWs5wdyBRGLo6RACW3zTKiiV0CjCchwseeU+A7L88/ouWKKx3zeb
Pze6kbYBzrbEOw/9aOXEtDChiqtdIBq1Sw3AgtJRs8IG77Y4Ay4hyqyOfOENqXfS9lQMaIkBxkTn
hNQ0IF7UIK2smf6XKM35j4N2EbAQqOrAFG6ZsQCrPI2yqIakgZIIOgChlZ0088Sdt+uzsDLRABXh
bQpdaEtHJfFy8wwOmoEFRxyuv031b6NvNnbn2rq9iGBeRpAgRpeC1MAHTvsO3C8PDt68qIEVfu4N
sGHEK6ovoWuq6PrIVm7Hi7iLnVrX6FXWLuIO3Su1s8gfoIFxM1RPZfr695EgezHr3OL8+ZxxpE0T
DPM97FQ/YO+RTwlvfg+owqin64HWPtaHQEtiHjNTGwKZDKmUCWvsuy2nqK2fX6yFQB/y0k4xjgkN
cTvg6ApvVSxXV8PHISxWA6AFdW1pc87SJRKpp9em4ApW+3p8VWYTY6VElVHupbcxdSuXES4ibKcA
F+tn6U/TSTX4aecDpHhruWOtPe5mdYq7zIJ5yvWvtBYKei/OfEXAa2jZvANdngStgbMrCKo7L7dv
8vSudzZyv60gi3lsamHCMlsMSToqGMm8Dd6PAuSv6yNZ20IfR7LYQq43gJrvI3XP/WM2d9XdG9t8
cawvdhD//yLNS/NDKkshXDp2BMNReVx4EWolgxNlw7kcN5KStTX+cUiLi4VbCvBWXeE+S+WtnjlP
XmX9vD6WlXQRCnr//f7zv38Yy0TgDmxpmDUXnKys+VlYRmQCH7elzrE6FM9DBQtNGgRcpL/mSL2c
EmylqpTOKXMdPZ401e6uj2ZtDaAAC3omQMFzt+1yNHWFhM0t5ucUqYMn3qNZ1ld6C1yK5cdj0dDT
yFX/dj3o2hR+DLpY3bko8yltsIUMcgdEQm6hyX6nNS/Xo6wMzbMhYYviE+5/VP0vh9bnlZ/B4pEl
hWzVo6nodKOT1j/6kIyKuS/HxzJgW4j9tTeUh7Qb/X0QazGni03FdewkaWB5KO3RHX70nnvbF2IH
I6gIrLADdXns5Oc0L89pOsW92niOrxwcUGRHwwiC0rislqumZQEwuuXYJ4PVhCKz4bT2am5xk1dm
FkHwf9yKNthcizHClkGnNa37JDeCU5EBLNT1d2yCRx85dXwzxZjX4CJJhZDAO94bkHy0cy8/pF2I
sa6ysk/6unx0SKqHZtnDI7T64QwzyryqijDj9kvN+7B382iqabm/vpZWNuNcIgMdAN1L+xPZhJM8
7WUdUGAFyu8B/VYItkUqXUnFP4ZYMgHwfoY41ODRpDJuUBk/l9KFV8+zqcqwc8cn2/4XKwWmGfMn
hDYPLGUvZ9Ui4M1mtk2Toul+uGx64Wx41iakb9enbmWzY+/h92dLesAdF1+PTY7Zq9GliVHaKCKc
a/aFjY9u8e16mLUvhOIf0lyASlDzXxzLPAAZyct6mqSPo3P2t5x910aBEsSc/gHP9GnJy4YJfAmK
2dJ2gt5y/mPwgNDeOI1Xdi9wIgBLoeiBl/XyrQtWfqdLwKCSmjinQRsixWAHVE0bYVaW2qxpMgOQ
ADt1lp8eqOaqoSTT0Q6dfne5/S0dg39G5t/VtZaGEmXH0MA/Rde/0OeoM9AAbT+8cj08zBZXTeGN
gZw6qScOpJFjxZQfU1ML3cyGRUSVRTIF4duQW8XhzwtjDosWCkqGBvCgC4YNmZSgWkP0pDNi+4Ub
h+ujep+sy9Pp8vcXw8LDEvd3h9+HIigJoSQMH3g42cZsIgnsAHdVbR+YGH+ZRfsVL5offa/2nYYa
oqGaSCNDGivD2U/STxTTwiA3ITdmP5SpdVP602PHA+wVczgTRXmsW+wF4s5fpiyLzKw7tD7fGSZ9
rpoO8GQOFl427VKUiUdA6i3mvvaQpkcpqAAaYnxtevemEk7kalZkjMZtxfkBN+dGD2OJ6cHbFvyO
Wd4blWuclJ9qKI3rl24lMOFdXt2rymcn0Q7muZkMfpPlpvEE58+Ch8D4t/eBrf/StLF/llkVuKHL
Dql7Vt9FzjoSa4VfnYPUbWK383/1XY+S/sjkxm74vEDe/8xZ7N5Dr21Z9dRs1nqAALpn6YP08jWL
ry8Qw10LMIufIUXDNYY21eVJ69FK5rIdnHPju3VEC3/nlPLrwFRkGWIHF5ciNGgW0xRd8Mbag/B3
cnqriEfaHFH4+umOKZKGPn3UPP842eVN0/RH/FTcwmtEr9oIgg9I2+QIbUZoITV+xWI54fHd+9m9
Po7VCaw+2MIQ+7cp/dusNYFPMPsH1mV3NQkeadtnt1Pbn1neoqFR0J3bgr5RFofSkuxPZlHgetNy
iHv4UYedB53iJhWHqfPfmnIsgdSaknxqRFgZw04zyK05Jx6FRa1Q5HDOZYEajrSA1VgtbDPkPhG7
CY7icVFVselpf/yujCawZPyiAXumhfulRkOPQ3YGKkZFWMli3KdoZdAwzcm3yXfveDO+FU4Qi8Y/
2h29d4zh7JRlbFn50zjmxynVj/YY3KbQzy/K4QSd4jfQuY+57d6AxgOFXharQcWVIHvDNc/1NNyU
Lf3ipf1ROdmdysm+RdlUjd/a1ojF4Oy4p51hLIMzWQQ7R3Tw/ZQ3rfS+GG76RHKOrn/Q63Gl3Lus
11Egp+KH3ehvrSVilPITtzZ3VATgmZCkqUR+rDUOlLE/7cwcq8A3d3nh/ITj1UnPRhY1QZlFjQqy
cJIk37dGVgCYXSTKKlEMF+VTMQ2xNdo/tcbx9jash2LULSFEI5rvVub1J1qUB5fB0w21LLcDCceS
ccWIfXCy+mh7NSDuENeMwJZCldFPf5RF3p9IHxixR3XgfzwR+8D2hmB/5RHLuu/TCLEwN3U2GCP+
AgOI88I1dBTDdbx1Znz3Ik8HsrtLwVlwzm7vNSByqP5g+uy5AdrQyK0oAK7dClgVK12JfWAU5t7s
1Bj3uvbLHOSus1icVnm9y+DZrDiHoEHgzufKkWvVk+Y2X9nUx6DaiKOaCMECzfK7coQ3sJxGuusG
cLQqRV8mOAcfXa2M+lT7ptPuUWg6qKziqVbWoyYbiGbZd4UQ1XkyeQ03K/nkBs2OM/tgYv+wzv6a
VuR7UOdvJKudEEB9IzL6HudtMP1oSv7dMcY7U+/O0jbigndnj3THTKioygMr9CF+IsfiO4rtuAUc
565A224vs6wFD828G6HRWw32F106OApoZHMr0vt+b+ccNQIAp3Ju3Ka2eVOU6tkglhOKMrhDTev5
+mn2OfXHx0IXHH5TMwF8WbjMiY+KeMHdszPyDGcB7cKOySdmFk+troWp626kjyuHJxTxUKCGMB7q
uEu6Z920hhgq7pxtLfhutO1bzjfO//fS+uUNjjH9N8R7UevDix6PXDIOE3POejDoCSYxgxqmMN+k
1jYyApMQ15ZjxYa+T9F6k/E9782jXpT6rq//WLp/aKCdrEELe/pNaTzizDm3bADkwaJuUus9SC5u
3FiS7+AIr2L4CKjXqjSGuwp+QxvpyOcka6YSoVnpoF8JpvTiaV3Jqq15pYxzoBrw1fPcT0+ymcZn
UQUwvwSpFFo6uRzPzSDbv34kzX4QaNGAXYSbdFnV13vaVQ7YfOcK6eUDWkfVHvr9YiPRd+chXH4u
nDsuCNooWKygPH0T5XiPpeKcQ3rsjlo9ffHqsT6ykVoRR7XkALZM/oIWsjY7VLg/CaBgJ0COIKWZ
6dYJOv797Knpv4Ia6tz1xVjBg7kjduh4OUgKEy26EFyb4lk2ZNpVmfOz7c3smcm2qyKzG7KHqdT5
E16szs4hGTQO0FLQX83O0n8NKXT8bD7iasHhBPVdBYwoVOy+pboz7oPWC1781MQrSGoNykZU3Hlq
SO/soeO31M+Ls6YVNEbJdLyRBiR1OUtH0N2N4pYNEzS6zMp7GHgqv6SpK15402GZIa/7bZgDqLg4
LqICVMw0pLmr1VCld7OoTHkPZczJOkDteKuG+PldhG4xJJBAC4af9qeWJjJTn/tMynOtdozd8/oI
sWt73CiHfj4EEGVmFILUhYtiCeiiHqdd5jfyXNJH2dz/PVQQIksOHIlsuF5jXS2eqAJ+0SPVDXyV
QNQwqrW10GDZm+7C2+T68bk2XWhKgQ+A7joap4vHAlQ3a2/KrOlsTM++ucfnmLxbsdVM3IqyOARQ
DjM6Ma+y/yHtvHrjxpYt/IsIMIdXspMiJdmWZb8QHgfmnPnr70fh4pwWm2jCc/ww8MAAq3eqXbtq
1VqGEtoI4R0T5VszJ3i1L9eHo60cxfPhLCZOKCFGzUUMifkfwkVoEUXx6/9mYt4aZ855kM1Bi2VM
xJbjDw+16gj9RtH38k5j+efHygxQv+wta2LVk5p0nq6ag49cYPCjbJwayEO44Z1XFoZmT20utqJU
eMEbVEhDOzW51D3EmtH9ClNxOsaoArlhpMh7uC/Axl+fvXWD5HZ52MwX9zz0s9lL8rxS20LvHmBk
pKUxPqkMKwNC4Q1bOtMrswhdGTVzmeSjJi3F40VtUseUm+ahq3X5ZmrD6ZgVRfkrDazhk9KIkWMM
PZ1g1we44hmoI895GbBSdNAuBqh4Q9yWQtI9aGpV7qtRFA+dMQob67ayzzVwkhTo58r8BZutplQt
jJNF9yD11fhUDmPMy92X9mOrbGFE3gFMi+uN2tKsFU1qBljbIhyORcmn2yXuHoKpix67VM1tCT4S
t9XL+ikoJuVnPDbTg2Fo/mM1TcKPKIhD1GP1Htxbmn1rJjO89bjP9oUXTE7WAIYTkjZ6sTqLx1cu
eaQMUO5Qsmmy9VSTW8dv0mSfIHZgD0kAMcHQwDVd5uVh6BJz11eTf89V2DqF1Yg2V0p/Cob6Z1Oo
HchEgTPT5uV+HPLjIA68LboCKlslg8SQG8we9WFfBTCv9WYccj8Pvg3w0CkizT+og0aWOjGsm1Bp
8LxTIO/kUtBu2gw9Ez1Sk690C/6Whkb7bQ2T7tRF0+wbVWpvZan39mHQlMcoK2NXzFqQJy1Z8d8g
1oWHxGzkxFakCHIHvar75yby+mwjo3WxLcBOAgYkiQocEHjYwjcBFCmSQKP1NZY1uAJiR9Legr8G
uC6MzD/i7AiL6tCn2tiFbtbXtqHcWvVGQLUyCtqMFANKWPRMSdJ+NOAH1CvUnlHQMOVYqeSk6mua
3/zlOSVnSjuTBKkQqO8LMJcQGwEMIibN9Mk3T3/dqhFcOJ/586Tn55KHDlBy4QYGtOZKNnHkFiJB
k0AO8i7z1e4HLfz6LkoMdj9UIbvrY1qdOEiBRbC6cyvVYmX61PSnXvJClzY2RzZLZ7RukCHf2GQX
LnweGjCRGf/JvC3rzbpWCsXgT6y/Etit+pwNr1E907ZsrNDFy0FSoX2idq7PrUYX0buaBmjIakbs
Nu8VenMQD02BMiCN7F9QjCztnt4XR40K7V84VxwrBNg6qOeL/FuR+vIk0k/1oDai99Dnef09hpnm
XmrycSM3OW/lpW+dO8QUWjUM8t6LbTJVXqEEXdw/1EKbHSYm3I29znNLATVNSKaUvdfkyb0hJ95v
3mbBxlJebBguxpmYGHpNsCRs1Y8nLa5jAax51T+Y0vizaumD1iPkuPxkq8Xi4jiIRGUaPUjEmaAi
lq/0VkoCBZqk4SHwbDp4TX9nds9j5HZb8t8Xm3NhaN5UZ84p9AKRNhsM6Xrh1MNjjdR1VXwy/WD/
l2dtYWjhpOhL1oxGmQjRp1Mu/AZCHvw95uJ80mi5+ziWVus7IVQYS4iGY/S5KA/l1jtmZQOcrQso
0I8migwiomKerjjdT90xF76LW4WqlS1OGo3CM2sPK94SNRtHak8ZzuwelLp5q+RgX2qdY5bKLiOX
lmrlYeq9l3BTOOXCe7A+lFdmXwVN40XlyqwNnLsc9g85fR5t+CcPvwTNTRIAo4XLJNd+XN8Oa/uO
9h5cFocZWrjFQYbgqLSEROke+umZ8jr0wXeZ+lUSfl03szYqTixCAKZKr80y+TRGQmIOhtc96Lnh
eL6a2umYvhlD/FOEy3SmcXqd4BLZiGnXBmdSajZ19FLobFgMLkh6+mWjbnpoAtBTvjtp330pdqZ0
i2n+whChBSkiA4dEHZBs3sftSFsOfr0vI1e17hE+8pq3DKiW8e36JK5Z0WE6ALWPThWh7UcrkkeP
caxrodt1b0Pcg9qVEBoxAFiGG/511ZJKUpLR0NOyXK4oLlSqmVzIkabc4gOPapfbbZLfJrp5uj6o
i3cHU2dqFDLnBm0Qw4s1ajtt6nUostwxvTMOxbTxJL1wFHPQB9aZRAFtbBdZz1EuZC8F/u9WQnYo
jfjzSPVAr6cNuNR78f3DhfgeXCoqUZ8hc+8v1oa4ifz3gAKIpaQ7pTioGeWeT2H84LUv9OZGzacC
QizKp3Y0vMDTtbHTL+6pd/P/DaAXF6LZ5HHaiA2hZ2/MdaZPxSB8b1FwibzidqIl+PqiLbknwL8S
44A4NmUSvnOw83ErCmUJapTGfVcpg70kqEeq5AcUDL4Pcn3T5cXvStMeYn3aqWV2L7d/rpu/XFRS
WEiJAFOE5A/s4EfrsIclJupSuSs+14OTNLb/1zAVgD9nFpa17kwWU7XQsUDZWHtpyjL7McRytxWS
rg7kPQXL5qSSshhIFfmeEkh+7g7DIfs1tL918/n6VF0eLxr65nNFxARj9RI00rVWUk5VVrhqZNVO
1KvVTiz6rV6ilf2AmVliGL5KmXzc4j5WBjmKK6kqXDFJHj1RhoQp2OfWqxJ9ySL13pykXSDpAPCp
NDbpxvPhYowAVcCr8IekAhfnYjOOvW5OZSRNbl131k0dCfXByhBjuD6T81p8OOELK/OvOIvQhJlD
OjVnMTPvGI4gLKA0SkdzX6Y3eXJUp8bm2F83eeGGMUl2E6QMlQhaGRfbo0S6CkneTHSNbvDuMxIN
bjp40U4GAbqzlCra2Cyr9mRCXTwxbBnL9K1lZfUUVd7kDlUaOn2h7Y0svbeK6GdLF8f1sV1s/Xls
Z7YW02nlmaJ4VoA4ejG5plIfu2p40Sdp/2/M8BgXwRHKF7h9ofABAOCI3AT9GXuqGicZzMwuq37D
Ja7MHYQctLrAhAMiaNkshHIZhFreKLiKfD8VX+PqUWl+1FGwMW2XsEj6sEVesNAoEygC1f64DZWy
iUtQMIIr5vKLoQz2FNOUMd1lGpqLKczRnZTtqmrQ7gPBq08dBfq92aHneX1eLwK6+WfwxgW+i5Tl
BfOSMIw5UA8oNqdWskV/7+f7LvSgX/qUxR1S1Yfr5lZ2C+ZIStBFCHf08iTEmi7QOcWow+Q2MmHG
/tJu8dJumFi211plKGiq1wpkPh6F+E3Wj/UWUnDe0wsXcj4KZeElE3r1ya72gpskhz47xPFG2LY1
BPnj3jDDnDNbMUtdnNtgcuGiSWy5f72+FmtLT/oE+CYZADKci1GoYp4KqWB6bqP8DMzEkaynvrmR
hDtrnHghb3H3r00a+eJZoNyCPnIZxGdRICu+JXtuP30LIccuqy0C9KUMNX0WyN2dmZhHfObaR6Er
WjnCREE6/l5PldeY1tsedmdXSIr0VI+DZcdNXlW2pkxPsuXH6PyOP5RB20HG6Hie8pKHOhpzZlts
HPi1NaUGYMqyaYhkkxbnvVKiQvU9z3OT6S6HZHIAMWFtpTnmjyw3Jv5+vmNAfl6ItKFzrY71KJru
yCPp5rN3p2zRMFFVvm7DWmQFuiAP1ZoivysPpuSOCan/rIPAuOiB5tQmSeZ0KH4WkWEdOlPp33K9
zPf1oBg3HTkROGLNb3AsQH0c+b9qwsKdVMNIJIL1dbTSinZdqnW3OSZuZRAjp1KU2xs/6wQy5R05
8EY2uqMg1vlRSjnhPuRprW2KrW6rsKTdwMIc7SiBh/Y4o59jXZJQYyhKR1ZD0fa08LvR6dJ+aLuM
bLym72qwPYkOJKluTWGnhiot1E4p0YMmvvSAN8yxyx2/GgJ02i0nFRP4fSNfsEc/N+ymQlAr6nr5
UQlV3Y5lqbYLSSkQ+Buq+z6S0nu5N/qTSE/tMbL0/D5srNQBlC48CFn4VmYGqNncHNK3uhuoJQxh
ku8opIwo3IyVcCynotl3SqTtmzgoniJfUk40IBtfUz9QjsAdlN3Yhs1tX3nhbZbrCQ27QnMroM9p
i2k43tWGWLtBYIC86QogpdDRHuEUew1C9FS83vD2o2xkt+pUR6fY0qpjm4rF3gposwh4l+5QetUB
f9SJS/eS54SeljhE0cxnqje7TOAi9uJO2Ve6kh16usMPjSEgPmdCBzwMfn+fN4F6Gypkw/xWik+D
7BV7SlQUxAKUjOCIsuDUHmRkctXAGYth2A10mdvBYIz3xVi1LFDb33tmnNqD2utHcRLbz6YwF1ki
w3MrI/IOPS9qtzaM0NbCPrQTqmwwKQEqUkXBPKia96h4TbKvvRg8PGhAZGdE8ct1b7p69LjVFLpG
Z0z0wpsm8FB3jaebLsKijhEA3+2ldAdq+DVq5a/Xba15bjibebFZvFAvOmFCUyuIU3zPtYbMtHEE
d2oSPwjyAEDOzOm8iXdSYm2QL6yee0ABvPEBrl8ERkUSIlCUNJ4rfzfRvNpfH9LW1xdXXqVYUy7k
fF3P6QsBuKi1GxmEi6c1lwOJPpF8I3RoF8opAKoSa9IGz5XS5NZXgmNSRrvM0p7g/sxtIdRPfz8i
XlKUKchs0/iyeM2YRh9NHUU415rS37Cn76so/BdDonYOF8OckLsAkI+UddpO6T0XaSWnUcV7I4f+
X/pVas0+ELYUtNduMNjQgPMSMZCJWWR4aFDyojSXLPiKaQuGhiDWokMybaGPt8wsLvEo6jsoMSfL
nQw3lEtb6G+48jfC3rXNcD6WxYusSZUekA5GpNTN+5u0sJXhvgCXWm+BOVduyzND71jPs5CkaKNp
6EwMKe2xN577/EVP4Q8LFBT//tTaRvpqY+6Wz/dJb4QqrEesddYXRYiOjT7eebji61t71QxynPAw
WWCdlskIeoy4hZPBcsfJyaMncueCcHPdxJo7nbn34EiEGP2iBgY9TqGa00y+6ntOJ3o2uC4zjxzA
8tcNraQDaLyHoZ3EuYyiyjzWswXyoMPNCgORIwFMaf8nJEpA3Lzy9lZIJEO3AqjO/83iIhKUvTJq
vQCLVl0eihwdu+J50L6ja2X3+SmQC5o+tvKKazfG+SgXZ1fvicSqEZulmjpxlhIcvOoWSPQiPdRJ
6fSDuvGGWV1AUjlA4GZ66iVNVIGso6HD3OsK7XFCKMbXgGJ739QtvZhVO9S65no9m2XJZDh2jR+T
GEakqtYhaISmoPjuW/XBazZO8toNNd8e7EZqpSCWPm4USehiQI2e5RYV/XbmPmy3NAAvs29cUfQh
Ua3iNqKOvtiLFGgTpeoG3YU+yc1K9Zia+ueyH1gm7aWOxj2AqMSeGcWhhA2OVqT8ur41Vw42wABw
Q6YOjuNCVkiIe1+TwlR3pRHa2bTzc2eckJ00S2HaXze14oExRbcdYHdw7st6QRzXYpuT0XF14es0
nPyeODjWTyEyF39PjQD8dx7VTLBBgn2JS0h0q6xDs9KRetCcwDN3sTceBcO77zzgjUm82Ui+Oo/M
ItAv6kkXHT+S1PhDMzW6GyE8mgjTZ1UQHwZL+3N9DlfNzGUR6n6gsZbuXizGiJyxp7uyWgq2IMlv
raw0x1zWio1gZtUSrp76KQ2fSEB93Py9WMZ1Psq6W0eNbXjKAYX5Q19uZaPWzEBTOFdq0dmk0vfR
DHC9usjNgG6FtnZrUe5shZbMQ6cGW5SRUFrzrcVbmaOmGDM5AuS4y8M2d1Cgz9prbgX35vMoGC3q
Ep5kh35Fn9Cj1nUOKjoCtYKgrPalHoKiQSraFqridyp2+VeadYbSlptKOsGHAYW7llY0S0jqcxn7
/R1h+XAQyjzc6VGKNHbSF5NNdN04GspJO37V7zGWQF5IVffJ7/JhR1dUdtOXbXETBolu11alo37i
W/dB6ZEU1LraASYHN0ooZOWjL1jKk+wFdMb46ejooRGTtpu0oyc3gevlTbwf+8bfy6gaE03n3d5P
pw6Jbk17QdRAvymBSduVqHa7AvJ5W9fyDNXRdnrwo/6fLOUXmKHh3/a0Pjg1QQU9DSJaNeoQ39II
DWmBNGs++JV1LEpReWi6GuWhsvvs9+JwHHKiAl+LzDsT5Nox8L3cAes/3PlJ3PB88GkniPzTpB4i
CqC5VN5pZGdCHGub7UPoBHicmsZtAfTmRK25O0YgYu6kYhLd0VDH57Tqrc9UXOS72tfEvSCImR3J
sWirgyLepvpg/M48BhRXynQbAIjbJahI3KJG897AYH2OK6Sy6CSqj7Ok3cEEKeigcS/d8LfJVuLW
d9oibHeJ0mQ0mii+jcNAgt6s6cTyFVqRm1lFSG3kXYIm8M7wptbh8GSOlEfNTqI78U87GMIx80Ld
EZXQvE1h0XnoSk29RfOif9QH8DQ+fHb3ZQXFkKdGwinueuk1DsSGjaUMgx12pvQlSypv4zJbiQfA
NgHpABUB7n9Zgu41s1DTWkf8KJj2WfJFaH93Q0HbEAw//T9FvQVHu+RBwQWfG1wEPUqAQplgahqt
Im6VfhuUfzLvMQxOmvJMutOuxcnptsBNa97k3OYi6CHu9c1WwCYQGb/bVXT86YfrHnglKIC0mVM3
V3aApi5MhFEL94HmGUSPza7DCXvF8bqFtUHQhwnvBWrW82p9dImxLwPyYTu7nfJL8pDnmlIQpFs9
6e/IzKU3RPucmt/ckXlBrjrILWEJKC03zjThgCRWfqoKWOaENv9naFv1DiEV5Wui6pEzQlzvoI9W
7ZIqAjQWG8WOEdTPUdqYf/+gsYhb50oM0ssXADGtj2V0jJhfzbRzsXNKvHTjb4Sqq1MM4Z1M5pTK
57J6S49Okg3xPPbS+AMOxb+XFT3aKzGE6dcXU107d7PUIEEWqYhLaClZ0TiYJtP1zajcBT0NfG1X
fkU8V3bE0PhFD1K68+iJ2JvoTgNTiuJjk0UzgxTkjpOl+o96q6U2+XoUQMI8PFTSJNyHBI1Ub+C/
7EZ4cdM0Fm8EM1JQpaxIN6N/RjLOGpw8TKWbvKC/nLybfufrtX60wsHf07+TvYbQfO11QWgPKmzX
aaPBtEO+ctdmOf/P64sEXzwAHAbTTFpwIL02qHv8IxBzEaowldZJHFrHrVJDK25WMG5szN/KnW1y
Y+NMLB79751QZ481saGPILdCkmyT+RBV0Q2yYxvl4bXNAAkZ3SgwayjmMr0ttIkQ+XWnuX75p/NR
R9pZ5e+/H8W5iUWqsCiSRhksTGj3tZkgxbQFY5p9wvIwUyaFYJi49xJ71kdei3p2olHFz7/pvTeh
Ej+MtheKr1pV88CNtnq6N/b1kqtDH2RlTDzJdI1eg9TK+9p35S7UZd8G/Xysxs6RMmTWrs/j2lLN
qvCKDk/fJeYtV3K9obEao914Pxb5K/ijz4gkGht2Vp38mZ158Ge7zvLFcsiQ3HN7UjdjGNrqtKWE
vPKKtc6HsshHyVZCqzexvAt5m5zc1RruR/0UEPH9T1P2TlVwNhSDhrhMrRiKX762ukQA9GVTZf49
Sl9uv7PBLEvoJQomCeGt6RY5edww+5zogi2r9WNbh7/iTP/EaEuoXNRTrIQPUSTaWt7sRq3YCHLW
9wdXDxAFBaT9/O9ngxXqDOFCvTbdTkgcgebjlJZ9mFL21+d0NbaZ+/3wGcj8kY//aEcbgixOhN50
xdjbeTBEIclqd5J6UkflW6Wpv5qIxvipv0GSbCNNtjZEAg8CECoBl5TVjZgpHWo983o6AszH7M2X
66NbtwAYEjIsgBfLCEeu8inNrcJ09exR7FPm8CWrv1+3sXbACG8gnCDOodtwEeOIXiN2xM+Gi9Za
0B0af2OWLqkvuTDODSxOsCZYRYXsHAnl8jESvqVma9fDSTPuxfjR9PYt6djeOvUtgk/aQ1s8DHFj
t/1GcmV1n5z/isUhL1NaWYeJYYrpI4KrdhSYiNnt4xy2IdPJgt+SB4nTRo5gY27fZcnODkE8yOC5
uJ5dI83dPtFf68TccCrrAwPNSoTIk/oCnFamATIcQWS40RC7ZTnemQWYCDUvUEr13rQw+cHL/lNT
eT8j2dyY1XfIyNLbzAkQuo3mMsvylAeG6NWalBOCt0opOg26SY4xefWN2artSS+L0NFNP/uShKPn
1gHPYloOMwRqIOpA4A6psUL4WXc+KxB33S70veAkdbIBc/7Q75LRSPeFJf8Yx0qnVG1Z+9bSIzS4
RPG10zUQM2CiD/GIxLeXofFu9zLI1OvnY3WCTU0BKwzAQb3IVfRMXwnUiUPoySWPdIAD6CSAxaMH
YFeB2LPNpK7vMnhFjpJcmjepGFefr/8IZdUTUEIDUAlgCRq5j24uM2uwWYFhuHKMt27/6LWQ3Xe9
Lp8MuZAOeZTGTpvDjVFOOW+UpjIPRSrn/NzR4lAJ6TNCqMIxDdruuYfbhULtZMAsEYfaPqpbyJ1G
L7VsSlreySd4xpvp4u0weNVRIqviACAVHHAb5S3JCPXeQiULYVnNevK8Nt8XQqnclxoF40Qfy1er
2vBRazHV+RIsHrDEU7UZdq3pas0sTDsFdqlas2Yg7dHyc6KVu+vTvTbbFCbAisCOzctvMdtdDk2w
UODZVZSDswh5Hs/bVf64EVGvb62zkHoRjDYwF8mzLLA7+Nmjr40ecPT8rrGUxO6U4AkqoB95Pnxv
PM1R63RjT6lsmcuzawI/44Ke2bc+bin4WeqpImBzQ3gcFa3d68rp76eRzOh/LMy/4Mz9hY2ajZrE
A1Jsw10a1zshhQ8l+/vauKXDtDpLyM/Z84Vn14IAEQRTNlyzKD/LKOdNhrxhYnWhzmwsHyZFL8lV
1mqGm7fCbdLqFAL06beJjIg9xJ2rStF+GITbDDXXKdgik1uLT8+NL3aJ2qhWGuEU3UFFNlx5M/Tn
nGQn+grXl2vLziLPPJVAL6WEQZZIkCMZ1Dzm5U42D9etrJ3l924CZOVZlmU9wKgDKO3LzHTb13wC
kgRgo7QVDTrejeBpdX/PbQv/b2jhNGgNRDqOtkh3Uh2FdTI3Loat7y8Cp6DS6w5BctN9g4tjhiRt
eIe178+0viReSI1csL8jJEqrTJybrlR5kFVZUOgL8b+I0g2SzmAYRMLMJXBGUodA8WNOaFbvxPTF
f2uyf7EKpHdmer8ZJaHPrvbMBwhF4Ad6pxgUL2Rbz+EqEjr5r/vuCTFnUh60EbiILogsQCnVBEcS
RrrsNClQm2yJb6wuBtzlM285BbolM60cB6GcxhbPKj8/KPUPzzc3lnvtXMzx91wtm3NUCzcmliLU
P3lgub54suR/eHfso/hWraZT7G+4s7Xr7czUu7c7W5MA4fiY0i0QAv9BMjK7bu1G+XT9mK9OGKVn
gPczNHRZTSotMTeRzrNcQxyfwBE8jY3x/C9MGPT3Ua1VSAAv/KJV66MvaZ3pBiK50sqewi20wOog
zizIHzdvHE1GUvmEfkXq1KH9LwDZ1pxcpqRNDf2CgCOY2j5OPRKSZAyH7ncVnuTyeH2OVncVqmB0
4tAYfgG88gqpl/TUw0QJ50WcWNwbfSLupDQXnapq5aMhQ/F63ejq/jINfO+M6QBu/HHaOq3xMyUh
BxHDn9lpd3l3N5h/rtt4X91l+MKVT0cOe4yi6OK8+E2D3llSg+TIKMWV1j/VKL1NGmwBTf5iNDHl
X+9ZNBuXqt+zJFT0YygoWU2+LScTFUDljTj9plGijmCyvA/MP0EX0l2mbL3QVjcR/eSUYFAeNZeP
eF1v2kjTAOwI8COqT+NWd9Jq+YC2iVmXFSjNBdhNLKSikdEVdLOUCqjTJzb0vNTHYvUTSlDlNzE/
FIrdhI6IvPJfc5zjes+Nz6M/8yU87MeqUBrLjfKp/Mcqm+RQRqZ8c3215xzBcrHPrSxukVQ1c3C4
DFELVLudDBiRnqzphIqxFOnQlG44r7UGESAYcIyA76TsvtzBcakKWQxbtquJT1aW7ybvth9g7Xbj
nLJrupfbfu/JliPp/rGRtmoia4EYr2l57oHkyC5vZctsarKeWAdFfVCm9I9hVYdJ83ZpUj5dn9jV
yPbc1tLF6dBF5B0chdVEcZWq5bHx1c9yNn1uGrgd/SFH67U9GIN4nFAU3bj01s4G24fml/exLtsg
gsDzGjkSdDcY7uovSrNx0W19fjE40UuqKQr4vIoE70HjP9dn79LRwbZLVoD3B8t0UVGivkO6feh5
FhS/sqaH6/ukCb+v27gcAzZ4nxm0H84I50WYWY0auTNw825sRxpiahu++nKvffz8fPLOzq8+yjlc
t3xeCYRvmdygZJbfC0AxS73YOMSrI+E1yHrDyUfG9KOpSJlkufRH3Z1A26FpZce/rk/V5WXHWCwE
GEGWwDq4BMkKdQ+nnNoCa0rRrSdJMH0f8HxdcaeYWymC1cGc2VrMW5lPYdT5oIzkbCZorHeatb8+
mkuf93E0iwsuQDNoCHRGE9XPgbHLGljAyOVQF9bb35uJ9LXxkEGH2p57hI6kxeJMidEExhDpbhdJ
96VnHaf+8/XxILd54cXhgEDKjbQGQc9Frt4XSNQ16ug/6TnEOIfYVLJTKhftriHJVjuD1mo3vmJO
+1Tuq8+90QW7CKj9TVHTotdZ/vQ0CKV2I6LF9pRlRXDwzVj9GoXR8CnPmvGIB+u/0kmivRB+xKdO
8pJToeidPU20T5RiHe2qkFYOiEFlbQ+3VbmPqcp8QtKONfQC9egN6KeUTQkbhpF0pySTk52p0xKu
1IG5z2ojOigwttiTGAe3cRJXgWMMbXwbGd23qtL/GFi/q6VEfGr0CvYCObb2dAN8m0qxOVZJ1O2C
Ki7uhVadDoMXq3dwVWmd7ZUdF3SXj24y6L6rpTUEC2BgndJSlYMWRP8MYw26PA8kxy+gmFVLT3i0
xqy/j60w3pNf78DnxMXB6kV1N4V9vtMRQ/ykQFpllwnMuvnQerYcBsHe8iIFzRu5ePHaIHVgoDFe
PUHPD17UpFB3acIxB2V8V5SRDgHyIN+UhvpWUGkBPGWqNvoV/jOJ384RfABVUg1W16yk9A4NrX/8
Xgp2WS1QPmun31ax4XDXTjgsGzPkHl4R3O5HF2I0eqiqCE4+eZ12sJL4jhZPOn/gBBrrYyZ1G/fH
mn8HAMENRUGaBNMikG2MWtJ6SfOfjCA4pJAfeLV/lxhbAOFVM9Bx0wEKwPWiD9RvRB2ZGN1/Ugep
tfMsuGfx3b79e8AM2QQL8UP8LxiI5RnvoiBV0EDy3NzMf6oaHGeN5G0kkdb8yMw/BhiY5OkF60XV
yKnYWrXgyiN1RwUCnmQjZ7ESsgA1/q+J5fNValOVW5Em004vdCTirM7O0/jkN9YXuWyf9crYtfV4
ow8cFmGLIHrtvgQVM98u5AIuyi08CU0tNArPHYzkECU/CmoayfgjmjbmcdUOmR+UVmdSlGUKOmwG
pRXTCTaobAQC9wXxXbs1XtTs7bpXXl0vmoJnQAfbT16ESMUINE+vY8/1EkA3D/FW6+XK97kI5pYl
tjdN1/PeP4svIDgNOwJsz23TF9PO0pfrP38Ftg1aFS5WWqjh+Cd/8vH7oTBZJig/wcU1yOwImKgz
Af06+Br8h1aJkSmoUxOW4aY+0TMp7bJ+ME+gN8Ld9V+yOlAZqBSpCFjfltFNP011m8lQI3b1znjQ
tvQq5JVwAM5pMimzFDOA6sVAc3qelYF2f3dsQArJoU77h2Z1jpahyRIlUvI29miEotRlHnmXF07V
edGxCEUNj+0FvxqurMMQ+7Q81GUEgLRNjkoxfTMrH0w26LaDFscj0gyCv0+K9k9oaXdhp/1u41Z9
mGq53XVRmFIIGvsNp74yczMWGKiAQRbvQqTIoLRlFWWluaYcQVh930jl/2hh/gVnm3Dw26mr6xZM
jvrsa7UdKV//evEhmYAhZB4Hz/DFLq9VPRughdRcmQSnbdTJvxjALHJECzN9zBfeQEHVw6opC7pp
bTen9Oe/+PVnX19MT1XVltI2fJ0CSiY/mvXWg3Zlhck+gfSmo3mW2Vzs3cgD1TVqBH4GvaWeTQvn
xvyseUtSQRR/ADLwDls8ktqOjuGgggs78hqwimC9Td8pjNyOt/gB1xwO+5GsFipl1LyXT1YL7upx
UBr/SY6kkxWBtg68u8IsduR/bCESd3XaP1e6+iNu0gcvEf8alEkMfWZe/riVW79twwHU4JM+mt8m
TX7VgubYd39NQk3ygVh9rn5CQwzJyEczaglkLBLhJxCMBOyasvcT41nM8tNf7zzMmLTOQEyhU9/+
aIZ3iDwZDd5bMT07B1ZZbhi41H95H8h/LCzBcb2P0l8iBILrIeiTxSWNzJTFc8V4SifNMZsMKnPB
rpCDhKf+qBrtU6eZdyOIFF/PbnStdYSgOppD/yCZNfI54UmC1uX6LKzEf3RcEPiZhDUzRcPHWZC0
sqS53OTqKB50c4e6hl1uCfitRM4SDYNIHs3SBRAxfrSRVFo/FqIkuGP74onA2pOdLJagWrVDOr5c
H8/aVUWDIqgfOCvJXSxOox6rNKOHif8UFqxq+VMw9V0QH9vwOAqyo2+Jvq94F+JmcSaVBotxQV0U
tVlZQwYtuMP4GEWn8tf10axuIdIvbE/ycaa0PPFAD/K6k2Ec6QdNQu8ZlftAUyCCKiL6HiYw4Wlj
yc8TRdl7zzAbeIyMBPCq98Zt4aMtpXj7VFGST7qXeD+HBD6AIlU7uzeE5qCUnXEHW7T/6fqvXpkU
lbgRvs25uHChY1JXY1+Bq1FBrTwBqio2ai8rW5Y7mwnhRiJIXQJ/VEQwEEUqNTfS1QdrCI6ajhuC
v+n6KFbMIET9ruoNf+gFSVnJG0juE5a2Mb/4qAcoMFygiLK/bmXl9ji3siQq00YhjotQgw4ITo3W
ib63/V0UbWRaV41AvoI6wXtn+uIObEyt1Icsw9VRq9yRCklRtIQF2KtSCcA5oi3XB7V24EkgES6S
m5wflx8P/JT4Pa/1XHAFEFMFkJne+pPEj00Jb6+4ceDXbZEpn2WJeRktDjw6R6lV54xNmBMKrW9L
abvLYcguJMFGOmljV6z5F1qT/2Nu/vezcC5Rc7nQEoY2RZrtS0cLxg7Dem3k57CSIZnYcM+r5lDy
1STqTZedfkovWVFdzE/a7FgG3AN2bNlH4Fj0Tu3+etG4ryhlz1nlOa38cWQaUiEVHFi8loL+JPjh
985Tjr0Q7qs6PBbJtJHfWHES5+aWG7/qwzQPTGgZIB2CU6BN364PZ+v7iz2YGHVqjDrfn/L/I+1L
e+REmm5/ERIkSQJfodZeqW672/YX5PFCkpDs+69/T/rqPlNFoULt0YxGI1kmKrfIyIgT5+AF5kmx
shEMNR+XdSH06qJrBrkMRGNAMlzOl93oZm0onoexpj+JvQEIY9pbHZ49W1w2PPEgjQmJBrbVpftK
RPlNl51nGSmeMfbb0PcPZVEcQj1eOesLO0b1EIPDHNETyLbUvJxtUDYOBMyKeKtN4a7TGi8t77Su
9RLOD0MkfXTDrkzEwgG8MDibB2MUXYK+wPDZ0SA+kLh3WYZxu3izjeNm0oyVE7GAMoc5FKdQ0LR0
fHi2T9FpF2YJuHufx84aAelqH80p2+n1N5a+5l7pm2O/N8PuUEx0nxCse1SwFae9OMfgbwMPAhAA
V8n+UWu4QzWVIAFlGtWe2mHfFTvWPLvue5qt3KaL+wyECMD9Act+lfWpCpCyoNUK51LPNjS1to7x
EA0/c2C+Q/gB6fghW0kA0cU1hedGFg0ZOzjyy01kdI4+tnkVPnP2kqNNpWAQ6mrAXUENYLNO9vDF
QSM15R7+LpR5XK9D52AByeTayH0tq/3kD9kFskfTY2LrGzfqPUA5n4TD9vlwaKrKh5iYX1vEG8KD
1hNf0Hu7vI/1EXcFEBXNc56CrCDcO9aTQDYv6p/i+LsVHqzkyMh3zX0freNUHjmgurf9hrG0uNhe
cLmoC2ICZvu55j3SGODCe46Gb3W3leNzBpEIm0+eMf1gY+a1xoGwLtCsp6wXaF7neHaNW+IOaKHU
PaYLkDCvseySpRVRP4mARgjh5jx/GtJ0ZIYECQuLILvWbIb23cW7BS3soGUyt+MEZioD9Lv3efHN
JLiTIDJIy68a+ista9pS8U9UQywNvTjTcOoaZ0MziEgopbXfoXhwc7oJy7WH3AJyGL/XQiSOXasa
1WdHtQnRtieE5QKM0XqZKLYcW6aMfmf9tCHGnda/ZbRBKum9KR5z9L4l5rZDZpjwvanvJBVIs5te
Lb9ZLPPC8N7Q0j1ouCb7U9HtO/pc56fafevpYRq+dU16ZNlPWYKDKnYOBT+ubAty7e5VktxV/WEE
2ZbZWBxnyhpehxQ4YMPr+JNW38nkfqxOwKAjHH9ryl80PqIgl6xqJS3sSCQYkCJFBg6Apjls0W1H
s4uykoHMlj7SoQXc3vkshuITKO82ox0dBquWK25W7fLZ7aYQ3+DmZ2h0vUr52T3pjU4gyO5EDWdT
29Vr3qFhMOvoGifPlSlMKJqEVYIRHhXVgUtnIxieyHHZpidIklXZG+t20xoH1JoJtbhnlyJhudZ1
RZmeeDZ2R5AloG7V8vQ5J84arODqoGI0SDir1ydoZa6wdFOUZyKCXv1J76Fk2jd7XQjbAwUcKOzA
29FG2f72zrwK7pVB1e6HB7x6i878ldGXFohYi+SUxO+cQd7te4UcYLyWzVgaFzr+FQc82nLRsHM5
hRHEKWTbuskJqI1q13C5K5waDR/9D4TDB6uxf98e1tKSgRICXbm49K5bH8rJ7KPQZcmpHlnj6Tz5
VEf0uSD0o0ktTB+Qj3hc42AD8z7bfSl6bg13mpJTClqcCjS2xY+yeb89lqsDPLMx234iijkVoZ6c
EHn/pDR6n0x2B+QDauuQQ47yJ1CJrdFuLtsEwSdolFAQm/veCZWqMR9oAv8UezV/ZX2xacxvKF3R
7t6p16qji8tl/s/cHKWugboLLAdmcurRPCsRc+td6Ud/sykUPT+WRNF7z+MS6JhGAN5V6SklYJ8c
7JM1uqepX0uKLR0pQGoMYNqUwuc8xOydMTTA21mcktrmLzSarHdRcqgpfopDuNzbm2PRGODUQFsp
EaV5tW20sijFswtUJFW1ySmKiXl8VPJ7EEZcCdWXTKGdHiUcSFSgXmRenuGUFmbcyro4tTW8Uf82
5mBgmH4gBLs9pKW9B2QSuqjh0xXM9NKOtPI2MU0tP0Fb3dhpiR752mTtHGH8ZES8Ihp40BvarEyk
etlcXFk4ZUo6B7I9inH7TzPgmZPnmqh1W8BqQx4M7cFdeVitfV5N7tnniyRus7iMihMEgMQG/Ve3
52zpAJ3/+tmcMZHXGgEV4sn5lpeIh7vBZyuubm0EatnORiCsCu0jagQTOG3qnfkfJ2gWIfWCVrKS
+HyrH7Qng+xvT5D66/PldW08+9CNika0eWZXB7qjA1lGcWq0aZ/Lu6FHm9kXkb9k6Ogke9CDrxhc
OC248MBKBAU6ZBldNZ1n09VWg5m1ospOmV6ix66JtAc7qUYPwq7aJhoFWdkBi/ag2gViZli78jpD
NeVh2Q6w5+7EKwrWv7K1vpE/j5fZJOKuQ2zClMLZVXrcGo2YaR3PTpJJAezMIDS/x5nyAVJy7CKo
uLYVeQ9RP/dzI7VtBbWSNBktULTWSV8GxEKdt4gN4cFNt5/yCcw+rQPWU490UfGKE2pM3uik5hF2
Bo8VILEuOqk/FKYVb4qS6dsiiyuP4a8cw4z2Hqvb+D7iIvSHqk+CumSR10RmaB/bsBPvIBHCMuc+
i+gmRSKKTeCtwZO089J0SPGuidwD1/XpARln7QjIXbjB+ojnKJWZsTN78PcYKAGCAQbYI4+U8hsI
II1nvTS+OXn4tYi1sd6BwATgwzjRt71mg7vAduoOopc2zUCZ4Pw2zC58MzWdeO4QgUQYL6lPrKiT
lxSMGifd4G66EQz8AOHEq6MwzNGDKIRxBx3K8LsLzU60F4OewNeSmPgpzaw7mUJUnNXgHzPQH/kk
h9Hc9HnSP1VS2piXvlrZWwtHH7hEYG9Uqga1mPnRhwBBaqI2jAuzffgla2Mlm7ewdymKLsgYIC+P
zTWLoqzGyWRiUXmKoNIYT9+M5DHu7zpM4G0nsOAlkfnB4QfOARHA/Ckk+qmtwibOTtCP8tzkAe3d
ANyspK8XJguXP54iuCPx2jJn4Ro3zLDXi0qeJD+Gr/YaPdHS5y2sgirqKBHA2S2cj9ZUG5DqPNnR
5z4JPbMwt7dnadECHgNKXnWhAOMWhR5rPMtOcelb7RtbK7KtfH9e2CxAMC3DDt+n7tbdIqfzn36+
NdtMkZuElj7i8/Y9UN+N2Nz+vLpJZz4QbVTgFULPOCpU84ukHtOo4kmRnibW+nXRHk0TDA4nuLqj
rq1hZ5am6tzY7OA5fWqhdytPT6MBRjTPJCvZwaWDp1ANyA+Azws4jctLiiZyQJc7BgPGtzypvVbk
njQ2a4rmC+cONElo9EDwrUPmc7YkHW9MpNMljsQUgT89ewaZyCEcyLfbS7NsBnAqtASDFGy+NAgQ
oXlKY3niZntC8tbre3IorHF328xCKIF0inqhYxNcYysjtMtLU48qsP/1HnHRftyLLTUgNPvMwHMY
dr0XrsnRLWwEtUSI8ZEHU5owlwslaIY9Z+TViQeazLZVnn/80ENSGYRZCl4JDc7ZTpC2qBw7z8uT
CRUfSLiv5aEXjg0IwtBTBY4kHBpztgXi3DWTpCHFySIb+fIyvFXDRqxknRZ2s+rb0wGrQ7britS1
pBBsFGlYnNx0fO2K7RgLYFE1ByIpK7N1tdOQSAPlqgK9otkejMOXy5Fqec06JtxgIhScscMOEgWV
9nJ7n12t+R8jij5NyYhegV41OxK1qFM3sEE88tQUa+xtC9/H6xTThMsQ3TrzN76kTVfqlekE+jdh
Hlbpnq/xRrhqFQTHBosmcs/z92KRZ6Q2JtcOHGN4tgT/aVK5YanYOLH2iafAd9uy3hK7eykz8yGf
2pWo4hpuq34AUHnAVqLTEs/+y1UiEEkui5zZQc4cSP4+moDp1M1rAgFA5ER34Dv3eWb7un26vXBX
+3BmdxYBTGDUL6B4CLv2+I+bj18KwzmgBX7y0LT3YfEOZQwgEWTJ0VGIPojLQYKUhrIxpJjl3q9y
+bTN8R+7Xzlai3uF4XUMDA5wolecsaMwjY4bdtBDc+OLk37Uc6tBwCkACYu60VXFaKrY2IA30AkK
PAMs1GpGS6+9WpeHv1gZ1cYBF4GxMP1ysgCCGvLR1uwA+QN25GJE7y2fwg21+zcXPSTH2+auoa9q
XOi1QRISL0F4v0t7UUlau7WlE1B34p8si0fPKWmNF1uaxu8Y3UQb0CmjgFGaxmbKCak8PQ/jR6CG
sUc7RPjHoo2dRyeG0ogAreqx5Dr0w9Ev5BUVheJ4qQ+QE0lsH003/QO3JuM00CryOtnUvu2GLsRC
0KYhdSPFdMZr+lpXXh3jw4agLnpmEVPP0Ys9IUxrYuoEbY+f0N3TqQdM7aTT3wX/cXsuF1wuNDJU
C4Diub6CY7vmFEE7JHGCuEPMXmKi0ALz6W9sgFQEQwLWbO6xcoAowtLJnMBpbT9yh50sn636w/3y
atJwUHUcJnodDVV62PbAzTmBOVVez+kBiqhPQKPtIECveYatrWz6RUcMhk60NOMEX8dFELKnNYla
OHoo5Xax+cri4n5I5GmcSO2lkj8WaLHRK20bC/qSutmK4MSS8zi3P3NRSRb+4Ux2gqFp77okum8s
e6XmvORy8XiEB7QA47mic+qjZqpALAxWnzojd5pLqtchb519yRLnaPJhrflwcTdS9G5TkJ4iqFF/
fpbdGSXSBCV6t4PafBT1k6CgMf1+ezMuztqZCTXkMxOhASbi0oYJpWMwuj90/tGEntqHSBWZaJ1T
OJSZc4pJh/4GTt3A0J+sZPJFtFabWxzCmYXZwqeoOKK1iriBOewIoCwffWmrAajyMHTdkfOaR2F8
ADtpxnPMELAxGorEv2+vwDVYRBlAs5YFqgYT2ej5KmtalffOAIWzbM+iu/a3nd0bdAt29mrc9v+E
47bI/dTeaF9vG756YcAuUeS1yHjBS8xBBAQSFk1eOk6Q6k8yfCPWJ6XAWyLfPuZf+umfdu34qIW4
eNQqg0C56wBuoQ44ryJA9SXXB4l4NhNyF4nwgWjyLpdgJzPBwuk1eFJvtbD5i6Di3KraPmc73K0y
LmstcoNBGp/k2H5pi2qNi2ZxKkETAxZ/tApdFegy8GNDpdvFDQyi7STsvRiYHm36KptTS19aNFaO
w1/cVIBQqS4yVRWc8zv0dtzZJbdwi2T3NNmz6pim29sbZMn9nJmYqxWWTd3LAi1zQSTEP25rvFa6
O3k8tFeS8kv3u8oMIHOOFAEyf5crZMmYFgmgTEEfFz9MqzhmHdjHkYX+ZQg0r4UF1fe3R7a4E8F5
hZAdjgOF8EuLBXJS2P6dE4R2OGzdrhk3bujEW5ML6etNo28jBPWbkYblypwujRUvVHXw0Op9xV0Q
pmU4koHyUzgdK+IPfNNY+yo52mttgEteETeUknZFmHFFmh1P6JKJ64GfKuB1jd+jXMlyLn0faE/o
gWD+8OyaLdrUNWhxLSp+Io7fm/fUWnlXLX4fPTEUhQ0E7PMMZOZYdZWOMT/R/F5LN+4aJHDhLofQ
J1KnFtTiwVo0e7YJHWn3rozsoOuGfQQM7mBY2wwM0sPHgwbF7woJHzja65JfB9kjowQVYRAWEFcy
xFEfpmNLH9BhcHtTL8wYYAIIKbEYyAzPZyy2SqrnemMFLTg/isZTUpm3LSw4BEDl0QQP3DzCynki
r4qsHIrExAqo1QelmXzqtepTk+Yfj+TA5qCKv4Cu4qU2O50ABLTNhJbGQPT3lXkka7ihpYlSyUgw
4ygg8ZypOy4NmdWQWwk6E7oW+7x5vT1NC95FBYf/+7556V1ElBTEmvB9vd/m39Csvq0rsXUclGtQ
agIi5ba5xeEgssJZV7f4vHusISyZHIitBOjPjw5ZsuIrrwlqKR4qeBIBx6rYXubvFQ2MmUUBtHxg
TFJ/GsLJ/epkKZLetOzuohwuzO5Z9eBkeDaZMtP9GNDtfQ4GiL3TOogowLW+L102PLh9pq9s+gV/
iu5clPBR+8QFO9/0BArFml22NJj095GUW7gTryv/IVXhCaNbmYqlmYY+MA4xICso8c58BknxzNb7
iQY65KTtIzQwPr6Sqm1O5cqgRTt/yNcpl5FGsHG0Iv5codSW6t2KiaUjjP44dNaYoFwCV+rl3gQV
VqmjpYwGoO16Rdh8sKI839gaKDRvj2VpYRQeEE3TINZCvHdpSKa6KEKW0QA9xh6MeBakvCo8q40Y
nFpr9ZIlb26BpA//qvaReeZoSt2xkKOkAdECUFFuzBzs7vTztFbKWDraeInpaMVTlav5CjlOVlMg
56yAuK/cBgxUf5z0zwl9yLX7di1AX1orJH5NVTNBgnHOc1TwBPq0bmoFVtSDTUKXJRjLW7Zhpa2v
rNbSzj43RS5Xywl1RkASAJc7vNLiBVDAlX23uB1QDEVBHyHJVYwHgubO6Ss4qR786lvqjDFEb/Tx
KGxwg3Yd6K45r5yV87po1FXZDwYMPBKYl6NiMm2dAWnjADnwTZhG2wTPKuo8gMWRix+39/vSzlD1
AIRDyB4BXHlpyyIQpklqxwoykv2mvPAzOzt2lfFGneY7Ws8/Abu81je8tEGQawFhELqTbWiVXdqE
rgsaMSV2Y857v5SBQQ6mna142KWtgU5Fiu2OZypQxZdGslBCEAnCQEGdPRVdDLzESoC0OAok98Aa
AXH7KzKxFqRt5hDZNCjIBlxsgHjH7u724iy8z4As+NfEzOsJI65scN/RoIU27yihRxbbm67+3dlP
Xfa9m6K9O3y5bfK6LRLXpjq8SkcOQdO8mAZ9prqVLq5NtC80z1Da5HcxT9ieGiXdWEUO5AmLBm8S
k+5PHavvK6etnyoomfk8Eb8KuxiCJNrUjO/yCkqMIgrtfdGD56aUBNIcneM0axpnSwcGRxG1DBd3
A56Vl2tNrc6s7F795mGr4UVuHiBYwW2vo3+zqZBtRHAP3vCrEI92IusTDn8dlWBnkFR6qEmu0Y8t
XQrn16k6smcvf84HvdEAhw+Sikye22k7znD4EcJuo06ujGipDgQUIUCweHGZaLKfBQfAEqZgPbXs
IKoj5udjujG15p6LbNu35jctNR9jWW5JFr+1U7aSZFscqeINQ9MFEpTz8kwxSc3oKx2286baVNVQ
bzUQFgQ5NfqdlY7lirNbOrIosANqrePUoKvxcmYLizYQLp/sQNMN4IbQgzcST7jD/vYZWnI92CTu
n0IKoCKzYxvnmWmAfcUOWBmE2mN6+ovPg5VC1U1Q0SUzlz2Ups1TdLoFdNyXm2xN2eEPQ/gs34XL
7t/vz2bJmGo7oQLfT6WVWh6thAzKCQRvwBBA5qiI0bxY6yOe5jEX5b4OdYF3rgzR+cw1v9QlWkmI
5Ds7QaUtMQZzQ/W++8KqSpxQ8EOZscqGYz7maMYvkZw0IYXxNU95eLw9T0tXmwNKOtXiDbboeaqJ
RDVxY146Qd1vZbbRj/KLBoBp7YfhShiytI/PLM0zTkITDjfS2gncUjvxkL2GUIuMJvNZkPHn7UGt
mZodV9sMNZ7IwgmgPQGcngVZ+AKoMKTuxn9uW1rcxf9O3xyqZWRk0HIAH4LR2sQFGFRXQqvFkSA+
VOUxEFfNk1lj1pVmGaKeBB7VuxKkHrq9bRvrcYi0lZt6cSOcWZofGBab+kBgqW6+ZxlajNwfDh02
JcS4zPqnWMs/Lk7cmbnZ+XFCnscZTZGgZsRLQdkDUcbbS7Pox84szG4ISw/l6I54t+bJYWQ70r+n
a15gbRAqNDm7hCIxigqXthPIHrS7/1C64iNXhjDvUQbgogP7GiapcD9DqVmPqWejLfH2PF0TviKY
QWL7/++xOchBlpVTQf8ND/x6QDhSfKZ0+iKc6qHLjVewCL9Sp/xVhNoeENotre3HnHTb279heaAq
awoqFHaVhkj7KGscMtio3rtPorT3kRt9Vd2M/82MWs/z9Uq4SWttRPHebcEeSH4Ae42yElk5Souj
QYvSn/Is6kuzbWG4Q0EcrbWDOHrP429F9DuNV/JCi34BhX1VkIUmnT47PoLbGePguAi49mjlirxW
eI74RNJPt2dsqfKLvNO/hmanKCnapqcF8A7hWG3KevAdJ/Tr7rnUoJk6vkfy1LS2BwKE47jWQb84
jRZYhoC2t1RC/3K1GDcSKKHGTpCFj5M8xhRNuisbYvEAn5mYbQjQf7M4b2Cirjy0zvPy6fb0LX9f
lXjRR3ZNjGamk8iiyMZOCO2vhejeCfhQbptYXiEgX/4Ukq/J0ayaF4aZEhZE+tco4qDxLkrQpYKE
xmNxvW0saFvZ4zPIzY7d1OyGKXm7/QsW96LSN0BbHsKIORo3JTEUECxhBy3kwa0N+5KipJmvRA9L
rzy89f9nZHalh4We2RqFkZ7oBd/oXfFPo9HsPW/s/kVz9fZ7NkX9Vox148UinFaC8MVEKfyTpRru
wUo4f46nQMgQIQs7MAZ2x/Nkb3cGCNuU9G71CS1IYFwYfxSR+GkO9ZHZ8Umk3Z0ju1NHujvZrlHA
q/N9FX46aKJQlXeFirw8G30fTYr4iwWTBsoRwZvuAW1bMtBFPb7U3KX7iBRrKcxFo6j2Qz8BZaer
ark2okNh0BMAxdK72LwHrzBKeRTtz+nK1b202Kr590/VXAGlL0cnkixL8SNYQBBeeTErdqlFW09k
3cvUTfoWxM27yGgPfDBebu/lpSECDQCPiiUm13SkrhPr1YTKUZN9a+iPon5kbblj7mG0Vi6JJddw
bonMxjiFJStHjQWJBF2EP9mb2yMxlo4lVOexXZHRhnb67BYCAfg0pa3BAjstZOFJLXY2xliV2yqu
i+8TL9F+5yRoSdHrbc/19K6QPH3oLdWe13fdERTo46GMzcIftZFty5StPNEWfiAOlMrdqRz/Vbra
7V0EHGREVq0Qfp+0fmcVPiU/emetxXFhrh2kAlHLROFGcchdznWS9ZQhXWihnv4m9JO7vz3VK5+f
O8AeEt49KfF5oSdIg0MR9+P1Upx15OdUOwiEgGfngdWk6ca2NwNqV45fo7a5t8ZkjTF+6b492zDz
BxrjIKMnLU7daIq7Js9Br1mDeeMvrsRzKzNHzhMj0aDoh5KpRHVuY64lhhZHoUgq1D94+s/WOq2p
HgK9b4MO0flW0/AuZPmXsFlLCS06CgpkMDpmVZl5NowU+D6mQR47cK18g5ZWnxfjU8XCH0bWfzGr
Yq2tf2GPgYHpX3szd2E3rtVoA+Cz0aRvQpk/heVfACfQHwAKT2iyoEdrXtVBgrhRzRcMp8QX4aYu
dyAPSnKPVPfm2rt2cZXObCnfcBaJd6MZo/EY91eROJBG+s6M0idrz6cFBwPoldJHQT0PlcTZGtHE
CWUUI8WkFUfQwHpDVh1KoXlmlx5ve4DF4QBHhrkD9/OVg5FT04/S6oHXNocfxYga1WS/osq+4mhW
zMwdjeU64ISvYMagY1DS+IBK49Zka0H/4l6DisAf8JiBLvTLxYmzZKhiEwgaIxx+RWn+QFK6AgNY
PD5nJtRIz9a/bDKD2KUy0XkEXJTJVtMeqsEv1op6i4YQfyr0Fmir5y0KETJAEZJqSKC40k8mE5zc
p4KnkESL7qhwN7f3weKOQ3EX1XqQtVz1wJhE6GBiHfFgzw/UfRvv4/REPiwtSFF2QBSm0GH4vzmk
CpKyhlGoTI1MX9MMDUQd8o9iJeBd2GoXRmbvPh08B10qkNogXILUcT92wDK7K3HewkZz4FBQQoEa
HhK1M18tWeaQukB/h6t3n0cXQhIp/7COlZqtf23Mb7Uwmgx0Njt2MGTha9SMD04yff7wqsME3ne6
Es6Et7nczCy2opZWmKuUfybZWwPJWYjav942sjhXLkrgACGilDbPBGqsaoVqJgsGnBjTJx+/lsFm
aSMVpFgMrzQwIvQBTE5X4fIfvGzc5GuUXmopZw+Wi+/P7q/SyPsC0BwWdEW+y2x539X9y5DJTWey
R82Zvjsk+Ypu0pUoe+FAwvcjwAS6Bc+JOS1Ix8ehR+2NBUzEILRAKnOHmnRJV3bAgpeBGQqgI8Nr
5apLIzaSsKwLwZAI1I9ItFGPoaZhjO3O5M3BnIoVVOVScK/uNBDGMPQHIyq83HIlT3S0peUqiiIv
lLyjWSJ6YBD3Km3GQXIb8bsmhbr05La6L6QRSJnsQpA8gAIr1b+3iS6P4KteO2xLXgPoLjgm3B7o
OJvdHKRqywJkQXi4MZDFfh000JaixHj7JCxONoNHR0SPA+fOvAYXpiBAubDAQJ8PREHT/aSnn6fM
fsMq3FkobN62t7h1/2cPlEqXc12UTj6JAnFRlOBFv3HaxisSX9j+6Agv7vxqOt42uHTUoevHABgH
t581h+JJOLS4sQc8De0NGpA/LEuJ83D++dn8DU1iZ7qOz1vtl+FOt1/+4tfjogW7A9AtQBdcTheU
D7sKfcw4C/a9mz+h/Pvfvq+2x1no0OP1OtYhvp8eibEr493tzy+t9vmrdPbWGktLE8gxWEGdysar
wUkdT/VX4tjbrO9A/aD9MpzE8rVu7WG05KpwnsEvApgTOoNnhhseIfFQaGZA5D6ddn15IPUBhcDb
w1u0gr4AYL8Bkb0SzDOctjfSLidBgbzgYNpHR4JwYtDqDS77NXegLr6508erBQkq4GZUOHm5VAKI
60EbGxLUI3gwxry/gwjLe9nmXyuAwr2UuZFXIW92e4hLK4jSrOoSBmE1kA6XVmVCI8BMBxPQ9uK+
BE7TKdCSYIrvY6f1fhvnX0wXhboWgpB/sTWBHlPNgdAqR/x3aRmNgMnI6sgM9Lb9BF7g+2SSK55/
ycMiH6/4OEFhDPj0pYksHsqUO9wMsvqgjaMXapuWf709gUvLprCmqJ1DFveq/aCLXeACQMmIagyS
ip7Ryx/SLSGhlLHsN2mG5JD2PNqEOXRab1teHB2uDuwX+Nmr0DbLa8ssdJwBox66b4VTDW9OwdJN
Qfpp5SAsmvoDHEK8bl7Ra6cT5N9sraRBmOSPsSMPicHvwlysFGqWfDngW8An/TEzL+GhgD9UBa9g
Ru7LzE8+zHsGZ47aMGBpyHABXzU7Yoaw63xg+P5UPZbjXRt+d4zPf7EoSlwCB4paQAtfbjlHy+I6
R+wZdHn1ZtH+4Mbhz7J1/puZPxicM78+ocwd9hUzcW+Y5SYn3N2NuGGQs+Rs5fW5uPb/juhPSeXM
FGd6O/HMMYMC/dvgsI1ZDGGOlQ22FKb80eT4f9P2p+x6ZqRG9SrWxwjQ6piVxEPCQztIO6fbsW4T
X5fA8fTmKsx4aWhI0Sv9WdS1gOi4XKypDlOFT6eBLrcaPfDoUSQrT4VFE8AiwYISfbHUn58NrGjH
mA4Scq5kSr/0YflkpnJribVumjUzsziCGZHkVm5CNVaT5ackpvHGklL72k9Gu13Z4QQ/eX5Rob8a
CUO4VB2J/8shDYYOkQIeWYGNjiKvi2m3q0Vc+6Vtpa0XRyJ/kNM47nLIVG+cOgS7ewGqljrsEhzs
EQDepEkOja3J7RAZVuv1up7u63bIfZLr9Z0zGqUnWAP1PLuN7xhYMgR4BZ51AaW8RoJXOEI7005P
THST5VA8T9BPAsJduPeK/QhrM888a2pCv+9zBsoqSAG4Pei9e06iX5okgFXm+jdL07UveKGQrcbH
+qEeBwRfwBCAYIKicRv1MwOiMLr5aoWR4YmYx2Dh7ZpjZeXxTu/CtRzpUqwBx4TqAwCmqODONkpe
xkNNG5fiee9uTFN6kCJGlyXYlEEiv7KCSwt4Zmq2WSC0Tku351YQuX7KHiu8c8jutoml84ykqCKJ
xXCukhWpcCeR2vC0edc8qAR2kYfRtsut56xz6C6D5vNtg0tXB84xisc66BLgei83ZUubqG41agZI
BX237XGH5MjptonFM3ZmYjZtbhyFXZeaiCagDjYa1os7GAcFPLttZimggM4NrkAQJ4BFY+6U8mTQ
stY2g6GXb41RQKFs2jMJBnHGwQoatYmXJmvQ48Xpw25HSpZCjmVe9Jmg0JhA1doMmHwZY89qV+Zu
AQSMsaAgjbIwBneFcy0ScNIaqZ2dQgPRkCNjvgcFeefnMcMeH8KxfzKS3NmWrf4VHPXSpyE76Vyk
mx7JVc+AIMaxrKEZKTPnFfwqycYETdtGQzb5vovaz3aaGyvHZAHrc/mbZwtuEFlbhrSyU0GLfdZq
727D78PSeHe1eFeZnZ8pgkE6HBxpPYgw99tpTc/6el0uf8IsYhndMKljgWnTp6+admeGa8j5NQNq
N57dT1YHbDBXY2zfLNsrk5V7/frM4PfjMQOnpqgZ55sZipmyKaiRnfIy21jTYyFfWti5fWIWx3Bm
RP352Rgq4aRNrMMIelZH5vNxc/v7a4OY+ZY4L/I6VYOgDnRON6P0ycdfmmjAQ2qXGuggJejeuRwC
IgfWEK0tTyysfST5xuxz7X4O6Roy5HqqiIEgBJUrYCFUmubSjk4a3mlVLE6540vm4zL+6FRdfn92
ZKYC6sADFMFOxPImZ+eipzj7cH0XJtB6BhZetIfhtXw5hMESWaK5YXzijb2pG9fj+coz5Hq9UWHH
Yw6vOejhXLFnS1bouCGz+FQ697HYg0QzkR8Oqi9NzI4d6C8TKILI+NS1CHr8xNpGa+yLS0t9PorZ
S2RE3qoxOUbBakRNW/lhwU6FQ/h3lpxZpi+PTW7mLI1PNP0dSem5a4DRlWWYVyQHKMJUboQBjPE7
K3530KHQyV/s1/NBqFj3zHU4ZQEeuBQ22tLXx31q3tE177GQflYThSOH3DNVFCaXNkYx8kIrNX6y
887TjcJHTqBkjyIDaepnaRK/QWuv+63lv1r2U3N/ZfGBt7ukqldisuX5/Pd3zM6ma3Z1mBkhP01k
05Kdwzdg7//48bfBMALSPKW9MHf3Gsj4xqIR8cnpNybbd+FrJfb/zcTs+NtV19lJwmPcKODGOrbN
AZ1Mt02oibh84ADPdDaK2YJB37uutAomYvuLgZdhdrBLn60JRC6dz3Mrs+XAbWBEGkruJyfc1v2h
1P9mLdDd+kfr8jr5FVvTiAZsk59y/VgKMPnu6zU+qsUhnJmYrQXodpuuTgl2duMhX+Nkh9sLsfh9
RX2ArjuINtHZrVhrRlI2MeOnCIqZug+x89vfX1zos+/Pfr9rFm3ecXy/dZ8iCcjck4PC11qSfOnc
oTLxv1HMtlPWZlZcQf3nZKU7Iu6B3SLOSni9NpDZXurHBmV7aWMhvjgACDi+K+6yfsWIujCujsXZ
OGaxaO+k2dQASX3qebYrG91LCs1zrO8t3bb2ielBmr/cXp+19Z/dklCSNzigavw0jLvQBl5189++
P7siOzPMajao75s+ElwsWbnlV37/HIKixRkgkja+D56d+le6xkKx9nnj8mIxG2GjAwoLMhGv/ML+
+U+TY82uRpI0pgNfy09Nc2eVu27t5bG4ZwEwVJRS6BOc6w40fe3YoznyE7iwrHIv46cYukPm+1+M
4szKbAsNPbd7UsELJo5vyf8j7cu6JMWRrP9Kn3qnB7EzZ7ofwLdYnciIXF84mZFRLALELtCv/y45
1ZXucsIZ96/qoU5WZMjQYiaT2bVru9BdOEKzyn0wvnSEGtRnsMhW46dG3PRBmt8MfH1+BgvrJPtZ
HdNCo+GYAVdvHfTyBlMhR4XJl/NSZuahTRlygNnQkgFwmeOzVIHqT3OGKHpqwVMBaFG5HdqLQzTa
VL+Pl+BENYRC7WMRYw/qwjLulCAOQ8+1f4JMcXN+EjNLhfIyNCfC8AgByfke1UDbFjweQoRO9NVI
79z02ea7HFD783KmL5Us4ZGcSTEPvEaiK05f5EYYZMo3w1HRQO9Jc9nKchNvqL5pbGHhJsN6Tpx0
gWhONGhuBHGq/iVPgzDejvlXUC2k+rhwIZ6eAqCLkYeegk9TCZ10CsKqQuSWhmpgWjt0UbWLx7Zb
UJhTozWJAEEAGhuAl1GGnFoRXg1cLwjoAXw7MtZtvOQhLkiQs0jCyVIwRk8Skq+u5fMlmpm5RZpI
7VGmD+78k3IC0taJUhQDCcbI2nTU/ADCjZ3CljhWTncdQBzAZIBjnl66cpi9TE0VnY5aAjrdYhfm
7Vapy58EPFwchbNV0y3ozuyswLjiTl3EQDsrHTJRDmM+NphVrvS3JlolOoXqqerrpZrjoCUAugFM
JI6APUhSTB2QGw0pJfSuGO7Sin9Ar7LMF4V45aF5Vwjx7MT2wnP+1CpAJniapr3Cw+SEbS/u3Trl
mYosTxmDnDr/PsL66BXf1TpNFkzD3OH7VQj+q3HHScpZz9oxGutODYrhU5h/zaOlVlFz+3QoYPqA
A9vDEuKUIoEANHXkVr9KFPC00dX5bZoXgrAdCkeQJ5WJoTQnzYXVumowGsWqEq0vlA9GsyBkfql+
C5G8ezQdqs2UxSRwm5tW7OFMnp/EwvhyqWZaWEonQhgzkId7xcoux2sEAMMGsgEQ+6CE8XgrTKtH
uy5sSECN5yR5zRAePD+D2W1AJQPs5NQjXUa5mLZW6WBSUYM4QaEEyoCtLWC0yPcCB7ig/rOL5YDO
FRwD4O6WvbGKA3HYK9gMw2pQqjX65hKKfUmCdP0DoadFonKg+mr5HKfsGe11lzA0ZFYIoG4AlSCl
e5LR1VXOKQgfsGIW+sgYaOSrxep9VTUfFQD8bCIMP6qbNyaqEo2Gk11vsV1YEq8B0t2qyvX5/Zuz
PKDIQikNILsmmuMdHxAt6Xq1G3otMHW/+qSQoCHgPbhi54Dah+MG3gtkjCQ1Am2C3XehSYIU3bV3
zmDmq6q0Ly+pAOWBjqpF4E1wacvIYOpyUAM2KgmSlHrRC9yfK5TpUIC0Vk6J5BquDhLY6X0y3F2j
q4fDa8dbUQO+iXZQggQCrBLxil38zDheHmkTKtGbPVMxvGLvehRQqAvjz54kVC8CVjJRSsuOWVcO
Bc07gwSl4bdgyHD3LrnXLg9JYRYHUqRFCqscpX6gGgHrRLoiXbL687w+zGTUJspEOE6IDWoI4Euv
pVgx0W5TT9QgyT+b5Lmw6BZp6Fh71BJ2X4vWM9tw1WeDz8S+5xe/xiEcTIpA14FVDoQtx0eAtQIs
nZUjApCXrZKoWO3Oz27OYbNhdJCDRk0WGh4ejx9Rxko0BxQBHcAq75mqU/umQrtPA5zFTY9e2Dem
PvYLj4O5kwFzjRquqZHISdveIiVd0xH4A7wAQLBjmXgwGw2J1dbsbsHJ3y0AWubkAS4IlDhIUByk
qI9nmYzgBaijBrcqsbZ56+ya4iazNulSW8I5S34oRzqL46iiM+FYTfMKvwha70AI9enyDUNRJa5R
tI48ZearaGgJl4wC5fpsa8bpw0SD4Rn98ABY0B1AKZfHG7FkBwKntT3w3bKYpDGadQvgEb+Y/S1I
7Vbl+NKjsdr5ic2tHailTcwKLEwgAzyWU2lKWHFgBgMNRaKd66uCra6QAKQeGA2BtwAh+LEEXYzo
K+eMiPmByMUstzG5PJMIx8ZEKhRXJzBGcrlLAjKDyBTTuealHwJ9BoBPSn+cn8aMg3UoRL7Vxqyt
7TSGEMbJAPSPsS5zu/NMbQkPMy8Irw+YBtTvyAUpqTWENJ+eBW67a5SfYXtX85fzc5nZdNzMyLug
/yE4dlXJv6LotpHYCgUk0PgSuW/Z5fE6FAbhITo9fMF1JSs+I+D8VxRNBCl7qJsvKKulsennS+3K
ZlYK7hIQcwAFT9eddHb7CtUvo6KIIGk82u6tL6V5MSoYEwGADc3iUCIMx+n47DZg7x0RtxOgyS/X
Sc4f2iFcVzX9cn4/5iaC7nq45BBYm4BJx2JKUoPcERXyYB14UAXag4jUr8uFt+3Mpk/0dGBtRlkL
MMjTRxxYFDYUQm8F7rSQParjY/Z2xRwAX54guSjEkavnLMWlUeykUPMy3ih1H+Qg1xGhunBzzi4V
ri8LG4PTJaOPRm4rztBxHK1e245Kv6Fl+wUcgQvIgTn3wwKRMng3Qb4P3lLp7kI9OK2tIoL9dd3Q
CzVl9PUsuTGadkMbvUX3unhXROTGKsV9UbPXWnOnJm3R8/lVnXEU8Bk4gVhRvBzlMsvBikfddFMR
ZKgT5Bna05v5J3BVf9bDGKmUceEgzpCeALUGMj6EQQBDPSm46gdUeWd9KwKTp9pGlCT92dVuv0vg
7q3iaujXoysyf7CU7EuNUu0VCw1ee8zOr7EhiGi5eDKDnwRRwOPjGoE8SVWmL5moV2og8sfQ9aOc
+na6oOQzLISYtA4a3KklEMrbJc0YzTyumswUqK5i3UMc0c9UGcC+K2gXbzOLscdMQWNvtTYavw1R
udIp9hVPXig+ntSoPgUzkmzLrDAr7bwjIhiaeK075VOrL7WSmHHHjkRIF3HB06JodF0ECAl41vBg
uMqqjlBxFdX++VM7Z2qm58dETQryaDnaEQt3CNHxTQSu7oOuM7ucedfB7WJit6AY4I6UzgblIOq3
gRtGz6s+erTVBT95uv6Og+gYHuUmsJLIPZzkBtwUb+ReS8aAZOXO1L8lmbquyHMeRf4QfSD90/nV
mtsXWLNpnVDYBXKr45OuCTt2i7AegzvN/rzxlejz5eOj7TD61E0ZWRQRHo/fVQZysbQdg3YXtSsr
fhTaYxJvzguZ2XIokYYbBj04pwDqsRA84gbUnYN0xPXK8CWtP14zPHRzuurhh8lrZESdBSw4OE3y
b4V5kyB9cl7AzJ7j+38LmH5+cDsWeqPUWQEBMAXbWqsxi37lOi+a2QN6Xvm9Fq3OS5xdMbShnwoR
p9Sm9GqJqcNHNQFTdR2vk2ibL1z3MxclYnQoaAZZP1x7mcms5X1dNHUL6oTIS6AnT8USf/jcBA4l
SEtG+7K3GhM0EIX4SZE4S/QltObSHKQYQJdEWoNJgAErXBOyVutVs6Ab8xKAkwdTH/61pzkebLse
6iZDhsMO4uYWoVlG77XL+TmRKkEa8z8ipk84EKEUlTo2iLwhzO+CLWiyhgb9Vny8/DQdSpHei2bm
aAB/YyKJurOzrbaETJkUTLKJqIdCz0j08IJfL1efgty8GNo+swMz/m6xW2fYlsl342stLscKYrkm
BgtEKWHFZVwYKUAogVpXOxDZ10Z5c8vLgxJH40s7XlagboK9BfGe0/tcXTcAtobGz3KpG/T8gv2e
h7TtLSiYkr7HPDjZ9ugkF68MVIqjJdD6/MbP3B5ToRoWCkQsKFqTDK/mmmCRglsTKOaPTPEbZ09B
6HfN6ToQItmqKuy0wnBAK6O2zuc413Z22H0/P49pPU4P2O95SI+5dNRU9FIEbxeeYV+rnm6ioh+B
9h925+XMWS3chmDknao9NTkGPrAoc7DnTqCgZ1e1ipY4sWbmARomxLzAXg6PUn6gVMJNyDD2qKJ3
t2Z+0/20lwhYZ2aA1CQwC1OS8rRxlmY0fct1ywy67LZ5TZKFAzU3AXCHoRwHMPNTgnyrUt2i6U3c
hGXvp2nlx/W93r9cuguo5kUKaYoRoFWR7MFZHI6QMaSoYB78UQfP+M358U8ngfAzek1Y6AqCV4z8
ehAWumeAeRdpFDv1AfNYM41uo3iJfeNUySEGBZzopDu17JDzxU5iNqwmigZ2D2BhlI1lP+XkvqVb
Tf14fkKnan4sSTJbcWuplNWQpAzPbnWbAzRPAGzNLserHMuZFvbgtiqtVMlZ5moBsbhv6PuuytAX
KRj0AhTp4IFfXz4tMOdPbjbYFuF0H4tz3NqIMlBABrYd4RTE6Hry0NvE08SH84JOlQbVm78FySEW
NpaZA4pFDWZfWw/dtxqgxPMS5s4Csu2wwFOM/aSfHY8tsD+oaCxRoueIMGjqaSn/UbZ0k/T0hyb4
l/PyZmYEDBZCt9MrZYLJHC+dUqHGrCPDENjc/plZMDV2enEaZLIxqLlDihQBfPlhTHRmNGlmDEFq
fog3RrywJzNKOnW5BAMfQrd4gUtnrS2bUosjDG9/pt19HT9kS6R1s2t0IEH2iuwuH/JQH1CMTr2u
fR6XnLs5AWDSnew8/gN7drwJauzYia4VY5Amo1+2ltdH+uWmDBmb3yIkFckjxxpQEjUGOjzHVqzA
IW9nfOHFPhP4QegBxA4gWYO7CyrW44lEbNS1vsNp6psb0GYWuldU6Ky5jRQf6miO66mHzlKSY2b1
kF+bCCXgUILXYVKpA2MT9XVOa3QODFyN+07ToYDv8sWDBATSkfZGiEdWktAYG9LpDBib6IcTF8Dc
rfrFZl9TePbYdUHVKoK3aA41xT8dyTvKMj3Muh65mrJ8GM1xQ8PGUwvQVWY3UfcQsdusz29KdrEj
C6nId0zUgXjUy/FcBHqdeNAQZG+o68eif+WVsVYL45thkYUI2YyiYvkmbgxAcIDKlA4HumvlRO0Y
gq7urujfOHlU4k8XW7MjEZKmpijMRv6zQry1VVaUjw9NQxfOwtxpQ6MrfD9ubDy4JYNZKTmpqJIg
tpn26MPN2kdN5QsyJn0/OQomCKSQt4F/I6ei4oLrYmgwDYW74HXL9nnl+Fbef0MPy1UIhhgvaaoF
Mzo7LyQPEBZB6dCJ6lIlxTO/wO7obeSZiFD+PL81M7uPw4TAkQ7vHE8JycYxy+kTqwzHgKH/eUW9
gaUo5b/8qgH9GgaHWws4qWxIeTg4FAx/Y5AJZZXWws+XHkozy3QkQbKjYyNAQEQgATvifO2WGiRO
vy7tPICXE18IQjpoYygdYLRHdbXaVNogNis06EVLgZQwr2jHxyrVHp2osjxKDLRpWgr0zM0LlaCI
haJqDMRDkhGthrhmcVd0cKG438TgMrgcmwQcBB4UADLDD4ARODbTemiNRjfGXaCAaMFs7kdlO3B0
TlmfP2dzdxDkgBvHgLMBQKH0BGSqAlCEAjl6yW86tlEb60FVdnV7azliR9p4BQLrbeQIFIt+Oy97
2p2T3YPfhosW63gSUUa+CnXtOu0ABP6oCOpn3e3YAdmGlo3nBc3u1oEg6a4Y9XYKmGddICw99cEC
m2bVUupkTgaY4fEPwPOn0BmkhxI7LTMOIsvPCgWUbUFX5xYLLicIxOHyAHAsGdJM64aopEjxVbmz
aWFLSWfd6JGzEtmCaZvxqQHORxIIYX5QT8npryhSTZ7nRR/w5sNEQ0/L75GC5EUYbZLy6/mdmTNz
eIQAa4zX74QjOD7lhpFbRtHi9GmxvbOGlvl5yn4q6uV0wC5SF7/lSCdAND3hnZF2QfKnFTUP9av+
reXsoXpdcOnmTgECdeiqBdpJOO+S2W5Zmmd6ObQB7VetZ1xOIwNSJAAnkSkBtSX6nB4vF6dJ3hdN
0wXdmAUDahPDqv5gO0tlBnOzAKoDxww9CoA3k2yCBaCCxnML+kLj1VtEluDLc2YbQU0NV6cKHIF8
lg2WZIQnYReoRcDSP43+Mxx40t2XqI1Lv9nF5vwhm1MdHGXkyRHeBBOYNB1H0esiy2Bnwib1ihh8
ba+5QOJ4KVzwayDZoB0Kmtb1wLV2+UQc00yC8kcdvdSNYrgXItzpVvmx0jtPjdq9QdkmB2OEb2Q/
08haYZMXzuBMGh20nWj/OkXDJsoC6epo1NIRrYrLqdCqB7NtH3hSIIur+rVpAYzerto8/6yq9L7p
CzShVZsdml68XLHmsFVIhsCFOXmYl5y4NeugcFpneHm2c/on2/7CQmd1Xs4vC3Gy5iDGhnKjXuXk
sdFbmTkoISyIye3VEBV3bBxeSrQhbWjNPXW0VnlqrJLis9NGPwbQXTIztxHqKPxadV411V5pbHjs
HKQ0Cd2Wera3c7Ju1CVmhzlLN1HQ2RN7Mzg3JE+oKyKk3BMsSGbtWHVPUZHv0MuBZa4Beh0orTk5
DjJ0BlFc1wRocwwM9aEgW/L9/GLP2AVEc5BTAajMRYpWsm4MBE2dUWpDkDCQ6X82r+jVjgfjxAds
QlXxYpgW8UCBBCigQrPA9zOa+BXiYYBMnp/CjOmZ6HPh8PwKscgFLrlKo1Kt+BCgz6FvOznC0U/t
+KqbL7H6IxzRB+T5vMDZNTsQOBmngylFJXNB3Y43fqXcK43mOUudheYFIKgLC4d9l60bcpxoeBSp
Q2Aa69pdgaXr/ARmDi5eoUA1w9MFgsmWJlAZtTkOrtUHETpWPzrax5gsZE1nHA5IwMkFEw3e1TIn
X6S1DrMrtQ/0Ov2iCHfTijbxXAAjKWtirzfj3fkpzVwIhwJldj7DSGib1KRHNxHVy4ZNXyV+mTyr
7eVP+CM5knczMGo3dQY51HEf1NG5rWNQabr15v9vOpJzUxOuFQUX2CGOgJv2aNUvRf91sNfnxcwd
NNAhAxEFikYghCTl1KwqJl0DDxS9dYV5HzYv58efO2gAPCMtP8EXHRnMxgRPyyruBnS57L1GA4QF
0I9mweGcmwRgbHj0GhOnoCqtlWWMf6ljIRKvoR8YWyDpnhOAkB7i0fBv0ENaunzduKzVjNc86GK4
l028Pb9IS8NLJrh29C5louFBNayE7dMlD3NOFw8/X7qm1AQ4O8ExPljgeOuFxZaQ27Jc86WU84Ig
mcyc18wiKQqnA71Z1ZmXOU/u6KP5aFEtvDLnBaH2BlyIeKDJT4zCaU3FiRkPLLP3XCPxI2v0qP1B
FWic0C0cr7kzjHZSeDmpBmKT8tuJMwX/Pxmw++JrSZ8d9b40FozK3A12IEJeOFQtNIPr9DwQTbKl
0PMWRZp+ze6y8t4C9ydfOhJz1vJQoGTF6sIgDRUQaPXf8+yOJ/es+potXQLzKwfAJXiVQOktg43Q
yNAAVlblgeLiUkb5khErXoOSkyv0B5fNf8RI+oMcd5gBC4xjx1aiMbaushSNnN0f1HkgHoW3Ggrq
jy/8HMD7oY5gAKpa5Xe076sHt+WZH2p1cWcPNkGUTe13djO6u5iO5sLdNreOcP4RmgQ6+5TID62U
EN8fUFXJwmei3urDql8q3FwSIXkEDUM1NAC6akDY1xGdv4n77KJU4vKN+oVmBKARBO9yXMoaqsLK
Gw1JBPtrs+rUBVd2Bn+K+AZK6RGWRkn1CYTDCfkYlqJDFToQemblNe2norsfs9cR3SeZ9d1wCs9O
lsBV0/GSXiuwQ/DDEVmBNZLzB5VhDJ2jDyToyNfeqdcl2l6X2p1brMKa+G3PFo773FYh/I7W1PAM
QVs3GccD75Pp8WhlmlCDNnK5j9svexwso9+LUlEWNkybrs6TuSHEgusbCFF0TDiWBTYgZIUGpH2c
ftw0zT5Rn5Be2CCU7Zv1qiXCz2Dodd54NYLZirqx1VtL2Qm+LtBK2iA/Sn7fFq9qh2olelNVS31Z
yZxmouhmSkfA+z8JdTqlOxa1jtIoYWzD1vZZSPZ6Z/l4poMq8t5ItqithScMotrvpnFDqycYC98Y
4IboT2giBwdoVWZLIfKZ7tsTpydMHgK+U6c+aY8auwipk6EaCFEDI793E8dr1Z2q8Kec/VCK9Mnq
1pXJvNy+H6qHhP0QcQ4oce+Vot6GunvbdWjWXEdrJ93zLn1yGuJHDV9w0ue3F8s3wS5QKivfow0t
wr4g2N4q/eQ6sTeKR7X9IKpqQ/CYLh2E7sK1O/yZmxujuM/127II4iHG479YaaRe15nlm/bgpyz0
kBV4stKn8xZj5qxPJRZTHgBnEO/s4/MX1g4fwhy1Fn2DvpEj06L7qNCrtVWMSwiKGTVGfAVlRpMr
DOy+tGVp1Ctm3WDLSqUp72mTj5sh7cdbc+wb3xFl8+LQrvxQK65yc36Ss5IBANWnYCm8memMHyi0
qVGTpMjpBNwBS5ylglH8sRkfizracBCdiHpBq6dFO1JqxOURbQS4CnUBsFqSUheEpkaZ5m2QOHfa
ePfn+dmcuBYY3UZbA5x7ZKCgWsezGYVicJUS5G+Y6fpFR2MPeODON0WY7AqDRgsVJidHRJIn31y8
Uhru8jbgoGUYsljzChUICEQDF5btxOmcBE2ZKUS/oNyyEzABQ2nLhy4gVW/5jRU5dwCT6J6jJB81
NPLZYr2XcFGzizlxGKKEBhmjE1vvZl2uW0YbkOG+ATu2kt4J9rG5+IEzTe1AzHRCD04gPJi21waI
0QtzpRrUi4ev50/FzC4haQjtmsJAOBzSGW8sPSsJEXVgi/hTJ6rsQ1EK4utuSL6clzSzZCgBAwE2
KjEnrI2kx05uAVuZFJAUWt/BNbZXcvcm5Nm6z7olvs+ZWYFqG3gL+IQTO7s0qyIRxI4qs0L93xPr
nrLsRrVfzk9nQYQc10D9qp3mDCKIcttEkVeRR75UXzwrQ0OCyILiTvGm4+3PkU+NkyosgyaxOWIz
eQ8nJsse83Cx6+vM7sAk2FP/OSQhTkpMtaga3ZaVNZLHa+HcmGLX9Lsh+3F+0WZUFeAEVEtPUHQ4
ztIZyMMSAUErrQO3z83cYy0Zdp2CJgcEoZs71sbZzupEsgAkOQ3S/7qjJjphZK4Rl5WeCeGYd4ke
YXJorYwykTK8K+29TaCvewP5nfYLTfZhdZM7C8o1Y9BRUA0fDeuJMy9HWUSX8VHRWB1YLaU3qWIL
37GdpSfCqXsNXg2oMPLXU+UjvJrjY1LZ+TBwS7Ag6tqXjGife434vY5GKxldAV5DV3FXrkhljr4b
qwtP5NMzqgEcBm4cBKnQfUhWNRKCgnRQeY6mOf2KqhE4RVTvcqYsVD8fSJG1zdBzVkUqmuK4hfqR
I+4WCmd9/mxONuH49j0WISlbbFrgceQkB+37nyP70CEzDn6ZrdE9dNG3Mg7sixFB0pwmH//AuMel
ril4MORBrPsusT0FrR7OT+n0/GFKUDccC5T4oqnHsQThllXjtJDA/qzvsgWtWhpc+vy0dQqHjhic
ancjWfXhh/Mff2qRjj9eUtpMDQfwvWM/FOe2ehmtXZ7ujHJ3Xsjs6bUQsHJQLA5koHTBRparRGaj
50Fq30b1/RjfWeYCmGBmnaY4Lmo91AlB7UzzPNjmpnALaqUxWqyDtdPr04VjOz888seAFgFbJCO0
65QZlq7QPBjIqtZsT8RLYZxTow27MpG2/iVh+oKDCdQAzGgty/MAR2wzZDAtebwrU3tLrPC+ZUv8
rXMTAsgYyS/AzeEQS9YsTjoL3ZzGPMDQHtepT8lCluU0dwwjibDx9C4Fbd2Jx6iGzOHpMORBRsO7
wU2+RCK/D80O3ObqndIqfmtlW4N0tzFR1kQM/lCh1ZPVLjyipsMlWZyjz5AWVreLxmVoqBgIs6d+
kgx7oFTXDWu3NlgUAfF/S2qxcCWdMnD/mjtKS+FTgLrkhLoAhM6O0vR5YPZoCepmu7hJ7u3B3dTg
4x0FGvL08cMQjx5xSzQRFD4dUuSs030M1mG1pusK9dH/a6f+63X47+iNBf875+bf/4M/v7JyrJMo
bqU//vvbW1Enxf9Mv/P33zn+jX8/JK81a9ifrfy3jn4JA/8lePW9/X70h3XRJu341L3V44e3psva
XwLwidPf/L/+8B9vv0Z5Gcu3f/3xyrqinUaLElb88dePbn7+648p2flfh8P/9bPH7zl+zY+T4rv8
19++N+2//sAb5p/AEiCT6Ey9/FA48Mc/+Nv0E1v/J0yIrk/syXghgtTkj38UrG7jf/1h4kdomgkM
9ZT+Ry09jlLDuulHxPknMOjgMZse0X/854uO9uT3Hv2j6HAZJEXbYAZHp1XBsAhH4CksmchW9Dli
oG4EAAnnG72g9o7x9jJOqt+jS9pObDOsh1aJgtAdmc+NCN1E0jrbHKzuX3P5v3y7ZHtpbwId3xOU
jNXAvNldOnhduHiJvLcy0+VyYBgjW6OWWbrGvgyJ67VK8lB1tb1grN4bfPr/B4PHedeUtjqYexPN
L5CP/mjBYF7kH/xedOlqddLaSioEFvd5HG8Hnd1xSlbXrbjkFYha59RMdWMPXNmLGYapR9GwbGFw
yeP9/eGSQ4MeVm5q94qxH0tGP8fU7W5rtS2+uepgbxAqN9cZY/omLxptl1RjurKZdVnNyG/ZEh6s
phF6zSNkt4eNSvwwNXei116vWjWZCywP3RKdSbEh5sD3ketyj6l2fN1uyzg5lSpKaZlc3wOnRNGU
NNoXGV16cb9zTOXb2la00RlIpu3N0XotK/HRyvS36xZFUt6W1ICZhoW2FxF2Upj8oeSLZETvfbek
u6zDoEkYa/s2LY0NI4q6A9NnfJ3yWpPUA+VVrS6LjDbV9i7XdoRHT3HtXLmbku6WI0MZf+nkaMys
1KshjIyNNnTu9ro1l9TX1DNEaXQlC0aeuZmnmawB/tEEBPa68SUFBuctaNT7Og7SsY19UFDYnt6U
H88PLvl3f6uoJamo0oWFCQ7dKCjM9EWjlbtKeG5ue5Zq8GeUot9wpSFvltshmpKate86rbUe0Wz2
uXXwfDWVEhmJ8x/zzgEzp+fmwRFArM3IBqWt9iFJt3VsODutKPOb6waX7mTU4qgJWDWqfZuFz2GP
1kiWCK+8NOXscARqUpa2pbM3K1f1zKr8gd4DCxmO91ZF0mn4Um3FSqfcJ4hVfzSAPEsGGi7s/3uD
SzqNwBExlXwo90VigczYEGC4Ty0duMvrVl3S6krnYL7N83Jvo0PnbZp3sW/18RKa872vlxTbrVCD
0g0h2xfAA3mda/AHc9CXCJCmNfj95vhbNeQOBjofeuG4jb3nfclXLNIBXkAzjluzzuPVdcsj6bYe
Vn0cjoOzt7i5Do049lz92q2VNFvncViXlWHtO8uNt7pLS7/RCuU6cy0X6U6lgRX4XbR9ZWsPYCq6
ryK6gIx5Z1cNSVOLiTJZqCnba2llqZ5iduPnOiyr6+y1IbnPDs+yqq6IvddJeOMoL0O7hER758DI
fBho/Alej2y094kRG+uQutYnrc9i3026pT7B2qT1M4dSBohaCphu9RqMDrntCC9zSXNbRe1z2dqt
rzvgeV4NSlR8ShjoXUT1p0gjfVsNpvg46kB3qmNJtm1UuoqX9oV1S5K4wYVY5WAzHuhT1DQ/kLzr
vbBENI8lN04yuD4pDfQtrXLNvR0S7dNVJ19OohgUTcmTViV7buOJZKbgAE1YfVmk52/Vnd52hzeJ
avdRXSlhsW81Mfo51dpVoRbhQrruvQMqmR3Okr6sNKHtky597Tm/p732dNWyGJIz0XMdjUeVyt3b
Cv+sW0MgRPHzuqElW5MVRV6Mgrn7Dp3jPE0t96HtXvkmNSRjk4+FEacDBo9M+866Q0x44fablH7m
vOuSTxB26CvSYtC9DTDso1lmzTpSifCwv9oaNTLVdyee6jIUYiwwfr2jxTKKXG/dLo8osh3gth/v
KyQEbl3Rmn7UDubqqq2QU6HIZ/dmpabunkGtvNLNHuw+uyiG+vfR1yV3gRSNSeOsdvfg+kxfUCVe
fenCeqlT2ztHXwbZ5loIF13HnejQ6rbS2DdU6y/s9HvrPok88P70sc6NLMqdfU2y5NHUp/7FsaLd
hU63RA77i95s7jRJmkvjsnMA43P2Pc3sr0C3Ea+0NMUDQX7z0hYme7Kdut/leRc665iUYkuTUFlz
VpCdSEt0txjbapUz21oPZVq8XnccJKVHl2g0citVcz/oseqhOS3CxOXn68aWtJ4mllWb6LS2t1y6
c9Qi8ss0qa/z7mT+2wKFr3poIy/d0VrbGExNN+iW8eWqL9ckN0AQHo9c7Qmem6iLAmzZ/dw7UXid
oZVpBvSelIoWJtq+Q/BlTceo9xQwsF+3ML9u74OzXKAI3+5JaO0jmrU3eVx/zNyqu+76kVEpKYpc
aG1icD3sP1i5Bi632rzuuGiSEqqmgVYnKWITQ4kGKwhnF2m1O7+fUpOFvy3TL6DZwaL0PUi0GWqe
96nBszvAoaIfRmfHz1Zo1H7apeDPBKFC+8HIwshzWGI/M2G/ooVn/lIkRusTawDRVDWiavr8F71j
zH5Byg4+CBioYdBzM9sD/4PWLr2OxnpJb1hX7pOkemo0ui54c/J9ZVpbXLo/hNUtNZl+79Ol+xak
BcjOGVa2jwo73fCmjj1DzYbrFuYXUvFgYUI3jBXFsbN9otjWg+OAzDUymusuKDl/SFICvBFe+vu8
MJ5d29rGUb66akPlrL5ilaYdthgajvA9aTzwql5UPvH32f2VIjpYEWpUViQsku1dNfshErFpyBK9
8Dtb+euuOhg6F3netPYo9oqi/ihqTXg1mgBduSKT0IPBqVOnaj1q2X4wQN8C/t5my53KuPKcSNdp
kzkUDe2dcB8OZbhSUvRUzUZyWZvF32uuHX+73VlkJEki9qS0XQBrqOFFqbOUzp6eezOuwC/igYOV
UWNL1apQdfahob6JIm/XPGPFh8o22E7vuO43iRDXxZ5kKAZHbxxjAD/IfkSd5R2Qn/l60LPmutFl
OInrMCXLzJzuCw3+vBK2L2raLBjtdw6nzArfodgeKVcEKLq0tNFm2Ig33WD315kCmUQi7jtKBQ/p
XgmzZptr/UaNiLqwLO9ssCo5wihCIlZaduHeNs1U85Mx6x7MjmcGMFRczT29TJzJ0YrT67RBBpir
puCdHo6YjYVHISrdSLuKx1Jr/ausmyrpsjsC1oZKyHTfdkqyKo1qM0bKZT15/1Y2uaZeIaj2NfSO
7seorDyzjUe/b80losX3slByXRsaojepzhQEXaqkWyd2kfhCoKA5b9Rwk8dNe1v17giXWy88VrvG
W8sIvL7rFk66iOsw1GhokHSfo27T6ehOd+uLkD2/l026h2lVqehD2dJ95GSrLjbehnCJjnZe9Ygr
vXxzJa4iThqxN7JK8bpE87suv85yA8hzbFtjoQwGyZt0D3Rj6JlFVPhcW1C89z58UsgDywrgy//j
7MuW67a5Zp+IVeAI4JZ7kGTLlGzLjp0bVmwnHEEQBAEOT39aqfq/Y8Ha3hXcJi5sCMRaWEOv7jBa
4rIElVLyIwAL1kGq1C/lgK7Zy8VXutoRb9n6QBerc8SQRbaKa8Jpl3b+nJr+tHM4/GElsm3R+67F
lKO5n36dt/Qasdql5Z//+0/LsyrSQHpkDSKf+mbk5rBTeeNzxX9R8Rr3vlMVS5oHQjcS5QLcQIim
m8Bzefcp3m3fb6JCxWsdwYE/848GpKle5hn+QhM+tV1d7WR9GLv0M2BE3WEAW6rn4o6BjnWwI4Ov
1oddM32KtoXnA+AMR69jd+cp6xGXYwcN6ENP2+THSrspV71lXjVSUN28vC88SLdEabI/9PX0dxip
B75d81uvF1sA63q5dJQMoSWjnR/qTTeP5bSYfEyb/tNEl2tz0xduuwvi431mQBOj5geade17UFNm
h1qI5A+/k3dMdVplJLaU6ocameLtJEb2Dlklu+LCnr3Jr8FhyBxLrSurA0qUfqD1kPyVxbw/thj/
vtmq0twoU3XXYKfP5/3aDzkRdLY0aTlPcnoAkBZkYONE/6JCjp9XtlUf5kSNVS5N8t/Ygv/vtQpd
UkLIjY4ArWtWRCo9Nzw4BI1fohG6nDlxm2V7TVb1QMzW5OASWQ8Kggl+VuwSC7XdwtpKhKzowE0i
w4+har0SO2C+XhpCJhNgDVTCir015qCX9WZPFj+kR+jiwJqBcbvXA7YdJ9Vh66jI+62c/JyyO5iX
DGWfjnEcQP+lPkitD6hS+vk1l1RjiPkaLCQKipbK22gPHheye0WxAKu9PPDGlBWGMLHrTKy5DMOc
V/9Nwfl/19sl7g/AGbWYacfSZvhIJBAY9j8yBv7/tR1DJS3a1rImQQERwvhQ1zTIZwDs/e43jV4e
Sh/FTTZ1aVA0EuPlbReEeWNWrzpU6ArZpgYjglSboAjHaMkbqW7KpM08P6fzvlrLGyBwk6CQwfIp
IKAv6KorDYELD4iL8IqqtrQbItVCMXkiSXrXiuGr1+vh4rsyA/XBgWHXeujO4fxZk97vPFxwlw0N
Ty3bgoIQcW/36TyCIsZv007oa1kKBdISlhPNyXs7ZUdGQe7pt7ZjlWBy7YzV2DZ0Td6tZj31Y/aP
39LOW1pF8bxJPgdo3rHqIFLzNdWhn/fOHKtMudrAOIe1JSj88h28SUlkPvnt27XJdQv6BQShBSB1
H4zI0HO09NqgwKW77aSkWRpXHabRcQEVzU1Kbpst9ryBjkVm5TR1Uct5sdotyrcNuYZJ7H+TDf6f
H3QxWp2IlTLNgosi19ssDY6oafttPHXCXRCixU0ArbECzLWnCUgVoHq80nRMX7/0r3jBIp1y7Lq2
Q4H4IVjHK5HihQ+ZOka5dEtlptIGxdbKNH9+hcEF/d8oy///YTtWKTApbgJNeZGo7VM4JTsAWmb0
PG7HLlWVLFyKVj3skQlA1xl/CoPsGrDpeYevxLXuiA2fq6GuMCP70O3yc9Om/Xmj+wewQAQnL+t0
wVlQMdJ8XAV+YGzWvIlAkVFniK/8VnfMMx1DRCZJBsxdXVd5O4Q5lG58v6pjoGmzhLtt6PjQMhMf
hgqsE1t/jQ/hwn10cVkdewbAxTt2npr+BDIvdofJ4msNlgt5kQvN6kkULzuU8R7CFnoJKe8jSC2P
5jbqujTvJcZnrlzOC/fHBWmNkq6odSrgBuPOIiJCJfc0BzF/AmU8bOz3X/nSjzi2W9p+34jdxget
WfeY7JS+BQXiN4xCX1PGfnZdr5iBi9YSYxegbZQCapMkOt9AqAxC3CppixYT4x/U1AdHBfqX8zoQ
8H39/q+6dAMcu27YZmkAqVW8ifETWnnNYQim735rxy/9KCiE1cJKNTxEURzdGpV157lLYr/X3AU/
0TYNYvCRIuuoVv42mfY71W5+bTZo3r3c+ojiElLt6hnJX9fvxqQkH/aw3b06GaCjeLl6lFVlUPLd
otjRPiV2+bqY9Bqb+IUP6kKgKmDLRRy1GpC/Duwm1aPNRj9ofOiCnZZhbskgJv2QEoyUj914Ju3+
p9dlcVFO8xQtiWqFfiCV+V4S0GX2vefSjuWCUaZSNur1gzayuk8ipY5AgJnb32/8gl9wQU5SW57W
AbMPA7NDlWuB/KMhds6ZndE4+v2PXPqqjplKsBJs03Mhe2TBmGdD8jbU5oPf2o6ZhlAfmqNNbQ+g
N34TlPSrycwPv6Wjlxc9wIuSLrNgxapBug3p+PtMx+Tot7hjo6lSdRbapkaXfWvzZOg+YMTH88o4
FjoDvmrtUi5An5jHbi//pHM0+n1LF8y6KkOrdg14MamZ52Gk36fMtxbj4qDmZjeNGQUv6gYXZZuH
6djw/r9pzf4vxHRxUAgWWj1Pw/ywZ+yesO2+bKcnr6/5CwiqAg/LEAfygUr4lgSSXjEqnVfe7mcz
eeVldUFQypZBphSfHuqUf62SuDpI1PHOfjt//tGfGjVgF0GIlu0DEFbqsUGtFCLvV0zzQgTlgqAk
vmYXtnhByZL9PQ5hdTBl9tXMGrTL1Lde6iKbUr6mWbkF+BWKzkc7Z2dqksXvmXaZtoYwWzCTUrYP
2WDnWx42mG4Xg19RM3LMtO0tFD/4iBYczeKbJmBpLurUD84QusAmoeO6XWzdPoDPH9OP6HUf/q0T
el0bF9kkpISckJwbNOj5U1BFdc6IH4QkdKFNY/qshQA5xId1b272tPy+B2rxc18uuAnjOf20W9Y8
REP9vknbf9JNejaaXXRT1IVoilHbPOjS0He8mYevSR0HV17qC17gX6jhT4bKRSPAaIpTgUTdByKW
H/NgreepOI8o1U0XxI1sHqQaQfVpyJzrvkn87vm//Ds/7VzHI6aIYlI/QILuD5Ymn0Geco0a+9Kp
OM+oyWYQCXFVPXQb4OVL1dwmqvxvgiL/ezBcLBPRGHq3+nkiNmjKA1urOs8k/+xlQS6UCdi9qB1S
7Jw0IApnYG/K2/U/Soz9b+sumKnf51pbZsuCG9scJs74ae02z3qKC2aiIpBbIDTqbi3/M2LmjQIR
i9+xOOFuUOm9l61EHajJblQ8PdE+9IxDXdSStdlmR92wImhTcmrXuTrKaWj9nmkXswQqczBybZKi
PMb/QA3uCH3oT36H4tjnaHStyqiiRScWCTLuLcgbcLr4LR69jACAGeCJhHBDIYdA33Ie3gRb79mG
dflExmQAeEt3WZHQlf25tlv2z5qhyuznuIjzhMqRhONSt0mxjYqdJ5OEJ9Pxf3wOhriopLLWbbDM
a1ygJ/uJbuPbfbReETqYc16eebRj6C9bsqioJj7m8hC1mV+ADj69l0sbTdoAILClCPpkONlwzTNT
i7PfkTjWue9dSSSrliJZ2NsgeX6IYq8WGJhKXu5b8XZIbBUuRboR/jCBgFqd+2qmfqg/kM6/XH9T
jElA4+ai2bsOvRmIwvez/ux3Lo6BYoqK9LuK5yIO9JDH8f4334jnNXTsU3XlDOxxNBeBhHRrXZGc
dlDL8Nu4836q1saWxOFcLGK+3U3wwZTXwv/Xn2bisqOngMGMK2rJxcjiOg/3uMoBUXry2vcvaKSY
JevE+7mohuGcCf6F14Ff85G4WKRG23nFvKAusjYRhyjrzxjj9gu1oP358hryMDZ7V1FdzHHyqTPd
I7XCz6m4KKRumaZRyFIXaZtArSVkJrzb5vQarfmF7+nyz7Zg3gJikD0vX/8QBMVWyFj7PZ7g93p5
LDvQn4uFnHSh4no9pKynB7Xrj36XxbHOkNmuRUFRFitECg/M1OkhmipPE3KRRkmqd9h/K4uS23wz
/RElU6/I+Rdm9JbV85SGjQRWIjqO5q8I2a3fkTgPp+FCQI4KK+tsrc6iWsdjRWO/xV2gEUioEjW3
61CsvBT3olui9mC6vhYnr827WCPDTW3sHg1FlG2lOraQhN9uMO69+wF3iCtmqfrKckL2uRj2/k26
m/hY88XzdFyp4Y1ARrKPwrEge5ke9rZ7H1T8x+9P5vVyLsgdX5pRsLTbhNQZa0Or+U05x/H35xBM
5vEiPR9SF4u1M022WMVDMev6rTW6GBi5Mo98wcW4WCz0crRNs3Qo+rjVTR4CvkpzsHZIP0fgArKi
tYr7IFWisCOatYd4Wod/QrDTf/j96V/avnP64W5KTAgtskh7Kz8HYwk97EBEfgGSK8MQC6V5HVai
4EI/dan6YRL1h9/GnRADvM503MbWFGr7c9DkOzQV/d4kF5C167QM+g4rz0sILvE9H7ZrwvOXTttx
YegjmmRaGlNYMql8SMihrSa/xAIa7S8Nqc1oBSmnci5Kkw7fUTDaPyFLevI6bheSxSpM+YOPdSga
BnqCKt4+ZnvqBdL4hUc7m1nVsDIZinFT/CR0v96iaXFt0OjCmbsgpDHeWdcky1SEUzY2eWkXuT9A
gi69RkRz6Qecm1gKTKbqaZ+gGBykYz7imE5bkMQ//E7eCXe3GDDqpVrGYs+qh96Ow3EVrR8ejrj8
UtLUG6Ptrou2Ue+iNXhoytYL1wih65fXkYEO27S7QOxl2ydup5s0nfzcigtFSnu5o7vYwY2DgfqA
xPFJZME3r+N2sUh1O1s1RI0qbBIAW7LHdxAH92vngGj/5ZnsptrrIK5U0al4fc/KaD9s7VhdCb2e
4/Ffmy4kddJRmu4z2DiCsZgHwuWRS8v+lM2/KhozhSzCZPpDK7LeM+RInw3ipyLprldVNkqoIljD
5FD2aFadGICx11QkLrDp4P1/+QNTa8FwXOqpGDtq6F97CJm/d2wuhy/oXTPzSWTKsg5zsxUdbsB/
B8IXMI+Q8fMCmtzpTUJlLA5NCJWNN6hyt0OO4pzZ8nnsWkQXYbwfZt5itJF1NngqVVf1hZnI06on
vtwt5UbF2yaYY3NjB9DHVk21RrkKYnpNZ+eC53BRUiaichvXaCxqOt4A0/1lWq9l9xdG+n5hymYl
s3EdjKoYlNmzNyuXhH1NgwbpD5MzpB7bbNOfpNy65W40g+rPU6nBIrdIHfvFvC7/hK66NdbAZRdd
OZ1RtPyGMVK/N9pt6VayZlaDvbLYO31kXJ7DernStLgQj6bOG92yYYEYzK4K2kyGn2ZmVnKc96ZV
SGcC5ocDgr7cy7tNpAxH3cWqYHty5OFAj10Gej8vJ+YCwVQQCcO6SBUbGc2HsKfqVJtK+31XF/0V
ZSHYCLtZFaat1dMgRHxuAtP5BXYuTVdGl70HHZou4q2UED3Wpwyj6we/g3Fc5MIwhDcb3BuFJmwe
l+xNTwO/O+myWu022PZo3nDofYnxGm4hV9VrPw5Dkji+kGSpqdWwKlR4Up1HVXpHA3nlyC9ceRfZ
ZcpZ2NKWChoEfXogKEvdQbwMrHRiLa/cyH+7rK88Ti7AK+p7yALvBI+F4OKvbtD/WFEOt3DxGPrd
q/UrKFfLt0FQyuO6kg3qmsLcGk70OVSmfi9iWx/nfkTnc22pvqvLiL2pMVE/5SH+15WDuOCQYyfW
GvgYh3qE3VR198/U9/bQQHz3xu/uOY4lo7PoSEy7wsbN+z2GHFhqAS/3WtxFoQnKg3ahsEm69n/X
1XY3Kj+mH+KC0OLYir3e+qlIUn4yWfcWRAw//HZNXzpBGoBPOdVSFZFk6h4Xj98aLeYrd+7S13Si
rWwPJWqL8OS6Xd4R+limgV/S70LQujWTpTRcFVyFT9TUkP6h7eaX8cfPf85PYRWGPVfgeCtU0OIV
+crGBohNdU9+J+64kdLUmKDuUETjg+wOrGZ9bhiM6PerP3+3V4w8dlKhOl3nKaiqqSAGhdxApPZd
u5HhjU7T/o1IYvkZkdV/0xT6v34xcZFXVQWeJZlOSIz6oDxII7p8CyAtvgEq7PdcuPArBXUhOq3j
WCTPmkj9ejNNu1965MKv4loMIycIjhpq088dag7v12yc/XyNi79KUlnXXY/PDK7e4CAbVL6t9Kxl
uixU/dRBozaA1TY2kGcoAtGcVswv/3IRWCiTJk1dCol0nf5IqqXN11E0fpGLC7xaZFVu0HDHIzoF
6xFkIE2ubOqZD7nIK0z1QPipM7IgQfN2x2Q7xj6Rrv/etC44Mxd5tRPRm0WjISD3+suIYFr31s+b
ubCrEjER71bbF5kK5jda8gPa65PfPXdRV9VYrgvm92TB4uQImu8/uqH/7HUkLuhqh+xfmzAsnQEu
dmz66rvcuWdHzUVdqWVWpelGJC/QijmuWfWn3iPP+NyFXcXgwg+WBq5Lzrq7jZLgkZVy8WtluKgr
PS0lFzEZCmuoPG3AXx2bhnl+Tuf9qNpwHNPuuQ4YzN9oXb0dFL2SeF244S7mSqSt7dd1Gwte1/HN
Yqo4j9hI3/hdFie0a4IF5HUrGjBhhzeiqYK7QY1e82vEBV1tqlvitlqGIhiPfZKkGLCPyytP6oVT
cTFXiWRMswzvBLHD977Wd80GmhyvM3ERV7qeQLvDUVps4y0HD89hqjzjURduVTd2z4IUbtxo+jmN
8l2XX/w27UR1HRCQNhwsrkkW8VwdKKTUPc/DyQ7LcamGsWn6gjGsOc7Q712SK9nhhRzLhVpBtKyL
qiHDHak4IhXamvWfybQqX+Z9efI7Gsc4+QpZZTrRHkC0uT8FkDha06uC7pcuYvQyLEUdnS+cJ30x
oGIWJOWdKZc//Pbt2OZU78MWEbxtlHVv4i05l1T9+P3Sl47dSbomKFeDUHuTxYhs825OBnVoUda5
S+jus3kolzuFnFYSs6qlRMCy6OgUpix5147Q8P39/l89dazuoK7kNhGBOrEsJmbOiZhqIEf6xsfj
YvHnMP6nTCPcghB1tGoshiq96bLjUHvN3WJlx0jNFHRQ727qAjAgAlVe/XHurolgXjoSx0rNkKUW
EzNjEajN5EzRBx0GPs8b9v38mz+dSDPbNgkneETUcL6AmOhdM00+0QqWdoxTd8+KdFs/Fqw3n83G
PqRT883vkjimGVsWz3KSzy2i2eacj6h0p1dO5Pmi/ZLSYduObcZjt3RiFGOhQjIesriOP9CQtDcs
m/mRpeUCgnoSHFSlrrUx/i3ivvaTjs2mdheNpkwWvZq3L5teMNtbi7I9GU6bt6KB/Aiz4ZSPwQzh
tknw7gPfCcJXScc/2omtH7JnGWhUE8xDF5bipuvb7YmIZD5WDf0QQ43rILtxP2jOu/sZ8+x5143m
OOmR3TTjBHWTZWHndiv/lFoEN2RbSeXzxEScObfAkjINt3kTRZpl73vOv4dl6DPkiKUdR8RSUyUB
GcYiJrPIMYNk8gkKdZ4bdxwRH5tqajLcsVkjmSQ73fN28uLKwdYdR2Q54NMErO5FVlWgEoUa1ZZ2
3dHLOlyMWd8OVVTSbii2LTzRLWrzklMvvD127jgjKS3kMJq1L0IBpsogZY88bv7227jjjGgbLpif
TEVRhepLlvLbLRq9yJWxb8dlMDWJjjEYDW2r71UgvkXLNfnZC/7Z5ZraMO/JS4MjacN0Pnf0tKL0
4JPbYNuOa2joDHleTSswTUXyLiKyvw8t11fu+AVf54LAMhpYyI9IUbRR2N9sy9bf7gALjBAmOnQ0
CY5BMqT5YlMv4j7oODtGFcihqy36HcVkoet+MgaDcqkI4Yu8bpCLezI1FSMZhwEuIbqJKWZkglF6
wUKxeeeN3zaazaVAKmib5lOQLPqo6t1LtguLO3a1leMQgRm5LRIyxZC2InXepF7TPVjcMax9R6uB
RHVXKJSc87KLetBz0/d+Z+54+CyJp7kXqErIQH1p1iTK+Tx4VSWwc8dsQXocxMBTy6JubYm0/n5P
xvXKZXl2tq88uy7uSQOsEUV1NQAcV27JkWjTHDBNoA5qyqK7BPKNb2U1eIZD9BdL7syWYE4GsPzm
Yy3uoHnvF5C7OKgO7W7AN2dRbMvQ5fGQLRDWER9+/3WfL/crh+TioCBLMGyCRkC0bfxcc35MW3ZD
eP813K+hAv6tAr32G85rODRpE897gj9gZmQ9LVnzY0iH5jHoMXgZ2Dp82pcqe1uFbE7yzpLuPgbL
g8mFidVjUlLsZAyXZjuEZb1+tzrsr+GGL27NsXlQJ4SGAGVWNOGuVW5HvKZ9VY73zQDOkYOAqjk5
T0nU3I7IU25qOsX3CSQVvwxbE7+hqttug6Wv30lKsyOAX+rw+89y4c1xAao8qhphVSCKnW7psSc9
ho20V+kVKrWOu5jJniVtgnfYxJyf0yXqDxsHFtNv646/AMtnFswQCQaPmq0xx7QMxxK0bZ6rOw5D
TVEWm2FE2SHElPe8VyZftWfekTm5AZR+4xnIeqS+ZKF5BvEI8KvGV9zRpU/qOIihrM0GxWdRxPty
kD35p4wCLwGQiLvYtJC3KAoIVAV6TXFVhqTNwdp2JWN6fqJeMV8XnUbsOAWZHNB7qSC/udfRehi2
mL1de+EFf8H+HQ/RD6DeS2TWFWJm7DjN4o3dmmtX5tL+HRsHFxfEBlcrMLnHljsG5tBDp8IYxqyo
X6riItWaJkYILltRqCzVn/qleYyDefjsZVAuLK0DZZMgICou0I0MczHzz9UMJInf4o61LuiEr8Ow
YOfPkxNU3vcsePRb2jHVek3sxEoRvEMVPMtb0pY5Zfrb7xe/8Li7TeVoH5ZIh0NX9PM6JIdq7Mg5
C+P2s1QgCTE02+5XE/en3//aBdt1O2Gl0LSObNQV5WbEQZHpSffU75jcRtgm65a1mOorzFbLAx4+
fpjT2dMzuL0wIAaGbGsXWFZC4o8LR0UBdOnX1L8ufIXUcZi9QA1omGBaUHo7lf30lunhVsbs1GBW
LspqvxDUhbBt48RTUsICuqr8wit+z4fZCzEMRQmnygBh52iBRNfz2vbvhNS3FU+ffn9rLsRWLmrN
WrSsUyARUdhTKO3X8TjcEUCAbobO8D+qhHUff/9Dz3t9xUO7ALYB3NEQIud9wasU6jl9BmUUqLUP
N/NOlrthUyuw+aucclaSDhggba8NovzbzHrlp912KE+HocZzL1BFH+27ddnIBzonIDCy1XCe58Dk
gH/wQzM04IFNq+AQDW3zlA20uRd74NUixEd0XTyBd1kyfMQhjL40ffdnN3rRRGJpJ3FbBwOuzA5t
goSKcycwyztMyV+//24X3IqLsONbpKTcsfYebO/beI7zcZFeMhTYuOPZVbivDYTm4FeofFtWaXtk
TTaf/Xbu+HaUrKVF3w4hpBHk0Jn5L7R/PWs5LrSOgSVvEhNri6aOgJjM7JzHzXglmrl05k4YZsK2
7mRVdWj4bt+XcJoP+9J57txFrQG9HQXhDH/YztHZzsG3ubFe7N4Rd2FraV2rJVvxPTlGN8HgJb/o
KvVp+GJtJ/6yVi5jr7auqFYSn8sySw9gc21uvC6LqxEZ8CiMaQsfsekp+AjFgjcytPsV33fhe7rQ
tXENt00keOCSba9vJWf9HUr817rVF2LH2DGinstaIQVoi5okzSnNwLAcZml12jrpWSt2MWYxpdVu
qemKWIHjcu0/YL7Ez7+48M8xHYxmq23Q6xif1qn7thl56/dNHTPqW7FEapm6Qq+0PlktzQFTPJVn
vOU8ysvQSKga4cYsq8nyJuFveoJZCK+tuzg7aMdyqIsg/Y0S+ZZTUuOup14ERBhldiyJoJobjdB7
KtIGKAFO2pwYvP1+O3eeOUj8SatWFFIAQkjvWdTznMjgGgzuQrjiYuxU2ClkRGkHJucwD2z6x1zq
I5nEp5a3i+df8GzFP/UjtzrpUfRPumLHVOzUgDK/a776HY5jqhioiWY1cthRO3wCb/FwsD25Nrpz
wcu4QLs0BRaeVzPCaNWOOXDJa16Ws2dZ2wV+hX0SrNoASS3C5Aj91E9blPidSuhcGZvIKNIM7jHb
7RetzmKhfs7FxXwtIQrOAkSERbuqu35pn7p+uTZXeiGgdSFf08r0bKOpBfe8mMRbNVL6qYqH+iiH
AcSkpK3BBZXFOs3pUEffVmNKv0w+dG4Ri4M10u0qwJSeAEqsQfQMHc1/vK6oiwhTSQxaMh7jimYR
vUG9I7mZpTV+tuVKDArFe2jUrF0RBNGtncoht9w3snEhYdkMTEhiCMKmzsZPXSSTY6StvRIhXHhm
XVBYVk1pmmY1kjC18tus3qpHDrT1P7qHUzp4Hb4LDmOJXomRFn/B1Ot8MD0qfMPqd/YuPAwq2MmU
TIiHx7T+W5SsWEC86Llx14QXNKqbSXfo96K9uY43bZd5kYNH/Bc6Lsn2bGqMKKYqGE9RFp1Dmni+
4i5EbLH7GDUCMcLEntW1o+pRDbtf/OEKCFJj+2WpYEpLOoHVBmQI7V/KAOrgd1mil++UTLZmSlqk
7hEmNQ86M1zmbUQr3/sSvlw/zbZQi2QURZMlH0mz9EjauReDMz6qE5tRvLKNalAbq8awOyRRMORp
pa41lV+3VfYLPqxnRpnnyC8Cb8Zdvc/7bdCJ6JB2UXD2OX3mgsTiOUrbrZ/7giS1ymdIDZHwmhTG
pe07AVoVAeSLTmCHGv/UDznk66eT6tbhfVOP9go293mtX4sizEWL1aTsAcOfUOon+3hie7cczBAa
BGu4QAulX0ylvDRJIuZydqXbAi3rGGB3XhH6sNVM3LEm8UtOmIsfm8BK2/cCqbjtxxvZ/pVNq1eI
z1z4mN27oM6WtAUJU2pONgnTm0CVn/wukGO+8bSkUFNB2lbOVB6yqGLHNVx9pvVx4o7tYpRgUWKF
byijSBwInYdjEJsvfjt3bHcQW89ZubfFmmTfxbgtYO3iXrpmEXMRVUTNcyeyGYUVDJLf9kk5v0n6
wauwwlzKrgnw6GSAnHsx6nLJ7cy/1bH2+54ungpAJ7ZElLSFYTO/W6FxcNxIvfq5GxdQ1fYTpVMK
mHGUrh9UtLQnKFf5tUOZC6iiE9knRpCWgHypelNnk3jUNdeeW3fzKShWjZqgcbZo+YNF61vJrskj
PIcXrzgxF9lnFpmRNm5xzVW0z2i1cnTC9xDKbJCW1reDDLMrMfe/ncTXfsox12ZfdxJkQFhtfd/n
WVOVeUcJu7V6NnfpBJLzuVr/jkeuxSHpgyQXhOoc09r6VkAe6H6iUXaGlFR0U04tO4QpqR/jzCTH
zRDznoMkCbQUZXgLGv/sLGfSnkuDvOiQalCRH6NtX05VWcbnhY/9aeC2JHmj5uSWmgXjzzNYtE/J
vn2qg0Gcp3aVyTlc5bge0D4vVW7WBayAVT9GT10TQR12nQNhj0B4Bu+icgenHwQVToQ8z041IPu7
EXML0eOl3inLWZ32d002hgO0k1RWfklMKD5CdwcNjhD1z88s0tsjpmGjO8oQ6BBCx0dQvg5XnqrX
E1vmgtvqPZOb6PDUgryhiKL9OEzDlRDtwkvrYtsW8LxkQTih/WEbfc4wtAepuZ6e0sBWd17e0gW4
RbGe1q7BHY3YjokPRf6Q43wNP3ThaH4Bs9GkpfhSiLsp5Yd9jeWpW8ToM6QWMRfKJhQILRRSzUKA
DTf/RJLIa1QFKz8b9E81Fst2cKZsKCjqbotvhdwgJYbb6ZWNMBfIBoVxJqGBigqO1cOBgQDytDAt
/aICF8lWTbYd43EETC6SwyE26YPGhLlXksZc9q40oLRFkRWhX1DdZnyoD6i3+EX0zEWyhVGP2pyQ
mIbf9Dlu7T0APH4ga+Yi2YgFZj0FgLjYqg3CngGpPnFbJU+/N6J/axuvuF8XugZ0dYrWJLrbTVLR
tzHi4r/Rho6PK7B4+b6V5HMn9HaYRyJvYjjD87CQuD6ocMvu2mFZG/xL/Cu/C+b2rdI+aEnGRAP4
u2zvkzL6pqfOXnEYFx41F0uXhWVsE0wPFyIIIEIesS0CNyo6Tkc1P7dOIwUBNL/r5kLrWCyWDOlF
W7C6vJdp/chWEnqu7WQxPO6X6FkUoViqvUOwJZCeyiH1s0KXe3FAnYcgAWsxR6PXHAN7CTBFq1ev
ibnQtnpcTVpR2oDIJyagi6/w8onELx5yoW1NvSxzT+GdJJfhoRwoXtF1uZZrXbIUl3uNQi+K95NC
iTzZ9MemXdObDVCiE5DImuUTinn3G7SZ3olVQIJA9P3jwCadYxa5nA5j+v84O5MmuVGuC/+hTxEC
AZK2ysyanJTLY7e9UbjbbTQgCc1Iv/47+a5sXOmMYOOFFxSJGC6X556j57d2WKMbc/nK+SqcqGll
TaL2+XI3S5OvYwF5UmXaAClSO944o66tFuems+CRJ0gLXkJwotkOIWpwATGoFiU5CV/qQ9EZPzgu
cXXblCW53XmKhK/Yzwt+Wlbq6MavuHKOO3Dcn/fIa20kv56psenEAGtLrGWxIpW1Vojc6tkr2ZS4
9Buf8UiczmDDYRgkTmnPt1NcB5/+3PPXhbNo4mq0VbtYLZDM6pmMZD0g/oRORrEskCGCTw6IcT0+
DGmvq2yP2ZbBp3GQQQ3l0j//+WsDd5m8PwUjFNYHzWxKbCWcfqtUfY+N68a14VrTl///qek22pJJ
CFzyNZvfxRvMDWHe52WRjFGLfm1c9z1i1R7fpB0txNWm6ZPtbibT/0dfvXLiukJpxbpsWx4gzOm2
UMOUsc/Fh9GiGiyrkr3ds7Xl3b86rsf8kK9IJx/LqMrNod7D6YGYnd3zKQ8+q6XGOhl0fqR5RJ82
YEzg/qckg1Fe/8+Q09Av4+HqKUGMbY0h6FE+Qw3vLpk6DX0M9eI1QVzYI95hHGS2XUFFKIqzlG1J
Fux+yRTXJi8Cx7AXkSgwzPNBb90nNgd+TbukhwH8OumSFM8QQdqP09RXZ2ScvKQDaOKyHsm49kGs
cX8s0jZ6mSyf/tF1XHvuN862vlJDh2DeqmexzB+TqoUKr9XML3xzWb1GRbxA5AvmoDyUFlWNnNNb
qecrK95l9eItZWuF2/PzvNLtZCldIAKpbmyU1xp3tviEDKbuGap6edN83/Dml6Oc0S9ccwE9RJ12
TiBW+MwCQzKRqLdTGL7zW0DOdW9eGUCvDiHtVjWPOQ4pPFT4Lk5n9+Y0HfbK6vI5j406pBM5xP26
+s0Ul36LYXtg1ZyWz4sav420WrJIRcvJa1Rcogl4MB/xOQEfc/FBJc1Ll/bv/Zp2BryuW9oKZtG0
bs0hjbrkOEaJ577ijHiCWn6kq0Ug06oxB9vcGztOfgPuMtOR4bSCYmggF1SaH0iQlxkzZvOb4y4q
VcRhbREjoed6ImeOVfSxmpfJ77B3KSlovUY5X2yBRGd9KswxHb00lLDXOrthvUc4LYuheGZJf993
68PG1n/8ZoqTzGdNH6mFrgU07Lf4yMS0ocI8sX5xrasZ2jX93oQEHa933DEYwV1nKJmXVBhNXEqK
7QMSmhqfcy7W8LyyKjwkVOR+YaGLSVUDqu+rpQrk0JT5PYxgt+MMdNhr2F0pMhUn8QTXmlzWyrwE
7fxm6YXnLHchqWJHtSL0fLCG6hZnm0aVSmAGv0nuCpHZeacCxcXFcyDoAyedejA2LR78RsWJaBOj
cNKXpnyOt12fqrBMDrzdbulhXjk9XUAqjRq4yq1ofVzfbum3Kf/h12tndcJltywGgnAiUvZBiFn2
5a1632s3I7fywixxQwQJEB7WI3vHoZKd1TRVx76rkzfrIn6oum1lnxfLczDPy2Fees93VbcsY8JJ
V4ByKZ5tJ3ZoIu7LSdm2OnoNmgvlb6IldhuFeuYYtLHY6qyeld+u47JqAcFX7lkCJZSwNIco2J9s
FCrPjjtHq2iVXlXA1HMylEfD5gPz8ymniYurpfMaIxFE0HQuqqxq9y9R0fs9fbq4WthDOzOo0XY9
iHNa9j+6FpIPft/SWbbzKooa2uDqmfaqzNrQVg8rojK/q4BLpFVrE9iaDWh9WpeMpOLU5vPm2XVn
7da10IrOrXpuqjHMiioQh3mCTanfwDiHK0yn4WlpMTD70HyGqdindCq8lA8pnmd/vf2rLm2A/2mE
eCDVH1jefipYrP024t9ANNIOaxMumC00whNj8LSCG/MaExdD6xAgURMmOFYtHh/ycKfZmsyeTz+h
szq5ansB3wz1HAcbP5g1QhBZDPzG2r9EuK/kRFwUDY4cNfQ70kBWAckzPBkOWZ9oe9whX+Q58pfD
66eMEUQM0rUmNJATbLqAHitoxK+edzyXSEuCLhWT1uq5W3h72KPyw0h6v0AypL92nM4E79eaprJA
ILNVy0NCUr9F6rpD1pEyVYfndxlD8g/1U+n8MMUr88scuShaUybLWhdbKgNr9KEZSHzs8+2Tz2yP
XRItnkrW46ETr+zJeMpL+2aI2xujcpnSv0/G2CXQGlpDqMysgQRV0N6xsVsfqzyaHhcx8b+Rqaru
vH6C+/wOIfgmV8uQQkBAHQO7bVBj8YQ7Y1cObSvXONlxzZPwFpufKtjSPaC8zOuCHbuMW6LSpAkM
gux8a8LT1ENEb2mD6Mb4/++a8doHcO7B8x6rUs9YqkjwVscwDLuneqvEYa2Xb3YdsP2E1Epod5bZ
ms8vMRve6jbMj1t68WZP1ftiFeLebs1ywLMseI5u/9BFXB/6nof3sy7+0rNWH3jZP5BpeDtWkJGB
50uX8XgpzoQ0Fciu5LPXV3YputVuCu8oey4L/CBqe1g7i/6jX9vRr1uDoBSgFwkSuZW0PxZ58QKQ
5pb+9WVjfO0rOPvOXum2tPOGmxRrzomFRlaL6XnjG19r3AkPuraHW0kYpTI38XliyYUO9twZnNhg
aoMiaESVSj1E65hpGwbmYNjY+NUQxS5Jl6ZrNRSUpBISr9NhndOveO732uxjF6SLyDyQOV4SyVSo
xHFayrU8kDaIb0TwlyX0ykd1YToyMDwWrtiT61oNhxziLA8rn6sTmdTutzm4RB0tLC2HSaRyEKHU
fQvONmn8LgmxS9RtvNy3RaPiA4IxoslQQA95FpsaxbySE7FrhFmlBnoXuU3lPokewnO6vWuDNrnx
bHtl2rtcXUzzWTNo+Uk12/dDEP69Me7ZcWe5rvuCPXI3WFF0OzbtKTSF5znlLKh9h2RnZDosKMbu
OMhSFDqQWw+0V57VQVP9uocBZmjrparwRZe5OtpyTu5Guo+HJrfmiXZFfcQZqb/hqSikmR5E/rjG
Jjj1carvK43zcoGX8I2p+7qxB/QLkl87kwsSz8JEuYxNOD6ZpG6f0hXJtqzcQ3VqEs163GXU8HlY
h7w5ACOPloyvoKGOlIjyCe915bGO4n7OUGy8PTVqn+4uT7BlFhZlfU9qaMD/ee+/spJdmgWXZDIX
Q5/IdoraU06n6Ly3VnyEUVLsd7y4EEvDoLov1iiRpWL/Kmq+9b3w8rOgsXAglrxqoHI5NDi6io4d
wm7g2WKFV6wfuwzLaHfwBGOdSNXRTxxFmYc5NF/+PO5XlrCLsIgUSCmooVgC7hCnQu/3KP8Zj16N
u2CghSpWpOYklSEL3qTjfE+4fu/X9CXa/en+g5AtiFmMaLPf6ad2mOBKswx+9enQfv218aLBStj1
mMpoZu9rsz42WKx+/b58h5/6vYiIDqybsGXmyUve0G9LSv12Y5cJFBUdo5Gg6ZFuT1We/Aiq2LNp
Zze2U8GhI4WlE/G2PvB4glohZLH8hsQJnoqyH7tFJ4lMxVof8xmctO3rG3vglfntAoEsyhvbIY0u
bQI6K6ybHQI7sd8kdBGtFN6PUQiKVJI9n+9ziNuh5JV9+POwXGbyK7GNC2ixhVqLJ+gE902x3K9N
FWYszvejXnfsMBVJb9xrL1vUa3/H+bZQoURZLZsTRPMzUgkrrPYKqOQTcxQirB/CdAG9WsB54s8/
68oHcYXJbJD2+1abWPYm/Jq21VtBiFcGMHbJqwT6PbQIhli2eHDMuJjf7rx+8eq2Q179n4De6dTA
ckYO3H4wo/oG21y/UMcVJRNxMQlVUZxLY5d/mUVRfoLRrZevJY1dIktQlu62RseTLV+OEJ37q+ex
H7sZu0DWXi3U5Dkar/s9yc4pA0z25/G+hCivzEpXhmyNWEEL+ObKvorYm6hi1VNZVct9BMvPTEd9
eVeTObhrQ2VurLcr68AV3qnzqbDJ2seybDnymH2ZlY36EdtIxni5OVK9fPzzT7uyAlwRNF2mCe6h
cyw3U/NnE4zkoIPYj1KLXdorumhNF2KJ5R7H4J77i4qqDfzOARf22ut+BsJVCWTYtD6qWY+ncbml
33ltXJxzoOqKYRCxERIgxVnb+r4d8u9+Q+7E/LwslhqCu0JGSZke9yp96S7u0V6NuyhPPY/9zmbB
kVnAbo0bYvEB/I268SBz5WkvdqW3OEQ36FR3mC4pC7usLfj4V5Hy6Dm145eO9Nupq/fphMUyZ71d
pjcItvwUxRBQ/RqtzEk4WkiKcYlSJXWc2qi+Y1Qzv7PZ1aOal46qbY+5JFse4dAP2ds97KJbV4or
B6gL5WhaDLCojYVMhwISI5uojtCoxo0lH0L7bsdTkWe86HL+KJLdKU9CLgVh43suRnuwXJsbB/SV
deEii6UiYVNVTEhepMlpgG6iDT0vw78hi5Mi27JPXC7t8KRM9F3Nt2oxrnXbWXM6LFEZjPJnGY7b
fOJ0ix5Hvpqj16JzocUaU34G2H8ZcjsfOtawI4czsF/jzr15CSLR1w3DqKxrnSGzFzxGTbx7tu4s
KjW0ZlgIZktMOlj71pbcIwH9r1/XnXtRuZQokq9SbEYBfJM7KvHq51e7E7v6VHO6a1UX2OhGUYeZ
2ee7oSk8d1GX6Br6CUXr3c6lGoPwmOscNQBwkPacLtGvGxnvbbeVwmLM1/JHvIj1YBQqZfzG3Img
uxwlJlo0mIu6rcZDOIESFTnjftU3sYt1aSRnsTlqjPuyvQ+Rv8smxjzjQ9cJemuXoSN1y2UZBvnj
NJjvO3SP/XZ4l+tSO8fLE3B5mU7b+JgvSXcH+Y9bVZlXdhiX64ppXU4Uleu4S5OvISNn249f/vxJ
Lzf9V8LP36CucUIda7JTyeqavmtt2D6aIR8elK0rv23dRbsQIqx9CJsbvMuZAIpjcQb7eeF3y3LZ
LoaqJ8KbgMmIQPZH8e6OV9EtqfFr4375/59yGNGwJ0249mi8XKcM0o9Pot397lmux2RAkXcJeHGZ
6yFcC1bk2+H165kicdEu8Fc5gSo2l0UC0aJGH0CkenbciV5nzjFlRMclLHf+G6rqS035jZvJtfF2
TtK8UCQaNHod1cnb3Vb3C7nlRX+l6d/grT0vWlOUVEa640e79ibru8CPI4hdeEvnxRpXzFAJv7Yv
pAyOY8h+/HmBXuu4c4hS23LelzDomVO4c8A/q806xfajX+vOKbosdAcB3DE5kfavlGvMckBufvcF
F98yMwpgF1xvJZ4DbFZXSmVlwjxXvgtw8WQyUAxZmIQCtslgv/vPbpu//YbFOUX3PlbDmK5Mdk38
gw7hj6Tnn/yads7QoeyStFwEkWaAI2kGjUr9uWXJ4pVjFL/xA+HQLSrsqRxVxzPWhW/qdPJbnq5Y
2UATMSAuojhBw6No6/Cgi8KPmYN91697bTetZZirNpI8198Znly09ltBv4FhELokDKbqMtzZC8Rj
36Qk9YwUXS6MLmuVq34lcmIQpIgXjbyuSnK/9xAXDWv7tEw3NhBZa31gG1QdKz8pg9jlwjoAB3VE
ejTN+H+pKt43UMjwmuEuFNZSPPQBzqdSwBAAghjBf2b2zHy68mTJMCxltG5UkmoKT02X3C1p4du4
s+qDJlVVX6tIFm37KdobKF1W019+g+IsexNBa2eZUEfZjVZndhAvBmnog1/jzpG8dRaaDommMu5E
+09Uh8UHRYr//Bp3Fube63irupnKIdjsQ7TW77rJ+r1a4BHu11Wf5yEL1UKI3Ppgu4vGPjgmq1/9
CTLXvzbOoi3qK8i4y8m0H5e4h83P5Oe5JlyUqjBlgxzLROSi6uGg4DSZ7QRohs+YC1cgTO15U00G
l1pddz+sWrGCOj+1W+GCTRB5asRe0VCWVcPv46CZDlGCCje/njtrSI2qVAUxoWz29jhpeg5Y9Y9f
084SKqBNY2irQ+yGuyx48nlpVq8iDuHKg60D7XvL813WFp64B1TKsk/TbPOPf+7565cskTpLqJkY
/M3XMJTzOhXNMa6GDinMPAq+qqJvb2Rbrsj6C5dvAii76HZXoYyakucHFhn9XocNjCX3Th8SyOtm
lrVQJ4t5Qih8BeBFaQNso3ugtn+5KYrTn3/u6yGrcGVVwqY2ac+aXUKJZrtPAvGlnxM/2VHhklaQ
3i+iOc03aare9odxgAZvRlqSwIIjT1o/fTHhAlfGRiIew3SX7dZaCEas4tD4ht3CZa1ak09mHDHf
mm39kYJAObC6uHHSXEL332/0wkWt2iVNt9iSXcYpMH5WUf2lmBU9bWHDn+ahq7jfUneRqxDjoUoa
78iS8e1LXPLhQCAbf+s54HJ4vfY7nJ3E7EtfJlW5yzRKlxMKWKr/yj4R/wag+B5FvBb47GE/nLpl
J0fBYcHCYhLAD2yvIq9IRrgGlYoOxQgRxVDu7HuMrTgbwtIvtyBcilgRO3V4PAklZMn4oYEPfFTW
w42O/68c6rXBc3acNSCxQbHuLrcxVBAzgwCGhbr5eSq27phXSXnPDQoDV9u0h5ztJNNp1R5q0sGk
q0zrTIx5hyd+OhZZMgTRCTK2eEstFvgwsWLb7isTRs0xb4fG6yIqXLmkdWk6OuraShuN82lM8a69
h5tfmA7Hrl8jAVMacalCR+utKjK8zC93eH9a/fruIl1hMDR5aLW9UDSo59x0ViTK87h2YS5NgSGP
e7LKtcbLVKshLglDCb+euxAfiNu0HjfsQwGBCXFePXT4x297cJm8dNunoky7XS5s+9rrUoMn5S9+
J4yTFGmZSFZF2l3CVevb8rLX1b9+DV821Z8yfhOKTYZkH7Ext00PLwCBdHQ2w+/Sc8AvEcJP7etw
16joLnbJIDr4JlmNObBhvuVazV7fMl0ltjlfWmNys0vBJprBua49bbS7RSpca93ZkOupp13fo/WQ
8jwTRR9mC6/9IjCXKwxQB7AVWmyynxT/WI1kexHjGPjNRRcs7HjCGhokm2yLTp/0hnrUlE1+NXPC
RQuDSrOuJf0iB0b+oWSojl1J/LRIhYteqboCRtdb1E00S3UYV53fg1tUNw6Ky1XolXPCZa8Q0US0
LSYriajjO5vrSB/TMozPuubVNx7T4cnGCiRBOk2+v8iJ4/MkWg0E3WZpC2w2/YBa73DzypgIF7pC
MqPs2ahmCVZhfswjQu44CoX9AluXu4rYqkUOlVFJBwKbyTKO7wneqP1ad8mr1ZAN+IYYZd2yBz19
AB7vBV4JF7wao5ROe8dGOdb597D8UcIWz29ludQVa2y85LiZyZbvd/BOG7JpDX94bcYudBUsO6pN
6DSCqn0T19ZkgK/KG/2+nBSvTHwXu9raoeIo0RtlaobhjpttOgH4iB4imHs/tUtOv8VquVW1fmXn
/A2EWgguxQV+SLQnJONNuryz41h99RsmZ1/W6WTsPkUDanLm/RF8+5LBzsoPVhIuCbWJTqEOqxkk
XML/W/NQctRL+3XcSVtFbU3GLma9RLXMZx7Yr2UaeB5WrqTRVC/pQlpM+XYcO1lRYY6Xbcdvqbok
VMeDKA+CZZBph1o1HoZZaks/uQrhclBtVcyDReGTxF5WvYl3oCQ6MH6m5sIlnaKxDqyaVgjGVXsF
Re4ZhRB2euf1RV20ELBct6fwTZemnu6CsNEZzCv9as+ES1HFuOqLcRG9tFUcPIxV2txvevRcoy5E
FQVE5YKWvWxb+gFFCIfG2m9/HpVrmRkXm7Ioc8Kn7HsZ0VE85DZ+6NcFR0d3yKPuJSD8NKTxF6HW
4klPqnrDWsBPm21uvSNcOeVdsGorLFI+q+1lQvRmUNKi2f3YJ/TftijsGa6simSrjtZvZV9UnlPB
Wdwwp4a5W5Ia2ZJxPHfdYE5ty4aPfx7SKzuqqxI3Y9zqBKGuDEFxH5dg+stozzuAS1yF61yRUU9G
ju1niwRH1o3teuPYudJvVyQu7jjt05Z1Euafx4FMqIy4lfe51rRzJ9qs3aBnUWNI1uTDHcE/XkPt
OgEOJk62Sq9oFwU/cJivMxYwv2JV4ZJWJhqDlAtrJLa5/i6GWukpIiw/+HX9MlQ/3bZq3uX/C87l
HOckM6rJBtSYejbuHLs1NNZmHZBOroe6DeNs3FrPw8sVzgKrMCE+iTo5FGF7Fv2wnGnnV2crXMiq
of1YJCVv5FiSx32ZPjX2llLztSnopFkgp91Ueby3shLJV5Shqaxfy/de39IlrGrR5KBBtk6yhH5c
AnuuOGJwv7adh6IOVGtY4l1OBkxUOmtMpc4QEij9tkKXsUrtzEJNhZaJnftDqavtYMPN81h08aoi
6ba8pWkrWZp/C8p8z+Zp9Fv7Ll1FK1qURRJpzJWRnPYoGI81Kf2SOK5yVpdPDEWPl1EfwgdcUT4P
RXT/5w96Sae8Et27cFUZsbIifNMSlQ7i7y4J+JHveCcYYZN6oyL7ylx3CSvo+2xRnnfYyVnwEWYW
EJxNA7/7mmtdHsQRrazYtWR2SY5BPCggoq2fpKBwJbTCRsxEEdXKpF22Q9z0TztM2W8spSsj73JW
fCqEbYPOSEg5jO8mRtdjnCf9G52D2vf6uC5sdXFeR01h2Um6Yznt41QdRN8Vp9KGuxeyiOrhXw8O
o5Z9TaYKa0p0EqbJD/MubmRcrswb19yx6MIdN+S6kZY2pYQ5aH6qbGRvjM211i+f5acTr6ona3I7
GtlAjLg2eZoFfP3sN+6Xv/lT20kZQUMo6BpZhM3+qFaenI2x+RG+z7ceRa7cyv9XbP7Tn1ghAhIu
PG8kCUz4IVhXXWZRvY5vyioBbxxU4rQVVNzYJV4fLO6+hI+VGYcegnJya7e3ovxn3P3wS+4aZUGV
QShlTSOHnX9Og+5dVN9SkH+908JV/woHRcGmJZ0c41GfpuG899RP0R31iL9+4UDDZBd5acQdXRdn
TbU8EZJ7XrBcwGsqw6VP16iRU1dAASJY6kz1gV8qwWW8EjgPkRZSMJKTH1sC2nAphWfy2GW86mEx
I11LI+stR3orpfXjOC/8Rs8FxvaVo8plvCYaR2MZ9FpOQGCSJ0Z5UR1ATa6wWIi5+k9z46eRIVzm
awCotmym1RDBDe/jaflgFj/zNuEyX+uY0Drq1lbWTf0N2bS/TQAJIK99x2W+uhWAtOkQhBRpofuD
FtX2sR4VyiMrqGL6RfOuElgz6zonBDGaHdflkOgdHnf5LWWkK2vWlQJDJIIymI1qSSKWHoiYm5NJ
BnFjfK5smq4aGCsDnjbTiPM87fs365q3sNjt4GmF1/hqORAam/ut0eQGZ3LlhHflwfjYheveLy3e
3kgH04OVApNDESPR5X9//uCvDxd3oTCmONGoUcURGdRZQuFdQbny0yXgLhTWjfkI52E0vnaMnRsy
3/eiuqUT8/rYcJe+bdcxtVNosAyg5nJKi/57w6byqaZU3/jY18bmso38dEI2aQyLmpE0UtP1MOZw
H2C2+eg37k7wMKXrVgbNqOUi1H9FYD6NQX8joHp9jvKU/trtGRY9u9rWRvZ8nd4LYJZ/9aj2VFld
8yHryr6Fb2jixxJzF+damiUf8HCOz8BLci9sXx7TnBVeWwV3aa4laXeBhDu2imr8r6TjA4FKtFf8
xl2GaxG2MvtmNDLWRXu0RfRW1FN78vq+LjplW42qOfjGSR3T5JgKE59qqK3cOMiuzEyXmJpLGJLQ
dNaS2+o5wp0lS4fpm1/PnVk/F4wUgFi07Kx47EZRZArO7n7f0wWmynYP4y43tVxZ8saG61MzzV43
f7wyO9N+myuEJqSSbV9A0qzvbEbG6c5vUKJfGw9oyuY6XisJS5/mANonOCiye11BuYs+IR1np3kn
pRza/HONe+KupxtNX9kLXPIpmPLSjChPlDAoD5GNLk3+yMwwPa1hR15UEBC4cev6RoHbtWnp5KRS
qCC2+TaXskvm9AG+keqAfGZ+Y71e2fBdgKYYlRa83ks5T3n3dd2m4U5Rsj1N8J28sXVe+QEuR8Pz
alOlnUrZljnKc8ZqP+iesKPXJHKVi6ZcJ1C2VWidb49LZ4uT7cXod8FyXQ23cbVmbIRCTcfy1vD5
IR93P7Mf7koXEWGnnOlIyQrE40ErEWUBPJT99gSXpKlROdsu8abkms5/1wUsROPig9+IO8s2nvUc
U5B/YLv5p3wcnpuo/duvaeeUzZkyU1JqNL0mD7Pu/qI6+NevaedqCFPpfBlVr2Q5QxeasR1XOOGH
5/Hf8LzI9ibvguAc6/G4NuPjQsxfXv122TwarCFyaGg6J/QT3YXJqgCWaH6NO3njHmf1IqpSyQAp
u5MFkAzJhdIPK+K/IVHBMnclTYMzD9uXklmZz4lfJODyUKpFdZiyNDgnpYnfTlsXv1Vz7nfouTgU
nVfVTKZQcu6i5W1SsPXUpwnzyrtyl4fagnglW8cVeChyqT4voRMbkhtxxpWjycWhihLrp4nQ9XIu
gyJLA9a/5dBxbiH3T6f7GS/aR5IGt262r7/LctcNEOjlkpB5Dc51H5T8YIOuPHZKTD8SPYk7JNva
u830wWFnvPDbkl1AigSwrSvjMjhv+9z9CJJgOuJCkXtVH3IXkCJ2IcqOM34QMd/GQr3EEDnzWmsu
HVXkHW8gHYyzRPyAvH53LCmnNw7BK9/B5aNYNCIUaQMl2wRCTI0w5m4nU/2kNV6DdJTOWYOy/ie8
1folmLmLTYl8TttpGoNzazGLkwqWnbXxK+rlLjdVsHTB7EVujVhzgkTnixnUjdjtSjDiYlN5OkUV
OMT0PC/bp2atnvdq84tzXEiqWNYyaFGyIFm+xZlZt7+mnHtOHufMDdcN0nItzlwWbk9RLH406eCH
M8IZ7dcwnFI7lgLqU+e5HR/1ljcZJST0O2G4c+zODFrIXK35ua6bRz2yLxvqV/0WlBMYj0UcTYuK
gjOYye/ErOaekslPKYS7gBTs5Jp+2G16nsLmR0HACw/Ipx28eu4CUkxjbtN8wBFgIMuQ6OVrHM5+
b8H8Nz4qNX05rG163qrtC4xm3i1m9QvPXDqKTVOZ25Dn53KHTOgeLd+2gasbW+//5tvviWTu4lG6
50woHCRniO20ciPxdLdMyfysqjmcn0pcIu57lMxnMNjN72PFgxdsce3jBmtKeEMO8/o3SSf1QglM
jDIIGrHDZKc0ycxST98ZymA+xl1U/1uJnamMFrV4N1dtrLK2EcjjqDSaf5TgA/+OQga2KehrDdJx
pSetEn2YknD+ViRmv8MDA4qC16Z5WxQkmDNbTSuMWREIZyZIpzkrMGVkJ9gO02xKD0IlLfSUdLhm
rCjwOL8O8RuAF9UXmwQF5DmThd/Rda/Pqgn0fQAx3UexrgZdWlM/aI67cJhhBXwhogiW0PVYZns1
4infz9mRu3DYxkdw+kOanzlMXLpVdNlMsYn8eam8/rrAXfLLxG1Rz5eOG9S8/xhw2XuELel/Zdyo
Z0W76eHPf+bKseCqa43WDLxnIj+TPrzPE/1hRUh/4ydca9vZp0qhIX+zDMk5D/GuE+jtxFnvZxqD
IrFfN2/dJGIHMpGfxRydy5x/gj6hX6Dqol75gvyMTsfkrEmSZ1HwISDkVundlbSD65SYdHEXYvGk
57xGCfwUbeq+GWdyaMfdz+CYu9iXaJZxbnq4oE9ibDPBNlnB/9bvm7rY17oDzq0DkZyRlHkke0UO
3UIqv+PBFdiiCzjouN6T88SX7Xixvjr0ddf7XZ0iJ5RQXTkFBfTaz/2Yfy878i+cXt//eRVduX24
2BffJwhUhVN+LhbWHEtFl1McwV+7SmDdk7bB/rhDPP/GH7uyrFwMTCMtY6GWnp+tqSiScO0Lb2K/
VLArtYXicjYUJXadbUrHQ5/ak1pjP2QQdqa/LtmFszFp+YiO56G+M6F5VmPup7bHXaUtlKZQGDHj
6y5twiBFkFQnLprk+OcPfGXMXRCMN1ZANQBR0TiK/BCQvsrSnRq/ReWCYKOJYfsY8/TMDJ794AGy
ZDurPvl1/bIT/fTupKr/5+xMmty2tSj8i1iFiQO2lNSDKE9pO469YTn2CwmSAEdw+vXvKCsbaVlV
2GSRKqMpjBcX3z2Hqqv9tbxExsKGhfxQIvfbKF0OzJbrUG8avQI146ekf2rj3u+24mJgXQH3uGCn
8gKjpzcosYWgRzj4ZTlc/isOBmPFcv3qCAXWJK8PcRL4lQCELgCW1HQ3fbXLSwvfmbIL1lTA08Bz
njgHKqZdwXMj5GVt5Vuj7XAsSaX8prjLf6mNj9AUKOLLqsyjqfh8qJLSc+m75NeYVGVTqyK6qFVl
XOfPyeoZ9rvE11qqqI3CMrrwpRhSQ5dHNsivXmvHRb46WlI4G1TRpR7/nIR5V7ez3ybuKmxp6GiT
uFLRpVFY7ZJFz0SY935ffd3EflrxGjsTTbYO5ohTcAnmr7zeX/xado7QNafaEHrt6yAiFxpUwdM6
IN3m1zr79bsbDe+yYdPRBbm8EMIAy3qoE3on0P13Hr9yy3IRKaubFVYPQN8gVozlvhlLDmsVFc+w
cUH4HsofMojLdEvWMCOhjr5hLeunbcTeU+Y9V2lRk+UU8SnEM2PA4rTAgfZu7VhJ8Ubd5Iet6qnf
xuqCITxOeLTIJrysNL1O6tHv4dElQKLCtmHVoF0SRQt0TFqSmurONfbGEelSYjkbccFjPMY6rDPU
WvIUdi9+7uWhS4ktnZFhSbfognTH94joLxar0WvWuZCYgVU5WD0ZXjZDlqMiw/LAw/1egvJGr7iQ
WF1W7UiLIrz0s3gJ665KAf345YFcKmyVFGY9EQsvSssD4svvct39Eh4uFRZYWGiHgQgvEpdnyNDM
yNbUiech6XJhUhaIzEaIWkBO739zAk03wf28fkMXB9ubGnrjMyA/JboAgjl9C9WIu5THjYKw0AXC
GsaHtpkxW64QUjpfjSjiCLZFKcX5djBFwt8XORs+khyGqYd8koNK4WslH802LQc69ZvXtBUuapWP
/UwCmbOrUdzbYO8uqKzyqugXLmilFNILw2bFZSz5RXftheaFZ9PXC9RPR1OiNhuZLuEXMoN1C2D4
zKfqHk73+loTrrIX9jRFrOHs0il75FHzSPfZ62YqXFmvqQu7EXAku+Ah9aTCMivX8E7Tr2cExH9Y
ZqHwoCDR01HbGdikbv/wMeyPe80ar4uvcJnmninTTCJgFwTSzzsdz76rTbh0WFstFYFIFrtMGn0S
kQ9dIz2nipNApwgE5Dpv9MKT3KZxoDK6F17bm3BBMBKqruso3bC99dVRljZOoWBjvF7qhIuCBbxj
KEcqyaVb2Y9t6PEuou58+I3J4oJgzMZii+2+X1Qpt6zT10k+zVU6S+EXhQmXBgubdS9tx/ZLG/U6
lXn+pavkvXv061lN4cpnDcNgVJH0O17PuvmjEUX1oVn68ku4quJJ9NXgdysQLhq2I/mIVbyteAyQ
L6ivBCs6eQU6wkXDcqbBQy7hcknmZnsKirY9xDb2qwMRrmEhkXjEoC1alzw+TsnYPzSKCM+Z6UTY
U7ztdTGP6BWrlzSY5Lse6bw74futueks2L2x9bDjEnlR2GwOmprmaVRJ8TiXNbuzV97Y4RP3Aszx
+poYVD4XLVgWCHsdhpbdu13f+H6XCAtI0LBuI8sl3mK4btNOX6Cqot7Nuei84m/hEmF5Wfcw4RiX
Cy/7/mkMIGNdIZN99IlkhUuEQVymhUQ2eocDR0gbxr7w2HrFmsIFwvqmrWD11awoWqkgaiDjdIBt
052Zc2NYXSKsYrYfYNuzXkjYzg8cDjiPRKNu2a9brn/1p5hDE0mTrk7mS5SY46CGd4sZ72zHtz7c
uQ/PPZd5p+18McH2PmnK5MAKO/pNdleMEem6cRIdGS7NFByt+Q5fGK9HdYjr/dojTITR3OzreBGS
wu3TtKdlrv0ekIWLhM29mFa2BcNFBG1xEEXyIahKP6tb4UJhfSx0UpF2vJTyU020xbWn9uxvV68t
kDNBAQPatqL9oorxD1S3+q1MFwhr6q7um7IawXUEKoWcZ8+nxm/xuERYqTnSX2Ex4oYJOqJk5BBE
feJ3YLhE2LYaXQzz9cPLeT90bX6OJs784lIXCFvrFrogcPW5wGTsTU3ib5usXrzWvIuD7T3kUleU
211yyLukFZ/eK+l5/rvsl+0tjtFEDxeryf/yOfpImuWL32c7CxOZ46FeJjSdj83bfHsk0+h3XXT5
LhvmZSdhE30pqS2OTafoAZ4N9x6rb+yDLuLVwFS572ClehnxCvaGGxo9XFP4fhuhC3khSdc2YRF0
l02uH5mhb8qu/ujV4S7NJUgFi4226C7RFu0PjSY/gj32K2bBpvrrNrvvXV9XqAK8TMX6NwOYYqe7
wdatHr8GMT8danEupdk31V7WeHkTDd1hW1avpLdwca4qLGvo7q/mYmFxmMlIzs+E6tArOS1c878O
vIcVYJYuCG3VAdWHR7HCqM9vOJ34ljdKUYZE/cVAGfnUidae4qSnnp/urM58aeDQsLL+sm3yOQwv
fI7uhCjX9Md/c9PC1bwys2AV3jDMReZ1MJ36uQXZMxLbfo9hbPuBzmXyFC/N3vmtKBfyimsJS086
oZ9ERE55bOWhHodvXoPgQl4s1NDxjeLmEg/B997EOk36XPudGS7klaNulO6B1JdiaD9RGBQrSf2C
ORfyigqy92pq9SWILX+yY3hs8l36Rf4u4xVuSrJ8mvRlDMEkTwGKhBOCjKFfl193iZ92A+yPSdfa
Sl9CTbpjOw+ovoQ8v2fr/NfW57UrNTS1zWUv4m+63S65hVrg77/83xfdV6a+yzmBP0okilDNBb1j
n6K8K03am2E7WqH1Wyh7qYewp/v7YYntm6kat5OmLX0OTVBh74sn+IGpRh+vm6FMF9Hk4wFSjH2W
V3amp3AA9cV6vaG3oUZ9aATCgbYq5jdwnPXD/YXLUBELw6ZeYfXyLf4xC/rY280v1+CqZZUsrjYK
97bL2Odp28FcM7TCLw0vXIRKi33taYU8UsNyOHD17/La058crqK/zhnFk5ljL9uyudVPDXxw/ymX
tvzx+0lz4/BzISq518tsabVngZp/6FEeFyb9WAzh0lNW5D2y1PWelYRDdoqO0LRCdZKf5aRwRSDa
tU7WROVRBgjhLTjKJa3a6k+/bnFiAtKuALA3vWcQqO8PK6ouH8dY+MnCCRfOipY8SGQ+bVlsV5bl
QlcpFD2sF/AhXDgLSeQk6XQYZqs1+zPllTo0at/84gKXz6pkjkfroo6zIJw/xkjqpKXMA7/t0eWx
YpgTdWVYRJA64WG6IJJMqyL0050TLpE1abxI9pHdMvDk/cMylvXDkvv5tgqXyBpCiKyNMeXZEsZf
CqMexNj5FUQLF8iqiMVWHtY8ayHTuslPJm/9zlIXxsIzQBJFJmEZl1j7cTnwA9LKfhcll8Wa+YgA
A4aBWVDZLLfw2CawvLpz2t3YuFxVrspEucF1nWWonN2Oo4zFseKeKTqXxkqSWLZlP7Js7+lwWFtk
GHKI4np+uhMEJAZ13HTO16wVZfOXZskyPpU7KYlfpsHFMwLUg0Fjo+FZXKK2LVGpJrUfiCxcNKGM
2wB3gR3dHnVDShcoIV6FNL12XRdNgAFcE22mWzOyzGvalmN8HHBA+W0uLqy2zgxOD7DkympaqBSS
mecmuUet3pqNzn2mWGApsjcBNvNWdenSjU89mT959YorVSbnDUdrwlnW81I8mABFALNE0sGrdZdV
SxZeQztvWrNq2tihZtNzHox+FLJwWTWj9mi3Rcyy6NBsvEujYvCdiNf7309xurY8DvdcsqxYxRP0
smCXqe89v9wYTZdVk1sfJ3UfRVlj5cdlyh9Q0ndPuO1W205kMesurguzxBkt+XtUFL+EW+x38Ltm
kB03zVAZuWZDUDTFYajYVeI/3ODH4TdXnI0rohulQyywgiDLiYf8z5VtPns17aJDpDFFpHIcREjH
wJxkaiO4WUbK76rrokNQ4gSyBoe4LGS4BBV4Nnqv1tU++X27k5yqOsa5aRHJtcEwpnGXPECc+Q+/
tp3pUjRQSw9GyzK7zhmdlqdt3z132+sM/WkF9XsYbXKbWQZB0fUhEBZPmMlCPBOZLj0kpxUQLEWf
dxsAjzbn1cck5oFnnzP34yVEvCOzZs0U84cEIe+p1mvjt5JcaJCOSkNeqN+yqaQixTv7khqCWi6/
MXWeXiGpWMEMVq2ZjpYKqAcbngweB7xyRtylmSYRT81StjwjpHxrl/m8zbHfl3MXZ5IDadkWBUsW
zkSeZbnNTxFdhVfKnrvCUXqGQxH85pas2uHSNdVl8ykWQ3j06XXuIk1Uig6cU8VxYCTHKCcnuIJ5
lXpwF2kal1gJNeotq7qoTwPkdQ4wP/KzVecu1YRbS9SPGz5cDj17lsmmTzmUIrwWEneJJt6HsioE
Op2EtXqmyg5Zrvd7koTXbeq/KSno1/66TON5KXmDGxw2gWJ6oCTmPxoZ6Re+2eHOD7jusq/9CSf0
ItPQBJAUp9kQm+Rdkajh2ERDdFp1EuAM4X5wK3dBJ9nDrLxfYprFbflFxP37POefvKamSzk1wRyM
vREUKFxN3vGEm7SYosgr8cVd0GlmAtc6dW19iT8QGejUDuRvvy93orBBhR0ErpY1g2tp/Uk35fJu
iTl0xn/ffPL62LqMU7xZEoOFXjIddNtLR2Fqk8LYuTs1NQuOO9fDezUUqH/QZanvpH6un/7KfHLf
O8sVRxWEu2zWNjR83AJcXVUQPBBAbp/h6Lu9n2iPTOjvf+Dr0SB32apt4u1WDwIbajj/gRqAb7FU
XmcYd9mqPiqXsDM4ZcySHGw7/l10u+c54JJVFVzBe7gmzUgbNOVh7ma8HSR+viLcVd0K44ZAxr+f
M1ZH9hnWb/MJd83eK4blrvAWFaKz0JCZs2mA6MT1IQqWbL4L2TnZeRMjTQDeJmvClqcJxX+K9c68
vDFVXKYqZHm3Bj3Fh9MlOK5XkmWItZ/WE6oift2oKxKDBiOY9bqADs4SzKkly/rBa5a7NNWwwnaj
gX1yhgts9aTiIE/t1id3XvxuHAAuT7WODYpcumbJZmiqfZwY1ObSpsI7Lp1KaNlNlafUES6Yv3ZS
MAVbjkrIJVM7+zKFU5rPyGv79ZETjY+g5Wpjojmb1RimUEWpwdH2f/k17lzcujZsQP0uM46AwsAA
V75Z7eqV5eMuWzVjLel66W0m47U5wd2kRYoy/uH34c7hrm0LkGC2SzYUYnwcuzWBhgasYvxad5Yr
DAmWKOb9kvVFER3IPuuUJOHg17oLWLU5jNPxEDdnu+ptWo/QfteyvSehfp1zrx1TzoK1o5VtA4X8
DAlc8UCwI18K0SZPW5TXfieIi1qBjS6XuSjGbAn4WxQD/LPQyM/Rk7uolaFFFfU1pjvrqukUWrKl
0PDxe2blLms1aTnlU55PWSC29i3rzPxUT2H85DVtXNhKypLgkNqXbBu6Nl2ZfKlU+OLXNvt1i7ke
2FE+VXO2CPJc6a9z4Vflwl3Rq0TULEIRzpK1y9Yetmln6c5t67d9uVAURCu5pgv6hJNmPpFtUkcA
K34i9dyFomg9s6CX2HgJ26rM2BJi+DAO8vt2F4paLKfxONdoHerjD2ofh0OfjH7XcReLkrWs14Co
OesT+gkik2/jnfjNQxeKwhS3pq7Q5y3T5lSZ/L0hwfbgNRFdkSthFJStCJ8yhSL6Q0EGc+jNnbZv
7F0uFqVDW4PakDaDteF60N3QPK7TWB/VUvnl5LjLRkG9plTFpKas4gl5GJF1fVRN6Bm2u3JXpjBk
7fdkyhJwLZcg2D/T2bR3kOJbveOcefvMcaWNyZohI1rXT5D5az7UpK+ex4JF9/7IjWjSxaRi2xrY
QdMpY9X0ZKj4vMWlX7TnElF206K5GnxkLR14Og3BkNZku9P49Xh75dhziSgF8WYC72DsjypEff0w
y9OyWri2gmZ+oRMzB9YV5NDnKPf1WgguJoWKLAY16nnOhm5gBxuR5kSK3U8qgLukFFvCjUIqZMgq
NV7WMHnPK3MnnXZjHrmclBJNx8iEtHFkmHgOlh7ou2XdsYeQ0J0I4dafcIJWkgA2aGI82CUlW//X
ElmdFotVlw5G3gujbtzHXWmoBHJYLZtwj5V9Zb/bqiQnO/L2WKmNPhfRyJ/CjTR/eQ22+7wZWIxx
sxd1tu3tD1P11SkiuGh5Ne7yWZJAgzUZujnTPPlcdItKhwI1rX6NO7tGCYo1IGs44pUw/B/qxs8o
GvrHr2knTG4rgTTedD3CwPO0KTdz83c/dtTPFIW78FQdqZJ2Ml4y1rDmXZGXcP2cW69qGxS8/BpQ
mapToc3HMUvWdNmN+jE0Ofnu1TEuPBXDi2PWVg5IT7WfNVMfhjbZ/caTX2+7P73OcFgFgAzY2syq
bUzHInzua3YnI3hjE3WVp8rpWmzah21W5HQ68DJjxKh07mqa1uHyTsX5/hA2fi+e3KWdcgOnlBri
cRkoOXXgtAzTKGnUk98YOFdbSaSGhvRmM8uL9isSIuRpplDE9mudOaOwybmlBqMwwgX8Xb7V+SOd
1/LOhnAdy1cOMxd3WomwcyCpzSax8TZtl4QfYjjIFAArcJLpmAWes8lZwiIcE6gNkjGbr0KDLZyl
UpZv5vD7XrpxDLjsUxTpYK7bfchItOUvysBCoOkMfZgSSIDc+Rvy9b5yGaigDYzdk2LJ5NrQwxaj
IGpjJnizMFsda1kWDy0yz2myUAZ5R9xa/XrOJaRg/E6mOhrpOVzz7rTDM/sUrH58BHcJqWGeWb/u
Mz0HRcnTfA/BM3tWknCXkFoagafFEI03ZWNSyPu1YeJ3Irh8VDTwqOMUTcsIuifJZHQ6Ae/6/Wy6
EZq6glVm2+e5jdmcyX1BKMEh1Jz1dbzeeay7NVmdJb0pFRWxANbczKXN035sy0thYp7pNeF3otRb
P8E5jOuAdWTVyI+vkfoHb0UHNUHd4vfd8y/G9cqu4fJApR7g6V2MQwbktZToeFDM2/XtoITb6AlV
gt1TXtTD87JV+jAVnX4gs85PvNX6f7//hBs/z2WG4rrRdsEoZaGGSmqSfIvy/ptf085xXbN1ncw2
zllAV3g5/VHFfqrNuNL/upVX/Q7TRDEhitH1ewh98NmPFuQuLrSEQCaNxINFGAYfkPv8Jgo/Mzr+
H20rU+aoqRqwFoj6J4pRizwm9d9+XX0d3Z8iDDPn8HTe9v7qrv5tXD+wYPJcwq6FYdMsxk5JSc9a
agR064lreed2fGvuOcs3p3xtzFZg69HAGuJuOYjFfPbrEXfZynEvRY62C6vAH44GBRCRH1PCXbgR
BR8Vp62qM2vMF67DTHHiB6xxl57ilgRdHktyLu32IkXwKbb1nVjxRoziolOqjRZjpoCcC97bp2BH
5CC6LnmrLQmPUDTaP3r1vavAhGcz0+5xTs5QzUzzOn8LdetPfk1fT4KfJvqI1HsFN0p6zqX5XzWq
o4W17J3d+MZ0dPWXqmDdwmhJyBk1MP8jcfzXNuT3VBRute2EtkHeRYUp0CWF6d72moVHeOJGJ79O
cdYRlifmIcOH97p7r5IeNppy9JMP4i4/NcATuOrzkJzlMrwruH2ym58KNXd11yAPJ3VSo+lkVYeE
h9+KiNyroHq9w5mLTrWDmDsxCnw2x9OwbL8HuCZ5TRTmolM175JCJZyco6T+aJruz6Q1dyKaW5/t
nGxqYVCAGvDZfKfPs5KPwxh63X+YC00N8NOKVX/tkfJbO2znxER3Uke3PtpZlEQbNjcU/cHa+pRM
h1WrB5+ZDYHpX5c7z6ugR+R73UnqP0m9p1vnV0PGXFiKbVAMHRS6Y6iKd6apU8Ubr3ssc0mpYrNl
CAMwnY1k7tJEr/txL8d7Jiu3ets52XaokCy2rhhcGIuPZbBBP23f/C6XzCWjypItnAyKnaXNv1Sz
/JLUq9eJzFwyyib9svL5umr6/K1Z1CEyxG9qu1iUbks5zgumSW5xn5sKBcWwPD56zUFX+amRRb0V
KDrOBtWpJ6j386Ot+L278I3RdLGoBsg7CTTFgpf2y9wMp7WzfqJJzCWSkmRXVVvvNWhDnqRci7+7
ZfWK3ZiLJFWKRXlQaAokNUin2T7ui/Zs2jkrTbXmKpmDKmPwQxJVuo5f/EbSOSdj1mqZr2gYRR3Y
YNuDtolXXMJcFCmEziRc4e1+nsOZp1U0rKiUhPqI34c7KZ81YHUeUllls63e0Kr53ke9H0TFXBZp
Ensdq7wyGRYQACoClJankAeb/EbTpZHgczEvNRmbbK7L/SkquD5Gs2dKB9Kpvx4Qa1GPMhzrNquq
7uvAu+9DvPiJ+jMXRmqCXDd6NfsZViRRurGZpEwJr5iNufzR3rczq2K9nzXvjkLnnzgv76UVbuwp
rtlfn2gyAO02WcDrL/mOsvdRh37XWLh5/9rjZEyStm0tO9tpXZtDOFQx5Par2c9bmrkMUj4rbFZ0
aLI8CL8G0NuoSOUX4TNX4WltAjLQIjZ4Sc6h+diN6wNX8l457TXc+W8yh7kST8tIRgiZyTbbuq79
ttSC/DG0Vr0Us+SPXhuByyEl0AgVyc5Nti/b16bSb5giXuwXc3WeBtaTnKLMOJOtVm9EF5PnOuzt
nen+b2XeK53jAkjxFFbrujQmg7K3Psar7h94K7aHotnogYViPhR9S/KUqmn6tEfJ/rhgDn9bgmX6
C88CxV8M53t+hK95/ljPZfRtHZDiiOhQmkdoVE4HOOjQ/MRIOBwLNUYP+xgavwjABZx4aaEJiH4/
4/HpCMO+Oh3WmvldJly+aeNqC8UC7dTE7mmlu8d6ulcP+G8h92udft0gfrotV7uAYQVt20wF2IIP
CjT0EcqMNn6qgMl0hwnuMOGBVD3U3+D69QTkNegOQZCvh1kW4jTWAlnBcKqCI2sSWqUo6Rg/8oaS
LC9m9VgWMznWkDV5jFFJ/pftk/gtitRRSK6kHI453TAw9BrVGC7on4vNy4eQhcObgeF5WatxfYZa
YZvlfX/v/eLG3ufKUOWjqqt+RHdG+sewyIxYPwMZ5sLkMTxSrOnGFmGJIB/6eVpTNsnY622TuUiX
muZ5kgW+G+Yxb6Plr9oTZGYuziXhW4L7AaqT8qg4ovjxSxKEfvA4c2GutoaZZB4Gddavw4ssc/hq
5Xd2jBsD6ZJcdRywBkWEZdZVS51OyVA9wr3Hr1ieuSiXZmtsuqZrsj3o+Zs1blcIqHi6rjCX5gKm
FMq8lCqLqvhtRAhQk8YvhnVZrpysXDcQ48rARf6dB8OnnQq/KeiiXN0M+9dAKZWh69/HATKasV79
LHGZC3HpSrUCPkYqK3AnSTeN57GuqPwSEC7DBRKdxoFegrOogq/1hIwP6mQ8N2jXsrCYdLAV+xSc
+aY+s6LNRONHtjGX3FJNKeqixVV+GsbqzWrUc6959N4rVnDZrTHYmqhM5hLI7/iWGD2n1dj5PaUy
l92y+RqKWHRFZli5Hm1nYJlQ7H7XHRfT4qYQBfzL8NpJVX5CDeR20Nr45QpcSstwONIFyMZmugnW
U8vyJEU12Itfn19Dw58O3H3qkn3FKjojazU9h8m+H/XA/J6Ymevat7XJ0tiSJudpF/0bjYeZJ6Kl
H77GXDhLlxuUpmEzdh7EOh/aKuSpLefAL5PnAlOmHWi9QCDyPFJZH0a6H9e+9OP6mCs1tRXxSONo
S85B2yZpJeKvYTdNB78xdS7f4wA9H7gAJ2cV8PJtHvCvQTT1frPR5aWSiTZ9QiAbEJXVS97y5dSE
+73qqxsXEpeXSspmgPR0Hp1RVCkeYsHLMwiq/th2fPYbVheb6jsa1GtJovO0WnqkPds+ynWQf/6+
6/+FEF4JYP9DTu17z0nZxOchHln8VdA4flkaSdJyV/Q8wUbkEHGIxs19Xr8XZoA900i3l60U84cJ
RrM/JhhCNA8ihLpn3jT8IazG5Y+Y5eSdQLD6ANMv8olqWT/O0S4PFgrRzygJgD32Dm/a3/+IG4GM
K1UUljMVc1+H55Dr7i3EyvibsY0g5eLXvLPlQJ8b6EwehWex5H/1QftCEaL6Ne1cH2iAKXONZc5B
Q7fznvTroYjkvUj91ux0EgkmkRCq69fwDHUOjbLPPtoPLBroH1TNxi8wcBWuJhbCWWu1IZIVxfYl
scl2ipvyXlrummR6bXY6mfiWwNvQwFfqrPAm/kfdF+tzhc2zOPRWjvxAugFiQ5Fg9/Qpo9f/nstm
4fHTzu3eh+dFJvKImtbtseRBfYSkiXowCFO+3xn369b2yg9zAS1C93qqFrwPscbS+aUVSTUcusHQ
Y9IM+tBChTzdeNi+FDok4gjHSIYSN9pajOA4wK1AXrlbNoTiOaor8VmFa/Gxrjf5AejX2KainznW
oyYgN/YFz39woL8GtR8S0pTvqikoHqHAtXxsIKjybM1QjikpTJQhbfBpr0Rxasu2ftQoqBmaNOEz
fZSb2R57HphPDW+DS9tE05KGMa/StlHj54LBkvNO59zoGyfjaOAx3Kg+38/GGigpUrOeYsXvJEtv
jfD1//8UP/BhHpC7qKNzhVX9CCGC6iHUoj3peuj+GNVW3Xmh+pfeeG2EnV2j3MaqN7LD0QB9YvLc
6aWH4Qd4iXSBBdEJjJP5DKmC/juKI8JTzcr/UVaLlOqtSRUeQh7HckvuYAk3Nsj/0Dyip3UBbvg8
tvuPEao0aa7RtV7D5QI9Qd9C+08M7Cxs9HXVaTNOd/b1G2Pl8jw8KOoqahC8k8Cs6WzUcCBkCdN4
F8lhIHL3m3CuFBCM0iNF855hqGp+CPLp0cSevDb7D/03Fj2kh2N6xlqK/+niJH8YoFb99+87/0p6
vTbLnC3e2g3yXJaKc9hI+WdMpvXMq0hfRBW3p7Eo2oelS7ZzLJLFL0HqCoMNZN6iue7FuUL69Sww
VY/wVMz9rlSujSUt+63cJy3OvRTDWRlD00FR+fL73rqxDlwYcGsjTraQ87PZV2PSoUVEUiwJ+/T7
5iHtcuPIdWE/JLy7RiFlfG5JVBbiUFbQhx0OLeGBYKmE0An5Y1/maPyhkMeWJq32aoXSAKuWAGJC
KmFhPqR7jfOgS2FtZ6rofYHHxbk5DCO1cwlf9CjBs93ejhutD0HMG/Hn9O8STKcVz6j/FLaXxZri
GcHub6uoDovvEDOokZpaCxhH0LTbdWXeMrU0p2GT7LGAinpwGkmLw2KdrXrSKPRNTiWHwvGU98Mj
nvEvrN4qWBEaGDrPnQnJQegyPEK+EcJwtMQBLCeUwD31QRJeGmgLfqCK5OJIdlUuqc3r8gGCyf8U
Kth/5FeJncZOVdoTOX3O4zV/2xZN9EXL1b7rS0Meyhiq6Mue6+qfbdyGNm3WqMnfDZDP+EsnCQke
S1RpN+9iO2J6pCOiP41JrqogrTnt30lVD8dRkyqFOgvGeKvn5DjYUOOuy/uLoqqEE3PfpXXUvHT1
Li4SvwGC0eW0HpqR5scoqKtDXVn9IR5W2DOyoY8fOgznewKJmfmtbPK1PeShCd9BIz5/F+Sxemqs
pkFqoQV+qHcoAj/t9cq6F+DY8GgvtfwrqCDplsRFxI5cs0+iUOR7Ltg/0Va3565Sw5+hTIo2RTkS
UQfwY/URBHd41N04Hgcx2YcqKUYgICrIkUyOISg4zGP3Zzc2DB4gTQmX06GUzD4t5c7IOxmsgPDL
eemXp2rIV/6pb7s+PgWtwb+3W7he89DC1Ic5jvRTryL6jAFo8ZWmAlz/3C0FhGG6BdmfKVWw5qv+
zItkgfLYWMutPGHbbKvpEJgmMRea4J+mXLXzYR8K8l7pgohDg4qqh7xoNbx07SJscPw/R1e2XSeu
Bb+ItQRCA68MZ7B9PCXtxHlhOYktiVkgBOLrb+W+dTrxcEDD3lW1q9yyjerq2s7op2Ff55PBen/o
AhIQVzotiLgTkyiHxdCcoSkZyqHr5+lFtLIjJ7ZYQU5DllB+atiezXU59QcwgRwg+jg9DSJa5Y3Z
2uq3wVpOnkYZH47nNSpHUgx6aG2L38R20RngYXIMhRlAJd3xdFi7UxKWbT5hgFbRD++8OZ6jekAu
jIFsf/qZ+NBuSAYbabLZHKDN4fN28n54SBLS0YcdxJT5Yw4Vm4fYLPinPZ4Je0GKDYnygJfBTtqw
gZ/oMmfysg31LIuB1BCY5RNBik7hl5DJWz2ITL0LaGPnE5Tu8OWRI76gPPoxginBtqeufkEGBOy8
IPbm20nbKTWfMPlawOWhOfPqaaJYiGe5es/vxnFqkPI29QZ4w6RWsNwOAbP+uZWrqpo5qkHqWmW9
yJds2/iPjlI6vduA6MgXmfYMFQuR2J7pGk/0cgyp2L+aREce05absTB03yN1pT2sGMpYN42+Oq4n
90mzuaE3SZrWvbdztssLpcxE/6k+nVBAjovYJRQZDU0LKbapfsNXDevzZNlBRL7RSA6PRpBlPcNy
ka9V2i9k+N6JdF9vIsa6hi1wH4nKJjxMP+CvtTJ0mp3GOkZMRnae2jWzt4Mqpy9Z0/T2Jzlk0t9C
Oi0qLvxsyapyhHRRfhWwIBj+znXzb55kxFTJuYnhTXLp9j6o+wmSy/jCdYbKHTruvTuue9b7TRUt
Y6MpHdnTf6frGkf+x3Dw0Z2m1U70IcFpFFg1mrFu7lqDkaofPuUcDkB8yHiSD8NWpyrHKB1kOx3O
iv664zM1LzNmj8aqzuqFXTGwzLr3oQ6LuNOImTyZWbPu3G349zAhP8a6ghuotC91goiqLm/iNhkv
KGPC1pds8KS7YODQ7MPpyCQs1UOHF/MY8RRsIBJm156fcRFhbiDOjHHXbVy34VMg5ZNfkhGjkbmB
cYXKl5nPczktbRf/PWYfrec+hnldk8+z8CHnmkWlWmIT9QXpR7t+jInYyfPQDe2A6HIMSiv4TMXE
KsBUHDDS0mUNOfIjHnFBZaw39W9M8m7Rq7BxvN4NcObZz2nfCfkQt7GXf5oxieP/HCyNhlPDqat/
0njeklsvUute0waL9MsnkRdXDfrWknyKkjj9nZLEzRd6pBG5Xwa/DzmD4t9+Cu990Dn1CNj8IRKz
xKfRQDZ9ax3h+8NmKZqjvPNKth+rW+vsUcbdot93bASv81RsS/2fDKaOTk29JfyUiLCrB4MBgqiw
NMRMlz2gQFjvRVt0bufVsvsNLLb5AHaUdBbTSz5ulrI2SQacheAyIX+QhEdMiR/Ut235b3MsoahT
UEFbngzJTEQFfou1DyZB7LcpDjhy+L9Hb5f2oxlY4z7cYSKB9iw04T85ylZ/pyNUIp9rZ2gYy1lG
fGUnbijwpMq5KZYPcJDr55ekiciiLz388ORWYJbU2cuq7U7VZcpqEz57yNVxPRhG07rC4GfWm1x2
fGJ7zo/eMA5jZEwdp7lLpsg/JNKaOh+yOhW4bet6gREun93M4gq6AC6XUtOBjelZrN6t74uBkQ47
b0hEgB1nSKGU+9WszLpQ8NWDLO9DjUGwXIZBeZ7zIY6kxxiQ2c91J8elPdewz1BxaXgmo+EO8PxK
XxIP88CtoHvG7UfTD+s05bSNtbkb9T9TqSI1cdcfeSc30WJ2yU8HL6V3g9BFBk6SnJshQpYS3Opo
w64wmQztRURD7L8Ymbg4b4mJprMG9CRLdvB5KxbRNyiYdrNoZk7xKGrVgZTxfKh4449w7vjWJu9R
rYel2leZfjWHGOJP0XvaXqYdgS0uSZOic2Z4TqKdkZy3cZOekaKs5H2mErIjyI3JPVzYEdM7Cdfr
gPt669tTPUee/DfQVh0Vz6KaNWeV7G30EJbIx39kn5AL4gTS5iyRU9tUcOBemC8yj5S+m9EkTm7j
HuAVVAClS6Amslv9rHo1YGq8995iAIKGa7TOQ6W2FXa10wqHQw8PgXOGMmr+BRoXwjV8ZLrI69xm
m81yPeyZqCSVUD7lB2IRhuuGyhKnhmnMmmdwwHyR0GANNkdVtaXDObQuSV7jg+8qOlFB7H7X89E0
L1G8wMIuZUmCcg1bN4ZHh6BDpn+riNr5Io24i2U6XnUCgymcsNn4vk0Z3MnscrSmbERI5JXFyyzx
d8sQLXkEFM78bkON+YvD60jfobLm9KebcXM9QeTXJ6/1dJD26p3EAuTQJ4DYcA1z/RlZ5Ba/iWzT
Y73g/e3ty8EZ8k6X3vwF6YTLsKmPi0K84pcQi16XfPODn54pfLnXBzHp0DxRjCWxp7AD3P0WKGS4
F+gUe6Nz32kGe+qOhnBCJMMyfmZxHLFTpxyR7+kq1u0bWyH0/larfq7/NPhdUe+0Qhz6V+0EItMh
GD40fzr6rBkxOtl1juCTET7kmnQGwxVLGrB/58XvcQHE1oR8JKlQVwl8+9TsIxRP8G+azDlpvVhw
Vuxt81TzVUWoKDuClEvIGkzWQzJSeSkRRMw4QcZjQUw/R9/W0Zppq0BM1Gy6dF3TnTMhcVU7UctM
F3M2RBTF2cHE3xoWbNQW3E8beeR+Y+aa7Acb8wQ+1+ejT5tvoukVQpZbgT7uNDZjamS+kZX0t1TO
w6TztpG9fUzqthvjfOUI/8X9HM3JghcXqea4wbFUr2PRTCHk+P8RxFUd0+vLggsCxx+EtPW852ox
Q0nDvE9/WR2iF36k6N572OzdDyjT3YETLZkP4HVppL5j1cL/VMDWcrsuEkV0jlGyQB5jZyXI2Dpj
mXrgCANMUTL4Ua4VvnF3aWFksH/XYsq2/WazeLLP21gHUXZr15EXFAqGYJSyDU6dop5w8bpmqFZO
w8xX+TJnk97Oyyrqh1Q6jA1nTJ1RcqkWoyekzfozJNg0fjpQBvbVlGBdjdWMGePFXj0b2WRRUf/D
93Tso5tZG+u/lq1x4vcGq4W3jSfyE80pDrNTFnoYDfuk3tdygtXo34CIpsKASjy5BV4zdTHLWqVD
gcOH+lA1GwZ47DldgWTYq0Kgs63Q4GetLNOV9tt3PWm1uRKMrLOqjNJDUiQBrHOyPrNs2ZJnhNlG
78ZuEnIZhc5AFjQMppVv6IzhJ7K2EzIEkUCFbFpRNNHMI7hGAVpNWanTwcG8y2XupndKPhbKrZ6K
vYmapC4TP0WxyPsGkwA/bZxGWxnRfVhbRI5vtb/ZfWsQ2OJqVLIr6C7SJdWyq3r6Jc0kt6rFjmCv
Eh9ivcus2FhXgPJxZWOnsObpIscu7yP+L7pugCtugnZ36vzHSFkcn4P8l8hTiD2aozccsj2f0btG
bagOjViULc/mZE9ZbicYK555q5m+hX2m9LIhhXRFcDksVXTuVA+6ZTnATLBvSPdp54cetphJBhfA
FTdpTWgu5nbE9QiM4I53/1JLUzgzVnJbWTlQRZNybsn+bjYZnQWgq6dhDVFURjv+DOydflpMVU8n
19jmhrXC71PZZiChXIgK5yd67Wnw35udj99Wwdo9h59ZhnYNQKbLY7BFISeYLRyz7zxNd9AQw/RJ
m4VugNYhObHzfuS7yviL9GixUJLAhi5GW3g2OGkhRTtSjPBt7fNCZ5zwe33QOzP28z121xIXI6J0
AHRnx7WFtUbB3eFQfW/+wohDgbLPCPoOsi+gop7PzeRVGbNjuSyU1Weh6u2uMTigZOzHYupHdotj
ADaxnhoUbBDGybSe4X5/kEosc5zDk68tZEK3ApmH49n7dHpf/IJDC85iZVOLuIIXFUeJMIicyu3H
7LIWbVmKwsmh5T66hVS6wZmxJuIoWse3XI6IMg0UgAfCyN+o9g5LDsJ3HBR1FQE/SfAMovrkWjKj
YxrdNUT7H4RzclSNCg1bL/D7mLHdi3hfajx/lcRL0bfO3iPdPkEXkK5f1vL4v6nD8ZGayL9347IV
Np35M+Lbmv8a2tRXhC3Wd420A84Tu+Q0srzom1hVwVC4t8S8VxVU4yibdGajCyaN1zLYBiUdAjHc
rzU0Mp9qyKcb6ES+Y2oMbBOn6iQRWnxpJxSBEN7tR1qwqK9h2oe2OUB7dIbGi99DMT1OOcPRcFaj
58jXpdTpaq9T2cO+iu2/UzujAEZzmz7bdjRo/8U+fUI8SS5LGoXXFIOf51EJ32Lk4cBDU4aVqrGk
6qid/gx+k/cr58s3tU8JVn5iQKZwIMkai+FkmYLvdjOlF9aovjoyioU+98OlM3M4ipC57dRHttU5
sbX+VF1vnpqMqp/j1vI88VHfV1TH41s31Hs4tX2z8DtDxvZkesfXMk674RtTanqZ0o591PFkvpDn
FiFaiqMwy6T87xijiN4QXKCf/DzU1y3RWZTvcJ4oMZiOGiC063g2IIE+HM5Be+EHYK6y0ao+N6xG
4mE6dUQXh6nDpc5ipauRRNGWC9I2cTmNIwO4tfgwAzpq1qFscX1V9VGH+H3pd9zLuekCuY9Tcbi3
hDlY7mfMR6bq0McsFbr1NM2XI9OP9BDqRmPerghvFR1ApD78IST07xx6gxuPYPaGd4cWEW2lB56A
ezKqnJDzN7ioweNzXhF18lWbpp0KghrqUTXJziEpdYgSF+2xPKsYJaY7mvUurAkSv4ZYWvUINmxq
Hw+Uv6pqXaqeECszZOWhkOGL3x71RSFx1X9wvosrdH7jKeHR/FU7Mh/APLf6DtpeLfIBtSorsDoa
VXQE6WVFAtH5ExUbttHm/wWZiZjBBKCbo42dkp2JOZ9FlsEYdhFTjznOhtprJ3D7VX1P7T9T8smg
guzZi07swm/R7ORfIsygC45oK/R4CDF+J1MqsIrBAJAKghiUKQJvdaw6Gdwv1HjLD8S+1Z+jnSnL
YxmppOBbitJYr4OHGnxHl1kEn/kVm2UhP824rY84FOKP2ertcwYt97xJDA/mhLRYk9F2uNu2Zfxu
00r/4Z1jv1GyiR8D6QV6MjX46D7A/fxL16jf8mRKQ1Mq1EmP/lj0UaQ7ze5jtSQ4zN2SvLYO1VtO
sP51fvhO3SeoQHRhmyFZTvW+HMNJLakfrzwe+zsb/4NABH5YluNbDA51Zw9Qo7O6KygmIcQPpHSn
XanYCqFxgiEDVqwbMggfHSMtvELFhIG052UXONlkivPv+TjWOvq5o6q7Y/Puqhbmdrw8yA7EFd5H
bVZB4OG+wSYRLvok3SVDFE2tspcDXOsFiAd6MxyKpAYwJLvxwTpCbCGGEEGZa3Fe6NHy5IdWU/Z0
JPv4fYzhKlYewtVzkSLxZy6drZdjxXWwL/Zbx9Pjj3MwYtuJXNIqCv3wShFD/isae3EeZ+nM/Wop
yj9m03a5hM2YN34Y6kuCfvZlg5nmZ3O0XXuBxO5Yi3kHtHfiPcY2MRDR9e8d5NBPGL4aHieBqZ2q
ZqOeK2AW3BcDehB1p4DKrxd8RXaXQGI0nKmIeVOmfB7xnoixqtglmaeKc2iMC02ERs8BzYcr3ZzS
l2wLeKH43trmQg/HE+mhXc5HXBYI86A7rqwRZpnD/aaa7cOwZZlzGzrwGdym8kzS2QFACQFFeLps
UCF7024C4KzSpUYi81EZuqvxzhwddmoLqUZyxXNTvGLUNVeTgeHbBheTa4JH9xGtG6D3DoXJLaOY
TDjVZFrCVbTtmF6HLBU/53X07bPgBhHsa3sM2BC42bi9AjzQbTULAGSXI9o9L9K1l/e13gMmS5BT
Alibex8/ofYKDl2Cd7qQficGLVzjt7K29N/9m9Rjll2UU+2P1BA9vWQu1tGLCHESChTo436Olgke
7W0Q8fPqh+ajdQcaaWYC4ExYurTgVuI0/tNpgQoEVtaLqmI3QYRN5pmut5SkzKGn9WQvjTXiaWoi
/3t2q4FDVztmFTo8ACsY7Zk6BEHp7oP5hpbiWJsESz14XQ4clcGMxmw8yWzT5xnjliJvDYv+HF6I
GxAJyc+B2nD9F1zZ/KHTTF79rHr0QnPdP0xk7e2z0JRcAUE+626jTzHCKO/gDIcnO4YRs5VzUguA
jUOv6XlYdkhWB7Oq9ynrQpOTmPprz12TFonZ1flI4GD/0yGQoCJ2mVHgj9vDlDYpuvRtH2zJdqbI
ORLx9MNOS5KVqHrnEdr1cZ3ONvgWV/KKxiyf2kRWI4DKLO/HGAEhPtXTLYll4/IFlWWfp7R3r3qA
4QNOl60/j3F3/NV0BSvcaRi8Pk6Jn12VZRj3vWMWRz9QXonqgplh+ecZFKFYI4mF4UjumEl1ufNj
9BXS5bPm0nIieQF0lPYn2DH1WzkQbrJiUxjk58vGwXkEHsacGyA2eUw2nKg0HbJHJqO9iFJp/uy0
bT16DEP8qSHzKJAKuaPmIUGdeDJkTR5lyEJB5wATvlzpsXfXY5iCLYcxaJl3HTIMy95CwgYL96m9
ipXyJ+DWrGw6qh5lnWKdJEa8cZcAr5Joc3NYX9T9m4rcwvJ2zzqUek32/1iutGlLBrrx30eBCCTf
slXZfIupO9NhOEjeL7Srdsb693rV7pRsK5p+vfTgWXw2v67zGH4xsjJM1vcgEIptRsldrcbgJMBo
pCTPGu7y37vjaOHBVU/ta9QijunRSsTJoFnfYPQxgpoIFaujHegoJMrTeUTMMi2w8cSQLxPc43NQ
aeF1VDasJTB93APJCvwvdxOZ3JWoTnyoTLfD10GnrcnRXgItINOIhzQgJ/e+nmmTFMOQDtDj1jo6
ni1XdXuex8hbVMgue4BW3z3XK8zTKj4YKUsD0Zord5G1RzHXVr3umOzwRYDHwncwa/PnFIuA0JQm
bi6si5sz7nncTMr2dz1wMQw5oWv8xyx4/WQ2rCmY1YWO3Wu76eUuGMEnEGrAGS6ryvq96prQfViA
3ZUaa/NzS7l/hyVs+BvQ2NwBgMeqo2H/DvcmzAp2GNaRp7a26dOK1uaKrWW2MtDUdsUwY2AJ3U0n
KKyLaLR8j8fU8TPvx266/pPIhwLkwPY4pNAF3IPAGrJfYT9isHEzqm8cGHP/OU1z+DMfOlGnjfj4
e6PAjilj4yuUC/x+3eIaAaMTW877URtU6CBjPh2fsQqU3GPIZ+gkQAxzi763RlIr4wD+PGZFvstt
e0pqlpY9S1t/QYEw5k0SNGoK6/5m4774G9JWh6QauDru25QnV2np/OC2np01kQgfBiynGTBfpCmV
iPTdryNeNABS+Ohee7HggkM1Z5a839MZsAPgUoQ4YlDiDHl98ldbkCq5j0DOONP4L4/5H4Oj3rf5
qEz9Fjq7CyyvRYylimaPg2ez7sai3Xz1aYYimMHxnSFLIQXLIpTZbpMb7HgZnWy/7ZEGyYmhsf92
XG24jJfDAMDcUxDBVg53dZ/FryGicEjUEan8lIxVTMCVNThjcNBRVIZUalHRhKi7Y1qH00bx42Pi
9GkxIzC/rMUl04PkyQch9Qmw8KTyTXhjyxXI2mvbZujEYLMJ6n0m9W0yI0pe3+7uwzetLeuZMdwq
Udfnk0yOU23g8AfOStXF6LPksonBv4l9XbvCzThDMHEiblsvpgsN9ZCC2zH8CR0Y+G6QZsXQsRkg
QK3o+9IZf3K9Ui9QDsjScbGV+8S2H2u0hDIB5fxqRdQ99YhLKQBzjhct6ugNux1yUQIP/RxoWHxe
65lU2wIAAXehOnd0bbGDTI22RCIQreh7g33ZHwNKuIB5D77pjzi2GL9kckTrZtbHuYfeU9aoe4sY
1NYlWYABkFmZ20qHJAckuqPldDBL3Od0zpFwBc/lLKVl6O2rhyqkTChGqdgu2KUf6/2SxiBjhyGE
BzQb4bRjRzx7FpkLJEns2nWjPLmoP85wHekeXMeyarDNnwGjbAW+FENZ01ybfB1bRK2G0YRyzPbs
uW0YedvMmJQgJskTQN3ucTJ9/AeLnZZHqseCUl/X5T4SsBwqUflINcnr4airuvXNB1XADGlP1GUx
sS6FOhac4lH0AblZDUDTfMSB92fEpsqTl9BjYV2kfwVGD1ddHYjjUWWDkOwXLYw7AZEGLVrve0ln
sZ6FCyLKTe1/w2oP0EyzHlc7pn9RcH9atfFXjOkiIBm2Ao97A85qA07/nSgizqB9k9JEe3aV2Rw9
Lpv94NM4Va3VYFdUnSHhE9QeWpAGt2Uj0u9AFpYzQKv2jjAMrUF0aHGRh+YzSd14AQ7JX7rZfV9E
Z946whHLtqIGwITSUsOerW3v4ZwqX+POiPKYgUecIp71eavnLMnHMfR5cIKU9RD/wVzZgufpWXlk
cw/9ig5cVAOmducCSpYhzzbmt0JDPaFx2WN0obQtZE12d+p5j8x70sBF7ENvA93hFCrIwNNKIdux
WPWhe3re3IqLsOUR+JhnGxqiHvp1SWh0ChyjVUClnFMHwwbomf/hj2wfLijbwv4NUGozgqwKc5r9
pxef/mFtGPUT0buw1RjLMH+ZQA/X5vvWsqnUi7bJ7chgp/whjSXjHR43xtVZAiUBaO550k8JrOLp
wzH3bZkq3yc/Ao0Pe5e0cQ+6kbpN29cMI2Uzrj0f45YknY23/7J11vZTRhu3IR8mE8+Q8+IvUG3A
8HLL4T696mJNGwVMN8TZr9V1qKFTIdUj6M82rmY/1P+fRmyqRDj3XW+r6fNtkXNU1d42oQCoK1Ba
pg7ScdyICJmFhnQaE/0RbJuC86qjlHePRtX2DQ3lhBqpw3HTF6Y7whuBN/j8khm56ROMrWJSZJ2d
bgBVEsgZ2rqdvjzUe8P3qWFheI1h+D8XmcHFvyP9Y5ub3GCzNg/jMtm+yGI4bKLvBI2V5riWh+Fp
cO7Ak1YH0Nq8DQCsi26LZ1ANNIVk5i7LaBoeMO9Zq58uGoN8QrVFzFvY2DHlx5pO25sZLBZTkoB6
iisatuQdxKuMn1uALOpLw/7vaxVQYsNiDkJ1U3pGJLrZEQjDdZzXmBZAmo7oGaWPU9UidfQ927BK
4H+bttoSCBOMaGvEZjOG8OxoNQMS3ZwBbuyYh7NzIbVc929Og5wpzQLVU5SLEUJfaGlHt/egfUlN
1q94m6Dgq8DnjSl72DuNuKCF15A+4N53c4Xs4mj92bJo2D4zQEoygXHevCOpO1nh5boXFtc6MGVc
Twbk37JP6gdtIjDi8AehMrr2k15kXzYT5GZ3XQLJUQsyHmEDtyywPr5A7zOH6zJHSz+WYull97js
856dhW7kZK+Ij1IoixC6e/xK/dqrYiMU07JqWME0lX0PF9z/NKAt+rIjEmGy5b6Ildcwy0D8OnxT
44M9IsgjW0FaJ1BokBRPyOeshmBgyqNI7Q9LTAXt79GTotvNhwRmaX9ZYIwtJ+q5OSD/0SMgi3sM
9qpxPu3GAwNbieLdzYIP6/6AwBqOHwsOLPbVxI6AmOSm2wy5EIyBpj1qBQGtHLitFp+9dElvZFwd
MR8G9E7aRQ4OpkccAW0493iZqrviPEEDh5i7MTl+EuXFVNLFSdO+giwI2/goSSJ6UsJ9xB6/eaz4
/tGJVbdguAPvfu9ABFZ7MpQqfZqk2e1ULAk77E0dILDhN80xVbwDHujPx7/Z+dfpQNYgCHjvbAE+
VKEzgp0kwVBog/mEHM6JyRfw/lZU2H2d9KV0Yb5Bld4Nt5ihNRtPuEuFRPLvytCfBIpzAk+676bf
2MxNeiMuMTa3G93SU9w4jd3fIqK18PEi4T/isi+lifnwqH92B55LM7kUSM7MenWeUnV0rzVfcF0f
BDFWOEx4cwW51bNvrTRr/bSRzrtbNEGdegejCqSn1cvcl9CsswpJ8wy1ibfyr86aNst32lhsUYWy
AiWjddFbjzN7rPD5u7UykEZ3mJ+XtIo5OdbHOgWg88HUwadfUHwlfy3dDwloAQQqYO1Npg8MJDV6
DlAb9FzzGYKreMy6VzmZDAliOyecl74jyQw7gbT7qSGyWZ8ytBehADEq7E2PiB4+BYr9W00ZSOCc
rvsxJYXVcLZ420a30SqLyb7k6B+OpzCO2zHmHgMeR9E0wF+fI6he2AkUM4JZGhpYQEGy23ub2HUv
6rqr9QWecRqspA7Iy8HmwTTnmOyvVkVb+oNsnOwfBPHWcRlWNOQAR31425PYzyiOYdv47uNsPLsN
ijWquLhm1AH2Y9CWFknbIeBHJgRbCUBGg41uBBDsDCkaRYZ77CjHESqAnB1awEIfCyD5XrcMKNHU
RR0c6JvueUml5U8Lql0ULdqtO9jCpr9rWyOOK8eM+xXydf6HZTvRFQQb5GfChf+m8GZhPbjZAM/W
nkMNKsj8OkMjIP5yYPO/6xq75bK3wzaU8EEAMigISsGrAPue3kGU4F9SkwaA/P0gEbbEiH/c2qhp
75tWj6g2aL9+pFNG90eyZ9MvcHn7374WfVtkU63TfFzTFKyewpxIBPVqsWW1l0XjG93j4kCSCmBG
/OeKShhUE16Wys0Rdbepk7waVO/PTIq9gdf8BhiC/NvIY5KBDQnT/Etv7sDMFeh03BV+UgJQaNK+
JYsfPzsQhX/hgDwe346U2V8hwtjBS4MopPp/nJ3HcuRKk6WfCGZQAbEFMpGCzKQWxQ2sJLSKgAo8
fX/Zq39qpqfNanfNqi6LZAIR7n6+c/xOysogY1gbc5ikKORyDzi59buwVQ2FyeLk7VVo4tDitmCI
kuD5Ko1nD74Ds9dWyR9IcjfO+DauV9G6dhMT/TXvkeyqzJQpSkxWOvFSTBBwQjthxwqvwKm4UIWZ
PjDAxesVwbtW6g+7pTJrn4OyUGyZ4RRWu1boxjoYvTTsT7NLu+Gdt8pfbv4HBlzLwALRh5Axtoz4
4Br/twr76kdhdYPFM7RNeUIOZ+/dwZBxVRcK35cXVoMfb4ZlHwGUSoW3ksHCqLr+afbsgeGmBFUo
HjO7c7NnBlXeMyPYKvvlKXoKcyrnz47sxicspmsbWx7nA5apSXH2G1NtPGecXU9uumZ+7PuzCPbe
mldgp/5guMXdUvdO/VG5fctxmeWGOC40YP4xDBgZJb7HeCSB8CqmXWYuICqNDvDuiGyA8fHr0tQv
A3+6yoh9My7nku+2gVZ7tg8Qt+Fk2WC/NivD3fVQ283m7CqMe4/ZyBaBvQuVxHO1NUsT5yypZTy7
2CHgSkQwvN895LrK069a1KW4ZyA0p0Hs9WngRgyRtmHvDJ4vLkFGafzAbip5arrCcRGh5cC5NJWh
Oo+BXl57tQ0sGxa2yqNwaFAdOiTOQ6On7OQ3nPTHWU9qYRkjAB8CB+fQXa8V28/BR83qpeNWAmpv
Xc2Pl/UMKj/FNnXufgl7l29jXma5W7aCn8IrSED1prR9CdfFfzVDL/ywB57kmHVupvFHr33Of4s2
/W2PjvwKzNnvkhUFa47ytF+zfb0xOo4NyjLvp83ZZ+TRFJIy8hwsntj2c5Or4d3F2W8kNdkm6a+W
MsP/2HoxP8nMru8MSp1n1QcDDEol+bzqVGg0hmnyI9NwS8Xg2NeKp36q2yF/dIe2Nh9mCw71vk5H
475vIFq4OVt97Vkyb0Nnl1V1HcYcTQXyE8NVk9f1XvhGTg5APW4CtdzKnNcWbu7UWaOXPbaNzOOF
LiHqaabnaBFeeJQtfOfcGsMn64NUGNWZnT/0FtE7j4JTMd9t5dh9ozPJAAAGl6qrY4jTXqqmluwc
Y6NRDbdUlXlsBu7KIdbaIbEwzmpzRgX59s3TVheDLavphsvbj7VSZvbUzKXsXgIWepYnmdfDrfbn
VYk27TBe0rMjnldvLGCvbQC/Q07134yRn+oN9oVZ5QsdSdjtB2nPV9duxSXr0+EUUi8AWoSG7TxD
tKzujmZLqfettsEr/cVr6teiT812X2QrxI6FBsNEcElVdjXZO/pQWWYrUBgqVSXZkjbBse1nUdwD
8ZUMiOdhTP8gKZTjtyGs++41ZUe0iCikRj6BrVGXlIGsm8DAjwGjx3niD9XYDQcJKJ9zEaExHcNu
nJdTDdn7XE52ZSe93af1DmlYZ4/WliJ15wYw5rVBDCNgprHozSOns83leTMmHvu+ysYRlwQ3n7gg
cPNDtIUNqFjyVuGUF8qL2nQbh4tDZH5zdKst3xBYRlhOZuTbQXVGk9QwPqdh4aiISvwWc0yhOl4V
O6/PMiCSp+267Cn0VXceZ5vtuqHhQQMZGnpKorWIvWC76SVD/4q7yWCT5iBTx/mkotBe7Btu55zc
TWx/yp636HXZ6uJSr/bwpbCcZFHZseEspl1f9GUcQw++gqtjjBFiIf96bVrl3YQ6tOybwVCnhZRD
vs2h8x9FeovCNSZnuuq6L37I0OsP/jqa+JNGZzWPIPxCJuGy+aQLbhTJcXub8pyZZabMcdJ8O7gs
NJ1/B6EQfuzOi9XGUzG2JzAE+Tx0hptTb2pXhzvRcXXFYGBL/jhPGxQCb+JIq+abf0AnmrgZO7va
848PLnLD4Dl3zmD04Uk1g6x32MHYb5dW9OA/eaqnr2zT4x7OCzuC66Wd3PdWQ2/v1o09J3amegpC
Y30QwxwkZVZWOp6niUiw0eKw2nWDOR6GTXW/qLCq/Syq5V64VpPgmJx2K+Xd/ZQx1+zwHHwtYVfy
QPYVQUhb3+1cNTaPVpn2zaEudPWANNIcc2ttHgajcPacZTaa46rnRFILRWW4hUfRl/qR3/I47SkJ
6x6axDPHmA4XutTps2TK0Aueei4byQfIqucXc2VHkBv20w6kgjDXNZuAVV0ZQnR3lS8ZC24L94VS
LppIJy+u2LJvondX+62U1mi5hwUXkf0pZVmwdKBc6ntbmeLFzr3gI4V8y2I8RukcBQYisY95VUWy
Ke3fK3TUFpnhvFxy0S3H2qmAYJoNgbaVt7EB6el3BKgHGb976fx0usrrEsRVvAPI23UTzy3R9Kds
g59oLDvrj2YqQoeSwCaxyszcez4xyoBVpoBVlTWQa2y615TNx7xevWuMicCd87DmerzwRT7Btgg2
IYhge8F7iKm1CmRlxWk+mcdNQBvts7oyuljCy22kMnFXBJvKTtlirFFP+3UEH1cvXSWdlJmSN+tn
P2gZNGwk83VRJX1DXwFm4cIp+ow3b3aQwxc53+76rTtYtgjGA0KXXvctV6L52zSn25YGSKcqZjAB
Y7g4Tr3tRvpc/cBcGFiNg2UQ/d7YrGYhbdrirtgw9nSH1WxdYzegjubPiEvsTZqMkMYiQtwbKCxL
MzTCc1rmqQT2qemOQogjceePEwqp5oI+cgwCZo1tn9JgLt38SD/vfg975WE5cud8ZXG0m717wG1n
0zeGR0Gal7t3N9lZV8rNKd1ZHYj8h1lUBmNB0wj2/rJSLfPQBseBZ4K6jQI7jwXtI7KYxb6wHaau
SUeN73XycWuXPGWYt1oDk2+VpRAdsLUvVCrzxP9bZFgy6q59JabUN85LT8e3V6E1vLlut+44ULJX
9kdQ2hKsV1B+F1vosaINSSqP4LQ5CBgncoqbiABX0vEoulDl5z2fsfXdpDHZ55MrRMJVCauQgQ2h
eVVU0pFcKsiTRUPYXmYKVi/mNl3VPWH0Q5lYQCD60ZoGZSGasP4muZ3D7L1BljSDSNRQDDFeEivf
Z1vpeY/Lijc86r1+9R7CRvjbAyBfvpzgIm6bC0zeqkvJq9qcZ18o96izvqD3M9fFPYRdauW/bSwH
5AUaBaOOHMF1icwqDb6FXeB6j2zZVS4vtZHbOI26Ott5ucnKumlNKy8eORTaWPYjNpNogH0bnvTI
3cvRn9VAWDFpjWYbKy4QxIgpHaE5Y+0A296H0yAFEC3DbOONvzu7pxXbMYtxneC+kV2XXizp1Ol+
adfs3Zna/Dv2MMbdbi4WfyelFoxvQ9cNpnfUWLe9axYf0YcxJdgmOOsAl+0MKulNOuhoxjJlM1eF
AdhV0PEMi5R6szHt9Emj/MI8tIE//87yPkxyb1P9cXToFyIWo+rEh/rMUGem6Tp049Qk26wD+dxu
U2UAvRQZiyLSvJf5fg7b6qeBiK+ubZ4Fau+6oT54vrHoaOnq3IjKm8uAernJEp0WBeYRzMqxt3rB
Lzgz93lI++I+73wU0CC36WyDpQA22bZRJ5JSYo1xyZj9K7otv3oj802m8MQ9l1FWz056nLq+Sa+O
sZk3t+fYOgDlJrTYxSWgsP3WLap4aNvW1ywJ9sSr6Fk/So9uBuW9LXBNXhaFOPE7q3x8Xlub+y/y
hnEh0KEhn10m2k1il2JDjjLW7cKDZFFJV8t2VEqkj/UGWvnS0LA/uly6MAT46napUOt2b5dF5ScB
MvcXxRaZenbLKVpEcM7bhzmKUOIFlJDXgXZmRv1T4UaVvQkenG74psKh3UmUn99eZmpKFfLsjsa8
5B/5otpX3maES5HaxwmV9+dQiO1lXYV3b7dq+6GLsk7IRCrvfdP32KgB04D6AGBYyPInQRd9G9e2
0JiuxXpvAOapeJLDiuqXyc8GQwOtaT/51wZnKDcEd6dltA3OxIoRuW+P/bew8AzktHp7B2JcHzbU
x1Nt+HgHmzQs9iVR9nfG2hVXq57pjLfUYPrlD0Tj0IrZPoR5NiWDZc8H0JHxC67MeFjyAoUdEvMO
Y+kQ7jG0tb9Ao8wYxwzTerUYr0G+yOdO9+t3UrnXewuzyuPqr+eKB+lArTS8mPPA3WX6cjoAn2fn
YJby1Bk2dLVRUWMS/2XuLTH/ZC6BG0fl5T1UGC4we7VY3hKKb4DDPSk+a3i7GBugHLa/dqctE+bR
Xlp98TmFAU6a7qPLgGoNPpGf+Vx0f9raw8yyjsbrCjX0TJ7Bcl/N63RygUDuHaeUvyrtGCeGfcuJ
L0VnQ1mdXwKvCu+z+Ub0qdSqIQktbJ6Suriee7njJAsYPFpthhhm6j2aKSokQLZgPLbC3IQl2iQu
elww2eT1z2QyrTMIWGAMEa1n82TbAI5iMdq9PRbLZzM3jFwZbuXhTs8yP6p8HWmLyayPZUnTNztu
sev9xuZKNYFOWUyryLwRTLjjrGZPOyMvOcEA+kN2UcYAiiDTro7NyvquKt84saAiPafB6n9bDddh
KBeICxrI+EOXxgS0YZbvi+WjukyLfY/AspyMeZvuMMK0uzSUwT4joPHcT0axM0rWniOLEsQamGs0
Uvne3IfWwaF5JYt0TTBIfffha4/jFs5HmlnnezD0453aRPfE0JDpq6OotUmui43en2vkFtPlyCuM
A2xshTXBDJMVEyaBnun2c7NwmpWYwT+8sZU/Mhw0T0jjGJ4XhMreqOcDS9pGbkgeI+hjOe0YYNkq
1q2/vfP8Aq0MXfCWom9VO3s2sz+6ao09QgA9K5r11eKdQ7ydUnOkKjXbi9KVsGLhuNZLZohhRZo3
m7POqp5GulztC12Yee4RPLlsiGMGYka1YekCe+eZs4v3XMsxroYpKyJWjGGRDhYqCHtTu8qegICY
quiX0Zj6IHErXX8EnssUlhHcnn4IVs6fVfkIE8ZUh0GBcdJ92Bw7Bw2QNX0Yhzij24jKv9rhuZt+
eq1XfOLPUIge/kLQmFtd+ixvnkOlve6pcXER5HnffKqWPbVRqElrifLRDWhw8EXjqKshiuyxuvaV
A8IFWHaoRVmepyZl7M3m+xUNcNXnonfNOxza8mCgvTR7at/qdaUohP/D5YYZw6hRGFlEJuze+Wi6
6qsNvAHf8ThxEU5eyVYAQlIQJj3Hjq0FuPpYagmkm082CjSu7R1VxbzzmCmAD03NwS21+G4D5V0V
XpKdHbTctHysHrfIQguUo03EVMVVzFO2vptAZlOENIb/zmMr0EmYKzD5oOjQc6MtkgUaAl87eoN/
xg/pPHWLJ5+ybdPHwWqqGXU5n6CaBusPK3ibMxZ1E56/MeAOQ5cGDChrCH8PTFazSN+sf7HlsI7W
dqfqQgLO6N8h7pYCaz6t4RFEXUM3wRaVEcVOm0YLprQjpWBwGXKZ7hkGg5PI3okblgT8wNeGkAwJ
Nu5NNYxvKR5M64Mog/BptTSgRjYUU11GnrPgAcSMMiV+M1qnRoLqYPmcEj1neL7yoUmneDZH/zzU
Gal8Xdi169kim4DSbLTaw6hWi3Rcs98ehUfRXoX9PO98r94+Ui9P4yYnl/VQEcfzlXWe+k1RIY6a
lirZRG3usc90r/YWWK+bM1u/+w73ipiClHtpQ/JbnDr7yuVs5+A9tnufN+24Jw0WzJh5jqgidovw
j2YLcbBhYVhniIuFOeRofI0hZjwGzH71NiyNe2rGwvjOiMFtjxoH9B3mMkJiq6Y4LeYgLyIzWiDP
sBvuK2Pm2WCH0DXX/GyhoLbljWIkRUptjodJLWHE9Gv943qF2uM4EHxPpnhdSN4vIiRvdDno3Rcy
wNKLCbxyzZy+PTBu6/EjDToZGR+4kZHNfb4nfq97mbuBZq2sGcXkpdNdddF2P9rCaB+N0DOOwh+2
1wH6C/8nw6gtHsOpL/G6lEwqPS9M7Kmqn7ZtcRKWbAuGD13428OfRIDBZt5gbBYFj6QYsRp1DB8d
GRT3VaqX9xsSc7VR9t98350/65zqAz/V9ktaClh8nOkdIhrY+swITceOnNTZgP9/upkMsb0YPBTx
EJrzZVUNZprR3n7mpuM8+6DWp9QJmsfS3qYfjnQWB/OGV3Wc9kgNkL5MWYlZqxABaOoUFgiLg9D1
pzRx13S+QvIRckisWlvGrioZZgNHeJBRWdC9BTOe2T03jX7Ixqls94p9gi+eyTVR4W/9sU4uaNEa
IkRfTbxY5fcitdCZLA0lHjI7+WNCGu5dOdXb74IoskSN7hQ8BLMFVzQa9XQvM3wXZzYnme9KMaba
58IcQADH3i9PeQZj0jEUzsZql6oSBqcoicY74LwOmheiVkJrr3TeXSCFjTe7ZwidhK075Enno2DH
FbxjlmAmEr/6PPW6gx5wykR5wP1NGJLdmO+V5XnWQbKbzY51zYdAoMY8b9KD+mtxZa+TkZ6Vntdw
iHuuAXLrtLBSHdPwLcM9lJ1mXWAosVMxTipngecnnzQ9KCbpxJ0Mp2QeAGazJnIcxcnw9WB/NQjy
8Vin1vzMJeiPr8sSZPlp6+zFfSJabVujajB4c2nmnDtf/zderlL9APoV1PdNatSkuVFIl+oq1FCu
LPsFxkhI6gAJX2XhBjujH2ajSxzhDTsgdJslOtI3+56/mnV6Mnc6983lG3D+TS6k0zWwHPVdQKwJ
ITH3Nfl7znuLnhS+os1WHSdjXemPPmcCW1x6TzkwDe2wWHuzIUpQH9Sm6XeRZStxIS3FXmKmOwNs
ZAiUPz+vY0UbVHnAL01quv0al8JV8oKMFgS4TRohMzgyH/ouElkrt7t+Cp32eZOQdw+mZwJ/x9gN
N/noBPTtUM5ChK9ma8oxWmd3Wu+ZtunvoguBQSJ8MlPS5eicYSRTcDYKal94czSBCXVH17OWna0M
BPtmU9ZLiGv+4q0B/gwGhKuDRaLz3xhGBh+62bwDYuFwdmgenuTqPOX2Wh79lsnZJH03Hnzh/hgQ
v78yHCznaXDdvXZ9xgI9VBVSu7a+UecZ3B2k1hRYLx+txqKQFNCGIpDgKMvoNXvRVNTPdplOYERh
fdF5H7xyRYQHtx+5pYqKi9gO1KHAKvBJ+gynxyAoe6JGMFHyCeM4u/a6/gFtsOJS3jAZlbY28rdX
P7ZzkD9uveGz0KFrE6+Gb1eqrAXD1LR2d2BJ9qPeDH1hEliB6N78hhHr4NU3mfqgQnkv8u+O6rGD
t8WabOuod1nj9e/rYML/u/P6ASEj3zzbQMupRWt9hYOzHENngceh8JleSTxUeOQLucbIKSvPRrcs
19uK3c/OwVkY01CGiVMF+q4YpvrdrfvlqyKuSMY5b4WDxs4/tZFlcL/5EgTRapr3kTduJ1gSx1rt
avKfcKlaP42C5T24Ld3XzS6aS2X6ZRY1/Tp9NBruG7NOdxB02fcBfetRDcDSkcbj89mzl+x5WLSE
/qdvTlyOA7o6DOLs5c3zV9Posq82XyyqdjW5u8piFW0dOtZLb6rZ2K8BuZUyMzDgtM7wUBUVh40m
3eCbu5Z4bwpvy16GQA1nwPBtN7er98s2TCYHjM6CmPsDXHtQznlBWLsoy7Y/HbdeH1sfQtnENnQv
bWFb8OtjCrSCP+MpkxhU8UOW+8mTJbErdvYY8i1elb+pP3gvcVw65GBIjaEV22kAxzBm2Z3XExkX
ObmxfjJqkNeRURdj4HbakXdRvo8YJt6y2fJ2pBfqxMuyBoM5pK0ZyUBIua8N22t2WEHVtSD/xrvi
R2C/DIM2xvLP9jLaX+Viig7aAGxoh3Vemok2ui22qtV6bSr0wIXnZE1M3+nnbyionnW0AZL6hHCJ
8ZPx3ifGO5hPB9vhELEGD6uW8PNgV7WdN+9NWsPyao69yC75rUWJ03IYdkqX7RbPac8IqM2bPmkd
CPPDtMnlQCA0U+iJfMQbJBGGX16QGXlihAumjc7W8033dbvtaJmzAvcj/eTaE1d4dNs8SDoTVPGc
GiPWZzCrZ2J4sPBop6cACP1i3s5j1zpJqGjy5sKQyGPMuGgwxokjeqKumgKSj5qxqY5yuXGUt/iN
RDa1x+QrdKsp5lybdjP6w7FXy/yj0PhNVjHCSaHIORYPdciobSBag7UMM7s/jW6AN3XK5QdEC7FV
NvMgCgpoo1ukbjnEFrUZkLlfaYysaS6JPJGlxRS2hX5sqImMWRLDSlDQdhz6GZqYVunM9wUHOuub
ycLEwsyUtN+nflqfPHDiM9FJy52T44tdc2hLZa7cBzYNAk9Y37EgHg4IxjkNV/ETIHBReFDH4W1m
vPmr5jr6kbPBY9/YTvMgt3D4kLS/+1UvOmbM3B5a08fNWZW90e50nRkvpQj737qxmz2oPQrkbMgu
tn2G8P4W3NZIMBhyccKmA3Kj0f5qyEV521IfNVyM3kBZsgE+pwKUvMotuc+DGdgrtQ14J+9TsYgT
MTawrmQaVuDopTgoBJKE+yh9VL7Wb2Hntug1ZfnGODZ4nRqcZaAjRdMks+L3ByCCtFZABjz3ZKvx
puPa+r3QvCSGciH4cOr+3ES1QagFXR/7AJN0hhZzZKBylKlWZmU8l7NxNhGed3IxKYFhMSxWhNus
WmZRvdwFNsztwXSAuE7Ikphf7NUxCuboHeoWaoM0d7MPynaaLdkcSYKtn5yC6RHZXmVMJ4AvJexB
D1cjo7qdCLH6Pm029FQIOlKwg/dYjjbZNBtqyAOXs/5gz4V8NgYiHPAb0ry1Vo+tLHTK9UBuZ2gl
tEVbdqrKVuQ82dK6MJG90SGoNveCe++d7IpRJv2k8hHN02s+zSXYbrXmRuLilkm7ewJ4Ce5FWIzl
e9aPDjk5ThnLunOO0nF7/5vbqa3h3MFIFxdF1x83D9c6bSiJBotgcUW1ddP6XAIz+7u8Me1t52ym
VEfRgkVC5VkBY9rcHF1Ui1q91noqm2S8hfgcxmEjK48UOz87eGY7b/QgXt28sWFgLmNVZPIGuoVl
9rNe0oInuR0k+qRPElb6MmuiU8xY676gMXDahh5ah2vjkszEyPXnXJRD82dsfFAZFLKqPunbVz8P
gTaNI+MLo9lhk1iZjAaBxBo1Egoj773Qs+wvIgB8n1fPb0X/HLZm7uaxyxxiPtfusvgH9gyHDctX
+Y3EOdesF+ej5d+W4yy+PJLh0T4jT4bPsrfm13HpV3svfQ3BRpG7NhdjbKbljkFk+dSyJfJjmz1d
xyyGX4rE8ZolTWrSn45d7/Z3RVshajBLQ8Uk18U6r7yacV4NwXsxSmxcLl3gz4KN5unZ6SjZv5Wk
bHnYjcjyBX7V+rtGDBlYPLSo7zgoyCWcJ/q2OyHD1D+g4oh0P8B/X7LKKr6vOPxeHEO7HyMNBdQJ
DBnOBJEX7nkiqURHkngYcsVoH4MXJLlleCnTLoawYobbcBj1QXiXEtixD8oJy2iA12ndE1yIRQZm
a3zu0EQSe9zMqybp44I6L8CrQIfGA47EMItq5pdvUEEl10CVpdQl+fKnR3Q+MPMQRdxMYjqVqSWm
aFkIyiOxofg1ecw7UcmC5TvSTvlCTMPyEDL2r3aDYPrGD+v2O2134phaTtVGaOX9+0S632H2c++u
ScljqVmq+WfqUXEOmbUsHNMGmnbD17uGY+Dbh3ob1dWCll/3qwd6Voa2Kvd5SouGbl5iDA/xUbRh
4yQBLLk4g3jxdzmNOnNHWqjfw5kAf0TBZpRQbwyoD87Yit00YIwg5InilVfbIVKnbziiwmHF7DIi
uP3INwxoEfEE60EOvonqvOnTWiHpoRVkTC9p3SNyu+fvg98vRFVUY7icplD7iaR9S4Qs2wd4QoKs
wMTqc1eyKwqFfLnWTTWcvTTNr21XpgBpo/PmN4ZVncu6IRthQuO7BuMQHpwyJBDMEK+W2emTm7oC
eTutwnNFZUIUk16Ofrkq77Ed0lBdEPspZMgJKX272w16JZstNHKf/UUbhqWhTx9x2m0XrXgxxyno
EqWshqg9wB+ijJozvm+X/q7FoZGT0nQpUFNRwEfP+iJ4n9o4LfLmd5rf/G/5Kr8yd6zj8JYIFbdD
7X+jD7D2yEDbjiQO9cA0SUOgWamZxZYxTtY+c0pGmqwSq+4XUNxDZxPHaA5Cfa4kRJinksuUWnLq
d1NviaO7TLLHnlGPwa7zK4M0o9rbY3/6qAVubs8aPhq7t64WyWlk/2zLoQ038ToVpvrJinX5KD1y
kng3uhd325yXPCdaj2vTZFTHXie/iAaGpQffrkq+zxqsBaEykAIAvflJJoi+c9S67IVFqxPxMlmc
qtqxma+ZKZF7mpSbKzTs7MdA2MG5mYcVFYNsUUq/YJWvob02CeUQo4a+WtSPjmyve+3dgpzGRb8I
ixzoWPXcaLM/zgdVbf1JrW74shmt90BqjHihoTfu0RTdOwvbD4N0Puj2bI6MdwcGQdWByBHfJOGz
qu9aXChWvLa+X9y7dd1/H6S0ji7gGC1ntqIiked1wLjKza8lzm9WKk/RVozLMc/G9C5o02UXcOj9
FCwUeA28dmUk0hL/4aAX7lgqO8Z5M3MjLxr7clmGR5vtZ9gH0xrHFGn335QYsLgMuO0iAXh/QGTg
7UtNv9d7l9lOdgy6anj1pV29mSQZRLg+jcQ2ejyvirCGnQQq66NZzcWpU9jqt9ZUz2SKivvA+m+i
aLEHfO4GJyVgg01fO5rttQycEUJTMDJLNzwXeTkTSsUiGiBsNx3v1hL8pO2d8FyTXfQmmbLLyEa+
fsh6z7pfJ3/5VIP5S29O8Wl5Vv7sj3n14Hn5sMtsej+zmuojGI93ATZQCTvmPHLFg7Q/9ggiByQ0
6lYCC2/nFrompHD2leak5u1H+mriXUtcSGCoN92UlxJO45tpafGxqMlIjNUtL4wXSBWwpnrvO3DK
WRfMpBoSJ/aLi9f/6Rm4bjRP6gNDDQs/lJiWa25I/X0y1uxu2sZyT6qKhVGsY6gxHMk2rqgym4J4
YfdU2+S16SRkn0hJIknBIoEfZdnZ/X3JZZVj3VvEoFjshB+ljkjYaxY7koYv0quZVx3zg5pdUtMz
RHLhljHZQQ0iAW0PxyGvcxg0gNFE6/F2gc81j3RRmyD0KM1HXKZ0z5u6ohFVNSeBTVfwwP1KFEDU
eTVA8gUWhVW6yUYeT0b1Szp7Emygoc8GPGb3+/8fMPw/5BdbtxTo/wgvH7MFYs1nN7ed2tcQ/ngg
/OHfvvRfQdKEnjT+onv7zC/n26DWcyvN/yVy/X/6rv9aCkqTZvl13Vpn/MT4Jw+qHv9xhZX1134A
wwLlqiopzow4npS7eZEyl/4fg83/WkuSGSmDQlnZ50xND/S6H9xz/0s6/P/wKzHD//OD1CkUIQyr
fab3IdkgezEq3BH/9En+vd7eW0zAKhtPUdekP9xRf/k86v/4tf+K5keSAwpz/ImRCAlXTmedCuMf
F7X8XzvtHTzMNhLROceAsnMK2yGvKZD/9mGat8Du/3h18JoEpTDJDaFUxBFYJZCC/7YCw7x9yP/x
pZuhJ8WkED2tNdl6n06p/5ff9u17+3+Eu5t/vZPS6szcLP3+7AEqGUycWHhNGTgmBWnL/7iUyPzr
7XR95pIgffwjVvXH6ZsHjPO7f3sS/3o712oKSmW1/bkOg69Kdo8AkX/+7Uv//W4Ozlg1zEnO3KkP
Ji1cN//Taizr77X26zBJ1NdCn022NgTro9DVP21hsP5eaj+RlEqsQKbPGQtAd651W0UUZss/PeBW
+Ner6feWOTAnX3ntA+cBtGg4gSdP//RRWn+vts8VIL4KpuXsLfOdsrKD2ZVP//JRWuFfbyaf5DZI
CNBzS63BrrNvyh//8Tf+15sZOKRljpaaz6mq/ou681iO5Mqy7a/QOPds16KtqwYuQgciAARUTtyQ
EK619q9/yzOzi5noYvGR1oNqs7IykkAIuLr3nLP32pWHKk3zjGqS/+IR/3B7Rr0EGgKl206aYv+q
HildyXiI/tKqKX2MuE8gnVSagrC7WaAKZae/+b72F7/5hxszputRDzV4ZS1EJmMJBbVBpiZ/8Nha
ju7/fGxJ1od7sxayks3k3IJgNVrcC7Rr/VD6a6f0Y8a9aTVhAuI3IyzJwNkSHGq1eP5LF+LHjHsh
aMykD+pqh+YIP0qaGHYlQb/7a+/+4f5Ug1GD1w7mnwc4RBUhuIvHePhLSxAdsp+XIGJnZ1lLunLn
S9Li3TTYzCZwx/7aV/9wh5oSuqvZKIpdkM8mVJn+ioFV4fy1N/9wj+YAw2KJenmHcyqxweisJBzh
f/HNP9yiXdpEWdezuEViegGFRBWZd3+Uda19DRj7J1e6+WHtxO8oKlOscWAwlF9kIV4XanfPyB28
YEkoqSQJxaLuN7alMe/GggFEk88HzbSyeQV8JbjH/ZtsY42xmeE3FrXO0iun0EHT0LxqI3Iw9I7d
Es9QO+hCrv16CB2AJkivBIzY9YSAt0OSq02ytqsmshCG/sUY6SVg9bWp/c3zkFvJKRWR+iLzHK+w
LkU7A/KaHYbCNu3U26i2TjFxbt3QP4xTSKNqThChUurNOR9bGrkwXMw8T1atLgYeGjRrldTW0hYu
rxO8WF4adBLi+bDfSqhpNfQ8BA1M+3E0gtVMndfckZaxUdJ6KGw8kMIrvGyDCBOtRy4EurqHIITi
TVmXCFIO2LYLOk4x1OUwOlmV75+Ax3pi0PRP8SRjB251dyJJ2cP8spfM+nFG27BVu/Qk5H2zol0v
UJ8X4/NosTPQxX1Gl6ES/dLYSAL0KgzI9IfMaMFiG1IPBWXsUSsLzYjoMEethbE9x82m2lnoH6Kg
Q91c7KUy3VK45rej6ftrTYAUr+P5uILzhw90Qg/bg89U5XOvKefe1IYVRWCGw9oYsT621ujkjKM8
xj+do8dW+hBHaBCjVlhL6KnOCTQ4gIVXpQVzOCviuznNTIfdWT6tGAZvgPtcSmEa6I7gN2a/6Vqp
mUwuMPKzimXNQUENGawepw2QDXIfktA8gDAdkORMBwFjMkZRzZEC33dMzn4lKJrBHFYf1z4Y3o2u
SDhycmOFWLG5p6WIdqdnIkpARidh8KPPfQHcHGH2hVTnQAESV/rAYNHBho5xU5frvak0xsgkW63A
kTPTbhWSC8pqag++1V4VXIwLydkzLZiWa7NmlwV0atCcrJ829JgOQ5DfDe20lhKzy72CWYuuWnp6
0yBrOUyaeIzBtnoNaG0nNCz8fRKc2R4o8x4rYOu0lXgnIZ9aiSDjudBiWu6amSU7Bk/m2sCEopvY
4tVgTbrEmtntIoIwOaBl924xynYzA3iBQQ9q2+EfdCumnHagmxnxLzMQ7U58m9X5um3JaDtbgdHA
/G9qQFzSeGDeOwE/z7mFGa/KSM5saRqPE8mBgIOmasZMzKiMYWPbK7tgTLVHteuwDNemeAvDRT9o
Q8G8E9Bz9jCARuIgqIPD9NOabiE9HTX6GvKdX3SkghTbRNHFQwT/mKZPI6462TpXQsywZYgP8O9c
mF9bXUEEY439qlmEGXhBJa/SartTk5hTME1rMwqASQH3AC7CNe0sPjgMY+N1AjZrlQ3Rrk2UPS32
L0bQm1dSLIM6a2vu7Gku58c5SlMYIlGkrcnJkJ1iIF2+r8JdJir6O1EgEzwWeNBEsli4LXTNiOZV
1UfKQZMZ8rtyN4or4OZHLbJk0wXUj4pz7g0PCZIvuPlULjurz2FIAgxIoNTRGO6/SX4uxMCNqvso
EpON1OSMCDFHH/rZv08jfTFTzn12Umn9rOSs2CFY4d6AVG11Sx+rUJHY4jCxgUzxmPHVDZacZ9zE
0r0lUMTh7yA+mSF55QrQ/RDMojXn33vxpEGF8cZhEhCtlIsS0KgFwTOxjt2FWAs9s6kN10xqwFJG
UHMuQpyoUyTmh2ZKT6jQ/CMZJyeBR3iZ0wRUFAEnA4IzgncGeHw8DiR4+0+SXm7ypN5wgQmnAH/b
yjdCCOE+s4ARUWNRZ0hptArkHK5Ybme/ml/LHBVh0ijJLWpHGentEDzSnwIfpo+R4NR5JxzFAp2w
M3Qt0/TUKroXAelIDYMqry5+3b0h8xT2kCJRFk+cS+Yj3S4QADhOnFK3ao35hl3FvELIUc4ugnkU
jozCXnq1pqDuddILBexaYoZfblLTz9LUTgQA9wlW01L2rBklSGjVOfkG9bkdsK0mLcGUitoGqLLq
kVOjFroFSN/6TF8x2IhtFT2kotIWu15Q+8lp0ase4qG3DEex2qe6QTWtgN3f9dmA+DRpzIk5jd4+
d+B6nNxqZ0RMqnbBvI+eqsWuy2A5c4EB4b+E6I1XCmCTJJmwaYCgbSykHes5KYJDnw7bXpPqHa75
EBJBpZ4TQ8xcRad9LFjitiExylM00OvOlAVnGo/Eec1qN6BXipVwpZOQ0xeWbuwFGPvVZ4McHycZ
62CtlQbwO6u+9GEqPYicU1SwGd5E4C2FWmrlHaSzuXNNppeKa8ay8Zj2FiO0ShTNqyqbN9DLp42q
oZQbCUtZVzGzAQDqyXOQhCg9oKLmjEaVdyA05k1RMxZt0+hVEZnBoUGVisduysV92VvBY1+3mVfh
hndTnshQWYrQiG02NakTRl2LSSqCEhOnUn8SOjQDnZ/BcjNaU2GWJF/wM0rbAG3t+0RM1p1RldNJ
iDNmtbmWoZ9XR8mzZCybStYyUwKNeYrbfj6r4kzlwbyLJ1oAYDRFdLIqm9SIyXxB7cTQVh4rJxPT
mjWrUHAuWBKOkqzMm30QjsDdiDHrrgcswpeCZvkBv09+h7Ww81pNCe4RcZfsELpyaFdkaE0b1EVj
sUskMrNESQk1stka5nFdmPMQitPCHkqqZ2FWsTupoYDkwPIivyJ5Qp8UdyjU4wBWmnE7Jp5kSO/U
xh8I9vCvGagIEla/Ol3LLKVs7CA7KR2fgA4JgVtU3fnsxByUl/l5CmLOXGYI3xJk/+Nl/M/grTh/
2202f/8v/v2lQMaCCan98K9/X78VV8/ZW/Nfy6v+8Vs/v+bvlyLjfx9/5adX8L7fP9d9bp9/+hcv
Z/Q7XXdv9XTz1nRp+/Xd+YbLb/7//vCXt6/vcpnKt7/9igslb5d3C6Ii//X7j7avf/tVo278jx/f
/vvPlj/xb78SgVrUz83HF7w9N+3fflXVT5piKKJhKMu1ZUpszIe3rz9RPsmyhbBQ1GXA2rRBf/2F
JIY2/NuvgiR9UhCR6vzY0kQVFNqvvzRF9+1n8idVFgl9tSxRVkDZaL/+91f76dz8dq5+ybvsXER5
2/B9fo5rNCVFV3RN1CSAhXw//X+UyFUjM0Zf9slBR5irKGjs2qCk3HRzJN4obaCt/KEjI0eVqv4F
6SSDS7q4txQDWotuTJy3RZ4/0VVfhElBzePTUrvQ7cUcS104k3WNJh5g8kLB4T7TQuOYSz5T99nU
29EGR9tdBk1jxcQwQMSI0qafiZ/NDkVeF0j1EcULXVbPbkDS1tHSVGsG5OSXR7i88yOKVPW2S2F/
YYUs3CgL76pALB6EQaHGEdOSQbtYSfqaBjphvcUAOtMc/IdIK/KXERGu8Af1nbz0FH6rwJYDqimy
YnL+TEm0FPlDdR1amTTBRtLIJUpRzxddvdNUM42BaQ3mdTE10mvLTevpbOBYAVsMEUBnGkBo+BMe
JhJq3ucKVdXs49zA4QWgwQYPdov2eCStIFf7HSNxTdngjAv+4Mv/HG/69bvzqFbxahsSbmv5Q3mN
mDlIqynXbCWnlhos4glyGfevLoB7hmsp/kEHQloOxoeD9dMHfugWoN9kTzWgJ810kAexeMqg4hFq
bUNtup7UZFUb0NmgZ+/ETlmBtDmkc3qFPmRX+9OD7PceuwYHk+CfmoZ8OxC6qJkm955hmcqHal2u
GVVzwaNzHf0F8sfmDcGy/6eC4L9/igQ1SYe9w6bzw6VSCuyYDaPkUhG09sB8ufaYS/d/cFKVf3KQ
dR3Jjqjqhip+6xn8MBVQlAS1WIyPzUC8SrJnoQIYK6Fm7mXESfdhh97EjuRqehD1WryvNZ2CvtPF
+LlW5uo9FBHZoEA2FMyvBRoXkiNC18qy5A3LeQOKYPbBiHWjHnpdKFSuCDuy34hW6g2+cuysoDtL
ypihMk2D8rZPm/yxKkN9B3qtbjBap14QycyQq7xDKIV2M28QjKVbnEJyugDr5y21sB5+6yH9qXXq
GL3URVO8tx9XoZ+WrVP5lt+29dtbe3wuP/7mv+F6tTzEf3+9WgO1eE7b5/rHFWt5ybcVS9A+KSwq
psW1YmiKZCgsGd+WrOVHOtW3pXPFGrJoLHOg72uWon+SUIcqmKgVRRRZ6f6xZC0/Ek2A1iJTMh2Y
ofRnVixJ/JqC/NtTQ+NKIydIXL6hrqmy/nFQ5M9BGNOZe5ckGwfEtrxkN+TDYvtYDOx26erea7LL
doRQHKRNV9nFeliTkra39tObduhf2215xkZ9SbfCKX2NXyVX26QX9tbGy3DfEmby3HikqWxR+3rI
MpxyG2xUz9rP2/4VNT5WgcoJdpiYrtEePUPceY82xVE7yM9W6KJtILFZvq8v7QFTzqrxrFPrst90
Qyfdgsu6Lg+D51/HW2VV3ADj8dLz5FVELELvcs1L5kXITBxrheLpergbRoefNNfzwVyPh+6+3VY3
wkl5IeTaCVfDuj3gNLgiOmSNN2uDAGhnrMh6eI/PxY5veYUXZOPfZzcCOIUX8x0QVmAi5XOCDXhd
XHsIHdPGNXfQKPhQKpOTtdI24l0wnqpdaZ2/dMdol/G2wVV4nnbWabrnEB74G94xtq38LfrVne6I
nrbPT4Zt2OUqvfUv8rZY8wWdxrlkjuFh8TmIO+XAvsAhU/fKvPi7fJV4mO5dIBvr4S2HIN954aO2
KXbSyloR1LHpjv51TQks7P3PxiZZA+5J3fE6BBpEmsIKwXKDwwZ5vJvge+H3wyMDiuBLKu2BmQ97
bUt/y8lX417he40HWlYwKZ/a24ksLdUZdFt7nA/ZJrou9xWoHDveVhvN1R1I/9vWTjksWIq2xgp7
5pqn5S6/NJ+Fq+xonvmEBwu0n01Qw1bEUc9hT9bRGpfzjbKhnxO/BpYjPCT7/jSszfcJw5HdP1g3
gT0+KPv2tj4hdJTC9dwTjrWx+KL0iTbiFaZmD7ndmlJw1T2bu2nX5o5r6V62l07CLdcnQVdhfoqy
jbGS7OLI693IkW1I7uBJbAhfnJF16pIJZJMVdN2fmefDuFbIsrAzgADuuAlRlouudBn9FTUHNB8i
fstDvxrQdtvZF81FELUO3Ram9vGcObbqFDfxCkfiytikr6v2giNMv8doFsTHweQwfS7g+dhEQjid
03iQYOhI8C2qz9lx3uer9oQtFrtrwlu8xlxGxMBtIV2r0kmnE57kh8QZA/JYVpL+2BFyYrXvgmwg
in1P6ahlNuy+UdmMyrG1zy/NynBGkCSbylUxeRF36ih3/TUasLsMdeKSLbvnv+FCxBpH8di8dG5o
j3epZ0rOBsj/PDoTiSZcihijYNzjaqEmZ9vTwLVC1oTQadqIL6PaOBGXruj5a0DN03O1mx8ARcfW
LvAqF7tMvPNfikt3HnG6kKZI6A/RUtvcS4zndBedtEv1Hsn6ZjJu/SuDx1K7mnb5gYp0pYhv2l3l
yY3bnLrb0s0NfKar5tQfJzpK9nzU7tFXO5GTujrOLp5Gq0IibAgPc00pW9qRulTZdkzCE8yZlI0k
f/BRny8on91+rVzqHXewrd+JGIA6uy+uF/tn2yOutU309sfirL6aKM+8EeWiIzNqWoXj1kiP6XN0
K2x1Woir3Baq9fguuJMjVt5DQROP8GI7uRY87ultGLJ991rlmeMrPja1K6sPumthLn0r6wdM2Fhd
1uXELCW2Z/xTnmweAfvnXwbQzvrGsPAn+Xa9p3JonkZntDNvuKkc0wVGpYd7WgAwbkQIdGAfOXxo
+yWsVRSzxWd6a2CXEkKJ/Bc/SlfKSrnt5k0WnkfY6v1O9pJ7nd95UveGfMzvqmybPXQPEcwHXDvm
BlCKiAt/LR5r0hU+G/oaAWNzTzi4rt+3ycoSH8BMFZuBblBLdKDXpK6Yu/NjB9VpXhe6kzDUfuZY
0xPFXr4Zbodb455rigxlZ7xqb0RQiYCmdLvetdeJe2tsJUJlGGQ48Lqn4ZWeOGkwgHGHh+ZBvBY1
u1+JsoeELbbbdSc4G4Xq5044mzfN5tVyKzzhoguwoDwK6rNxFHErdo/VqcO62awgYR2l4CZfKaeO
kBXNzj8b3V1HWyyqjLWsx/DVBWd8iZ1pjWGRRJtt5AJZd6ObwZvIC5sc44jlkwv5wvs80nKBy63Z
BUHYqE5dUihrryP3wjrqXyAp20RXwiRJWYB5bEDag5L1oMAWUta42jwJZDSyUDjo0NtVl8dbBsyi
d4X7lDyup8WN0tpkH0ePYv4oner2swS6b0FDHZp3DOk2WVlafWfR6NzjG7EOqrh2K6+zualwuozO
Xe95w0vW4AIXbe5EG2OY+hDMr/1RggVdEq4V8Jz0yiP8S57tDpf9aPBcBQ4eXHerNoYh3BOaRev2
zIKFh+8F/Cu2kHsInCud1rfghsMRY1Ny69PfpzHWe/laGGyM89vBLZ3qi3ljXtGhIsTkWCUOjS75
C//XHtPddPBPDBPc6gu65i0fxUktHRyiByaLUBGFTbnVWVzUz+G2+1KCTd9jxj0PG3VPXu3QA2q1
k3NxMCu3ehy0M2nPbufKK/5WwmOllTGu+YdFYLwB7wUhxsa3mYd0KZ0ycghqMoYN3CGDYVO5jaOd
P7vgk1o0krITvHZbv3bHGcyal2c7H24N2ZXGehfuuMi4mvujCsICp8cmcp/NDVglSCy6uRr0nd+e
IX2T5TG27qtIha2uv+5F/9Su/J83hn7akv9eg+nfcDeuMUf+/d24UzTt8y830QvSgG/NqK8dJ17z
fTtuyp8oyeXFVKzQn2FH/o/tuGl8Ei1UovQcDBQMVOvfN+P0j3gBbSdJMgziSzW6Tt/7R9onlXqW
vTM9JH6FftCf6B4t3asf6neNrbisKZqmKBrFgCZpHypYUgc6MZ1IFxwKvCc29MvWg0ZU77CJjKwW
GQnPhGzJVzU6QE8QdHyPlJ+2ksXFl6Ruyqcfjt339taP7ayvMssfSgPNkJZWlgadSSHnXjU/dDBm
IhzJ9jCR946mdIH6rWxrvbHcUCqHc9710RqWtnUoIBI5FZOFh5wG3XUOgu3yr7+J/rFKgX9pmdRJ
CsRcGnzKR2WlXlSkc1et7LUWTajZhNBFnnOxBewt7WXJeg3rlEWvrulLmYAu15Btm70ZMnbq+sWt
ihsWYgBBTSiplUfZF7R1VSOCnzHsTV2OZYVhbkrPK7OOrUH0S6MTLlXPIuEI7YsPJ9ErcOwemLKZ
R5/u2xVqenFnaTxowUNnpl3UUX1uulG4McIiv5IzQ9tDMGhtkgEJVUrJhH9XRlVfZ0nn71MtyeHt
6YbDeHBfDG2zRgXM5ErIuvWgqC8ZpmCnBwvCF1E2ghZOr33Lgjc2Ap4OmNlOYAQ3qOn3I5wF6C36
ggbPxudEUsPVGNLYMWnzi8qLISRPPNmvhrC8gxphrCq6KVCdomNShOkjbnMIYKUUXgdoemxUBqQ2
L7r2WoQ0KkrV5A1N3RxnpqsugTjjKiHU7g7XAcGZcOC2zWJOb1JCW0Bfk/UxqhOadplcbSlRThYt
9hez7YlbAX7W2dMCclpmI5MpiCe/E4brQYoFjp8CDtKWxektJ/jcHjKR2oREMNlpI63pHMw5tfqc
DlWU7rh0DwJ6Cn9TW6D8hpkA3mKD/Vckpfa+1MRH3eD0lQEB1TBh8Z/p2RdhqndKE77rsv65wBLr
JSmOKtCd4iZo2af2ZVHvY7Fhj9mZOblR6Ytl+rFrSTi8MUpvy2nBffVae8xVhW2FFmEImKCVaNqw
F2MrvJMjM3Hgpwpg5tLW7bGBh4XyJbb8FQgRkeBqLVu0AaxRipxeDGhUuCGrA8aVcoN7/jUGVeMh
9lCZ3Qr1WhYG0an18E1iCFxM+WMCYmlxqLebEuOG3SRxu8HwTwJmgV86rYgvZ/MzL+lk6WCcFJAG
KRGGZrUVW1Ek4La88btaBh5HLjNdXfFcptM0rqCRWKtA0dVz4AfTBkCgdSdpMqe0EszDjPEHS0rj
s/hFonQq9GQ8R/iVqAAno9xL9WL1SfP+kLe4ELiS60H1SiPR2KXJgIfcTtDhiZP+G+4JyCCZSTYJ
rMpLNP1yNz2jOmAfXOlrQVuuQaJ+BePYLPMhj+h23YcTA0bkBNEJJmKU4Tlgg8mwdbaBllqjPaq0
UjDIY5K8FgsNM19dkC27MoiFadbqUIKB6czkhKOOqLIEU3Ox1eLsIkal5rZ9gDDH70hhRO2/RAU3
IMpmkV8Ny52iDtrNFM+tE8zY9uVKpu0nVMzeoKw/p4YlPfPAS861FjJs8jND3PaigU8wSCbtc6b6
wpsYGt01Eb/iReiD/Kj4GW5k3zeqV6HwZ0zPSbUS6J2ivJl6iskyPAJEpoc3jvLGgLzjQZAqtj4m
J3chCq+VAYsJoTZhtDGteGYfz41F77u5myLdWpvQpGSpGaB+RcZ70rJ8uKI0NE9F3le3JNO3kQNy
Q98PdRlRTZTScGXFfbhm/ko2T6yWvRtpOXEhYpGvR1yYCJG40Gq5Hoj20cfkhsQiysOUy/WcYY6+
D5OGoTcJ68RWkEwRb0XN8JP72Rp08xIrUkbDBUkPmYNmqNXl22xWI66SKZb8K7CAGDIAMPHRbax7
tMXElOdTqR1LAFfEBOWtfm8UonTxjfwA8UXFiuXnZ8Q4sE5x7ZJQSMzI4ySTSUiwDeSLvO5ehlRa
QnsMZRsr+YBvG76yKmFnKkqLcXs1kZlGoCRKmo7YYRMA4VYpjWidoCXLuNrhb1UwH2G2KrCOkXFI
l9RHfW9XfQPLRTCCBe1cj+M50ILPyujDBKknkx7alPuHKjHSO9Ps/QigbScr0D3i+GUytEWYBZhu
xn1+zrV6PHPJjGdsPdYBAAi7z4pEKbDuTSldmHVJFwFcw9kyiScCj1w7Vc8DQwwAqahB0t2GZs32
VLSy22DK0lu0Rmfu92GLriA5dioTYVruYn0MNCPwokbA68Yz1xniFKRpRosijfMAake3hCX2XOD9
nN3oOgWuUuGBgtdjmAcrVrbloFA+YhAqL/VcKU+TLCmUIqMltbfYBVQg3iTgBcUSE0Cym57w6DNr
0VZqtTwaoao/lDyHiKPvgOH2HGKwiGkQY67VmktF2lTvVl3k3/BP1XqoQ2gzOXi5gXjYazKcSDvJ
Rblz8Mnq17keUoenZJpKFCs52LWqnE+5XhngY1RlLekCtbEOoutGyANK5TK504pMCzbaVPAY6Mf2
kk3GYVR7ZcVFKG6JuYTiisLEs1LJ537phwJY1tB1l6mOk3MQ1/N13hN0a6EhWmewnw6ZVAr3DYYj
R5CJP/RRLaW1r+3AEw1eoCbVUzpXpjv5hfIktwVVMtj1TeEL9BKTkP5XHVdPQSXqRwzT5Xky0/6K
uHML1IParXksWxxT7ruAfvBqYtkg1sZQetlR+e72JHXH3IfVj603fsRQmNx0IXvCQhxwOs+1v58T
s70VCXGIHdSEWKAIZVC2YdEpk9fF3eBYISlrNiN6uIhoCg/+UAF0icvnSO24DkfDop3Umc/JJLPU
CQj3zn3CJtX11aYCPBelJJ+GwZ1O3BD5AbmsXyt11Q32nE7ZQzyPQFYwcmsIkskf733QuQiBSIWe
9NasCVycuZsI12Oq1zBydZVGaV5bck7cpNW9yljkJ0Lsnxef+moo0YdJkpJfW4wiQU4ZZMAlliC6
X+9Bone5WMKcRkWjQuGZ2nDexCxXe3guMR7BCQpiSrSeUuGnncI+3Y2RVT59fUAEUdQdYsvyn+aU
HhyWMv+qlEiwZwcncqf5SR5tJ0kIASWT+eb54igSEtIvACaAVB1BKMSFX+o2M10cgvIl7RqVAp4j
O1qutbgAb/0qbV+ht/IoAHHDY8Zsx/M8dk10FwIYJgEkZv666QWde00JstDNzJoLfmz9cd0gd6Gd
ksvj+euyjCeA/mTfVNY7sDHrYBGq+Zo3hDAw7gtU6ZLE4jL9GwostDD/pcJVFk0kNKfWz525SeNx
RcDbdK6JoHFLUxoembmbDk5I/xxmOum+3bK515S2fFKKGaC6JfVAwSsV88TyH9lpcEHGGvQDCEul
onC3DOVTaGl17xadBqxbiDX+gEKdeL7BBYWPMMI+DOHsvOvIe7YjiBbFUfVMxQsboKoaRmk8i4Je
PqGBLB+B5HF9WkY8L+n0Oj/S+/Jpmnvx3LPzX5djxYdjm6lQEFUWGSEx69BthmpoXxf9DNhV5MEU
EGAg3JpqB5YlZkr29fAHVm+dSNf4Vqr8b5fcvzsr+zesuXVsbL9fc68JL3p7/sV76Z5bSpzn9MfS
e3npt9KbKlrl5tQooHXLpJqmmPw2CNM+6ZIpL/IMUVEtSV7K0P+eg336+tuLsEO2KMrF3+ZgAu+n
myIvkyTk2BLcpT9TfCtLLftbrcv3oepm4y8rS+I3nQG++I9uL+jwBRlFk+PLYeV7AmmhyjqojfFt
FkPkZakgpb6rSJN0AYifGfbYwcZbkynU1seU+JbBzRjzabasDbNIdwxpBrROPXm0ogqF6oh/kTmw
JXQvUSESO1RpYrpXxZC2JutJ0bgo/QWwe0TM8giefDKOYdvgCZtM/bFVOh0Pmkob0IBlBgE+lcpw
xSNh3KoAk/JDZwhKZZcVxu/tD2fzn3QBfta0cGBQwyqaQiazyWSdPsDPByZQ51ErF5JNgHkKgbdw
L6EG59adw0MaC9I6tmLGFUz1g4d//cm0aX4+JXyyhabUZBxucIY/6BlY4VWFv8ueFuRFp5ft1TRK
5R/IBr42MX488ZK4XHQ0XhCjSqa4yJN+PPHTUIGaYrNC1JcUAP+pBvqxc6Jdi4jxEoUyocl7uOla
RYXSi/11LOQhTYNQ6LrEawbYcJE7dmVSQKmAyUMDGaLKQRWaiNUznmA2ARBUgOIQfQHFelJbqMS5
0RFSMDQqT1QUn3eSBYXQbuuWmdssEBYOsFrrqZvaodVWBK91Ligg9TYpyW2cyrQqXDEEiD/cJLOR
3nSDND5BgwivkjCU3xHJw2cmfniadyr33TOaKsAxIXSl2pbJAXXBvBLaM01V+cViMXgr876cHREN
TrXLWEBiVLIjZApAyWJ8HHUFoZBaZEPhNGwSmdjwYH1K4oGElxnVyJsJEL9FOzKbDAvIkq3sIibj
EcEsqSkOvDtd3Kj0cKZrn6sdlXVKgCTpbX3sqaUsPZJ7hFKZRB7yNSJQEW9Y6Odx0w/VeDvnLZ3R
rLTQ1jYQCAUX2lpkLTxOP9knvh6NDpkWPWlzZg2XpFSLQLZn4phGVKFfVC1gdCVbYdN4//oClRbl
ym/XjikuvSieajqqE8sQSfv6+doR5iJK0ua1MEP0yFUtXLOvRGITmuwwYEPZc0U3uuMPfiLAHJ6+
qVxl5Mm4Q5XgW5fC4JvS5k8tPr+7svzU8v2/psJAQfXDuVlUiR9kg0vj9/Xtl+MzyZk/LUFfX/m9
/Yvaz1LNRZaOEIInvcKbfldjmJ90tBEsJ4hT4arwsPvHKiSJn5BvYPoRVdYhVV+aj98bwCoaDpYM
xBgqjyqaxH9qEeKi+emCQjIoaxrmQk1Epfi1HfzzBQW7ffQRjS1UsKBlohwgW3e6udC7S9MiU47s
qdSF+gk9UR59xq6VyLgoOrBfWzGAydu6cHMIInhlY5T4DKTLUiteh0wh4Og4Emn4OPs11EIrrErh
EOVjfVu1tYEuneL13Mu9+QU7TvpFzP3wwaSEpAWpqqa17aIlXkiLB+S9fkoKNpqneXwHKuEzxUyr
kJRvdtKlq0LBhbuqZgNSfKgRF6JaQF9mldQR1DpkIxFUQ5Fci0pYb8vAVN7mgEA6L4SvobgcFAmQ
hFjGyqWQIM88ylJNDDBSKWljaGr2GWtjtWRBtlYGkxBYyXuYS/I1wRnsfGezCz+rlUC4MTvz/kDq
qV/autXyfcmWlQfG46Gu9YcBvhhDZ91MCExsIm2+nojH0uy2Ceg3ooLupHuZCPTyEJXYLSR8X7KC
XLwwMnOlQ/yisZAGw0MXxWqyJ4hLxcjUKrRhK6jAbiEFieLUZYGoEHdOOWxnIrjCrWYQTHIkRLNq
v2TAZ41HRYH9w7oNPM9BHhzqxNzQiUZJ0k+WTZ986jzC5LWZmrBOqH9KBYpcLGlBhjydqGW3V6Tq
1TeCLlp1SloeMqaXERt8Kbiy9CZRF8F4inoCltBFGGQgrsqsM2ErCcqZr4i8mi5oQf3MJS5YVF8M
eQxURwn7wrSphKEUEgpa646G9TNxO5BizB6JXSPkt2tggaOrxhhvwKflmMOjSRwCrrsTJx3mXZFQ
hCCOn5dmlkiwLDFhuaRjXeryp9pM8dUYc2kipmtkyJtgOKx7sK9EcUioWrdDYM1QnGm0kOQ60KJ0
KiY1pl2nrZqsZbIYQY+HjYB+whDM1yG1uOigvNcGrYOFAlur3f9j7zyW43a2NP8qE73HDXgkloNy
pIreSeIGQRnCJnzCvVM/xbzY/EB1T5NFXtZV7yaie6UO3b9QABKZ53znM0yi87gLvT22XQXu1t7s
X4XRMD9VKJ9xPiczyQDbidsuKJNkwWWIv3kUmjneGI3uPbXVqBGB6NIhwiUwQ5LUlb60lzABnVUf
9eFTaqCAANaI/Yek7kitF+ZicW9H/Bt11bffUk0W172Xg2r7ZZv9Tmsa0TWnafIDL2X7dhoERQeh
MOMJoQOaHTStn/L5OCAZbUIU9AlPp3oe0gZmQ0Ktdq+RoPjA/9K7IjeDQAuvV91tFqPBkX5aMFaF
CQ8bKkV7HbR1DlNltO1IravUR2wH/W8KZqMh5UvhzIyRUVyZz0ZtljfI5Bqc7lp7gYizGULTlA3d
1whH+HmFLg/rlNzIct7HVOcXGmGjuE6lXfuTMkS/zNvIZYhP+B3Sxnx2LwYsN4ctYYE6wgrZFjZG
Wvi9h40XPsl5TLVNk6oGbYfdpYxxSJtbaWMbklLU4KDGGa5DgDDh1n9xsXv9rpN68YM8wcU1k+rw
YrY7CpoCLzuGp0wlhoD4FXk/g5bbQesUuTiNoqbD7FrTf2DZ22NgqjwPVqVeymsuimNM3hTwuJzS
8C5NfUzgwQqHRWd09b6tPPdHiRMklXvNfxd0WTw94K0eX7QEgNyS3IOFYDl5Be5Wenfjhba1HxlV
YcFpZgZjYAKsAw971G+JxHEvKKKpgAhWJASeyLZ1vudph9EyaoRwXGFMIq9VJkm5J6Nwoo+vRR2y
N+j1uUewVrkmIE67qC0vwxXHl+pWWgksZiJwm1tVVA0AuNPJPfddot/SYsJMuRS0AmYki/dgWjcS
vZnMvquG0XytEX+9km1PmhUwrT5segjLi6kUtoFVx461cglJA/d2S8STVqlTyuqWGf0AWyviwG5j
z8PaWGt+ZoQ+TWcexfoA2JDmv0eCXkH65jC8kDDGH8wZG01G6Wq4Iugc8F6V/OrAdEvsmUcsjX+a
3phCGMp68hyAQwo4XKo2aI4IhjDXpl953sYqQrEz2xD21zSkZH1I3JqezcpV3y2U16TUOhiqr6JI
xy26hFp+Z1u25wbEVCov0KrePG+lVferXJT4RKWUAvfkS1s3rBRC3Ykjs375YQl8ZkK4/xZFuXWH
Tx6swRD7Q1RoU3aaeW2oyAgC/ApSAjl/SNwXq8BsLfkd7vXk7QzaNKYNTsWyGhNXPSCIHPsgnT0X
6eQEEsqrzsTPro2LHZmZOQozPzHCvdTsRSFrtDLaMJPzST0xWjovZqJVtGoJCmQFtXL4Uk6aH+9S
kumu4IhiyhfaBFvh1u6ElyTJoOFua1TA64a7hSem6cNJh3sgQBSGSBghkTKP56iFPjKgtcPH3WkU
duvsn3DoBZFO61BYw75yafgxqBMLAwaXXhszsYIRXTfmOr5/XekO67nP3W9e2zRfchU6zwbNUIxZ
FKZJJ5W9zPMsm1QYuGLdUG+lPsh+jQX1PO5EkXfGDi89uz0nLTJmGAAof2+ktfYbMXV6N4AQka7l
LzO6zhwh37ApodvjHyyGldHBYt4beYT00gY/iHdF0Wp3UvZ8BiO8Jh5VkecIfKp4YpvT9PBRM0l2
C4jvcZ5CcjYXhy7+gXU5ZeaPqGrQiJoJ7vZsHMK8RuxqPBdemt4YXeL9biryi9eyDbPnuByyhtA8
jyCmKp/HfWWo5tmrLPVT6DOUlKFy0yscy02Dc4kUwWCeAY957F3fkvTezmdRa2Y/hT1r0aq3Woz1
lcnXFqYS7BfrkAkTWtdILzpULBg34wsA1BeK/KdNlz9slOl2w8YcbQhswoirp7Yd8EAerM7/OTgq
O6OJtB449bx0z8rHXzaSc3ceR1VX7fLS8SWoJmjYrsmK8XoQ/vzLZ4J31+NliXKZMJhLy6yolRCN
tMUqanA4R7Hc2r8rLF7hYFnxeGnYVTuuHfY9waKu4CO6aYGiNjawkAU6TPVbjPzQ0EOIr/xdqXXd
nilf5KydKW8usfue4N2xhkBDM1II0oKvs0pmBBpKLqg0kb8zTPpeGJwG8VDX6F+87jsWWQJsL+3v
k8obxErzinRXyBn1dcGKoQztveqqySgd1mx4hbvi/x/2rTLVd2Jp4QBh5TrsTWoKhHdugfbMHXxB
AmXCcbmLXN/8KnHMUoA1SjsjwoRxuz1N5RNTGzI5GtxXUcjp1pPXNc1NVIxQfvqOqDLKl1bc1s5E
lEmMf2ADYKPFpG8NzTQH0VjZ28HDFXjPux7ujcb2n/2pIHedITBSPGucMrWzbUUWYxF6/aOTLnH1
M6g/hwA2d1+grQzf8fFsNIqpiiwl9plbh2x7opgQ4K3IkRinTT5U6Umu6RtPA2QAaddcZr9m/puM
wPROZaGmn2RWp30dGe9+xZje37ttDwWgIwezYgKHL0FAEPoAcTOfhy+RssmMQM0HZ3ZMoRlqkdB+
p5VLbVDVeeGv0Yo6YeAxw463EYnEu9jNJvhxRYtqzh8MuKNOiUUbuWCLlyqT4DMxNNHIeDxs9cUS
zyS3Ws0g1Tnuk3LbyrrZWtA93K1Dzi8sw9RkwGoqMwLRLmDDOmZCue/j6EFcaR8hPIJTwJnx0kP+
Tzv9b+YCv/5zTPd/N08/kqf/dfukfv2ff3+N5778d3+aaQfclv+jiRamhU3s0qD/6aUtmzYb5pAO
/mS6hrf8zX8CuibCBhpmoQsT0MTy/wvQNdx/0JE7qPgcS9dN3/obOPePbOG/oBnPRB1h0Ks7KCgM
T5jIJN7AetEE8tRi2RjktVFquxDz9N+J7TPcwYwSYznHSNbEbM36ymR4R0C11U0P8zxJ47RPNfLv
dCJqnxv0Z7cRxZa1NSlRTxSmkTsznkkG03TOLBwSwiggHqnmuMM9uk0nyhIyfaNfToEKX7TaPeYq
KNWFXpAPPC30aitsvmJK7K2h4Gi/QmHrN15VYOPsjKSAmMZ3SDbpapZdGkAaGPKTuC6s9rRiU3sa
zdz9TrwSRVIC7ieMqcDFkmiHUyT5EIsd/4zf7TNMYqrX0IKazjNOmRSBedMPDFgLGxoUYakWntir
KrSGa6BRMoMzRMDJygpL3D5tNPtB78ekn7ddVwSEbEEONigJU2wf5Gzvw3b0LCLcc6ogETfpLbpW
ItGsYZyqNRVSxnGTjcmuJL/qPNUquOpYWzvf9M5LxnvTUU1xOhMOv/eStsW31c0JtMrhBMcC+9Yg
N7FCGeMyadeT4cfWrUyjGjOLAjvZ7GdWE17aB5JRZC4firbGBWAdYsbt1jshsI2464l1W06aqqpJ
YLT7XtX9M7J93TRSGEaiwt6BjlaFhvbb8EtNXZm1Q8i8zwuLTH9TJCRWNGiFm0ZU+vkoHZFJ+B9p
El0k2NeXMUasnlYO1mLCqbLMxt0Fb43zVAjseeZegQnrykYFYha6+jUMGsQOyQo6J1SgbYh9VFgn
9E5aijOBNwDOAkzcmTsQOvQ1dHDED1pMLZiIz2OE6T+H9JNSDtyf0sn8vddAQjqraIMx7hkXssMW
P0uJ7QLOujS8TAdXSsEwOu/s3O5vXJuUZ6bG8Hu+OzDJNg4qvIlNven9rz4eGXeizsoLt0pjtdXj
Lrv2yOLob+BlYbkLhtK0DwNm0g/h7Ke/Yr2w7MuauIRHzqwiwQqFjNRiTPDQrEffh8/KqP1KUAYt
yaYaRYVbyyy+b+HyTDvinDq5Grxi+Ok2ThatMuaI+IbCM/hJ3QpUg0a8i/fE880UelXjUJs6WouW
YMhmZiGOQxyU0Ub72YTYE2h+hmmhNyZmsqGXQ2DPyH+4FLHRAyBXFa0uiBupFhhvX1fgyvcOtjra
GpB6+r6wGCdCIEBwV22msm0/SH/jMJs18LnqocDMo1Cr0OmtuzqZyBukIPHv03g20w0HcHzalBMN
1KBVUbhyIvDqzRzV4As6Z9ywQfQHxSH2yPP8EtMvtCetTOKRw9bSoT5EXXUpsCGmBp+1bL4rYtwj
6ShZi8Fg1IZ9CSylukCfLO9XM1KarUhxwx3IhLpzR7hVhPxKEGmxapSMp3VcewlZY5nbbxPDZDZK
5J4vNx1ZAAOInRs/VZm0TzDliS895sH2VhawA0OFuyG26j5Ti9VgmLyUEL7QPsKTBwaIl9i/Z7ey
rtDum1AecbEOyqhOnz0x6mo75CUuu51vUrdiqqAn61jLk/LLMq1ZT5GOoe/YevJE6oomdiqj4gEP
Z/PbTHQuHdEsyq/grs730VCdTv/oJtHaKBjMBJUTQvwbsGCn1E4SMBr+6yimVnIJW8PBINsCNqho
nxFguYY1WF/OilB5wssoZQafb2hLeJs8LT38d7aiNjr0FD2T+EAOvk+4bFrPsLaggRRyW5Oe5eJs
C5ENB2UtsradzVChgHYZJRgul5F3ahKe1caBRlgpvE+NiDWUSLSlcbmz1BCGLo03CNwWXCKeV3T0
eo88Y5gMiCr0agRgrDTSBdyzqnTTMmH7sMViPBC1w6OsI6wJzNpywXxNvdVEv4baS/HjBHU0aWF1
5Q0mc/M+qB1s7qmrBlC1akEFh9l2L0Jbx491xKkds4+7ujEpngKNIlTD3ctQYpNYKvXkeqTpylcF
3mVoAywGF4tXlUaRj9uNYZwVejGa+iZRBv/uJqbEH8rtZMPGZ9tBjQ6H0aPDzbNI0sfZ+ULi0BtF
zbqOomhUaqNij/5ROmTlNgEZ7jDGrjSUrYJSzvZxhMc/UvvpxBb5c81ADs2ZjbXGSiuIrMEvZ8pu
J6rXdu0IRfB3JJriliA5r1y5scKme5DOhEoOGl1znYoSIydMryHpE1FBNB1JZu0zqSbtnTb63Yik
xnNxoGkq+TuWcR5tQ8NtuxWO3QDtpTWajxWV6ww4OoCTNTmR5UFUAEHQ7tkhqFBmJdU+ss0mW6Wj
Hgo+i9iHyJaEEuXMkHsEOwqNYOpd3fLjiSxLZOuuWwlV9FsvAQJi8Cx37i67WdHNKBnBRKtSOSC+
MnKZWKuhLmYriFK2Y8uMO/fUIrldnsW6imAmsZGcDRLYccMUvEcxg7dPbl+kbj2aV7NeSGs15k2c
beuRkMlrtPmGtTaT3nyMWouor9yYK39lNdh2XgzwhE7EMInLjjvyHyKhSrooTgkHxnDY2yi2iNM4
zRoS4si6tw29uOwyg6ZODLpzqRdeVq9m1UnUU8uw7GeL+Llc4TEzfM9rLWqw5ceAxek1NGQVMwgA
D7bNZkoITwjwxqfrDgxq+UcD5LJaNh27fKQ/SL7ltNoRmFUGVDahVHZPpUaG37VfxcWtMemm86Cl
I8ReSL4ZsnV2DpzA8todcHuPsBF5tktu6qEUsvA3ZSr7eN3iV093wupvw32TM+jZpdWQz1vRZm0G
7ZOMF5hmfBFMEfParnFxsvX0Z5X3brXB6ppEZMIQ2+mqlyPe2aqb88fUHQlFJtiZH5rKcnmnOQkR
m5KSF56Q1bfOXVRoDga9kvQTuaU2BDWSoxq3VRcb4ZnyQ3e+wRoiMu6SCTvYzVyXBNiQl0s+WWHG
qr3C96C46qrRe0xzxq2bsc1Ma6e6hKXCzKNqNs4AVRMqsezA84t5GAENyZ7pH1WKdJ3doc2d7SR8
1Z/EjZZbq56QF7jHJGIJeH9W/i1kbevnMpaNs7P8cI5PO0HKNoA3gvqVOxNuDS21BygBjtRQuTqt
T6a5FTnLoJZ0iC11V3xujIP5tcjH9NI0NHknCA6aEKMblrPp6sHChcftqcJhCDbwc6mH25jM65Ur
ekLH6ty26jVmDc1X3e8qiLWxUmo9DQ6amnzO3Owyc6ouuzQMgoMDlRX+CXii1n6ZfKht0hzHZAsm
pfAD1cVTWDGwX5HKJR7rKFQQM1g07q1GmlC21gmkIYEzm1AtzRT4bldFJ5DQI1azsttn8oXG+0r1
hEHgDR+f5KasbmY+1WlrTS1LNPHYOl1u4TQyCWSF3qnj3jery0Yz2l9enNA3G3qiMG6jdlxp88LH
tk2LQT92E6wXbKJY9SJydbaIkgCkoPUHtGr4BMyRh+1ZGLlbofv2nhjHJaSj7a34l8xk7WydPMOa
3CRbm5NWytY/JSTO/VZqWbovO6CkgGQuxItksYh+NWT6+OQ0NYZ30BrihKGZPRMh0uZ4CU0GIPyZ
IGnxXDNCo0Ra0zgQqByseaCqKu+KKt1/wpig3JJvx5LorDAhNtVUfC9WaoM8U+X2d/E8eOpk7uLp
yu0VG88Ee+DEZNGx+AkJ8DcAJeOPDH58eSp7aC8B/ldWjeU7kVmB7gyq/NKNiuTCoUI5Ae2Qjf2P
PQEj7Y+dWeg4Xw3qPViRVIV4cfhsVzrt50E3WDac8nVBNsc45tDms9mJbtMixIAsR2QA3Y15TU+l
emUBSZ3MHOzDkV9wQGZZfgHqIYMGmimza9rL37/yjeCwrOcsYaOspB5etJq0tyEs4udXbfrVn/72
E8nOnxsFG/Q9w7VtGAkLm+fVZeZ8aUYGDYO8ca7atVe3soI7A5HPHAcSRDCFVT1RBLh8LLUUn7VB
Tuu8ij3XvrOFG1dHDDPe37ftLQ046h1XMN8+oNd0KRT33CYeZ54sRLguTXQRTtH15/f90VUgcOlY
jPDdMKt/e9uZEZeEt1DDO0Cwp7QnNoVGWPwxY/qnq+iAI8Y7dBjzwzdb6GqYgBw8XGcUNG+pKMAG
6J7ZRs3F366op/sUjlL5R7z3T6/2/p6II+WK3oupCf/U23uyBH16F2J3RsYTH83k2OMGs0vyIz5/
dgtJ5TVSAmkBYgNzELFo36xDf9y+0hWHDt9GGBZ9ui01h6oxhBTFsKdCfm11SXj6+SWXn35wSU93
LR26hYuoyz34GHzD8zngGEWT5NE+N4lrXRHt1+/1WLl3OiyBn2z640rXWKdH1uNbhgUfyLLXEtoH
21WQ7mwdUHaQCYymY8xyldk+p2ZGU/E8OgMPGHiA3avTfW9ctygV+iPv893q4SEvTEYeMwI/PtC3
7xPD0sp3JxscIcsHdurRYUBktpLwWSQM5uPnj9hYlvybZ2ybjovdFbY7WPe/4+2ZVVLJhJzWVdJb
HDsYlXIwpIh97p1eUmZxfe86dGLnQdQiLAhE8ZBiVFny7fMf8m558TvYduF+4r/lQW55e9tTq6em
pTlylXZiqUmgL8Zro6GWQga/eGU5uXt0TX/wll32ecuE/eMBBR58OxgnE0AlBrbBznEeZOkZEfr/
1Ed9lRdQnHd+JGYSd7LGj+QRC+t37xn2ji4cB8Ei9c27Hc9g1kMPjHwh771wrzszISaJJtrnKLZp
Yf7q6TKrcgzUouhB3UW66h8sKgKTlD7a0Oxz+tO9Uj0Iey3c7znKsHUjQAaPXPBgV1ouyOHFVgvg
yx0eXrBCLhcTzJ6sSsZLJyp1elwDju7nB4sG2Nj0PL7RBQ6G3PtupxUJgjgSolZdhkVw46fGeraZ
N+M5ZqYnrj4eOzgPFsyfCy6XY7HCOT7cbF3UJyV5leiiIst8zGlYv45sfkt+05oorQlZycSH+vnL
O1gpXNSCjWZDHnNsapPDHaF1vGZImZ0Bxg6/QiAYbEzVr9x0xyMv7YML4ULmL1JeKEaWfXA8xlNi
VObC+yLBBiOPPIJ7mZOaxVhl+vtLLWZ7tBdc0Idc+vZzH/Rh0hOaALiXVbp+uamc8pTRM7f3+eMz
ln/r1Ra3PD8BWVvw3jib2dXfXisPXci5kFlWyCUmQJC0EACeQ9efp2hV8ROZvejaKtvwYpa0WoHh
zB3y4FHO4a63CQE8r4wxP5bU8P5h2/go2WjLdRtKqHvwsIuuFxVm3EDEUGdRiuApIIVKN/7yp8+f
wEeXshbSos3Ne+8edjLn8Yj8IyZhtL/31HDfS3Wv8+e/vwzFK2cXXFemzQd3lEJyq4oYyBw1ElQA
I883BNRC5OuafPP3l4Kg6eCGxUplEb19pYnCDKvPBLS5Vk44lc4hobb2SOQkf/r8Uu8/eRu6JURL
7B9NVIAHlwJgyTPCPXGP7mArgDbzfY+wFU8hVaYnzDeic1y6+5+fX/WgE2HNUv5zOLiCwRQ3c3Ay
9UWmodlq8dPI0RXgn6v6C4b26tJvO9Yp4d5f56RRp7lgnNOJWh6plD9YMh7rE+WEQFFKrfz2AdMs
D6LWrOX87yvzytNz85EoQWqDRfNz7Hh6fzVuVXeg21o+DmOHXY+E0KV84rIw753utYXa1Lnd/b+w
F7y/EKM+j8rKZnKIpdrByzTSQUR9jIVzNo8vXwKDs//Wl+BiH4FjG+W40M3Dp9dVJYweshVXtTuj
keUdPdSj6hlb8afPF8oHd0RdTvQca4X7OlwoA3bkkYXAECFq+mX5tqWefPnvfNssBJu6GE8Mdmzv
4MHljkMFXDMnFRgN7sFbf0lUn/s07n59fj/vCgcXHzzqQKp++jT6sLcLDwVg0qQ4VCMvNtIT2xn6
9fG7+eAiOEwKeLHg5u8v0nlySspUhEFuFcWtDTn0mS/K3v71rYili8fglS3KOaxOUEEQydCiX856
K7rmfCn2daeO9bTvF4C3PC/TogJio7CXv3/VylPfJokNdTUwSzjoa5t763fKTimf/YxQ3COn6YeX
s5eyFWMUhvQHlwuJsAi9CajULIfpPh8wilw8PS5yDK83nz+/jy7lCp9KkmbaefexWvU8GYwGtKCR
GVLb3E/KvY4B7WlZJ9hpfX6xd0sC+AHnFpteD4vfd71mJlN/AvTWgjTU8cGn/9vopGav//IqVI04
guLhYbIe8KB9+7K0GXt4m8sEybLcWhDXdTWJv35wL/YzPujfchxzZr29iqoIp3abDAt3mvbhROkC
d0SdiL8bakm7PgJ3vCvCuRokDjYhCn5Kx4MvdlRWC+8ZCqqXZMmDBQF0hYyuvpkMxOFh6kZHpFjv
3hTXQ4QFn4STgrru4Hp6moqakbofvEDKmmv269EX6clfvymuY3E7Jr/2Xc0U0tqUcEfDIM61cNrr
cqQdFOFYT9HfrjxeFFCRoD4DN0KC//ZtTd3c4P0/8EXJmqwXZqfYaqYCh/gjF3pxBnpTCHOlpTLz
QajYLw7XRRsNQ6HFfLv5snf3fjaeJ0SH/5CwEc6qFmMVKARVeVn5DDs17H7ytRFNKfyORsc8YY6z
1A0YkODiVlg6WQGTVGfwG1qw7E4mG8Ob1IXqeufRgbCnrbI4by88Q84PsT+BHQB8Tveu3ZVYP4aK
QZRXp3Seg2cn14y0QRyxvqb5j4lfIKi8ZdJwwvzyax0OVvpFhk5EPms3xltz6bLux6EheGtW2OEy
vEGG7+hFez+gFIgu2g4ldMAY0LqqI1PM6xZCw5k/GgPGcXYUoicrLcSSvBj/99yPUCfZyweMyhp3
PCGmrRQXHUmyj6mnUe4ITwH6/O0KE8AOtORgdwvgdLCO21y0Y6rQzsOZY/KRaQWDp6Pr+P3XiUsP
ZynTRYBe57B5DHkcCFo5HmxRAifB/QsvCl9RQw5aeGFM1XwEtDv8PDHAotGCVKUvCirzEDkrmwFh
RQg3vlRZ+zz60t7h+BL9VdQVKLkOMQkhLjscZ987ABtTZWwFoXsEzWhRiieUWbOjydvPX9HhCcRV
MHz3wR7ZCIDkDrbrME9M1cZLrklBBFDakg+Ng1FIByAhrR9pND54cHRofKCU/hTCh+VCllYqKUul
BWpA20GO37iJGFz+2QT+iqz4L3i9/WvywP+PHOFewKF/TmVcNeXTz+TpNYnx5b/4D1W6/w+b4pe5
EE0Dxe+i4PxDYjSsf6BrIxjARfxsIBtkZPQfJEbb/Ydju/wtyCKSPWOpmf9TD4jCELyK/Q5UYjGM
M/+GxXiwcDigECQvUxPwW5ICxdLBvqoAlWPXShUgCdg+9AgatAKib6MfqWZfPtxXp8fLZRA/8iks
fE7hHlR+OZySvgyxSfYSQ924Zqs/1K6u6dii1s1NiLPUvZn2mCoyGNCDoiv6Meh1X4MEL0aIvgnS
n69xCysxmIpecGbAdigD18w1ApxceRdnmPjvM8clPhqduXPhD2RyB6guYCiVakzLjWX2Yghwqta+
y9Awboc8SR/6LBvxQRk4Tdax7PzbpGQqg+2No6/DvEj3dWZk2spuM3EpFBrHIyXxwRa7PJjFC8A0
FogOhGV5P6+e/4Trh5OXBlxMXJqawr8gcOrWRuzjsN7+35K8+vOsX4/tDkCBdxc6eAOcvxAsWi5U
R+rrVJUXdS4CF+2GP1hwPvxAjOMXwJYj93eAgHBf0HRxY/AXrix5Gqzj1/e3mJ70VsEuSKRTgdec
j2sNiSkbqDzh1u4lshYHsfrn93rgKshK5qomiKcA4KVitg/KIuxu7BChHrIIS/mr0scZLss9LKYn
aV7VGSqxoPVcXBAzc4bQ1hGGM9kVUVGGOFLgvpzEr1Y+JGEL6jKDiaV08jFBf/sAkLM4AyQmLejc
0qmIqoqdczApExM7a6wt3P31Hqlfa/sXIoqGcQ1vSp7XSeokJ1Gf+3g9d0o/w0aRcxha7/Q1KYfw
xq4zda2p0p++VI2Bt2ifRRSctjZp044Gbqq2deN2mJYILUfvgFR8FTel85ADcv9oLdWeSSvF1NWo
PefHstvoW10a1PoW+otpg/xhuqmiHtNe13Bku/IcLNzKEm4GvrC5Pm585pSP9ZRBLPz87R0cnC9P
bIE/LEBXwVHGrvh6yaDPxQVt4iyTlVDQGNz6Aarc9KMazaPw7rvlydvxsMGHUEkF7S/mH6+vJbuq
daM04dx0jXxVoTWGZ9Wq7szSquQK2z4MBzyo/y32nBdaplUbmdfNNaRa7N/6ssCWadAUDjao8ye9
STellabrEXu+Y1GRBxvFy1MRnBaM2jwfLHr5+1cbhfCyMZtKQD1y4YYdHWeGX/GsJWs2zOoGh+mh
3Hz+HhYO/Wvse7kkgzWb7BqKJIKsDlvBuKnqbkIrUvON3TiQZ38rc5isy8HqLWQfVRPhcZxqWPnW
GCmeyAmcIRjcLIQG6LTqyWqs7B4aKuYkPY3QaT0nmLZj6pg5weBI9DWeqQog2L41d5//+INz7eW3
v8yOmAFb7EAHBbJe8wnMNi8WqcptJSZ0XmW/XP3zy3ywfhzmYmKhfgDUvGxEr97KhHkmLl2AQbNt
T5edGruNP5m3dCnF9dSIgeI/FZefX/Pd2JX3wuch2N0o/AUj2LdLwYk8SzMV9qS6PhlEbYbTnO4c
nzZmlZYKuykiJedgaD28NdFd59DtJ73jeCHW7+7z3/LBYwZHJ3iCamSZOR/8FHvCfhLfQI2Nlou5
nTVvo0SFx1bih5dBakG4Eh01q+3tHUsntx0ByXFxT9NPc7JwN1k2KPJMrZBpZBLZ9mM/jPlpaFZ4
ZeIPINkQZfyzKqvkoiTtcvFmDMcg8mLz70rvZaVxrgE9M4uF+XPoYDvRqlgxYic4ZnG3dpSunVLt
RH9/FQp7YGEc74zlXHv7BKqo0craR5YVpUZ35ZWDDMwKcdXnr3PpSQ4OKz50mpaXbs8+/OI90aGI
G3nOaLvlVkPbv6s7Q57gVDRfjIjoTiwb2tksvWN0jQ8+JEpQ3QW0BYtk2397fybyVSftWEgYHahk
X+YuHPtuLM8Zf2nfvGkYEj7lKL3+/IaNDw4b12bivAwQ+KIOAZQWazxli+WwGeDIJlqRr5sUEikR
W+mNtihjqqaLdq2y+lPbq5p9hrHASWa443rOve6LkQ/TuRNNIQdtO/dHtpcPNn0+K1YYzSQ6zkN8
Vhkw8wsCd5EgNsZl5rrqmtQsp1rl/oz1BA5NzfbzB/LRCngZp+g2RdS7Y2ZEYoHqlYkVm6sMatnO
e7he5Y8i8vMVyHu7TuBEnE+kJX77/MofrQCyajjcME7BCvpgBfRWXedpytQotxsyVhqLVYhL7Roe
fEPPrNxwE4tU3fz1VVl1ggPCozh1DmGt0YyaPkfRsqoX5xN9qKPvkHVrY9NYgyLtjHzpZDXiV7n7
/LovY6mDT22B3oEhKFOXDvDtgm/GRg4KqGqVcE4JFl2JbkPDfGLnugj4o6Iksx0GZ0WwCmXYl0ql
Vv/FImbzmWhMjYNN2nMExKXrz4kZptGJzCLyMggONuVKOVFarRPMkn8kkoTvE19hrRugpa2IdyHO
HlopvrCkEOYCZU6EeCfAnbFVJ4atnOm0NTGRCphiI85l/N2U+zabWoi+JTkmS6rUtK7RGtybYvEp
Qd7mXaSDsqcdSVzgf6pIcYv1Oq/HrtJujQLtDNzbYBqVM24UrPQjuO4LFHX4OBnoukDwFP5Q594+
TsvXckXUON+xb3Z73DeW8OK8tyhny3inIoSbqcSJJenz4Uxz7HLvT6N+gUDDPplQe52KSeG8H1v+
Rd3p5mVvDXSZR975+92VjdvzIE/ycaE3efsbJ9OJoA1DSkL67/5K2dNWk1b3R1hZH1RtED44I2Ch
ujDuDkpa2yfHmbdPyYUzz7qXIpZIeQDZA9GhmxFhOZ1hlme5a9EJpt6Zpx/p+T44rRf4TjDiwfgL
wuTb+ySXXCUTomDk2prxzTCndpX6ZnT2+dM8yKJb5JeUk2LhuZGvyIjn4Ebp4qRO8wymUDnu1s6x
RTN00pv90JbbyVFICyYcvU5LYPqdYzaLOGdMrkxsBk6rJEMQJ6emeIhLtu1UR6XpG7EdoQrIjSMP
5P2mype+DPMAa9hj9IMHMvl6lnQZx6osPA6KApufotLTrxW52hfzROAy2Z5fx053T488o6VEf/tZ
QO80luqdK5uguW9fxYC2QWo9ZUOvuzjjwFmBbh45uGsPpBxVWnRSzmUaNBOc5cCt2yf8OtsvHb49
Z0jW/WDUhvHX57/p/epYGKd0MTwRivNDRg226lOSFMu8/kV8BLC8woRwPPKtfdC8QLyktbOAel2b
ffbtnWd901AhDoC8ZoJtUWO0awgCI+4BrU4sSGsYp0Si35D43n2fDUivqyYdUqZeclq3iV7aW8KD
iw1kb6LAm76O9VVS5temN3u7ok5s4qob+f3zR/O+GOE3v/ShjKjgTxwcgUOGr0bXgRUMQ/nD5kRA
V6NrBGY5Y3aMrv7+uLWB/KAxL7w+i1iKt88nknap4aNA5R7Soai5yROom9Y9A1n3PimhdOM04v74
/AYP6VR8s7BFl00ByRkzuHflFu4Y5MzrGpIcEn/tsN7qi+4xMDO9WOVTRqabRsowYiFcLtAYYA7N
hLBHO4yRLgmdbnVkFvDRI6edBvkEa+ArOTiGC6sc1UA/FZDloG+jegSR0qqhIdM3IW3ryO1/sBEg
rhZYXAIKsTkffI5WTOBD4/PQzUKzbhRSZsxG0rGm9PDxAM1OSlOzsnUl6Lw3elTkE+Su2EyICBYd
/kOmMxJyZtrJznPnePzmE9DYrnI37tJLzG/RH6I4kclqcjCvPvn8x3/421kptDqwbLmNtwsGmZTh
ZcsH5fXGcN2naXqCBMcnf7lvdmVj5+cmJsirCGDuGH38g46XDQPQ4wVA58kdXLsusrmNdIHS/v+y
dybLdSPdtX4Xj40KNIlu4AmA0/CwJyVR0gRBiRK6RA8kmrfyM9wXux9U9rXYXNE1dIRnf/wVVeAB
Eomde6/1rcVVp6wvDWxVuLzyUNdUpt0OvuwvcKi39c6vJVBy3ZrWDwVutPi9feWN7YtO/aYEpKGJ
3ujFe7PYyAkaZdAxElX2YWpzmw4Mppputj+S4t4fMYZzfNCtYTeumvoMRxNLS0Ec/cd2IsoZAyG1
Wtyk+jsl0OvvPv0Hngvv19bstV+srWxpdOlgjgz7xFi/jBOY+31fm8ZlprR+PUyAVZLdnLXqLPYX
LGQNB47m45/XyBs3h8e7dbPxcTD+evE24R/t/d5FN7LCtglYJ0RcLMl7Z5Q33lkH1TXDCgJsttX4
fCVWGL8GD8JtMLk+QzW7hS1Qm7lLZkL9rq71jZ+E4IJKhkIDYKJ4UVjmpIPoo6SY6SzaG+Bk4AOJ
fDNM/+NbR8uTewaZgg82bIpn/b3CLTLbSLbXq4rbsxTT+K4g/P2ddvRbn0UUidgPaCQK+JQvLuPK
TC1i3PY7H0RW16wTebKqt86yrO6/OqWZmmduYfrRIg2J3RnMGXS85MmEUt8FapCPcAtpq3m2+xOJ
fysD3ckg5jsZhm1Vs1XBKtPl/T+/ObQ9LJwcUHotc1v7v7XZ6DDa3mJhc5azZ+yywV8CAI7inR1u
e5QviiWahchCeN4OPYFtKfx2FQn10VgTrqJVoxNiYUsPmdkbHy1y7S8oavt3Pge/LEMvL0jvjMfA
UAwFzIvvfZsWWk9lTHWW0kndSOMPJmzoyFr7ETI0CYtZGc8XTOghjslCRQOcQ/LLJsuMcFGsZ+ME
JhCSQHl0ei8hdKczcXcm4qzWrAvMJ1V/AWyne6fyfuuVQK0D8IS1isDzxRoy1xrXPVA2IAJFyxm1
y47aoi+7f/7MmZvyoWF+BCN6K2B+exrp0GmjLTnoAoa3T90KANo1uuGdq7y1l2BqoK+GnQLd5Ysv
y5oUmSBvCBZGHftRN4MgCBrEo5E0SiML//yT3rqYRzHK+mLmh0Pv+U+aV1svO7loQYNL/CKbsu6M
tLHkAEzYf6fyf+sZ8YpvxqtNiCBePKPeKtqpallaq+0RlQl760wOpbj98w96o4hEZOwhfeOwuY1r
nv8gUIVgQmZ2E5WRUUXN3+1rbJph1d/NfRXlKmvfeV6vfxfTGl4XD1EfhqNfMqXfVgUZDh0UNA59
CafboBBzc20P2vzOCn/9oBCj4X4zfQpjTrAv9hvDqAzaHXzHFEkUe11zUTeVq+GiUkqT9zpB3KPn
m8AmfGPMgm4DB+TLScWYGx1ZLFyL0lmPWsCtQdL26zt72xsbPxMKVLjY71jsWGxePKoFh0YdV1A3
VK9977CfBLNREi3htKj8ckHYUS67O71I8iut95qAAAy8rATcXNr5Mh7RMg17NFwgbcm9KabKv5+z
mnwxc80/caSC0fvntfXGM3Cw5tDuZwpFa/bFmwlrG8ygz9rqh3Q7LNZMWdxh8pnSxuaXP1/r9Tre
JKLo5tFccEx+uRELG7pGadAz6XVYBlbFAHDRIBhVVjdv378uuc88KOnv/MQXkXNbC+P5dV/8Rp9E
qLmuWc1aQnvT7qzHvGnknj9lBTRe2h8katNDDsXvzF0G59pXxWNZ+GsdLBqmaTWUm9F8qh//fDu4
w68XJQ4CxkycVVBEvFRSl87CpNlfs9DRwTjf9suqaR/1ZpXy1CWlnQNMJ+sdiGhi/PR6Xsqwy2In
j9xuyJtbu1GVjzld068qp4EPAPOHlLTaSrx7Rn6OOPLgJefoSeiftj2X01Zs9SpUG2eN4ti3d36T
17Az9NWA0JfVqRV4TZxroecVsG1yEAHFSfnrakeMtkyAwZ4FmsBeAbNGw1wQPUbTS/8h1965o1vO
6XadpvGWthVJolXSVd9VbWT9+QBFE8CU3eDZj2drtkP+ysUO24nlfSFdeqB8cLd57lCbYG8RiiwP
lpPLdOd3BjyrJF7rjvtkNud0E+F9AHRHRVOsxfR9NlteZw/9Sce/6NsXBCYBjSpzGlGBhkP1k+sC
nQn6sV0nEk5841PbTZV3blOu9zsqNWZcGUEwajdVNb6qBmDKt0Ezqm8+/cqKKi1FcVxwT9ZIn9G/
7+DQig8Mh8kz6CEf7AD6uSSb+rM5QgEAK7KrK9P64raVeOr7RpqgOSFyJLEi8lnaSh3wsGsRSXIN
MFrIv5QevVu4QdwP6/fWGpsHZyCJnESJcIqrTXFJHtatMqlYAa1YvR8apeWWe7vKU4ZUeTeIoERU
4AcAlz0aLoyAOC2lzXTIvFSAUcjS1DqkXSbvyimfP/dINz7D17y12jE/w7nbGTsvLrsfbW8a3wvV
1g+xr603q8wJHFjywX7ypnkmG4Z+FinJOpzaEIsa3jCrTFOw0EvlGmELYRHXrWbZDM6TZPhgqBG6
pXR74xM9EGs95XbqWTvp5sqISjiCTWRX5XLAqS2n/ZQSQxSZarCxsajN1sK7ewt4iCBCPLDaw0CM
xve86QRYUC9J7y3+XSNc5r4j9CCehBM2azN97Q365EFfafpH2ebAcgdHpr8AE6QadIZVnkaBFYP1
nAAxYZknTqBsJ4bgLE0TTkZiXEwkEcoAUMxwpZZMfiuAR1xJ4Q5EdC51fuaSdnjWSorBtZodFqdh
9PdEg6Xki3dZZge0Z5EiF9ZsnC913bk72xkJ8WsswsH2jjHrzk7fqFI7H1FaAysyhr61+CMIdjFk
OiDQtokfBUApvoulQH6yEieShrryS1AHTXqYtZmwXt9d7Xtbgb6gA+wQ5Dx6Y59EYvY6eZi9ZH6q
LA0VSdsbRYTYdOzC2qjohtDvaj7JMq/qSLa9akHh6fa30S3AmQIc7sawSSBdQIvFu3aYix4NbjP5
VbcjlWIpwYC2bCrE9azlUYNitL2Ei/VQdOAwgtJYrHP+XhMBlCnVz8Jwqw/wUfEFjGSrwL0Y+um0
uY1cIlNSIqUBjWc/QIFPQMB0Lf7sVEl9US1eDot4iv2vZNipz6L2JM9tpf8d0OSaiEuvNWDlIEkN
OyQ2qbzWZFmLUEvN4YNuWevncWtTjJ0Dnz0VVe2Ts2XKNEqHdfikt5NVcTKw++vVsGG7xattfnFV
Gt9kbNljmPbZeEdDYL31lwSNT4V0ZCE+erWWA1oFctpjaxHq1HqCZK1s6Qxy5UHIXVd9Lb8PvZEq
AuuIEbObXDhRkhGTuXaZ/a1Vsr8GyNSR5iWU/m1qR+lGmg/sg0Z5q28MQhAqXpcVP8fO1h+WXDcx
Oos+uUXhlZG+jPzDCXmPQQs7DbyEoK5XR8BY1uTd5Fl0F41ZgSLMs949zc06dJGAsnUpxwG+lS1U
O52T1LGFCuaZ/JBYU+sdaHaJD4Y5DMDY2yK/0702/cahjZ56HAvvET968ZAt43AvTEU+o44hD0SX
y9sdoLIaHvS0in9tQCVbet5eda6DHDdJ9ZX1YWnxz3q2lweiWa3iHmIFuaX16HsXuuCwDJ6/qb8P
TlykR3fUCJlTxBUsyLrkR0+2K2wvnY8VUWOZuu8wTIw7jqxMWdplTLRzDTsPObFrCh3Qg6IKylWN
3cyrWS8EHchZXWTxMF1YQwwtpY31x97o5zFIJrk8LcWcVGHe0Hw+8+08q0I0+M4aCD/1vxY63BZ4
9VN3nvLRJriU+WVY4Gd2oD9a5tUAfnwKBtvqjaO5OJDPcysurhlpkyqN2AjZmE+i4RCkdCzJG6/Y
S6PcXKY6qldm3tCdFxMSamlCJVsy13/kAjG6eafo033qDUa9cwH2fgQ/3pmHGC1Pl8OQkVaSnpKJ
F27ROgadBfDhnh0ga0zm6ZpmkGGA5ZnouVW76h0/TcPeFsn3VRBogxd7Mq8AyBjGjpEWwauxjYZH
S0H6iVVYAFbYK2tGB/426NS72dvFiUYuY+Z1AH5d2BwqEPHofXPqqiTGnP7XhZ/U664oM4LO9bZM
wcMpsbFLxDxHXSn0W7Nc6UavyWSlh2GwGFmyOSTOGZ5n82tGQg1cNocPB8l4i3szGwbjWXhd/Pe0
qk3B6sWuftE1c61F5JnW18kifPK9Z3vQD+YCh+w4Gsr/3CZegowCMOVpXByHDabt5ku2Zr0LYrH5
UIGslVFpDqUfldIk2h7kuriGr7LYjDgbBXAZiVwdmo2+ku9arKMXxVj8yoA8jzbeY7fLoISlsyKM
sfck/DKe3JMNgvoLTU0B7COP3XsfRAFIXHjqAHzatnykJgQtD7muZ4ErAS/XsCfrkflQiYCQmk8L
UTOC5MSyBcuHUF123nj0zSZy/Ny8cvrRv9byYbhr4jS9ctY2uU5Tw11OVc/bay5WBRjPMuY7kJI+
8TmKdIsQBpaSIXzA5SvFH4ePxsYgGwEagt2kG9nG5mtnoFzUKv1tskjzS9HqBZvWuhQiKkbHvSK8
uQp9gWeJ75QejQ25dXnvaI+jycRTX5cUSJLWWllo8A0FJ1clJFFmk672lrUYRzvvpmGXmhqiF2ZG
5t6dfdneOb0+55E9mCq54/0AXjMPSQzLiPdQAtXTvC8TmhV5avK8kudSCKXgto1Lfg6Vn7yeXOqy
i/pU5gBUcUJdjhU4r7Bx29EmMoMeWmAiQOgu7bGNWz53cJh2rS19K2oJABsI6CUr+OBCcm1O4GEK
6gQd+utei3U7P/iqE4ihxmUAvDPOH2Wn5fd1ZvrzrmPKAJSVDAebkKSq+6jXVqGHYrWVQc2CbS1o
Bz8pdrOdF0s0Yup5QCklzCD2a/0TCL7kg13PpXky3Tk91TOk8cgumnI/FP5Cmc1SuencghLLijGf
kHkz5SdPjdNlRd+M4dWM0AAwszVW0bSqDI7h7Mpx1zu9u0nTWh9RTUYGEzg2mIGWP7OuF1tzL2Df
A2tyZV+6F7K2fAI5xDpSvqSaj3F76v07o3Qnb18vKn5Sakjc/TrLRALXs83qaI42Uueq9tKfys3x
XvsUK5eyWvQr+F7AzdxN5hClk2d+5+s5f+JlsueQ4BN5W1uTTbOkKW8IrE7js8aMuy+AVapr5NtF
vAMx3x7qSZGv5IJ7p6xuwIAC3CdPshsTZuyMB/oLMNsDtqIGo9MFRiMt2a16bHS7Zpibo0sqQR+J
aSNY6Yttrntyq9x+3zk4w6MarZrNGzYWEFUhl49RXi75uGviag472nKOHQCmBQMrpnT9hJy+BYbH
Z+WYrgtUysHvi/KWNJgCvJwOcS9KDNW2pIS3ZRkgchAgDC1yIoJ/JcSzsJIRwQ/UV1JOKBJJDh0U
+aGMYXrznZbnGwNAehx4/jbTAcoX90VXr5DSXxQhOWGx2A1C5eFpTHGhQzlFSwWmlPsA98wtJv1b
343dKdVVf5LNHP9wnDn9520eh3E8xk1A0YjeXrSvFsRfVVcCHWDNpIdGK/ofblHFJLuIJH3nrP+6
ucxR3zM2nRnSKRqbz/svtkV8ZW3BhmgShtClkVBEk1r0s9JAb5p6ab5zhn9D2WYDhkA2hpaKXvbL
/qnVonDAG5iEwmF4rA8KjOiqrT5Afzk/xWk5fXDsii3QKNuPheY110COxW60CTBoY3h0YRr7ZItJ
ouIORK8w8v5zl+GtpguO+q2/i1gFN9vzO4J0U68dbFEhNHvSC1UK4dWf8yZclacBJUSRMVb18s4K
3J7pi3YbHQakXrrPZZm2P7+qm/B15I3iqlY9nmuY+rygGHI/ymt/3fcbxzPzLLIq2nou3mnCvb42
i3/Tr2J5hUv+silrJn5cgJAn/GYlbqYuJo88+bL/0pvVI1VxfDOXNApA1/1jF4btbkoggFS/8DO/
moO/dU3nTPOtesK82WvTeOL4U54sPSZXjy4oWRqL/MyIPH/nTr9e8Uhi0ecwr0WwCtTs+Z3WOsOX
64qk00pyQN7VdlBYqYNqO0sv+AfynUbqGyuejQWbKkNq9BN/89p/+5UaSMS5xcAJNLeu9/WQSxKS
iRcjAJcxQuw7sRG5s+BLafox/cqCeEVKGJGmd77eVvsV8e7JmEeGfSLz03CCUvTemO+Nm8JnkB1w
cyCi5X3Rhp1yyC2pOScUIQ385YKOOVqbNLf2ems8/fkF25by86WOLFtsCx0RDOLhrcn32/2YNF2W
c+UikFJ1TXyv22nHXGi+s7NSbJjh4IvkYVxnLTlYqU4quw5a3Nv9+Y947cWhn4NFhIkmNDSOEy/+
CpR3tpNsQhMzXobyVJur44Vdmon70uimO61tja9zrFYZgbXRRLRYJoUV9gvviUglv35n13mj57qF
KjI78DaYB/rL53clszyt+eVqUDk60xY/DOJ1CowGmtdtmdY0uMu0OSR1SyApGIFIjpAk2zFWxy7P
1RdFL3A3Nn0c/flGvV4Z29/FDAp5FKaXl9rrzpx9ayGYGhVOKWF19zpmuQW7FFkYR0K+31Mjvt6M
UL0yeMBUggKW6erz+zAQNNqyEBmdV5P3sDCvYrg9kDow+NuRIFmorvNiRIBDVs30zlPY/uPPlya/
0MQxwIqAY/TSwuCMKH0bmF4h3Oru0LXNFA5Kuu+svTduKSuPlwDfzJbk++IncrIi1XkTIqYcGT8U
qKxvOnM19oT/9GeedOAo//kZvp5Z8EVhIsaLgoiZj+7ze1rQptBA8ibh2HbJtU14XlTlBKqJYerf
WS5vXMpl6IYJdLO5wb55filVmp0xCMw5qRzXaB36fEccEB2/Np7f21hfbySb0xRkBxsek75fG+9v
G0niYkdTqc5Hek7Lc4cgsIdUwN1huAgOK1XJPAWxNmEpIyr9OK3mT1NldYTkUg+bgQ7y6Nb1CVk3
4LhRW3d0bOK9M4oGq0bhTic83uk7f/Obtwe6G3rgjTRibKv/tz9Z+TPKUOK+Q3pX+Q+mR+rcqCdj
n+nre6b11zsK02metb8ZyVCjvsx1VljoCulVAPLYsMrrDu+6F7nkyP1AWS47pF2IfAHer+UpnyGi
43nMUvXYmmkx7Lq1a4FUlmjDIovxhXkL+Tvx36k8fikknr1w6CbgoxJ8QgGKo+vFcrEGncg7nWTN
lfng8pBkALxBglurH0o613OUaGqRB8eo0ukwzKa/fERP1CMgLtw4ml1bn0NUER16D7b4fduAkqbJ
0tKp9iR4GtAOvXaVyMHs9qpoyZRqRZyZgYlRqQnmkUCtU2lb3eVYZn2xG2Qy75B0pfOZNsY6Qwit
mJernimF+c6L8usz9+KnYxrahuDcAeG+3GtI++G4WpOT0VHWHSat1eDB6F7xld6DVUcEepYw1HjJ
iqhYhGz2fFPpfaEVXC4x/MzLRZvVmgrqyXHv+9HNra+SgcO9leXLd5fg+JaYN7FCjh949AEirfEr
xG6TFoMSi9zlc5b2TBaz9J+qYuhfcqSAzIZbQjDReL7GIU/LgnoTqL3OQc/vbDdsumV6RyH5uqxC
RMD5COzH5hNng3t+Ge6UR3QcIbH5GDcXeTn686Gvlj6NZCm6Q7Z62vpx6eKKVndWlceNAT8SxEcQ
g2qYbtKjs30tSuYBszadjtjcKW/O13ekTa8+KYgQAJ7xBQW7Ydsv1TtT7VP2oU3CndToTHsKdSyr
zHnnk/LWVXy2QchP1DQItZ7fDHoiNniVrYmUugk9cRQEoSK0pXln1b7acpHwm+D2sJZxSObOP7+O
xv9v9iUpDVPTpJGdOUYQ0ynZLeVQ1Yc8mZ1ztU2Lwn4W/amzs8Le//lb9qo+4C/YAHKoxTZ3zEuV
z6QTZdmu/AXCrLV9L/Q6YITZXQzunBA0YxF7IDTDP5gMCm/+fOlX320u7aOL4pyETpZ5/PMfPzN2
H/VMY7Y6tWs44Uu5ZMYY37HpGLdzTE7On6/3xkPdTqHgQAQ/Fo/t8+vFvOVVLmm2DE2hEztP/Dk2
/HeeqPv6Kpuvm5PQ5tncKvIXV+EkPMiFkJzMKe0HEs0woKe+oJvfUTWkBFYUScGAMsWLk+ljpXYr
llLYnVUw0Vtqz2mkqWsCi8bvIKbkEIiFSbE7ino8KpIIHywSdb7FWjqyD9Q9/fXenNY7BG3mlXTd
wd2bU+aOwbwSmRQo/tKvc2P42g6etxIgUCjTQtcgzxgzVF9yNLLderyulwYMg0Qfyby/0jRymIw8
/uFJq1VHPDVOsi+n2fJ3DGbjMpjQDsuo0BAIRMSiDOuOxnMp4IklidjzoSdODS2WQwgq1uuoaxrz
ljPJVH+oaf8s57NZrGjPZzWQRlDi+Q6HfpZGUDVDWW1BbP3nFX2WEZE1aM9RDpGb1E9nrM3DUBAd
hEXUqq81LXaHSC09g6uel+U2QXllkY4g4w+51ikyd50G6YCeT/2XhgH0me02ZAJzFly7v7eMf0RN
+e8hUf6nJaZvL8r/Y1C8CkwH8NIlz7Eo27/wNxUFwAnJ9pig8N8jegKd9p9UFKH/tUmhNsQe3zSS
0Pkn/0lFsf6ioYA9kUR0ql64V/9FRTH+gmJomxyh6Kuw+7v/hIrCn8LL+HvRgNiKw9h2dGW8z/b7
4qNXtrnvYnLvdivhHsVBMuJU+8ltnE+MNsWwT6laelgaynL2jujmjyQ1eI/8xfNZ7NW5SciCkzIT
TUfByddZzfGk6y5pZD0hqZ9tMECSrITSZ/aR+YV9qJKCAGt7Vep6Nt0eDVhiNrjrmd18HaSD3b73
aRTvV7+NLysPkidiiyElOMStGQOVhYtwsdCn+WIYDItyjHl2mLiGKq4nRf87g6ZygTonvmCWSnNT
2PQecalPUa6l+iOpdOh3u8wrvtR+JemPL3Jiioa85CrLivnL0Cr3o1/hkj2kcZrXgcpTZv0OvTsS
oCbhkiBGrA2ewaTsH52CZkZalYYItDUrH8yBZ02jm2uTJLfyIs80pOPIS3vyPA2OCJ/t1FnPK2y3
zplmGu0hM+S1KQjTDMfJ704mB47iALhDu6LDj9XLR8/wRNyVtgQcqZdTx4BPp+IaXGeXTrz4IbfV
ILzbJHQ2FJ0GUI6mHLHOQ0yALaMgyogdjhcr3sUVWpq9U1nNJX5xvm6NRnYMaUQMa2tHdrf0kBNt
Z/V6/TkfsCJEeiEkiUnm4F3TPwcQIROPMCb8sjTwZlEStoEOp3uwatv/xmbG5Ly1ikQPyNY1HpVm
GB0KxtKLoyKdhpNKO885xvoy6QG6lRLarlmR67yFxXikO4/rjYP4BTDutEzN0ctFDt2dXjW0waky
j2oGWh05+iQ9BBSr9xGPQFVRo5ib0nu04TAzpiV0t3KJrTqMs+9qkRCa257avlm4kI1FLWirmrNI
QyU1hioeG/M4tLLdz8KvSXxCAap2hPvyH+uyziNonAbKPbI4947g2vSs4sJ3czynXpAxeF5CcAPt
zyTJ8P+5fa8+zkW3qpCKeeGZM/lwTmta5Rgz6dA/0nDQszB2Hfe89ca42y2OV5eh6cU9IyTa+OXO
LhsKr3TVvEt3rZ0iFJPrLYHZQPMJYqkR20508roeUWERmUhMqG3jUemcDZphVWRXkxCXoaoy5q84
zvwvjWYy5xCDh/nN60Xv0CRcFP8bU/deXzr/W7cO/JdAJPlBCu/icrUqtByZkevHoVSy2E05Wc6B
5RBOE/hO6qIK0+blJ1lY2Rd3XNsMuwyDZOYqHbba1PEzO/QJeKqDVW+7n0bCdxRqgyaKiBBTI4nQ
0PNrpKVROI9ZbD+4ZU1lbYk5R4Lmi5abKUT3qSef6adUk/a1BK4K9L5r4h9D00BF4g2cmAchzIxk
Qwc+HPu6NMKiy9sywIYrR2pJI2XW55tTOFnI3kMGfJzvh4FYHAILjIRWvMxJLu5XkduhBG2th4uB
Bo2YLxZPWIHFdk+VGFoTSVAqUmZnakZCJCbeU+r99QZw05SFrZ2WZaSTx4fqy2kwEbjI4+KoSntX
P0O2PuWHAWxrHDbwiF30w7U57RctYWuifeNYx8Un1ASt+cB+aCUCHjRnZmLeM9GgI0FTpXX7dM1d
tY/bWfp7XRXic00ojUAsOGefvKH2n+pYHz9XQya0aNKzXh3Aiyfmvh6H4YM/L5S5uVSFcxybwax2
1jL2xj7WcnfaV4uRNOw8upV/58+ZxzPqt2ze604vvs7bwJmpphzvEIwRG1c2mpqOXT2u1iGRqzHc
iS5lhWjaYjs3E1HaRL7pJNkElW6QLccocyLOsuzlk5Y7GGWpsfc5nOSoaZJbP7dmdmF0cEaY1sSq
B0wdjxVTjcBm+sscIeO50g7n+dnEbic2hifHLg/ZXIuLFXluThM7aMv4zObZe1l1jg7qBvLezk+W
oM0MUknL8apIrMjhPS4bdS1a/XvfZLe6zdSdQutUdOPBGlMSu4l5Tp1yOCqiOi2vOndQTvo5Y2SE
Edd904J9SZrzvrM/c159gvZ6jxCTt7TZK8N8NJIbirrLkhkraqSj1adn/UDaJ4l0iyp5H9iwEnk9
Z8uubNPPHVMgRsxte3S76cNYxRhv8mw+Wo4kh7m6UzjSQqAngYy9yyq1TKK17B2tltAlJbukrFYk
600+V5N6csi7CVlD7J0oHh/sxUr3AylkvJcyMskD1lBRTIVFGVzIqLeWU7Y2xUn0lnYiduxDUogy
sEUfYdmtj1NxNOuSV3UhxCxBSZdW3hFd7F566q43xjPl+CffaNh80BSL+RvUkiGsJnc5499/iLvk
oc9xycWVuJdFdiJX5twrrItCIfPSvdVns10Oqp11dG/8Z9G63aZy/m5rebUjcQyN5WQbW0YxoZmV
ngRVyZuKN0IT5j5Vgnd0Pc8bncaacT4ZmhGWlYGmQlyP6cSqYcvRi+osoQKHr+S1n4GLIEotftRE
KbW6RA9uHvXF+9T07hzgNOyg+nvFp1UXoe401z0xmEZmIZTxyks2I8gvMwjPdKOskdVUcOI3Prk1
uY6DsZUycvie1eYdjS4vHHkbQ4KYI1eT+7ZuPygz/8x+GtK8Ss+0yrxVEyqYYSAPEBkZH+oWUfue
4ue+detzIBGPSOQe5njwvne1YXyATr8f7VICM/N84qCMMdC8+bKfdMbmTHFAys23dC+7oOEF2tVj
C0pE00xxXo4dCelaHtauMi4nw0DNNX8WDVo6P3d+cLko94qrNOsqN4JMihTHjinSSkJYDcEQJSYM
lnojMhvtadXsqCLLcJVrfCI4rbnvhUttYq6hmrWTVtyIHCVhZd3l+gaC9FGe1aazgBFV4svYqfVi
LZII20aInGwMimq5NcW0L3OiTCoTaqrHM8zJ1i2r5tB1V12ikjPaP1fVSjKbNpx1BGVz57Nva5Ze
Eu2Ls5fvBjl5mmOfDYtz4+KXpMKAZ9HoEYl+96ZdAcCfpsh0kl2K7HSXolHNKX+wwRfYGPV2MCNR
k4hGSMYRDllgasXl0pGGWTg3TI7vMLSDUit2Nltqovs3Jh8a+5dsyiAfNi6Ofsti89tDgtqC4HpL
fk0Lc691/UeqjM9ZRRmRfq8a70LI22y50kYUP1V9Py7WyYl5/LZ6pAqEAEjgsCUz4BPrdDMmnySK
bvxA+7gb9qP/pNVI9h0GM0McX8rOPteHfI/cktbqEiPr/DEZVigrYexwXbVBn9KF5SPTHPrVRLDb
Ab5I+h0J8Xqktkv1WfUVFcyNaBLdOMSIYQMGu1FSOP5eTcX1JqGRvoNcIWZnNlcSg5csbAp7jeii
ow/rqEb0dXgioXxfT42KcmCzsK/E0XdKcPz9eUWqblRIthNC38op7VAzUdjWU8Fo0m4fqa3V0a8f
iYdvWgTmi4/qaijTr+7AAzpLVt19suRwbUxxm3IwGAZvl2q62QdzTxT0vi7GbjluipKvAAh8L8wd
ELH7rkYaBJAdFW+6YQDIJxy1fQnXZkLJMmZXQhGMECrI4FXQOqX43tl5+WgI2OA70EFxs/XvHYRq
TVnOxNbSaA9EhSg3UqNER+XAGgj92eGTOIDDCEQT9+eNVxpwgefeOnGEGX9wbwt1ZjqxS3JvFk85
i9JzbvOkLAnWNMi+LJUu7l3Nk9uW2E5IxRBBftKlm6oLJAlGdu3EGSgkX6XprpdK3DdmYnhB3WwN
iHQu0THly9w88WohQJ07CdayVC65TGM1LkWACNnOo8YdGBEbfBpup8nsCTodhuVaao0adgwofTua
h3Im+DObmeYsczISbijy7Q+sqJBOeuMIPoueuVWWPsEqzPUz7WFi8H1FZbK058XiFLsSec+TMTh8
ZppmHErICvn67dfx+n8bDf9ibvCP/3+nYdc3j//n3xHI/KCCG5azp3/7+9/4j1bDX5vGZEPnYbBi
9mHRNfgbwKoZ3l8GEAImg6DuGG9tw+v/6jW4W+AL4wwowczR+Uf/QWA13b+AvdEZYJZAp4Ih8j/p
NbxwZtmIBmndM/Kl0wHR7XWj1WPLS9sMI6dUJft8ok3rkWxah8K9KZ0DHkVmwf4W8MthQpvHaHYU
EdRJgUlnN4wxI6Ycm8pIIcPWuxOSrgGQHYSwYPhSV6Cu6uImqnW3bCKfnca7++1u3/zdFvmdLUrb
m3v4W7+EH2GhOefgQZKcibjLfDGLaIjazAq09OjuPHXLRVUTEjo56Lw+fo8sHvtcSrtgWXeGZq2o
UcmY9ShO2QlMmXyJq3i0Dk5XWmNYe6g6H5g6rlsLsypT5jJ84wxlWePjCO2TRN/W4PzXWUvtILFz
EVIraY/O3shWs7tvNNQduZBWfaO5BNUeqE4ctRtnYfeHVcUypgnaUv2ZDtVOWK3U26EvNdfe5U5J
6Ea50nfIjKa90cyUnRNV6GJEQAU7FRCkSgtz/b+kndly5EaapV+lbe5Rhs2xmHX3RQRi45bck+QN
LJkkAbhjh8OxvM28xtz2i80XqbKpkqq71G2jC0kpZZLBCMDxL+d8h7BVP+nS1noC6tDVqGKLtD+Q
P1Z/eZz5nubRj8S8cIruNXJV4FzqeYkPad7PhJJin6tws5FqTaMt23wzjsU6ciyHbkmNySm+44tc
USn6sLDo+u8nuyUD2Zvb5dVyGzsj79qM1gP62kbtpTBxQBj2NC075tjFY+GQLJsFZTEd8jrDokIb
zPvYW6omr1bP3fzGnwaNO7ZoLh+JiQmsu7ib23Hfg68vtnbe2PcSEJa4NkVWEU2KJ0IlZo2pDUBJ
da8aitdISi6ZDvTGpv9AUI2iOK9roLK2EO16jEYbYaSc5ulV0K6WiMVpprYtqoP1dvScToHksdSE
hd/Jsg3NDGJpXzv5BdEdjD/GOgxvMtvrvPtw7QwdiCz4KbR021fquDw+qSl17yb2fghyMySErV7X
bIcEN5/3S7z0/nlEN3c3Ovewi6bT4C9JlMVdtfME+gdQgkFDoK1drReh2xVMiO0yehkHImASYxAP
sZMd8+85ZQ4ZtX6r/J0gL3E4WdnA0tvIuupep6KSzNLIfd6Qv5o5HzSfM9UWTel2JJMWr5db+z+c
Dg7YBbuBKSWXU1ML62ih2RmGUXZJzz2V7+xGZPkT6ufp3W3kiKDctTV3UskjLClU2moib9PR/bai
rgouMuRrYHSx7i8OEJ+a+74rrJ7I644fjHeXKWR62cwdB0jnT5Gzr+N4vq3jznaSLpyM9VAy/vBP
keVws2nafPacFQ/D/bg4OFGcfp5vSepmMbr97VbUujcFgnVp+BItEdjz2wyqzD/mFhhK5mU5Pjwm
CZjmqw9feeWK9yAeZ3YIloJRTnUp8jh+nik+Zj8pgplvvMZz+0pasna/lYrw9P1vlyu+vlS8jA65
8yTsKo6G3y66fsqreB+1xjYJOKe6vsrVxNCT1lDhNBqiH6GfGZHA/+y46E0mXtw+aoJT7U+MZrMl
9LYtA4w73hNGgUW++K+WTtUVjFP9LXDYERNdnPvv4I9QgNVp8yFVaR9dz5WXecapawZXnBircCuz
mCjJD3fNMavqrwyrX7LWFNT7wKrUTVi64VnEy/Z3L5t+XDYm1axfVltMu5q8kO8o9EeOfmTdElXg
K2VQeNOEdv0Um0idHwdZ8zaVdnxZwk3yIIaxod+OivEuPXGV9GxYn8EXxaeOsSgi8mWh0c1aeetN
uh3xx0XeMWMnFW7mJcyfylk8RPlMVnyTF2d1KCNTfYfChzjkmK8QkBQZSpf3ZwiXc6XEhCEQFm90
U8Z0malbrLhLMnb7C8150qLtv1dNb2GOW4y4DZyqgS/W8hl41vjIqLHbDikO/iXE7xP1ZIFvWj2J
JBN9cb+0OSGcAUiPb2s9dlfYRdSO1SsxdaV+UnQsN4u7fLGm6b9HDvhhJIuMZUh1FrV1MlWTfp+V
fBjXPjvpbuyv+OnLxETj+DrHuLUKQ7CowrnEdGlsDkATciAWLRjDsJD1xepzQxcmR65gQZbYUju2
3pYNIXeuZEJNO4e0n9OszL/GZqkeOLGrbNOiJayJJh+6g41+nv+A1P/bFHcxA8Gu6/eA3qqY8wL7
wzbnmeBuGb3JqxXBXb5l6M2AIoc+vkFV21pJ3Jn0R8NW6+hUtfs2ViDrmE+H3XtRWIG9SxkMP3RT
Fxxs3AJAMBB5qgRDsI4wPEh312RBcIM3V53Y20UHTpLxqkJbiA/fzy5cP+qOZR2ub2ap9TYbkWTs
u7wNSIO3ZfPOo1Hic+l0cZSN1Meqac+tSE5wr45q373AbibCI248wkTNyCe2mbUytFyz/xnk5iu1
1/46K5ss0VRTT1he0tfIVuEbffhUALRu33U91S3leJFue6afuFRouZOC64JvpeLwUspWxpd2abp7
pvlsBhxGdwmspPYTdu3whaagu+WER8Uece/dCGgsPx1Hhw9jbsakZ8pR4r5Zw6ux9tc26UvsyRjF
o7vWXcIfFYX4nbSC4p4Ds9ph7V+/w0MXlzrKHU6bNr1mCLz+HLBwIYnM1J5WQN+ReBNv20XHTOsW
RiRYGM2rToua8yOM++EGXsr6iODAk/R+0bkcG/rWHBUbqvi1oajMNm5pSZa7yqnVhjj6qN/Y0izX
eZMGr/h2uNnd1cRoEEU9McBx3H4bZ2P5FenJ93EetsMzI2ye/RwHUXlOqVt5nmA6xnir3X2dVwYC
o/Z5GMuJi2hTs8gI91Mh53nP00B9V4E2AZ6N1Vz6ojYh1qS4PAx6iPJtFxpRb5uu0fYduSXDkaWU
+Kxk1pyH85iAYJPOAQNgMMcHfDzEgK7uUlS7mGKMPhcLlI6eTOwswwZpc2VLHLUNx1wmRfTidrzo
7YxPBdOzmDF+p66flYk1MMTC0sxl3PjcXAnEhTZO4BNYn26IfWdP1lqRJlm5xHgoLLdLUHTp/TSn
GUHSLS06jzu2ARsHFzUN4ugyXu7IRLpqRTMWiUr7YUyGzg2s+4nMgSFpTBxmOxxqeC2rwCmdt6bw
nbfRC5f5dozxFkG89NuDIADA4hlgG3IIJrhvTJtNO94GVErFlZPODi7sdHH1RSZQwvBJaE9dxTIe
XorFb+/OgnJzQSZPg2OTqkNurLLgybWw6f7ApSPKg90AQT2o2R8bTEYej48SzfDRw2XKnNJo4gfy
OGzRlRCYBgtOoGAcPHwc+Nlk4NyxFWIhXsTG3IopxPyncqc9jJ6KLyuy8KKdS4E3JGM92cfl3Hdw
mBQBjtdWALFTszx6aSbv3XHmueq3vviiOLoJKolBFI91F17AeQWeD2OsNpsYJ/rMJVlYTEnTWV5O
qvEuKxAR/sEeU1KHymxQ/mVTzVz/lk22Ik6kCWYr3rzuNWyzNMIuPnU3imcoGehzc+djP5CJPdrM
rD0cbAYfmDfrJLUoxTa15S/eNlILN3tJ67ajn6FYXykDfvR1ph9KufJYXodeXffOGHxmDtaZxcoX
phFUW7tZBtaNKqv2LXYyhlEyP496025ERRNDSsf+qY1UG7XUzGSGpl2wPK1FQATrgED3WBNObzaT
QSvMtA9e+b7CItod3DBzvc1IWMwVgpGoS9ZRWM4FjY/G3e2NxXNs5CC2WVxHLxPGkqQQ/tJvpryI
njvPxg+/AkugOgpiYKMm95gURlG7jStA6Ft8i7zM3GvcZ+I966u4nnn/F08LxUxbhlcBM8h+l9mj
/+Rp1bwiVjMHhV73zS88inmnbOYPVzvdHSlXauEnzlP/NFqBd8LzP0wnu7TZJYlxtN/SISuZR/1q
AvLSmd2rRalnmXlRShju2q17wzQqOupoYrPsW35u0aqkE+R2J/3yxFRc2pAJTjz/o5PjRfoqHuqG
eAlArC32eW/1khE5KDPgeATxuLre+j13+vV5dJbR3znBuD6Epg8HdoqVd1li7/xwvbTRm26eI1Yl
ZwhJXfoOrnIOC+H0jPgb3wzHHmjvA+W32Vjc/puINdORHSANYd5kEjAu1wXAv+Y05BZ+qzDMT3mb
f4hAQzVZi/nETTc525I4R9KZ7YoPWVvBMS9StccHk9/5hZCfvV/5X6MR1n0VF/1bPOfxA5znbBfy
fE3ckKjJrajXSG5s5sO3LDunz3SaccQzMvReCOur222Tr7mX1MVUdgfwk+Gr0yPiSTAVLsyg+cii
yQn4dRN1yzfjMq5280bvIxXWZJ+WDcKb2ViMcWvPHI3r1xeLLuYDD0uMcvSU0VnYs029DNdXYM+3
LLWGg4z770UYZk+O5QaXLoYx9ESee1yr+Uj1tnzDBum+iHZqGWJ1U44ydljZCPlZfwgWt74FQtj3
G652lR1mn43XvJTDPieU7QkpTngIMwr4zvb2TSXMt0G7Yw4ewouvQGJ/AIey2BKmuc0tGq/VZVQX
8qjNyj2SZmdLW1y40UXRzO6Jp89nPmXZRwAH97jkjreLOFTrJG6s4MqW2IpxKAdFs9VCxs5Wlzq/
55Qsr4m7rXZTW8QcES1XJ8/6mFkyATTxflpk8NIUMTLsIQMC0WKgQ1MSQcFgvd1J099WKBV3uTeZ
62ktPwWZkXuzaOvUB1556UuLlXoa4AMbK3/XOVb1GcnW2xUIM77F5RCsVHhND9ekr4w45KrWN34z
DHeAEtQhbB3roreyrNwNMSszawxz+IAms8Wm1x0UBHgk3r60SO4a2W7nW4li5MLWqblzh/rHmrXz
BeWFPjI57K/KMbRxp0f+N5ct4bOpcoMyCvM9z2Ye9N9BZiwHgtlQ7p+98ds+iotpz6ica4nr85S2
feEd53qK3yEWNvf1YGs+fA97dNvnpb6EagDLayo6O95pUni+yr6jcXGoajgnY5WDiSsUwtlgeQ8n
v2TTxwjzgp28uR1Ci5sod+EGoPSQ/QcQkrNGWOmVYlZ73+HByI3fj059UGGIPE3VEWsMqg7u3iXD
HVRZNChcxis1ee8jkQC8Mj74UWWdKMYHuc1tkW69NmsIOaFt2rVenfu7YfTNvoME5GMguawlceEs
ufRedBPgw9my3sCmhAfXEPviSDljjmdoPtN/YPcix4MahWdrLzVuXeWkBFHm9AaOrhmZo6V+mnVY
lFvOBaF2geY1z1A0vrdRneot2oGZcVSsbrO56d5EVgcl3fnQPC5z+tgPmf5WzkHYn6be4sYJlT/K
x742FT7ceGQVOAZyguJAKMa3RZhoa3oTs8gr+12EiOOwDJla93MGNIRuxYa1Pcvynnpw3TuTd4bd
OKJ/V6Luf4wq65mYdebnPGnVJ6O37pbCKg+mKv0DlacVbaJ48i9m07W7oTLWDQ/A7n102EjlIuu2
PeQXWrB1cq9ZalbNwWJaeJrKcjo1NEl3lTH7MCyJwQsxXrNc0i2Jc72KTw5mAOWhwHD6NAccXnFQ
QDg4hgQuvCAy0uxpgzH67CcbCQgxV5FINDF/1ACB1evDbAfrXbia8aUTy3JsRnfQt0uvln2T6zce
x9WDjOp5F6mqvK2W/DTy0x5Ga+RGjwI1fvpTMImLFUmOfZGF0TDtOpJ23tZedC9RpW9a6Va7hvnt
dvbC4qXIavu+73E2ihWX7Ywk+5WY0/ZoZeg7AFw9EFE1kzjVV8uRmjkmHdlDvwR/KGN3MQXVFdnN
6kQ7WR+8Pg3erKpwEpbn+bXkU9KNAYEEIoLwqhxrxIlZj06mwV1OmFyt+0HyJKLmEdwK3r0TjiNb
ZtyAOY+pfY9e6Dr19XLVFCFqUHfV+HPjwSPfYo2chRJAsJyx+9h5TUcqu2lo+hTtpgXKvDEzs7m2
fgtzjxquXL4cdhb7zi2LZ7f0RgqrtEg07IiLOc77a7wIwY0blk9sLettbeqPsInsRzEM3EEDKqtv
ZTxhLp6HZ+3XeXFlRbV+HnxhXXR1pF8jEp1YzXmqcW8ldQR6GgHNZWtCeGkJCyU5JvRDAeOuCbno
umkrn5+RUV/d3RYrYJwkLHnyJLndDY8hgXjn3CHaFyAzTIJAINjdIfcMg8vOy6hSY93A+yxKqDkL
nJCkA25eQu4w/qVV2/wGGvvgdkF88sgTtzeIuQpqKZb1mYBQmzEeMDQjVUJiQtdesl1O86TJKapY
3aip2InZmdsrKpNYJp3uOWZmP6Tp4jONGD6hHPqzbIf/bGIusD5RUNrsNwI2HH/vUIG4kU4EbX5G
AXAENAa2OJIEkEM0asDlIOpNcdCk/XID9KZ9+ecD+9+rG8/TehSNLjZxYlvI/WWB8bvvHQVm6Jxm
/RE1Q31dxB60yQVu1srQNSmcbjw2HooWK0X1gOrf+rM4uH9ceWAAP3OgfZI+Ih/t3++/P+7D3JoD
JsmrjcUeR30dMkCMi2L5mVa+MI/t2dDIyR/zEcywf97BDfvY40Omm7upH5nPUPOT2baIYlYnNphL
eTk2eAsOIncrxG1q6ObbhnSagKw46Vl/Yh3/g+mHt/BsXAuJMibajH/80Xxh5YHDMBuOhuukKjjk
PWwZICC1ix/AMJ3baeU4JaWSYqeDPoRlTAZSlWbEmqdn8uSq6rD21mwS59fWBltKUP6Jjv4/e5H4
Q85mY5jADq/z9+8zXItRhCkMhqDtpWGNbQXNZWUyXhcP7judT8VnrDS7GqlW3uRfW6S4iWnkXKJP
UVLKrGDcE/YIlogVQJnyzy/E8x7vd3sjTMkCYDBGYdbi5MSdRfN/59NisJ23aYf2UI9lbO5/u+kG
d5DzwWmZUd1wbohhj2xKmCRs+iU4ZfOwljdxnc/ozbpFw2IeZgDRoDNqLpdh9rhSkII5y2VVdKhd
N3rSQfQnuOVfTt2/KYRxmYB/ZvDFXeQKHPb2H7x+rRRrGeed2gBT4eo9oyOitzLrWrODl+PFP6ru
jNCdrNxX15nLbnrDcZnLG5yVTX5JFEkGjL9sEWn0LI/LPSswlKUoAyCIiR5pbyvP2yAmAbnYTnpx
n4U4790R8J1lO4NU+LCom+ekQhJynuTASLIQTTZ8wcr6omOS954NzSIpOnYm2xmnzo8W5sV0Nw15
gO4N2MvG00TO/8nd8ctE+/s3xw+5Ac6muJh/+yOmc2UxUYUsdQg/zef8xiqisxJHQ7bZFtRMza4W
je9do1mioYJ74y6Xaxxk6oIYXv7dp2n7xvR/KA5xzYp2i+rSP1MzQiUv7WCJ/H2FgA8MMZ8MYH8C
J+ADVhl/1J2jpqBCqu14SqJ+lNGPFgnEemLqIl8Y8NvL4z+/hn9/mIJXCFymkb98u6AWnD+6TPPJ
WRa4IHJTRVN9rqCBWxRkUVV21V4EiFC3GaADaglfu7vFioEg/fMX8A8ON6aqPvxKgWqe4DwMqL+/
iSDBi6WWA/PkvBiafZA5PkXkGjFT+G2lw9sc+ieCMfKXAqXMvCnz/nyyOpn7U+QC0GfZigI+F8PZ
dOuWzCr3lTeNbzVUbYpv+poTukaIAYIY2oMYVdkmHc1usanFamFYqdzU2gmfQeXhT364P769bNix
LkaOI4A/R3CZf//DoQvP7DTQH3Qm3TWTFjL33LHk1TMhiK/pIscUmE3oXZAElv9o7ZpxYhiSYL7D
LpZ6O6hwgPQakNvfFiajmEKkfHDnWS/slBzxEJ9RPXhaOVPIIqhJ4qzduscaMoFOn6Nwy0iYsXm0
eBIyf41UnFmeGHZQmPp7P6UZ+hM30j865ulFzxaHEEoIyKY/wjdLqwlL0ZQf2jvv1bxz6OI+JJ6A
uhlVQr2NGD2ZPddYcw0OcC4OomHuSk1OW4MUOP+zSPg/LPd5ETiWiPEkWSfEMI9h4/cfQeX7BUUE
Okc98Tg/gQS0HqSM63ADOQZm0Yyl9Ml0BgWR0GVa7CaxROlVHNdFwbRJD+NmYlEtN04m4q+aGCe9
k5Ud3ISe8pz92KrqC/Acq0rRdtX1aOqufLCnaKa/Oi84OWjaV7cdxKMYmdfD/raZ3v36r8D9Wob1
trFCOCKw1zCyRqrcD6nFJdLoDn6UGWjfxNAobyPQLOXJUjlDi/t1wBSarl5RHKpmxuvamZppXUlR
nvMlJ7g0FaeIfonrhi9W/tpAupXvZcc6HDuUqL6zj1j700ji6Eh35CGcGwWVNvPOk2XXoLevYv9U
L/K8ardcdbWUrfM0AOAft6Kh99ko2YflxlTxdYmUyCGH1ynjnYdc2rAVLJFzt7y75KI5I+umX/fW
/0gw9P+T53z+Rj+ZjkInzvXw7//61298dgL97he7X7Kcu/GzX+4/h7HU//6v/Mnsszn/zv/u//yr
uOdxaT//7X/9bMZan79aBmP473U/55yt/1oodP/Z/sf/eS+Lnz/+Jfmsmp/9f/xvff7Fx2f5L3AO
suaPX+o3BZHn/AWHNyUfQiIX60TAGfTXCGf3LySHEkIguCsE3ti/CYjEXziuyBQNfgtw5gj7fwIi
65z8fLYxnVkBDgec+B9lODsIurkD//a8pRQhgpLyyTn/xXPgVyH4d2WUiWpjWbR2CKvnKU0QdxN1
ORDD1DZfjT0wnxuWs6618cgvpclihpvYveu+tgG8s40TMITbVGUs9YanjEqTtA/yk9FxzbYkrgCY
pRV7pwMQpfDWzwrUieOYPQCwt+ydh+At3EFRH9eN7MucXIHUdryNYbR/EkLJECgf4UIb6bD0364N
aI4kC6biys+kJiciHg1o0GV2v1t+jZq4b8ryifjKJts1Hpz/bZCi+996QB0t5vxrTxuNQERvxrxC
X5uhqvsJqWt+5U3X0SWZnArbS80RmoIn03vwJ/n1CEmSE4y8znwTr2F/QVTr2rJGClaoYRFkvR2m
Zu66qe/Sp8Ir6p+0byveShGxqoWeHTsbe9Dl40AALyEBfjFG22mw6rfRX6FlzIPjHmztasSGC36i
nhES1ZrQ0wPm9hZxsY7DblOHU/e9Ay3YcmdIsB4OJzt/116d7XTqTOy+z/OQQ1OtZ8ulRpSz6SaY
uDh9GAb4Ss7MrNaifIt8fB2JcXu+T4gC8mux1fqtchdFmoDys/u5tFb/qIu4/UJJSdx2pQozn7p2
teoj/Lhi3cdLB1tytccIQ6nvY/SRuhfuvhgs0mdqV44P9lwjWbYDy35spRJvBQHALHOVjp4Fo3lz
QKriPTfpMPxUIJeATYWzfUmikPz0UCk/s9pZYKn06cqOkAfMXd74/kc4mo7BdME6gzAKXzJmRFSr
Afd5i9ytpunlxh3Hc/9mMO/e5Trthh6lqW+lp2qKOPeps6ZCX6uhtJ2NX2UhCu2ms6OdSSN7H1R2
6zEHE9Zbh/bqxpYBKFDaijqvj0HfYoAoUy0vei87s0+MzaL5OsqsouHOWXHd+iUp1RvpZobkixBa
f4liH23tXTqEHRAvX5GUfsXISbNUIcRHpDe9RrKyQ7nK36MYSfAzlMOeYS8M2ukUuIXy7bN8YBFv
i+vzc8Z+7xS7hpWavFxlHJsrmz0EU9seBN++dTtr5BV3o9rFZd2E2w6sV3PRRuiuttIged9qZYVD
AtZT2ddWvQj3xat9P3vAqoTXKAWzISgNonVKxpQ92JPhoYImvXbz9K1046J6HrvAnW7sfAnaS+ZJ
UrzUTM/Ly3qirXJhTndt/A4NuJX3hGibfD8TpOzfwyybkTdM9G8He0Z7dsNYODSXrarZ185qDGPe
sNiyOAlG4HS7aUB9/uB3HqxHl4Ye3bVM+2+SD5FvwzxMYiXUnngtUUBmKBg79rb1UATvlQ9TOAFJ
XAevGZNtlL1yKp8n9hvT1iLxDoqrJfrtyuQuQgeO4FCGmm1nBb9en5waFodPIGx0PYUs/XBIeb6P
IaqZrW/sqCgPUo4ZjfYtR2K4gIt5QGrGZoVzVxYJrqK2uAae56e7wGDyuyfAT03bson8u5At2dnI
zfQ+mF235HNnHo7vEBgiP46YALsis/7KmOjt3ZRdMnMsCZEVnOjZaaCnBj8WO+4Hnk+yeoArWdwX
Ch7QVtVrdpxY4dbw1UFkoqDUYk33517/Tg3L8HMtovHFV3n7swilPe4nMU/v5EBSIFGs9aA3tCzy
+bVj/ac3dM4Vy18FMDCBvI8jZgwKXkmmy9Da9VNRDnfUbH2L8m7GsljyECavbil4s6zRnrp9ljpo
l/2abRXXwOAfivGMylOdX13nQEOKxArylX4tc0O2OGPZfEP+EitKr7aLly+X5At1kCPGLBrBdGb0
HYE7IqioiNqDMXZ5oVrZ1RveTz+9YbGingK3/MV1psMg288ObqFehA2rwRk3YBezMsZKWRQvWFS9
1zI8s2rrwCEGOZCB2E1LzcYFF+fQ3ZNS3V6JNdDnKNOKqKASpLsPu3rNiRXgdn52OtqBnYMfk4An
4KCvdSbDB9z3/ZDkmKEggrSZuinQYn41QyFCbBnZ+sjEbpgOaFKH6Rh4ZxUvgQKsMgTStcc0C2vG
avMZAt/zzIk3S+jMQIFAgE0YQkxz8LoRLl8ozy9VlQPWhlxCZdmHUClZIE1tmG8IZHHJyk7bkmSg
1CtJ8Kyi5c7phf3alEUndwAl2nkrDGG0RZuan5jd7OyimxcPUdccx8M282bBLjYfw6fZy+lk0MYY
Isgsj9AOrl7v2FhDzCOa9qgGHz1OFSMgsF0YCxr7CrCGRs9P5R9TpxYgnjWbn+CoprntkqK1TZ1U
64TfiDVt0CZo7sPDLNCeodlso0e3UXyG47TE96XPvguRXSHfS57O9RYYIkdaha7ldmCkliJcc7wn
067s4NUEkJrrwn6THTPqJGoJTd0MvCPvVDXCwpit51dkstW7g8QachvkA95mr4vPl7JnPeYDre+q
uvijdBlCn8sAFWwrL+NFiG5p9DaMK5tHZx6dZMAsb6sISRVXNuBie4MCkfEvFC3MynE0rVz7kPo2
A7Fy+LEKx0JSx30zJXbtMLfBVtKjskWDUV2FZZ2RH1g51qfKhqDZo32T/j5jBXVaMwTQmwaREKHz
kxO/mFg238ZZCVwraijOsZlN/80l+gfzBo/sYufOcrxNGemxPYEniZVHU2BtZJrV8Q5uWmVvFfbP
+54Bd4dDqRlxhVsQHhOaKrvY+a3Hb4ckEhnoqCNdVNG11CoKslO6zxC7XU2MPNvjoEaKtAmY+ooA
fU3rm7WwllfTe5U5CGPWL68PPS6GoYjmHUu3tLoa5ohYZEb161XQe+2HmDFCqNTNHvHIQbtD0RS/
t3WjfLBA5fJZ2TD0kxXj4CsJPHG1n1Zii/p0HMxGL36PeTyuCszNw/rD68cITmZp+Ww4z3PM7RrZ
sqastVsUBSGfz+IOUIARqAGfmTlQtlM5iXGTs/G59GacTGhju/TCFqbzdl1v9F1NSfsxZVXroD0e
qoehL7u3GC75R8aKTyW2CRltIE0p3jCgICessII9QcFfPumK2ls5wezeYo2NH/swVhcdCRM/KGFT
Pj9n6n/yZO7vmjaY+61pnBC3Yd9KAAKF8+X2y/oQN916nKyq4RV3lvtmbKu6H0l36DdOU/qEXKES
/OkPGlEEcPX4vaPf/74wHfgRjhla6Xkc6vd27Xu8wmqJr7QXUGOlOPSRDMR99FpxpVzP4ehgAshl
KUF/T5pcE12u+NRtFytwvGK+msKFnAtSSOfuvHufqq1dhe170HUT3j/VguvV/dg+ZgyvjxWTV4Uw
FZVG76M7g/nR44rx1zV+WOpSYMwa1uXkcOwDlGW98p1zjfVNNpc9vlcObwJPVhZbrOUG0+xQ6gt0
GuerxVWsWxAvF1irw6onomyIejHtEXvpz9Yd+jf8emQSB1OTyh3hneiJfVdb39O5mn4GTWA/Sk6M
FtWlpuUuKPSfFql6vRlWidwq1sF6XNcU5RiCRRQCXjZY4OP1HCw7ITSeStXmBVLx1AY63oqV3Ap3
WojVK5xe1bvaQm9z1LL3KJo7CT1zJbnNEB6qAs77BqbZNl3YXm+oka3HdADqvnUsv73gj6TPgNTQ
KbrUWlYS1TXuP0dFmbfLdLf419BJzvykeA1gC1gldkE/MMH3wPEHZ+MJcw4qMVTtW4JfWpeY+5oH
vKlk8znPButmyorSTtyoB7Ygl5inC9If+UNzlRCP4M08gFpt7DdkzXSBrNBwvCurGsQmApcSbVub
b7orptl74XNubx0y6V4x3xHKTfrbdGNZcfmSIvdwiTmIsZtpP8qf8yrron24Wvl6SX/ZVAldmL9u
a5VOn6stU+aKkcOACr2szvbcLuMxbeJR7FIXoz0ZFYKsBjc7O9d62r0miWafJrJNmWpuK7znNSAE
0tj2/jyRzmrSjuaShOqBy0iXLjwE4C5wDIGs47pQdQi/c+Ss2Q+ilNC1mTjz0eSZBbFKIGs4DMtZ
/3xWLu5ZKy0IKQKN+mzMsJpvcITiaS/ddexvLKEZupTxUF2jXjbuXmaokLfdbKXNphIcZYkeETZv
SoMhbY/0lJoTZWs57FRA2BJg/6AIHkqGQW7iWRltaTitBam7XsNjamauSUBBgwD3UK2KlSqjcQfm
mlcF9QksQYSvpFa0CShGvQnx0hnO3q5pPCaCJwvzLPzh9YGCZni0AtWoixTKMTP9soX56yunDUAA
tJyyaODFDWocDyJhNln3OGJCfRiYj5MlFIwqvh6XZkHVkBEQzQM3jj8k80TDWuHcEzvE26T7lo4D
nJcIhuVCAZMujrgHzFNXqtE6ANRBiQk7woUXzuYue8L2qe0d2pGpw/lTlhSxOZT1DdGCxZBwv+TI
XocFHV0491DgkVLPPFW7Im4OXcmlte8D0j15cyNJ6emVXL/gznJcQWxWLDDbDgwRI1ImBP1ojEPk
9f/l7jy2I0fSLP1CgzqQBmDrWlMzGNzgMIIktDBIgz19f8isOZ2dNdN9ajmzqU1FRrjD3c1+ce93
iyHYM90rolOCwZzOpyxwzBfSz5KjTXiXf8C4IetbNAG9P+iAvN+rXUZpeuD+T2N+372A4RDac38E
gFcTfx7Nvlj1cvl/e7W4jQMr5WO2PQO5AqX2BM9PhNL+jBy/aXaNMKvyBuxIV6STxoW8qQQIDuK8
Umf7zJvK5NCM5LNueYGEOOVt3DrI2nGerPvB69tt3nXYtWKaxO/MnLS195frHXkBFN9TwkvTq17X
Hqm99OvFzfDTXgMMlU3JtcmwjoyImR15LGe0kIae7XTnThCi1iOOXcKcRhtGeV7kkbdrgsy3wJiZ
Ub13mf37KKUqikEIHrINdhBwUA1OqvanuxmP13gr+noozxZnRPEQIhRPnyNfFs26T6Nx+jl6Md9H
xvFa+4941KLkEjqF567mKe8UEiuO+LkZ2+w08a0uIOw2nrdzwjSKngdUvdg3qwDYAVpPWc07wtDG
llad6cmWLxQRUirj/aPUTfRwyXtpkcUDw7DeQpqPA3SXgtAfWYo+OdiZ21hbG457hpBOJxIEPzrg
rRAkRvzK8Vi9wZwv5QlUFqwv5n612sw84pKRbtX3l9bp5p4bNZ2NfQ+5Zt5qaIfNXjglnWbgonZC
lTRW1prtfogpKpsqsioy1sIbW9tovlFYNyRoSSWaY5qXQ3fkgh/4pnltKx6l4ybZ4+BXqG4BPzbl
3s8dae1QVg4oKay0sjeWHmNubodHuYeO76DDUANCk7QX9boRoFXgeDntI87e7GOqYjZiTYfTYT0P
LaVv27GbWdUDc4cNOVzdLRAoFU0QPeVqHovhPeitdq9xkgV7xs6G2CrQGkytecU1OVEeJWFS813H
tjw/paRkB+hkYVhuZruQfDI6aJ6FiaGYMYCFbpkRZDVvM4aC6bZFwxiQmW0F9RbIf3HPiIDkFg9l
1JHxG2ouoooWNEuXlT8DhYmIRifsb6musZsZNLtvqOVDJLXVDGlU8K1dR0Ptv1upm/+aLSLJeOYB
EskItgZXBMP/E4r7FC+DzXPmtGSOyHVe0s+qhMxAdGjF3GzsMgzfC6NHyK0tQbViUWxxlYDfIEeF
RcsnP35jiUZp5Xwax86af7Qp/cFxDkkKGIZyxOktWsxlVPCKUjQfp6FmIhbnQ3blx1S1Fc9X9YQy
Yagein1atx2FVG3SPePqrJJYbLAHpYVaGY1gyLaPBku1B1z2w3RjwpXFzyR/Ulrct5aonRs0t5AY
pQ16xLzZ5WHZ9DtTDB7zWgPJZ/OEwVvDyWGoJHCoZWSPDYG2rSXfamidL8RFbrTxpayMc9KaBjV8
lKKUW1WDMgk/QsgptwFKf6Q1IndTDE2Mj5odzlEzmledO0g4Gl1iN66xcwWxKoSBJGO6G9vUGLgM
wkIg4nMwzIGBI6WbtnDUW1QYNkMLZ2BIvndZ4gbtPut9DQJpUfY/FjHq24ObsOficxcxJKHcnNVX
t1jviKUnDsjWZ6h1Xr1nTmDSzZQy9riE6JcTTo68mYLhdxIm43Q1m5Ymr3V8E2++X7OoxevjsxQG
jjPZdp6tBlnO8leUtXP03tsoyJ5z4KDMMlMzomFYDbVgTgZ+AC7JzAo59Nw3auuke/ZihL44H+wg
+bQJSiJLhHNciaeacdCwSfLQJa3V7ZG2MtJ0x+wu5ltSP3I3RZ5clS2BSeSzyH7r6kKeMieeX9rE
Utl+DBxI5atg8NF2LfNelv4MMw1XH5gESPKDbHJQcTe25TEiREmeEMD1mCATNWq0kknxZc6R/Grq
1HrtAWks+bDkGmwd6VIppnKJLJnoG0Fa9zkwidCqiBN087Sq8IP2/gXwXWuRsRCSnzc18JbWk4UC
eqVAJql94KSWC43sD7MFLTkHmtHMT50RpMD+Ogm9ytEL5ZZVfEI5K/OAAklWxNeQJJ7bdGjESKyb
kOES0yJTvgFGST6NrPBCRku58dQkNZTvzGpK1uMMnDTkLn7jx0rVyT25cla5jgAgXpkaxdNqkpPB
/9Z9umW+qbz7yq5tdAaYoQCYxU6ksENMxWeNcvC10+FkbNICO9pqNBLylKAUo3pu/Sj9thiK8hb8
xMj5gHCnrBlodvaGZUbcIfwKxt/S6V1OdttpqAujniyibJ7atxpSGG+4GO3HbOoXCU8/W7/p2OJd
6hf5Y16pBLBSQG4lqmf5grwX0SG+AR8mYo/Gl7n6smqxxikLNibI+t3UEfy04ttMY65wxirARtp/
r9XkETMS2+3X6A+i30joRg+zb/aLl8XnazaaujnkfP8fowoJ5BY4x/jo0qsAL8HD+NVTLT4yGeHp
jH07PZGdPDAbNNoImJDRefcGzJ6KF6ciDuCMX/KaQiJLdw1SWfglVYrfi5X09KP0YL+sxsbV19BP
wQm1CEoWUntEUarHjAZygq3hbkrke/kWVwSTD9abwYeRhpPi9GvK7zou+q/RifHyMi/azJKD4mJE
Hjd5iiSBdp25NLdaOldIg4HO/HQpjFHA1jHD/8mYp+eITUxyxK4dT2ylWNFv4MVl0xrH3HRVIRIn
hp5u9kVLlYJ4bOrgAt1iMrYVyCQyaQNhr9uqMdTRTrHGrYuwSL+9ylwYUH3F9sbD1sqoxMkombPJ
wnkLS8fnTClyN9ukrpDuFgIFFVzL6Zec2iHGINr2zJLqHN/iqjNz8tAkZ6O50tKwntGCYyeqs9Ts
d2EZgEsOOZbcBbRC0c9qrMqXYQ3bIYGwm/ij1mAGQv8rnqLJMV+DPiKcotRO8uC0puRbhFcUpxVD
p8+cc57JyBTgE64WIeiKiYZrnvAbyd+hkurF4pfk4ju1ulszlLZckz5jPBR6Qfdlfg3+LSbbkTO1
sFEvu1aEbjd28GA6RDAjJw3ZidyoDoMHgq1wvSvGjcukvkN8HzMG9g9aIMfZDAXYJkzksUFCoiMO
hMCDfkLfAArGtKVkqoOmN4f0ng3lkTbQfqKJ808RqfUIugGNEfcGVQSxPOGBtMljZmmoJZUWa0ei
D/3Z6br/ztBxklVQFuOn7+oyfxR914cb21zmwUxk2AsFQT08kiASGmfhV84N5avyVxJy/5soC/Nh
ohXr91if2vQCK8W6yADeI26YSL8iP7RwXCe2YzL6qZpvt6n1sDYnm4KjM8xWrcBMJI8Ed9QfwvFk
vplRsb7KsI6h5DVF/fvf39L/v0YGXRjo//c1/JoJSvv111378uf/uWt3YXwGKBYt2/Fgayy47j93
7Y79D/ooGzEKYi9AM8tC/Z+wDsf7B1EGIYtvEB9LpAD/0T9hHQ5/n7Bdk/+KdBDwH+6/A+uw2ef/
ZdHu25xxRHcg0MGIaZvhsu//q16xDt3R6pif8g1n7MYvcGKJiRqFER6bjOGJHeb4YOStdQkbN/qF
UR11CCPe9hemNIbfftvZB790m5fMUpPEYBD0H7UnGmJP4TyuJLPMfiuzfskwxWhf7SqAuO7uL4/7
/l+BHYsg7D/lAsu78E0bEArPi/AGX/yN1tE2LK3Mljm9Z81Mp9NWrEii9xgyu3JT45NkT7SOs+Hn
v//PQmJHfmwSRQ1X5b8+PKTdOFbwOqLUmYHoRBveGsOw8k4rfWpGzDit+J/EcYvE9e9v9a//5t/k
YzQdhtP0y7+JWc3CAgkFAq2elPb7f//m7P+qwfjzofI0XYpA1Kze34O8TXqE1MBywKSQWd0aAvyC
EhnzRILtGo3nnnilc5nM/kxLJjNqEcZVSg8zoaVpLM6GUXsH8nTwtY25DfqqSRwKI9rB/GhBhfww
vdJYyjI9sDAsgFNhj1lSW4G8Fpv//s2gDf7X52YJB322id2eTcrfNF8WsywbP59eGx1OQaLKxv5A
YTT+LmeKfMJeLPjfHqA3duKDr5jWOi3bv1LqNybKfrqfJq846wmyWhRVmhGuhd901ccSy5c786vB
3ZThePYNhh3FQrFmRNJQ21l/vE2qOuvDJcPq2OcNIylqTB5J0NSIH6LlSWEsEOcwnuA1RzxIF6gr
HNM/Hm+3POl0eeYyJ+RrxZqPj4K6UW5dMyAFSLgBax2ncdAKjknpfs1ECVNycXzUJ9jdIKVr9nVy
A63AoAvX6ttVTTytE/4Ra5tMLlYF3YfOd96kXAtTySxx1dsGkvbRjly5bpwxUhvlgYq6dDBf+MvJ
4mFc0bUKqIjMMJvCICbYsY/p07agyekpWNX1IGFtK86eiNs9oZlT2wz823ia2JWvLaGVt61Mm1zT
EuHBjwpEd7rObbuksIiHxwJp/GPWuN4zjN4El7nly+7ejBH8YMsoyseSAc6R1mEed57uJv3p6bLU
20llKRE4fqjUTZEnSp8+GSkt4djNj3VQa1wqYmb0AjgsivdwNhzAi25Gtsfcu9zYQe9BBWVKbI0A
VrriCJIPC2OJfLyDS0zAXZeq2SZ6hT0Mmk7mvlA4Sfh2oCzl64k95zMBQYB+zRRlPP8V35AiIq5l
LXt2iqtZe92TwDOgmMjF9jdyHywqHMfOV516HjiTzHYki71x+HC9YHptyPtwQajyQaPKxuTZZTW5
lawjPQJqLSfcqHGU7bnkUyP5ryyRu0RJM0V7oiWRLWK6l+t6qOUbvU7/MaYStQM4tOaFZbB9wGXG
cQ5Qrv1VdzaHPH7oCHsbJ3+33AG+4/VP/6uEkcGcqiXsMzTCbcMabKtiM7VW0A6xirqmMoLFDroY
oUUePqeU0f9T0Nq/JDggXVtcHhisUCnzq15+639Rh03k303EFfAibP8OPM9nkM3jpgzgGmCWv6iB
bTeRSd/NgPAr7AlfpSh3vTbEsDk+zno+yKL6k4r+p67v/3AF/V3Wu7ymwLS5SJEEcaf+TT7/nw8G
5hHvmG6cNx9gG10RNcIzAWfK8yl6A72nXB7bvDzAP065f0v/+P8nmR3D9V8O/H9Bs18+6u6v5dcf
f/zP+gs1/T849x3bEZRUjrNUZv/UOpqQ2YOFUYa6B9/Q4hr6Z/1l2//wuNKRRlIRUaFRZP3v+gup
I7JEjACoIU3P8r3g36m/UIPxV/3lQof9vVDhEVz+7SLPE4jA7WAURwnwZy2cJGZRVFvyvXITTQqJ
q0GVuso4ppMxXB3bgAKYVWCjjrpnW7/2VGAgGo/n7BuLBXOasmzldZxDtq1uoWFul1HpPSitvQ2+
SZdT0nTT1Ri3/VvDyuJFpGk9w+V0IDs4ubRhXJAnQHpDzBBeIcL7wQRqOpl5RpJPWIw3mUlxgEkC
36f0BgiloBTgH0dMmSSQGW29MoXudgVHMEB0V2W/I1nFO3NA1ACyZ7K/TStv8g0e7YpUJZ/rpw77
K8bh4JF7QNCph9l0tZHb+dsEwsoDnnSWaN7QuE8sX6sSrw/yCCRsvd9hyq26i5Ul7XGQsb93UvAA
G1Di5kGUKryYjiIGjGAbUNeBMMDhZpFxLzJrYH/Vpa9SRfLdnfLpXISyO4+zhNri6uGHCvCSIfYk
O20dSGShbB3j/igJZoBhYdQC6RrmuxXmouSacqL+WhRI0XYSeEDdCRbJmmBogXN3dlHCjRjhA8ii
fqTDPSV/syt0RzvNZEvIA5HTwy1Vrf1YobhKGI00rIABcDF+M3FiPuaN3bMMUbx+Pz03KXkbwmLR
VDnSxCsIX3Q3jmPzFOQ2oW9W7uTvctCIzuPCAG2fiveqbrIdmPPsmQE+9uOsMtZuUbyTtzqtTTIx
dw5O0ktaYmqG3NHGIJdTrkAVRvbaTMZm4415+jjMBRtuJuyCTKCECg+ajoXYHSTavpuGoNoN7jN5
hlcbZuuG/TY5vOzwsaaTOReHCYSkSgwrgc0BgZOQ/bNT6xk47BRehBEFBxEp9zWVc3wfiE59sPfu
rmFtDfewnBLw8I556nOZXYKuPfZgJs6iyvVV5mX82rVZ9puYdxtFcIMU2OlkeamxgX/6WkkoNC73
s8BJVOwW/Ms92/sQ8gDsuEymwa+C4oIk77ZK79BzpQwWfUXboKG7w/GhTFGDy+OPy6sYWA0jr2p4
goCLCV40iOgo2yHaacjgxz5VxncWivDT61R9HCAl6tXodTl1rxr6Hz2L8PBH0l0cuglErUOmH7KQ
Fmxl2iyx9zVCAGhUiKT4feEG1On0Pqc6fjOHJrokZm7emUFoPIWl4cAQcNL7uGDS7WA5+BFZjnzW
uNJRRKVDYB4QrTkMN8LqsU3c/kGzv3gy5sbEJjkCXotNE48Z3vhd0RThKULSfClLkC1UfyXlvinu
OP684awY0B7KUE0nDehvreHsvICAFWAMMbT1HnHPvEdmp2vOD4x1VjjDzK8tiOdpP/lXe+6m68zd
iU7DkXdjk4iHmZQtuPpT2HzgrLIRmNRufYfOKeQr1uXdlrVmidh6cMl7d4Ftj7V4HbI52of4yR6j
3MKewySHMUkAg9SsdbUIFeMDzYOxDmKrvZeRP27DplE/Wr/0fprhOPF8A1SvjGHKExR2EjBInNsw
VO/O1FXBE3lbcjeVfbgVqQxeu6ZbJmMEK0NuRrhr9GN+ZhU2fc0qi8qnCAHz0Skd/RwMZfBiBvGL
9P0to9CzLi9y1PFVm63fkMusDHw4/CvLXh4rLAv8IkFuz5TZV/c9a87bPDLS1ML4TPz+PmIl+CRZ
ruYIA+rkC39bojcSHCvDYzsj9N2frEe/74ovu6J0FZN7bsbYvtlD727whMndGGfdXWYZUBzsbjx1
je/vayi4ACrkeO/hubuWcWwflGXPpEAwtwOcZTfPLTL/lXZL+K+Zg2LT3ErUBbvZ1n23DhygNMkc
QmvCdW8tFJFlACar5FigJTqmLfftqqlk80WX8VMr3wd13vTuHoLveGSZGEGUjhBPlIY0n+HktcfR
X0zasQFrGy3IYShy48LmYL53Da0RQGhFsyviDhLWpJ7BBqXgEeLho0MJsKu4scC9s8vGXcePfBpj
fanwKDwS5yOJ6FAnhOTwTdL6lgKReGpYUKLTzdo7xx7CfYxsIGa7MunvqrHHSxaAxF31kdNsJfQJ
zJCGvEpWHqljN8YalUd1QANifRRdGh6rRtd7uxndn8lchC/2JLpTjO9zQrtoBs9Jnk/3iUy6YxfE
/VkWyAo4ec1d2+fmrRG4/616mBRAe5NMBYVfEnYJfnoa4B50vzcfXBlr6kXV7pA/pT8sBklbqnz5
VMym99sdEgsxA1uaZxZp7Fcl3Hd2K111cfToXk1Z6q/R7fxwxcKvvpVwsTaDICzDnKLxZ60cYz+w
S3r3i14T2zQRitzjCHrjj5RkklRLJvyQe/NdbSr3kOcJImeSHLrDjOR9h4eiOPXosfElN/gviELP
YI0dkE8m91ZvFF/A0RkC41oY4SQSJwFA3ZFyPS3W2VUWMuw0gzo8T57HK84GfZxm3d5biWWegqm1
j47RFk9To5yrcGv35NAUrD2WXg3Ciaze5yGLilXvJNa+MRPNLieR3qNJ3vivbsRu40wEa6yIGmer
KkkpeYjpSr0VWazJa1ZJ+2Q5dfthjpGGcuL4ek3UCcd9OrdkGFR2XK+zFokrTtzIPhmJIW+Z9L0z
JkwCBlFZbC1VODyXTrT3xIAwEWazF915VZ+cMsygv2on1cdioIiZGdR+Va5JdkSfGT/ijmZOsRa8
oYWHsOiF6WOS2vm3CIENMDCO8nltM68+DfYxh0ZS6M9CZZv4jFiCEmEtZ39B/YURkRagXazENV7j
MvN/J9Litmmxmn+0HSegD+p120V1eWyrwbpj12KcevSiD+jT3Gmdl5DzERs0F+lGQIMKY5FLz9qx
sH8J82wNMjwWVG87fowN7PVkxAQeONsxd4KjgdX3F4kraNMss0TJGpTmuSHc/WfC/RavRFk6r0nS
wQErClbwCCevReFHBx854GbBZ1+VFXbHPhmJRXEhNUIAnMAb2qKo+eII0DGF5xkbuyPWFRp+Nj+T
vShPcxgGF6e11GNTUGk0XMabiI/8jNPYvkPqoB642qrjzI3zkJC9FCOJD3yg7SWKQnJgrVMHNWPe
V2477dkN+U+WN2WvZVjku7yH4kZSndGdJjswAHAV6FJXZIQUG8Q5PZG6M5wklJhIk/LuPVki6Xtw
9yc1UK9BRx25Rro6OLqIaXGADf574lr+M+P+/qmTTnFwRNX/dlVKmegWUKdw1PETL5wP7cliF3j+
tJIBuMaGBjLPOdMNjJAMNFVbPrmIsw9mZKkTTfCi5fEdtethlK392rSPqsvZGwV06mtbg1mCSNCh
WFD5Ni/d3luTjJJ9FsCPHnIjin7OZQmpDqjiFdiiJGuB/dSl5jYkdKy3AA9E7n0q2mUPm6UjlD5U
MthzCLJ5Yiu0aDoqNhSUiASEzG5SrqT2kS+MRspGx5aDv3d9oCSrivXRDniGuU2bkdK6J4L4mGTJ
dEvGgdnfOAZLWwFgWUjrGqJTx//rKsZj2o1m+gdh30aa/p00KcdYiTgOrIKcFr+eBr42FRaguPK9
i2UC8yBRwwF1CPFp28EZfQPVkeycYRb3kQWOUdnFeNDzgNJRKBCdIuRaQD/tzK84W/yzEXJEIH8s
phNs9ZDklgItVZvVZwc+yBYaI6d9Mc4zNMWSIAmMLbsk9/CBi577pKdGNbYJxISHMpy8u2BAXIHp
0j5kfe4/mHCBkFzAyny0grg6Rc6YnIsi8N57ZdZrV6cYaUKRXeH9o/pje31kz5XtMnJ27lK+osea
lAyW4TqtD6Pv8UtHyrOd0pp5HfwA9ekh14PRiNpp5RPnuMV4FF6CojP3gdHHJ9GC7gQ+Jq4loyvE
q5765bUNoyJh989NZB7qZBrvR4ZgNwO7MIPKyNXbOPfEjkxQDnvoefnJnDrxy2FvNPB9qI2Dx4/r
ue+z6VMFab+aIs9/cKK8WBeZG375Q9rt+2EQr6p2qIBRQW36oK1+B6bKHyO31HfmEPN5m26B4Bqq
vwBJQFwMV/6ujKz4hRUpy1ZsdA/cA+HemXR3ZaXV/XI9wz3xq/C+C/L2aKN9/SCtQP4uYCa9Tl5m
+RvTx1MEVMz1X8POaCfCGHOJR8HTeNIKSRpDxiNGYl3dRgS1MQ4cDY2lAx4T5CPdDTO9NchQ3GWs
4ePdQHXWrcIJ5aXNwuH36KXVT8+J2y0P39uOnS2WlBHjOlv9eMvYOb76HTJVY4oRRFguZFqETCYt
2MAPEHEPdmhzKRXoVe9lUPOXV62yzzKEcNn7hrGXjRege81q/WJwgbKSrvLp4EJq/gy8BTvNh4b5
ocrCHz7fSDjQeON3Rd2XL0aE7m0Io/Alqm1/01lZP6+tOsNV0ASzWKOJTGj7em/4pm2FBy6h7Nwt
oopP/uyiDWiQ45h+F50j30JhasX4J2ygQHSM3n02oxoyAgv9LatUKsBAlf2rA7L9VzwYWXtmu0yC
mTeDrao1ennMDzhokKRVK0PG02NRDgE2SxPHNzZsRgtIXNMNwj37tuzPrjaS5z3IHP8bJaC4xigS
Tr4fBudeGvmpSXS5oRua7ovC9T9kjATTIYwoboL2bIvMJUZnlpybwl/7ilN2w6y4PtWNO971aSkP
gy3kh+0N/o5Uh8EjVIrTPseCoNElvvNvOyzyqxkfUGpHLyxG5VVo178OuEhujTKJ4GaecYeEEmBZ
3obuHYZopGCt4W+wh1ovGsvTXpUZ09JgYO6bGeYljBL1o3frTK6NVIXXyW6rk+2XB14WzgBKf0ir
xY69Ab6So0dju/KwvXz5osvf59xB7KE7He9ae3Seo7DrjmTr5E/BRDqlJLEK/6E17rRZ56+O0ehv
BDH8/mI/uc1T3KyFL/mJBl75PrH3aFbS4/AwuqY8gzzONgEASYSJRXFBlp3dQdnnuxXqkCSSsYSY
HIf+hzI18o6hgUzOsRPnZ5uXsncVxq0QCs8rrT/K/zQ2DspUzxNO16egkkBT+6EjOrOS1ypHcS68
CUw7HCs463RLxzHUMzHxEeQv7q91bNnpbcBGgWC4neNfQdb+9D3piS0J3MPPxITHhN3AfLMLJBVG
1XusodAVIsbwq7ehi55qbHxbX+J2KtMapVfa2dzeuqoP/NgmY21UfpcTdzwneMeg/f3y/fwF0UO9
NRxlkawkBuMBz4xxreuu+TE6VveVGZX7meTLi5Zj165h2GNkg2y/nRsDpawZwKNrsMihM12yNcKT
srpkv4gBQS3/8b7dcmzOpZirg+JMP8wku189v5qQJzEM4iK26zXuL/Heaiu6U7kiqSPB3VyObbkH
w97uYmXUt16KYp9lw3AFh1bcRuJI1MaZIN5T8tSawYQkmyktIa2tA1M2950r2OhwNnWc2MI6jR5M
hhU+YnjQhPr9RMXbnzCYEDCInPOxGP3w0xeWyIA5NslF2CSkw9BL0l9+mjsKK19B/puQNmVBNPp3
aObBwZY0mFylcms21o/YhE4XuVXxi9H9wTasiIdQdyreqRkhx6pNTOfSzJwHB9SG9jGD6DWt1XLM
7ahQg2M/+Ej5beXIzyEpex9x+wT31HYn6JwMGdA+K2gzBBHG6a72kXqv6CbDQ0lD+JaZhnpMZaeZ
uqUOH3VkkItLWDaSPNzHmErhs6/Ra7TJFm8JCj8mJNy0KJnffJ6LxThrKNByDInDBBA1O9sRdJA7
B2VpedKqtL6RhRc/JjPy13XmWktyWG6QaQkS+kuQMMy6pmjkFZlxcI8IecGsGelwDpvcsd8YDc73
iQiiXTtn9sS7yAXyDsa3vEDU1jdIth27V5maZwSE/nFOW/I1NOcr9YuMxvsZK9atb0fr2aGhZSs1
ipc4ykpcqIZ/9qy8PDUUkDsodhSuWBfHWyOTah/iqUPGolNv3MH+RPjk1kijAMPDvETTMBfrGnDg
vgJcz6U1OdlzoapIbwQTNxIoRFftaTztCzggFOxpEEdblP/TQz7i9xzE1H0SzMQgK0PVs8qKxvoO
Ak5BZMbieQIpsJZtMtyN3mIdHaME8WQorItgApWv5n4cnienE1AP2+RWTmHxQS5EyqPJwe+EWHwe
GssdH1QCbbOcamIrYMRUO5x36bCWKFYf2EaivLF0qjcmG3xnBfsU3miYmZvaGDp98haFZNozu+wM
jy9ESQwVlV/ADbwpqzreORHfjdjy9RP+Eiy1pJ+zxyE4+LsjeujOJEXqG7l5vCtss/8sMUQf8HPB
t5sHfum8HCYzZhMQazU4xykhB2zAglCgGfD0e6CS5r4Esbeyy8H4BAA6bjuTcDqa2kZx6E/FY4IZ
/yduNfmVQ3n76dQI7msYBZ+4daIruqbip2R0Oa844DGgG1EfrnHdB+e4aZgeQm26H/DksZMdStKK
imR4xUyMk7xitwm4uFmbqUI6G4J8ArktWupwQrmRDELI4ipsvIOTtDD9k2b+RdPHOAZYXXkfCTv/
XWDO5jAQs37HAUVzG00xOuQxdXfuMCLfm3L1IlwGKDHhfHcxNo9tjEXllDvpd6PKHe7V5+ESsGut
Q9oqsXdG6xQbNDhl9m73afoZYl0+ErMeXFlRxswFFjNwjvYVdHHkt5uMBncdF372owMUsKxx0etD
cpnnnC9K7r3KVnjMePqmeunsUZ1C9LfTRhmy3JcOMJhV4HfyyGKdR0FAhPjZjjxjSt7CvOOqzIAp
Cze8UKYlvwPSP1HUBp2zwUE+HVXYtpfBCpIjHZwNVbSzh5nPVlZbnfE3rF0xRLAiHZaPhglrBaeR
KpptOQN2wE1BlReZcb9rXLt4yxIvfW/9GJBwXMVPAzrYFTI16zJLYRztvm5282A6J+LsKqRZoeop
9G3CTeQsQuARiGeZIPrDs5m5/qLMLc8dOMyVxRq7WPm5nk+YqfrXVgf43by+30ZkTO2t0Le3oinj
ewI5jHsJ//MQpjmOGQQMNyed9JZyrj5OsevsyhaoLeaI4cTgoL7VYyFerSBHkJIhFz54+GTXmOqL
14bQ1BeU0OadWvAMzH6bcEeutWLSPhjWR+CzFXKdMNqN8BjegLFl297Oui17HeAdRP0l1cpKhH2X
jNmT4FbAI+R2T2WTDTdagmkzxYNiXOWKGyYUj0Yoy4nrs+crmbDlBxGw6XbQjLNWdotFlYVOeRqF
rB+oiMFNJnl8EQHe+02HuJpwOakfGzNG25fYdV0eZOPG4PgaslQlyLRbDCM62WjDHOFwwYb+oF7A
TdlPBgdfYY3BMzBqjeJFNMxPwV9Cc85q64DjQJisObxUrh2yg15n358u7BdZVhidW7CM8brZfeuq
iXCBdsICs4ejn2fg6Tlwjw3nK5Ve4yD4LpXJJS6ibtz1VtLiL8sc6wNHx/CqGA1sHOU752So6t/w
JoadjeAAbSzgAarzdLG1eO5IeeE7QcdMNcn8YNcHBgARJl5IDgVpvuzUPcqgJIqNYQMGIX8K+zZe
3N19xPusq5lZIh7DDwTGJo8GVimNGsEj4SYD70sV03L2+ij+b7VDr4hzFCXjtsrdqT+ObVc7awPU
xXPtthG+aiMMf/fRjJoUy2KenNuxQwuTY/pu6GQ4wNZuTL7DKiTRp1wrsWzOotkJfoyZ0+gtivJK
HdijRvv6P5g7j+XImTTLPhHKAIf0bQiEFmRQZW5gZCYJreFQT98H1WVlY7UY657V7H6ZmYwAXHz3
3nMzWjxOU0/fzwdmehblavbkw0z0btq3yxAAbro2L7b4pJYtJetzqlNgaDVNsTV4/DDUJl7+nTYR
ORY0D6L+TZ4NfyxnzOy9o4f4P4YsGb/1sWyyDY79tqKdqBlgIMZA2tBliXUyHzHcP6NO5tSPcMQx
GIo9QhI1NbBb4KZFtpmjwX3WABDsKEzm3t65RlnvKsuloI4e4sbYlYgMKGsAL9dV7ll7Pl6kSx0h
rZBtBfY30oLErx0lznMdR3+GbmqtDXh/cSicujkS9MifuDMxQ3dyzggc08t37NQJ4YO8q56bKkv+
zg0NIqDnm7s3B3zE4bznjIAddIIiPMHmN7vD4HT0Jesl25mHmoeHaxrV1ays7MPSAdXuW88c8o3C
1rDQR8LWIuCagzJlXwHGogEVG1dS1NwgU6dniG5yjUTMZKbWtm1yHkwHYzDt4eoExSR55l5fA1Ft
qLaBeOb6ViBcINiW+cmgAgB7Nk5bs+aPAAHVPrl6ot7nboI22zgMwskx9kdKjWByQULddLDELl1V
t+3K9cik5Ez53kPGE6wIVE/8KD3Pf3WR4YZow4p/mlmjCYFWtvhuRC0ueulxf87KhOYQQku0PabZ
AsGwcnHqh9J8Rip2H4v+dR8Yd65NDX8HUedpfPfy2LqOxC948cICAvtIRqysBIVZAkxuFom97WkY
xRhhvk6MY8/46HALpS6qLbA/QilMPcYw5dRlLr05WiiymwyLaSOBm48rDjeut63tiYyy06douDUD
mYKoCEZNVhoSGlzzaaul6RsmSGru47QY3rjuAsaJ+zo5YDMWa622u1fPMQE1aFSmHJgRGb5kWkCE
PzL11K+FHI6ppo9srHqmfJSuYTvO5sSU1HReg9mmSCTVu/yaDV7wSqCHcQ9/IIQEjYjpedlFLRJ0
gdh0VhUcRDhYFwFSnMbO1OSR8JC7om40J1KTyv4jda+95cHAcZEGS+9o1FHIC5arDNoPlrPqpojT
2lthFASeXIzo2v+Di+Z/QBHbfZfXz/y7/Scl7N/UsP/mhP37b///gIgtnNT/m3v5u1bx5//pn1n+
h3/ZZ7x/wDMR1uJ5WaCrJvaVf9lnxD900GGcxxmZcXJeTLf/ss/Yxj9027Zx1oDAti3cUP+2z1je
PzCvoWriOYYUbNnm/8Y+I1zxH74r/kQLZdXmF+L34QDwH76rKUw9DedPQdyi9B4lo4p2nOXekeYr
RocWDjqu/mmJEXEXgySqmA+lJlS7qXlvCp1aPIrsDxky/qbxvnQrfeKatQ1Hoh6V1Z77qjTRfa0L
g6DiCvr15OYJNI3lwEz48LqUuywsvsNMqQjmvYrswXjKmnZfRYa9muU2QTVYyfKCrQaeEcSCqLxI
pi5E2/8A3tpbXfPTavLitiblm+5zJHqcFNsoe4vkdzmeIKmzx+7t4BgyjE5iyqhe05oIXULnQs3b
phc0Y0w7SZ14bfICVV/86dZ9eNHJjq8CYwbpkd87SRhBUEYFlCiu37IebSQdqSfgghOeWjAqLnzA
ZH7M2YV5JsZDUP+29idJ9dfZQZiT89WTJA/rfK/JF9JiK05FN2Yx5N1powIDNdVcSXso1vS4lRca
1uAd7Fzny4JQqBCnqh2fJV4O7mCX0byK7ljrM6VxBYAq+1sLsRTXWBImLdgYWvvShJ/o8Ssj4HD/
CMponYlkb9SjPxliUzjBfYhmrJcCKqp+icCpznqIQ1Na9qVsk92cjn8S7nrLtITV0t5M43B29eEW
wUQcp2iPFv6VNv6YfpbcwjF15mvGXbS1xBshdqSInqbC2BNTZF2/EbWomBjn3QFvfvIU8ttGoUlX
+dHs7414SyTnChs5gBlkd8Q1gt7RL6d1gpzE+Q6RKs99aoh1Sss3rcvPYJ/WrnEPCnsbuSb7QHMP
nf7ReCmmeXvatSZXGfBk2Kqn/BcVdCX9NdNTWHonE6zQysXfWnizr3ezpJHI8qtBf25tPt05TT/M
cQL2RIugNRs/hv7N6c2l8ay/TMkbMs8uBFnVuljl+/fKdAz8NOk6sSGEkLRc1ZN4bcmdgfvDCbzE
k13sqgdJtYDdFafYqpM1x7SbM11MR/0k7nhtZbYpGntDNz3RT1Dq6a+c1q1eDRvOA6eYWhqrOOFp
QGMmAYgIbX9OKnttQrkP6XjPFJQFnf4FcoUrAk4trH0PCdJpUXKiv5Ex+5aRvYNqeNBWdUB6WdEm
tKHX49olOeqW/dS63N6q7JBZ2n4wMZyU+h+Z2SjzBs8BJu59y34bkIeSeXOwyreubE4AfsqyOAKq
IqnEpi4wZox4V3PdurOt7jFwPgV9/hOFkFdqyFG0vxvcT5kuck6+Kgjjn65o/simPEb//DY6Gqzo
5l6UMsZX+QpF+ugteqgWvEuP10OzzZ9W6t8ci5fdr5dbwv+AoOgbn5OT0LIt/akbioPvcqZAcfSe
RqXVfm7P1ZoTa+Ebw/hwk/CXtNOZUHzq3rTJFNRVeIeohFNBGGHaTJ7GbC3KbiO6/8bom9eJF6kZ
WRX0bK8PMKWKX3NFoar9kab3lMqZOghaVpBHTBFZsGTyc8Y8BfC/KgJDVF8jd1qJoVfrSNEhkFKL
tY41jfUHaeiWKXt8ZhEdNvTnnQ0ah5jpYZnxymxGHDqJzK0fZaSdY0u3Dqzp1q6eXhWgudkS/R0D
30cA1mfVl9YjdRceR0xkreNw6KHjcgtuH8BjaLqaxNPC809GJ+SwwuDYCWnmxGFAM4KhOf4c8U66
aoCmksa/U9GeSk9uFao8Z2DuZOnZK63pBTzBO+npe5okp8S1ryDV1oF1Ulo4bwjuf3eR9jwPAScX
6Xw3WG7W9PJ5m3ZKor0klbwd6J4+0qkDrdoe772ytV/c7noUJgD8a7B1iqSo6lbAAWrfIffqTrxG
sP7OnG2aa1zXI4PcsF1xlj67dlAzFZ8GPOtERhnpWvElzgOYKFJtvdjE4WRq9Et7DGqhAL7SQpUf
aFt0DpienQdMcUXbyMjgStMvwRQEH50qwIw7Y/zWdNXg21NUPfFgJKT4w/jskjM8hSSQNhzZyz00
sXJdeFW9zUKNeC8r64aZQsA+mKTr2pgvbiN9so18aXiZNRXtQlNbs579Id9B0IEI8kqRknyA26i3
jWq8bRhV5cGYuQuI8m/VhQ9D0/ZmrZVYiZ7buDTPtEPg32oqtW1Yqu7A8HldGPAV18YEXmdGXf8V
aZLaHcwCxoGWSyLJLtKMskVxdQcqPIa5r28tCZLt5Lxo9lgdRi61qwJewHoMf8xlwwvFb6vQdera
xUYOZg6RrRt3mbfhQyZ2ANpwNY0puQy3sLYO3slNNKW/OmRyP0q8dqXJ6D0LMyi95jkcK3WwJvcR
g927WEwc/nQ6yU5yHskxSGdsb7ntresEbXMycm5RNUYXFWfGbiBH7vO5cxBwxFeeQHKhW5UH1kHw
18r2bjOK3dpFFqytSuu2oH07P6+XX81U+gpzQ34Dx/9pGtm4s5nbEF+P9nntMSIVN1v3hrVZ2vVZ
6RwN3DfhSgnpiuKxJhm5hZTTl0iW/kwuRSePzta13nrTPkXH2sMDQ4OqL9O4o1m8ieefsGNCLbVG
5yzfvGNQ/ts74RMt7vo2otuBEUl2oYbg1YwRLENyGbnxNGsu7spij4j4IhqqKSy2kmD+M7rp72U0
S5ho1/Cxx3G2s01v51BdE49+YJ3H0dnALOCUZB/j1t7JtEGkAQNmDBtIxeDPouOcIxBSOLrLgDag
5l1KOz3KMb+FUq2z4Va3Nj1n2rWsKnoBnK2GZ3UVcFRrLWMLr5RsglFd+ew5Ojw0mG9H+LHuLyif
/WnGqReuZcTzHxG2py1dU5BWBsxOuau3eGQaJtWzbgUHvOTeLg3F6DcFpPouKjVQUgNNRNuunnH3
zEypGb21FRSMtrf3oUthDwzOOFnbjSGPNT6jE+dj5yvVODJGjI5PfbN0fYWdviurOXpyDJctkSkU
HMGe7gdtDvSdg6/Mx5rFza/vbFgrwkCHZkOilG4+9dh/nrEFJ9i5mEEprAfnvimTxTxaP6NaYa7T
Zo5HLcj6h1UMJbkkyurxHyYm1oR67G82NNYDGrO+T7Kxfm+scaYyhRTHSgdFsRS1Fnsm2RNEqsm4
0CSvjq3V2T85FFxUgqF7krr2aQ+krOAbJd3V6/B+jSHcDcI9unZN8ij1MQrHL7oa9IPJjw60SXef
SsXpJAHpc6CNq9qPsq63JaiU9RwI6KtmZG6cYcSRYwz5sWGuSHlMzQ2U9cOkZ7CiDipzwmMv4w/R
tqPlw+6w342M0egMd4MBn0ru0hnBd0GrR8vFiYYUBBvg1emVPFhaMfOl0uQaNswV66mAcZW32gl9
HZ5TIs13M8mDj9xss6NpDphgCRlxRqyo4pxpsELEXgqfLbdVu4HY42UstOSjkZl3GA0bQ6EYUPhA
PFb935l+rz0laCAoo+637XQ6C6KpbVxNcTEuvecYA6A9gkgLSZU3jucTt9koXFtUPxdr+kHyHZ+k
tqIk7RIwgvWa8c1Kx80wDVcxloCHon4cTxzYaRLoCxLHCK+4+ILfpjX4NF+SFEvxexMTlhE7IFbc
g67KF4TjV+qN/aQjsG0hNlrlC/vq0Wy9LYMFXOhEvbZ2mPzS0MhWjmb4Y+zik0Rk3A5JewdjH65r
VaxxDaMVs16CNQ0umSgvlREdZPu5zN/WWTqg8jvhGxE1inSCWwsrjpOf3h4gJ2KcY5oM8qQnXMcU
cZ2H1vs8UCCuesGH7zbrVHhfcmScpMjrrRwme8dksqoXIRb68DhbL3PGDJLEjsQYy6UPiI3wy8Ro
NlXSvM7ZLJ9TTFUg32Z4s5lzzCHtqtgN/SCA8Fk3CjEFouLKC9MA10NQbcdKo5LJ8kUln6ela9MG
lkN5dd/sAr1Ys6NscRGzhliYGzWCUd1ZELF3Eg6UknSb0sbduEzRDPunmOItCpxPVva4ECz0JrnU
xntl1PVfafR/VYvu53HU3sC3bfws5tE3bCaKvGWYbFcOHwCXgSE96bPqiX3RVKu7qdoozqPsG1p+
KjD5MHi9hlqrjoWu7tRkoA2RZoH+ZTIAQoquYMKQHMFAmMA4JfbYjtusp3tjlTVu4bNbuJcUN9Ru
FmG8t5ndvSPPp7QQOouklhJxsHLdBqFUOFuq3OobacJ+S0tMvMmD0Du1SvBSMPnJfZiPiV/qmUUg
1IyOWpwVr3Saya3lGdGdbttkTaW5+05Nz7Rz9Ibm+aAClUXwQb7XIEnvgOP61wTs1sO1ldjrdt/5
mAK6mNG6tN8FoP5LxFjrgjQnH0Wm0QULwQJeB4hm7jVDfTCI4r0P4N9fwqzIP0dMr1/9UjTfzUo7
6iCsWl/VRkdTtatuKi0SPJ9e9psej5Fe+7Tvd+C8e4KOMpdXyWz0A/M7NrgmCZ8NFbMx9W3AeVcE
cf6izMn8PTtWhB/JWcz+IyjljclAdA+nklYKUbgvdlML3yvS8ZraFYxpI+Yu5vKgOm5uPAJwyZsy
brQLItt0yBu3vgYw7ASqUsXSn2Rmp2M8rJ0zm8B8mi2L65tnN8U75B2MrGC3MRU1pGekHX2MEIDQ
CKKpfVdgvIVPxEi8MUIYD02IScbLF8eDnTDI1uLDGMZgBhn+i+elARHBiEPuRhRTykfTs1FTV7EW
CChvuLtoFXSK8C5FH/1QZAdZvA2tFDInqAEeLTcKdhgb+7UIhOHPCivYygW7cmJkzx4hU+/Yjj0F
HiUokbo1t7CnzhFPbSwJOdOzbbbI0XAXNunIWAIjz0uuNXf2XSo/e04LgR2sEmU9qM7iHgPvHX0o
3hujlkNaIHdnFrPxV+a9s6LnjH4VyAr9mOTfOAC7a4+9Jg7yfltwU98qhO4w0LxtKtOPEqQfNakI
59LCDs8aDh3xKbHbJVQ0cAxLfxUlo1Eacj6aPL9WNqxfCqbCFw8400q3sW/2BeIpGYdhXRVUFi8Y
xDz6mZmWWK696pX+rqLgIFW2HSyiVZj1+xU50aMHv2zTZeZxLGjlQYXj/8uGcykyv08hpEtuYWaF
8YmxPPfIJ89NHf7h0JOkUXIzwW+eX7G3wadj7MBEybOoJ1bRix4DRJvxfGw4sR50t9zbDS42NRh4
zTujYjz73YnbXHLygr+M+yjnll25a2wJ9poYWbnWBkYaLjZsx9tIeYpr3xR1xjuE7a/Vw28yvn6S
u99AMLPXItcu7Tg0W7K7HLPywNobAmbIRLKYvojqxs3qwEf5VzM9AVyJ5hUAHn4ajp+OcO4scqz5
HXYnGKxTX2Ao+Qg0okMOc5Mk6AecldwMunq5pCW0D9J8be+cWeePT+ybjUp768IWBkDNxVTCBG9m
ddJTx/DrKNq1AaRJZJdxM6ekqlNKNVc2TkG9CX0Lj3Hmh0nyq3aMW5hWf7SIGp5YsYeGGnJ5RnBp
sQlYO3Yhb9VkgE+aMld+FDFNqal03gKQrPc1rxA4nrJ9CmeDtD6DbQ2rbGW0L2k5nuFPccpMy7cm
hFdK17xlyX7dFUW8M/T00qd7qWgGZ6KOcjFfjEZfRXlOlEtewkCHwJV36Z54XriuqCDftmbF3EVO
X8zez7j+nCtr9rANCaBYMZQlSlvltpCYoBj6rjM7OusMhLZOaCWf4UxCDjNP+T6X448xdLY/LxdR
3P3JNvTEFTPyUYZyw1DjE7OfTumBc1bUBjBBM4ybKhx5GQdzvKVt4+7QPDYimk5lRbdfrAS7kv2j
O0D1MqJiDs/BynUfsqnKN+yciNYwYEhPdwMfQzYALMF8COWaMHo22meN0dPDNPlsQtr21nBSrk06
75w4fMphFK3MXrxN3L239SyvpoDuuipoHWA0g+mntQo/71OelvAVPn22k4VyTiT3OMCTX4HF4nsB
T2kTjXfghvZLzpwx9kzND+mKIPAVEaApa9cX5QT4sHBhBWEne9Ki9A843buYLeqRwjf2xItGED53
vU9sLQy4JsFSiHl6G4TxgV4iCHsWsNuq0Le2VhJUkswZbZh7XhrvRADvDnd4vQW7epKcgJA4pyWh
QZmKjIHxj94ZDy5jVKEnm0GfmjukwQq7UnExuvbkLO8FMq+58YbkKZWaeyRh/g0EPN32zvwHRJxY
OYAxH2M289qn5RNzNBbJZlR+mDXlk5MCgYmyUlFBj7Dtt1jRjhUYIepeZHgrNRHvW1InfjyoJWNT
QMiyyKMxz8ycoILW7byZCjPE5HUb4VbVnY0HDxF+LGP27FtnxwivrMGundwMJyd3VbNemX/BY/9z
V+IbCaYasVPQxs3RZlMk9avtjuk+pGobY5CvW1wqEjQlVb+Zzu/YYhaNZ9S8ReoQ0jToiifgmdtM
/9SYxz28kkidQU71SGNzg4/SsB4TvRI7r5v7F4rKADJgGbwlwLW3RpkeKHfQL3YEPD1OvF8KO9Ca
s9dbzVyMQTsLryrII5gDFD5g+uuKulV+0rE6JzrVlTLgXyoRpSfa4DaFThWyPR4xDwPkS7l0YUcU
PQpYgzvOKa1tGvFCJA7Bq06bMg4qTGdVfUhlcNAN7TKE5HbRLCoo8yJ+5RAsqFgV+7rRkq1tUz40
c0Fm/vque057iQCFroAYQAsFv7JKabRoWHPTxIADvBCiBLd/EzBvx5AEjnXYfiD9FYDDS/uE8Yd6
TTD4+8KS+BUZSr+WXdte2C7h6vZkWplu/5CFIVqY1tvY0yOkkjnxHaGo7MoizSYzjDaB+1v32y7/
I0L3lNbFmZGdeUhV+oGLUz/1ymmOBKQORA6rfQKfGTvPjMiKfAxaboa+pVrj29OzbjcIdc6Wjx1B
mVLktj72cdah2k9beJF8ls2XNALQrxS6B+uCjoLB4yGPA/eIUNP4aOj9xqRn+whL9Y/K3PYlCZzv
qLA3ACmPilHyEBWa39NrusLaOqwJ4bBJFp1u0PyQt1+1Z3+m+OYIZ+K2rbzhhcfgrnIn3lRm+M3p
R5wr2R3NwbFPo62dQgBiaz1kFCzp895CWAs5clDiRa/FxkisVaS04RBS/ktKgwtlmZsXvIh3bg03
JwzfNWxELT0ROxuf0Q4YxBH2BP4ACjNWWR6dSSEerXwx7wtZcI1ndsbkk+qRBM03o2M+T45pi7/b
TC6ROmIrdtOXIkUPb25cWzdgdPyFBMve72Q+XuAln7CGNYy7rinFJuc2zAzR96rmYunRrbeMJ6Ux
34yadNs1QEJ0W95M1xlX8zCOZFe+NW8FJAMbul5q8EYIBpZxuzf17j52ycPu8vBgq+FmNPWxoZ5m
bYnpqlKEo1r/GzgxK30c27s67sJ1wn9wgwk+rFIHvvdsYzLLkIgz97fe6D8ctfcuHa5oRcrXJu8h
yQVzrbpR1fq3oDyekDCg67jMq60I7eE2aeGJZpwUJMj83oX000BeYeO+5hrc15CWoJFla5ZHzZz2
RQcWbZbtzhnlcZCtXFgcYDXh7Lf19NR7+q1izxv019rlxSwovM6HXZ62UB6IieRN++BrXXFQIqzZ
c0hqA3mfFtGxkqzMBm8cle43q5xPahIbl28zxDC2LmZ2DTeAyBiFFyrrIHXr4JGnrDyENp5+ts1V
hwrpNjpMkruzDOkN7V3ZsbPVp+TWg7fZkNBkQEpG4BYTrF0NZgmARbn2gRnLh8T9VPb8LONIeFGh
SoW7el68sqO2y235y+SXVDzTg5mieqq/1OGs3Frf0A2eOVcJTDaEW41f7FIH0EPqyKcsd0uMeZUZ
vzJhjOvcARIV/KaaGEsZAaZiK4TxMjUXp9AudK8fkYaxIWt7hVM4joNTGXg1W3GCxR26bK7rYOiY
vT2ckhffKoW3ieqacZwz8wjoC2S+SF7qdrSJck6QT8wQ02s50LfT2iFmNwZY5YnL8tEqcLnZEnh9
iOHsOFmY/kye4oT7BxNrq92IerFrQI8MCc7sCYx8y4Kl0UC+XRVizrA7AQuEVU39St2snTQHjgvG
vq8SDxw4l6BKFQAcsMvLXt3SGLeVoWOQarIMXx9QulQ1Ry0Ln5okYr5u3SItS49NlO8wIMP4kR2W
eS86Sksb/NEL34G132iMPhghDqMqg4PAOI9aOgZL66TNoDDp44liIPc1KesfXWfEOrncO8HnRRzK
5QP60LiJS4CabbEUZptWddJEt4dJvyn7+TkXYuVxU3nq4dPRQRShpEmNn6mChHMlzn6uotbP0+42
Qw2PpoQzzgwvGJNWfdPt56IM9gBjCWFm3OMaNOGs9EUrdtZUPHtEBwUQFpn+bbvI51i/77yUlYWl
60AczC9Uv9OlB1USnGBYo3M7viQJUhrNqgCfONjnxOiJsZ26gtS09eKk7Q3f3TmM6msstM3YcQMz
IVTzrVm/pFm0W9Wm1rpTqXgDdQ0A38FAtRoG2M9rGEukiSTlT85LFE4kM96sbPIDO71GsC3D5pD0
m2w82260s8I/kmu4mux1zWlAm1qkGwHel46XZbfFxpRKoj3xB2x13+z+RJavm9VHljSfwaTd9WGx
GdAD1kfrmb4NOgC3TXfOUhgK8WcRZTi5wDKxDNedD5p321FWkTOUyZxfsHpYLvp4w4Gepoz46Np8
++SeyHHEwUtVE7AKwJxyiyP/6mCFOVCGCX4gqBz9Ocnc8NGEbX0vcgaE1YIIaRtN7nB1iDU45fhL
p31mVyieaE2xDq2h9xpbtPoSAx+jBXTIWPdOKSGvxU3AjzpF04X2o5ZoWjHsut6mYB7+0Rv5Fy5v
IwQhIBzMFyWc8y0e5puVFMYv2+UNtqupY5CbhT8t3qODnrJEA+Uo3xU5qInzKn2OTeJVlHmRW52z
5Ea61FulkIJ41yxvOo4uxvVEtPeU48DLyKEeajyQKaNF2LM/akl8NC8fSaO9utCbkPyzX8FUbatS
RwXLWERLoZ5a3fLYrN5QzstdOVmkIQYqjXOuCfhD17CFsH3xOB/hZtSbNMj+iMS5I969id46iCj6
GQA5dW1FSRF9FB0uSY4sz53nHfFHqV012jeJsx9t0rzpMW9LK2W4rVDCquCDVR4meamYEZubnPsL
rWtMrYMl7K3ztgzRvkLVsERJqYHZPU0DhA+6bu/N0O1naV7DzLrVtvtbEzYxZg3EbneeM3DDNn5D
0Q4pX+Ws7cM0uWcluSZaAR6jnhxzs/uw2F1x8RF97sg776tM85mXLnQpoAKjec91QClAZcjhmWsi
CWdXIdsYKWSzUmdKqL7s9Ae+mUaMhcoCbql4SRj5Etkj8abcH0xzOEsGtjYo9tgYKhyx/AV8dibI
vb0CdXS1TPXkdR0iDCVl5pj+VhIHaxVW32DUv0y95HjtxEcibpTPF9o+CG3ySNG4LzRjZ8JhcOfw
iNufIZIN4qsMT0kg3zgYXk1DSzghxPdRl5w3J1ie3moK7JGQS37GFX8OS9Pj7WtCZgTLmgy816Eg
PRgm+jpaJiRlzQ+aBukHUNqdFy2g7XERGAPYBYTxyirbVTZXlqD7PVX5LQkIqoG9eOiRo0ED9tAp
g2dlzms9EwB7poPVqVtXJH7IrALq1g/cAN0PBQyoEhNFWzPsdbeNLvSNpeqdV3jm3p1Awnc5lsM5
AXsRWbRcDBmuQU6KYLXvADkPTpI3EOvCTyPKvaWy7rehJtinrfFDeROtRYl3RAUPCQurezQat0CO
V6GHN43WRKftPoTW3oqeqnp3enbll1R+nOlX5ENc2uSmbYfmkEzSFjXY6467T6r3e1qMvm3kUSg4
ZMlXid6Ha4GLXDMuGYK11TJiycUhYbg2GtnzpB7eEkkRe/o7nsb8IVINLLCz+AHsENnMbtZcUrm2
BekhlOOJ6DpG7QHK6xjZ6DBFfHLnNtvWpJwS+jHR/ZhaEb1DVuJmy0SZw63eAdyvaneXuLJZ1yk3
d5lFa51MyTrMnb8axA1sIA9bLR0BxoKJ700QOvFT15Ix05IJOy5z8549jVaI7iOrpiNF13/hIR0d
aTwjtW3cxLsw4zhyXZ1W5oTOyf1yVTpNuQ77HMZQjUuxKHdTZe+UbD20ocbYJJ0Su8IgpxdrIIKQ
HRbzCm6FuuzPytP/WomihsN8rav8CyrmCVT4N3DZv5oW7HQVhBsHW8FaqOZP5yVPmm0xi1LNs0eb
ddQ7h5jiE0eEZ5m0yFIZLTkJCt+PDo5ka7nfbeq9Api9tgSbmXjl4tpk9bnruls0zFTGNT2OBpmv
Zck6qubyREwUhueYLVnS7IND7kGvm89MRR9DG5Dfy93TOBhvU1/TbZsTb2WAx/hbe9F5tQ0GULt5
+p7tVlEAzioZCm+tPOeT8TF52thS2ziq7+zFhA2mu+eR1NGs3eLScDPDR+QfNtBFJn5EaJkYaHdQ
3s9Jkd8Y2bnrKCW3JofqrBGR4O+0ch0Z00+s0LGWVFcHIH2T6Si1GQ23oRaeG9AmGyoC5aoV+Jbj
Ns7XrmKCV07awat7nYAhv1NNXj4OKRPvLSa3GFQMqi3kzSCEdA7SKFrzGeWvLSz2Umhfc9fhjIpe
lObujLjnV+xpQDBTLzrFEVm2skIlg69T8jwaJ/L+CfgMeBFdA4474F1le6BDBI/PrnF6C2gLTOYE
r65FYD1LBHO7fCfD/ncHot6zzgUZVpZsPuiIgj63b34T/j1b3BMisiFTsLIqLBqO/Sa7GMSjbjPl
aPvtRMx+NRXRp9YkrzY1M6dilGKTisz+MjX9h9gEa6rxCVIB+2xF63CcnOlUzVAjwkWV+sIE/KvE
BmmjpCbQATTeBVxFkJv7j1limxgyDlGmyM8BvMCaKA70vTtf10mTeNKQlO5JZm0qnadJoElkeCCy
oKLq6abai4yuY/dGl5+16RznkIjqGM7NHnbys0dX/EGveLVsI3ixOwezhMIUQxMCjKTh6Jjjh53U
zlUfSSyj6D7mCkSZpK1j7K9d7L7Ugo/QFL4bNYSNUk59uUO3hcYpJzR/BeXTEr9FsMOHbgYkzRR6
Vh4918ymGcmtrEg+AaA8YBN/D53sdz1H5o42s0erpaS5LWSLb5NjQ4voO9gm+od9FN1OAxeRHgiG
4F5AhU2zy/JaJKWfRVS3Jq9KkH5VzzHzAAz/VEtAS4h1RI4KngETERO7+kiZEWt8LI4FxAMiTek5
ok5L8/Tta0R662YvinteMHJ+qiMneonrKHhudH5QTKn6UUxd/O0C59nnyqSJDZL3Nov64jHjg/wx
I48dRnS+QZHiTz7E0TXO7WHaCNuwkF6n7j3FqXXFUJvvCk8HxDGr5DRpnXeY5tr0vQiy2sQR6Jzb
afQVFFHDls691aRGl6vTqJPH1xv4qR69AWikH4MTfgYSb4udfLo1WhJhJRL1TYfQo5EuwhdYnfto
bi4w3FN6snP9YLT9W1vwMVJTDvzH1Io3t0pJagmhzKOR/Rd3Z7LkNpJl7Vcpq3UjDXCHw4FFbzgz
yJgVjJA2sJiEeZ7x9P/HzOwqKVIlWS7+RbdZLapKygQJAu7X7z3nOy7xEF3yhgkTQxH6hcDYzBa0
7s5ZgWm9LpoQvFuPmM05NREaUxJG8CpwMIbcIlZGzvqG26D8BJvUuO08Gp/yuaCwALxAKlZnXsZl
clMlCquYvzNoQOzoIxlbJszZurJnBPN9e1NF+g4hW3Q3kP8H1w/9FN6rixrNNDGaDcC2tLsqHOsp
itpDIV7jzlxGPScQJjOwi4aW+XycbMG2Qur08XpFT655Ofjeoh+OlhNscHstAuem0P2OIfmiorDT
1rsxMFsMjV3cGatJVl9k/DJ7Hj3kE+/tkn6wh3ho/mJE/bTpDLp9QWOgGGmQ1LgT6XLaP7Qm2lPl
FM7SZ+BOtagvEkjIdEquiD7dKwgrC2JgoJVEj7Xnt+fTS8WqEqxmTFjQ+/ihc+RZxg281GXNwkfq
ii32RZbdVNruiZXp1jI1/acEneNGFhTWBqLHAQbtOBePuEv7MjoU0XSLep8/iHMYeYbb7KfG44Q7
Yr6p+/sUMIXfQ8IKCGdezW407sUcB+tU15/rTD+3Pi1gUScvvmm4J3qD4UbCHkUBRyacN5ibPj9P
AlCygRZEFWpLTdKJu7aSc9VSR84SFjra4RFHbZoOy1qF4APmTT9aWEfqQ9Mi083VNppIpqlj780T
LJI0WIzPpFqeXVIqwHgIQdY15gO5AVuiPraJ4QBCihIQZjF5CdiSMAUSObDQnv8W4uzqWiSvhtdf
Vl141O171MBgpTMldraa5mU3ps9surw8A3q4YnzKCf0pyIaFftavGZZDvSeOaNFXlGaZ9arj17ps
UKILOAGaE0DH/1CIR0nM6m7Tsm4JO2vouaZpzFIy4D+WZXiFtg7TLTtjpjW90a5YB17waWqDYg0/
Rb8TJZOvTDpuq8AqLxAAXNaReWLGHS47Ox0QXwNbWidpk/EpGNT+fVzp/zYQPO3Xn3kp7t/rl++t
FL//A394KYT8DVi4AOvmWRA/hfVvFCkuC0Zt8Eb5M0e5sED/tFLYDoHsptAaEqlzho7izICn0ob/
/U8bfry0qGssrkHLDUj8/+TQ/8mrxX3yH/m1DDu+J5FqYWmhpXQdNJTYOkzrA848onLydFDT16vj
/oKcDGPdp0jywGQXzxIS46OoCY2ckIss2mn8As2bckW09TUJEP6R2GP7xSeLe+nhh9tzMAsf4YXN
G9XN9rGN43OL2tb6CVtksy3JBgwPSns5qoE2PQ7Ez1JL2uatkUZq76FBuFLgh++MZqiuLPKRaREM
3Q0s1/ZydLqSMBSk9Lz8KH3VWZkwkvmbtFGzrj1hPBDETlXSmsG+hQlPKl1EUw+vYnXrkiZ2b1On
baWRxC+FZtHUYTTsMaeBYmDdvkVKNR/G1lG7EQTJcUZ/viZWK9soJ0yORQOkVJk3AZzrYNR3qQVv
aBboNUzyq13PkUyoxo7bIP1nz8XMbRbWevQ7qrhooj1Ukq1GJGXOXGcdMe0rU33BWldtFeHuwAmh
SjnhhZApk4CHYSruDJXWOzToww2e4GwDUyjwFiYEhMezHuWYE9rLp+/ad3coyTBO04xBGzlB6TlW
0ZyG6QVOKlHVOEH3xmR/gpY4fCYaRZ7VVcaWwT/zDzADwlbb2arzWx+EA5YXt3wYcnNaa6dzdhpJ
3qcgaghKccoAoYIJHSmscIq1SdOdWjmSPTWE6YjBu/KuvS587apsbcWQ5DKMfZSF+CANV5LSRN/m
tSNxaZsRSXMrZQnQFOnxlmg/Tiulfa2Mc8xi0d5oDrFGD0Y9rOhVTEItIdHt6SiuRtj+AyM6CGrj
KaCWR8YLWTTpXrSM7hQaDwCkyaXpU3QyrDYpuGY2DztmpVXzoe05iaISMjK1ZAF9CcGvUAoEyZo2
2kNPW7ZGxMLqbVQYB5AXlHyIxqo7NDAOA8bE5XChu1OHCPhgoQY5+C53ZwHBfdE4GcaiKZMbs0eh
EcS41KN8PVRvogLhQzHC7FAE415XF75t86kb2cBZLAxOC9iLESQtyI3xL5BrrMe8T5BbDoSqem7M
XkN1h2iTVorhvlqDYW8K0G20nwBKMl0AmDqxctsOWHOXYGN8hdvInIyFmugfxxSyFmwqkw2cgnUh
W3x2OcDqrirGXSWi6kL03jt6kL0BqmapYVlaKh7B9EPaO4NRUVkRX1erYNMLJ1gT+YNtoks4zile
OBn2yFiSgywjwCIEqOCCMDfMWxvaC7nkLCuxLhXlVdO79u2IYXIBI+QVINODxlJ5bbkKXiV7JUF3
ECBIu+eeg57S2ngeyzo5NgyKqIQ5UceTNFfaLmjJj0w0Uid1zhYZd2na4P54EernubWdA+WbTQFm
anpwaNbpGF63Ld+ojMPPghAuNnRrOHWOtDfQ0bv7TqhLXNHcq5ARbZlf6IZo9Fx+jbNoTyRXdOkE
kGqpvgUt+uuW2BjEEBEGM5cqFHXoaz5B0wwqU57UeI4qhtx48CoDjya91dY2mMNE5gaHK1CKOvzk
z+i92qjY5hPtYYu3CYJVpI9RFJUne2JCGBf1K5DaW8Vx4SbCZBt69qUhrX00tacCfOoiCmKeyba8
98PoDVIRgbrVlSKz9UqfeRVOirMpo3dPAG98oQBy8qg79Z5xRH+qjIzQSIQOi1Aj4xAzGgd/TJNX
2Xv1kTOzCbw2nb+CP2MSL+GwFMhtD0mkm22XOCx3DX1C+jgQ/eFxgBcsLaTLMeGXccjJBBooNm6B
xraeXJQrQ6ywpkC4sUEgrUhDG3aEaQXIvJNw7WTF1TzYzsJxgG4FtsVp1BbuYZL1fMCMFd7hnxdf
Igh9VMpha131TlZfk2FyYXNaQjJX5us0RZxAYuVlikbH91ySRQGOhG+OkTgQYr34KVDRxCCtqd+9
JFPvIz/bRTJzIOzjM1tugIcWG+7zVNLTqJV/4IvMepUGgrMxxhO2IjCcytojHErvMx29tS2MMbuo
5ApqXn4q0BXclSJLT805iVhwzgxr/PJBIMBaF8QhEgjuoX6JZ4dwWtUvci9bt+X4ZdL5g5/ZxQr5
OZBfloGrvkpeB6h9qLcZhlaGhkUTpkHIu12JZ0A8TbnsIGWfgNbR1c4tP6SNKwOJuS1lRCnyqroj
dYjeZTOkhrttJsPeu8aIZ6Uvc5SqrGbUzwgSbapstYg4ln0GOSZ2Hoivm9bo+j3hZ8URMoKxYnIE
KkpEGXWuDPoacmdDloRFusFDyfAdOYpgGQAo3b90+BJctKW9v7OSqjyBRVWfbKsg3IlZFyO9JkUw
tCPe23jGpdrd9ULU9wjB8jvBJOqeUsRFPZ07GBGoqJsMOrVvEYwQmyxasFLHa0fp+bKvELqGSVoS
BDgnDyTUnIoq4hHrsgLKzigvYFGNz9wPOj0z8qb3aSalF9lG9zXgLzFajhp8NdBfibUOBCskAF2o
lrW8SfJtYXnucgSrcyfI+a1cWprSg1AW+N49IByyGMyrqvbvDI5Ye0auy45Gwqbz0gcUq/7XqB6c
zSSNM4dgm6o3l9G1YeptiywhieYXU2x6H5lLGEY2bBPPn66jtPCPmAHbZQ9mxLb6Z7c3xgw0S8SK
h5fi5VwuHmTRgdhGLofSfvYB9IaaWVFXPFc9uIYp6EjNVP6lqrqth3+LhG/2L5x8W9wA6gG94bCi
jJCXZspybCYAmXJmc66Q89oydXPbx5bzUPM6wQdox+o+1pLTPDi/mxA52XNUk+UXdWwzhKZV4DaQ
IGJtwYnGyZNHkOovQHGwaVHLwkFqXoCIzw9p1Q3cnKyG2trZb2pStNbOeGRQO+TK1RRpTWUdVDGn
9ypJ9Aa0e72CzIKcjORQHVovOjZPCJm7Vd0wES+YQ+EjxHazKPzxM4jgHQhkhJvRmzLyY+BC6aXx
ipkLbsosbPMU8Rszc5xEAN46zd/7mOxqcjlq/rgMthAkB9TraRy8VU3yjNaA3PqMuDzaekeJfP5O
lTpZ2LYAdCtNAYGn7w+50RcPtJLk9dC1Da6qKV81DofIchjxu6Vt/NpD9lr3NCqxaUr5MJDaTSmQ
V+5XmaX04oWqwB2VlLMFqm5lI/LDHQg74XoKkNV0hJkiCeEIyK7n7DK6FuvYCNOboKiRABWi3o0N
0S1eEweQwvsuW0czIggtaCRYgd+tMWerfS6i226e9CNibO9qmCvao6qgrRn1VvGgERHRes8abEcK
2DNJoGHEbABUHa8dUSqYX434yzAlO4lRSVv+vZceI5fWEdw+5l4BkuQtkFygv450/X2c9tbXxG6a
XZmFBx3J9qIOInnoQv7dyDJGAv8m+LQcV/cM5wWKbwjkPYUw3SNRANRH4nBuYKKbXLhnZ2CnMe8t
ORsxpU2VfwyYAtNeM+PAW4vIt3DmjS1djNlmpKN7nfCW2gbFmZiYYPz+nEfFVH6B5oRYX7VwoPPi
aQA1zvMxRSAtePBR1ZvMr6iiLCQeBHdAoc39Q8aLxgE/qW2Tk0co1/XITGkthsGDBac945NXG/hl
DQ2d4KyOY1bqKcm8r2qHBXoJ4MXl3D0O8GlpTkja1bZTT4reeWd+ygNwWlwo6gemC6m0GM2YPjfO
dE+o+xichEUFt0fqT0CxzZHWR5DcofpBU0Dq+Sagk7AyJ5sOLjw5yS+Pg7cvXQmpNDprUYpk+pQO
QOKJUs+uWf8DUsAp5Jq2NmFzZ9G1b1TRRgaqfhbxyAtNimLxlUHS/JwUtOfawEGsUFSf8ADXzFA9
WJowYK+03VLNCbwWyLwxqBvhToGuoofIniSTOruyMQZexHmZfhIcA1iYONSxgdiAV/kAaOnsL9yd
jqiFhB4fZKFl0SCMKEuoroxcP5eSwMPUbQ06P12kdvANZ8iopDwviDvMr1FzwzMPu5buW0AaZ00e
U4Fv8sJic76oWmfeEjZBb6cujAOtKEJyB2fedI1rHnx2vnXm13Kfx2G1ixUujjAmX3ZZws16ahj5
7OMSyyFSXY8dxJqY0GfTjv+LDdWsObQQg5BYj87QzwkKr/jOrLwXAizIggcEBhQcSCIaqLXRVunS
EZyTCZrnWHQWVLOs29N16GIpD4vBwOJhGIfeWZUNLV15N9T2hdvEat06WMZtm1nqmxyDPbikLR5r
bx+BG9kmFkJwc7grOPGhFxy8Cw9PBVhx+LE8HwyzMWk98UE/+z2e/bgtHo0hwmuDWevZSex3RDQ4
ommZzUhvrWzeeK68HKGqLGJiDBeNDr+SAsQ7aZbO0u4EBwavV2vG9YRmlPo42t2ZrSrWSQdPBKH3
JW7cfpkMXXa2dOasQKm7m6fR9Veci9WlblmrmNyuYm2YD+WZOwA2FWw01SLwIe2vJqpLIrjLBaik
RTPH8mh3+TbKrfxQiRTMSbIZARDc13NmbEixn7eVpT6fSXJPLISgyKPkS27mDkMoRQjKMgbIfELj
MK8BpDLEa8C8+QLvIH3GT0PPCZGlLaK88FrOChzoF4IK6a7wfbTEdpC3NOaQZ2LUA6+H9anX5Cgg
sbJ8B00wrt41TPv7KJ5fJ5DvqxB0BHqDuMPeVvr0TZlxJ5U+ySgnCg3bb7y3vbh7iXvLZA7SMvHj
1VnDftsEXkz/T4zGlda9dye8nlNRDQWtOoe3du0lEdzptaJrc5AVHOlq6pyN09oIQmuXtIqqXI2M
L7BOTDiCESsDncCj2F55lUebGm82PjdCOdNmPRriAD+GuZFDv3FyqwfszPe1UYC1rMBIY4z5zEAX
1iyRxotQ8XNUHl6IqsciXwEP5xuyIQ3BlQ9GBJ7kNF9bY/pltk3EPLLXO5QfhEsx61h2WUPlHF0J
o4ZjxHlZl/w78JFsFRX6wgK9DrgAuxcO+G3kWKsSwMxSYLukAOHqjL6foxZHhTmJL7Gq3HU+4ISZ
JeauHtSaR19pza+HKN5IQbv1WUuvE9EkRvRb7AD3lVXhcuQhM2DnrGSsWISxhm6swD6y3xLGdgZb
vxhiwO5jqmnTjChoIDjSWm980gT0F41ntKVcr/A6bYeazbhIrHv2iua6S7sSO1lBmyIXnLEG++D7
Yt5rP98J8HUQuACe1QwWoMtObY0EyJt2GGpw+A7OorbwCZRBnu9D+n3LqlU9DoBU3daOHWF99acN
s9EJHnXzOHiqu26S3ETP4j55NqsK1stt4p9HpYl/mVCP7wizrZfTHOCryJqHIYs3so6PRVa/la6r
12aBUy/ge23Rbsx0gKsnaeU1Fnv9qfVVhv6poI4lx3yb225/heGI1C2Fes+uoLaXSQ2Dp5hWvo3W
grxgB5udg2UTgNQaZPWtV0eatdSwXji+vTgaRZ4AKbEvieBBxTKvEqgDyCEVHj14klmCyyQIkE/B
uEDOUamz38Q7A3IBCvQBQyOH/1KEZnQQWXCdwMSVHlD5BZPTdRJFgBNsx7wET+ivlIwfRl9emU1g
7ty6Q9lb0eLxejC79AmYsePcfMW0nsPbZ/T5HMgIfW+Y35difG6lgxE+80hfzzPuUYADKipxRVox
XYy6rfeVM9bIRRjlNJZxB0H4Iqg8jpsODkwMKTuQhNWW5NxoFYPCqKex2jkFwpxAmZ8tNp5rO4O5
TmHtIYuKW6taJmZyGPL8sauteGc4ZrRxFImulpvx2HTrgRXlSvgO6lWek3wnR57yMPO9LTDBWwoP
JJedhzxRdsvMIsKGN/2CCD6WkYIDZscLirOp+wpJy313p/BVnsUpfTKRGh24QJaQ3yPedafrqpK7
yuXlpJ6KtlWXG6vQa+9wOy6duWuWLNntXdYiFIvSJyniaj8L/ChZ6DLTsY6mUd46ubOtpeF8dQlm
tiPQ4uX8uR4oJyKEayRVYxiYaVgsOPPUW8Oxz1664IvnMbbRM/p0kR7LPnzVbIqLTnLfmMBbTxbs
jqqnWeCkinxDgumKEWpG22zsktDuOlHdEpjUNsBgUYZEEwY6zz/ZzH23oz0eGpBSbBwTaQaTBASE
9dNvj5b/Rfc8V3KM3tOMAELj/ATaPc3KtlxbmFNA4RDqcFCdo1e1K0mBCZ3bkTSYAQD42m9CSidi
/qCLzOBcgKkQTR5w5ET96qM+zD5Fjre3EviqBX6GLVMaOCdjO3GmF94kH5xQflVIrI7QSuxFFSq5
MUKnPnbkNaJl/mJW/ZNhtyuw+MCr6+pNV3m/KZuWlGPOgmtGZmALhhJ0iT3kL+yzmIzOOYRS1jtg
2Z/H+RxD045kpFfvtS3WljNe0YTGz5a+ds34JGJFkoCDvN7JQqQAOAIvIzgQR6sS6tMcsLgTo8TT
YiNNj58L0UvYOJddNnegEoPXpCB2carM8ThMzbjq4jHd0P+mbEEypvujBbt26NhMxgY+ZgLTYy6d
qyxzUKdPay9EVeK3Jds0ucQboRzzc8SswR2FWneYmnZyQm1kvGNkb3j+q/HGFohjrXpLZsY0nzrz
c49qPWJvnJM0X2UyeZ/UWb6eUkCizLpxkBitkJs3YM7x+hVp+NjEKdrf8yjPnY+a1fyTSU49zhQj
fQs74SAQl+aFFvV8SzsTs5nRkn+AE4oWvpFfUI76x4E3KzJyiCz+VWs4jAdFFV0iycQU0owPg0+F
rsJDSCb0UnWGsXJHg5xdy38SdrbrzrPWYjbCg53E6SW3f9wYndr5nc0HLcL8Exx8VqrS6Z4640nh
GhYT+slUn4kg6HCdzIeua1v1PcklNNMQLwXWvE94E7eUJK9n0p6fBAeTyMau699yv7iyLR5Kjkdv
HnMYUZBaQiYNo80Ab3DAHQPEmaEPA/+zNlKBAMwqVlgA5gtnhkbhR6ncIGTYdqNvHcJRdYBXSvtx
olBChjb0PIFgJJsQGHcxmzNKl8LdkW1TbjhOpRTaZXNLFDbBdkwMMEGmOd1bp2Xrdu33RiEjpLti
jeOr1HwcjRX9c8LLzgEkXs7DPdzcnRPxEKJuTLddxCg5Br7AjqsCDrD6c4mzm+1oozung5mFknVm
UrQpe2vdIzFFOYIcjY4KbXEytzjfZd1Np+Vm8uL7mkCuVZ0H2ZemjRAcGvS+hruuxZ8kkY/Sw2se
cqqmaKJurmscrZnSmEx6xha5W9Puj4A/prazdCglJrMx0AdV6lA77FQ0weoDOul1MGAwdwoaCJXm
RfAq+1DRmJXsetEZ8KJn0sdxzBRMpFU+EO8E1bRboJgvrHP7r7wc57o+oNWb6ZsMLCo93bkF+MVL
GqRfizJHNOjjg8V8Pen13FjNddubDhoRsKSTzTYpOXHtsGdhAZ/mT7oz5K4l7HZnGPDaF6VF3WNb
LpTccEDGgF/wsqlwx+As8HivcxWyssbgbSsr1g96ZJ8eOs+Dfa3yPSBWWJ24ksNwlSEtvfQJNUIy
pfpgbVatu8Wtb64tsmxXXM67iem9vxhmVVDduQ2iU2wbOFJgMi6A5z/bRYcYzFn5kCOACMjwEbO3
WPUey3w/Vt2mxxW4F8TVLf2RS0xWfw/r10dEQeJrn+OCg//YoxNOYvPRIATjLaS2wQvlp+F7UYUR
p0k6Ym7XQVjiRr7iijePYarNZ1gozhYz3vBU6HE8JfSel2khiw0hvulF6NDcr5A80w6N5GdBWOkl
LSG1jWsKzY6FED1m9JDNrX8cEy+/DTndvPRmw+QflP64gtIPJ6aT4amN4Zlghu3nq7zKksuUiJ4N
QutqiRgyupyGrnzqNAaVwcj8Dd2phqo2bUm688VlPuLrzub8OajqGztifhCa9JIaVRn7EBjMFQ9E
t8GwF5X8YGZxT9mHDRZR0Ge8jDCp0DgMp9GL4wv4jRZ9Jp8Eg7IrAnqRg3nhFSRhqMSa70dkt0cn
xecRZjkREu0ogmsk19iai8DZtqnrovep3cfBHuu3Ho0gKAC32BS+M62H2kR3MeN9sjD5Yh6cV1mQ
WXd24hZ7IoCbp1yo6eidDRwFnJK3Gr1mTA8oD+DkBC0ZKoaf5W+DppFtR7gcy7l5aA2LEI0GcNNb
h+EHVYblb2mVykMxnuImMZ712PqcjJx2JzKzu8WZHqzcGVwuytN0C9eJSMXGQwri42WZzh5ljFPn
l6cC2JAStdngmQUudVcJ/wb0MWxqDJwHK+g0kmcFPbbW6WvJDcCEx+iVFkM7IhgkawsJeYJ+aDTX
/wV0RdVAbIrlHPca9pOXH/y5UfQ152Atg8BdkW+Crbq265v/+0ILBw3Ef2ZWfo5eujb6Fll5/vt/
yCxs+Rs2CCLebJvUbvUNstK2ftOadqzrIrUQigjhf+ksLPGbtkwpPXCVwgR5B83yT52FZZL4qpBY
eK7yHMuz7L+js/ggspAS6cdZaEE159meLT7wKpFMBF3cQjirrCHY4UJoaX5k3vabu/GnuuMfeZfd
FFHeNmhB/vltqCwqjvNVyDp3mI85tmt+SEhGpjl7w8RV3MSecJc1UBos7Cw/v4olPl7H5kpCeDb3
BxuX66FO+TaJOe1pDIsB6SaDClgbbVhPnNhL371hNXWb7ZRowkgSl2PiSMG2DMoWyw0p1+1N6TkN
2W19l3/KcUiCECFut7jsCcOWF1XCgJreYD3qTZ7g+CHrpohgKbe+B6Eq78ZmNcJY24N2odlPoHm3
BdFvn7cl9B5MPfyx0HyUvjkrnDpf3UXAVKpD4JWSw4URA08obTu49cETETrB3tqudJQ7MAf9Ub7a
0HMIIxhba6t9ONaLlASXaYF9Jr72YVfjWQJJdBi0VHcKFmN0bRajeZqEYOFwnTh56PvMM9GHQOix
BZ3lTRtwkNoYcUYMS9X6WbYeOnOmXBqHIlnAU3KRuPj4RFYxoS2ahpVrMmivQ8smfhDEo0MVFfqn
fGiBHAAeAeZSsnQC8Uth5G8xo9bpGpBg3h8MRXdo0QrkNSRhTcG+FsPcUqyCu2dDBWCCjqAtcrRe
GMTqeLarXV3o6caPzIzMlnoAzZuiFIXTgapXLeogr57j0veem9IbH6h1yq89bVvEIEGbfgl6kX6J
TPi9CFflVxrzKv9skGuB2jIdqbwsQt7dnRdCqlswWe2Ac8zWMKxbFCvxrqQbFN95DvNPvljK3CCo
3KY6mEDN3UVmjaQG2xa46y9tbdBHLMQIB7wVrR2s4UKOYmt6DJnXpMJxopqDDuOTMkGi72vH76ON
rRhmLWUQt4xgE8LsntzObS32vSQvOb448TU22/7495fd/5tx3A6r439enGGyRXn0+h1R+PxP/LE8
G471GxM2lG78YspkTEru9h9I4fMfIT5zWaBNLbUELPzvBVoR4w2mxiPCWyJ4s//NFLbUb8L0UMhZ
jmatsx3v7yzQ52RxhLsTHLL923//UykWe8tEbIcKznVYpj+snVQTcQj+rlqJNjM3pDiYiEtsYdAZ
TBGaoLiGIYr8dMIKw4QPEkyQNitE7A4rXaaRmrWm+36mB9l0PaslfIAbK+cZ7Ro0DbTFRf5VFIbZ
4SgsGQaZLJ0SemMbY7kZgmPkGBM915h+ZO0OHZGk/fRYFqIQ69Dus5PTWeKBIrHbdkUyX6AlGQ/+
WJ7ZAmVdR8vK4cw8hvNVaZGxt/n/9kz378i76/d/XD6XzT82Xf72zGg6/9+Ay/5p1vyGs923hYfm
b//5ZFvaRZLJA+hqNsI/Mdna5sG1SIu3NPgaoFv/eqQNig6bMoA34X8Unv8qOgxBrSIdBzmEqTBq
wrn+Ow/1+SrfPtTaPfO2JeJnDvds2OL80L8+30V5QPVg/VflphH9tcY+oSafzvkqzdOZGfiSN7WC
25XP14mDCMJHDHmFqhxOwxiOy4EZy83UDkgYv1kQflCf/K4l/eYlO38eRQebIs2TAMTlh5cMsFsY
mIOhT7agn0oKGtyglHhFe9ZI4z23XRhkJfD2CXedRikADAMbrg/W6vrnn+T7CoYaEHOgSy3IjyNZ
RCjuvrsxPjJJP/c66+Tn7J5hEMKYmuZm9/OriPP3+f77Wnzh3+W6Jkoy9aHsm1KHXB7R+yfDB5IH
zRwqWAb9eg7p5CQ+h2JaIAdbeKQRNvPwjtYNvyIIDSyACfyrpE43mYWKY8yC/IzlRYSEx3mX957Y
tk0EMiND0OikxriBUwEC0Qybh6wtwbk1WQxo7QwbQe4fbH/xzc4l3sdvBrRHmAJCsk3d/f0NVFMr
sh7v4gk+5KFEZqCi+qqwomMF9xGQ3M4i1sKZFO4JMDEctuXUY4LEqEVDPAy6tU1wmkDRAw/tIsuK
TRzr3VhwhlcAsHHIGQLUk3H584/915/dIjeQYIPzEs+J4MOnFj4W0YHp44k5C12PM3JwIiniFzfn
h1cRvN9okLQrzA/lcTb6BI5HuXuaUCijpRR4vBo9/rEm/2fp9g9+AsGhhZ6NZQn02x8uE8iqAMgq
wkesCQg7LNR527oce0avbE23dWNX+I4gv5+YriEh8cRQX4YuND+YBnZewfOgPFxXaYWst5yR4K0z
bwLp8rfvORv/+dSjqPVd58M7kKR12kid+Sea38baM87x2lOjfrG0/OhV4zlESE4poBz18Y0eytoM
wtbwT1gcrF1fRCUdf5OUKxKPzt0U5DgNXVcoNs12zkd3ObWVgCCSEN8pInpSuTKXQx1GGDPytyhs
vN0w5vNN3MIPIf64XTJplUevbIwNwMWZ8Q4osanLqEuT1rzNpnm8ELEo/ign//PP/IOniRheV2Ec
sC1etw/3jzEUzihgXCfTR3mNYsRCqY+0W9twjEBqEaGVkh0wliiXqqS+zDU1QQEE8c5AxXXRmYGB
kAYs7s9/1vPW8d0CoHn7lQOoAu2QNE0qvW+3FvCmtsuRNngMhI2aKkIskxqmPECCLg5TDW6AZa2+
bNATrX5+ZQrFv14ZJ4UWtiUdZX+4citnWCUUSo+ZmxH6Dgib3KH3OveNfQtiYfnzq/1lCed7Oi5F
Jjsoe7nz4S1TnNKk7HnLiIiucdNqtCCDDJZEazersiphs5El8YuN4/t4C7YnzfVcimGNyNUi7OL7
mxuQ0et6hedifHfUVRgxH81RUqD+Qq+kQ09DCcsfZTfPW9UP/S/e2L8sLFyd9UTwHy3PHZPvr44V
IaEPXrJ+BT3AU0ySoVnky3RKhl/c3HNl//G3dDwhHBCkghaL8+FSFTYXRUaWd4L7CzIyrBpnG+TW
8NLjoNpVkuyGwdU7a6heXPJBb/3O2s01sQ4QJL/2JjJrRzrFjYzEFwYT886obBqynt7MhuhADSb9
agINukntBCmaF11Jm7kylB2EMI4SYDZpzqtOPs7mZK5LL8YQN8F5h4KgD1FTROuJM+9htkyfaRvZ
o7q7qVKvxg9nTIuhiLLniXP1sjVVuy/qIdiMTWkAyDibtnET4uqbzF+8eT+4Z1qxedHn8uA1nXtW
3755jVbAMcpRn3IFnl0gtwf7RP9hqrL5YnYI5QTnmvzioj94IjU+JZcXnT3HPHuVvr1orAKzlLgt
TlIWznHsiWWyNPwG+s/jvoC+twxmtCfIDPW1Xw3dL16IHzySLksNJRT6BEuKD29hq8xJtkR9nYxQ
mgs0BnSSZHBrZUXxi8rQOq+nHxY2hK4UCJITKRvJeeH7pmauoyR2IKF4J4dBLg0t6CIywnPQII/E
nqGGDRjOYTm4QNaTHr+r0w7Txc8Xnb8WyppFVdoupbLmTKo+FCpj1gwETxfGKS3I9a1bXRyz0qq2
6OlGHMqSzKg5lUeaNNMuGFtv04VFuGvMKrz6+Sf5wWLLj06qDxs47VXvw+8eJb09qqLUp7FB9WJT
mi68uCiu4kndEVBjrX9+uR882y4PtmS7o0dguR82uxgPS0+Gu3uqI8go8LT8TeySOQ2gy9mm8SSu
Bs95+/k1/7LB8rVIOaIiFCYL0cc6akiHeratwT01cD7WU5Q/w1Vwf7Fp/f5Wfv9YIXL32EToLZg8
Vh/e2hY1F3ylIXosjLJnRFr16zaR034YHOeOQMtmZ0lvvAiyiv2sbqJtaAnjAhRue5VVJANhhip/
9aifn6IPn4keLjukfT6nckj8/lEnuTBvoZNSWsA1XCNu7I9xz3zGgouza9VkbkMpp7VPNtKqitzh
ohmsgS5mOP3iZ//B844LnU3AxQ5J7fb/uDuTJLmVrDtvRaY5fqFxdANpEEC02TGTzAiSExj5SKJv
Hf1utBZtTB/41DAiUxHGqSZVVvaqCpFo3K/fe875LkvmsiR6k8Se+GQXBtygLGp3GGH7J46tqDRM
HV/BaCPIB8UEvRgIPZwdjRSjqN1efxneljW6ZbABm/T9eSmcZR384+tPRmTdY1DHJ1NJ6tKH0aZ9
IuWdo7DMorFcLQUfgN88jE6t04E1vH75C7DVsvMLDqRiKfhwgHF2PL++QGEb9m7fn4K0nj3QccZ6
QBPuOYKhINXpsBuUoD/VccZMPp2LLTGi9UdHK5xTEojxvht7+dW0XOJ1hR5+7CZwM06bNQc5sxf2
hcxxEjkSHAIpBt3CAuinkWiGTCdnKjc1ILmE5xapCtgxI0NkJP33xlbydklZpqGmQ62+9AMvvwSQ
D9FUamp+qlHt+1WT6TjbkF2UyEq3coQgfP2evv2+OVhTqDKzsDmEvzmqNhlcBqyeJzPvoc2Tt4cF
NBI3dijt7RZFUaabLt/3crK0Lz4meB4FEfNGeZpwo9HJJjYid3VqhHlcG7jW/JpxxVrVC+WJWAYS
+GL5Y4h1FdZWFu+dlmg1ALPxUTeN4MZve+en2UyflpYTp583VVaZZ0pL/zE9ERdl+EWIoatsSuNZ
rZTqxs1++/0I26BOpk7gavblftEYXTXSsyxO81QUH4amrL53E9ATJ6+GbSSd+FnTW+KIXHxV1x/z
O2sIydl0dgw+nGXbvKglgdo7ctZldootW/8YmiwQhj1i6Wktcj8Yt3xP8BB5VI7ljzagb2s7Coxn
qWl//YIvhzXmY7izaXSrywv5xxpSYw8QvTCLk6KhWdf6AMDN4h0lhXol1aq4cct/Fz/ny/hyEqPV
p4ul16hebJomfrOk0PPihPNmPLUgdbeSYfRda5DMCq+vf6bDzIeeI/WP9ITeCv5E1Jq1fm/j8NuR
xMHJJuJ0TPCPckDvSGWT4IQxszh8kI6OB9WywFPkDpJFMkBIiuvGO8OqmueqRod7/UG+rQFYxbl1
pkpnzsEhf377QrRyQKHI+SA9PPuEkAGBDWpjv68bd9vrsvFnkwCs6xd9p+yja2BiW+Q+8q/uxU3M
S4dQ+yBLTmyW6YcAJMmhDHqV5LWvjvW9UYtmnRMndZcQoPdIDPT/ikX4f57z365SDJtpEjKk/t37
vXh7Zaurg5vk2Yn9sfXFVJFxH1X9jXv7diXgKtjreTmZI7LXnN/bKV9URrWdnhCaIeOJxv6OKHZ7
i62oubGnv3spKteFaczTVC8qxyay7HHosuyUwVXGRRAgpkoMoukt+8aV3qmtLM7mgnke6y9V+8Vf
5caKhaw7BfMQhvZGozeAnK6WO3swACOQ2sEQpvuMgsrZTO3UfujScQKPPUTrRWC9dgt3uHGEfvs0
Ld2gYeA6mkFxZS3L5B9LQJwi9xNJzi8KpAtv3MBd4Sq3DupvvxSLnpflMPaHgSn0i1uMBUubKm3I
T71Txfe93VseYdHFRpZRvnMF8QjKSFbo9S/lzXMlIgRrqEueuCNocF5ctOGlyubImU6KbfzszCba
9DLV12Mo25frV3r7TXIpw1Qpmh0DH8Dl+EJVQ4fRbTmfujzD1m+5Pa4TnfY3ubkkSoUa+DsMG5Ex
dvfkXJIcNIh8f/1HvHmSzu+NjI/SolPx5jdgFQe+GAj9NNh64hd2PyINT6wb3+WbJ8lAQl/+Tldl
VMN45Px9oQ1UF6piVKee8Jq9IjXzXh0nkmuJqoJE4AQ7kgiSG9/NeSFGhcmgifuqoo6hf8wk/vyi
KaiupgNq/hqa1r3WJc9ywJqVR9oxLvJf12/jhWbk34s5pIs4jGzpaGnLj/nji5jE1OYaARLo4kwY
GXaLFE+xmnQLs9X22tLFIuu0DFMd1ge30cRTCPFvDRnZ3LPJgOuyJNY8ArxX3aJB06JebtOcMHPU
Vem66ab+RbMzl5TTOCEIa3K2tSmXWFc53tgrftNl/++Gy9/iGFRS7Ox0RJhpuxfrTcwnB51r7o5T
peSHXCEyJeQdeQiyOifbLtZJ2xp69CYEYZQhXRJDNyTkUUYiwszsI0KgmCwGUrkKB/+DY7GHpnmR
HlU7K7ZdPTSPvNLOAfiBs27xl31UKGDXTl3b/iwCNPt2rNwxw/g1Ju64rYvAOOkoTklYFsk/Djgi
+O9jXdLostODEG1wB2A8XM2RqSEbUavNWA+2b2n0Fa8/5vOv5d87Y5qMLxnyLS2qi8Uhawdtqh27
Ow6S4DxMIcaqGrjU9atc1NrLZajyeGk5T6sMcoyLzVqHM+62IkB50zs6fz/BWPZYCL/rS/LrJhKh
8jk2N3WjIKqOHRTl4FIoe1AV6pw/7mXe5JumQ4U1GSjkr/+6t/dA0CamjuDFRem1YJD/fNOdQGkm
Itr5cW6BCWKJk2Lg5d74eH9/MOcvIZdZYMsu4x/q3otbjV9RanFnqkdnCDt/ohr1Rd+REZWJ7IlR
NX8riQDO2jBw3XNf6q8q/svVrBBwmSG2XM34GrygcnAad2QjM2YYbtyJ86bh8phon9GlN03NpI29
qEH+vBOEZuBecxTtmCamiZRHc7D0DGTwaSZZ0l0x7oLajLbgN384ks/k+nM436j+vTrFFIMxBt/L
7On86hXwYKW0Qv2YOSMSV/Sg5GXQo8yjub3xMN6spPSrqFktlQWVKCL7YvnGwjA3gAWNI4eJnFRC
LfApY3GTAGx8yCnLb9zYi8H+77+NIzRFnLEoV1y0L2d3Fg/AOLLTG7ToA/FlwlazVxujenI1gnpM
ugh+QgDFMtg39ooywx5pEBCTvQn0NSXV+vqdfu/Pp6dgW+hzVALpL9b2iLTnmJtjHOPFpUYDnIxX
DkDYf1vhF51d3LjeO0+WN572t81MkcPC8gX+sZfoRduE+CkJWpGEdFAX8g6Vo/YobFCM1/+03+3e
88/M1J1lT2bBMajmLj4zE0hP3ne8w50s7aeZxrDfD8qzNYTWehaD/RiplXpS7QQMZpZpeGPxXHBK
nWjUNJ90/DF+8t3YytLp14qJwZ283lsb0rKivPmNfGOatsikkJ2c3w8LMkQ1B4RfDL0uXoRRjA+D
LLM1Ym6cHcx6N3lS2ksSfPLh+u1Z7vSbKyOPXdLNTOY4F09C4cQUisLVWOt0fTOk+rBpnLnZ//VV
kBioFIOaw785y/vwx/Mm6UOkc6yIo0ME9YoUcaI3iJi58ajf+Vt4fRexBnNkiwHb+VXskRx2RF3m
UdKrJPYAF47ob/WB33l1gdtZzhK0py599fOLaEpTYrCYzCO2V2sfqhAIRFcWd1ZSqM9/f9ccgcjG
0liYbOPi2UwkChDowaXgHAXrqmBUWRhQXK9f5Z13j54tz4W3j2Hl5aSCo1dkkd0hjjGFDuAY297m
+EGWMLX0biqr8b5UmVQbsFRvPC/t97py8fZZ6Jypymkoouy4eO+T0kJXbFjiqHUjDDc1UKZgneRt
+C3LeOtXEZsK2WNaldzFcZ+8NrAXX+hc1Qcrj51/KIlrTKOWe9KisCkWamgAOEgqz6FhVk9tlS0c
4MLetATZYw6H+wFmJkvm7/kUJXh9TTUlbApe/BocZe54emrRF2BaW9274BM3Rt2DojUGLSVMo3Ka
b5qJ1wevgukQHuyYawel7orVnuPo1AVVBNWvwl7qNq35TwDH5rtb94iO5WxEiGPNdjLuMU7qnkFY
WexnZleVa82WVn3XZLTQvdhpcM5gvf6BbbBCDziPpCwludJCbS5rZNJRKkkjbuOPhugqwQyvDD4E
BvSgMi2JuzemQt03rbD/WWSS4CEqMi4oGId4m8whLeNEk2lFbn6Z3EEiH9wVVpd+hlyltfe4eqsC
wgPWTm9UwexOA6/lqmt0ZxMVMQm/8WRQKwdZL+e1zEYDVClILqLcrHZbNQMlTC3F3K4glzTADB16
UDUTcEB89cB2ao5B8W3OUQe1jMfCfTEsFJwA5OKPHmdbsqKsY/GVhfWIJxcpRwapo8F8Pow4wTG6
GDSyyoYdcsZLvNNRiH/suf3gu9OiP4Y9xlWIfMouNhJANBxR9qyqWr7vw6L5YRDwTKRFXpUpnsRe
V1cS5N4rFEv8lZxL2teqnod022pt99kZHXOX6KOpkdXZ2D9SkqTuDZw9TJkrG4G1ViYInue2SCnb
yQd8xKGe1StiXXF0VyKY96KfK8bRopg+NHm7JaRI6LsJbwsFVBcYhAKNzfS5B6OKtS0PtUMWEscK
TdHEoqsn4YiWm0iOLzrvI2dkrXVXc67hxbQVBKME9lTy11CO9NO0OFuIu+psnBzS1l6CaJ4xuiUx
AY6hqqZ+PyXkFAlrdJ70tgIirdkRplyoA6vR6ReXDmEHoE6kNPclEe6/rq8x56fj39UOOz1SAKZn
6jI4OF80lblXetqYyOjYW15HzEsYugmoAB3Jyw81NgjXHTGrm+uXfafENpm008tnQuYgN7nYEQBG
VWMEZPJoOYP5QLBUfXILBW9kbza/ahKWUIF08PEY5PnV0NV+n4lgF+a6eHZMkv90hyTWqebsxycJ
9bU04hs74+WdYZbIKm4zucTAwo+82E5AoepGWaTtMSU7+jENydMnf8f2QFHDXAQc8kI5cqvh/N5F
TTZk2gf0EenunT8OlbrMUcHBUO3aIBl0W/XKUJ/XaoQUf4On+sf153BZXi5/JF1BZpTLQ0A8fn69
vtK7aVTq/oixYNs4nOzHZArRPWnNDinQjQ3ttxfnz12Fyy0Ht2UWSduTxuL55WpRWJPRm/1xmPth
I6y59TPUrE8RVpRdws7gSVPma8ONG7/NE9L1OON5ZMjoXlIltd8yuvbsKHMJG+nqdcGoERB7nqyj
OCEbPbCXEPxpurEbvvNQEC0s1cvvodqlbEFkUrqRGQ/HVJ+sTZ8L54MW6Rofe6Ht9LoLYC8Yt7R9
7zwZY6lk6LoyRkYDfX6r6LwMWVsXw9GtmxpjqaLsehR+K1SnA+EGwJz/+k1YNISEqS7qF1u9eN37
NGtxgkqCP0PrJU70mhloaJIp5x5CMTU3rrb8+osXAW+TQwNqOcVzxLv469o5GuhQjUfZKB0JTBH5
Ay6I+7/+m/h7aCZRvdP8+91s+qO47QF6DylxO0fgj4NHikp+aAfrhe2gveOIfuvjfeeR0YLjWbkY
qxbvxPkfRbmm2mGsj0cgFmQ3yGFcm4ig95NS/aDxVN74mt65hzTJ0NNQpdH4u1QvlmMPlGkupuNA
TCYkD4Er1A6117++h4tZj7+LbsgyQD//owqLEKwiN6ejSqCHmXWEC/c/w2n8aY+QY69f6/f86eK1
QNprsBwxVYa2eXEaCSPHHis0I8fcnojVS5N81dvKvO4TCRAWi8huoOIi1r+P931PGmFQGCOhlUXo
ycXuXalm5BfUCNd/1+XJgoaby2pFK9GmDEcZfH4PyORQmmLSuqMS9oREEBbrt4rq7HD91jce6pv2
w3Itm1USLRbZ1mjpz6/FSI4EosDpjh0lOGFtk/IJVEFyP1RWtTZkiVTBGFGALrEeGHiAOwlZbYO5
yvYtlfj2+l/+/s9hXaBTzxiIGej5z8k0omFKEfX0A5QllIStF4HG8JhHBLtNM70n2ZeAUXOUenow
Cj/vZjzcWiF3pBgONyRTb1rdv++OiV+JN34pHi7uTtWXsNpIz8QXSKC02uOwAKhsEM8HssTS8SAK
fNRbdcoAhuRx/zjGpLkQWE8tOw2qh6Fnbc8tmAsmuJ6jpPqTnDMHxrupPHYQ3g5zBl0d8J7jIfwj
diMCWNeSKXhDILT80PM33VgWdloKrm0y6rnYeMlq7HsFEehRz+bEK0sAVRhL2UmiFpQiWa6E/wyE
GyTieP2JGu+9zNgylnWKvYV+4PkTVXuDtBKn7I8sHZXPuW7+hCiV8ni01Y9Gn7i+bIS5Gcx62kp9
TLdT7n6Jk0An4LCqTqWZ2GuFktAToRpv6QUr2K40c93gxobSQyCH6FzeXBMeYNcAdbNIzvRKi+yj
2Y3KVyfrFgciqZckG+KMjJruTkNxuDLsiBAxSwzkzE3ZB0XXsXXKabpR171dNgWCLJ2BPvMvw7gU
k6RRi1x2iKejSYb1Bmo3uGsC0m8837d3WbBg0CBdjArUWBeSlakp1SGPrfkYmmXnKQ0GdcRHxZ7E
QuXGkvHOH6TTI7V1xnhLCX+xOqkW+gKzVdVjh45zK+e+3mQOcU3X35v3/iCTangRa7M8m8vm98de
GjKU5SSeakcEL2BJcT2RN+N+cHKtW1+/0tttFH006lsbr7XNBO3iG08Nu2H+UdN977WdmhLjZGn5
czWZB+KuxI2b9/Y7ZLStIQhDhrn4IC9unktnV2sCaRxTC46wEk7wnSareVA1+ntBm6i7CfrqCU7m
rR7LO38mcjw01AufYBnrnN/QWWk6zvCRcSR73v5EhgJIMlX9ocRuB2/DHm6s5O88P4oShMZMWmnc
OxfFiQTe2VbhZBzVHASvSozYNnZkTgqM1b1ef4C8EW9WNzyjlEE0jwy288sZPVFIYTMlgX0ka+pO
EiANPqNpw/u2pFmFH0TYn8aE7E1PpIrzsYRkZPiD1qeONw9WcXDxfP9Ky4kiFCsnRS9nIGLWjdzJ
VM8dSwCxTqwmX2jXhq+NjUFjJ4UGOMwQnF+9xK0qeuMAe1d14xCi04IyN7wwLonWj61iSNZCoaxg
ExXGBL2zEwd7SO0X5I/sXTrZ+ZJJ47HFfulP+Fzp9lKqIklXyBy1yxc7yFvy5OOInMWq7l+qAWKg
F0Iqtkg3TArpW3Okf7ZKzSCRfpy0z5GoXwZzTCFl622SIRhSsi8JEUUdKSkzbZmQrRSgqJzQ0Fcx
vy2ECbnXXdWAFJSBqLIrm+Nwp7bPuL3rJal56mGfsIV96ijUfzCOVj4MI+lRnmNXwes0pS5JlLoK
eqRGsHUgDoZyKor6gFJYzW2Y3YS0rRrE/Qsrj4hxtpysJSyrdCumDDHgt5WW0nL1Upz5z0RR0Zgz
57haejhhetcBUEfOWKZfQOgp31kdaMBhA6tYTzNSwYFNBp5eWYNcmWUakW2mJ/lX9EH0Ypa+p+mV
06x8KZCAfmpqkWJqs2ISsDN2ThRBDVEktG8h7YDqUz6q6hjetUqYkXketh+l6sxfNVsZmq0EXkTq
WSYamm5iIF/GQeqZEHgPNGJtSWyZr8Uc18GTObhzQATbGD0qSW8lNw4176wleGfQU7ionZgXXNRK
Gr3nCgfNDNSTcH7bqnZFmjqbNoJ4P/GdrRhcab6tJjc+7bcbgEn3flHV4mIit/Hi065js8zGSHGP
9YjedFJTixrxpjfi7Xq12F1pvC4TUaRtF8tyJeaANOZWOVKetQdB2MRWH+CVOGYdrXMTDNT1VeTt
gsX1qH+xeS4HOHGxPg5lEBED0StHonZxbpbxSFQlqANMhpvrV3qnyOVSjLswPBFXwp59vhRrmL2b
sbGVY0wi613kAichbtbwVbtltFMbCtFMbviStHH71Iq2+BVWYe675kCCmVUpt2xpS21wXhsuP8cm
WoHNYbEfnv8cJn0dZYKuHJvZmvw2quMPsgmmA54AWOJGUG/49KPVLELzQA4WTU7ebq+dST68fmPe
e7EQfrILc8pkbnNRxGiFksahDjt9UJTU7wQxvGKBrly/yjsPmj2YQw8KIJwQlzYwutRNPNitdYSP
hr/HyKK1nHR9a1XtuLt+qXf+IItIA9iqi/PijeEvMK1JKYPOPSZZB5I2LFK/ihCdX7/KhbjKwVqC
SIM2ioVijunm4l3/s1aCJpM6fYqjhzTzgDgCEmXHPJcbluBprbsMLqwi0tdkAGrER8+mb0UAj2/8
iHfeIrQ0pljE4FRsS5zPnz8CvnaakvcSnQKwMO1W2kVwzylngnYTi5KAJGPZJvUgJz3P7arXGSNt
deArcF6hVmMRuf57lkXo4qVGtYztBIO+vnirzn9OndZqGACdPYV2MxMm0rjgqvW5MksyfYPYWFdZ
16oHWQPU+utLM6RjL3doJXLyubTGh7ozjgXr5hHiXufHzKw8pOquJ9P8SyqNn2NJNPX1v3bpipz/
tQQNuEs8AA4KtoKL4x15LCoRc7TVa+JCf2ZIgRdng6yPkcgUFAxB3QMTghuwIChjnXzTApXYjRX0
7duOfRntIspXBIwIJs9vuQXJAIiejj1YhaMi2kQegOi6/vU/9Z2mzfllLjpEM4mIdGW4TO1WTKos
Ajtslo47u9a1D7ZCpnI6Os1rnqGD1fsWRAt6h1WWQlGsGgvjXzfVT1OdODeOYBfa1eUz5ENka2To
rLNfXT6ETsI27mJVOSq6VW74r2UPQmX6kkdRdZ9Zs7tOsST5cQwSuAg7uMvKPMKHrke8yElCuPYQ
3jh8vnezaHsv6xwqT5WZ+PkzaWBtk4szLhYXY9imWFLWwVLnKhkUXTn1jFwKrd+S4vMTBbH7VInB
8qkTWfNHAl6FI7NV6zrDXy+MnN9+T4HYc10Wr/OfVZIRZTFhYgxEzPmKdmlOGHsz3Pgqfvf3Lz4L
To5LscLBAJHJxSIQ5bgbx7jCR6DkySelnpVfeqxX0zqutUxFI68lXsQo2Q878BWEpBfd1gBNRIBi
ZCTuShfS/eAy7n1WUIvYvqxIUlrwmeRVBqN9o9v03s8laIAbg7+FbrV5sY5rUWBbReokJ2NKncd5
ZjynTGn4yOpOksKMQMawFfkiI1g55kTBEMFXOgiVHMrUEhKMlFptVQsPs9k1iefOcd+tRoQKNz70
994qes6kfjBNUy20oOePb7JpdUX66ByraW5WSpZb9EP1+lFgqf8ejkH/Ixob8aUMCTiU8JDuOpNk
vpS2FGnMxGj4pVnSx6Ff9HdS9eUbZMFFSMXYinaX/cZ0NQPcFMnoHtsUKyXZmwX0IQWsEQGWN97h
C7PGv9eiiPvdqbUET+78LsSKUUduNwfHSnXyfaqToF0JUFP4KKx13UH6Sco8WDXRNG9laObbLgNd
hW5gwLFsOVvDLgZv1Bplpfa4BGURRdDf7eal7vSJ8C5bfe1rp92a7qCiiCAksQ6dZO0S9knGNmSi
6wvr2+WbUZnhoO5C6M509mJdJau5VIlPSU8p4ondQG7zQSvLb9cvstyT8y9yEXpRa9rozqlaLu6Z
EIE2KoOanqJRX4KXcpN8yRQKjOZMt8rst5si4h/GIrwGLAKIcM+fjw6xbVLCID3BZSUsv1MX6knR
3Dd52a5Vvo2dQk11XxK65CvGSFAw8aO0FDtyxVi+1uGcW09YLbW1k1vSt0OoptJwg63JeOxjqM43
PfRL4X9xd+j3I08jIpPMgMtQE1q3WVgVc3KibLQQPBPV+zkfx1pfuUM/pIvcpH5CW1GdzI6teKW6
abbvGzkikBFTh7lHVJtqLKP7IZhgMg92ALzATPIX1pGRDqg5p8c+CtznIa/SB2VkHVrNE02LdQGt
6QVfhYp1P62BUuudEdwnblDnHrQnMm9CKeNv9DdzQnrDmNekpekOs3eyfDePycvk/+LgELZOeq/b
5x8b4dTZSmsnjdBxcIoADKSOb4qPV1NQPPTtU6Fl3Re1JppuFWct6PXrL9t7t5MSjPUf0ehSiJ+/
ANI0lYxtMTmZAGA24BNADNCV+j6APV9z7b9V4S/iuWUix5qIhhJZ+fn1lEBnHiaUBOOPZflGXcWQ
ACE4CNG4a2KfxxsH8XcKf0aaywAQZwUr0KV6vRwVe660pCW5Q0JDiibHPUWdPX3qhz6q16Ce7AcM
/Rh/8yxTkPyoMdk9fZEFyo2ad0GfXry6BLtxcEPAhdKClsT5387/o+m2tdKfaKw0+0KoQCqdwd1U
Q3WwMA8dqD/MD9gG1FXphP/UEdrt2EW/rnZNs581k2jhiU/NHbWBmplga9qiyToZ5q+cevIb6UFv
liEEjmwPqBE4m0GIX96cP7rLDsLyMUtaMhAgi4K8XxHEtgKu8O8L+F/OrGD/Qlr/KaupicmlufiP
/+3/zwBBBtx/fIv+t/bbf/pZ0I+YHr/lP//rf76Lm5BjZvs//nvxZ9Ta7//Vv1lrjvofxJjR4Sfn
lXMjvaT/Hbhmuf+B/gVBNK0tNlks/f8ncI1kWJ2dEfzuMsX/9x/9r5BXw/0P1nlyVjQdhTqnYO1v
4tbOVw7O0Sy+TEWxD+JaxId5cZgNY8pD+OX1rq9ZvdKGzmueVy4y4THwIju5NYMw8AeefUDLJVEn
cChgfsOX9Eb5OylFWjGNIvqhaYCc2TEkgjjIlG3Q6frOqKRJwzITyuPYktifGs2wt+3YXCdlreyG
qajuhqbPfmREcT5loYw/aEH60QJ821CVKEREJbW2bzOd6WVvde1DkqQon8YZz0DaoHI3i0z87HtQ
0SuTdvGmI0n6UwqJsiLxP2L6m491s81H41g7U8VXXAXxB6waRbaSZkxn1w0K8TkECfmPVrvKIemJ
W1nBugTAaPZK8FTkGu0HC8HeqlfhppThTtWks8FY+GiXEcijkoS7UxUn4qcGCWQrh6jYqHpOtvTo
jvt6hBnmIXpI1rO0rec8QpHoxqiVQO/KEw4FuTdj1fmMCedX71ZNB6kiq3Y0ZgAv0JtQC7/r1OiT
aTN3VUsD40Q7gC6FYeATAB2sjDF6mqKZ5FYxQf0IoQmLtv0eNzqSzaya/Vm2kd8YSbyxS2MlpAVa
xU7uVWOirZ/1yILI4gbGdWqVf2SdPzmwAsA4ZN1XNiLF52BhrRz4xF43hF+lkpqP8fygQb5rrJ/0
GVWvTrSXKai+0nz/XLWB7Sk6262VE00SkT3GN6ctMWuJNzpo1gug5oUJpXO2m++DizSwo85xEa5W
SZl9gSxkr+bGUbYgjB/oFTdrcy49dui7xirbj3ZaT0fRdvvUNdn/gY+H887KDe7iQKjbtMusVPNU
JyYnPRSHogh/DEMLWM3F40Qir5fXX+lbrqMp3crMUe7BUEHkmga64wCKvcz5ib6PYPXmudNluWsd
81tXuZ5WC2dFYLe5UvNceIYBgQWA4y4dos8UvcfItGLYRAqv4SrKnR0Qp7UVBZqXJDkkRUuSgIWR
ptuRkKesCS8GkdXY8+SlpA3+U3EyAGQfwFHJLSia/bPSEjeeDsY20WUHBjP2VQG4UxBQ7ZcZPOCc
EmWd6BkvhEAPvIWb43ySKkbFudftFTyYl1mP8o0me24YufawXFVrZQ5V66l1otyhzOs2ihnY4Spo
4OLBs36JLWbMZN1g23GgPoCeAOUMxoRSyzAfhkZ8tAZ9+sxhZtyOw7gHbciYs5Qbuob13gzi9tHR
+cRmSWBYFxr5qTWZGE3Bdkka3YaInT/2GZxhi6CeyUfA1Xyo+CfrKh3qvSFSQ6yU3El5In3zOluw
XKEJ+oKkEE/L4bu2VtUdmkTTftlBH+4TFeilane70pGgByN19Ms2qjytjaVcgUN5rtS6OuiinD02
duObYidAMKvxbtS1e70jhDmV+csQIl6ubXfaB7K2Hlw1CDdmUO2yYuHCjM0DwwM6bkmrvpJpT0kC
E/CbGQImBBGRpS18Hg7aOgScuXMfG3Vqdyb8KSUI/NrlKExFz1dSlGsHqdhqzJ4yDI5SiYC/hAsF
kbfK7EmfJJzyNVl40lXts+RMe34pXgq3PMVt5o+xkzxlSf0FnS0Yt6Y/yCH+qFE6+WGvM2XrAQaP
BwqqfdEtONr72Q6exyF5zKbxIDubvPfoOAFXX9X5EDxOyAbjJPoaj2DrhojgpjyrYFT2Pplbh9Yq
fipRbSarCAzigzvO8y4DbxlnLM5uD0XCVb9YVh3eJR1wZCP2RD9ofO5ITzytSfxWVR6CPNHuGenr
dxgPpN8KcjXTEiVOZ/gEUUr4qilvfI5fJ8wfUJ+vSyX2mQNVnm1FwAWFBl0ktX11gcPpTrHLM9BZ
rUqA7TxGO1X9pJBDudPItGY1iA8Anz5XqlIjcEq7bZ2DXpKT+VmNuxNdCuRRWeUz+M15YLjyMhXw
mkjjO6UAx5J38ktayy8TrDxPsragcA8fE0eHFzj1o2fEQu6GIXwx8mmCRdXUT7Md3pXpgkdEvx+6
jvOpiuUpT9Lq3jab51H9TCudBTHotrLFNgLm6DCC4gnKfs0B4IFcbs9oFLYZ13pK+gotYcp0T5ih
P3GRDQSW5FH0XXvIaz4hN/2qZ0PMN1evmwqAUxpU7deJAIYVI8hfRjYZX0cauCtEV3trQfGosv/s
agHz3pQggRwTp0J+QtsV6ufKumuEVJ5GIlh5gaPqhfiVwS0OVvtLuqM88nWwEMbW9DjaeunDNSy2
aSL3tjTDrSmHbagiwbEiWiiG+DBP2JNzhqrIdF5tN032sjJHXzcBQ+CSsE/0Au5mmU4rWB+naFDu
rLFYB4JWWj/VvR/UXX9Iu2rYyKrWPbLPzNccY8cHoxX5h7nRto5IzAWUBmGznTZQ2VOvSdvPtRos
kvS2FVt6UfuebikNZESzZggFxqZtTCg98Fr4zoSEoTwvU3RXta3tYnQu20w6XgoYz49iQsxMGmme
FpJfht1q66DlycitvC+S7MUYFtr2ZNxZumRUMJXfiTz92rmDX/dTuOojKEAjRKFNFDaPBeg7pHJP
k2Ikfphm06YNom1iS+GVpvYLbwHAXtCnUTVFa9vqBdcigt3iwElIu+YHqfZc12XuFZrSr+qkfuXI
tNNCRurg0uwHIrH0j1aD6akcw5h+YNaRqdKr9xqrrWclmqeMhf4SqnVxHwwjKDHo474MrGI3j2p1
rI163kZRt7YqAJEhuBUmiZAqFnqOPq2rvnM9Ais3xiDWGNDjtdXFgNbpBxPZG5LFPWyKyu0PAGfW
rkoymauk867U8q2uKCBfBnMz079Av1GusmFhgdcaQfO9QC8VBtuxKTZpCOBqTGdJ1109VWZHM1kH
n1s6q3QytM1osTMhYX8UIv4EXg6s3lQ9KC7kzjLsam8Ja/PUXsGVXQLM6i2XJXxsPDkH7a6YFa8l
F8Gz1PaZEH4y/6sCQzIeFJGS7u4U2SYSQQZF6ClwwnTdJdQPthvs6bkT1S9ZjbOaeFa4zp6Q6sdG
Ge8tc5G/aNqjHgIp0YravV+AjKswVU8l6MFVMdojKDI12w04WdYh9cgDlNOvrL2PcQyALHZ3TgBC
0x4oFoaOoJ7K7j8FBVtWPuRfiSA29lKhcZr30UvG+MueO3EHNjyqIZy0OQFw4OiqKGg8psKuX2RS
O4VhjeGlbI58MztUvn6fZ7pPmn7yMyEXcBNH4PBMkQS+NQHTwcDzvbPL8mWOIB6T7YDAZLDXkgqL
8UjC/svia9sr2kUUpAP0x06uZsguIrW2RQjpR+m0ZyWnC4O69aHNkDwWxWoQ4OeDSv4uezJPbZVp
o+ZZs9GwaGwGYvqU6H+SdF7LbSPbGn6hjSqkRrglwEyKipasG5Ql2Y2MRmwAT38+zrmYqpmpGZum
gO61/lj9pcht2NLAe7DX8bMa7OCMv6HbzuwLO/LH0j8axdNunMg2rcumSzZoI6aDZzc0AAPzfPY2
e69I52RPlNBwzgZzuRgrA9ugeaxWSnPfwtb7dmjXxH+PTHC1Mp8JkranvDNnHhEDYYTZJU5Kh19N
6dzU/RZtNetYFaX16Qr6gESWyE3gFuoxs4L5kNPgygB2HKz2xfeXS5Yt1BJPefsCSUgkBKGDP2Oe
NlHXiPpiFKQpT9LKY3qt6Q1Tst20Zb8exGIB1w+t/XfIq0RtlrDrTxRWnxZ6ivvA+bbWZoxpNTv3
eAuTpP0UGe6oRpVqK5oeXxvpTodS/HNgkhCjOI8BKRgYZBAEtZV7EE3zq7rvJpTgpZuih7Lly57I
nrS/0p5ADjmvV4bEPYA2ORbFGMklo7a78KiQJkmvp5/hnsZLOZxPgyZ+Dk9TUlhXzt+08xjah/4w
u1l3NAPDfaQvDDnJ4xQ66dVQlD0Pfpk/5ThuKY/n+RfLc5A5r3irh6sITf5Sn4H5J8wA2vzxx0qU
9ViOgjL0YkEL3n91Qf7cS+fBAlnjWbfmx8Rv8dl4+EeoMsxiz8fO3lI0FyWLrKkALuz5vFhCnxym
mMcVjdBN1pRTWYNMz0KG9Mn5zPaKQNq4I/f6YdTWrtXtvySkNtKqr5j0FTpStZVFx6TGfS7HVcdu
l4733wMwtUybqx4T/eEkgRFRZDW9sjeCYTaUNrLIjv8yf0xek0Zaz2Kq9Y8DcROhQtEPtjKJAO0s
r/yS2GQuaUI21bb2cEIsbQbqyXX/kS5ju0c26nxnYqILiBgxhnF7jidlPKlysI9rVuyargx3FLjQ
SKj+oaXY9K7bcyl4zqYKCJM2jWxfTCGeqkn9dq2VEtJkjUVCM29DTfTdapXEUzjCXuAePCLyoMrT
jsv7t1oyHxLev1qRbk12RTNEbGVPF2J5juNESRFv3vgwmVLtYNlULNs5TnJO0Pqehepn/ffgrvkG
Zja2Q2cl023cGG3+tpJSgZ/PUYhme21e18l6KJvsSIhrv08pZD/b45dT//ZyeSEJnt1BdQAGjGFE
uvRXFY5XVL+7QNtR6Ohl28r1N9Fp90Qpw2tvYVKEJ9fTW6Ud952yrRd82tXRHQuH5U9bR10tX1XK
y7iRff1DK+mLaOed3zrc2Dk6U/7XUNqYIY3CfcjyJ7aDYw64Tux3Uxw9o7xmtTouECl/NBm1W5Fa
72kXHJyU+CVaXWkr7v52VbgjcDXyB5vtcu3Y3Nxy3FqVuZylbUD0Dg7WR0KB18lkybagM1fDE2Di
fndxK8Lue7OeKSU1g50YKzJu1a0Z6l3J1/iiPNCTyvYOY0D2brNWx9qrziblnBu9ivmUpIaIOsNM
3ue1T6N5Vb0Z+S2F8Y1Drdc0DM7jvAQOEWAyODkD7RNMzeE1v9d1YgZr90OyPGXsJF+FdOZdKzw3
GlxdvIZYkDhR7wuCJ8cl22m76bZSWfOG7BGK10NVm1FS+iWpjdZ0AexXr8j9hou5dGlH54nOdrRS
pM8YAL1tgZFlxyrZ7HVY1McA1fYh9EjRFYQjUUqFOGCHzbbdyyS84pwcL6XRiiRG78mba/m0+yXD
9KK6NThLy+uOwhwYUZxyhxqmQfAnyjNSvndHTI+DapeoHBfrWllT99LihZ2clJGXNxhjq8W6MZtF
sDV8HZ7F1J6mUWrIAkSIfbK6e2NppqgZh3xnzkG7QX2S/UoW9m27aYz96JnTj5sz0SDFCAj9cD6l
w53alnzhjADsrbie3r2yZNhsPayqqgxNdIL155zIfZi4mzrACN0UI22wRKIInVks7KMZeb3R7EaL
MuHWNeQJBiWEBSSc0FgropDbBfaJMQ3VYHOgPzyMhcOrHY7G56y4ZyplvzYLoWt2QYRLByyzdO7G
W5Lmaq+8k2DxJ5O21rie85wzxuBFwjayW5SXvfUcaUHX2lyqdXkd5c/kOVxFEvNKMwb1kaw2CdcN
RmIV9pt5d+6iNi3p8BVYPUOxHE0rxPPPNUAYkh3RmlDy3xJ2thnycG8lPfVEOEkvjdV89KmcdhiY
TXaO0UQG0Tr7dVEXm8vGzsNpU7uVzTkSPjSeWUV9Vn3NpVntarSUW1MyRmEGPRl96GyykbDIVWRX
pY1vmdRPidH/HctiZxby1Vd5+qvDJRxbrWFFwqv0Jlkz+wmR5GOJ7h/ttMdlTwDrHQOjONGwRdwg
Evyhdo0Mn0C8+f5sbZrKd7aNSct9HpydyqPF1Qpj5vmFDsziXJVhFYVZzqQj5Ys12beqma9Zmabb
sadnToDsUG1onpUX/Gp7UErSynko5SXJM7ro3IwC0eARqfdH28/P+bwcufcfxoGK7N7bCWJAle0e
eo832V7o7w5s/JXFwff0Kz3LebrxvbndESHx7Lfi/kiBf3l13m8mrgne8ZRt1mFAk7O8hNij/xDU
CXA4qDnfZUTs/ZbpuMS6TxdOKEvueqdnIhswlK/objbl+mz10vhDOF16JVYxTvmbU6tNP04T45cF
OvpXNdw6w1idxMD/0aEXi1rHSXdJ8VPN9ZEl0IolFaxynXZerjFCjOWvMZ8OwDH1Xzcd+HiJbKPG
KOWurN1dPRj1K3j9FM154N9Hz2yL6Jv7w3aGh1nMftRmjrWv/PlVVSCUVIpM5K/NzbFx3A8QXj5d
TdpkBT0ZGbqp9wnurZ3dBelfmr+eayCIqJi5uvzJ2N2/kbgFLtj0NnDCsE6vWgFTIQFPgA39KW7G
WYPLAWxSyip36VLfHH7e4FPLM/puYMG0n/bIOfZQST/gMOnWKhc/dsQwbckRaiP4PEBgXUyfLefh
ppibV9G5R6+vn3NfPZXTog7r4rdPdsFPOVzc92qZH40EpGbKaLjAP5nsu9nU/8WMPY8E8z9nOkjY
ZbK9q5PftMNfySFJEQcbz2OS2me/X9MnrDynAQvlhvjAo17rKdKJEYULPeuofKmGyAwQr6reptZ0
6qZhK3it3ygF9L+UFj0QVQnK5wC14lm5eKbubrpmZl/r7kCA5xdiAirAaUJrRnLPEy5Om8LIcl3v
5qJP0OM3/Gf/cj1S2g0z+9DUUxyg/tDK7S5wLX4sLDU/1XYZwtEmlBBpn+Z0JqA2ykBRth0hUwdB
19vBAAnOSCdgv1z0Y1s156nPh3iWumKP0MMxxB1PpPGpKhCbpIKas4ac9DE04XT9lZmIw542aqCm
IrmkAX0ovsgjYdAJPlntp9FSS1GJ+chAS9kj3MCJP+H0gMchFj1YdWcn90VIU3VfrpI9pXkuB2Rr
syZ8ogpb/WYkajxTXXmSU1Kcm6CSD4yJPeBy8ZZqQMRU2HTRhTN2hu4+CRTGpSiGbtevwSGbws9V
l/LRdsSebCJiBO590O16Jk3jT+oPj/ay/AuZcZNsDOK1ME9emYG5UQgZeYDP/+rEeuo76zwAaEJU
ppGghbKtJMaA/p87+iFmJr5XtvU+dnrzeXDtW7Nqc7eEQ7aDdyy3edGCl98N+Qhqz67ZljcfTjru
W6f+qQI4DHt5HigW9jy9xGFuMa8vg+o3SqRFnJnu1dOJuV+k3W7XgeMJcjXYNi0aBl+5e1EMHHDa
4IToqc9tE/sgJXNL0tAGVPO1c6lmuwYf2uD/JnhcXepWJ6hSNEWr8670Qc49JtAXLzDUI5kQzrZN
WF+qKh1vqGTPpqvuMBd7DI2xYF72vep9fClt/yEhwW9ugMgZpEYYmPIwFk2zp+n5VPsztdQzuF3B
yURhp+/dUsuTW6s35Y68TRpzm3zeuNJ5NNquOodjuO68DPyjrX2cG8GGruB5a9MkfXKhgiM4DW9n
8OvHQ0dRuDNe+9A4sqGCsYjlb+3kf53OC1A4Fk/cl+WxUnKvmi7OqHA/BDR+aOdXkNrmP1C1gqUh
KLasftnfYDR+U8xA73hruUeCLs0IFd8Y9RMTQ5HtdWk8GUKqvZO3RwKkF2RYU7mflH+c81vu+wdn
bC6B13uxAGEfBpMgQ+mzPiCM2CviK+PByq7dWtY3TnEJ12amB1tMyUUA/R2sWmbmPly6Hsjpo85t
eRqBcMxNOjtviv19gw7t7DXeGpXtSoB6CwsxDO2FxeLbK50XmUGn8bW+TB6xqt2LVadxIXO1gake
nlNrmCKotGzb3b13QddFeJ/7WDPYpA1WBzXmyZ9qWAhLV9O8bUMeNJtY3wNds5xyeu5+jXNZgopp
t30xkZi8wspeVD6SHpH5f1kun+kqsK4jeejVg2iHnlFOpPmfzCY/gtFpvnOZSyMvtfSS50U13pZJ
swcNEkgjM4KvNmu2dPvkThS0xBs/T7J99Hvzm262cjuTvAnUj1u/amlDaN0XRc0D4OTK8TkijRo4
UBtf/DFc88FPbPIsLkFtxm4VGMeZLOx7TDT0z0QM9gbD6Be1b7zy8/ph40fcD131DDTLWTCC4GYE
/blp+2zZTr9TVfUYls3BKUBKNcGGwRCY20LRml68ZTmOn9V45kw0or5dpqiX8rW2eXcoLSyJaJkm
MiOGnyxIBrY8p/jFRsC6OuW7aSxic7Al92P1xMJH3oA1s69JuAQjfyRgbYyVMb3Q1N5unFFuVVLt
5qk5GMoKIzOcbvTdxCy+dtSU9HiseQLnIdfvgLHtJMtvi0ytHecg8QaspFAnpnpY+sLYG0ZlPCyD
oMM3u7b1HB5cDZXg0hzebIDKxk0+TsGx6Awn9pL1ITOnbt/MLv+ewuUN1tZwUzJEbSpOuUq0D0nQ
v5smsJ21UCBt9MHr2MA+Lq5HLGSesRH1XrHPqkRv6OcVp3SdI/Igw1+mgxA15UKLCmfCRv6oxu5E
//vTAN9LzzO5iz3g3sZaacpcRt9i+6+uRRI+qMC+FSOodjrl8cpGpCYZu/2YxNqhQjs114OlnSEO
lFVvJqx2EQVhmBfSFRzBcIwNxInzkiBkiSlbOKVy4WX3qwiAMYtJ2biy2286ap8O3twozptx3ARy
sS5O7fyrehvAYmZCIdyxrbxwl4xN4sZhsKZHqi5KRiDSaneTHtN9w5Do0meu7V1Hctch7GbrWCcM
OpBPCTFBDPUytqqyeBxymkaCNrffoF/PsrB3HlGDvZ8/cmUeesTGPCQV+UujpNHYz/ym3GQ0ab/I
xTD37CL8cV2c0rWpfttitF+ErD4mtepHYaJ/jYmQ6LdF0+UyGqQl9lk46U074SzfBouFRQkx05OR
Z7fU9m2WBptOWyJqHhOtlk800zaloYl5DozqF3itihlRyWo1/OzsZCltQZ5O42lNnwt3zuPZS/7Y
hvtgMZzo+oOfbBTmzCiiJkZSTxUfAX42G99yrjZt51vTX8BjKnFg0rys7Z0QGE+s9rBAVbNJehoa
IUhvKimfl35WyCNNkAzaM+xh3jcF6EMpkBusyJvy3/dkWbOcHst1voVLURRY+uY2WrT8Hp0/o9dC
KlOFgf03zOE2v4X7MDNOTcLftcv6FJDp3eDFOVVduB5Cq882aTtdA4+22eyUFf4uJWJJ5Oo8j9W2
WiidzcC3nrPG/gmsVqOpy4v4v49cLD/hWsYTvuSyu0d2Nh0n0qgf77XlHOVTpFa1oe/9W+nmXXqH
epn2lky4/dlcK8v+TR9AGqtQH9eloWHWt9BTlXwNkA81e571n9AOesK8h0K5xjFE372vHY4x6RRw
s2X4uzL0c9eqLRa+h3KeP6mPBcXuhz+dKk7ZUG/12jznOglOOG3CDT03J6H4PvSSOOfOgeJo2pta
IRr/A1orFYBVhuLRbQVk05hX29oURuzjfYlDs+VoDTOgtCzAMl/rMPZ06PLPSf1Lm9kQJcJIIwTr
50wM13msD4FXfmvhoK9GBjtwQ12JCD1KnF9sFB4WwVLtPLy/ld1wkvuVigMj+zX4FsubPRXXtndO
ftuxbHiG+idqH+7yv9yS0CdfzmmMj8EmycovSG5vF5YB7D+S/Pa7jdwo15+6SLu472S3cxAuvK4a
O//G65rw2JNnlW/CWQfHrGudd9eeUVcs3iT30rKN6/QfQ1GK0sPe4S/8KMcgr37nRB+9zyQYcwM3
3kPnIvzYZ1bL41UZv9wy85+WxK+veQ/MuMs9Fu7ZcXiWG3t4oOAsvcjRMx7Dye5/l7kvbl0zhz/J
lCsCP2ddXIAgzF2yBtAYSzviYlRFw+dq0+oIIZlsBR7fc0+kgwOHkriv/SSavTXNPnywX2z9RSHl
EeUKcUIRy2KK4odgHB05iQ+209o93Ry5E7Cshqnej9mkH0annPcmD+POcjLvVqra+ZD2ncs1tXrw
hcu8Q47E9zxnl9mxpm+A3CJaknRXQhlVJg29RDoKTJLYIHJ1GerG+TSpU3pcJxoEBstptiTyMOwg
M82lUUXJZMsoK4p1vyzDsCEbQDw7wWj9VGTNb626yTdqSRZGwH4feGj4FlbeS1J676EgQQlmAGo1
2bmZbnetO7lfym2Ovnk1w/m6uDwLPEH5Zy4WZgv/UczVS23M71MFZjyL1N/Pyica31V30pVOl9Ja
qJtDMbUZptL8V2PUuNV5yx9ympNL2E3Fw2IGWzKLQzDTGQXOLilHxm3zrVeB1HE/G1m2aTOKIFXf
R9qY+oguhQnmJIWJaK0c5YnHfkJb/Tm3lrNpBxSTjdgPGkk3LU30RB2kWyzF95ethwdGz/VD1nQZ
gQigmbERH3A9xDn85Wdms+ROBLaw3fXDlmAT5ylYQCGybq2ibMgPYyYnMDtD3YlE7wiEH9CUhZQa
OYlvvaLOnDZ0DfKhOaVhCOysz2HoguwvxV7DbSEddTho1axwd10OnPP/wzbxHGXq/p7EPKEUUfAJ
wv2eKj/yK1EdsG7ivlonibPeqGMIN7ZkMyhPeoAc8ztfXqoh1biGWuM4FUvw3nbTSOxSC3XtL8ap
KPzqiVTJdYhcWrseujkctjAEBP6V3bJZe+ZoiYkxyhY2n804dPWyoXW6/paFqrYjyVNnX/frTtlZ
uSfl1SUKYsq2Qb+Y7+sqfrisPn0nPLaZFhcwCS5/7JjenyWTAcF8dc01t9RXID8PzrPMLsYsxXWc
2vmlKfyEH29ogD+41puh7TbB7tZOl4lsv598WVBL+0HlsCV4A3d1d5bryGlTG3lzVY5P9kySjD/5
kBYvwhvHj9kmUjd21bisEZAn8D0hJMkUS5XgZ7c98gDHLjsAYuWI04fnmvqjJ3TC1rnlxT/O1tIc
Bw7rc+3r7hKiDbc3QiTFzumr+VqYtfGT9ui3umKUX6T7mge8MRqez5wdLuUho4hMJ/Mz3sE21ve2
hG3Zz8ktdWt7R1Q2VEVBILM59FxuSEhYv8qblfGTH9TVZqTesnL7vyaLXCej97OjLoBtKi9RT51q
UbV4aGBcv7VeFkTlRzFUA7QVW89m9lZ1q4FTDmO5rGjFJu1sbIcwSJqzosyqUdAVWh1F7pbvaPLa
yB2QWJu++OkNIguFatUVk293tgwnfYNIILg6kKja/TG9IdYy7xPh0sB/+nI61nLQX/5Yq1cL6eW1
aRYdyeaKkI2ft2UaUbI65eNKPOLvbljKv0Sc+/g6AgcGzkHMA/RgptMHbTw1+YlGSFOIlQIy1+O/
VCzjQ1KuGDiscN7mHQI6UXn5s02248YpK0Qj85Q/TaVguaQdNz/kowUCIHWRPNmaY6g3ea3NvLYu
vFt9vAamvylWULAFd87RGQdHRZks+Wn1BAlfm1D+NgZ/udahj0wM1GTTeV12NNNu3WWD00XrXI87
W7jjOdCdwYiYpvF/Nn26RqmwNvz5SWXJ9Mtos+qJX6k4s+t5X8LTsDLCyIgkL7vKekM1kINDVi4F
xIH3mPr9u5sPZZSi9o1Lj6KltQnCQzpaRHWCn3V7w7SLW7qG07XKl/VzqEYo4GKtfosg+Tevpfd0
r/+J05RmHSGRR1qJkR/pzq0eKJ/1wMbw2EymByDoD/SosWhwoVdym+VNgnCuSB+doMSiFRLdtCLH
B1UYq6ckMea9llW+y60aSmFt/Aer7LNzKYZwq9tk2Oa9E83cDNE4LumltwIeqZnKRA8KjXOryKK6
d+0Pcvjkrc2U/pRiBipc2nbadP0Qfk3JnLxU0u7etJxIVmjb8FtmQvwrynJ6mp0lufWCrPYtPFh5
gGa4N8hIFR4gBO4TUhCUTx0fG8tArcqfap2yXwZ03TY17gLDsCsejLT/lRODERlF6f/JR2KZ7lvO
NunaQMaJ1cwXx8JJVyHN+WEwUbfFIeDynpCOQkx5O21w1IeWYb+uZAyam7zLXFLGmbNs5ifEVyy6
Krhma+MeGtvRsXSm4V/tWu5uMRsOkwbgjhOQj+CnUh2qOstu4zR7cZ1RoZnYJaiphZaPHkjzxkab
ZgcDaIrUHXv0n6XF4dVT+LdDee+H23rpxCZrgBmxHtXqNHkDx7Xbo43myRl+hmBqnQ2GA+usXCjQ
CWj8COdHXolEsbeG9xbPqTVZkkf/pHyhdsPcyeMSruPFnZL8bvoRExTe4G7pXDM/EhVihfBTCLn+
yekk6D57rcETFMtsfmqDF2txsGgV+fq6eKK/9Kku02gQ9KLmY109LaWLlHOqrXMO/bAdFAI91wCw
RzBu7Bqp+7M16fSxzhwnDhPmuolINUC2uj1Qn0sIqDULea4EeD0MsxGjj5NkhzT6PbPxQCsdmnfK
DxFUZtY/Tu4FTwt2u+9ZIQ6P/PJ+0rqgK7QC/eRC2/Cw7qr3AjHxDs6Oqa2EBWI4CjLYn8yovwdR
J3Ey9GG8TG29Bem13x2C3K7arHhq3fADWAAFDTJDqeyjmX3fY0saB63UMhf5v7y1ca51hMcurdf2
m8YL2ydgkGLfcfru6laoX1Y5eQ958thnUoPWOuollAlyREhj8y2Ha15RLefLn9mYgS57MEjPS4S5
4crM/laO3Xeb0hLrS4aQMyqWav5RDloFMinNL0Dh9BlOCMR4bWrEV43xno2cuWWypGhOygkBKtEu
sLPeQ0FcVzyGxvh3EYl9Z7xm241UW5oHs+9h05oOTY8JwcPDn/ooFdDvoq3yzfXkrcvwZZFL+iyN
wNuNOMLuWi++U5ICca4bUsQSd9i2XDRjT5XMW41kzYN7G3hMp9nlDjE61qD8aZ4dLGVm+7xkTLzo
hHL+cGjrYpITHIZGso3OOs1ZtFq9yoaI+QU8lMcAu1Zujy92Bhq6aXQvngIDyqzvlvHNsAfvzc2G
Yk+cLMysSAdQhFmVlFITwI+CHcO16urv0WW89GjpYFvsx31trwXHfxu+ddXo/RgJk25C2pbRpNa2
5BfE/jr3Z2Y4ZP0UlsiNZwAIsQmkz2YhaMSogGJIx7BZmhce1yoQH2iW5IWFo3m2yrUC9MzvQyV5
MKTlzeGThI5+aros22ofWZ4sm/LZHNrPoEdiu6yMbr407gmnbRg1STNDogzZJV8t/6Vx76RmRyxp
VPbKQ56F9p19KRc7p9T5h+y9k6UbNsXMyy9CGd7vSak8nooh+4uwa3ZRgsnhuMz+8pJ3loGCeLBs
SHewz8e8RuuERsC4lGVSApHTrHXAtt48gNqvf9oqzd7EoKwbx2K98rR71te9IexbECH9hcxjOa6T
Tw0RHNI3r133UQysTMVYJy/esK7pOenS30S2ix2kgX31J4Jq6EgZxseKm/29KsTwPNd9gRIUYy4k
vrih8lkjpVLriHnM5NyzvmZnrF57W4869oeaY3Hmm4sUCZ4CrW0qbmE4Tmftk7NsZ/y7sAu819Xt
vOd7jFy3wVvazFtLgTMZmcVLJ3hECEQLy1uelD3ceQeLEoBcv3q4vYlOA8RkQ7HvAjBiXYzhWhdd
b+6w68oz2dJVhKDESK52ZeSRZiVID0tHZtBDnXKCTYtr7hqS6a9mWozjziXV/8Nwk+KSoCB+ovbS
f5yzEjlcaLBIbghRtV69cO31xoNk2JgqWQmuAI9yRl++mMlIW4rduadp8vq3BEHOGT/MuHHbcvgA
TS4Qd40IXBwkmnHdYtvssau8OASGEcKNRnceOxyJxHzvW129BPZws4WRnEdN8sMcJOuZFLXq/e6p
jtKhuXt6QAp7AnBjLdkw2UuJ6oBD+TPm7dhEwxLcSXw7P3Sm6LfWnOU7YqHKQwHw81oKN41GIWhp
8FIVz0YibtZgZMcazfB5yfill3SxKRtHjJ3SnxWtfsoauKJhrcCVjPlVMjOflYVHr+od+80NlYt/
wqgeZdAml1GFzcvSiuqnmTA/bSpzyq6EnMD19oiHtm5Qe3cOyvU36SrNTweF0q0iwwWNR7DsPVOI
p9xyaQspM/Mz7/V0cd2KC28ZzVsgBXGWnVHdnHCoH9tuxoCey4HuqTG9hLSW3zRzxAn+HtjZ7kpj
47CccUVAq8sALzxYQLCliNm/hdqf6auw5WvLIPWuFBD24njJZZJq2eWtF/yQfZf/dpEc/9V1MBGF
3mWRtzo1u5Jb7ajm5mEvZeU9OEvvf3pdybPvFgXemCUL802Q044b5H76lslqNYBqAYYNjUB3EX0d
QTs4RyDh5LcZ5iXp78FMHHmefaxeUcU1nd9fsnUaVA3ucM4N7R/6+q6zcle5gC1PNBIbIIlmxgc3
KA79rlCrvgpCBC+TsrrT0jjqlNUrN77DhWfgwMR9Y7kxNo4ZpXytIja94a9O5/ys3TH/1lMptyRx
IQNyBamVDCcE5zBJpcV2dXJ265FT5avqHMF/YVvYAkIgQxJ/9B+rDLMfaoyfGfbmQ6/FsKngJL7R
pPfnYsyLY0JbR4+yj/eP2zQwW9IapvRP0DbTPiUAAM9t0OzA6IZTAHIUcapCUfNSXntcL1E9oGos
vNk5akwqn0zu6d8QUeObjfg13RtVKE5mIP2FkG6ohrslKUTPV8lXmWsI/MEywgPVjG68+PyOhDEH
MIN63rOPN1cs3lk8d6tmPx09fDWe37D9iCNu5M7m0qK9hXgw/8Vqc0g8nGbS0dYfXMLuL2V5w2Ee
LXLUqIh/tTI82yjpBThlAQ7TNilaM0XGYRSO7vzoN773M7vt0sU1j+xeU7nFkpCcOORt2HM7uWUI
Hv8ZQQsKMlhpCceoMRe19K8aTGUrRVRVMKU/majdg9NMwc5G/gwLE9YHK5cqErw3TNOorU748KHV
07Eqjt19jwI4WU6ia6fvhCy5N5mKWmCChqeb/aD96dzV34kUYZo9d3wDGF2f15Jml9S+o8Dd3N3+
51DWtUjXDveulDDHRAddGhexI8SV/WV6rfl7Ihb3MDWzvq2jnb8rqeePZijwj3Qmuo3LbI/qqJcl
32qCq7deWDk4CNww9ltEyXhrlg38b7NB+t5sBfdkRi6Ncr4chqhLjf3hmIMvyc3/oK3D7h4GcBiT
sDtUyhn+5SsCHITNHJVVQyFDpQzUJpYet7ZpodUak3U7tnMdAaEY+zqV/bFHpx2r3m4Asta/HQz/
gxfW6DV1pWF0xtpj7iP78f/YO7PduLE0W79Ko66LeUhujkB3X8SsUEgKTZasG0IexJncHDfJp++P
cmaVFTakznNuD1AowCnZO8gg9/D/a32LzqqVZ3cdrdBsndKQwCZY0CTOW0vS+6Xzg5KTbdFBt7ts
N6aadaiJ7boa0lRByh+LXdKKmLN1SP8Fom/8MLmkLeOZH2hasT+6Zktx4bVx9yX202FDAl29HjUt
uotbVMlrArnS1SCQMiai6g55hdreQ0eGUZpXpGnD+DYftEcnYwPZ1pm5h3oY7cu4bu6HKRqwbOTW
dYhXaF/UFuGgejtskmSMrv8p2p5DuOXGu2Yy0qWoNAzR4M42UAxj0iUQ+SbGPSsUDfl29jm0iBH0
RW1PnC20qv0ahgG6UiPFLiFkPo2LsOBxc12zfmJ+IFMtmaYNzmSx6sbclIt/xihqhlJXzjZhY7NN
4LtStOFw+8+2iRwvElm0G9DZHRMYSHeaM6Zrw0rUNuYgsu0wC/3whf9/B/Q/Ztz2//nv//xhBf/F
AL0OY9mWP3uf59//YX0Wzh8enDU8zOYM5MWr/Jf12bT+IP+RlEkLBgwe4ZkAQ02jjf7rH8L4g846
KTNk2ZO/5dv8JRbg+Uem8YfvW0QaUZ7F1S4Y6a/PdfxBl/jhSQ+/l3/++T+gUR7LGJn5f/1jRu/8
m0EBlZ9/w4HiRSqAJ2DvzWCtn63xqDaN2nLCpfJQMg5il5fZXlZIBSu5gE2/qeK7n+7Mb0acMQy/
jIj32WBUzvan2DeZRx61KTdcsoCd48rd5sFHSQAneII/rwryKVwNA9zTa1j3T1cFqrntA5+aulwl
ZzArcXU4L8E+3sWLq2HxnStFJvm1XuzZoZ69f3knlIbXsT024nxnMy2XL+jtHR0zQ2Y1jV96uF+j
5ioLBHwRdnsOKo0QfLF+SXdrmY8vf3fc2VfPQ6Q7DM7Ke4KjQNE5RimyClZ5Mee8bLXauCwpZDti
bQs2JYm8NjObBsrT+yPPj8ibL/QV3ifIKSIUhuLRycCth6BgnD1lpVUS7NHjHGRxX2d9f1cKykqk
ndo/SAtvQAvvPrUMiSfQ5BbDyqYk9PYex2yL87BjyEaOXxpKqns3wXcUddqx1937mmXwpsFM+AH2
4peXxSNZgl0bbG0bEIx5Mqw+9JVbYplAUh4mxkIZ5peUrg0Ck5RqN6GfKOuVq319//7+8sK8jkrj
1LJNaCOnX2xleBpWjxDkqEa1bNkZbfYAgTwfNu+P8xZJwIPLOOAPHBOEFqkd4mQqcPAY101VoFCB
AlaV+MgITCn14nyuT70/1FsgxzyUrRuwunQXNgpz4skj41A0cu3KTJaFS7bfdDmwmFnTB4P8et/m
QXy4VZ5ApO2fXI+cMqKVNM6vcR1TCucc1qihX/9fXAleBpSqdPvs05uWD3nCVkfQFI6oSWv9IBfY
CZ5FgkH2749kIeYnV5seq/eKE/tpToMRSqmog+OGGx22/Ej0KrlP3kdswd/dNU4mLFXgoWbA3dtX
yy0TcH+yTJahGd25NkYAXFTvX8kJUOzH12/xFpksimKmpL8dQ1NGJ/WBb6ZvZt5GIMxjFlTlrq/L
24kkwBAtQboaja5fCforuxrJ3BKVu35j1r1hLofWbnG+jeUHH+w3185Lxu2FQGuSznzyudDONJOu
VymOlAILZYuSaUO+eHDz/vX/5ukHecJzOScfQI08mUZyDbB0A9triQB/YSKPaTRsyKga3h/m11XQ
A09ItgxTxhxUcrrS4vU2sHi37EQH9aX23YG4p+RORz+zei30mXrJ8a90Pts5Vjv0CwDzzapr9jH5
aIcqrOIdcDX7rLLksnM78dJ2oka/CzB30jv92/sfd765b5cRG1+vRzCHKXSfWeHtQ4FnFfGEBexi
Gm+z4ZsbXNLsvh7F/fvDnHAbXx8+YVItmfnv5O6cJnAa/tRzLBDp0u6dfSdJClK4GC+9Mki0ZVE3
PRkYjYGNczQHyr0C6HGXmohetTDcjshSHRRH1Qdz768rC1tDd051MXj0gO2/vficcxNyS+raJcAD
Dwb1cfD757TddfZZmyttV1TGR2T/3zyGQoBm4xVkj0lR8+2YjpYXrCocVCoLtYiitxvFxT4o249S
l0++WOpNrNFMkaychMqfbogSOlBGl/PFyjHUrvxIBOjwzeaDUU5Xr9NR5nf7p+kRzVIg8iLi3S0r
eooidJdZOTnnZi+qdZbX3Qff2OndOx1v/vlP40W6j6ai56rs+oKW1VR9Mv7uPPE6BAIof84yQ/17
+gWVOnYkTpRLPzvM1WmgH4uSEuIHL8T8bP384jEMJGyH9wFups368vZKzDTtUkIseSHsUB0aBBDb
LJDD597FsafrdfPcNJSG46laDPlwJOJ8bvV2U/PBBzmdAF4/B4hxd34PCLc4udwhG8l18VA8hk20
7QubakHQMS/pNsVhvV8nfvnBM3OC4Jxlalw6GxFmSeIEAFy/vXTPVsLWix6jutsNW0vmwXXeYQ4L
HJEhVO6T2wBwzWpMUX1Wol85QjM3A33n1KBEpCeXQHkoiF0bhlPdtVXwASL0N88YoEmP+ZvjGV7f
k2fMnizORtgKMVSo5quG62JT+g1LYRDQPXz/MfhorPn9+ul5rjxR2mbCtIjUeDnq4ptDJNwQlx9c
0vwl/vKw/XRJJ3dcx0sWqYmduwL6cQjpA8/UAOVYV6Mf34xmZC7asnt26zJbvX+Bp4v763f9enJm
r8be/WRk7MCtrYmax9zR4KTWTnpeo9n+6JH65W1iWSE4AaK8O1+me3IfWRx1Skgm2xpMqgvccbuR
Yx8ZBTo6FWeDKPeeqtsOfBYGymiL7O6DiemXAyhbdx5sRzfpqpNv4p3MhAjq6mHyLMgGYfjNbVGC
iuxWL2lvdnl0ZdTtnd6ZqwbhplkHZ+/f5F+eopOxT57Ytux9PW36elmLuRRO1TWml+V98KyeIPV5
b0+GObnJBhLaSlFGAL46rl0oRq4WP7eUWNAPSDJiw3Xaj2dV1p2B0LUWfYFPApzT9v2LnZ+YN8/y
/CnmcEObA42wTw8YqVs1egyJcQku6VhF/T7WtLVmJLciC9ZBCcbr7483zwMe2yOdqs3JzfXcYEzF
YOPqoNnOlLEFPL5yeKYce4Nj4IPRfnuTXXo5No8zQXD+SXgNlv2+aUK+y0oh60EPjS3suvHjfWFV
10biX9Ctxas6uQf0Q1TdR1pVJBN98EKd7ozmr9q1yPY1QWfMoPG381KKor5TLTqwKaIYetc2JnPU
hMDsSksrq/5UiE7J28wSZbUZsl7aN+/f9F+mDQ7CHrU2inecjy33ZFtaoOWcaJtUnAnUgbsMr8aJ
nt4f4zcPkssCRFIXBQ3KgSfXWCYxMo1BB903ZJ9tG76EjI5e6984evmI1Xz5/nC/vaSfhjPf3lKV
RmKKwgQXI7r8xZRW+6Hvbt8fY34DT96NN5d0ctsGQgMpNky0810cFmjJMAe4tH94G5kTPrggBBvz
w/hmPA7Ggs0LpS9B1e303UBp7kWkqdMhpHcCwnA0jZXdAcN+6VCIYmLMNE9bIRtPg7XfBuVtydHT
XrROR/QPGeygrRfo4Wxn6XmJpEsadNFDhJ8zg3FgFAiOMPMkIARHhCvm5A6XmTK0R1KX3XMx6VP6
1DRVEK0cCLBXquQ0QcE/KKPFiJCY4RsPimNd1UfPHXP5vfBi8yrAcJPekwcSGkwb3XRQg3/jJom3
blzNvae/l18rM1LeITYb5e0cQgl7GHmZCzaSnPjrGqwh4kPSjBfO1A+fdEU+ECRxb7yy9Dw/Gxxh
r/XKDF5iVtbHENzwhVka7iVKc4mBspU7eq0vtt1M1lmTDr5ayN4wUPnRV65WQ+mghqotHQ9dRnDn
djQ5I85gJYgDZCNyRAKs9ZylXr2JceruC8rNat0jMaT6CUXyUZc+dkj8C4fAdEKCvTw54fxpY3FM
AQUQXhydKzsI9pWRwltJgXOYVe086DCR6pn7oh90o7Cu/SEXqxFVjZOW7WVFqRs/btSYK4hEm6bD
Lg0kLjgzGt9dBia4X6WKCNcrWhP1pbGzERtKVyrMWLAhcxG7V9h1zWMbpLLDtpoLmvW0so1Rm7pb
fFUmopABtYIF58ReDR6Al7Meuee5kUo6r2ikuHE0bQD6AMKoqwGTqB4dQWfsFaLI5YQjv/L0agt3
2SWpKWtear0VGMLqCyzhRF2Dl4z0sTrmg0RO41EAGLLhBXE7W/wohaKlo4oMwM1tpT3uTV1piymz
nG8SYmFCwEe4oBmUrQhHcEAduXTOTAyWl1VupkfD1fRrvq/2aohjHY9TNX2xdWzFOl8aUrMw4z4T
llsuUrbUwHxeRD+MbGe9YzkXlkoMJmES5QtVWuayqHTrIW2mLy4KnM9JJoqD0Si5Dor5A8apPOtL
R+K8dycD6AWxUtJ8kcKqQbIpbAvYu9YSuzQWWjwY6X0y4It0kAF6PQ7jqLNIrf7uj6hpFzoGp8fB
Lq/Gku+YmcnAxSHuJlGXSwXpYO/KHLcLzbxd7o5qX88rvjYF3rnkVwGhdOYVRimk4Yh6IQqCuCgG
3UAH2l85LHXLxhmNnco53GfqPBuw2Wb6XUZHtFnw2oVLyITUvXq4YWKInwiUjxeNnXfosauvQgdQ
TPtYXviGMe3ZO6VXGW/YNzV0+rQUTmTtg/ppypJzKnMIGJFXhP4jAV049PMrhG33uf0oA2Rkhrov
eTyKa9OLBtiGqiuANsXdLmp8IHZaWqS3CrOlt9CNyrzt9BdrMrOVjirFiXB/ZdHnyTSfQ43HbDD0
ekFOgL7iq2/vUmpb503SZPdNAB+BVrsDSYnOwL5lbqt6IBDo4jed5phf8a87m7hq/LM8ZFZYhxh5
ScS7qCXosowEc+SQi9C3v7t9DFrJ3tPn3ahRYk5ueIFSa40QeMjXqJlb4JfmhKHSQDrktSWR7DMv
EHPpwhiRQaqkXiMaBfeQefx9NW2tKNrNPjWiUs6i3FpYuv+El20zJhnxp/Eym+JND72lT7qHgQxz
PYkZLqE9mrXfujxsSk4pOyhca/rGa2fodrLbJUgwDdBISseC2AcrVoJFX5aq3fXSEQ+VMlBtFM0j
89jKdzK93+tjiGhAQtPWpxfHw2kQS7mQmfsJygPAGodpIXRgOVZTOsgNuRsIxHSFG8oxrzSei71F
v/9CT4VTbeJEKHMBbtrf9GHXfG2SCpumfT3pWYaKxQlxogQ5DiurDda9lsAhdQrvViDb4TmzoqsE
zVC58BRtXhLCq5shbeGVeEJmC/Lq9KNpZNnSgp3xZYJQedaPwTevwU2Sh73zCZVWtpugSllk8bSR
9qmwrccEKAvGP1rJnnd0RDGs3UbswnGqjnbaVzfov8Hq+ggYx0JT8RJKUcXzFHa+cWZDQ873NdEg
17lPhdAYELvhB6usxeiyPkxZ8IC5x1wSKJtk6xy5AWwdTjZb4mO3wcDrHUxa92LlstPXyRiP0R2a
mfEo9HR4taceQicLnC3QU/e8xZylrUZvQrHR5NYF9K09rxyyQ6/UVljqlrKh4B1hJVetR9ynYXxt
uuFBR5EsZxmqte56FXz13XGoFsGgT1tS744ZzG+O7HmKDVpexrADt+xrVxr6HQ4MKy8d956FvLQG
xAUr1Yxh1PYjAi/ZDLvYNXVQx3VgU//rPOJ02Hw8JFlRWntMobWFg0GI77VRsceRszrCddd67VwI
HeIHaIcG5uLk4toFFVtdkhiLGW+HvstZJhCyzjJi5fAHUXgxF4lT3dTwcvZZVCs8pwLdkKG85NFD
bJDtm4ikPzRFQIAjXMeLevRxHlc9r6gdVGaNNOUsCUX9yR9Se2+7ulh0eoFvwIPZ7J9jXJmWFSWK
BQ+znizbRk8XxUgph0Kps4iiaRepcLpDCVFygbJq76daoY3KcaKSHeM5xdoP3WkXhJ27Yu/zNdRF
8ZV8KcSnpSEfmameqUITh4iQo1n5gz9eh4hudpOTV5eZRrg9Rkb8qVjuR3GpYYaYtSkD4d+hn6ps
VUNqWMAsKbF3AbPm3KihKXJHnfgQkdxraQ31MO+TYZf5nUvka05EwjBDnXZm5XbNsibb6TKZKu+p
qqXaDv5sOddR7ocrs/HICVTGDNvqY7+CPWuXD34xABl2HhtXoqfLABstzH44tKZ2hqXkdvCM8il2
bUiX1lRBFNVmv5St1LqNFRnF0D+PUYGRJ9Z9JHRtdSFdbTcUyHpXQ0QAiCtTc8lvhVfGUJbx0mWm
xpOMf7oPUM6a5QQPv8jvGzuh3VEhWcfn7ScXbR6XcKXDENtdyQYliD3m0LzaybaIgMzZ02drHC/B
X3nJzgnFLvLkUhMhZESPE8qxVV57QBeKnG1EaacXvvLm+OTrwAIn3Jfnht1WN2UUAozltE4GnJXu
crKID4Wn8BDpwqDWGK4nrBp10p2pIqujdZVe54F3V8iiASLmPuRajOuxEJvJlg2lQUAaQU11Eixs
nz+GE3flPGv6dCtZH5bMacFlk1ruzpr6Kz+Pbr2UcK587Ngf9ilKPAla4kbgpI8XKe8SNn/NJfw3
s27QpGcLzdH0vQV75dwzo+YRMO9NmBnXAnmzNoqtcrM23GXIBwNgR7YoMJBKIATPqZpEj2lCiBwa
g5EcgdHCPA3O6snqjyiBGwzRiEVJs/QKuNpRUT3MztQbycb3qmowH2Ehk3fdJM9HrSdUApLCTYyn
emW27Vakc4hfKdOXKdK3XVAPj1K6KOxJF0Rgm1mfIjsZEIGZz26H+j2fhkNkDqFc+7Ed7Gu3u4gT
U20Nkry2ZWHqmyiNPwkB/AKjVr5Sg4ZPA1HholMZPMvSvkL3ZG5tsC4Lq2c73ozxZajrh7Y21/5k
sLC5jbqFlFOtkngYiBEhvDop42enjpYOLIuXGmwqJxkZXuWdt3fidC1RwHM6XTo0s9Gla9s2YT+Q
IZ08KANbcF/CtEZP1OzIvoN343kI3yFCwxJkGgALPc3v47KMnOM4+Is+NasLN3MyejkpOBF7yNut
n3LAVTJj4Tbp/fbnGBhK4Gt1sHUGx4Qr2L4MSUnFVx/r2Xkw6Pk2Fe0ISJpDydcuxIWlbAXDqYrU
Ux2wE7Lj8ItjDv2im432ZdTc+H75VFRo0AHvTfkBr7ACSAFXmhcgQr8HJ+yikmyyAGZgGa+LcOXZ
ZKhsEpR+mAf1HhJLqmPBSikYQrmH4C0NB1spfSArZj6FlFpXMOOC4gXUgHZWDyQFwLRMLJZNFwFW
IphVc7+mMlXFJXbMHI4ZPJe1ETdf0JhRLwrih9QP4NopdlRjXDGJp1EvN1ndWTvTRfBMJ4OzXkkw
bGEBOoA8cRkO6UtpdvV1gnMmAzCLujuOWSZ3LdNotIw7xT6UBBYPtYuqStyhlVk8T8r3KyyYIgjP
+wl79AG+7QgPqABLk+9SO/Zv/GDWaHDGDMkkN7w+W8ZBm6c7X83CagFOsnIB1Q5De5HmrUufKsCL
ufJlymeD6ZU6NzXlG7Gh5dIbq3jUfWS52RidD25R50fLcArSraKiUbseWAfMhYQcrsh1jDWePzE+
xLWFdSO0FR8g0fwZnkQHVrYgrEie8XO4g7oIHswy7+MtgXOq2hrkeSF971z5XDkBlvskTQu2R7ae
3Y9QHrI1stDxngJ/KraVHP3voZn2EHqsGW2XiAjuSNbe+oD6PnemHYCdncZoAHfSqz2/aWhPKvTC
HFldDSsSj9a4HMlCFV/imGxqjh0ls7JMhLhiQ+KqTxHW03UQxj4CxlgbvU8gdgsMlLIHkxLKwcXy
0DVOeFmKUbdXTE/4cXXszCxJ7UHiz9gNtbpRRTmdaThtuBZIiW06LFGYtoACcg5aC5rfNcCCFIju
A0SoDoGg6WcF6DgBQiu1/S1ucJBPw4TVgwpPAQkWd92axTuAxpL6l6PVQi5AequMBIKp0a4wLIHI
N7SirSFN9OlXhUf+HhBldJCkpXPkMgqmwc6KKGS31nAf98JWPfyfO82/jeN6H5OB1wDabJkKpAPX
ylMbFj5ipi5LIMaEPMRhdYt3WAR74rnNA0dzjMH8I3NiV6z0raFf2ynH4iHUs2GNQNrNdxHgKcAQ
seLAhlVlBZqrZglGrAnO1jsE4+RVEM+Mde+R6LbiRl9mMblpBGVISJKifrDcp5Ewxqk24k0gxvIy
jGuB9642nQDKzFJBnicO2b5sI7u8loW9cqcjA5aPyjTkRvXJU5qw3Q8ng6PWxRQ81N5KcyR+wfNx
5pBEiU2JLqmrTZRYXyh4aEuFPyLGclEcZBMfokpvL5DuaxCLJKTCxlFttzBIDlhqQwvODCRQP0z6
94a2ASEW9gT3XAivvss4C8zgZH+kIwXkFPKHuBGmUX3CbXwvz7FA1Qe3KzNWSxB5vFPLhPO21loH
WG+SNOuSsOgwh2NjGpdOlYQF07njaxsZqMjArp+ik3aQqptxh/W45pjTsdmLtC8mIFynGNoFJpel
ziQL9Q0qlFyOIAhagntUXzjM7hlm1D5e6ohTWXsWroAXLelRntn+VGXruHZyjb5a7DPBhXFFEqIT
XY96TmaxVZdRe5Hb2j4yzSd/Goevbgi/tzQ1eOChEl605IHkcOMWznORko2xK0qKMjUF+eLgpTHs
L20gz9XknYPSaoJ70LOxuQzTKqCgIwIUP5HOB2bjliFXdq27dhxQ0ocR2KJCfh5S/cytA8UWzoJS
twZGqwhvHvHmVl10V6Eyk2vlWt8bSwDMax7ailPYLse27lKyipyVS78S9AlYo4K1eZ3yntyxJw1v
Wl9ugEVYBDBGgX1mGpSgoIWJK29smnqTaWHlLUSV98Od5eBMpvQ1W529AHqA20BrbO9wJEnnS2fo
BHOlnksFJLaXgpV5aU5zrBjeEea7YhORvaqdwai9SNPG2JRRvVdlf9ljkafy5u87TcrLTrfWRUk2
+9h5Tbqy26mX4arTbCNE5KVE1PHg2OnBFWJqV22o8UhNhX0hq7qj39DLZyNQybAc2Wnv3SI3qSek
SO4oJgzAYfpsuOqLlFnRi1GG9275kmXgDq8Lb9Jv/YDG0NJoJvgqeqY9lGkSHfBS6AXgMn1kl9cO
wVnnVVDiFvi1K23hBnU37Xu70Q8CjZW3DoISw8dQw/nAFzmtEMJDYUypXoD8m9LiLkpndErkRA8l
FK0CM6c550enWWWuQ8dM1dVI8EWynczRHfeGDO/YPsGj9jUFh84aButFx4yo1qA6mlWvYbPvKJie
kcHQfg0sR901LPrfMr2GrZSVM/Ler6j+WaOxYtZrCZhIijOYPO0l6R/GJuVTHoJKAyPl4yjYBRjJ
QKKkpNQ7eOdNcUbokbEePYPOwyZp3KEqCPI2ZG7fyNaNAojsaoLKUS3KTnIO/YybyeLMpVmQczk7
NS6zOzaqEAGQsYmCiX+Clm2qad12cgIa2pGUlATsIo6O7J6se8rhR9GQc5PmQpyPemNfDTlHIqMj
hJrVUyX7sM2yu6TnmaIiMcPYMB95FiezPLHXZjVSgN8BFZWK68fVMVXas1IIZzQdJjxMg0HZWbrg
3R93f6+hwIP3KmaC+GEhmXJPulGGaU0gaxWU+hbQG4Wvkdnb8e8gFrw/0GnDaR6Ifh5RgvgC0Vue
9BbNoWoBGdC5oKHQLt3EhDBvJA9p5DxwXFUr+lAt2iGC3t4f97Qr8zqujVQcQYJOEvr8uX5qwEdo
wfFIInTr8zzb6ljqLvOxlB+0005bTfMoNtI2BwWTzf+d3Maw1dooghyxjCxnKQoDQ79ZbSZMCgVE
krO214sP+oinLeHXEee2pevSP0M3+/a62qjHl65oIxb5lTae+wQ5OJH9wSCn7aZ5EHqivo3wGQKG
cXLz2FMWiOlmlWB8RsGZ89ba7wVYwo9Sj383kE9HlJaoZQvhnzTXZWZaeGHRYFhUj0Mt2CYYJy/x
g1Y3cZB80E3/zWAQEAzan4aB6vJUqpYMmmV6WctgPedCNh3ssPHXL3l7P7h/xqlsgRto01K2HDwA
BHa6JzdQd5MxRF3O0/foXxXBxqnvg3wtWRYgl2RDvPHsM8f46Jn/zQUyyXGJqJwwBJxeYFz7ECwD
TkRZE4HHbSr9YQhMtSzSrFwFZaJ9cEN/846hhcTn4NgcJ1D9vH0WI8qzOAx5THyoiRRq9WbRWcb6
b7/IDOI4SMWZQ35JVrV1dgoq5hUDWxUv2iq1VyKyxg++sd/cOl93UXmg33Nm0dTbS+lorjZKcOsK
7yrvbyDoW9FN/VFK7OuL83NfleeCYZgFMaLMsX0nmgPdCfJUJkO1NDOaZEn6qYnVc8ZCpkg6Ekly
RM+zEXpGWEkXLFw472niHEy3W1J0ujcLbrPWWOPSL/2jq5oP5szf3gQPrSidcxeV4cncErWEnnfs
F2aoYr6ToEhXwICLsxqBzlIgMdq9/9Weqpfm3rKJSNPlYUW+bJ/MnoZyRUk8AWsDbisfmGDmeZdJ
7XMKHUnla6Fz11/aNHt8f9hfL5NMEoS8s9OBN96eP9ZPS0PM6l+lLjjPXOZbVo7V0MKnbUBVtd4H
D+9vh7Js/A28lb59Or8NRZWa/VyjyCkIp/SDkJoYNQfsD9ah+U17+1yxICAKZaHzbYNv7+0lFTS6
/EYyjwrQQDRoV20n6SxPa1VHq7EF5lZ9KHScNQdvxmTjIKxXuY6Nauc0sd5TjqiJUK2xUMBgGQdj
20Zg7Tn80CTX7xsjxcnf7EI6GpXOSTWlXifamyShi/n+F/rL1RMf7aL/RvtuInU+vcu9ZjRjOgs+
yKdZjeJ6hvbSJFyImgNatis+8sv88tzO49nMEjhIXLZRJ8+tTYdLr0uTfsE6O7bnBKetEPo9tNv3
L+uXzQXDzLPrrDn3BcG+J18qNEZKt5zyKIRD4bMrSGDBeCNt7Y5NaLz0ADj/v41ovh3RL8SMKZZE
Dmff6gxDAe5eXdB+0MDOAN96f7RTaR36dGtWA6HGZYPI/D5/rz+9iKiUqjb0WIFl2e0NJ7iErUW2
03NBYYSAS3MibURqm0haP0b+W8bKuzLnf/85/51/xc++Ov/+/aft93JOZG1Of+nN38Ee+Oe4s4/x
zR/Wr6Gu1933erz53hAL8JezcP7N/+0P/4yGvRsl0bBfy46iEf9aGJdvwmFdvqp3DJXZf9w+Z/3z
t7L+2VU5/6UfrkrNczFPzkIgFnPx6mL8y1ap+fofBg8h+1xslbaPlehfvkrD+sPCD2QRRs5P5pXj
X75KQ/wBrBHOPFs7ZlkC0f+6+OOPSeQ9W6Uxr4v/nmte508+Ayunbc664lM3g1kUMc21HvhuBMU2
lGJROUwzbbqHPr93Qg4wdPmJgaHPQpeR4h57yE1a3xVl9UBtj9Qeb2qOP93DPz/lz7Y5XsVfPpbp
G7ZhcaWsE79oQ6EH0WcgnACqUXDXoSK9TWmzPZu1M+040AfZRg/w1nQ+UugFFPMEfE3vGQeW1/rY
hjiOnNjDYt9aROcsGlPrJQBZe/xcMqOdOw7uzlXhhMNViFoxWnLCbM4MTvcgo4zi3rCz+AltdXHT
OAJaAcxM49quQzzQvpGeyzKPdm4YqrPYnvFI+UC6l1tDEcxL1/2CFj4B0BhP3Qp2qpPQ1MnqdQff
ELY9bQgyYTU0SXRGRtjaiB5WnNn0iyhoJrGqply7Tuqxvc6NHPJfXFSAfKcI41mHcEun3x5biGp6
s6KoYTUh5fpp5kFnpg2gkuug62nHrr9LBoO6GEIbarHGkFSfa5QvuPGNdFPhPnmKW7YOyxapi1pm
loWTKh1t/0Gq0HpO8fTvOSfrq8wr1JPZjfSdZCMIc8otQux8JFWNJ79pRQbomyRvyUeSlk131ICM
3UYhZQaTFCr6TOLCGPQogcQBzF7Jfluodk8JxllNjvdC37MFM5IDNQUGBQVpmnDxVYNJMBGuvPwC
QVxyWUhq82aWfEPpRU85qZ0ElZBfglB38ybMl+Dr9fuwi5xg5cqufC6Hhn6P2fvRri0Gur5j+zik
WIUTq9B2GXtFKsByHhPFX5CYn3OrBXvchjbZn7Z2iU6v7hd934cvgfDsbaoBAyYG9z416stGb/UL
QtPECryf9dTX0VOKWBwgF6k/ZIiGzbmrVREKzIzNdaVMMDYgX0iO2rO1LDYqL9qLuNUuRqe7DBtA
SW6ac8zNvQGQnuPSz/B0RAk5x+zroNKdi7QA6AHmsrmb3Dz9iowlXtijyuOtLVvqYCmdLkiRJMPR
a6AALMe7KSrDjZlFcteKFoxNXnigpwWWuUXTgrEP6xYAdRLZ9oYF6bZ343SLgIxzNv/Z91p0EqJ4
cVRHdXMw+3XYaNp322joETXdc12QMaN3LdXn8TojjWiJIIdastF3h6hlkUloH5tR94TuRsJva4pV
YYgvlVPnSytywIyblHfdxqXcmVE1D2xP2yWk+pzBCAawHclmU3B8XanA3Q2tf90EKb+PwvEOCsR3
vB3Id0oTeGZZH6UNFqeUAMZokiLeMrSQ9GW3nG6mtqMhkGuuRTInUfNraQE1V5R4n0pf1x9p5kyb
0FRzs479+Dal/oab3Lwu9bSc9SjlyoOUv0b0qq7oJ4Cuyp1P4zQLPEoaLCYnH3vRG414rMeeTM+W
cmC8GElcWuJQJRioGInfy03jWHc2bxOUCJ5VwAijXfrwpj0bdQdNEYQZ/RIYS7+cPM3ch4SYrDFz
ZItEdmQRFyaCy6BD8ILfdV2Plr+MNbbzoxU2mxLGHr741EHmRufK/2QOwPA1T45MQPpEIEKQeQLh
QBXcEaGl2aupYjq/1JVHagE60a0mYvYi3ejeWBRToXa7QXuEOFvt/apqHghKC25pUSnrSH+1XVcG
jI5Ii7+k9MihLo3p3ldqOGZZ4tyWXFOyEgr6SRpHDvg2Ay3b1DTlLVzB4K7tEWdYaUsKWd02Kzrt
6d7T5YyOpcfouKQ4k4qi3ShYR5TuQHdtfFgQsIQno18WY+HDGUuo4qrBOJRDBnKsyoj948fFlrYc
qjpitcgztIdgz45+OKJsdQrmjLL/bkMUW02UJZ/jwmLN8IcieOl8T6bHAHjKAxoSyRvsSOeWTmJj
/A9757Ect7Lm+Ve5cfdQwJtF9wKoKrIoUiRFym4QlIP3Hm80i3mKfrH5JaU5lwDrEs2zmonojhPt
dI+ykEh8+Zm/uaSCRAvl5dtNXVb3v+9cxHcQRRA+7pT3y+xMi4GRh1NkgG4L0XeU/E9GOnycEbhD
danSjr0y3yuoashd/l3jtTOeRw8fI4z7JDLfKZqJl2cRd0xNehcJJmenG5gbya19D1gFDE/T/coK
NHCbJr4Qr+nln68sS6/fPx9ur6VQzsPid8h1niaXZm1heejr/PxuAkJVhRfD1FwFQ/EAqgOVRYZt
plPcpFUzuijansWprKOJCvaUVlSH8j7GKZkY0F+9/MOWWf2f32XYMhQAlTJiXTbpEszn1pCNAxbA
rTeW+cc0FLq2htLhWWzukT05f1zxT9a5SKf+yl1/Z1d//Z//+d/Idq+i73gfF7/adbq7yJD/P8qJ
VZEm/vuk+O4hb4t/sDH/9b/+Mf3jpv6v/51/j8qfTxPkx7/hd4ZsvaGZp2DNBMueUkxxqMaGn037
H/80+RNOs+PAxZRVHebbv/Jjkmpd5MDk1AY5ovijP7ojkvyGHh1ZM/8FIQL6CSzaV+XIq6qULrdD
wxG+K8W4itbRqioFuTBOedW5RaTTLWrLo4x25OgNunaOG3uNAYSgCgxtjNq6RXvpaIEc0F3IC9pF
Dz0l3WUoRH/Alay6EW7sCl4D6MxOVS/tYJcVTNaCVnWfbPmJHFoXn+G/MntLk1F+oBNq0ovhv6OU
sPxME72Y0tr60huguxjLKspNGAXQ8tukiVEgQyc5tPv8Vtd8JfRQZQuuU9usfjHz1q60VNMvtEYd
P0pAGwV8mE4a4y7pcjDRErJlOf8c8UdQlrIyv+dtM7bD7nvat3JkXirspOTaSFh9B5I4/JSjvgQu
gLmP0Wn9t1hHJ07CuXlvyNoMwsfv/I8qtiopJiRMiuYa7yBrBsuNx8Xc/CLft70yKoxLwG+GQDxK
Ww3eZexAm1i1RB8APobpGDSwRD3ypGBuVcdOLbFZOCdAdH0XdrALQfLpICURqFKU+s/7eVXs+O8F
hmtoFndt/fNne/VQrkOIWO+vYPT/SMXMB/zvg8O+Zt798+FpMBD9l9+xQKe2fYzdKsIp3PWi0f47
FqBOpIvZiWguMvPSVFoafzSIFJsP3jE5dKIqFpX0X7FAUd9A0GWmIyRuHmc6r6iVl9c29C4mnIKK
j9odjRV4XsszgjeDIO4gP4SYhXoY8KncU5Ru9aaWtyt/rWOKfwTln3Y2ZN/lKmGTYLkwED7ERPhz
66RIqOZFfxECfOxdqx2yjdbUstR+XJD4hpoE9F2GAYZ47CdHf5ytKuNjM9yxakqcJazyCG60vUhy
krcnb/pUTOKvehqSHnuIoHyQbmEDn1X1KBACSZYKw+2qJP/a5BPSelIZ3r+8ypoQKLaQ/jO9FoUt
VAGaLJ9IMacgVEboXFrilDc5xmPIVwxSfYdzOeZzaVH8BDWGy4HeqdphVKzukCpN/rlBw+qAu266
QZs7scOcXWalGhvMPGd1cBoNmI7T8Xti7qoe82Xc+QqKsAekgbbmfifXoikOCpIOJ3PG5bMHeZJl
Of6LKGc71nVZDd19aTHZiaxUUjaumFUm+Hh0kEchiVVhBdo4+S0XG6Ia75KhBJbd4E2j1KT3Jt6C
+7oAEm30QHyT2aguYBpzW9aKj42qrLReBNwbh5mYilfuSW8LNe7fItE+HfTSb9++fBrE8V2dOVjU
HDZa+HRC16M05IZ7RO4yRLczCdSbBj+gVLHhfv0qJrtgMfRnKk9TbvERyegHWqGdmBRoJqrE1qzf
J5YJoe7lZVb9eHGyOUHihtK42Ml1l8tETlYPWRKY0Ifn9oDVenCMkUr6XkxxfdSySbLdkInQXnT7
7l5e+tRXZcs66TUlLWfrsZP4JE6o+GbQ2ghxmkJCiEZKa1o4jjNEPPSWr1wbcaDgU9irXNAgcCFy
4H5+niMkwuzSHIqfYGSK1+86p45CxGLvLcL/cjsCO6+EPjyxMjP826RMRoQd7WwjnpyIyOjsMG2m
xGCqposT9uTBqdEGsK3AZpEVzWBlzZCFZHCg+BqbxnzQ+Z6/v7zX4m9cnVnOqxDu4uFIjVcr+giD
V0UUGG5Qg5VjH7EXIA3evX4VElswFjaqKrrIu58+16BGOGYGju4Ci5X3yFDV7kT1fvgbqzAkU/ky
OL5rVTDsOVRlzOCdRE3Z3yjCm9Gu5ur65VVOhD1bFANAAwjSQCuWzyKps5ICOzVcEgsdxO0AyH+S
it0gSdbrH4hKxFL5EmTKjHXQs3IFhkWbGeD9Jn9nj4m/y32y2JcfaF1zsFWOGAIaHDg6UeuwJY81
6D25ZZXG7IiTgwXqDntI39wVtXpH+wDqmWbf0LbfCJgntlLI3zD2Mxgji/nC4ljYRp1WUhmhFDtg
7VkaTQZGsTc9tc63lH2WWffj/UFIpjhBZk2Gur56a7QyrXbkKnf7uBCO6NimarkX4kfvSrl6UTXd
FhrhxJflcBfITDVBVoAVWD6c4RR226YtxRlgbnrY+EM0GkjFl1/eqS1EokbIWhGuQeAsV1FhEs3q
YOHjkvfaOVZ84aFrs/rd0NEzfnmpU+cE+TgdxANXMIyX5VKBng29iYMGDCMzODqBrR4zuRvOGEkp
l7GWSZ6KL8d9PaNeL5e6vLH8qSc1uPeEIhYH1Vw9aQHIOjdblRiSmVx7kp5emU7dXqVCd+blJz11
WFBmQoiP1hnJ/CrZyCENAAToeXX1cD36OSYGfg2xGjqkH1/aQZdsLCh++zIKW3S3uF00hqgy5fRy
a7ucCGn3YF6ZeGuHmCr/bRRVxv7lxzq1ik0fUuQngHHWug0jgNrOx4fYjUBU7qymVQ9F6luXL6/y
/D1Z/O10SgAL0l20teWzGMCW5iBg3FsXlXmH6J/zHZ55+yP15/lsYynxd633jdhF3o0+koooxnIt
Fe86HpUKhtzQkqEY2GW3o8PMdCtSejwChr6DKmAPkHsyo9eaPeh6ZHSUapDbnURz4CsmOQnAbqcA
FD00vS55hjO2v3D+TOfDONCa9WK0unB+0LLsC/Rt5iGymaIaXjh1dDUBQE+gPQl/piiWqh9OmKea
F4UyY0CLTxZP3EI17v2p1ekx53gE40qC2vOhjSLjm29C8dG4FK8NI48/FQAyMG8o+dX8XtUc3hpw
/e/D3CClb7HOpgWfm+UXmBt9ulcx8bt0LCngEc0quPAtGx1njrWFm4nTSDMAcx1p+07Dqmcnp5hg
bkBWTpwoYD90NAAa2mSJ4iw8yVfSMbaikDmj2zeGepV15VfhpnnceMvPXzJiUUQdw6FWfQYeS8qw
aOinaG7cJ9PbGF+Uc7t0Qg+v3GbrQJ1YCnQX9yEzcj7F1XmKqwhMiAEbbh4BnCZmYkKbnRi2ZP2U
bgE0T6S5tOY18K1U4BQMawhKnqqgd1MKqNwqre9DZzDWSlJ4NPCnAOCTm0EktRwUx5Ua11s3ttXp
hxY20Rm8p/i2wvt3Y6tXM3pxTYqdRITS4IrUgMYsX2hXanqLz7gBzUhNL9rSxKQBl3LjXIqd3HLl
PLWv8GRjWzQjxpR1aILxXdODOnALAN+qi+OTNbqjllOHIcrh31ajLW+ptTyPz6J/hoI0JSFCcNoq
Phe2CvAd0g9blKnfmgoKe1JiWE7Rj6nCpJjvAqxlfr7+GJL8U42AnnjemrVCnCPCYmJrIN9eYmWi
7zI5Yt7UJtKGItip57NpKMj0pcDUrWUIMYmLqa9Q0DdCClnZnk0XqcrbOipw9YnfWUMxb1xAJ4K2
ArKbbhM6tDZaycv3rvkofsSBaJd0Q3XelIb6MeX/iWAElpYb+eaptWg3ATUhmQDptkqMcsyeSMIa
0nSl7I7KIJkeonPlJdb03d9ZiqMM8ormHN/a8rFsbru5L0hZ5lYZzq1M5nSkVG7tJvb05ENxFnVA
ZXxF+urWG+ZsiqeeOkqfZO1QcK8i8aDYmKRQnG6JLp8Ku4wcaCNDWhehcflYIQ1mPK0ISAN86ivE
COYDBbP57eUDf2IVtKWop5BKJT9fFzpKkCmMmwlPYaVk10mdFOegg9Fh+RvL8BzgjwQ2yFmFHEce
4kbC58kdaWscsVrULs1olM9fvwpZCUkJoHtFXqPhCWR0wGSNT6pt+tvRUaddgNn7xocrAs8qH1Ep
p3UQqWLStFbxNQZ8SVoGBy6VPJeinv3yle5GiaxLRExfKU8oYjUDIkGLoNRVtTVvIZ6Byowai3HB
aJ+VAsKCI+NYW4fq6ztbLEXxDrIMjL/9KKv75J4fdck24wH8gSUH9mUzj/YB5nO/Ue6e2D0NZD8F
Grmc+JKWx9rAeKuIZ2oZO5Wtc1uquyPqmvpdhbaFMEZRN5qlz7GLbIxK91+cPJ5PXt0jo9NYE7tF
n6nMUdy38kT9BFKsvZBoSN/OpTL/wJxRuVMm4TCMfkl/PvD7zl4+mqceWxPfF+cSqsa6NJ01c/R9
Ujzcccv5HA/0cg+NSf3YIuyBh3A7bHwKp9YjciBgx+fwHPkKSkvFj5OnDmoZXDg6tQdnCMMP7Qx2
h4At3b78fCdCIxMRWWPqSm9GMVdBuO5HmuGPfWKp6Q42Mio7pQ/MPa22z39jJbpnEDZMS8Bulwco
Au3gW+lIqiyHKhoiioHxep+/Tbt+eHXrAuU96DuojwMCeAbWDpxCUgKdbxopqJtGy62P0BfnK9Me
t6Y0ojOxiilcXAymmS09CnYuH8oIVVTOfVaq1T654Va4sy1p2iGTwpAGuni265FXOYd9ar0+MtPi
oseFRzEHdN2eqVvcthmugDoKR/sDe+C7oLzmjeNx4jgCP+XKoltCTWqvvnpaGo4tacQW2xpR65Dm
z+DYILcr4c/GH14foOlfECxpIGCss+5hVAzK5V4lZppBXHIXYDZphEmAFbU87Eu6KRvH5MQdSuHC
DIprgZbFej6UzrMkSjoDYmA1vk8DKz0D5rb1RZ9axeLykon0dNPWlxvJVop+A+ceiOSHxAdVO8Sb
tcHJRVSZEQw5IsFyleFkgm1a+dShRRpOV2bZGe9q0BH713/CdP3prvI0CImuWoL4oqPqXdkGfuaW
faZHpn4xVnq8K5RY+hvHm14IdDJir7hzlh9WqLcmuRkJ/Vz6MaXy6KBFIBkb7eLnXTNBHhO9HaZx
AmO8XKWu7YS8lhOAcHB0HtRGsMfIsDj02jwfkaSAXS+Vl7U8cAgLc7NDciJ4kL2RHnBvET9WzxhE
WGp1cs8nnOGRjhlm8BB1jnqdO5r/6hICPp4QThehHuW41ZuTY+yrpsYgXeztyUMnrr8Liy49GzWU
r14+JM9DIksxfgfBA1SGZ1vu6VCpIcRvHFAzqa9CD8XqHMhIZTxgJGi1LhpgOxvtPDEyPLx6ZeoW
EmICCIf0kTP4JBGqq3k2JbvR8Fg0fKRYjPguKQz7AzWojQ5YgQsX2V60myeVKc7Laz+/RykIScAY
0wiUkLV6aidP4ymjunDbSI08UZido7KL2y9g642lnn/rMNxIRjQqQmx71rBBH7Efo9BpaVkSvpUJ
MOqj3/avv18oLhg5MSl99G0Sr/nJZtJkhUaX8kD6FDieMRmSx2/ZAh2ceBYgNYxKSQoEdXT1CdhF
OBGYScfVFCNUs0JmSmsRgHj1y+HoE0UEuExcY8tnMcwi05TS1lxkrGSB/8N9bUKgrWn0eaNJIy7E
ZULgCIwaXXWQkYIutlxqClXs0uiTC8fg/CHtcrqQYds96H40XaPolkKwUJVXX2QsylBSQNy4BNY0
Pz+wnDQAYY9Uph98HSeoCjlaLt9e3sUT74o0A0gKUE8AZYLb8vREIDaqw/yYORGU0YdmnrCVbLJp
93dWISRTPlHzrVcpCzOR4pZVgJb7e14bEIYsnTdWOfG5EqBEaSYmq8xmls/SsD1h0qo4m6MZhwKS
iiCmY6NGZGvDRug90bYjGlIIWqQ0ZNjOKvYOTM2miUaZixlTlWMpLud7yUo6jDFJLI8jN8CXaNDR
vUTvYAcGPftBqeo4bjXq9VkqhenerI3hfdzk6m4wJv3VfWIRrRGCBAxA5FyTUmuzmPSRfNnVhg6d
2MKS+SXRVtR6nkmyCt8DDR/GpWzmcseD2vexN+QbRCfJ/KRZVn4BsA+h1FQO4W0AJd94xSeOq84w
WxUDFarwNVpzslsnKCtecYkU0xUuMPMBabNpY6ByahWSoUfoKijF9UBFlbBOniNTw94UP0t+xufO
77a+vBPNaBGIYbcy26aHtfYCwDIR6cNWTDGKUr9CXsQ8mnNe3jU1KpRItwX5pyyBa1BneXGFGlj6
Y07CDgnJPm6uDCvMNqLcic+HToNAitF7osW7GolNtW0k+ArwMiku3+sZrJbCrNo7vZ3VjUv9xFIQ
pendiXCAY9XqS9VTK5BrFWxHjIrNdYZS7CX62M0Bfb5640M4tRRtKKAooAQpqVZLaYWV/x7BVYVd
fUNBsjmbYr/a9X2Kw+XLYe7E52CIPJ1mIEkZbY7l59AN0uQDhKG7gbLSeTWP8btQspxd1JvSAYm8
rQHtiXPKzJRGKzFPlIWrN+boVCC2kul05X1jj7xedG6iW7cR69Y7yJ4ZFNwyF7pgCWurpxpao2qt
mlUmpMXOqxbFIfx5o/sY8tYrP28EGGSBTqDdz6tS10fQnBj7NUnKwJupnSclcrwfm/aPQShg2dN2
k8p638QytIKFDRDQaTA4y/eEjNmM2iPL2NCRMAfGSh2z0yiFPYK1XW3tZwd/LyQHXCNWDo7uf5jl
wJ2DeidcE18+M893l98iUOxMgPiu1h0UNZ36WbYY3hp5WnhaoKtc8619Vjha++rdpRnEwVR5lzSF
7PWLNPM2ySIQGShKxReOGTZvGxXxrJcf6PnmgjcipTD1xwn7I3T9SY6ppWmVRXz6btWY41fFmJpP
lZ5/fvUiHElEYW0SMmi0q7RlQhmr7DAfR+LQQrMjURtPR3rltRsmzgfHA5o+XVIWW54TsxzgFw5s
WKLZ1d4kr31r5KikbjyLvo4btAQF3wbfMdAWlDhiS59smdr02cBQW3NNwM7fCxCNX/vMSr/OZmGh
Maxa5a+2dMYPSek7D9hVVw9aVMTMxYYYQloIfK138STPaxwTremGgGdU5/KQWhdpP8rWfZJNZYJe
e2nV6PJl0jGYizKA91u2N53SWyNix8yDjuTA+WWex7hsm2OvfZ+gtM17iAVYf/UFQsXSPGmdl/Op
NDTHZLXZj1ltdbtaHarL0BjgYFZm2H7RIO36+ywdu+C8HHqo8dwh9nlaN9JD02G4Dvsyi3VvVE2Y
UrmcJhjQpfY0Bee2L8mmV5CUBtej0yXv0smaPva6UnRwMFEeReZLb5Dpx50Zwl4NLUORp7k+yjoc
OHcssuxT0XZIu04R9DHHnKOrrK60exmy30M5qMjOW2k1os2dQmc9G0ld/L1toCpJQpB8Rba2wqMu
HHXlUDuj4lxVsU/cCyO1iI9xEqaqV5PZoS1tx3p5wO3dkVBOU5G2l5Qyz3Ytmmn2royNsD9TgVsF
H8JqGFsYgGUG0RMcwdsMnf0Y63YsN4jdXREjyifVpWea1fBQyqXyUZuGqveS0Hcqd85z5143RrM5
hmgdfw+R+SaBdsZO9Qhv9a0RpsmN3tcodDf+mH0mbYkSF7nzwvem2kBauU1Kq0LooR5kqKZpdaVK
mv5RRZqvcEfDTD7K/O+c87Y3zxspQeDQGe2qO6AY2te73vEJ/zGoZmTRszkhMYDIG7qoDA8NysMl
WmlRpZrf/DhXP/Z+VBfnQZfzn0CDDen5yjKqH3lQh/4VyKo5QTtI0u4DOZHHvZrF/iermnr/3FLK
8L3Vd/ZN6SfaMZ465xiFeo0+OspNGrA5F1qO9nWSfPMjLfzGdIGgog8iaS1KN/6sxYyAEDKtPC3u
0S0ElpaNZw2djR8y8u3RrsyGkcNu2xEMlqyWvnG3JZ8xrHVKL4as2nk2kI/Rc1A8e18b/VzuqpKM
022sqsou6J4Fk2sqoj1G9ZvI7hT01se+KeDlzvz73/t+TLMzVDnHy9yx68ZFxys+R6osRTZW1fHu
QKVRcdzcrsYf7Zha34YWZM8+HmW/PmhlHH4aaTbkO38wixuoLLq9S+WiRilEGW0/d9O81CVkx8ou
3DOumC9rO8rGa3AU5kNYR5C0Byc3qkObmG27L1oThINe5bZ5Gat2PFwbTa1p90aqzOjw2lPAx1Ah
WuzBmMTdIjWdAXloM7HyW3ASzZdQjKjOoE5EKngco/e/4PEtZ1fRHA6910t1As3WtnEVHiu0vZEM
mD6lzVQVqZsnuHh+rWZpRrA+GotLpJWT4bwEeYgYIrOsL3UIj5nDAZXJa9u8V7zEKMPGbbDv/dxh
dPs+QEd/xFTdLI65FqNljG6hHV2UaPTPu1aB+If2aaoPrqyTPoPXSUeSL8gew86ug8h21bxuAVHM
vd9fGqGcKedx1OWXRVVntdu3MS8PR4uvWWbKd8T/5mvZZkxLbK0ykKzrSwFfKkH/9FPjHDClq5y9
FiLZRllVJ7UXwBi7jqcYfdBRbvDDADrKHxoQOz6GURLc9JMZ4WHQqjM0RUbUKX1voaMtDbXxK3WK
Q6Bb6YMC6/8m8StDxatLRhzeH1P2JJDjHBow5UHqlX6ojwgI2LCBM2es/D00ce26zSpV3bXpPBSe
M6m5imHc5Ay7FrBvgD9Fk06YLrd4Uhzpi6Y4S8xOPtxPtd/fBkqXQDpBV1b/WOn9ZEOOb5WvPqTW
r3VHKLjoFGPUHkwzpxQ+9r7GqLO0Hf9q4vsdvCGv1S8SWtk58T9SLQ/EZ2Lsm8lIbuincTYrrW6i
Q2JIJput2Kg5VE7a3EZWGDeALJLOPlMbqhs4sI6T7FGCnd7VWGMiuNqTjiLpLlfjvhpz/Z0U+eV9
NFsIxgOEs4wLM+yg/Br5XHlypA13yTSC1vjU5WkVHqu21j9kqKKUNfaaspb9moK6RJY7NOaLJOmH
2c0dH7qGGDSpez6NpvM66vncLRWJetbxZTvyek1JLrQQeBqEb9U+Gq2EeGWOTs/XYSYKoGw72d+k
EOQ+zzemP0vdV1sXtXd1PDQ0u+G4ZTrI3qjopwfJKcIPSL63eJpodoq9BR8UvfAUmqE3zyU06DZL
I6xU6MS/nyOm5laHS+sOSL5/oUlygkumjIa5qwfx5OwNlC6+RUOHwr8NFgcXLr2i9pizLjpGrS0k
saqsoTmrhz2tWWdWQuTsnQzrgtFPzqohiW7hvw/znius7tzWnozz3qmcO1tOcC9rJnNEyIb5k7FT
AkLGXifk3ZZjhARbmHQlHgWFJvHtOxZUcfTjpLfYU/QSop1Vh+RjHDq3s9+POvoBVfWuS8f6Xdda
eohKwOzvZXDwjlcVjXnDQZ9HL8+54L8rWhj6iA7bSf9uGkH5XTUjvprXs68M4+y2nW/90lNDkg7d
WNrytQIsNt43UEz0r2NqtukZx9pqr+VOj4gdCqf0CiXZWAUFb4bm+0hviH2RaXbTIYzQ1PzcqMk4
ITkuddUZ0mxgqqJmNuIrKVUn5b3jDIZ6hmVTqB4peYruGM6QkA9KGA3GwY+bYPAkJx0e6rIduusp
7rT3eDn5/oRTZajb56g198ret3yOKhWxkX/pUC7+9XIS+ayMwGTaoiXC7Iv/8YwWpaG6Sjif4DFM
Q7EP1QzjGz1Iri1zCG5eXkpUR0+7oWSrYrgiihaA/0weltmqpCngRrQZpXFQptxLprkza42zrrfO
iA+c311EQaMeET+Z903T5fuX1z/5qIAWaPAJIOQaQzAkcpiEWUMZEyF1VLWG9qHytRFHmrraGHs8
q2V4VKbxlPRo9dkktMtHDROMRSYbWHLhMwCWFH1Cw7sdX9miYENtuk0y5B/GK4DdlqtIppz71sDN
pTZFso8tsq+uwyOqbOUtza8T7w48p+gXAGNi2rDqhsyync7tDHwXmyvZVTMNcKwRRZNrh6b2jkAW
HeK5DK+62CovMMWyv7/87k5t6OMwB8gDGnLr9atYsnJSOCDltl+dTZOPtLHBGPXlVU6dEGgvdC2g
DgFBWtX3ZZehLuQMOq5YRbnXRwlDAYvEYhp859UnhOY8wwwmEECpnpWIdat3SZ3bQDsiJ97PTAWu
zMawf778QM+3TawCr4Gbje7SI1fvSYGoWAoZDB0nZOLAVau9Pe6GMW43tu15X+RRcgowPP8Iq8NV
PymKbNAHActITTpcU39bey0NsgPXAU4TdVPa78ZmRFVx6sd3ZqZI+2JKEnxFAZsc7abvaTSjgm1J
Tr4xDBGfwDLmMMkXqgCk2AIOuvpEsqlq9IIEGjM0U34IekM64PWiHzqfFN2Go4ZIeBduAUFObbsC
PEhAhejU6qv633emruBKFZEOpZkmw09vGENtI56dXAXOHSM5Zv1oXC4//zHphpbIqbtdnmEklw2f
ZHncGlg8bzHATRWyvnRbYZ6tOfBcaKjCmNwP4PcdN2yV7jM65rKrNIl1W2TK+Puh/ocB/0+y+ycf
r9Ck+6M1J0Tv/uOfdz+n7+HPNP3ZPGXBP/5Lv2nwhvmGSboN3RKmtI4sNufhNw1e509EcQLEUOHa
wWf0Lxq8pL0Bq8a8A44iYxNGXLzg/6uJocj8e0AdiD8Cwyd4Qq9gwi+DJ8xELgghLkFAo4/HRb88
jvnUIYDuoIHepbp0mAobbyR/QA4LU5VXtQr/LEX/DiI3/0D9WS2lD1kGwsHHY3sKRdjA9MxKXzf0
FqvQS6bgAKtDTGPIuVylKmguRBWajLGtZaQqDSL0UmC/6iJ4XAUtO7h13OB0c9c95U7mGfyU+TP7
NJ9nvqZ49Euiw5OzdPM74j0Vz1tJ4T4uA4cF9AxzI2ZG6wsUTQFjmNM89Gxr+lF1lxVNP+ojt0My
KBYIwxmX0Awbmim9NHCG6JB5M4JiV8i1K1c9poQ3ailfWXN49/IvW0Zo8cMcgotCTsZ0TnB2l7vc
hngUgmYNvDhTfEy+srsC9Tfu+XBAwl6fdn4TbeHaVxfW70UFoIGoBp5BXcsb9CE4CTqNgefksX0c
YaYfW7qS3jRazZkwTtgNdNT2Nu4Zx97pZa+GqZCH5niG/l94RMGqolqD1P7yXqwUDh9/l8BvP6KA
DL7X1ZGrEU5z2iaHxZlL07QrHNjvtaJKOyvuwLXScx0imLmK9D7P/JsuxJ5I1mLzk01B6TEkGC7t
2K/PZivEso0r+aeTyLOF1Y3PzMxk+PK1mw3pLZid+X2v9jgwSz7sJ6T49b3fYFLh1VqkbmnXLi+q
P0+F8ihhgYyHScLyFQ/oxAwNcn/4L1CtaXSBz6pAH3Yvb97ypvqzCp1wGuKw84w1Hm1OtMk0Ig1l
OuxC92lhjrs5yMxdCVDNU5PY2ghCz+MdkCaZSx5KJ6rGIug+bb7relSVFnpoQmoffwt0e1w5m8wd
kmhbg6dTG0jODfyNsE+w0JZLofqd0CtFkcdi0OtSMOMZFWPX8/IGPqa3/0qWHneQ4QvpGcURr0pf
pb9KV4JjltnBWXfyd9jajNeW3db7JLL1s7a0ZHKnCCHtzkq8NLWtaz9W1MNsDqE7XPX+Puyt4Vgm
d22ItXaIyMJNSMuJGYFknFdq/BUQU7QrAqlDT8Of9wzrG+Yio7xPYw1dxaAqEepmmk2rKN2IfyIX
Wj8asD7COZgfMWNd7iDGWMXYhSOOwCkO3JFlYzk7J+kOrIzqdcBdoRh2woJky935xKszQXmAXBfk
x2dDULXW4DNUVuiFkxaeOxVdGKlDQfDlV3ciiHLtGqjJUt4CqFilucNopXWOR5jXA4DgvprGM0aS
cNB7zBrtYcJjmIC2seipPRU22QygmD2hE7vcUwQW5Z7rEZ2oUId/NMbJpeTYyV3aq9V5HSnRp06b
0oNt5dHx5cc9sancy6QYlBp8Dmsl44RvZB4E2X3qpg6fHWkUjfZu43s48YEDMxAcCi4JoZm1fD67
1VPkeWWCMVK5XqKqiO5U8sSERgo2judjcvT0fJK/MVllhK3BfWI4KYLbk0JNnUISkJZpblIrX0sm
ymE37kzA+GdDjd+bWTR3gdU2BwQco5upxjAmS/GGA818lqNpe1ZWGhQMNXW8ws63nBzW2/37x2Ht
TmGM9Jq6etGOr1eUIfy4uTPCW/xdsyu/meSNeLpSQCRyP+7Bv5ZZ1TMF3QdzbpnN5qEz7ZWpU7Dm
KQ2P4eH8jVlLeGwMv7mU6YneVylDoqIzsh3mT91tNE5oZtb+9xHsuhtFuoaKvtIdpCn7Ioane8se
gtveiTHJtOJsr9HDPGQxqrRK5/x8+XCKjHoRa8ipyYNVEav59CGLL98lgZnBREWfq7Xtve1E1Y/R
TJ2PfLgAOSKr+9b6eUS+oyYypk9WbMDNVCbZ7dB+c8smTL+UrYQenM7Hq4Cut4J9kqArwZBWU+5S
jJ2ZHxWGUnmd0+qjl2Do2XkKFGksLXs89XbMKn3X6II+8HD+3UKrPF43y8PK5Av8zaPCiuh0Lx+w
mv1ssGjXu1WH6kkRFcMXHivdj1HoXJB1FCg2IJCJVnW9p8AZ3kd4CkZObu6ZIXsZZsEbkejEjsMk
gbMCdIZOh7O6Hxu1woVVn1CMtYvxY2pov6QKzd6pmoO9qaPP//IbfsQOrzYAuBOYFln4f3ArLzcg
a+Hn53zMLgKnHk3ay4SuMDjfRPK6LqvPEhJKd25806vtKtkXCPkyMRg3oqAq8qblz+CTIOiTvxJ9
kR9Z/gwEZWtRUTBUUoXVl5wE921nth7pdnfZQe7fjcpsXKm4Vr6V5jb1Bgd5+zYr7H05NhA3ypjJ
tgp/uiyz5CKqqxanOt25B+RS7VpD/wmzbQMitw6qlKEAt+gpALTkg18j/5jLaTS5W8k16wk2Uy59
TwMFH7m82IJHnFyJ3guFLYqk0HKWu9NWVVn3FdbzkpT/yrKsOiuNHGPzUJY2zoPY58V7AAwkSkUB
UkUx7TGrfxK8p1KfFAM3GC+qFOP863EEt3cosmHYMfLYciR6dtaR/4ERw/ETmTRczOVjMX/tKmfA
exQwkooReR9iS66f0a/EbGerUHr+ZDY1GQxu6no692stJaeEE54MBCvfnH2g9H1R75XCr5juGPVt
QlP4rRImW3JlK7YfAZkQSmOCetiixw2+ZfmMsGTltpXyxBuxALTl7r7PxquCdnpcO2/jaLhIoPbF
4XBJXrfxUT07NXxOQMyhhKLrCQ59Vaukk9ExB2XQo4W9hrJO6XtxYydk3sPWm3y2uYLVR2JogNQG
BrtmKMR+2VaWKiR7ArC8fY0baYjS8D5HynKXxAbzNpysDxuxS2Qti8MKrJdPkA1mLAE1fxW7erVG
FqtrSYIpys6Yt8U7BLSDi2oYgrMiUb05dzAO08rrMsCLsar9llEZiAo8vT5s/BbRF372W0RHXwj9
QPBcnWU76sE68g69sR2lnWo1IzDoqpPpyQ6lh+BJiUlnL1+X5iHLSTTlHI0OuduQCH5+n0GbozdO
TNIE/ntNe5QHXZebNMOGmuz6hlBSXplIoh9qyq2d5gQ/EgOf37Aeop0aj8q16ZfNWTso047OgfF9
zLSzx435nyboP0XT8t/LgB7qB0SBH542QMW/8Lv/6bzhtAJ6psShnuISISr87n9KxhveHIMb0d5C
oYMC6K8GqKG8kaGMoYMEh5TkVVAI/vQ/deUNkh7kyKjzKcKFw3xN+3MZl4VSJoxgSnR6swAy6XYs
Y1ZSGX7tlzlnN6zG5HxU4vmjjqHtBRbCzWWSdPJWwvxsRdq2MNcFUB/pI4hryxXlTCpbLH96sD11
TrwyLJKOYVBwTsXlGQdPNdpigK4aZzwXwQpNJ2IWTWOB916uWVRGVPhy0rmjOQNeiPtJWG2MWG0A
N5wtD29wa0/e6Mf7NEqDzx3ezwCAA/3XqNXpt6FU+wKCuDZ+clpt2JKVW0ZU8evg3opet0EVBbNn
NYfSis7020Cr3aRAjt/t88akfzg35jVukFh+zOlg73KjQAP/yTH9P8ydSXfcypXnv0qdXjfqYB4W
1QsMOTI5iRIlbXBEDZgRgTEAfPr+pdynbFLux3Ktys/Wec+miUwgEHHv/U/3f9uyXo1Xr9/77zsZ
V/69e+BKZrLSrgTT1/elmFyPoGWqPgz/8SEWum/tM1QGPR4k+aQf0Xkg8Shcs7+bMtkb5w5xX0fE
xqAZUZ91BFXBTS3qR8eoKI7e+XSvD7Xfn46xr3EFDRDPM4d4/ensxaYacYUIZSoWE9qb4d73Nk7s
oq/KIuwh3noHrcfIJHauddne9HLxS/gAflHVaMPXyRmLh2Yix/aCqU2mxat7Hbq/9zF/12R/v40e
ciVipa75CPT1gLxvT9/GL9zgSiuEUUTuLAKmPuHblOeqqvWDp/c/RF1uCV4l/ac8U/YLcQpZTzYD
tI3eb+ubtcycL+6Yk2BstPPwgMjQikroqGY4+X3nHjuMPz5bBUEcsSxydvBhdoxvUx+QsV4qosOD
aq1yxpNBnceLr43bvVphZT3YQWG8bKlw7YM0saauQzn1bXW/0e5lIRQdy3oog2YzE6sfLXKrqbJL
E9w1FzAxx6xfZvxkja28z11VLPvMgy8bphmdBGEPno8fyYx55vjB6x1JDHG6+C9I+nTCU4pOG44T
krjdvDpNux9nWZJhPmqeA03FkypyStYcFb7oyYiXg3m3zm26HkkNQQiui1Ebwrp3iJN0Pah3RCWp
5Rtp7y4c4RasMnZzFDc3hA9sCoPyqkrYcPiNm1x1aED6bJPWIRvzoR/WLK7HipyN0huKi43FQn9p
i0HACdARpoREGjPK1yoXckuGC2eFMajNrRzFBm7f4dcFxLCZog+JQi+X/arp+kvmOiljbXPjBzOn
mRguSnhFjsq6k0wzw96NW5vXTzPAyNmHcayFqsrL9Q6GFqnPhujqT/CwBz8OcE7/Ua+bp0JyxplM
GYgv4b1t3gv6hqEOPVn6NUKVerl37ZF9ekt156zN49LQ+uSmE+r+wJY2lxmJM2DlVpqUAdQ1P/Pt
nbtK/tsmmy07gTjlx4MItmgDhyVPA/nu0d60jEVoTiSijUu7wdqc8oeNTK4fdMn0ImuBO8A2tG44
NAbxQYE59qe0rBQeNCV8safJnkUW9pbIg12T+0ScBi0G8dlyJWmbY/ussbXMBzh17gfpSLEcHW32
GwQxmXrwKxtKxrxklREafUCQeNvP4tg5UkJEGo2TVfvfmkaDyuVqovq2jbZmfifxvN8NelX+uBIS
uyuNk72qt8iYSxyyQZOiaafzurlnRa7MD6OmQOumcSC7xpy/Oxj1XvCD15+8UW+uyjnmH+G8LeMB
cq11O6ZOc8zcaXh2eowOiZ3JwrpAOyoWCF35MIqdgycbZMfFXK9j5YxUmZz8vEoT8y6AsVOGrWOz
eG1JMPHSjBgtDX7JRs7Y5PuW+T05lUVqPhstYdWhgQYWBuBc9ofecaYpTDkodigYf7pjVj5ppR38
6hgPrBH1rxEg+6xJLpPMpkIcDwoMi4mEXuEzxHZrycTZBvmhtLW1hpKL71tFCExc9P6cJYibPfYZ
HrcZyrXKdIKvg6s358AGxnxyO3nr5Hywt9J5YUDV3vXQ+yK3g20Oydk7dsUobgRjL4hvuiPOWDmx
rWDFZ82RQC+Ml2/ZOsRtT9DFV8T2P4Uf9JfOWwipNqSE+CbS/KTsNac1E1P1S4DWRzRqdGQrEQNB
WCmtul/6zA/2i4eAfSj67VGvZBEZpW+fq2woowVTn/yyjtoUnGGdV5Ex11eAATp6NJiMcKQqhiBq
dY4uXd/uqkDzONbGUX2WlsdiTd3MuphD7u2Gqcvu/dYg3oNcpyrU0nFIZmc0H6qMQCLujHXwBt+O
7Ek4n7pAiiIq1iJAiyCg+wa9ORthYZpiN3WlfyjzDKRhUnZxWqdu3etd7Yw3Iqvto0XyNh0geZZh
q+G9ltft9IGjv0apVViX0ujnXdPg1gJTcVM5VbxPdBMGnN1jw1SiP2jbND2slpvr0EBT9+zMjK7P
89jmyQwQe6+1REo5ukL66Os1mxn5rhGrePtqZYNNsKyw3d0WeNfjJxO2/1BNgpCuhpUuj4UKtuDA
iaylx5lXoYnBv/Jdx4rl3a7s28EzK1IjXJXMpq7i0s2x5KzKKdYGZzgttXM/++qIGceTSH3zpkIz
ulO4ypuVue884zsa2EepXyOP5KMhgsStzJc1y+76Te3srbgvtJF0lX7o7myrh75ZD/4UWlPGppoz
QpTuZTT0YjcUc+gstTrhxcvfVVYTdR5x8HaqjMTgbf6YKqh5HbjDrpUQ0qEzG9gWmtaRo86Ltawo
f6bSyBMbT5U9a9BLKleNL7PdLeeZS8ChZoUnkM2h+cGO/iTKPtXjUdcO+Urmzk7vfbcOHWtsi1Pv
MM+P+jqQ56k05irsccuIiH6c6tCupm9lByV8afXiAiN8UrGh5frOK1SPqoQbmmbfNGeZ4OKnvvZB
FllG3nCQZ8eidIEAa6upnUOaZrp/UX7l+Bhi58OT0NlUzVIa3OGqSRQU1PSxxX4ktkk4UoRhYVqK
IizNTk07mBS7o3Mzd+m288ZiGfbUGgyV+isQiKX7cksOeaAweppUf0ME2pIUs76h0LD0Eifbbu6G
BIbdfDAQ7t92bkf9vlq29CIhGheIdPEYBevjtj2WKfecbdCBEmDnjfOlw048QPiQg9B1aPLDss7M
ecdoyv3IO9vdlKu+kj9M/OAS9nPrxtgQyPuNDWhXWtraJvOAGtTPRut6j7xkBVv2Y0uuEPvwli6f
PIr7IBwVLMlotRrX3PvYyD54sKijugyqX9LItI/dJEkdreqiPQ55lmXJZsNprzwMOIOsMj8ucJU+
Y9bUTCeYurKNyrGwQdgLK+XkmFe1z3XRHewWBvgyZwH5el1/hwCnzQ+cJvWdrwXLl4mh5qNdOv1p
bXT/gWDx9gIQ9Tz75XDyEM5cBCQzIkKwoJkw0jK+OvSBZ6C44JCltfGrHCyP+Ld+wHo+nb5zZ50v
o5HqZx4cK4avh1Vs06PajQrGWc8uMVoVAqbNSlZtquO17V8WUyzJRjMXVdYkDzB++5VQuwZs+Yrl
JFBdLHWYshrUpmL85vdVcDJQU0mGZXzOSlktyYj2PPLeizbaRL7wvJfl5DbDvJ8gU8dKijlJlSye
IU+iB5Guf9KbrDMiTy48ySmwoAFoDv7Hi1Gpm9m1zkVWzqcm7d0w3Vz+0JX3supTGflo5hNUx8fU
KrO97W+rk7B3qVthWGcs9cTjVMMEiYjvmo+IWrIEX2f/XsHgf6pypz03o9Hdrp5c71dJ/h09Uxvs
KiWwyTdcGkx9OWrrXH2lN82jIVDLQ8CpsYeoqqWJ19jbXY6lZKhLsJbOsWiJaBpR8Zh2etNgU3fu
e234eNXPHcrV7k5NMOYXU4nsvtOrc1YOd96WtjfklOlmTAdwyjzt2JYIRtxUqG/MrsTHiWJnX9fu
g46kiCqOVCycR/e2Bu/V9+b6hly1IZJ6M+B875o7ozOmy6Y1XuxscL4lEhX8dBtnV/fBmJS6RsfY
NfLJUjTpwrfq/XqNoTD9PAdMqoy9WuUN3G0jCbJxug2QuUTKbfKzCe4ajZ3vh4a1DHewqdOjglDI
XqvW8zrI8SRnpT1Rchlx77TaeVaIV5AJKCgmsuvLuMtzL1572/y0Zl299xmPn1XbqridnJdc5g11
yNQlKmjmhHD4eV+l1s/O7kWwm6qtSWCip+dO20juyQcEQvlq3mnNKp6MfGgvTau7CydU4SUQECmn
V7DSbaoUsGw+nlfpuWSNreuh8oiAk9q0nhu7HZ7yrfpFBvbwA4FhFWfzEogwNzMfebmpwmJS6V5m
Zb2vdaCqSMvbIHZbcdPkzY81FemO4rs92y4O6J45VuFoddbXykrXKJMyY98Zhlu4ExoORYJUNt0l
Os4q+9AlK5AVTatORCaPmPjBwa62h8kfzScEAOVh6eZ2V6supwRpuwDCMYFA7dRv0VB2rAOrL3c6
++73gMrwp9eTozjhjUgyaIoJ9pBqF1C7ar8Otv8RgS7NE9bf6qzVcoK/UH/yMb8PK8fB1LWGhzMH
Zv9sCByI4QudRhH4MyIMl94KY7Q+rDu9oXNR2Q3JkFc8bNSTolu2m1S6xk6N2QeeyRLmGB3HKVme
uylQn/wUE5x1Xerjsur3A9kiiaVxSBuiXVEment83NvEKkYmkmAYZTxjyhBD8GN7adZ516qC7Yjh
e2hwtjwVRWEdNEqpo099cRX9Wd9rV292zaQerVE6K2dBkD/rhXZfZ8W200z/J/Zl5omnbSQ+R8sx
KIp9IKc1AQK6xXdTndkL6N2U1nygXtsOlQ18lJsmZ+lS3JiTs65hi0sx6aKBNyVBV697lHN1qKOA
iTNe7wOzr3RHcfyl8VS+Bye1npvSQxa5kgfniNxFubxNO+8aJjlUwcsQ+B/MWRpIlkoyiqUBpmnU
Yuea60HjBQpbRHw3S+WXP9q6Vs+q8bkFS7YsR1/1obVu7X1d1k0TKa/yPqSrlLt59JopdBudogaH
1oOzbZ8LJ992g21NNGMM+0MOsCbpZrRSGzyQ6egvLpzaZppGcdU18gi7q9zM9uiaAMIp+bEVV5g0
ty/pKJ7rZfF/dPjZnvk/NnfeQN7oEW2mc7HB11p4s739OZuEfXJnMd9qtbN+qzSjv1cGIBwpmCuS
W8f5Zksd6M71e3mZ0Uh/q21d3rulXp46W7MvsACse3to0MRgihIqsOQHGkrnlPpVu5ftJE+WYUtA
PS03jm1fT1gj+uoyFv3yIPK6v+2KgH9slEAkoFkfxmbRmG3Y6mtvz8ZLo8Ym1rVx6vegZJUXVkO1
HgJifq1wYOR1BAIb+INOYLCgxnWUdR+lt+k/Us3ekmDyVwyP02GvHB8xhyeUEQ65gWQ1bQfSLSe5
R7tKCRKkVceuYNvGGEOOv+Zd4o/Uhf2AZYZnYjuSpMKh6NzG4FlstYHbY6M7P2csCYkbS7vuYZB1
+cnauFJcynl6SHHZOy29xyS0qvrvabcEh4o0uM9CKHHKWueHVtTtyV6DIdKwGHuibIel4hQ3XUlH
G7rW9qDgXz3nLqVsLpfpAPKWv1S2X/2UElwgx3nRY7CzF7U+nOZmC27GvqVGQh/75M+d/6B7fZuU
LJpDUOp6rEocAhZZEk45jeZerJn2aKr2YVllHtvO9DAJ0/heD0sWWY1QF6RlX+CI1hYHlj7qoVg0
+QKIM+t7dqQ+EpXIxpguycFluFjSQzNp8vPSO12sRKWdM7esxusNJxFYzy6NQeKvW2tth9V56Z4s
5OgWsqKGSQ5VrL1L/Zr1PqKzjq722odx7df0UUI0qw6zFYzabuuXZS/N1f3pKXdLOkOVF5mJD42V
LuJ7TkTDXIez6bTGQ9Z488pYZ2jv5qp2UqQZnTKipdeNkzH1HdX5tEHC6NlYUK8Z1ZJ/ghLlqtBw
pf5iBNJdd2mtpq8BhVe1m/su2KfjRLxt5W3mGX9A+2EmeE0P/bVheLbathbgYC2xDCVgYC2r4mD1
XpbvGOFRHTdr7fpnp5tTRUJFtfqHoE2x2Ws3Bi430syYpQmYj2ZooJ0s494wNKJG0UHtDFVne06+
tQiFCqZ7ttO2+taNqmDOXblYf1wXrfNZ5bRCtzluEO4vRnCVJIZ1nceV/rUc2TxDrbandGc1lNxh
5fbSuLPdGgy1meah3JVULT9mw2qeTBoCbOHq6RFPsSU9e7aqP41NX3+ie+pqSrvG/rr1lTvti9Z3
tlt9FuRnFiheE8dR9u3EW0Z7XppOHndLXjTJStd6ycS6DMeGYSLEkTEd7mFnp+3JM6exC0VrFjDe
2uamrSWhwrBtr+UmirN23/p5Qak5Zw85uYQ1wjmGxCytYpEo7WT9K5gYusbILVznoxF4COdE0bOn
54ZZ10lmSkaHeEaNXTIopdJw1GxL3Br60tY8z95lDs9ksjpYnQuE0JsmP99uG891aAIAlG3olvt5
m3m93cy150ck9KN5twwDPw6KmLeE8A31UypZnjtjRsWPo8GgICpiHj1GG3lEc+SlPXO8fO4pJkZ0
2vxIivBDXEMO4d5oy8UtB2+LMsObnkE81GFGo+88ukILwpqoZ0R3TooAlSaRntlpLf9CVZ5fsgwE
IrImRHqxKMCeooEFoZO9q3deVGaVAi2ebLKoDb/K9bBWJWP0OWjaNCR0igDwGqm2jEYqsDgQhfIe
NquwvRY2e+EerbmwGGpIS93DMNa4My20jMbdqjZyy1Ef2FZAI0LOluWpzFG6xcXm2lnoohkeoxnx
onvcWpWOcWo27BmLkD8QwxtNNNFwf1F9mt8PltX+GIml/OSaKmAILoc7e9CNITSFVxMjvS1pWLbN
ovaTlTr2wXFTAxeB2l38o+h7BrV5j7AmnJUz3AxdbYQ5ZdU90PpK1NPc1p8s6vfn1Vy220DgjB9J
BPEYI43C+ejoq15HmCR4nM1T7n3bOhXsNEblnNILmvPQl97cPBdjC9XAbwav+AULm5m9kXtTdRiU
TcnPALptdoxhhuAm47zdB06fy7CAT7/s+OTWt3kOYJJbWuqz4gm0T6bFY/VZlalO/bIVn81N9E9+
Zo23Rl9le+YMLBkiMzw/Hqkfs8M44jpw3qDfqgjni8KPhZU1dUwsBK9yuTWWuW8WncJK0wzz3unw
fTqvdUtqEvJ8sz5qZtHCUJw7j4M7zRaSyBnHr1FuNMEZdgOzep9IIh2jBeKj63V0TmTCW81Jd6kS
E3o1Frcqqfdj15n0r4VzLTsLvVHYK+WtFeUCwhGGBTg2mP6ERcc6IH0N8fCgpFhTbqWAlcVqGREI
D7k7UK6m5Agdtr6pbgd8scw7gjl0k4EEJug/5Oo2dUQ2Nl+h562cI1dqtIHm7/WOf0/+k0QD001s
2rxbky9pxXIG5vSHa+D0MvXi64BJPA4GyjWwLRjG+gPzXP9b0Y3V19Xs8mVfSqv+ZFJ0Sl7Wyvq0
6cwCkDEtOsN1AoCYLi7zHb6NbklL4C3P2DoPKh4ChitHvVAtjfWg8Qm9xqzcJBc1CQNllpZNaFqZ
fmv3LYEdM4PnZux4Qads5NER/6fne0852F0UM2U3VyT5OrbstGXSvVpyV/mC6rXstOYGEHOVcYBH
7a0ddHy1qdb1vRp7DYAz1dwErnFGeEknISbQYqTjUTfNQe1bQ1jLXnc2rBuGPgdemdvZrhMCJNYh
amaJzrbm62A+sG41WeeN2d21QcCexyE8xcw5lnRHg9O0N1Op1A2+hD59ojd622fXbsT3FSrwEHOM
m/jK0B8tDyS5ZJSnjTK7aMWMT8W9L7qPavSkIH1DAHSsWunPj79hrLXBwOSob9AkSTjJjRcxqOB2
Lv1+3Q2LiR+nzhkJbBvI7ENVzqZ5mDWCLV1eNg8Lhin4dGXbFfSj/vgIwVEYR79XrUiKIPs5BHhe
Wuj5eOkKOzjmM+MibP398ZPjpNsS91NvbSGkONLNBYKPPmw7W92knRnInRzI8nY0nyH/yJS/PcyD
ycmQu3Umwqxtb1LDbNNz5ZMt9GPyhny9x0C3y257d+TldZplG2/0Ze54AxmUmGd0auV2EDMh7Nf+
2aqPhHGkW9z1msQyAj+HXyQTZiP4mVZ9khYM37NaKjP9Ym7u1gWhSVL60RqMfvymF3q1fTLTa3Xg
G8rzE6eaAy/xmVF0H+y0XHEWRbYvjTGYIlf4uR0zASri1h2Y+8xpx5kBiFLkx4C7RHupJIYJUeNx
UrzYW15gBrOovpnumcqXw0PTFebHbdqElwxdYC07XQyZE/kdKTN3k6bVVHMIJ/1ZP1etYT5ORD3u
ekaDz15dbd+zQk8vziYM2l/HOfdFtj3bjiiosIfh0cPN5yBXH6f9zAXNGV3/gINLddeZRR+b0tDl
NcTMu6GY40qm1KcYWNb7AIN5/A4jNWP5BIW31/O8uwfIrn8aUO5+DVtGiI3F7hNv9dw9FqUsg7Oa
Gv/sys7tY61Sqog04gwilaXrs6djkDqUMhnNYCziCp3818UO0i8DMQQfNUrf2BtZCl6VdzHka+dn
UzRIZ2Fnm5d5LcejN7f6XY45t3fIr9HQJ5WuRh3WQvYxjkfjgc3AOdBWIUxgVCJeZC6x6SsnpS07
jFphWE9d/g1xennQCI4PK18FZ9eyl5MDfSNyDS04rXCu8SupPPTO0kzcdRz9iCj6tIrtxcFdJeWQ
3Df4HnzIC8TZ4FgtbOasZ8Dlb/ZyqJkQfjPHIY8ML6jueIMkyh7SSkrcNIbpu7KCmrkhUBSo91ze
jDbcKeT4LENw6QJPj4xOd3e1WoBU6jX53ca8NQsLOYCtOtmKNsSQcxaaXdp82Jw6/wWYzWZnwINM
8kbXy4iRsrSwBsR1HergiA7fruyEurY9qVFaQ9xVBYmc9SR4rEYVlXORHmHE1agK/OmLS6RePHVT
f4NvUXYkuQ9wzCCr3me4dVydVCsjzxDCSbZS9c+rMn75hV3eymn+iCxt5ShEqr4y0boBP13vFplX
C7yrvngUBNzGXu9POAt5wH19OjincYEl4Vra9JSvtv9trZW4MeBY3DNMZeFvqmt3utPr8eJ0rI0g
K8ywTyG+RHy0IKO+MtNjjdzFitJZUzvPlS705Ebv8pfGGrQTwFvk44DUR1pZ9Pt8UzhfaFwwtn2F
s4aiO46qxfmgL35zA5VEhEDWvheyn9oHk3sGXE2jf29PCH9C6Shx2VIZHGmQ608gDvg6VfgtLVqb
A9SnfmFFtgqgMRKu8nUpZk4x9Bnio5K+d1ts5foF1qWZBD4gU8mA/rk1NMVEd+RILUTPwMKq9ILs
OMUgK+yb+uxonORra7rZLtNNTEM1+UvzzBkjGjlivARHKPrfuTJweaiwz96w8iB90x7NhNvurVd3
J2q2LBWnsmAoNZhlFtW+ek9e9JqcA7cDl3+XfgBKgulcpUyvSSg9+6Xe/rbpKTt2avitznlLp/k7
NhngbWSG3pUK1/p3qDmvWVK/L4s8w71KHg0qN+fNZdupWJxtHQG0Ww2qdFOvdhrXzLzZUhuf5sBr
Z/+daxr6le/zisgS+GiyTUzmcEHER/UN46YnaBdPFtDnkZwyppml0MGhdDavEArR2O/yRU1PS0r2
UotB0xE2hF8eAP3p+OYKGUSCF7L+stYDaVKjVug0r9Aj5bNjjo52dDUm5ph2BaVwXoCbqaGlY5e/
mqomzF3M5GUdHL2lPlhLY/zuBbi+7SZizg1O5qBtDk4t2oeSsYYWdfVm3c4E/Hz06XJV1IyUtQ+i
xwpwb+powg751MxTMpZqXZNKpV4XG6MDPFfSGHUvwWpfKSSaJJbN5aVjVBboxlNQTCCoXTlqRz1d
EfuPSiHw8tx5O+KX4z4uVlnzatErvKhFcdYRXcAMltIKwySKywiNoIVVTqZtlIVakw7M4FB3YWuD
MeLRJ/ctj1fyoo9urdOzLQgq2T37Tp6Myu3ATeivn/FK69pYOkL72bR+Qa2xLJ63B7Eqvrh1azr7
opz9MbFTY/1e+0uhR1q/TF1YzcugJ+W8QAzo8s2NUedU10ZTLGwBTMe0SC+tqTvWzYhJHuxdBseB
1/fnYKs4ZlAolTUUoh7GS+bhd4CpECGIca4V7T5rBhhzwiWpLindcZoZNuQ1YwGjCti+4c1gq19P
/ck2ah2vElycjzJY9eW/QTR9EvAbmrcR8v+YIP9//muR9Puf4iplH97+qv+BafQ+tO7/Pw01GcZv
P8Twb7ufP372v//ux89/+30P2p/DG3oqv+hv9FQ0p/8O3YgsEyiqsFOvqpi/0VPhpv67TZAFsDhb
ssXo4z/ZqSjwobvhzIEiAJsY6+r1O4hpzP/jfxn8L/wwrs9YeEBK1s1/hZ36evP1+QXgnnDqaUFs
ZFRvmdaFVYoGJLa66CgcDdZ7xhs56/jCkZeYBU//cLv+CR3y9e73/67m8TZiR0AD+NZpBysxQ1vJ
ALwIbT7A+kls/R0ZyR9X8EzsLuHns7PrECneiDuo7zuJ7YV9AVKmkmlUEwVF/V5Qwh93jZMK34sr
cxjze+utDqEhvoUpVD1epENhVk2OnWAAN+3VxPCtwwuTStyw3wk+easu0jkfXf6AzXy9Mn4qrw/K
sWgLCdNnuAzepN0YaftLYnUXV4BPx75VK+NKOzs6OWaCKxQ9gLDc5xiZ3fcy2X7nGf39FOM5Xj8J
y+8qPcZn6K2EhqwKpcHT7S+wM/ydoJEIU/gkn7XKyw4p8FaCfNbe2QD74OGMa5kE53uFTCTu9Bk3
8wUu4Yri9uwxSsRi0bSSdu3kIVvmz/hGihgnKDrZDkM3g3YQlRjzvrNr9OljquUkDdu5GKMuxYZQ
T4X78NfL9Pcq+fP74b5DJc+LYb+507VPeF/WbsOlywNcFB31LHiBQweRGTrlMduVi7QY1WNx16Re
fotTgRfpkD9QPluYm5nFmnjm+pROvvjcd/Z6nzbVGLsLRI6OlvMdbcrrUub6OGx2CsNh2WMtC6f9
9cJo2vXqc2y6F4MyZ6+8ydvhM0o1bylc3XrrPdOnP6+H8T6WImxNSJidt+Y5W9d4zaZZxUUrv3ac
V8YITGvHQOPvMX//fNFeX+kNeV7pq7fAGoFRetKsSE/wmIzwitsFyRz5IXy5MuxPIpbRj79eAf/s
G2Igops43fPvt2GKUtfcbNmc4lKMO6wtbgqSmRyfqsnu3/mKvznWr9caRiuUvWzpOnvWW09gc8zJ
5VvN4gKtb188lk/BXXvjnljzxufypgn1fXuz3Jl7byd3w0ecGy7Bw628FUfzblxDe4qcXwps/O49
Z/zrovmrz/VmUVV4LBddhdmtpc7rdXaBTFMD6UrVtivhb+WNH5X5O5KbP7ZvUpZc1MQOOwvg5h8+
7pvWQaIulsvYtb8Y5u6dVOTv3PE/nu3va0DuZBzPe/M2QMqYBgnsWzPnxyUDtlXkTGxB9v1S/fzr
RfTnhv3mShzi/yjeLsu8BCjgSoggYnFyDmX83Yn6aLh7zyP7j4fFlRB66lg0koQCGvr6ShlMqNpN
uVJpA0+kaqe6NTLWb/P2jO3j1Uch7Lx3YpGu796rBfL7mqg9KEd8MMg3Ii2b9iCdW7lcgroNES1D
qEVPzUgj+IATcuR07xzt713v+lz/QU25aaMV0I4slzxlGF+Ly7y1u8z45Y7pMUOaZVbvXPCfLUYP
tfY1+QP1zlvjIt2cvaVzxXIxVL4cFdLuyKv99yIv/nh0gcvmjWATIRKW4G/VOllNwhJgSXfrzd2V
qhN3jKQDdjuRA9qDwxJ/c1ygsv714vzjbv6+LNUfdR8m7lf506u7WbcMsUpcNLWgeNC1ajcSn7h5
Q9KZ4uvVUDvDtvKvL/lPvqkNPg6llkGg/odvQufhd0icQXfbMVYXTUq7Z+8Gx9ttOmbLZvMwOe1p
CI5/fdU/Xnfk6OBeGFIQz2j+ISxuCqhcCiD5tqC/pyVN8MHxSiMqZfv9r6/01qyB9890DN1EfMVB
y19vygZf1D3ox2Zd7It2Z5/UbXVynch8wmYZjxZjL5M2sT2AeBDEdx7n24Pyb5e+XvQayIsa7vXj
XIS1msHgWJcNdrZLLeiUV6dfGzkBMe5c8a+/6j+9HAUAuQe2TSPy5psG2A1ZS6ZZl8zX0cfc+/TL
Ncy2wkoqs0PI959N1n+ha/j93f7hYm+KABd77etE9Hqxs699NdLHf/X3A9Z413/xkiPWe/NlcMNH
mKO72qVT6ZRMYnPDlfDmd1b/a60VQBl36lq08x+S1TDMfP2EbKPH87oR2S3sNLha3fBV1FUN1xHn
nH/5+3AVinAaSPYV741UGX9BGNrEq92OQ1lcchs9ypy/m1j09r1i13evCW4Aydcm9K3LS2YQIOXA
Hb7LNcvd17lvPW2wtF6KfAn2nf5/qTuvHbmxLU2/SqPveUBvgDkNDMmIdMqIzJTSKG8IpQy993yt
foR5sfmY50wpgxEdHJ2+6otCoaRCLG6/91q/SVacXpf7FeHQdbE0zjiedXCVF90HkCCYEqvaR4NF
uTfY96lCoUwi0yN/7oHHkjA8340nGshT9X24ZkcIXTmMWJDcKaOyA72pJLndSP2V5s8ZJ9+4KTtj
ZQ4ezQ6axz1z9iGCimotlSHrnLT14FX1vmE7VpV+tCPVAAOrreheLs80upEbD96MXN3h/L1rlHw4
RL24yJJQqet9m+Q3YXuTin8mYMo8X0RYrCaQT1GMlH69LzGXn8S9CV3//MCc6CsLOiDTGNEIi95a
DEzekcT2GwDBXN4E8Vqur4SwcM8HWZK//9GO31GWwnggpSbPiomiPhZ7A/QJFB9HgId+H36PYjv5
2XtuvqZwcLSvzp33IeiCqIp96pinOUFJSIIaF5B5VkBU2OjBn2/eieU0+42hVkIWCvnHxZ5aW0JZ
m/N8y4eCd2l+p3oCnIYYxa6s2ghgve2++3E+5jwuHy+M88wwDE5guNWIUS7VGQNfSrzamiqQDY5c
2sZOiS7r2XkLmL6Dr/D5aEeP+DkcopiYeyGnACtZPpwmCFOMsaVpFQOoXRZ36EmjuH8z3cS3/sV0
EV8p19b19Cr86E27+Jk/n49+ap19DL7YPNQq7SuQStVeTGVS63fgm1Ym6KkRRJ8AnRmou+o76/3j
BS4F9I7nCRE4T1wA+hvEZFzFR1EnUqedN2aveRaubMInFoU2b1EoyyJyQwpsMT9J6plyh1b/fpAk
N5m6O1wAP9VS7Uo54u1yT/pQ3Vbx6yDGoAIsdHA028uuzvft8fpHsFckMzOrKPHymPv+wx4mVFk3
GlU47SVEdI3KcxvIjtbKZD3VVE4ctIOoiUDh1xfTp6zI+dP1416SgXxDqHVARcjfzZdhB4HhrXuq
HrM1QvbxkUPLPsRczJpaisvM631alvlOlW1Rp6GQDwNLuzvfhQuvuHmXxrJTJrnCTZXJs9S9K6eQ
rCbu6HtQFk1n66Wdmq78w3gFvInlTP1JeZyMzfmgx2viMOY8rh/GzQNj6cdgWyCCSK44PBcQAM5H
eH/nHm4xhyHmDv4QQgH4HgCQnvbKtnaUm/J2sAVSRbwXb4QrwQ2vBju8oBwb5nZ4VV2kvwCgf4Hd
fv4z1hq6OALruvB5JAzT3grC61kdTi9WnqbvF+yjhs4pEkR1ubGKi4WIhVPcwiyZ9uO1mNj6Rf4U
/OiqK/DoyOtCkPhsft5JG+Fe/O6B2bwX7qNd9RR/KV04gbZ3065cK45SHe/zafbpQnTKoKC7GFsM
anSj1FJxHz+RdaCaWGzAWbSfoWQbX9eedCfXJuK7f0VbDDM8K7kxxDnar+6Hplxp5YUFZocKo88Z
hny4PV7m4dZbeYgsTDr/uWo+xF0MrBJQfFd64qa/wgdtG2yB8Vzpd8ZN8Dn8FNxMpS0+DytL9Xif
Z0qD+mGgGe6j5C7l7wCQODHFX6oB4/MyvUqUzxzWykqg9xv7ck5h7GnQrQDFsAE8XDxtqaEGUemA
L16abfjN+DJ9t27yhxlIciM+jpVbIwPLZINI+dJe/vmSoSYkUbYhDaK8O5p9WLia4FlWOHrjfpJ1
TEVmEc6VG8+J+wCPog8hFoMHchGl0okNXbzW3M4F3/Or+JR9ki/q6+wqulIv4stS3Sg7ZBJD0PIr
4U/tCR+jLy5cYx+kcopB0T6ZUI4uBmGLxJL+rwTBwHG+Qc66n4smmgmimFnVTntBZTmAN67L5/Pj
dOrstT5EWDRDSDtogQn7Tl09TWF8g5naZZmKK7PhxDlIpsiSMSPnlYKcyOFMDMN2asZ5G2+tHVLH
bf8MiYIi/vm2zL2xmO86k51jkOcQmjmL+T6ZZZRHozftfF/djf62jR6zoLkfp0+WoK6cfcd33/m2
hA4R9UJ0yZfvLhP8jhRhpLWTIwsiffA4WABWbyzPo0gJKbfJ3KlbSzmc2CcBY5jcXRgx7AaWtYVy
jJsqKtt2hyDjZYFb/WgZUDyEXy2YLKPZpI2+SeChdtVbB+EXlRheOt32fDcfDyZlNDTboH8jOK++
b6oflrYeKAXsV3HYheAjb+TRgIcnlmji1V9qcDYrZ+/xzQaJGNxVAPUghMf5uJg74MZqoR8w+/N4
itpDo25AcV41SXZlJoh1ka8avehVlIMr03/oqnaDH9vKxDpaJFR0kC8H48xxONf3D6evB6pnyn3V
2oUlCnG1WlA50Up/q8Z+uFIUPhkKX2/k/8H8HSneKhnGgyGX9Z2nTdomSSDXirWH81Zex386hXlp
k1EyUJQkP3Gk+Qc5QQxbX8SgHDCqSCVoCH6GwyPGRp/EtHMqaR80KyWGo1Uzh5zf+QznXCFb7Gdq
qchorUnjvobqQHb4csBLDXTyHRkUZ5QbQO3TxdS3K3No3sQONoY564+BqjRnthBVXIxfHmIaMFh9
tUewWHZGoeturARh6iEIZDuKxB1UCumq08d8ZamcmLxEJgMA+Zj3FQ4+hzOHilc5uynWRI5hzxhA
9WAMSTzLfS14o7Cz8SNx2/kuE++i80wJdoe+MntPtJ4+5fiAqD7r7y+2xaSuBlSHy2ofT4IIdS5V
4w1ws8Khplz/gCCKVEVTSHedBDzw/FYhz4tz0fPkBli+bFs87ZYyYloXiG0MvmlfadA+bEsXIBEZ
sbVHwyy7lVqAazADpxsA8TBH2iqy+2aSXNpB0sJAUxzI5DMITMWdqlFxoHKpDqJW0xawr+9MVTtc
xRXEZ6NA9vP8tx8d8IYyyyqLYHPIbTBrD4fOm7IpqBKv2iPy0W76NArdQdCtlRWxlMAUZcKQuOPZ
S5GBKIvRUctiGjKLDFEUWVyTGqnYQAB5ieNIukEbJHTVabr3IZo4faSYG7D75R/WaN+/QAP+oYFn
4l+LOTqFmReknljv9a5or6YqybZDj9T0+e48XvokROdFANxzTlQu22kBWzA9pd6jmqNuRHNKv/Ue
CpQ6aNrPcRK3jhG04aXZJUgYlGrycD78qUXAOjQ5N1mNFAUOR7NS+7JpU73e95GqXujofrhR3ikX
qLZdSdjkbvUO+KaA/s/KEph/eLEC2M4VnBYIzWgvphFiCUPgxb2+ixsqOEg8YCFXI+PsMe+BIovK
JUoS38839igm0HFcGBBO58BEKXnR1ylVLQhUvsKqexOE27D3HCRmXSl56v1+ZXc5OrAWsRbtG/os
hfPryXsrTJ0YrSFrqm9yY63If7pJc6Vxtk9Hi/lw/HJI/rhRqvJe1Wz9p0+2cbSl2/b5fMedbszv
KPNXfLzaWF3TiBG3pq4cLvPccMLuOvCnlcf10Vyky3BxxqyHvWVOoR5G4W0Ue+IUy3sw/vp0OSpw
mln5CO7eARM+36K5Xw6mH0lLkfoAKT6uqZx+h7GEZkzExBho0UuqOxra3U++spK/O1racwyUMCnI
gmIEFnkYA6kSq27oOIgZFhaadfwYQ7Y2wZRMau14Eqy3epThqvvu+cYdH6+HkZfwEpJDrTRZpcj7
qCXrnIeX3JMg+HyvUngGonFRT7UL9nnTTK9WK7pjpKxY8839d9S/JoBqBdVkvJkW/cvpjkX8AOnX
MpKtIfibwIIMEUH2ukelamWtHd//5/bOuzRwQe7/y/dgxeXUCBCf3ieD5PaGflFECWQ/2e2b6Ekd
XrxEfgnyz1jSQg5Am6ytrsZ8zWLj1JTiAjereiNlD6L1cLizVMpjEOXSXpsEt65flRRsff1DrIWV
uXtqXoHT4AbFhjXbKx4GmmLLjKqqkvbK56jbttVrGd7kPxLvoVT3QHzOz6VTrQIui3ctRyFeWYtW
haI01nEsKXtYAg/IHczcsNumSl+q2FhZLyd2GTAav0Mt5swA+yK0BlmhViM/+MjWIMF2Mwz9yuo4
NTXnRwtAZW4y9OFh95VpBTlZmtiZIzV2/Mh68Trc4DEkfFLwWS51pLrO9+FxSoa3Kbe82RSM2ckr
/DBkgX4gKjol3qrwtl6SUUJVskqna7jcKMKkaXXFdvgzEWNjg7BTvumzdtMFOC+D24cAz1Hlhak7
5WF5OyZTcFvENW73ycyCr7vnlY89Hob5kaWIbPfvoMTFiGtxL0PmTFAU1Tq4Omb2tbSaAkvsTnOQ
8awclavoTSfj3h4g1bBJjKLbYDWAUXOHv1YbQL9NYeKibWPJ2/Mfdzx2JjhFjgkEx7g16IuSP8y+
uC/ShNtSZ6IE1kSfogpEZqchCajoGDt5sOjOh3wHwR5uZeSzqOWBOAXAyDPpcPCsQIYWMmNe4dQZ
r77ZBj/6GFLv2LewWcjE969DqljIhU5p+jVvQwU/4kiISQtTv/k8lGa4M9EaqO1co7Bvj4EXPcZJ
JLwWpShhwi4ZYIOF0QpflVCaCrtnkkB182QZhgqakog7ydN1HzXavVrIQo1eLnp26IUmQYQyW+x9
MdVY4IcHecowttfqXQYbhW+Twvgr2fMxgs8nGK9qJPf3MVxiBImKtn8bYXNFTocPyBdEHUowu4ne
PQEeSd/6vkUvMCtTfz/0lDNWVsTcZx/7lJIsgAoOYGlOpOO+e9inYuHXIEf0cs/W7frDZpR9Wwlw
bugvzo/ecjIvAy0Wey+IPXItBGpNVPcE0LTJHv73SnPmzz3XnMUUycjz5MjNlXtNBENbBpu8XnM4
WvYYCQJyd5xxOqB0rsuLdI9qClKTSVG3T9Jo5yNZ1OGbaltVpGMfTnbtfLctG0SpdXbkYw+YJaXJ
sB6OT5QBYSuSrtuHAZmdUSxqpzbB/J+PcnSQkcAlwcL7CoEIbIwW3dbpOt4hQghII+g2VY2NFnpF
D02JOJmhoCQ9UY40kYpCBet84OWs4J1FYH2+l1BaPXr6m70+NDke3/tI1dGAzmyjhKO25mZ3MgrV
edIbdCfH52En8p4DxKZkJDmEzpXbvYmAVQ6C53xbjoeKtnyIshyq0EN0BX+kvR4l2Sa1vGdqD/32
fJCF7jnnwdxj8xORSDyhljnkFmVkMUB4cI9voJtExr7MsRRvflLHdeKpgMSFLjS6jyivBJxYkDTR
+ONv+kvUUNzzH3M8bbj7UD2m/MZ3US467NcRXiHauah4DELiZJZ+HeeFO8VApOTGQaxjWzb3tbzm
uXl09ECAmQ0xDNKtZOyhIx28gRBPguaH/Psd6lOatQ1hRiOeol6lz+dbdzyeHG0kP2ZU+JzgXYyn
mlY1DH8hvEskVIjECZHqVJPXUn9H+RVeWLN0/jtH6R1zeNgcX08M9OllTlIFgTY1liVQPv247SQV
2TNDdDi3VNI79bd65MUS5ijF/VlD+YL3wgc3PpEMmLpoKCpuZZtlUrPvgF47+Zj2iCSk+cqlctmd
yyiLPUYSYvDNaJzuB8vfaykAf5gWazW3U0HwiHnvU3LGSyvEoU+TZCCHu1d8nWMzhuf7KEySuLIK
5289OGboMQ5LnPRgWOssysMxM7j0oGbyvgiNbFv2qBSkgYBUwWCG27Iuy80fjhBXLKjKXHmQTpur
OofxlAL10UyRyr2vY0/Y/Cq1x/MB5iE+aNB7ANDKTAT24+VK5m6u52KnlfvE8G0r5B5DiSh4+u8F
WZycQ5UxAySChLgfReVzP30ujepPJ/OiJYuhyXBI8cWQG4CUv/bAKMNpXNnnl7seNxkG43dfKYeD
kZaBXswSlvu8dAaUHG3stUXkYRD4bjb9WjFrbWTmGf8h45Mjv58Asir3qfJFigvouTckMFY6bbml
Lps0f8SHIFKhjFk0D3/xnfZMV6WK8gEv9JUwR6tz0XOLLcCEvN1ASSpxBXhTAByGa0+Etc6a2/mh
HUoIh1UY1HJvkssX0jtD+yKZv/57s3ixFpNESMMoIYY/ggc2vynpk7ZmBLTWjnkKfmhHmOuTMXVM
sSjFjU8CmpU8J6vl6JXhWAJO+wlhl8KiJZ0ZOqqK2Ia6Zjp6tFEejvgSvpfUNAIRiXJvSNFlaaCz
B45aLjZK8XZ+VE7OYOgBMjJncESXUE8RLX7Ajyx7nhYbtPkcrX81RmVjWA+etlISOTk6H2ItVosZ
QsHM8vkpU1lOa3ySukckeN3zDVoLslgrlSCGSS/P+xi2yIlyiaqxI/0rzz+4Ab+7bbFgmj62qvo9
ChrKhVY6WC8jKxI6bbZSxDnRHgCUlDdIRFIsX4puoBNRWTXCdPtQLxy1aNFnjZFAWIlyYm8mmQSa
iAetynNpcSMt2xozs1ltXrGoGPO4thEilSWUcqmqOubac/NkoyA+wGYiVQOb6nCdeiWSdFCTmd7l
14nUVazENlzY8zPhKKn6/nT+EGU53wYtSUgGlfsSl1BeLrviLr6PkBgubDTby+/TbXAvrz08TzZN
mxX059wAOYLDpiEQJAsyDn/70Epcz+t/6m3nqoiXnm/cyTAf8g+L49owyZBTieDiEX0bwHolwi5u
f5yPcWITOshxLA5sWcXJSBOIEeHmLKr3lfRYN+HFhIjS+UCnR+pDaxadptQ49zQ1212PuIFMOc+e
zOG26uWXPPFdJTep4rUXFKQfNANbOSu67gzlosOo5vyHrLV4cUYZeUxatZ93qKhxS1PG7AQGu4iI
Phr450MdPUiXiZ3FWYW0ZC5BUSn3qElpFTpddvOlfjAu40cvQVLWpQ6Wp06+9f7QzH3mGn0cVmux
1vGeT+J+Diwhb9KgcdeN9yttm39icS0+CLG8sbYZKZM5O4bggfXSIqT5FiPI0sA5w+Fnm2orE2hl
3JZiPb4k5aMFFGKvDJobj7dyiLZNnG0b4V/auX7P1CX0MtRidk9kXfehXG6wNSnjbivFT+f7b2Vx
W4vtMU1bv6rfRygbLrX2RgnqKzHang9y4uQ/GKPF7ugJtazmCmOEFOWF1FX2pPsbue2RxtlVkn9x
PtrJA+ZDv80j+OFmhqxcKGhzv3W4Hg8xwor5RTEh5KU+YubgoGwLbGjtTbM2LRbbSjf9v6Dg2NlW
9kH/aA7PU71Ctph3hePZTs0MYvfMsF60zYK4h0Y01/Mmy7exhoGgUdo6IGcDOUTydLt2ej7fm6cj
YovLO5p/lvM9p05X4iDD+VlYrhdFn4psRNp3Am1kPsSo8pXNGtjoCDj+j23jd8zFadD4qI9jM4bS
pSo4vYJ0teGaGB1NfbjNc4QX5CvJ2ij1NbqxK3vl0TjC9gSZqMvUY01SS4vDLsgNPallQds1xVcl
wdgYVm6u5S7Y+s0fduwi0qKRloWpUo8F0K4S77xSRDWSBkY8VZvwsSkMl/LC9nzE99TKwexZhFws
dmXUex1vGn2nXrjydf0kTw41swElFbwvHFD5l/4mdajIPGnXo/5gQhu6QWJxZQc9qvAp82cA4IFC
g7A6xtiHC7QUMqQeJz4jfKq/9b8qt7qqH6rP/r3xUGySb+1V+zm/IzglNHe1/H1ygD8EX5wX49BP
ni4TXL9Fp9CytS1eXpGj1E53U7vp3XCRPOaZPfxcE8g5ntVzs2fsLcAarpza4sTHMEkxayvQd0Pl
dp1tIUjWuJWwCZuN19iaK9/qK1PsaN9dRFyc+2IyjkqMecKuHK17OfsiTeFm8Du38p6mYG1Yj06S
w2DLcqNoZUEZ1PN8hgVmVhsT6bfBElc297Uoi+FLhCnzqpgm5fXWxwREoHSXS9/PL5SjPW/RlMUm
0INMVlLkxHdhkF7ITc5Ty7pUqmFToZGtoxZrQlg8H/LktARxzsRA9IXa6eGaMMupoi7mabvE9NAd
HBwtdoXkOlgjeZ3uv99xFltAmCRyN02mtgt9aE/KrhAv5HLlwbDWlvkbPhzAiA1OUp1b7KH5lyRt
XcUQ0OLvceZb2dCOL7bvA/W7NfOXfIiEH6OS19TLdjGy1vfW9+YzkvBYjlwlbyikviCegdthu3ar
XevDxVnfa8MgVtTBd1m9CSr86BG+loXH8xNiLchit1BKyY8KjYMI94KNGYbbCDW9SN6cj/JfbEq/
e3CxRQg4OQaWzLyrMfxS90LhWN/MH7x8dMwj3Tbc6sXKCj4/O3DzPhyzvAbBzVMAP7P8QsFF0PhS
QzhALfF8y9bCLDaKaSzUIPEZJM3HnMnwQQG/ZIMrW9VKFx5dNw/m4FGtS4SGFSkjA1WEWFDZ7Ecz
MfwCzRJRQHH9X7mf/LVPAJ867D288MQ8xhRo16jfPV29Lso3Xv9OXynu+f47fiiDYjK571maDm/o
iJmdqpmB5Pyg7Qb4e3iTpA8DOmV2+MPqXN3+nFysMenmrWdxOwHcAH8fPgiF7iXdSx2BkVfUhncW
nmqFQOL2X1i4RJjrhJzAyC4uJrsFVlxBe1/biQG+momS1NsxR5jPiLW1o/fE8v0YannHEVK9UwNI
RrtUR0e53ERyheXfr/NjtBZkMcexNBLDEgzLTpSxH6qR/a8L9MHXZvhamMVxKEfgmpSOthhG76gU
HsTwW45y9PnGnJ5wAF0o6c5Ew2U6S7emNEOBX9tJn9Od91QOKEXwmlddTKkg31WlLTeouq6EPd24
31EX+2w+jSIS/ETNZ2jSl0Z70dek+E7du5kMv2Ms5t1MgJqMfNJ2INU+abKtbrLPCIO71edkiy+w
2/2KvmkXipNu5Texsa2v+Vt+eb53V5q5RLmqHvAKqRy13Si1vE8tl6dpkj+eD3J6Bf/VTm0xH3Op
9GJE4LVdLzyNwbep+fpnv48SNEhEwKtgK8DB6HMjPxz3cSl6TYh9x10dTYkLWfCnMIhrPMMjvsm8
Ocy4Q7TggCEeQVFMAINSUkvdXSxk4uCagye8mmbVvcTj1H5V5ayMXFVvq2f8w0iHtph68nDw0s6N
W394CnsJaPmYyP0rjkUajtIJlo92AZv1WSnCEhNdktWjnSKwhfO3UGPh3nRls3KHXd7951aA9JWR
0OZCiY7MYV9ZrVI0WFc3d4GcTF+6DM/WqCpTMplGgIx0ejVLea6spfk3P+7g7zERDuG8sNDsWx7t
StKmeWkpzR17efcTE6jeAQEbYsaG8KRWKNPXWOweB0W7Oj8vTrTVmMsWEvi4GW+yuNSOtVVZaif2
dzizZ5vM73uUCCPQzS1FBTTMAjDOa1oQp2LStUxD5Bl50i3m+pgAquwnrb/zTKRHA6/7iSeyqyri
l0aZbr0WuerzjVxeaOjceSz/CrjYhSMNNd5SMfo7CijBpk+EL7ha9LY8wseqa+8P3yNEo1EInerA
xEUUjw6nj2QWeuSLA13qof4fj1X0oHv9U54Y3o+66taES040DvwOov6gwRnEpXguJ4yMaUfW32kG
0kDK2DaYuyuqk+ax5wp5aa5cQo/uvfDowNIBVQXWRjlqiTfzNa0uAsFU7hLjV6j4DxoinnGhXsYi
lzdPxiLAvJH79DYqi09qtJaRP1oowOiofCEjAkgFAejFRmZVpiZEUO3ulDHCvaL2r0YRV5E+a55w
XChtJIMNOyrWZJiOuA60+iDuPAwfNtDe0/GVGRRaHUnPw6huAw2jV0GGlFrYU44pHHjcqvauol4C
BzsosHGylU1ieUhos3AKNHQgabOI6hIoUyWmKISTod9psThbJGmZ3dfjWm3sZBQmDTlLlfvre098
aKnE6FYzTw2zJa+8yFIl4ZYHieP8mjxS95vVdSn7QQdFfBvrgHmX+BDGMHOlzVshvEeRtn2UcZmM
HK/3xL2FL21ul2mmf8uiGnZDEs5uvknSmJhWGlnxxUcm816s8KuJxubKr/N4O/lieT1FQvSPs2DW
Svd/5nf/2ILr//hfH3XYF//5H/viZ/a5qX7+bG6/Ff8TVNfpyr8EAd1vzbd/+4n8fjPOqvF///eL
b2//5z8z5NTf/+zqx9//fWbj/VNcXf0bxPIZfz4roTA6zPJ/iKubfyNtjnzvrP0EThcG6F/i6vLf
QCpCjBFn+iLkMFbkP7XVBeVv8xNoltiGZDlL5Eh/Iq4+L+3fZyT22hyOgGnZxpFknR8ihzNGTciL
1SlSuVUZ3at5XrsF5fbNUMvKH9LAAV9C8uFQ5BEHDnqJxSeHPHopABhTKrDFBHxqD90kb4oAc6MP
ff/P6fVvWZve5WHW1H//9+Vie48E60KnaSoGFov7LUieMh00lJB4Vrk8F/CvHsbBPR/ksOMQSYCx
Z87sYxTxAI8sa4m+Bmu1MkjYUtq59K3c39dj1WxNOcijlS2KS+XBKBGMTC2bBijymVeLCuThKHlK
EbS+Fm8Uj20MUlhTerdWmYbxphwSs3A9pDThX09z6sLvlPYGpCOeE2U4KXiTeXqKe3c3NLJbZH5N
FspvSiqtPYwQG/24fPpstaGobDx80zsnwmFRBqdex/u4V+TqohEV/3speZa/0bR2wIYoN/JnS/MA
zfj9kEk7oez5S9kv9V9hhmW7XYtB2m2VvNN+hVMooDyu+Gp0P6YlgaVQkH6Augr9jarIeWwLaHBp
TlwklnntRQZwD17GVb8T40x/bJuO31agjxQoXKWkqquqMb4bVmYk6Hl5nAxDbGEjGcfG+BXji+4l
qFUjcqzIqwK7Srqosc0sGxq7MXCn6wIcPreeIdY/s7hPvU0iDuNb53nDM2DQ9FeahNptmcc93Fkl
aB/wyJ2ibezLfkfD1UBwrDrUXsw0V7GAy3LhrW5L49FTU+rXjVYBUsOQw7RlUFiYH1pp1L6YUZTI
sFWDtHlJzb7dT2ZOT2dmXLwiXpk9yPBCMM9oeuS0BQrkTq8aE8Sm2mpeKi2J37I6DN9YNe23YLS0
CP8+HDgcL5eLzgYrX38zEAPEFlViZERhNjBLICf51KnGmFsZwPyv4MQl7SLFKbRGRVcxv/pKpuxk
pbbuq8rvYJPICoYfctnFz4NsjiVuPcN+KnqyRlPbxJ+xqsajLUPE7UnqBkGwpXac8z1W84zPWP9U
xtgVIoM/ht81Ja5xX9blZCuPTX9bxf0w2pxKiUh+0h8+mdag+67UJaAHca0Vf4p9H33v/DyJHI5R
TbPFrvLvZV8uW7eFgSPYlWZ28YWXRdJ1Gea4ImO4JXxK5MQTHRymcF8ecEfL3T7VsvtGtFrcjaYK
ef+2GmUDi2ofmTITps90P0y9fwfrr3uNeyN4gxrlGw8mHmMvrR5C9C3xJ8ycCnP0ABRQ2zd22Yq4
ApeNnE+brox1H1Bt5VX2EEnF97qsFQ/8vNG+SEWat7Zs9Mr3OG9ArZZ6gI+37g0lrnBGbmDCCsFo
hzFMp9p5MxdLk2FKH/DoDD55MVkah6NdzW2qMymi1WY8vnZRqKJyUKInYvNcgZ5UeAmrLCFispG8
qviBY7qIDEOlcfvPWqFXXVy58scq6qbHmG3fcitRD360atJbNq6gxtcUbs29XIGKcuZrdDR/DGnP
rLKqe7EFpXQzeviH4u4IiHSTDCLzXyxIHrjFpAy9bamp9rWuhfC7Wevp3Vi0Ue6OecG8sWpfGJww
Eo0Zb6/M8oK6h0TklOOdMGHj3NjA1OvvAxPoQYnAulgeoxU3bb+rpWH8aeLcZdot7/fe8YIsT1yo
UuYm9vOsdU200XFjzaNWcEtvUJ9IfhuvlSeYva2hfVW6bDgVxuC6l30LU5Sp7FoHdmWLPu+GrY8N
XY4AuZKFaFkX+C56GFGgQpwo422elg3NVJEPnBWtHhUh4n+QxGhI5z1tSF3fD5Rfk8RUGSxsgGwr
12sqS6En4CiXWEG9CZMxuZexMEs24Az6B58GYAwci5PDM4ZsZZXI2K55fmlsIZrgMuubeTTg4YAx
rpONZmxedLUWDU4XARWz9bDTbwAw4rKcacXgSKBJU6T+zT7BaryR2cySPL7TPEnA1Yt87MYKC+6y
ajLgO0gSM71ukkQkV5pLVeGGYdDaQzng3Zco7M+G57lgLq/G1qyUTScZWW/X/SBatjSW2l3VpXmI
r30VfleZrfBiSdeELmK6SepGKLxhhOhjkGdjrRh8TTAaxc860/yfoTTiOeJrUXenQnzq8KZMCtkx
xWb43OoqQGuSVOW4SaPZ8SmeXSRtZcit0AmVsQmcWOrq717nIbyJ4gawICXhiQTcsJGwRPZly8ZM
MyzdwqjU50zNSGrUhtG5+NeJP1sPwQV7RDoktTtDv1TMEdN2LkGgY9WpwXR+ksurGN1hEAOSHnzq
KnyP8YtVb8ZWS76IcWK9CaVWvUrmkFAFF2q/dnsMkW4x0qh3jSIWyoUl+Xm3yU0ewo4WBGHokoEJ
HwWjEN/6PBweVAlDRIfTXUAqBQTZHUa6Ye6oo1x9L+JeevaDbhzsphc8LupdGc2uU10VOy1AijeR
vW2TtKaSua3s5W9Zn/SYW4mKC9NEuuNYMHZ1UeHvKgzyVhYM43vP76MiUAed7PSYM1WXuAGa+7HX
53nuVxwyJcQAiIpk0794dRo8WKk2jNuZh/0jVj1Zd6Qi0SXc7OSJY9dg/7JVQCzXQgiK0vFJQPjO
2KMD4FRyg3lLIwXVVcPkeyvpjcaxsE7FCEwxpktDDvGsTf0KF0mUv1HkzMJ8E7S1iGiMxIrsMA37
7HeGgcNqWRuON3X9baHqlYduBW5hG6WJ0ivO3voiRdgkc8Qwmp6Zm9K33MJb3p4GiQMkalGRulCw
Chw3YpbORoSYxn7F+9aP3XEM2QFwea5HLB/VYW+ojZp+wlR34kyRx0jF39cqv2pMvhgnjTy5H03T
/BWISgF+pfeZR6w+zMY7P3yVm3l9RKrS6q4k+pWBK5iSPRsQxF4xZQ7Y2DtNuFQLX9uGCsZfrlAp
veoMoYl1q2h1nA499MlHv6/VxhEz7JZtfN0aw07x7iq2xtjKKQo+I+3quU1adoOJ+qexUrqc9JwS
5uxEePDQp03DqbzpmskKJNvvxe4+S7Q8vpfQGgE9IJVlrFyVvqbey0ZJEkqUa8ZOYY+qucj5yYjM
lIZMKDUiCtmCZJNWxHF7AA6Ru3GHa7bTA5+Ob7JO6fWrKmDfYuLkkrKZabV3kS/L+UVr1opwM4BC
Q8qqN4QGYyF/ArdtGNWXIuTeidKTpJi2FhfNXdOnWbAxU7O6LDJ5iDcDCia1PWpRlCECrzLygC+H
t0wAyuyOiNlcR0KJC0YfxCmY87gNlL0SseI4SAT5Xq5lvG7yDrtBux6MSL5rZJ07UV2OnF0i1u2f
qkI0um3Y6JGOI5uoq7vAwC3exWOci107SHqyS0t9+FZFeSnbGucijkWCgsV1hO/sj0pWAUSY2Mab
oGEUPAcClXQeh/z8ze3oY9GcWR2+Of7UdNfqkNc/2qnDZxWKTEYexxcwsJYqzEpsv4YrieGa2BUI
Net67Qxws3+J+She9RAFYAX1GDhgVKsV5f00YBx+23RKZG2s2lOsGWPVXSZdGpgk+YSii92kgyQJ
XVhX3oxeqo2NjOG6uvEgcNcTdybM2vZhk8DItwR5ukrHLmZhBDon0IRJ9bViRYOA/XgrNuk29LxQ
YsuRO/XS0/3GK9zat3CBxi94St2cO4X+TQKVBLXd4xHCuSz6mf5WF4YyJHaA7GbndH5sqbdQ0AS+
y0uKF8mLfGkzinUkPnl40BXfwjCyyrtYrUvjrpAxSuJm4XMGc6/T/2lx8kfZhv8/E7j/aTmJGR35
X+ck/nfy8/8S9mXLcePasl+EE+AADq+capRUGm35haHBBgeQBAEOIL7+ZvU9sU+3vMP94ohuW2IV
CQJrZebK7N76f0a+XX/if1EJhsQ3QH5xBI/dq7bsP6gE+58IXvLozwEO0L+sI/6DSjD8UOAAGAWK
Bc9qjBn/B5bww/8BfQhMAr4sV9gU1gx/AUBfAaH/+++/d/DXfvZvqAQiG2D9DnF8DI8vDM151w7/
bziWDctOepOt03IrOebLdNCvHDYPJW3grWaYuoGbtvlwkEL+L9j9P6FQyDThZwSAIkKHAZshIM7/
vHK46hZBl1Wdat0h6TOsKH0fEd8S5tyTyIqEEjCeDnM0tT81nBKGf2n1v8x2Xq/vwR8EVihwU4Wb
ztcJm8nXUgPrHlIgRjCZsZgb8tIIXQLqBxM/Y15Y/PRdJKYiidg6aQ2Xs2E3aerv/rZW/guG8k94
46/PAZIdDRrFh8Hy+IILLXQQ4wiXsrRpLDtRr62+48xbj3NlYCr152v9E23/61rYo3w4acFiA17h
X+65XOVqF6KbtO1Kf3mKyi3KGOJeyc3kudcM8oH9m2Pt7wsM+cog9a9GueB3v1pYabOaaaZNm05W
oNGXEBa0BwGkoYOnPTE7hTBNeRtaTd///F3/230FmIPnDIMdGHdd//5vK1v3Qbi5EuHEBMIxqP5M
UzZHD9PQ0I5x/W8iuN9XMyBExEPAzx6LCUPQ/7wazqBuNq0SaYt5kJPu9Gfjz9NcwJ8t8RanLchm
VdKItf83A/T/coOxg+DNhVfvNYDty5XlPKHkhsYQ+cMBOy0NTnq+ODQTvPlE8Rof2uu6+vO9ve4K
/9w1APoBxAh8DHvD8OaLlMdYOgfCG+G6Bxr1nTkDVmqDnepfLvP7I/SB/oGKBcCIrfOre2fvaTjM
SwOVC8P2AMkfCo2yn+2n7StYlf/5O33hSK4vB24fLsNAlgRo8L98KQQStf2IOgvNoN+8hAuEgGnn
0HkHh5BZ50YGfotZhgrVVzN7ZIPb4DXbewsNycehhya7q/r13+L1fr8HV+gaY8zwmsAB8nV4ro0o
H6ZygxSxGr3tRIHspv0Ut+sN2st/44n+28UwU4ShKZwIsM/4ehps1K8MQqjSWK7sBE1GvWPcq6pE
+6t8/fP9/n0NXQ839IXQA+OF+ZpTGGAHavCODOlaz/HOa1asoU5KiLb+fJ3f38zwanh1dZfAU6Xs
y3dCv2SAbgOIUGu/3CDLUcAkFCHikLYjRDxgMf+gBAKQriRA5v587d/326tBKrBkiAI9HDZf9qCp
13wyEt+xgkHD+zhfB55dG9Q8DVyEpN3M0sXR8+dr/pf7GkJhDf4/QDboby8NoCse9ACiU/jhmAux
Qrxg542yP1/lt10HkZ+gpXGSYNtzf7NEnMPGNhbfGCiWQy6R35Q3JQrRY1vPZWr8SD46eHn/hZv+
ohTCK4q9NQxBnl5fVFz1er//tqcPiizEWww8x4H/xKfS49FedMDJW13ZaE+E3fhuaSOx5v2VnYMa
I+Cfdd/1e6DVNj5cgTJv386wtvqXR/1FkorPhgcNdgnDGfD8/L2e8YY2nrYFFpCWyWGHdqpZdk3A
eJU4Lsycwz5sTpPpK6R/8jjdGtsfdLNwvMa2/VmH8bikDPn0Qx55c/1vNcZvL0F4NQVGxXPN6ETZ
8+XGLaa2UeN1FhhCE31T09L9sLAVDfJgE/W9hZUNvakFwcK8esHCFMkq4+YbkgUQACG9byxc+707
h0uI2arFPYZhua65r+aQZ1qA9AFUKbElt2DgoJZuZihw53j1mwSPMTDZhlThz0FhMQH7bhdbbAY5
4gX8H12ZSuKjAPTlhvaUckNv4DwT/Vw6B5NJugyapjDDKNZCuhH+nbtB9ZK7wI2OfAObUvDru6Vo
g/hPCdwQRMs8PRgEbF2oV/aFC/KmgluHER+hg04c8HcnMG7aVTz1cU/KpCaLuQwwuJ2Tynig/7k/
9skiF1REiDmP2tcmaOBYTT0z5X9+jb4+F+zqqOPBMF5tsxz8+c8FbURrQN8MfUpuxVKAPPJE7mcD
/Ar+fB10DF/2BR/eFPCkAYUGiR0Enl/nYRszqylWFegSvw6qN+IS2GwBAobnoUtrQB5WaXgL9U6d
W9rIKWsm71LWisOpplzgID8p7xwYzm6Dnss+40FcXay2hWirs2dckoB1h+0L2AU/xZlWPti2s2Pm
4cWr8qqzEzicTuwgrnATQKFWFetU/7DuAn6js6VM9VoHOSxURF4bSd8gDtgPZmy+U9VySO8BUT8C
ne9hghUhaxfIEdVpJV1AEJtjG+jzx/vrlgiXj6FEV12G8jIClljOdd02qYyGQO2aicLYaooq7P18
Lr0j9oMwq3pfGURWhr1NRd2uNC/XKLxfpWI3rahStyU0KOaKUJWVSEuSO9LKYFdVmymQGqYGEDSO
/ebx+iB9yJ3e8NAREaNhCp6NFWDNHUF2GpBvnDyqIKJbnrCfxAB7Z3hGyRYxgNPW3GOc3LtyF73d
cmcMSLCPbUSOCHAbsoYJfQ/PIPkw+mH76LpV99PXs+4wTwJAL3EE007KZWN25czhlS9HbwfNhZIJ
1Tr+paSjBrxqhMHJrzdbOjg2QpiDZ8J08rQ3Jyo084XW5XjvsEUckNpUn/uxZEdkbRYBoP9CecY7
4ebT237zVSp90uzqaNbwVnbYpHLej/60h//kz6rcfpAGWRUJmIb4u8KKeqgIg0XGPI9tMtQryJjV
8V4nOjr7NUaQZi/KF9av7kVRRycgrD+dhvd5UwN+B5lEnBX2N8tWxErENOEg8242aGxPXcfYg4yB
/8KykgcwDWww6Y2LqV9mC4coHQhK090SzU57K0r5EVbBI/xhwHood912i+msB6gaUQxJ5Dkvcm17
viuBuBWykfQetDZyRCgzGeHSS3gNg9B1QT3GYCKtF/ggytabH0IhJ6jZ43FXxp1tM7Rvw84fmigN
sBAn2C4Bl03bGXewISTINSHTEcnoU5f3sHQt07pW4RO0/0+VW078iKZFwJ6aelXW9bXeubFkTY4k
BPFNmwkGeEPLBHYMznGMEF+kBtmhFyQx050wKxT8jm9v+ByYI9pszDqr+nXxqj4ZGvVYegIUrUBy
0ewVFbUvqmEvMKcCYg/pQqJIf9hMafIV53iyYuMCwQ9X0IB0bSHG2WG5XWL2ifQCO0KpNTki015v
7uSglzKxFQe02Xp1ytlqQdKYMbGtURgz4P79Yhxy56oKnfMkEfTJvXRh1XOPJJBDGPNHOU7jPdjO
+rNagu4ARurcTPoprhnPgs7FMmVv0ti3NlSiSXTfLj9Q7XyCI7OpIcu7MqP/vdlsiPXs+wdj3TZd
FmjY4WxEtqE/UaDZ35rS3jEDVTNM+F8d+6n6+jni8We1OlAfR9sRsqwbbFLQ9M9LHk56N1oHeTnB
2EOx4b9yHi+pYO6dQzBNPjFZNL199kJY8HbUnHhgbnqOGWt4jj0DlPR2bGt/zRvLZOS+xky+06p+
jhkCsYJggDndPEap5uYNAY4z9Fdy+0B992A8+xTRlhZEA/9wYdOUMIkp8aHvxqTR/CyxxkSF6Wrl
PIwlj9IKB+95QBiicuSUuAvyPxXMzrMqcO6Ev+EJASVOq4afUX4KRFkNgHlkAA/YYSO33eSvmJrB
eBxMsD1cgbIjUspp5kZXu0rw8EnVk3Tk3nDbO3DWC8dyTSZPhuiFvD3pW5L0XvPE12CHUseiQGBj
bvCezDXoaFBWj66Hdyjqh7t2oymyWDF16NY/o6ryD6jeWJSp0fXBMzjss0XhIZOmI+ZzEmz6zian
P5Z4z87+YOFT0bcFBC746IbEeyC0d5DvknQhrnn0kU0N9q5/pttysqFSuYqvTQavoYFmY2KkPaCa
uLF6aZN4hIjIOjIDYevnwu1Oi6O/92151LBw39Wm78GRzPnkAywC1BenjBkYMqq6yuUCikqE4jnk
oAtS36F4MF34NFrY2/Z6fm4mpyCM3wvUXwlQCijB2HrfNtEHDzZMD/k1P4P9mnJJqg/t8jpbXOyI
fQ+hcKh4l/ZEsyx2W37TSPnhVuo4Vm10jCcPA5yi/xWRuQLf2NW/0B5WqQ+OHh4rQ/U5wYT+pATr
CpiFikefTeLZliMeypXqWCSxOZXgp6bZqTLQN4VtkS4+zDu5uluCNfHT7WKLVQdQY4a92U3d9dFB
ye2hcvy9sy6PXS/P0ywfem2a78aM9zWvWUqqEIl+MvpwNsHzoRLewS7KBZ61NXlQl23ijAqoORQx
1VTfWuzOD2pcHihDuHe8ml0QbKmPoGVvBJHPpP8MKehNGcU8Ad1xQSrhcSTsbM1yD9kRNrp5uXX9
9rYN5RNYLVScQC327br8Guw0wEtwOyNsEPtG358Xd2bJyoGCAzL/FSDHYMNDcT1E1UK0x9z11A4a
Zoed66auWM+R5ruxw1QoqozwUGpzj4wN7hUObmQirg+8m15DvugsNP6OYMMZE9JX7S3la5d4NEjc
uO+f46n7QGcDeg+cBElad5gzBeAPa9H6cIQNt9tRb8dJxTBoneNXbOAsBaHzo1xqTOg6HIe4FzSo
Uwg/IziW3vgG1JsrMKIc2fl+7bAoAV10ydaKLanqckj6pYR+x04kqwaILPuyKZa4zkfaIvakSj1/
w7+Z6ocWg1Fwl1lpqiRc9UkcwpCw/6Q1mcDOV3ERzaBk/L5KOh/CApgG3fWoo9N1LZ/ghH8ORANQ
xg1AmcXyja8wveUxJofKdt4z7jtZ44G1Jxv5tsigvhHdFqawfL8dkPmcOwAYRNceqHgqQ74vEVW8
LTL3R+dU0+omrJqcRgqnMYbf07UEzTG245BNJehzMX7CwvsjCGsEfuPeVoF9YhQ2lZv1w8PKwO3q
TuEnOsBwyhVO1lYySkYL4+uq3pFVNAVT7iVysMro48j8sjCj3gUeeSnRta3NnDquf0GlUdDYLrD/
kxkQjU9XLEddDydLyU4hOiYhcxsnmpGCt7AGDKMLUOVn2pWfTe8XDNwqkKPcn+scpvCPK+vurGYi
sV37Giqbjd76DGIbWzdOWD04ub/4fjG5qi28SFyAn4rCzMuQux1ie0dPILKtr0tUnHgcMYMjIXSm
t02zomAPdNJX2N+RDbKPDVZB3Xu7ii0bSEv1COI3V4TIIgKelrCrc2hEhhc6RUESGnoWhD64PLz1
O8BNgSEnZ5gaiLba6RhsHqIAMdkEv2J+In7d7wZmcYMm0sOcN4h/1EB78hJ68etRwDAAvF22rTnZ
qD+3cDC9XfrhI9wYScMVXgJDhIoc1fS3qBsvYbT2d7MNqj1za7w1EY7uDoyaS+q9t5XkuUZX8sSj
+D2YJeCi8LDQ8SEKyBMrSTppAIQm8H/VMKy5KmbQuoXhDxpjSBgCyw486ohAYGjz6yuv7eIQQIm9
vAJef5unKExKFSI2o4+egtUB4+i4xdALuzPWNMcIzm4tjx6rCso6mJfd94O6D7kZMHkFKwk72B/+
So5qgt6iCuYqE174YARmpEJdlnnH5YW0tUh1CdKuCcIDirTd1jBdxEYxkB5MZADN7+pyCVMN36oC
dMv9MDbvrZqRPE2qu0EK1FuTESaJ9PjLd8R9px1s/sCREhrIF03dLh03+Tl4670D07CDjDbvGVa4
sFdaJ5aKkm/p7GhzXFZ7N4Vsygg0dgXjTdcm4wZRalSNb003n10hb6B5CY+jJWXmoevJcF7VNAEW
2N5g3dmTqZfXqUdaWd9t2OdQjlhsoecwrocy65yg35fV8EGm1hynKZ6QzFHfjVN5B13dcV3mGa5P
TbyTw4RTZwtJTnxEk0EuAx47giQL9jgQbrlW5Q2kTFmjWieJm+5ltHofRgbbGXaWhI5hvnWkPwvW
IH/IczM7989DR35aNkYXynV1Q6NxOw7h6BZdjcdsBofkIlj5jbeMBW3LQ7W6OxBD5BWO3G4aCLKL
uxBvULSWu16QSxP1RaS3F75ML1DLaEyS8gO49h12s4xOcQ0e3DsjoPd+mF2RuHI8e7bMY7ZNGJxA
Vg+TKHJaKD/mOHyC8MhPmVUXTLp93/r4DpM6+7mjzkFFuE0kikwm5jVvuH72LXl26pGexmi4XxFN
NTrDQzeD6G5t/UqXcef1eO8s88+LGEw6aPeoGBJsrcmjUd5gTBltCToYHNUF6HTsUUNY+LParcbk
wDEOwk4ODhbd30ZscJ00iPrt7MLMPB+X+AAXtXsHQp90CWEDStfyEMuu8Lr1pROIBuXCyY2Dpta0
ETpl59ck4SHj1tKB2XkY5CHczuNEQJcwJKp0KXpWxKVE6FHddsjGZl2DgqxKQYjG1vgZDeP0GNOy
EumI2aguI0ZW2FUa+IWJBA5Y9pYJFNAPQa1wTG9TLPSeQTZxM2rS3kN7Nf7Sw4LNjyiNknH0MN/u
CjUAzaonnxxLA8wn5QNzP4HksBeydGZPaLVCXQTufeeY0LxIuKLfyTqiZUqhmxVFzWb3UmJ8C4e1
s5TBYfAgNJuY20YZXqlozCiyWHI5O0/DNUviPLMpfArkVF0wgcKzmV8DDMunONruoTim78YYH45P
b9jvZNps756yd2uovKQe3eYY8A3yJ6eCgLWAI8v0anCDsMI05JflEKDjrZZ75nZzEQLPIhrNQlPd
lIQ/Gd9JbI/PbYx4KNE8CztfXB7fAwiGMbRCYAyyw+9MJQB9bENz4xrSlikvdfnOqqa9q+AHPzRh
C0EyhTKoibJt9N9HFYV555brQYAkxt4+QF3DMeWXUoK1C0MpnDJq5UfrNTzvkRt9BxHGaZmXb20N
saUe6fykQve1j+QLDI0AhG5jlRna7apSAxiBWG/fGEbQfJQOVLSNPdUw0U+asPpWtchISxwFEUaH
TSURmr2ILRKPneTf3Q5vLhbJwJIWX84ng5eFYvISlH+jTcqhnyIgCA46UD5WyMxe1Jp1vN+HejkQ
b3yoZ+9uQlJAVhm3PIFnf4fbzbCDos48VhK5hufZzP0bGjT+PvYqugjZjgWUReKBSxcQLwQ79TYR
BlJhfQBSmUGbcqzWwF7MopEMrvi2G+YAG1vjoKVqKsSi9Zw94k1/08pcapT1dz2MyRHRGkNH2PSG
PKMjBvRaguF53CZlDzgfVaJwwj7JDs2esLa5hOG8HUMbf7O0J0fEKVy413yDVcB8Gvwekq8wti8k
6LAiUL3pXOuIPosBrf1ctZgeq6buOUZKGyrxjj06nOMrBE5lE1CaBzMhPdqwYL1IKJ0+rtHdH2xh
y8ssIPIXk/8yOjQ6VXUn7hoOX/+ImeYGxhULagrQ6QmEqEkzGpPEIajstZtTIyEwjlad08oBm6/N
RxPqGzwWUGmregPFLTLF5P06DuubrABD4dUpOhOPAN386gSepM/VKGHl3k/zIRpEt6+XUu4HyZZn
zyC+DyKf4LvrTG4+oppOUVM5RbQtqBNd0xR0GOJ7AElRSucZIzhTU7aPEp3ETmztRzRgRAJh50B4
yMAhW2yfIX3MWou849FIno4dare68rxMDJtudvi9wfDIFe1I1rmBupmkBT7leQt99hmioV1XYmaZ
x80rIJEN8ElATQo63jm5taG7q6lfSsg2p9U0XyB3Aw7GAnFY2rLPJkx0iGRUZikWuMnvN8nCzHSr
o7CZC3IYtgDJvV0gjzWHcDYZKoTOQZ0OmWDE+WNIW3bTN/OZIF00CzwmXsVUV6+9bpiBVHHF7ClS
T9/cqlXFNSTy53USFpSAZzC7wGv1FrWjNXcgzEWFoVHtfMgrpIzGCJOvA4TDAYxbFw6NnVs1WHAb
PAqTDUUf6kKzycArpJ0XIEVROEGZqI1PwvuB1n2P8CofC26/KQVIggCexvu7sjnlCLZ6g0J7C9CF
2CpGaR1xWR6dqlbDYSkhDwccDRD36ExO7f+cJgSdn8GsQ74WdLZXP6BHU+t3L1bY9GEm6PH32O1r
c6Z2CuoD1qDmOQV/8KK76S/6AcMmOYSRyOtuXCicU5wGIB03lPcTimrq7MaxxKQqDoVgQK8T8PqR
dn7wzuHZdBnR2fN9+BdvoMZWNwfUoZuPyqHX+5nWMroXkFRDnBbDPrAoJ420lGHqpm9DIBwM4LYB
/odZIGiekEUBOh+IR0iaY+WaTaXVNntelWrX+Oa4qk10t97om4vY5kYVcL3y9tWyBHGqWFWikQLA
COBadRt978aOpl1Ho+Hn5BLtw8g38Lu8YZ3PwIkxyrORr8QUygzzuAf+jrkIUwWU5GApuzjBEUUA
6Swybo8eDPORFwf4FEZFboa+eudYcr/5BtBrNL53Ybjz3HUXr/LBrO36fWiAM8fOB1kbIIL6TrWy
WJSGen+S2E5iZ9wjHYTdW+CqWaQr54Sn/Qq35pdqmX9GE7V5G672VQuE1kWAHTcdwdrAAqRDawVg
IUcw0opw9xVaxQbIyrVbR+TyIEP0lD9UtSqe0oCAH+LaKdCuw9Nw8RAczNVnHUf7hWAsm0/wDwoW
TEbEpuALhzFdQPxHYOPtkxfP7IU6stnPzLxHE2ZOmsoi0BZldY5eCVpuMbrhccBnhfFfGOERA4/M
tfJ6AHPtEsdi59NpCO6hL4zCrInhDsuNCrad9hfICHuJEcxCBmPnneeQ9u/cX/mYtk29+MdRr50H
UOHKqxbO6jbrvtEIQU591qooQxYtGgAkPqAPQYM4z4BxRLwbhmjzEabRbEM+yojFaaVk3efQ5gfh
qa+JFgmGjPquwIKJdOEti6GnsNOE3ZXzVa/tDtDw5z6BlqDsLWtvnAXKzdMq4bBzwOOt7d5ZXNdm
pZnwuUPoW+FCjlMm2kO2wZFCgVGN9h6lseFPEwT53rk10CwXwULw54YNKEooHeIp8yRUsahUyrPy
43IqEF2oK0yi+pJid4l4hJSJdvDOnWM377HF1JRziiemxR5+uwhJiDoIW8fk/28TS9TM3Q+kY4z1
xdde0920I/ibjK6zlk3iITzFJnGAYfubOJBuvcdvxqAWBpXEyZkiBthSwSfaV2il4PG2HZF3jSPP
b/Ud1rCdCrV4E4EZsuTryxz3sJ1TRtZJTCq97wj6PSGAY1xaKtUegjFI+S0GcyaNgaRSakyBrKAp
OQrMW8v7+gDS7Vcc2m84MtFNodI+jcrb7rBvT6faD6D8jcS+q+JgB13CVeKB3L3eY9Ouuw7CVBaj
QZooP3XGGLVP76+HShMMXV1Z9s2AwEKmzex9zlFDCpDj5feyd7Vzxc+q752uq7XQELX3aOeVavbA
mlFELmrazr1CZEmPYZxgz5ACA18eD4hPJYL4tsMw396tI43uKsYUjGV9mZdDuzUZ1jJK9E5D237l
T6B5xSFskEaIZe5F/cdI2i2fFTvzsm3fDXe2e4IJ/vtF12u9W6NWpSGx/GApfZxdmDcRRusCOowA
iA1SFwBu6TLdxlgXhM/uscYWMR4NOq+dO4ufgpMma+NyfHSVi/YFyJuPb7JBDW0G9SPGQ3uswJP8
wLjSmlER62zC5EIqQiachA4E93SrJcrWDTiWVdTfW+3VR2jlzSVESwp7ci1SJFF+83vr1ikoWfcd
M7whGLIQ432gMrbnFozqS9V6A/KCwu/eCgRndboo78xS3pflLE3eRtulUyXFzjBgEtnt5U2koGVX
wxTdtfGMmZQNuHVCN9GChtTtclDxJHZR0Mbv6yymnVzW4eysvb71SjonIaBItNkwEwmq6243Vi8O
Lb1TKOd31WKMAZq+Q1iX5ryZMchwYky3McbxjtARSVBJSr6FdVuXmTO6W96q/gqGNpC8F6ANvVyw
sawzhtH595lUfE5J3I9OrtsOKwxJlNvbGLYNdPklcdHfN/UlBkP3vfK36fsqIhwTHr0n+E03nmOD
u9kDBYTaordHCoo4zjZwY7crqpBCk3759Nmo75GVqi9EzcfGCQEQOcEa7oEcAJ5iygMi5DTMx5TK
YL3XarRRMm3RmHvD1t9qn9M9ZkOvECVUlDZ15qbddQ0VeQBFDsfGY6sfVRlEBakGCvtbENjgWqXE
vhrNUGxJA0AY4VUQl7knWwEchAGJCzykc+FhIRklWSN9HzqAKn6c1exBKV9uO5COMYi7qnR30Oqj
Lw+JoBjR7G1hfTrecLKo93BrvNumXX7OtI9H9EP2gHaFp+EAN5PM6wg99N1gDmMA1Iy1MTs5NfCq
0lK28xFcAXsQW/r3BjNur1JLFzacmLu4wQg0e4DXBYoOJUVubR/dAqSJMKhV7hdm9+jR6kIjOzeR
1DxA90GetqCf7hWYLxSt9VBg6UMCEcPvdRS19007DN0ZLZl3QLIwMriMGcKHsgbLj3kpcYjVEu9l
M5f7uQmBwtVx1kR0OOJtPbR9ZV+hmANyzYEv0iZQ98THNEaFih5dq27aR4yKOd9X5vJb1tYIyUCi
G7CawL1zTfzSBlcM1em6Zge36TqjA/QDkNxVadzGHdo27e5bjNfuyqqdL1bOmFvsBLxcQWP89NZS
f3Zt/1M0mABUSDd/wyhXCIsxf9SJnKEyDfWM64C3A6FtUgraO41Wt0JN04jjFuoiEg7mTR1W+CPZ
m7JfDizgFogoO7ruOqZeWMMcbdhetds0OcQiz13XfrAJUpKBYGQNhmMJ6+l5YBiUQaUATWDpEpRD
Y9A2EP90U0G6a2lDiMj6rb9mJ2tzxlgdwCZrqgfA3f3JUPGwXMd5oq4OskGjiSAzKEckOcbHwVCs
U7ahG+Yd2aqTVmNdxMvCT9ByTHgQ2A5jmK2cMbqhU5hsPlq6YrQE+2e+rNxJxaohl6Jxzmf/KaTN
ewdNWIG8KZ6B9MtRdjnPk9PuAac3xy7efkjt6BxGU85PMuAoqr219tPA255tJDGfKesVssBO261L
ahNVR2K7+FsJNxyAkuFW4yecBtvk0ukmi0r0BPOKQywZWU9OiGkAbL2s5MloOR3ded1O/K8R4mpu
9zEQMwDtBqk7GAvFdAvii0EFV6eoDfu0ghjzNhISODmg5c2P6A64IfoPNFsY8/Wg7osXigiTTj7V
FIFvLfbTvBcdKwYcgIVv3SbfSBdmEvjKDXcQoThQjAD1taNTjHXEp6lXOAAZZw+0DLezRaLRMyvR
n3ZAI7+TgBy2jRyHbaZuhnT34QykOqWT+lHPrLvMM4tPGAKrjxgCdvajIvq5jHznpEYanQc+jp8A
iOmpJiM/OQ4mZUuvnqFJbugdVFykzLGVgVkAFQZihyOrDpNZe7lBKBhH13JxwLiyMV6bb6KPCxee
tXDHatl0mYOe3MIxcDhx9PRPksjoUkJVmgsHeJfLrbHpsonhgbryLfJ0f9YCJ2Ght2XYh3II8trf
mnQy2/QeT2DyEWANDFoG2Jk794Q4sFndbICyH/hagf21HR+dFMl48ZEsgBOv1SJYHgzqlaPTZiUN
zQ5wiHMMYVoDpxx8g15BZPX/qDuT5biRbNv+y50jDZ3D4YN3B4GIYAQbiaRIkeIEJlIk+sbRA19/
F7KyromhfGLlmz2zKrOqSpUQ6BzHz9l77XSke7nP8rY996ZJQfiaZ/+8Amu/DrKrp5mVZjrwVqsv
TZXlUZDWxbSNZYuvrOuN6jBPFmtAkne7GUnaoZBzt0N/wNuWiKZ5CBuqS9oavoK3ag4ZvufeMi+m
xnDPI9olmGRXH7kb2eZb7M/q0DWUY8Mcu+Z9Lbz2ZnRd475MevuqKWVzvnTLQ6r94mpid3XjpKI5
L0KvujWKuYg3dVQ4R0yEfUOr3F6KYGQAtnXKgf08fvcr2vf5TrAnNDcDrfrqmHslq7w3RBY96qgZ
3K3RRU3geZ3Zgxyuy5fZKeN+p+wlvI91l705WaiYmxh8C3yfaULXmTw2rRpSHvmkwkBak3h0Z9f4
QDco32x/m1RaUP5a7UXXttkZCxrlWi4WdF5sGUdkvdLat90i6SIsiDU9usjZ3FfX+KFi/64YWf28
GfUb3RHH/6zh0qSIZKzGIipWIq+cUy8690uSzdiMe87BLmkvmHWRdJspJsNx604DjOF4qK05sEjY
fTW7lNQnvFx4aePs3HZK69lpR33eqYX1AVcgkwpnuawVc74oH8qrCrfmg70sz/FE/0YI5tuZYB0b
k+QSBsH0CX4bRsLaGGvGf+sG2a1+uP547Mw63GiVXlWy/5bwkNMonBI7AMUyID4SPs0dN2NPU9cF
cSR5W34WqKIifM8Nqx6F9sEKDb1J7ATxS++kOojwhZ5ZUUEGnjcXFefkGcA8DN/dDJ58oUOX7Btd
nrVCjBgvy/Yqx19KOExmMqLChoDs2tuYFgqWtCEaLZ4xTtvsFwJn8l+UjBAyIJg8K7TVPaSGFR1V
FeKEzTvdHHrb1rxAiB3Y5xqbWU+Y6scZrRCau4tsSgmxL8dq2C+YbfZZPNMgXrhJRtwR+sakwrhQ
5lLcDRXbzq1XjL7FPyyvFvh01z7kITrvuLCXc9ZV5rCSCTHFE60uZqAuA59NwcPn76akS49tVFKe
88/MXcsizZC40GaQ98hQ2ItEh8FznGYrzHHYRYhH9nT2jD4oR/d2ZJS4xybBDEi6CK0m8TSAcoFu
QBUUZLaQBzZX3eNSJuPBcuqcwsHHAwqSoH50esHQtK5cCabBQA8om7m46uBxXIwm7r0N9R7EKB79
MurNYWsM5jVXm8W5rbAQ9mW1HDHdfUSWPIHGsa9wUOJ4pokfiwxrdN7vFZxV1Xfu0FR/SeYXv5nx
chaeR+gUixx9GEoE1qx1w9nJ8DiPfvedgbxk2Nu1DSYYxQb4MIYhIQl6KhGxshpO14qpI9VYOpUk
MXdOD1Ak72LjtehmBjBZXwHU/1Mi+o/ce3dVwb9OIUE/04X++z8z+J29Viuvpz39q9Zf84LkAsBD
3EEq+uvXrZifd/9l9yfe56Z/bebb15Ztzr8tbuuf/E//4V+QoLu5Bhz0UvVlt/5tCHHe84Ow1v3f
vX1n8ffy+zvcEH/8L2PfH2t+NdY9G7uEvwb1/Bs3BDnIhgqAes9CW4OJbw0iZTLcxf/nvyzrD0ui
XGeEg8vEdAT/r7+AQ+4fPE4Iwy2kn9AHiXn/J84+136v+KX7wmiMf6/CdH4p9r73jybNkiGP1fe4
rtAexbXpzhvEZnaQWk5i3CO0Mi4rtcbjDvRxrKBcJfKbWWkRbea5qo9FzO5tizCPempIWvt7iHuM
rYmid3BeVm3eHrVeVVCCFO/hc1hoQfvWWBRtElgsk7VxuiQtL9qUMMHLOULUR1hulg0X4WDT56Ow
6LZJTIM+QK7KZM8p09Tk+yhpA5OrhmWX/6W7w25v3ZhTHZKXImE9134YXTLVdIl2qJw+3Utin74J
U7QIGAlq7S5AA9XZYUnrVnzP5wXB6oISuD74Cvfbxovqot5OFgSvILWt4c1vTKl3bGQH81ilSctc
Noyneisr1F6YfQbfOHhhJs4qFefDVqrGPavlMPQ7f6HTTcOibFradTFfEGAUtb2prT4BWxoN3uWU
jE6L2iIUr6VF8StEyQbTgIHh4RBP9biR5iLu/bZw7c3SWvU5MoBUYawfVMWYU0/mbsD888S8v2Dm
Zw9s3XztnUUhU5+NiObilg8o7rKEvg8fh9jN7p3USl9dOtYVEL06uaph6t5IegRsSxgM5ZvEFHFz
OS2RofdROYevIEC0EeStZ9wbdN1RBsNrawM1mg1PjE3j5CyuNPouU4VMwD0rs/ZlSAdm53Vu9+ym
WEaDmj3NF9NK2WSbiR0a2zCaSo/Nkz0Uu0UWkg3qTFjpxin8bivctnQ3dFKaZ1qL7MEX7ksXkJmd
fZuXqniqpcH3Gmq0aWBYnlGKGtPE98CMY3g/UUPrgtHCsCeIdzyGE8mc1F3C7bdJViIyFc1igANI
YtzRPFkXI2JP5vRIL+NjVruJQxHW81NTo+XqWbFBvhaeoCHfsDRnRrBkJUb4iCzr62VR6bOzqrGO
aJrkKwxIdwlmYXfPXjiXj43jYREzaA4W29FEorCbYj1e1O1S0SuvUmfXUajdmImfysCYRfLae7X3
yUHclO8yynNQ1YU7Lcif/IYsJ5R/P4xOEnxOOrbNYA2XC3hEZ5T3MnSzlSc3kOkTZn5XXQgUuA+5
kPmnynWWatNZ7gRTJyrpADC1YdzVtGLYJLFX1WdOH154g2ifnbHKMNJDonjEO0Fb3e+8eQGzU+MC
GRH7v5n4yMuNb8aypxPvJtSWENaQp1IWxGejmayd9bW8TmgQTKjw2S8EQ8Z3LhjCNqo3ltdHb42Z
kUAbDTYDj34puKGJ2erLMBSLeRY5aomPY4JcLGiR7XNLUNbOQGjAU59VzdB8WdZPLA0Ziot9OLhm
siF4BBoD9Vs408hPfrD3J/+1cbOx2qPE8TFhNuxpG11RFoxDaJxb7li+hRFzmQD2qv0jlA5tiSSW
4xuD6fENHSES+jhjq7sVyg3XjDXfevQzqg3Rr2pvZCj+1yZpBrEbTZk/uSKtrr2qQVqxgEx8S+LU
TvbhYqvvs9ehlpPQF3oa5a668qIwenVat55uw9rmung8knlgOKI4p3Zalh34WGOD/0y0Rzvrs2NT
oLME3SOU8bQYwrhBNqwQohSu/8hQiPIGSSWy4dJl9W7JtQgk5u2VeUo5gaROTVNxwLjjNbcYe735
Wz6EmT7H84iK0VAhwIRKDh4hIBWyjGqp5IMEeJZ/cmRvSgwKof+WtatuZA2dQQ3aLc6VldH7OPOz
RD1b9og2JvLWQlM1Y/MZ2RGyqkal5T6M6wxpyoCugccxZk0rORhZnxC9+K4Y3bW/hKi+pVhw4Ub0
UVDL9NNM615kPo6fZqjHLYQJ705UaNiCodPRZ2a+o0+pHDa3pZHPEkG7Fssu1QYqTDxu7k3NDB1d
ayLQbsbdov0NMqtSblF0SPK8ypwUvXC0qfdT9vd3qS8ztfq9M6gjrRXRQmNfsd736rL3/LWa7wok
hq3DUCGxBFJcUaXZzILbZFhmWGiWvbCIO0bex6LGnEtCIavmJva2yqjws9gk1SPGsNpUPtq+oVkl
pWt02BayMT5GPJ/jsUWRzetWFSnITU0GzbbFRPFV016td3062tnF6M7Dg7Qnh5nxYOb+PrOsmDQ2
s05fvDGJKgv9Ja/b5RBOrfV1ygp2uBMsIUrOPHaWm7oJUyYsfGD0Nk+G7mFJSUM5K1QFc2WD4IwE
K2mMISJT0FOXUaZZlh0nip/SYvXJkG5p30TdOL9NflY0gRsD8UB0vujiCdSQfbBgpPQownHQPk78
LOcut4wl46kwhbMtxdTPu4p69lWv7VY5Cu8swY99syZpuqgDRN9uedcui4eyc9yavYzV37VyZlFx
eCQS5kUWBbPKNQYGBpOhIvpjmd7C3OGnu+m4YNFxVoldT4Gljj5Jg2jvyzB+qMwof25jJGV5bDxJ
fy6vmw7B30GnOUaIWNfGpVEDmUJe6pePTEinpQrmIZLK2Vph249vqb3M35SjxY8iQgt8NmrXu4yg
bdE+LlUCmASWivUvO+E/qsb/s1L7/zuWBmXob+rt5vXlhKTBn/9XwW2rP3CUUlWTHY0f2vUpeJHm
dxTV6g8im1zHtIVtAhNeubp/1duuRVWNFwzbI+1NgQr1f+ttx/0D2x3IeeWRCwTJ2f4n9fYpUGJl
OMAPx/ALK5RDypOd4MjcvzQ8trNhNVdozrzlszJ1fDCA5a2smP6TK8fhpo4c46zr+wQdSyUOP10s
LDEz3LWfcR7rMX4y5v/5GySqC3S/Ft5qZ90S/GSQnTyKzaLRCEJ61zpUi6k/SctoLmoapdvfH+r9
7uJPZAWXFSMfTE4uq3dqXQRgLgZTQXaShFZ19pogW2qgHh9YF931L3p3TsqESE06MDcLDoBzcqCs
CwFrmZwTXwOx60HbHXzX13zmusH7NMoipf8e6tTZ6JIxYWBiCzOOGqHUCy2j9KqZR3EX4k2jOvSa
Wgf+4qm7bLYmnGdDiVFPI1leNiykMRA+vI4rv2zIsp1paHo28+gkFB2ZV3+jhyRwKMqSOKXcctpd
pLvxhwQ1sQN0EaE8TjPkX7Evkcza8yTm3eL3CPGtyKsvmrJzl31jFClNszGW8a4xl9o9l4zp4w/s
yL/cHYXaQkGJsdj6me4pkZ2c9TyUBhCqOJpePPpF1E5G9kHej3X6uPEersALH1KNKXj6T26N1v1o
JyQxUX601sFAzwDKEJnrzIN6rwan2VkGathVZp4eFBGKn0e/iIKkwQKaWV2/Ldi+Bp2PcBRZD33M
3z+iJ/Z7m8kvm+x1d25LcDOnINzGzsDx1fy8heJxW7deZoLjN4c921ZzF+epcff7A9ps3t89qxyR
FQoEFHI5JTCrn7x/0HATJ5yNjV0Nyb1VZGChMdgVB3Cb+oViu8boyFCE7znbcmyF8fLCLnFKd5MW
/Z3rcy12ljUP30r2rc7GiU2KtSErPGTcDX7LALTf/N2n0IRtb2dztro78fOYdU3F8/uz+ZvLB0Kb
k8CbitHfZuX8eTHpFzbfeEF4hszifmmYRScuBiUaXle1rX78/mC/PkrEv8D5sFiLUbyfooQNpL35
sgZGuZmD3cddaIVyDT6XRuhc/v5Qa/fl9C7RuIHHDAzNdGxxcmIxhkvD65mel0NiVjswdirZD7zr
O6I3jfmgfS8kMV5RucFLc6PXRTTqeopmX1Jz1xaAyzwyEYR6RuofLYgg962aJL4PBP0EeGnH3pgd
mqstW20MnKaa809sCvAbohSG2+bKYkW+JcNwTcMfHNfgoM7dobPpDFBxrTnTQxy0sYGkCmfN9UL1
mX+IsmiZxTOIepiObmfQKmCgotkKt6xZnVctaaAVvY9dkgkUKQPBbH+1Cd8RxX/+wpwyGNaXince
dSCGZVZlsV7cnz4xhAFkmEOhxE4M2s6WwUI+gi5KfW7UnDLaauG6o69tnhtYo4+QVb1r+hko59iJ
vhieVsemlam1+/09pQv3yy1lYE1v+c9fdepuz3ylAWvQGwdxFurAslcagW9PTAZ9BhH3+Eibx6wE
hrgJ2btNW639jMbf/1Yq179+fK0TKMafl4Y1F4s9vTcp3fUZ/+nSdHmTDUx7+FKVVVrsxVwOF44B
KDcCZAyBMJZIGkigPCPIs9u2rrW6AUHCNZ4Og2UoU8SftIzO0Tv2945XOyBEE29BgO86H+FuTj8Q
6238+beeECFUPyS00fitfWv6AQYJETijqj64Lb8URVwTSqyVle/S6zT9k6elbeZhiDF+Bl0Rz/C9
HMQlcT1/ckUc3VdRn5dBz0eAjyw2YbbEsKq3tin669/fml8fD34GzAO+A/wU5Z20QusEBnKoV0NA
jWwyBxd82yxNdKzhKF4WohgDuynNbe1EjmSK7DUfHP/XpZT6klhRPpQSre9Kpv/5ycAnK4zepVgy
4qXfx22qL0VF9II7l2TBmKXlffD9/7sDemx2WFLhIKhTdNK0lMPgmG0U2HPcoTqovEPnEWBIS8Ta
TJ0sPvjy/fo42Sa+SqDoLOEA+Ncb8POjzysd93PHNirXuLCsoQxaBrAffJH+9ig0nMWancErdvKC
5ZPC/T9yVnGj3ENLbxIsoiU/KKL/9igA0lBIU34gWHp/LrQ22CcqzkUpPQfCyPAvmhzq94/k3x1F
2mS78FawbPknH6EiZPUfsP+y7TeWratxDomObuD/w1F8Qjco0wW75JMrRtsCANPIa07vNx82onPy
w9j10+3vD7O+Pz/X6DZl+XpXbLpJPAL2ye037SkRHiaFAC0wklBn1bnyR8+yNPNQSDfzV5WizYew
5XxwgqfYLhYYiFW81gK+Dbg3/+TQvMGObkKKvFnzl5vYOu46bfT7PJ7LXbUoSBdZtwRL15f73n1p
c3WXJiIMAHB+lNG3XsyTq7By0WD5sTkF9niy2InJRmiJ0XO92HhhNW2vmX7GQbnz9AEa7c8V4/2x
XIu1hK+dcB3rF1oZDKlmYvQaMs5e1FfedoWEhVGFDNifuEh1GKLKfTKa5jlW2ASLX56Gl4Wz9lit
qI+/pqGdWMc2KehmTW5fTACs2b0yoI2zfIvUbcGTM87iRzmQ7URfdrVapNPsXJSlU72GnC37Ggw6
gIixtEVnro/S6IMX/tcrCmhAgA80kb5QVtvvX8UJbeo4hxCoI4Qc+zIiY9uIuv6wOF7xwfv464op
SFlyPSA15jp/O7l57EZyjFQdPOSiNl/hIXSX6DKwqdjqrdJl9xGS6ZdnhUaya7oQ7GglwU1/f2ZK
FIWzjBxunpE0pkYNKBA9pbUxWsv8KOvuJPWItx+SvwQ646/ZFhadivdHK5DDo2xOkfTYqzPQlOV5
h2PnfKnzkK51ae5HnKu4+3z7tidV6wiH0txmFqzGf7pQeGQ80vWmOeHY/mmquDP4iN01j60c5vrB
jsYWwEKD1F83GvMPXPDlCEJd7CzsIh/U/b8+TOuKboNbZVMM4e7kDmNTQWXYc8m7OnMDhPYAeZJG
B7GByeD3p3m6uK+vpAvzVaC/YB94+jnswyLOWgP1BHPQF4s0820o7Y/y7k/PB+mBBzaW+8qgF3fG
ycpnEd9h6X7QQSoR1UZLOoDVio1LRBXVB0/rn3u9n5cb7hbDao7irf0t+1TmkGa4RIvKBNa1FAPq
EqnCsxmbjLEZ5nUm5zmZcA6LOYnliD9RhdzK0pi3OF0sAZDehzafF5rZjJm1iiSkBnYA2ibUX/E4
DfKGBUf09IpzgV6mNBCS5bDnafMvY3UdAQ2q9wAXmCz/0xu1DsnZ5vLym1B112v8U92SuvDDgeas
jOiiO0wGEuVqsPIPjvJ3l89V9AQIAJIMWdb+5M+HmWN6RH0OlESUg/42MXRPN7S1jHQP1tn+Vg8L
42KY5f2XrmWyzsbUYCngdliPWZQzthpcd9mMKqFIECGm/GSFdjR68jfgtyJW8FStUAa6EgSJhCbe
cr+yOxAOk4O3UuWNWX+wXv5S2vNICEFzYBW/IGk43e2oMWHKkqZN0OXpnaWK5ns74hBz50Seu63L
x3cS9u2EJOwujMHSeHbtfAAE/PU140XjBeP4zip3OHmj+yKXA5oxoADhgGE3DGmeJEv0wZn+zVEo
BNeqxkVMAR3z/c3D/g1dAU9pYGEmXW3VAmPaYO5+/yT+skbTrZUkw1APOhRqiLjfHyZbBop2a2pw
17Xjg5aFeusTmR8SHfp3feJk28Zuq4nMCRU/hwV9hdK0JRkg/cJY/4Mfs1af79/39SvI10LSUScD
62TDFFuwX1ImN4Fj32bhBnrvZogC6sj5oyOt1fT7I7GA8VUSlPM8nise++dXo54hrUYGqYlSVaK/
XFyxoI4Epwpdq4kxJY/xgAq2kW4572q79yC99YW0r80+su9+f9rrJX73W5DzcIOhOHIP6KCe/BYv
Y+Wx5q5AKFiJCxrp4c4bCDfAWK7/IadzZUTaHrsl3iKIjLw/78/bdJqiRmuyqjnD5BKwVIe8vx32
vz+jU33aehiHLxGhY/To6Uye3MiZgrmSSKICP7Ph2DBH3tNBbH6IlXFDF1FdlVMpg6WBJhKiAb7S
mOXR7yBHyAgImIw99I5om03Qr2ezk36whMZyEZcqPs9z2Z61ky++uN48wu3OvQ9evb+5IY6L65Vp
Grhh0zupkpLKbv3S1Iig3dml846UwwkrDJICftvvr9QvjS2ulEu3mE0MhZIJZfT9DZnaOAwRW4AI
GUPMBCGa3TKI2lGtxW/Sv7VStMD1sNUS7YK8BZJYbNEEpKT0USqZyVeBr9WhujD6DyqXf8kI3z2Z
KI341nsQRilNWR7e/7i+6K0uigBXIl9vGSdhw6d9qXK8zlM+CuyRjos2GcxPs3H5snxLu7LDlZhJ
41uRzOZ911c2XiYv/VIAadlNqszviR8gTrcw3eR7PQMNQYuToAx1mtm6shkdkz1AUx21uYuFBE+H
EV1XbTbnm7EwvCrQrpP65wKp8JXNNcVrZRlvhdPkGsinIC9J+WH4tZurKQOOUcpja3XqhTIbe2cx
uJOzi/3F9TdMVR3Q6yqW8MUorBi/kOX1zK6AkDKmNPNmtiuLkpFm2Wti6/HLkkKo37lmtNibUYuK
yXUyYUBSY7TsSxmXT1q045qiZMXY782ctjtmbcIpLKKQX7RUOUQ+tNT9Fopt4+1LvBWMJJDDYfWp
/MnkCSu68XJi4J4c/WIWTyIeAaMJLy6/uoxSsN5FnjmcqyjP9Gaw15cmHchxOLOH2E8PqVZmuZkG
7AdBYdNSIDpOqvu2LLGwJWla3/ZO1dxjuoKHuDAobDbsWKk8VsXOJ9TK3VeHr0y9Hfw2e63tsXvy
IWhdVmEbj0Fk9n6MkHcpX8zJK3c2UvT56MIkw5zZV167bVLdXCinVGt4e2W86s4gWLshNO6rkRo5
EqwhMuxji4Sp32YlApGN3eZ+su+GirgW7Y7yGcTPdINBTt0I2cN79WfLHuhP47LpLJ4dpvAp6gWn
a/LvRIEB04Jhv1yRW9YuZ0Nvdp/oOZWPaBCcJ6+sHF6nubEwevcMD/dY9mxaAp4B9wsSmBvv6cGl
P8bCjXcY1sLiqmoKNW2nyfZ6eughVJ25L4pPqtCtv1tKhxrDBKjTfOp7p5i3OV6BBnVVmJY42LoJ
FJuvNU6AsOV8TW9R1s6uNDy7ylFZuS3aXr6Szm0M8MZsCCFVma0YUK/3vCB06f9/zssxlXyNWpBn
g196Hj53gD4boRtSnWYGFFudpag8MNejWrf9EG92v7hls7U5YRyUZHxxBWHhIdLqTDCe5iJx+yUj
sSBl214YlXI1BiHk7PupCDuCXIAcb+wijR+rpkZLNS7L8FSEeQNKUhJutu89GV6NIfurS0xM8f1g
d3HztR/M2QiEU4/pTmVu38IuyCJgqbFf9juILLj2StILvSDOLLoisAFVcyHSsb5PEkZZATZf4CkF
OsmbXELoWCu5+XUafHmR1a2dnyExH+4wAjZtYNRU6/ycovzWDRZqwW6S7WWEcRuh+1AYRysR8lse
xf3jVPtQ79ZKzVzDZzrebqsT+LIWld315uy5FxmSKTSTHYaeYaxVfJZnPaOMJHWnfjO7aGyCrjXt
dmtN/fStEvEMHK8e5utkck0UjbLp3fO6Jvjv3PO9MT3XWchbm9sDmKrJJzssG7LyNuH2VMexNiZv
y2usnAtsvbIiKMsHGxc2rm1tddups84AUbwpprzGNetNOcIb7RB9zKijuprziSHNNKZqZq/e42RK
UvydJFRZcg9JZZyRZ87xjynSxDqVpEPumXrIc69UxqXt0Fgk6C6sn9keYakIaeFekyRZqy1DJ4rp
zC/slygGuh840Fp9TKHIBFg/11UW5dLewKLnBHoaUn8XRQB8mbuWabjvfRnXRzMGeL7p/KGoD6ZZ
JPddR+rLVpQFUyYZOhlRhq0xZhtHkUy5GdS0MOHGSwM7Lmb/t3U7KPh7VzWQKUIblA7g+75F6Id/
NLDtkUFEW2BVOUw6M/VOE+N7Kxc9v+bYAvK97Drn0e3mWAeYQPmCjG2i0KhNNn5J2AcYGqpmwcEK
Y8xkeZRlj8sxIV6nR4m1XJd+Ez/3BPOMl0Lx1Tt0qFAhY3cj85xEsfuEr4g/aJv2Jv42c/CxasFV
fyOlcfyCxZS9qB2JSG1IQATLOy/byCDlLe01lrhU7GNtXVUJV3QOhwuJOQBAnMl7muwMGT0btXwu
hHEG4TjepeG0LXjd4ZtNu5oMrCLr78pEXk9deecPPDOMSJG3fSZE+VvuZkf2mLsxy17JztpTVR8F
wmm6MZ8r4X0KPVCFkIu2voWpkWcZ7lK/8SZ1tvJoU108tHzd3bq9mEnx+YIM+dMIvBI2yHMq8XE3
1dVifat6cGQFiPAXi81dYcmjy98AnXGPO2CXFBix80nuZeJnxLc0FlcVsMbisB+MO05jE5Wh8xSB
goFGQIe7JrG4x7pKqJwV97chuAsUfUJNB2YSF3Rc+bNQCVaFOdFVrVlcR6GctqbWZ4ls7/qh2GNh
2lrks1yFY86yC4ySQJUbd8qPncGe1ZuKL/irHig47qA10Yfs4vGJNK7mYM7yrJqXJy8WO92qq8gW
F9z/W8cu7gU2L5EArss6+9avo5sVniYyIK1XyCabbc+2kByvJLrgKYOeOb5lOjqX7JTCQuFXibp7
q46uCHmEJzSNy5mDzrSdHD+IkvELALWzcSCHqwYV2JjOfdim362mDGAZkAww1GeAiPchwyh4d+We
sc7jZNjXFiiDNGaKY1bmFzvptkqFZQB2gT63sZWcJoCUxT7rqviLg/ozTn0HIwqejiJedtrII37G
tVeIx8EaHwyNZRxkM6nPaZf/aMOx2ExtyVs+XUYp2YJjTFFUfAaVSb6mYR3JdnKe/IQbj1oycIxx
ApMCiDucL8YF6h8M7NE2f1Q8QDudLz8S5wmj69ko5s9jJB5y3qcNqZvbxTMPUS/07QgxfKD95YG+
Ce0R1iL2KUygM7w+CQRZaExkTgR3o+6ab7bRVtsqya7zpDlUUFQlGV+BufTPvPifAVHkAGpAEPWS
JQ7t7W3fkIYROt0LktahB7OeZhBWioZKaZIohavyauxq87LBZrnnw+w/xDw67tEcxZUj3YM/twdo
3c7Br5vLDKJ8If1LLVwUzhVeQcR/n7yUIM1wJeAQAnggSrM7I033RwklNFiK5jW1izvMToAWwSK2
7XfYKUa9aWsM6McRBkLIRMSFnFVWVYh3VkxfvdIxnmy0Kj8KO4ebZ1vkxNFGsUGZ4GVFoJBboLWU
X6OEFmzLKSSpstS2a2d9OwHjVse2i4kRMc0Z1iW6ZXylXoOjlzRQ3NYYnbrlMV0KC75BPCflFpyR
aoMmHrJPEmE/AV6a/lfurN8WkLAVQDKKdzJR7UkagZNW4xCopjLPujRChb7UhrV1Wyv5HCqBSbfg
tYAiDsfS4zZ4fKfFrDC4pWnMtxIUjgv7ol1csuEGjOfIeiKYrFVC6WOG4BF5iBxNa9+3qqPGlSt3
w9Q1HF5Xc7KTTPr4Czq//87GobzRdkz6ojcOa3IvoK1NV+IvZL+WYcGzjbpSW934/o8YCNYTVikC
3ian0jcSXTZT+DwDfdn42cgCtvK0xtqB7T7QPzrvSnCcPD9LmW/rmQDMIIu7Bo+nXCBbVvDIdNDm
aM7BqmqyaCY+L7jdAdnzJYxXSFm7W7IEs3KZOQYGZO0NSJHGXiSB5U4UImKySIdsXZwqZeF7t0po
qHrILaCIN3xQpg22WzDJcjUx7mPSk9xNgRrqbQ5dYjJHGzn4JtL54CIrgty8dUYHtJYhITYFSHcL
WKw0x4YLLRfkabM1OLdOjuTkk2aJBaxHlSZ3DLCiC2iVibV1zBGg+2D04i0tNaiXSvfRA/AY8Fvo
++NnSxkWsMqsa76SzjmQrQi7hzvTzwwqw15z2ktrdjjx2vRK+gUfdy/tVhd0JBHJgoJG3TqCNdNB
LTXIbMw67TXAa6WB7lvLfZ4i0NqyVQ6/St2Wz8JIbNwq6Ca+22Gs+I+9WX92aaNfZbNjFcdiWAoK
M7b+Ikj0OgKMy16lsNPxwZ5XGi/51u8j1fOIalCrJrpZYJGy8/HnUG+Tc6mg0MLNuDB0Xj1IXEuf
aARw8mjFucpMLI21JTxCOGgr0wdaiuUZ0d7CEEtUpaTSyEL7ieXbVkFoLXzb/X6ggIsW0g+Z/pkA
fHVYR8e0GJJHHCkO9sA0kUPgFx7Svsl2+mfTjaprs0kdXm0XuC7gseLrmAHIJrVpnQMj+BHoNULe
R1h1pf+YKtRCm2X2iW3Iyxott2MRnYMgorhIYE+Z2Ixd8j1FGiY3RE71ajuGMxPexOvTz6E3QldG
iY13VizN8KnBExNtxqYcn9lpJKhXnKXr9iQPVleW1LHGNGPEzzX/h0eP0IKCr7Bv660mea4PCEP2
qSJao4JYHqnumjzA8vtCWjcs/d6wv1deWF3R+uot4jUNwIwGpfcL8b39TWIVC3sDWVj+WdG6ac6O
yacP2fRJ3W/D1I5XhBubsX239BZgddfMnb1RYXjbAMaFE1AvgxCHqEZOec3Ak+xbWE79C+0Qs9vC
UFVfcJihvA794VtuVezoMzRRX2JFoQvNt8eoAtu0e7MIq4cVmbbfOhzs0Q7iWgM3ld4B2yBINvCU
2Y2S4jN28aGBXZLvI3OO6l1TQREl+xko5EaphM4H2dszOJaE9HM4XwsgW19ZyYMVxflDiLWaVYPg
JniIddYw9/KKz42Rg8Tv3JyS0iCHiKxJOgYSXunSzFjZivEyaYyYHFDCMgW2BHbugRNNvC+wn8Ij
We+iYDOxOtkY5/8PZ2fW2yjWdeFfhMRh5taAHWeuJJVU6gbVyDzP/PrvId9NGVtB/aqlVktd3WA4
nGHvtZ4l/x5MWDFuD5T4rSi1AhSqnZoyRu8uvJ7hvcFRk4bWcs2YAbAL8DbBKFYy45BBz4ubjDJK
3cchOjFsY3jEJBo9unWXyh0Ycw6z3a9o7IGT53Tm8QPk7B0bWSKyPO0gsOCbmqwSYLny8acTjBND
ziEAR63P3jYZu1f2tFLjCc1fAMGzPrKs4P6G25sHL4FsNF+LBt83EtJs0DwKF4yJKm5Zum1o+qnb
SpPZ7kPDIDhvEKN9ZMxhTTJwMxEigEys2RW6HoqDXljywm9jlRwbkyCH2ABG5Q6zHTxCC18SSMhl
opXUJhgpml7nNNLYBak5M36JGwQSKmD2jOOIW4a9eSdrsRQgk6zM9yon7GiHRFX+MTGfKfu+rOX3
zqjnP8rUlz/9wNea4zxW5l07GKG5U4fA/zKFERSldKrbZ4m9RIXvLWKIgTsoUzfWzKCCgh4vhS5V
jv+ItBMMhhALmjs0FKHwSejdTwhJESnCcAFBlo0VUc1NgJiKHUXXHtS0r2VnaGZsYZbREehhdFlJ
iVUin5vFK4+/UBDQZMzvjVm7WINFfQCtM7sJUJuHFqc5SUCyz/YmDHpV8rC3pjrjivXLLbogeNTr
ksFgNFQhFxcUcQukHnQKZuMZD1hYi/Qb5Gv9t5BZZFifOoVds1pyzpFoGozKHM0HbTaK7zGYFdUz
xz5zJtJpK6C0kBHpCRh3KtnV9xDRGVMJu2KDWmM9/LCGpLoDckCtCSDCh3AAl/N/FOGwxCDn05eS
rEZ3YJHt/9sWUOJZFH4cJY7d5PENEMTxjuPxhoriQnnZRjsi0LZyDVpJpxch7b0tqoLzqeXrHE8X
31Y5tO/QNNKNvrc4bwEaqLDRsCs2lgNaHqsKLvyvrkWqQeBBm2e/w1jYN3GR2xxIwNlrbjAlg4RI
Y6yVJdVC/l3bgdbcZqUV4IKhCBI6ehCMpHiD9XgzBG4nzvN1w1Y7MzmIw+PxJeaqSXCWA8eDUaZO
w19gVzOdNneugXi1SKQ5qiOCJFgyVfKuhikMAy1C0HkHEorDEftMEPYAb+rRMXHacA2bzCy3S0op
Qqk0tndhay6Ym2Qwn0U3Ex9OCxr7nUpSpnzDS10mRZUZadcqMhtTvPPBa9fZyt958DnGxaH21kQV
TAG/i5u/TT43OCTtuLui8TOObp6g7XcyKJd/cC/AgrZVa6xcAHWJ/dbXbUHnXmnJx7ZleL7umHeg
+EGWRu+tklfvrLjtY8KKOLmmrqVvIcHNoQP0tswcm20msJeGxuXtrJJQT6VAQ7ArUkpYrp/rrQ3U
TUu/1eQFIaypdVgV8sw0fzVwpgHczxlZcqK5b/FtWfZvzayLp2CiS+uVIp/facLKCDjaORd7eRrY
hStmQw+pGfuIYxoz2A5QJy7TCRvCm4wr8Su59b1E+ZF4pl3VGwB/TKro/W6gFxbs6lGy8l0KxY/X
AaDmXktBv3tTPo9we5gR8G53Yf6csAdjr8nG+JZfhxux7Nl7ggrogTtC3vwrdVl1RPYFULYNxvAl
DtRZAM+1AAj1YIeTsqaIV/sax/wWjFENMMFMf4LDmUk+1fuNPttHc+u0nYFiiWYLzCVMHZa56kqF
bRFF3H7rZCaWPpCSw8J2MZP6Gbjh+G4OTf9QW2PzVJrReM9xbvxajoY6HOrSLukmIC2JcBUg+1qw
lcNV01tleejTUv5b9XN9589+aoCYmeVgX8eknfl1P3BEThVC221J1xPHUBL/m4bnOyadzC9BmUPp
2vX0/O4iWLVvHPyxNLJjSxu6QON4N+MqRSk7TuRC0lxI3+Ezju0Rnt8IJSWv+p8Elsy/4HFHSx6U
RiUFblb+NQ2oNTOfs+fa6FidtU5ZWVGw42wymSBVUzmdvuzaruvGTmBPdPE87gXYJY/ecWBQkbIp
eS9bX3s/TxNTgEWlDGgkWJMbJRlQVmzcy/lUSv8apw7SHnryPPTTe1EkNSR3uymdOg7KuwntGrvd
RnvLxyU/JkwBfsY2geI5zTK6t7lHCtaL0o1UQ6kBXFearbsEwFHQ0mB7fX5zl++N28ITY+AyWE29
Y15YecahH8N2RJZRXod7vfCfcisevc+vJJaBezKweSVLgw4lLKoSdFenjwHVWKzUPjxZexzaFGdp
bf61C43TWVbEjg1nz9WXQ2wRG+3eYJVw2i4J3meSK2Gl0SUnvKCVb5tABZ84Jvk13EOq+jGl1aJW
/K8bt7v88vXtYolDbKBi5cHEc3q7I6KdlOkPYjWmzqsortqdacJcHOtGOXZRWO9ZIiIQeDWldW7e
48DUXUey/2aTYugmHNGeKMQHlG9U+Y64FAUI99LAKSAH79JRVP9R14xSh9KPjuJTRhJI/OzpDRMO
J4Z2wGNVYlreF1EQOIFd8GYVAwKIHG29z0VBsnpACNeRJiwqapUC+On1Onj0XUKCqGMACALmV7ET
I+XFGzK9PiJc0/dVN8tPg0mOIaXhwlXNHsp+M2WPn7+qZSuyvhEUvLIw0UiQGLgaw7KYstGkN+Po
omv/SHHjYy0b8r1BTfmYQVnYUHwtD3J1PTTW6OQobvLrtdX+a/QXQAQUBuaWOn8wQDV8y4zevB20
JP7PuzD410hfFgGMxktdNfktKaSONtCIkYOAiCnybXCE+2x5YLLZ9oYgYpFVrH/X/0f8WhiAeKmn
LzShoCYHFR+obNL/iCAakOOVzBu7V3Hhw8JXqnMQYMPHDnalTCqSIQa8CDhQGmEUObmt+28WIkwm
6B7MrtclqiCLSjPG5lHMXQSfW0cuBWJYQn1rJqPEiafsq3tlpje0q3GAPSiTZbz0TYz3xvCzuQMR
kgSvcy8bw8ZXduHlM5ULehS8e17N6uVLZURuQh+WjjBnHYz6KN1HwEtufdEZr/91XOssX/Yiq8KJ
i3fm9H0ATRzK1IIzNtfDfNXhaj9SGcmOFWwvYsNIg/jv11smZnyr+IHPrhf7OPM7Kh5O50/6ARxn
tySp1J5sZ9ZDNGPZ21h8zkeCjqqLnQ6rIkqWtc6/b8VgigZNUYpngTOv4j/HilXdmbUwD0mTUEbu
gvZ5EtZMnyBP0g3tyPnEwSEKM+Iyg4EkUlZfV+nnpcZGPQOYl+v36kAaXK5U9XWgggILVHafnz/g
M0E+HzM7OhPLIOsg0K7VBYegkEMLMLcjXOlpvtK/EVN48K/mv+n1APN8i8B14VPjevw2rIqWjohz
9UUXcd53SgdW0/1+fPrzdDwedp5zNezcL8NuY6b6OBCezh4n11qbnqeAY5K8XOtm/7LnQofD4e/z
zZeNy5zPUadXWU0edJcyue4XUGjzRnj1jjrZxqD82Iec/xAc82irUGGvN+DFQEQOB4jSqbzm63hb
OdNjf6XfEDXloINwGnc8IJM40qEO3PlR2tvvn4+S8xlmkY2qjEdDxqSrrg4AVBRqPNKEL2jUz3aj
31tHmwCZfd3O1n9+mlzKxoLGAEEMZ6zGR+l3KvK9NsIgogRvDYs8q7f9X/X8NAXkRUZM5Db2Mhz4
p/OYUmU0F+GeMeFH6UsV5PrTRCq2VyWwOj5/dufK28XnohC/zZsjVPwj6vcf0fJsDKM26VXkcBbp
gL9ifqkBrboV2glCHVU5+J5mEoFgGB4IplRCiEhKadx9fhuXXqFN+URBlbaYHZdR/O9dlBKzLC+S
OrFoPbpkw1GL81cyhuWNvcj598BWBA8b5mBMLyxKp1fCFRUXAMqxn0jRcESFS3rjOKtbE9f53h0g
G+dSLmZZCMJXl0GhYpEb0CROImHzIdtVIXwpCuDGzCXVsp06KpmndFP9WrQJTF1gKPJ7VMrWc5aV
4XMYaMqSoTYj6dTNBp1NusgqdHpC7a70B3tPUFHbbtz1hbdAmZBDDe57PI7rZ9PEtH5Q0QDVTHXd
i80BTGzYTscqrrZCpJeJ+3TOAPXAI6Lztygy1y+8k+1GTPRF6DT32a1v5OaXUO1hPgsj/lorqqHS
rR+bjWF24eULQ6HKw5A3F/vK6csXs2bH6LVip8DTcbQrQDClWmYbQ+zSN6VgbcBRwUzBcrIazZFA
6kUjjgykXIOfQ284Hh2CwGO2WZnRkNiulKHi+Sq4V7qlMP0dK077G5uMr2bjA7/wThXofwZbxyV9
Ulv9ZCmCCP8hfWb/Cz1ZoQqK1HI6WEodup9/xBeeroIZhzfKRMxfqzFfjUpkZxHJW7o+Nh76PsUz
Buzrn1/lwnLDK1wsFgpSEWb81S4PpleGpBNNVzZVtdtIRvJjolJV7zKERUeK8ZEH7730RskfnbyK
APdiE8KPURZEptTmTWw1412LVt0pEVLBhG8C+RYXPvrI2i7dNqvba8r0pQsQqnKznmbJ5z/hwjvh
iMwSQjWPrcba4aiiKh0F8GlHaUxzn9eoC1FB3dDX+++KeEThClUxTric9/jQTkc8tl0SkVuT6V2d
OajMPSIsbMvlg8R590tMjPJRmcP6S1LPxhH9Ph1FKbfvP/+9K3qkydGDxRKIpLlM75opVh9EaYyo
ayyqvmObGM1uQkN7pxeTRvHLb0pXssK/0M9UNGjkxkrKEH1hItJ+j9aYLAoTwd9Ik2qKDDtwkWrH
esYPKpCZkJDdqyz66D9GwOsmTeQ4TSOvlxctX1bFr+Mk8o0ReGHu+jAXYLfFhAMT5PSZtjmyKXWc
Ekeq1egrHQ3rOUpQ8mSccWlfJmRJ0n/d2HpfGDN4YmVchdayJzBWoz4tSCqwBtZpkB9INDoR3zZd
hWjOCuWNSykfE/1qdoY0SgHO+hDKr4uBNJmTMAtjuAwVWpod1E4SosKQKnIfp0jL5L6gd95gSQSS
kCXJS5TMticHKqGWYWMjBSDbwO6k27rLowWvncm+m4s5fpkNfCi0taCW77qySDqPCD8y7bECC82R
/ULVrwNgND9I9xM/SmNWf0J+E5kntZNyT1qRKVGn1w3sxz69RbxfTQZGRBQyDS1lCH5UEchfnOOE
XuxMVZEe21CQIyQ6O73H42p8A9pn3hRJqSOV9uXxnpgqqp69VYl79OBB62q9IoWO2VYlYMWuIB2T
2BQU1fD9a6S8EjmCZRcbL9DsxFsfjPCEKeFWi1eWQGPJtHJ/rzDvd66ZVdJ1O5Q0H5nJ4mvbDqHN
abR2n1I5MOBV2pLqo9YZatCUHXS+hyKBWeIFGjk4ux483K+S+vY1fTi6rRXU07uQ8zQk/2YufRfU
ecPXZA2DDQxA5q6XQyeYe3ap5h5+Pjo+O0Ml5eDtR6Zn2DmFS7ITYhk/WEYgUIbQktwYHUxrMzXg
he1mmO47Y0rUPRlZ8js9o2HA8xXEr7WfBZNL97n+YZBvQ0WaJS72zFQK4VinOf9TOycj3WWXV9+i
jbIkN51r4nQzP29Lp5NasIZSSiQsGjZ4qgygsh8diwj69gBBAQ0hYva5cAV2lmsO7v7klqXVf4X2
gq5KouhTucMYl0f4emZ2SzQKbKyMBjAYSa35TWNmnp2qIeHHTVojvOu7yCg81PvdXVrZk3JoUGGh
diPS0nJQn1p/QtpbvFp+2q1ZymDytLSzGapj0uhoFHtQo3SM5HQ3DsAB9wQ5jZo3yYn1m0rXmFzX
ygTSVMdC5+pdSZQnsvFR9yyJjIZyDLrRaeV+iNyI2igqgZxNNrHnEdUiZUSauaSGUcCFzRg8yO2k
oqzUfEJnGRATqhqFdqVXyEb6C4ALxYWqgEW6m4flUReG6NuDFBG35YlEGcv9jPmx8rqyqUjkwmNm
IbpumtihnVzN+8wYoOGBru6Nq5nWBT2yRpRgUK0QsRbjMKPCHBbqzdxLGnBcOZm+17UgfUxXypbs
lsRIyToLS9HiaNJTGzu6GNOdBOCPzl6dUvyqwiCZibUjp+qqR5tR3lvAy8WBLriR3CnNZH5Fh2wq
uA0jMz/OZY+QN+Djnby4tobnwCwCwnN6anu7qI6GW2IPjbee5epHKCVF7SUskQiuMkziLtJPghuk
wCB/0e4SGF7RqAR4JaLgdwTU/gUmKecWsxF6cas1A9NkLXeMFWI7bXLNCb5Crl37/k9tmtrXxkwU
C2nKYP6p2J7REeqJW/NyVKi3gwCM/95btB92Qqa8jXfAt9+RLPood/r4UUdI81ViT/8Ukni/z+Qh
0RfdKJGZkpUSPkPmvLgmZKpWvUQ2gt8T9vqv6B+K189X2gsFE5NuAUZepE8yqKXVdg8Nk6Z3pDM5
fV/H8hPeoqx0mk6QTEWJ0dd2PMLwcaCJ/S6FqkHYAj7ng60FlVdiB4lRWs/RxvL/sbyfLidUcLA9
ArKjP0AV8HTBLEKrq0fwWWg1Gu3rRG8HCYcu6zdGQQQ6GnBN+zV0aUkuJGIrGYuUYHwp0YBIpJPV
7IceytM3zYjUyZmmcIFsf8baubBvxTNPK52mOifDdf1C19pQz2bqB5gYLCdla35Pnk7y+/OrnC/g
mOaWlwObn934+sQTTQESP1K/HMlsd0p1GwDDquL95xc5N36ybv97lfWjpvI7RIKrZLufT7vju+N9
+bJxia0fstqJ1KXZ1cFyCRbYXer+QRzn/el3+e452UcuFqmN7dYHaHA1fE5+07If+6c4YFgBXIOW
C0Ky8ma3dUGw3qlHUDQuRNB9dWffi4P0lFyNV+Ee5tWeLLt96gmv2Ose7qVdfjddWV7tyhsD+3zg
QJLQ2NwulEa+utVGULRqS2uBDU6Jr9AzK6JLZ6L/NrZjF543aiZcbwxRmxLN6pXGDRrC0JCWUkJa
H/VWl/dGPGaP4F4L9/N3uxSWVk9aEWgSOV5T3xLrcmuQZijBpjp1ioEIY+IOEWCUvVH8HPzZuJ4n
kNQ7VDrGS0Uq7XAFHazxPr+DC9IWk0a+rdGjlZF2rK2s9PAnU/TI50Wixznh7hoazKZZzGL5hCIa
pWyko9O2fLPeVVPT/tZH3yKjq+VYs+vGQiNGifXzse+beZF5K9CAR/YfGMfFPB+IjVYznMhA1Hdm
VUnVQbLD5GhYvkUsRlnhHqm6qmw2nuwZz4sGkQFDCTsolWUOQauaXk7UZyc3sLSVJMFvmrSJepf7
Tf+7JlT5kV01MWJ9ptiEZKhT+StvGPAgDUvtWQpHo0XKpY6eOtiWdNRF0j2FBjX4nVUBInTIjDS1
jRdxoYgBQY+SKpV3OvAwyE+/OmqNVTfaNDfSpXWsEKzybKmk8FZmnjw3fTehnZXFr5kU8e8hJYX9
lPRKtjWfLZ/QakRydqWto3DyAUG5GvxdCZEngChDKWWwpRscQFWFikT1f6Uqey8nsdPp+9gWibGL
ynkcvKwoqx/NnCc/Px+YF7rxnIYAyGgcwhAnrHGMfQo9kGBn7MN1Cwi0bIudApj1JlCIV43V0jwK
q5K9JI+mxzYOx68MCEw4IpEezNz33QHqgEfnarriIJXsbeEbB/p52l1Lk3JjtC1T8PqpsdxSflom
DeqPp+9OSMjgBshkENRVbUFgtEckMrgrpzl9Iexzq6CxjIXV9Wj4048SrKK0/1fX6zucjRnMZIc4
t+weZS5M5HYarzZewYXBwNnXInoUhAJtIeX0Z81VkNlxQGhRFBE/7oCoRr8jAiJcdtVIAiSSxsbI
d6bRYhmDbJ5D2Kb7+B7MsrEx9Z8/YWuRHFHcEzS1ydtZ3YqZjhMdQRKuOrv7FonCIvesnV71WVeJ
dRXR143fvjzC00fMAZh2/YeyAk3IahHEPFGoNZmOjtnb0h/yroY3lgvxpYo5Wldhqt3phlphA9B6
t431+Ohb5uCqKRbQHUmX2eMs0ukK6hEVldk3NwqrytJGWt8eokRKWhobPWXdd7c7QscRmccOCeeN
v+fgvfhGEkn+G1sgtb2sto1fhlrmCsfatn7UsU78NSCAJy7USkt3ifGs7kBAJbg5fRVsyYxilZm/
WGxgtEqqH0FaB1+0eTJ/1oMhj16H6fh/aIegt2be4rVSbmGePn2vU1zbShBSw2wSAvmuVD+U+rup
CMaWJcdU/0aT1DxB8g5ea8q2KN2JNL6zp7oYN3Y9F943OCe8smzi0Rasq5yNQmDCOCnU/5EVXBHX
Y+C3arUbehVbkqYLa5NFL4tqD8KJZc1dfVew5SdcJmDOmzk29vJotdf5bKTPuplEzwLaDOEDSOgP
rAakN1iieUhVPbhphFFemXndHxHe5veJ3dq7JKqKoyTFJP1y8Eo2CqfL6WU1yhYRL1RX1gQmuNWG
qw2RhLZQMZ1JHeR3dWxaLINye1PEELZMMmzxz/blkdwWbQtPfOGDZ09E2dkipIl5bjUwOnJR61kl
IKA0635iIg+jdp8gegpQHBbmQ4gJAdV3PLfoHc3K/tnH/fDVlvuGyBUU0xaetby5lRoiQFw0DABZ
035C7GoEtVA35v/z+Rg+JGcula4ZO9P1fGw2/TyHTJKOmljpLQWMwDVEPf0Pb4MCKNOfrhMMtF4R
7YrjedfjPbKCon9OMhOHLW233yMblse2qUYOwn7Tkqui2xuwnguADVY1WqRwSACHs/icfqcGovZU
Ys5wfBuEmw4U6KYx4t5p8Vr9RVAFBJnMs3GP6Xh6SG0kQMTMqtVXbAoEBmSN/6VK5nqrMnzptnRg
6WzvzKW4v5bsBQoxqpJCOi9lklhzyRYNnouZ0goBESrSRSX+qdU6xp5MYR6uc/HSJXIyenpmkaZR
ZSWWu6DZ0r9fmEt0wVdDr4Tlgw/o9GFJI4qyJMSLM8fd/JxRe/GoEOrHxGKz/Pk6deFSnIUgXS76
TVt8TDX/ntUmoQI88Rs6bPAmaugMrhJFCfF7xtam44M7ejoboOq3PgoKH63/1bQV+l3jV6HWOmOZ
atMDVsDMs+m7xsdQBOU9nm8CcpOwxJwlFS2dndrwsYk2tvqWxDW1mSKbw5cK2ZQgR6YLH1WLZAnM
cfxLVzPJodxZ8Vxdm2Y8vc1FAAMjqVLJM+1MNu+tvlWNfUv/6TsiPvEGS6V5S/FgvpJd8UuxS/kV
V538vTaaa3qg6X7uq6T3AB1HYEryWXbmttJYVtq0Cg5LgKu899nZfmnsRtZRz8tIt9uK4U/9NLZn
NxYZIAUplWzgtmVP77KXlgicsbT9P2LJpjkkpLWIfUgjjjAnmq7EpuSZDQeELI6RMn6ekNqZKi11
XkR/r5FfKxXepWD86fvIwgiYHaYRpVw/v+nky5M4m2HD4j+PJJbi1qANjMNw/JsqTCcHDf3PhHvU
SF/UwDC2DqPnbRY+IdbiBWqKwOqjLPDPUMLTjgVLow7K8/SP1LA0VyPJdF8munIFoiTAtjg2G3Pa
BVWOjdiIziIAUE2GBnb6rSTD2M1NzU7KnnDM6cjtb3W88I9zLBuUZImScRvMmpgepP6Kjj7xmHh6
DqmaKV9q2Z73iPS1Y4APi5OcXNm3OdW6jc3nhSrfhw7QBJptElGxRlmqup9JHRV0x8Rw75mynbiU
IWMvBxn8PQrM/h79H9nhmKp2KjvSh4It4G3aG+NBhD4Wv88/evV8cST2QiOpAn4a0or1q0rKQVai
cPFaEGUkXEpoJJZafHp/uqHEqVRVmt564SirTxP2m5fJKiLFs0Qu6ADiQ/iRVATq7nDjRwa+FTLF
dzb5Xy9h5BMj1ZHTwM62Fw1B4D0MFb+sJckVOvgM/M2cO+luqoPualUX2Vd48U1CjCpIBo4V2erv
aB5wcM5JEj/Uk+H/atq86/aBbUwPmqZU13kUhhqHOVX607Yoyze2DhfGMUU5hI8cWEBzrVuwuEYC
UC5V42iz1LlVoba/qcEKt84Cn1wh0dPECuONHcDZPGxSA0Z3wq6ON8L5+XQY+02EABvECKGhUnb0
zbi5xoDH7qU0t3aq59tHLkCjcOlOcgJk1l9dS61oozC5OFYOI8rzR6n6TaNCvER+GH+XtI79ox6A
nYfZNjxjTSLQglKrfhcqs/hdK+KvUXcE4Ezq/KJX5vQnNJr2Cx2B+e3zcXpeiKa6y7aIosayuUfF
eHqnbPpbsymr0lEJ9zQPc9BWA/EZhHrsNVFN0Z2IIZy5pShzYAX17A+wDMaBria7Nsp8MB1np6Ck
P+26OOqKh6wv1a2j1Nl4MTndcbyVSYcHVSavbjJnDPL2VNzMk5b8GClP/Z30DBOUnSn+G1FXcHnN
0Zh+BWUcv/azDMsIjzY7HABDluYEAj+ek5pphe9IDFlwlPsSsffQQU48AqRk524vZzKNYOYHNPmQ
iNihmVhTtBJ/FgSZpHfhHBEfoWgpXSNLQuR5sNVi1jaG6Xm92qTeiGSPV8/rQCxz+kY0s83NIRlx
3/eZduxjQbdFrbS9FZo9RZbUcrHK9F4noHqFHd0DG5OsVxPv8D/dCZIwPtClhL6WfpJRLalpznIT
dtm7RQN0p+jNIVSk6yAKxEHpxz1CnqM55YNbzRm9tHRrpviYt092NMvTYFNL9g+6Yhrwp0/DZ7oq
GnO5B6UZ7gfU5TRJO8V4NwLNIhM3yISDZIT9gynTZgpAwAyyII8FpcPjIilxyY2cj0Pum1dNEMp3
tkbz0e/k8LYmGWsf5T6xXcU4HtKKwtDkU8+jjSZj0k8ooRZavUfeE3hZVWOZb9pqb+XQDgq5BVte
WMqNVdft6+cf5flMxQ+l1Is1YtGefax1/yzzcYx1q7F19jSN7b9Afe29tujMfTrJ1dN/vxSnWwaa
okK00pcv759LQapJ6jbCR9JpBNqL1Bj3ZYvLG7NgcfX5pdSzgojJ0YuSy1K45Jd9LJn/XKs1pSmo
EM4R1TCDrq3IkwxCPz8EQT25AqqtS1ZpTscLnNKup5JD/Hs4EgXEhzmIBQgmjYRgm5WMo1Q2vstl
2h3nIsUgPhTVm6LiqiR1oXKtQGiPWZhJD1S8xWNA/81J46i80qo+2JPg1tGk7XL5qBpTdcwJLLmt
pqLcaFJ8iF5Oh64iluVt2TehDV8fzcUEfJMCYeYk5mT8kcM8zV3oStJj4qMh2SPG7KVDOjZkwIVU
zqIryvVUExoz0uMDhwkMwMD/Ks3h1CeuxrYLQpI2dZ1w1UGTr0phYeisBpMORIE88VVpS/XX5+/s
fOJlEROC+uXy/XHMPx0eqs2MHxLUSVuuj+4FwfEPZWcOR3tWEjSpNqWROdqad5ZPev3c9AXwjJ0X
jdR6d0AqObg6cpzQ3w4tKdMGRw9EJosSonkcayz7czLOL1prlRta5vNdJMFbprZ0i9nt4ltenZ+i
AsQhNbQcKURSXBGGIK7Kmj09Flg2QX6iFVwbT+lulEAOTgu1hjxSIBadqDGLxtJWtf+sbMENUTTl
8LBkLIn1OVXV4EwOKdRMPeJaFW3+A8oBeePTvPS7mQMMemoGrTsq5KfvmZSLJMl6jJYELFq3UOuD
r5NSEfIHCeKIh153/STT7gtIZI+ThkQT7Mp4a9R9s4fNNL1/PuouzH/cB409OLF0+dYJEd0cDQPk
s8wRURe/G3EGDDsw/O9yYLNR+fxa502dRZX6z8VWW7UJ5z1jja80sP3RCyPjGnPOnqLqANWkyakU
R++8YVhIFsCFLD1sXH8ZUqvRzuaLG1DppdiEp5w+ejVNEKPCaiEiPs6eY71iFwK0Bck5y0w5x8Pb
RLvzgWiXzhNNqR3mKK+hSmXKSzPo08ZW68J4Y8pC887BZRlxqyKSVPeVyNUwdxKBtiUwJP1Kh1W/
Nd4uXQYAMPmsHGYXz/7pjza1OVTC3kb+wOmRFCOreVImpf4WDkgi+ZisojsWWZYfsIOq0U61uKNx
kJtw16hJyp/VWCKSXA5iarNZWnmfv5QLt/exGuIAWHora2FC2DEx5SbvJNAp1rVwS2+MpNKPn1/l
wjCnkg2YGdC4wj+sJlfMQZOpRUT0TBa0pLmPiLNLY/TfBkvf55e69IPYT3Lw0RY2//o0ahU2zVab
aYQsAvtGgzQXgITJ5+fPL3PeEeRM99Eo1yBBskQt9/HPEq8HUZnbGsSekbiQZ4C/GdGgfmwZlGrY
G07hoMdX2dhM/T4s5hC/dx8O5o5gQpMcrrB/Vu0xyg8AsrrQk7qSSPM5sCY4YkXeA6Nt54wg4bCk
evv5nV96QCj+EPwgQlbPnLqkU0Bp4//uFDNaWavR7Bs4NFvpXhfeOGVQasO4CfCMrZXnRVgoVhtR
7IxFkEN8kxtPlbSsQqY7i40v+Sw9ENw5sGXqIXwilIPX/adaB+8T0kRHvjNwXFjONFkt8oc8A1ua
FgIS4KzOrpUX5p2ikuSYFLnk+IFmP9BWlNxO7tke13b7ZUT+tVEBuHR3mBKZ3uEUqFRFVyutKFEu
YG/LYX/WfrejASf/UebA+MleXlh3ky+bxjHGunlP4K1WeG2a90+GatHkNPlUfHBNctbsLHNkm6Qq
jLldXclC2v3ncWEp7A+XVA/g5evjRxFElA/RTjgUMupjp+BFntWtRf68Rk6XiVwfi/kQQjYRVqef
jVZgxM3HrnZyuQb434+AcMu5cxVCCVHWRpFrAu66j4smvC9g40KVJtj7HTTu2ywk1UX+VG5N0Rd2
60RbKgIPL2OH0/fpPYFFrZG0alCSCnP4Umot3AC5Sv4Cbp732jB1V4RFeVKc/Wk5b3vaaJeHQVBv
/vwFXNhF09nS2JmY1LW5mdVSAQg0r+DVVo5hldoOsbN+UCO6vECHcs+oRHLbgtr/qZWpvOutOHyN
+2lCGD/8TizlizKA5MF6vgRikkVYtIZyFbZ9744c27xWGxUiT5Ot2eR820xTGkYN3l7kbZq+GtwA
bm29zHmVkoQitm0K6w6Kqn2TqiMpSRjzDlI6WBsNoPMpDDkIX8fHg6LmtNpIDEOwYI+7iiKJTAp2
oWv3SJK0jQ/ivBpMEjBmYlYSTAsKW/TTcdEGUW8lfYOawLfTn2WrKk8FYq9vVjlo90Ad4XCAebN/
GEYIR5bKiyIcggEpoiswWl6NsA1/NiAO7ivYUYh2mxE+ImFJ5tvnA2cZn6f7KoQpuM0M9IW0+9bv
wCymqhzyEmlMqtZuLIN0STGS7RFsqV+HvFG/m20EhTlEY/n5lc8ts0ia8A3abN0JV6I/evqIKtQX
Vaxzaa1Hcs3SUsVuKrT5Gw6jIGN9V7KfpRZPj0IKxrcJ0B0C4s4QqQfnUfWoZKv61aiXypOSysmj
BZ0HGyDL3jVR48mfNPFZBTFQ0fv4/M7P16dl6UNpxnlVZqewOgak2O6QtFDUF5I8sAcOwvuAOG+n
s0Ao/fdLkWRH8RdfFIe91TPqdbb2iFeZXkAMeYAT7V1pxf1ugmi78auWu16NBGZVbEV0RnkfxvLh
/LMpURpjGrWC/kXbaSla01l5Svkkf86qElxLtjzB/4V/zcYrTqVvJW90Yw678FgZEezxls2XwU2c
3gAorxTQoQzCQtSVFzS97eZanuxsrQ829pTnYkETgAcXWjbGwB6M1abSymMEP2C7HVJYc8spUWj/
yWuch0vgatvuklHlZA3verb3o+nrg2cyP81XZWoA1JckAJg7dqVk3hqVLUG2pcPmGJkVBg40vFo5
BoQfAtoOusqzA6XyXcke/O+lATx716O0twlI4BixcUy7MKPSPqanjiwZj/HaYFRWNqKKzC+dZNTD
V4IouxuVVeNWJ67wCbGJ7GZzHH/5fIxemFHJEkLEyp6WftsakmYF1PxgHJWQNwvfK6lT7tR4kP/7
Ru3/ODuz5riR7Gz/FUffY4x9cXjmolbukrippRsEu0VhXzMT26//niTpcVdRwfrajhgr2GQVgETm
yZPnvMuLQoNG0kFJw0vkcHpMlhoLYUXw0bPZhtEw+1/8aYHeD3VlWWU0bs8R1fTOI7ftLlrT65i0
ebZFCN4F0oR4SkuStZozEe+t0aY4/fEo/CJVw8SQTrnF1KIec7x+DLwwZjwH+rWdhuaARLMfbXBY
8CK0RKwlWufpCP4/xYrWxOLCCXbKUt2CpF1Xlgh9xkGyqkUZfE/NqviUxUKhG6nKEzVTvbsdLnIX
ABxtLPoYDp284zShdOlxtSZ0JEwYvvtlCo2icd3N7KM6u5Kln+5PDIvz/ooclW1sQ4hjNFGO9luC
MNZFBqanVdM5W5SXfFTJwVuI2Sm+wRLDebSN+3Br5W534ZXTuOsFJo3D5CS34F79S/rVJzFx72Md
1C8WCjUcn1bX8fKvjNpCd9hGwgRBrBY2ZRj8WbRp/i1mwT9HYzWXOyPQmvFjh+YlCkros5PiKXVH
SatqdnEc4qBQ0m+BPYpq5Vejl84PMN3C3YRiscz1tIAwtmhQ/HliQN9nnDTlCJDk21RkeJ2H62Ds
QPCZvWkgXTdgOTKIkk7U7E3nNg3NrevMLlTHFCGu3h9vuiiQ3mYwW+cHgsj+7uN7eR+xPccHIEKp
GuAexc/DW2kR5CUnR4pSJO1TYETWZaScPyETyRMVx/chhgsBSGWvBWUG3vXwQkYaZBWTjAv1Y7y2
rCKnC0tf4+PH+dVV9BnGBaZFz/WYxW6VhZyLjKvkk08waRB+TtDoPBGj3w8aoZKZBxdRR+hjPqY9
NIh3+FaxztKmX2uY4g4dzORC2N6Pv/s8FBl8GlwMje5cHI1axzlaS89jIVvU9SWFRGr+4KC3H1/l
F4GPbiNprk4cyOZDPax/SRwk1l+O1cVwdMcius7aaXxOKFdveoGMzcjU/JqUMl/B08XVWC3DurTU
sEF7lRy87mmLonN4WSYZuvCFCk7s9O9Hm4OFRY7LQYOT47GFGMHaiuOyhJDqdj/iorSRhhPObR4W
8vuJcXi/MHVphI2XRqDHCj1amA46jASSgumTAS+0+sUqVrlliwsQofl2zKdoZZKy+mswqPYm9lNx
r0SfPJLY2n9brAIlBs3jCsEYa4zd0TvJa8oJI40kNj2AEa65TOe+nRRnJx5Zn2IOt5MINR+PEMrs
gQN19MiJoea46LAPq+2+eIhIBVZZSP8G4WXgLa6ZU7FAMr+Qg/rhcNjcoJ4z/PHxTbx/w1T+OWfx
fzDVkf47nH5QmyFBslNCgvCzXTpzbKTYodDo706N6i8qEFrdBydjMnF8aI9pLvj8EXMrWa7DtMEO
yGtKXXrLSmld4o9SI9Wbet7PslmCbEWBy72eZ7KCdYy5lVq5AhUUIFEDjZJFhHlwIrD86u5wNCXx
Q1+QMsCxOsBSjoi/OWUFUitE1XJAoW5vwwe+l/Dz70dR9Re5OZjZOnGg54CWSfaodN+GdQivZOZY
gXHLgjPpx+9Hj//RHKExTglXA7yRFDp6PxhPlKkhi2otJlUCe3Orcx8x7r+7FWmMIiwZCpMcKUFi
Hc4Ca8ql2ZSqXtOxMv5oy6y5pNW+AAfwzBNFuXcPxKVonIYmHCOudzwJUCJ12xoI0joasT/kKJrs
Oc7/7Vo0Ir0efCb2eiiZ/HD4QHVsIPI5IuUObaE9A/uEcncfBpuPX867RIgSPcUrSlisYOCnRws4
K4NlQnW4WZdhPT10ReY8OKjDPgaOMM8BR/urxDf7swlxdjT/lubvvzXKyNo9kzVschOHD5nFQ9TU
PictEC26+BrV+zZUGMQ0GDl9/KTvjka8r1AjjjVUQC/hw0uBQatSQyBiYtsN+l/VqrYtLKouUhJ0
R5708fvFJKEfCQjxBdyGHNPh5QTiNFE7cFqu4JZDLInqjY957XnnjyFt0cXf2EU+7FEcdNZOiFWP
h40GHRzwEhZt4xWbZ7ZFrXu4/XgY6Alw5YP1qDVstDAoKAM6V8fbVDiy+4QdZiWUELCzGBW6zGuz
602wM7U9RmuvmLC2mCon+cQNYLE3A0h/KnuKePi5Ou6PLBntfp96yfi0SGe+pPet9h3SK/a6QkUH
pH9Vs/clrTejVEDjfgFgFC2SXaKsQC8nlroFs+HLiziWCRSPzuyqG3zPOJdQwMUWLLXm/j6NkVhe
u8noItMsR8SQg36cqwsyUaClNZF4DXecmqWZGPhJyxE/m20t3SLbpIz1jTAiqIgL4IZLhR4Wyvx1
Gj5X6Tyc+e1UGrgw5Qsa/WBh4XYPfn9DtyvMEb4ecV6MeuWkayAIxlMeZONllAIPhLafOUzUJMH5
W42B8b1BSPtrEsQ2jn39/LsKhPMjyRvje2tmXg3V3UublbKLIGJDUMYNRr8GBvHu2CIqTarUXQ1a
w2jTDhIpRjqpWbzBCkXkm1ywCs4XM832k4u20r5K/HTBf6VFrC9sWqQJcLgzN4awo+8VNgg8INS2
31u8e92VqUxctowZztknmbpEKwspbaCE1YRfkypn398qr8MEq8wXpFeRGOU1TVQI8x1d6/bbUDWV
jRa7WJBhk/l0D9rYdjfBZPYPfT1W9UZFEh8VEMN9sGqAz3cbqEb0RjxrRpdKRAFKKuPcqscF88V7
RNppZOVtJ+tdySxJgDG2U7ONcHhsLpYWVSrkVOuKxoVih8M6gS7AZkAsd1gxy3xvg00pDUDsjbDf
muoW4UAO0/a08TW5blMES/kjX8TE6qZkaq+SCcsdxwIrs0oiD/sjsF/qUUXVYiI/PZBuUp0uwEhP
Y/ODwqia7iJTdY8FImMgEsFvMUM4lF7RSTCttbQEQPCMTCoFyuUMn2vsjEGJVxOaCoicJwE4xBS7
GVz0kLxgPaWrJB6DB+RI8mbtpFF40y79cOUwmtZaBRTYsB1xx2m7wMjE0rdbRtDvpfZOYCIGGilY
hNu5abxppURHLP44FLwPUeyY5ExEf428OU7e4mXK+7yg/holyPmbpmSviTCj+Pgq7yvhUJA4hQCc
CpGf5CByGAntNggyu9FeL2OGuu+UFneoS8g1PNVuRyfHu6FGEH2xJgfF6tqDKGMbMkWGufU+B1aZ
P0yqwy6JMl1075SRv6K+Np64yfdDAXKOozQMDMiVlEcO7xHM1QL+wUUb2WzDT01dTndCmNGJq7xP
0Ai9IRsepwRf7+1Huy01F7sy07xaG2O5zcdlF7sRLs7mvZd4u6D2HoE9XeXhgkAVfq8z7pdIt5if
+mo4UUx7lzMjtYXhLyQxuqscqo92J8tuQznasKxiZ47/iHCn2NTNIi47P55PHA/fDy1ydtTFQtSq
2H+jo0bI6HZjSSqsLRTaYN86ZfyzFcEpD4VfXMXSpzyOAbBXQQocvkA3mr1A4MSCk6csdqObuPdZ
JpITZYhfDBvpGDUImkcA9I779ujkYhjRUjDq46HANKRfdjitaSn84MRh8hfPw1Kh5Qu4EZ3YYyHH
3gF2EOAkvvZCUoUiC+Zd3AIhPrE27Xe5ANUBTVsAP+TRhzmakMoTqcgzjOfRb++xbaopIa0Xs1jC
rYrruF01HasP4RjEw1dGPo9fO8cfm/Xkjbl2au7UuXJUOZxYKL94es4KdFURcaW8dKxbLNKudJHK
RwOlr/0tpMlwW1gIE3389O9zX76fMyvlkcij5aEH5y91Cxe8xaJKqhBWB31xDV4o3TFJCfhZ5tI4
9eaHsWxRlcIGdlXRoDv/+Pq/eEqKj6EW3SArBd5zeP3C7gTmnBSMg9LCUi5S441ZltaJd/yLOUtr
nrI85TMOSMfoZE8V/jDmVqvtbno0c0DhQZbozsrYrU8M6HuQmCbuU+2l/6BRacdQTjxsS6ySe04T
+SzOU3xjHvMlmh9U5qVnNm4In5Wyii9JnGSIu9v+VyWcPD8xeV7QlocJLnfhENABTERwYI/ea0pr
yowz0DU+WmPZxRwv5u9poeQfIBozAGyQ6MVq7MY6vEQlzHm0xi5PLwY/m8t1FUr3LqZX82AVDeZ/
dQG/oLTBWc0ymNJtieDpn5C7gZvaFHgvy2huxW5ZRvNHIcfJQQUnoZCP0Uf1M4zH3t40SZMaq8xd
/IePp8/7F4vEGi0Rkng0stlPDqePzP2ptYAOrdEDzjecMFw0C3P7dwiX4YlLvT876QKvS1cTWgsg
y6OugUf5GDIQ6tGz42T2RW/aS7hq88a9CR1aZ2cUI1pw46OHxMLHD/mLK+sKPSQYKob0iI+u7Pfd
jIQLtkKTPcrHOseCBDt4sXOCzvlup8W0c+OuePz4onq3P5xAxB5oHrxHatvv0H2YkghmEJqy4SKA
k8aj531F4su7FnG2sHcXp9jJ72XzNN2GQMdrpEUSHbd5C44VZulCtSgKq7urwgWDZAv2p7PrklA5
53PiJD0ObY5xm9oRUu5h0ZZ3QVQrzMhkmX7OxpgDRdMayHyViOHdB7JyN9Au7G499YjxntNs6v5s
RN3fpoRzGoFemn3DqylCLxVnk88CPjQWlDW9K4ywDLVylJGX2zZpiuJqigvfWGEF2cGhUi0GLl1o
VNbGdwHWbDjpuD+NYBb1WY4XtLsioCLD2/VIG2ZLMf/eG32QapRmrM6mhH15VROpTpHJ3i0I9NtZ
7rQgQeJwutC//0s87z0MSbEuxJVsEeKKOpmCyoB5sguLYfPxDNHpxMEMoVzxksxAC2L1HfdZE7hY
oZkNinp2UF4XNpQ6rdrVY1qayDONvIJeEdg3cVOgFvjxtd9tG1xb24ew7KmW8r/Dx4QQZgAuWdBT
oVFyARahW/MB53Vz+s8/p/9KnpvPrw8j/vXf/Pxn0yIJnaTy6Md/fWqf6zvZPz/L66f2v/VH//2n
hx/813X2J96hzU95/FcHH+L7366/eZJPBz9wLs/k/EU99/Pts1ClfLkAd6r/8v/3l//x/PIt93P7
/M/fMNqopf62JGvq395+df7jn7/pJOffIl/6699+d/NU8bF93zzX5VP9I3s6/tDzk5D//M2wrH/A
NdHZLPrDyJJpTN74/PKrwP5HQNUdDAUcOgKlR2SpOXmn//wtdP5BERQ2H2RqQssLlVo0Sv/Ki/4B
WA86LggyTgco1fzPwx+8pv99bf9Rq+pzk9VS8DQHM5McjkAPEIzvcZmY7PiHs4NyxEzSn4/XOnFT
9kahhFqiHIl4ZruxcXQxwiucthsst0oxhvH5WDl+94jyStWeIpsezlR9L2CkA3pCTFXo1i/irn9Z
kOhk5IKZbF0jeY5i87Z0MAa/gEgzGg+yCtAChz4gEtaKzANV7lGpHPKvWTmF97XAYngVyapAFCKM
jHkP+9kJvwijzpbXqX4w0z8cslCHDV4oKks0S44PqMNkBvGEzOK1YaPlu7KQH52ucYp2xq+NiyjP
prKyJN+zmSdgNyzSqI0Qfdh8/cs8e3uTp25Da8iBxtJz6PjNAfJp5iksy+sKff/6j94ZhnRnO1WO
TTpVOPACo5z8ftNjC45rmzmU8iKREwidj+/jKIvjXIoKs26pEMJo6pBIHU6hOMc9yA3H6KIqQqSv
LnyExuXKl6qKzMs2Sxb7XmbFKIC+zNiI1XVatOe57cfrKa7N+UTd9le3Q1MH9ACZHGeu6CjPQcSE
MkpOqGsrO6i/YOiezqtmoI6HheGEMZ+7S5axwKAuMsBnThtvcA2BdXCRNcWXRuTOfPbxCB1Gf42N
AonFsQykJdkBC+1wgEoHBOEUO5TRfIHxIile1yf7XCYeeHGR5EGLiXFZzsLGt8ar8p/o1hjDqX3g
CMPEbZDIIcwMbo8mJqe4o6UuHbRdyYSX8xiQcB1/D3oHOMKVZ76Q4lIaCC3GZGZHQfQmwJsLC+fU
jVoYy7MftPR5CkXm+9N0J89EIq3Jc2TyDBxV7fUAzziZt/ZkzPNlQnnEf0qnKRTbnvaYN+ORGXTF
U5WDPuAZI6MpnuLB5f9L1SaYiX483sdTQONpdNs/Ap+Gvjyq0IcDTkUswk56jHcxZ/MOa8AKBZTm
3PFEwV3io14bSFQk3aB/Vw4lQqiqk10Z7FyQ2ZQkbWCsJxtbR9OAYyNdBJO2OiHMpnJ0NDFbKBez
auxhV8mcooNhI/x7YVhLgvROmvg3U8rqBeqTGuG+Q880ObUyDhMegGvgfVFP4eRKdY0IdjQs3kh5
sWH/2VlGZ8nrKUSelSLk7P1A0Ngsr1MnF/IzRSf+M2Y+8hGV1dakvl3m3rmsAFRdIRmStXs0/csZ
8KU5Ld8WbP5O1RkOE2oCCTshdRk2TcQYtAHa4fsLQoCE0IzlLmkNP9xZ+M3gStilQlzXdFPv6gA5
3xOL9N2k4WBNHQg8Oqo7WG7ovfiv6aAERYwHdqp29B/M8GaAguc/AAxFK9lNBcU3BqBJ7oZQofEe
9HVcXne95wosIytdPz4xh482ZsaAcMohjPMajWPYZ4e3E9v5WIxOyWERqZVPMHcGC3JyllfnCyV5
Nr8pHb74VIj7syrtLCRFc/Wlyntt4RAGy7exKmL/OTJyHz1cEzER1y8Bkdi4MLvI/rbOtB6QpkKk
OMmk8ff2Jn3znDFpG8HG4IwS6WPaX3Zya+7cEYJxvytiFQ5f0LrIg3gts8nZQ4GVNiV+f5k+DThU
IKIz9I1cuUXoPZ8YQ72i/jft1vMI2DYoPXIo6sgclQ5vw5WuaVAy6XYI9mYXE+5VXxQ+AbQVEmSO
qxWNqcDalsjZt1dlhjH9pef2Sb+JphjmMprasfuzJJGFw3vizo6XIncGVwXJJLi7nCyOdTXSyFU5
FlztLkUfUl20AjngdVJi3LCxgrStNoaHSjPkaXzJsRVLVbeRnpcl9FrcMrh3XSSHgMglc3tXNmXh
fZqobxSfmNmVONG+PuKKv4wiAQsEpe6XAyM7iluqn1Ekl6HaUYetHmSggnQ7l/3Qr1KYc8VFZVkY
bpOtWhBOOPyuHX+2kjO7VZ31ldZHJTdVDBNQIFk87mbhpbtgtNS0TWJEH5G0WXCwnXJDnMt4CZ6K
2c8m/GHa4RYv6i7adlmI1XbiDXAISXLdBkDsZOTXcBuohoETSrq7wBkV2uCtyxWCuuFTVu4skpz9
36n9L1IuPV+O5hO0NdgAML406UtH+L9M64T8pW9DD6dBa5mzLyZQOnyrZd95nx1eXneeLV52FZhG
9fB/uDASNVgL6/Pqcd1VIhdUDYOjdrjwFuMm8kS3B2STpDuzqjt14YL8R/tZAEU+QX/4RRhC/5Cp
SuEI4ZVjDk1Q2zLGt0HtqhSv7bsq94Kv0dRXz0tVy+hbMAcJrcypLaxNxVa8QPXvy+LEcvnFuJOu
wJf28T0GKn+UQDVOmbhGOMpdmZmd2CEXSu/T8HSfrPWsBB4N9ZJN4RQYK/7tgYe7RhTTqSRjf7Rl
Wt3UjmHYAs9yLOXvuiGu4p+oJrnrTIx+0qxkaIlm24ZRf2o/0qWqo8nGAY8eBfpzuu1+tAFQRkHq
cMbWMvBUZW4SHy8Rzj9WdNEjdrWPTCPHrgIzz2aX0Kst92IwfNq2oojFZWOaDM7fHwt8NWD1aCVi
IC2Hsz8XTVvV6SiIA03tXRVh1D6XYRVd0fM22uehn1DuBRivTrz947wJAjVQMZOsRTu1EoIOr7tA
g2l7j53Qc6H3bOapDu/71hb3Y4uq7roYu7Zc94lNPzpRvpFvP37sIy0XHf9QpnXIC1gAlIKPe0XA
xbPeXijbFrMsI4WkVjdgJR1kwcYFELC2zALVLRT2wS+su9AzPjWTKC4baJXjhUMc+jTINkLgpeh6
sbJmMZzC1b5fH3p4NGKKzhn/HMUl1YeqNeKUO8yyedoUhR/Ovy+TZZxHUWyJ3ylBOtkmDIf+xKv5
1dhwVLcANREfqGAczQm3SgMVzUu/a52xu8cSMJ03OYspXvtW5ZeakDF9Ra/REasgL/1LFfn1FQqP
9hez8heVrGar8dIrrynSJ1sNcXhi8/pFVvcipMidke9yPj3avNCHWhZ3jLsdNubFn4OT0ofy5hrB
/Zneqr/OPDv/Rj3SvnVmKz8vk7Ae1tiAgE74eBq9D6QEEvDjukLMQB3vorYshrZtq17LQaUGc7kK
wYKXjW2c13ZjZRu0gUzACF0uxvYiseN0m7sYndx+fBtHPeWX2ayFA/U5VM+W47AStfnsQUHpdspH
L3ADCdBZtjmNGNwhomoIN4GIhz+aboQMZZhD/K3GPjbezWVZXxeYueZ75nz9MFYWKown7u19vqap
mlqkJ0Br8R0AOW0q1VXe0uFqQoa+TQc0JQ1z7m8600wuSS2qByXz+gGFmLndeIbEdj7JvXpvNWP1
3GcIK52IeUfUa4aLAxOGc/SGkAqnHHcUfCYMaNppYLhAQjv9Cohk/xBHSIltQBEn8Mun0N3DRcv+
CMdywsLbx7UG+ATHd3D/eUgKJxm+geCMccsELh1zjnzeyqJJ+/VSVeZOKUr0p+773e7BRom2kH7T
NC3fsUvseRE5+0EJp9RvHfo91VhlD1BIqnRDLJ2DWzlN7fRDOkldPCHGEaafa6ed+m9eYeEab1eO
gVbDiRf8/q7Iw8FLgLoknr4XYWrr1nBAr+yE2TQBIGtRKs7ZqD6F2Sc7xkvnQilhGOzuM3nho0bG
DrfLqGLf2wZVs+RyN7lu3dx9fGNHdFheMwVVdlraOLztiC764R5Tg5QaQAvHW8+oe6iLDic6Kp8O
ClVjsZqCwXPPGnumFbIaAnBwT7Vpj1QP5gSbtZ1qPf4TVDQqGjkymzd8bvKQkpGevGqR3XAvZlBC
vbeKjSmfztxI5OYP+kkdl+pEOBmn+L3vdgS6DdQY2DAhP6Dqe7QjzEuUUbw1I+yW+Xosp5XZXBqy
jrE2Ccce5EwcO5C+VbA09QnUAxjiw9QFdSVM6Yi3qHMy9di9D0cztvvJIZjk+7ntpjz6hMnNwmBF
ozHxD0Y4SWOs0Rsbh+k7+Dg3GM6xCl46oFhIdnzyu9GX38aXmlHuCGpOqTuMzBNLpbpIpjKUpcK1
AfnUzM/MViaT2oPjVUZ7ZhfE7sepnpr8pxO0RnmfmM3ifcvR/eMbqJL6dwIlkDzkBsxuDjF54SgW
31XLALpwbbYoZj46M1doNlEB/6na0u2P4mhb5U1vsrgLydeuC7fPDQimQQQgcDtWjdm1O7NUXRnt
TZBYfHye+4LiFvFSXzr2loyfwhr9k3BTBZGeTBbnKhVts6jUUwd8GvWpNg11TWzK3YRioRMnQmT7
JDdaJgsV/NqfbqshwE5z0wpzmL+rSszyq9UkGJBduD7FJYL4UPPzdkJKMnawLkMoGWNAnDkrf0Uk
d931mNodj1F1taMPl9jeCDr9RczIbdQQ6d+1WKj5N72Xpfq/cbyzvLOwqiKxnBeuXIJkFzDYU/nJ
qHx/dL4YkZPATMCPfaba1vpuHOeIMLhe6+n3k3GyuxwNmxWG/NBA9nzzdrdZx0SyaItPATW4fFKe
h4cU527bWC/Kz5bHeKbUEtBgTS0EQvPaE6xO4IMWj8w0Ksfm0pwENUYviwaB3oJnczTdJQpJCHVh
Ncph4qVURRl65EZNxhx7nZyBTe0JSQCONJInHlKZL48aZcEKL/w2/xklGEWNq/Zt7Tcj2PR1IaqK
IYnrTi/gt5+aeRkYoCBDMbSBPdFFzaOd2KV3GwqnXB4HqOvyJvLjBBVCOxEPGEiP7VM21OZ01VpT
pYwVR0kVm5vOWlJXrbIRU8xwowpDX3RKtSTFGmXZ4MmFrGB8seZMVzDRkdBvq1cFkRxHSNN78G0K
r7s2m4dxo+p0Vo++Xebccvl656lL/fYpaOJ6BueYF6QcX1p7hGC/l4ZpCeQikcJs0Q+bgpBVIRtT
x2lXJhSOViG8Df8mihY0L8/tcdYV02JMIBhcmG4dyfLabqLYWcWZ12M0WFXwdC9nafm4AuOxNIrP
gwd+tt5mmSlDE7jlsODmOxhSS881xIp800ETG/ZJ7zlEhRReLq5PYc3Ocg+kt28erd5CaDaTDRFo
JTJZTHhD2UvjfF+QTeSWc9YSSe/U+BhHgCMdxkpdcFjiGXdBlzUsLRRdvOHWLNuEGF976DQ/gnPD
w2A9ohizPALW1n/mdkweKjWu11jt59DKsE8D48HSaneWmyWts81AkfnGTRlETXaLYZreQrIa0Xca
3IlksgVeUTPZvHjQ/xQDPiE8qhEV+c/XVebIQX/I5fDMurWXKB+yu8UZLQMgcF+3xZOqYIQWK9rw
M2uFEKNfeubGvQ5rTc9cBZ7p5L9bRtx3Z9GCPv/3gdAHTT8dmzI6y90pi2/rwa4oGRbseCOERHhg
zyjh5R7zKEn0uoAhT+yEkRWCEM6wNxvsdVsNercbsVYM11jSFc6XqMv77LG1wQ3vrY6icYiFKxXG
eeU6zZzfEQGH6NZCapPfBIUDj3iVku42V3HHGahbv72nxWtpx0CgHkxCO05rbPivD5yloKCx38us
MbpWs+zo/yESqf4MJIZnX/siyQLc0JyRxqAo53oycSlpwARvrbFVOKwB4zV+NL3VGej993VR72gb
hv0XVADLXGO6fWy2UkM1E8ZVi3FZoAU3pJuwzJ3qbEhom930lF3pZcVxIXPEIA1jNFZem8XJo5v0
NjccIz3HW3ldEk7s8aLeehqMXw030KrtZHrIlqBBgh0DzL4pNviJ6HU0SrXMl5imSX6Im0T3fFQS
6K0yHEJrvsROsy+ewEjqaTjVCq0koN4eMj9xbFTRLbLOgo/Sepl4p1TpdV9jHMFRjavKk5inrWNs
EVG/A24tfUrJQddcOWrIsismbN2d91NvWSsLVaqF+tzYhOFFEBloMa7RXKbri6pCpmNcK6TNNuew
FyGIixgRop3rt42N5MKbhj2KDyIRlCl7K/1cdlM8/gGwQu/Xb7mSa8U6XL/t5UWZxySYtTHqdZTO
MwT6LWtfd4jett88BQzFnbxuaXbsJSzN3nJ1uvSaeHnS1/vVUDsdHwukr4N4pWixo6qyWHovxqZN
b6r1KPT+WQMl43WVMs71UKFIrZfU667XOHYWayYxaDD7f3p1PiIRXCHAWBR0CpKcdoD1hWgXVK5f
m0RY8L58s7T1ioqaSc+HxJt146kOQxA267w0SWJkNSZ8FbQv3tO693OWrOenKVT72YyXsn/Ijbgz
/PVoFk23Sy28I4nOrhhZlV1oJERbFPt0Xkp/fOKBsUaKalRZWIOhc5HH/NxcSgmW3NpNhtvwgYCW
AXuIKZHNNbC9hCRAVH/d+oqg0vOGvEYvvax2fWPaDnbx0sp7vUJQmPi8bYKZooO5rbJSb6BeghOn
iUzr1CacDH0Aa5JEwvM7+VDYPb6Vj32vdLCK4sww8++pHetR75YAXAn+jFMZNxXncNTgeutGVXgT
EhsHqae5A/ydEClquA7trnFq1JVu5gE8Z7U1i0g/BRl1yUC2TGn3rDUHAFifkdWr+vxpqTuntz5h
ZF4wFE02wO6yVsNo8O01vACT3C+D/D+8jFQNJJfrpyXY1e+Z4YuufHxLCyykoeUfrZhD9TAbDqwV
6caIrFCoxi17hhchdRjOYBrrm25dnRM6GiEh137qOvRQM3SilkfEe/H5PZOzjzD/+Vvukdl9w993
lqsfskojMuK7se/84bYPgXA5FxgW1uhz1aX+wrivFI/jKdWwiEATGBOpFRaawvbpqBMw4OTPKxuZ
L16kZ6LsG68yHAm4tbevCCqS3eZcuwlxa54jJH85p6JiiRgwf/kauNkYI20aJ+/64bp5nc+1aPSr
SyJTr6I3QEibVj635VQOeYCTDS+XAw3BVxaUPmiXeF1T5z97kfadvSHDT5ZAzxD9mHnZS7FsxlwV
9mVZJiJL+5WZFSbWq44RJDfk/U32GAyAeX+PEBHvntHBBy2grNp05R794Lb+XQsT0dfvoDxA1TDN
qm+HMwt9fp64Kj1RsXDIPFFU4Aj3NU/NrrfgKGULGJe0o8zZrDIhIvW5KZZl/trVjaMpKmgG4pBa
94VNGjZ0vBnnOpUFx44V4kMNpKClQY9dbZnQYVo+TMls80+19FXnr2ewM2raBEU8wd/p1FBN226i
yQQ4H8DI3OHayYT6zPd6lC5SiQQlFpLpIHssLQG8divGpgisKzmEmIzehoBy0N+NzHLw5Cc3KqZQ
7VsY4RbBLku8L5ZFwUqeFZHQ18fqNZzyLW7S+ie3tFr3LC5QmTC24JFV9akVQ2aGZxDuER24CINZ
1g79+CV1rC1i9EUWgxJb3M7a0RuMZ/bIOm/ys0k0JveWdjXIBBTTkdGg+1MhaGj01/1U68AHl1vn
2Pw9G3j8mjW/hew2syNgMeQ2Rkkk9n0d42nnRPCvZJjP+ZMQrZfW2A+ILrG2kuMQmo3V3MKJ8TA6
xa3UE170NbeLkDeLg2Pgy5WK8KCdr6VVjv7KMxAqhhdotF5rrkMYWDL8Gi4W88bHfUDYNNatzLu2
PaXTVfhP+tjmvG5y+cQ+UwJjnGcewXn9E2QQ3bBYiWoxJOrH9CCIoxxABCHj9Wzq9bX+LnT/QD30
2iv4Nq+xv54+x/HkCpxQ44gtnYlCMrm8HE/yKH/ZF0o+c6laR+/1uLDVbE2vJ13bxdl0pJOFTFy2
wUo2bqYdhd84z27ewgUgjJodQbWtjvokfnFvTeuGLmbaX4lK2DK75ZwYD9bKL1wEZFCdzPR5pQ8G
Hdqx39U5Zh5iezuugjBhpRKvAiI7QoJ2LL/HsL1KCQGxeMlJY/zPAfW/4iVMv+GY5SShDnjhqAL2
DDGYPGHUKnwitjbWv4SfvDLaetgVys374sz323QO9xGosmnbKIgDXxzpdDbvWjFsRA1mDSBa/GVx
j2gnOtVv23iNBSExcvb8l3F5PcYYQoBjXAHJFTW6AeGQIikOaTi7MZeIWbZe0mjhU04DiOsMiWsd
RTPyVg5Ir4mzTCJKNj1K3MTIGqYpf1C9hjyZYm4x7N82V2gUyPpjRmQYZbaqk4qKyqpBzoM53L5m
PpmMdcxzZlOnCnaY6KAqX9P1JK70cRCPjZcDxYwwMP16R5carGnSO12oMsUGEQpLJ1pmZy99sy0z
1Ngvx3aOZ/v7bETTuOw9BngaN8yQMLoz3U42yaYOIjN5VomQ8V00zF1xtmSpEWO+kRuDM6wi5k8F
qTLt3HmdUKKw+jNKdEX4TJnAvEeAp5u+pyNcrGmTJrzGvVsNWXtuD0k8P7bI047rBdT7sk/QJFvu
Sa2WztiLJvImoPKUH7ts00MFLB6nLjfMb3ZcWfXWHtL/R915LEeOZGv6VdpmjzRosQUQihFBnVQb
GMlkQms4AMfTz4fK7DuVnOrsW9dm0VPCqlgsEhEIh/s5//mFniqAyxj/Yoqh4VvQ+C02avVtWraL
nfnYh6XuHtxbSTnIFokVyVDP5qsWFbN+UKqhzd6yQdeYJiy1s6uM2Wuri6FYRvuwDKMy3pVM5KKr
Ec90nsu+Qjbu7TCvo72OFiTzXmj30PFDE8qKTc9S5I21l+gNuyHsS9SAJHoOnOnpeW3Nop2qzaTo
gpFx5ygeYZnDGmfeqBUnK0Hw8faz4/pZZVMGrFXPD5DgR79CwvZ64JoioauMvYYCHk5xrmBvUAsI
dEHSVA6Lsv/RqMe83zr8sf7nHzWU/uOpmuUC3DiBHrE8UsiX+euP/iKPlrXU/Fnn/nwkHGtcy+pW
LdcqXDGGVn0GNmje2lGmaAukuX7u28XASk4GliPKRvd1uEAjm7aOC6gMse77WY6spTV5Dutu0edL
l50GILLsCoPNREBZVtS6vHDGxc7tUMbzumWgbV/7IIUGgctjpkTUoJ/XJYonHyyDVrJpIalTggrN
yyFHYq/Bb4e5QHQ0SiWhxd/Zlwq2rqWRmrfJ2zmdU2Jp5qm455GyE3t1b+rUye8tmCKHyJQl0hfQ
6ukyzmsET4TqGAsON4PdLuoG9uXcf6DLEv0HtYTI3ggMabOHlDRmlmHfySF7GzJFIwhkcOD24G3g
2B0mQmJR136KkLKV97RUSyVfmqlc4a+5qhv7I4NCkma7qF/jGHwT7wj2GjVGXUoATjOquHz9AI8c
ZvlEufcVDMeMKORmvR1VO6tspB0VA7VRm1p8MfZuZ18SM7meBLOmV3xUP/cwnjgXeCLpR/Jx1FTD
lDGUuRV5pOVYnVKU1y2jSD4w+8c5JFSj5OUUP8r5TjXWbiOSzrp9edpCLWopOg9F2PBImEv4z0N6
BZ247TU5dMCaSO+WB3vShd3tpKVCXQQ0dRv9hNRyXXxpq9Z83qWgoo58vTdWQKO1m77nYkz2CFCZ
HWMUWWhbc8TCnH+SBwGByVom+l2yeGpCApEs6sJDvx3KHxhAqVYgJpj60EQr7czzE1UaIpwAizU5
HFwMJtVH4pNB3CFaNvalkzY6t80tqLHuY1MT4/3PM1WtECJQl08QPeUmcqJGvkVkT2tiY0DmWm9a
LElf3U7MRXjblNzrbYqSGZt0kGWe8trnR3u0e42xnpqdpsuBU9MwAYMDR9FLboaadhpWxn0+YyWx
mT0jUnp+QFTLdPwJAzCMXSsNAIicF9T9xPLAYakchsFZN5GfzWI8Rj0tRSlsTNd82kp3RsTcjjML
eCDBTe6c1hhdymQpI7aTrremFR2KexCxfao3E58LUcG2RdZTV7sx7pxjtv6jWuXfFWBei1SZNZSU
fHQdBA7eQqzYa4FPxiufe1ob6xdKUlm0AKmTjuXQBvIHopbmo2OcuO/ErRcDeN8HTiaxSu2lzcsl
zkHYLAaYjU6z/vjHeOZviQvu65K/PusFftEY7D7qlZTf//Z/+v9KesD87L/4SX8hPXitXr+9/iI7
4Ad+yg5s7YvB3AeZEEeVhoaYYetP2QHfghDH+BdynMNcZM0h/yk70PQvWE3BbYcyh5wJ59P/9Y+f
sgN0DB77ID6WUGvh6avG39EdfCLAISa2MRyEz4PWBC3pZyswydS+ahyAXiNTsqA3W3ujaGO/t+bh
33mW/EF/+BOT5o9r8XJX7oaJAu6z0Af33ESbCywScP5Rzljy4IUWYRbg9fIFtKMnKblICI3St3KK
m+siNSAucECFrpxH38QLIMiHdjeJJTniP2dueED7rcTNaMfcZ1uOdRY2eUeTp2MuX7nIBSEdmAGZ
qFTysPnwnaiXM/Ejxs2fPvC/IKStY7xP7wwqDp4VeL3jpfhZ2+NUsU3iIJdfFA2vHJBCqkr4SLrV
0VcopukXMC78RZTW9vdX/jTiW+8pV8Y/Z11iANnr9/9EhcNJcRy8qMpCao94Y400z4sKBvH7q3zS
ZqLgg/JG44JJpW7yb5/9B+vJI6zA85B8MDFAy4C0cJMLKEaqh94Z523QbT1zSRSlE47egfXiZ9ks
j+2UEZJJJLJ9h1b/wpG5vkNjSWSmVdTGdwzx05sZi5HKB4LpRJiOdewx9BDZERuI7CXrZifUHZcz
vKxt44gB0nAQkzX/D3a2f7kj/bK5XY0f3SC6j3+grer/sRXVt9cBpdLnve4/UUAFFeY3u5h4HT7K
1+LXfYwf+bmPue6XdZDNKsMSgPjNNQ/15z7m6V/YOrCiQHwCn4Cd6f/sY84XtJh4FqAmsuC5rHvC
P/cxA9EVPDL4jC4SVZvM6r+hn4Kx++szuHpnobjHowEBs0nvtO50f3oScojWIJBVvjMpXDdVo7V+
bQ15yPF6raYc14NG5kaexd/dTKvuVadTtjQwNzPRSUgoWL8J3DJzrlA5Cl0eIiuPDxjAYObg9oSc
5cluAtWkkI8njPQ1401fZk5xsyEZSk4vdQYqBfGKetUSJzc10xUMsQLTUG9yd3yqStICvGh61QjP
8+N8pN6e3XGDUjYJIDF8x6ep2MTU2T61Q7A4Tb4bUYtWeIJvMRo2SIcQckbK0eNMkwi98nsDpq6v
FUmzr3oRb4dJvY+1TPMN/MTCInHdx8Fr1YGELwRRu6LLCJtwtPxdDs1wkgyFtnwbYvo4y5smYwDk
G31W7KPU6EnzK00w8Ag6Hxbtl06jXc7cyzMEnAp9RnMxtk66M1yARZCPwAa9xKp+anDtsZTU8auk
rXeJ0VkvbSSMsFMH9ZxpHYb32lc10jIf8NreLZUSf2c+BNrXeN5ljX4lELIx49DL9Gc3L/pQQwuE
NVHeoMaulP2Ut7iKxNNTXKZns8fLwSxN6yvT3q+rGGnfTmp8rsj0OvSVq7/WXUWEUisHM0wx130p
JvxSKm0hB3PC6PvCmotndbLlN8tp+1NqFvaBmGP5VLdK/6bX7au6yMr088ZMBt8xWkv1oVWMu3yR
GF6h854Wn+LVIeujSw+TpXhXXpFAJ7FqgkTraPUqrdp7xjZp0Ng9ylqvCvpGL54WMyoPbg5pe4TR
cHQhsn6LoRACe9r5t7QTdOQDURH6TWJXhnIeAJyG/TDrAxOrfC5P0TTAsmRGn18sTHItRibR2KEb
LgqoyaiCBZTsak9PGTWPkVvk2V5IvbpN4qLIfH0eJl+dGDhhZTmcltgyTqIStzguEE+LiA1RsTP6
JCS5gdq5j/ZUXHrujO+SIYOyKR71gcYRcPChh4gVGp28U1rTvMsLIz86dVI16IlzGLOil4xz1MSR
8rGBDtc+jUpRn63WcPdDNw4bqxL946xM6TbVUucd6DRrwtxTljsbEu0F0444xLlJPqoRrNd5Koe7
bBqqU1la0T2dMMMlxako+GfLPeqk7eLA447wdVv9Fn+M4mom8ucJXqHxVpCyCjF8wYc8FTKrr3Q5
KayH0ki3FPrKY13a87VgYNhQRbQDzz4mWpAgSiXbjbTd+8bqb7pu/q5GoxrIqV4RYM/xbVcU4aJp
UIFTQ1ykyIxJ8iiviih6ytU5VEZH3SvTVVs7IpwtMz/YnZ3uWxjcgEkzshGjgtasbsvM9PyyKkRo
VAq9Kn64gVmZ8z1p7ozNqNGcTt+QcrEVWazcRml8SRDtt0g1ho8h6RoM+D0tQTpq5pEyHk0tSZSv
eW+7SXrqyE8v+ssGZZklN/EEoUZuekR8qbe1rUj3QBsY2T7AZjoukW28G12efxuiwn4iocS+jvrE
vGhbjTHmcL0wfsc2AQs2b7BnX0HFtG9bs9yjhdGJ9qQUvslS630YAO0x0bQDPWp2Fbk4m8LE+TmK
k/GhTyLjslJuScuUdhDRooYm++NZtFAwiyrLTh6pos8ZllVXRruMZwwi4rMQFaE4ulFF26RT7MtS
9EO76RVja9XLaZ6YqkbO0RUddmhz9aZL44CVSkKTX6Ewa0Sgg2wcSMC9m+OCCD1PvbGW+RiBC4VT
MyyBAQkh6LN53ip5m1/U7XM7J0EKTQF3tGI4khroXndFlG5E0oxXXoZjKilL2UPpqMJnJFL1BMO0
id9o2YqHDJ21VXO81Wp1Jo4zcpxyp2l1neKGP4VLt7wXlnkzN72d+6oxjYcGcCgkptT4PjrWRinw
C1DEKG/WPTNganJeIGthLKCBTQoDNZFaH9IqBbRtW+FHc1LfE+mzdVJbu3ILpdozlZ+/4RxUbKe+
t689SEoX85DCwcK2zelkfW/YVG81YtWgoVcJZedMmwZH/32JqnDD+m0CDUds1a8G9a7olPp27Gcg
n7l9UgnIPIIUOhsnjr+xT23nloFxC537rSbSzIecjClZnrTL3aB5DxYOaVv0p1uqA3zlxuIxZpbo
15T4oYESOpghm17H+op+zfMQFPrid11ELm8sX4ixgUMdxy7kwELd2su0Kx28S+t52EVgSZuk9Kar
AUlLp+dfzWKMd201pn7Xkk/uIm/a9pyVGC3EXyO8DviYgWLq3Lkbp+VpGaf8buwzPNHMaSRA1yr3
5tgnUEZFshVqVIXUIMB3ZhwYXbbT0qq+hPZ22UPp2mit7h69rMEkHhPIw6BX8pgQpLovBBkruDWt
cUEub3SSjMA9J9ukMiURT1UDXqIKpqPcuCpBKc4gEYRl0VUeaZe5Q/lRix4Q38RMz3XG7ohqd4ak
wcbULexUQx7di3nZZsJ8Woj5YRaotO1tMmMSyAGERXFmXhhjYpJ9aCT0Er4utYZeyyGI5kEp4hzA
0h11zA0Td1jHQNWV9OqrStO3OiVGXlQPbN2Wb9p6GgzjoG1m0u03Azm2WzPS90M1mo/aoFu7qU/2
s+eddae9YfY4BdoozwZBkwjcEk5A+1zD/MG0Jay6mOCKEuZHeog7/PXr1MXATYMeMuH9lj5yrL6O
Y7zJQDR9z8ttzOW6a3eegk62HbWWvSEL5LJfMDyqouRoe5K4w3QD18jvx+4dTWtyjkdvvlOm5JpS
9DYdtWSbwA3fY5unhnqfmxRRnHZ2WMyj8Fnz7FxulL+3daLdNchDnWKt05JMrFit9dWaGoi7UUu4
I2Dy3aSX3MvJ+yB7vDoLjQivcTbf534pt7CMuxsF5gqHSDQ0V02enRBwq4PwBTxKPWGsJNNsIwoK
701DCgWAUV0n6XLukFGIcHDnOr80e8OwzrnoCQVnJoaC76B4wzT5a1aycjBlko1Q+6fUe5eyZ1D1
o/f7fw36/Pe6p38FDf0HtkuaCcf8X/dLp4++Huo/gz5//MCPbkn3vphkgXJO0o/AY149qn40S7rz
hagBcpoN2OC4Oq3BQz8xH0V38ZpYFX4qDTYCGw0U6WezpBjqF+jDBAaipMZ1Qv9bzZKGnvaXbgl5
LWAFPriWxTlsI7X9RA3uHem2nEWRPwjighjfc5ZXzJRjlD25IdRLJBK3mtltTDkWp0LViROqxYVq
tC9tOR4ie9y3DP98S03EzsrHrb4aJ9Z6jL8Jj0tQpF4IYHCTrqEc3mPUvta4ohHlizNediEbVHLC
fmTgToyAOaDyTe9ByIcrpefUGgwc/Zxvbmu8j6WOTeNUkHi7SqKLwzhkL7HpLWEe6b1fmGJ+qIbK
8+lL2WKM7iGa7BA+SeKnkUe0/ThdGVVybAfDDBOzPlVFurOV/tqms4MhQhh31S6HyuHFj/hkUhsl
YQT3xSd8+MMylhc5zpscWj7sxmnbKuP3dranbVE0yD6XtywvrmyKcR+2TXHBMDC0nOyFREYR2ka3
dZLqu7IgAatr8dR15bWQGFx5ag8N2XtHpMiRd0iTBxK0x5eM8Au2frf1hQXy3EyxHiD5nIJxkBnY
OCrse6yUeE+zPw8tYyPNuXVzm8aCE2t14cR3rl2e1pnxUMzmTnWqsDCMMjTm5Gj0Wo85UH9VpdON
OepXhukGi46ho1afcw4jEJbqeem0YjU4vfDy2AkGtTpbsFMDYHP2VaVuNi6m51tlirLd4pQ3SdZs
irzYjW6H++9yY6LGNrryEgryRd8lwneU5q4T2W0s8alTYoVg2CGH8KU475BnrhXHvoDa2oey5X92
yTLyjUG2BEiZZTgSsAZZqOyVI8+KT24iwyC73kOWuYRFG2hGI66rzrhT3FS5A/ijc49i1YenWO10
sTwoZnw08/quZVgK7al9w6NEDazZ0L7TEum07fa0H/EkCnr8FB9SkpBD4iFjePopjFo5XQhYx5ti
TqKAGMY0kGD9QWbNEEhic8fU+5qy5HurGWdbNI8wG4HGanPyZzTAadrqJ8PEC2R0nK3H1rxVImsO
shaz/U7uZeqVoTU4F0mJIGGQ4lI6KnGMjK+2dawpN9Uy3popcWQYIsBfrDNeV5s80dH4aKdj6eep
Sd2dIAEU3VNXeF9VpTg7RSJxyMWSt0j1+ZIkyUOxWCKUInuecHHD7BXZnGo0D7nIeRr1+nJqaF8V
utFNXKRvRibOWr2aoTk2BYqh7r3sXJjYwUepOR1QZ0PbEPinl+akQeeYETQwqQwoK+XORDsUpppX
+s6MvWDiFu8TpAe/SqnFi0GxwiETR61Lv9pePIbDVO7LtuABT5LQiWFmOtn87lX5aRxE7yeRpaJy
XH0gGHfOcNgRLqxV6Bvs2Z2+ukK3gtIPG1bKCNfae+nchbmQGMVSBxZXWCi0m4YHJBlucObeet4L
vI+ZpZC9x9NpFIYXGml3nWC0w8BOB2U2u+pEpc2wXmROfGfoY7M3GJyebHhpAbN/wsgX2lBdjZMD
jdYBT8nxpbAxrJIQK58mr7uzhDzJWEaBCW8InVFsXTYDxGk5W9V7LWC+0WjbIRY+2cFUsG1ACOfP
8Oc3yDgryAT1FeyVc066REsM8t6EUX8xMs9nITTXk6ccZTMeGeN9Q5Zzn2XTQ1FaQVcm9OOz8pHa
9FhpiYpGjaOr2G4Cc9EvzFEeIZHhNmxJgTQqIw3XNbhQrez7ISdix5omGAVGeaZhYrLmiiCNUyg6
075WxuvEFUT0EZasqXGxF1OKT248Afa4BCUoeth4lb1fPPUkSuWptQcdp4hR/chcw4WWy/7V6G72
lld6eaFWZAxDu4DG080ntaiqncCGi0qYqPWsn62t0TpbOVZ3llM8591tLY19NcGNizPipAuz2Aww
B/0FGtd9VJCSjU8Z+8M4PEhb789KrF9U07JZBDRXOfUqwA1sEcWawWosc6JH1i3Oh9IJJm1p3tWc
7ZNxaH6Gjn2lNEj6cemhhRNJsqHfm7eqE19N5StTB5X0AJHhdy0vC2nar6NoMNYe+h10WyMwB2vf
edoeIt92GtSwXuEzXAX8IbEvpngJHC29VNL0AYG6jbCuvMiV/EAiNjzhrglHpefziRLflcOHdCCD
tDHhrBF+Tzo0YajhGF5WGGjnY7WpVM6YVpxRs3wlMwY6VnS08+mbirMYcahBbsHSjdzk3MTqR9cX
X6GSLRsqcYuumcUELbnc2sms+SnuBkDvUb6VQ7T1qoampDc0v51bsU8SL90alLHBIKZbc1Sf53TZ
1k6VBF7dvebqSr/Q2AAIlba3vVLkZ8/jBBqX6Tll4EvgVq9pu7ZPbR+ZAQvdjbqt7BZrm5FDsal6
Ap/1Slme5mV5dG3Sy41poLJoCMA0FMCoarBw0rfqMUiqObso6iR7S+ETEuGmgNZaTgIzdo4IkI7y
emVKizc1MTDogD+w79VhOixa3ZJrocsHC0nMM0qJ8kbNrY0nR4dhxpUVQ2yCem95c8D+e8fI5rGs
8v4euyaIN85j1VjDAZKOuU0GbM3jiVxbSnW29NwBwCqGwu/JCfN6B5J9Q5JjrE4lioVk23v1xayq
WCS3H1NvG6dIc2n5FatdTbJfs8zbjZVjHUpC6e7aeHjUpc2B5txGjtgN02g8Ij9KA4gGZ1Q99EU6
/JtJG+gPW21EesSRCadmOGALtcUXwZ9z7M/r+GqosovEUw9iJryi1IJaB3+wqnafRmS8OH3oNAvZ
7fUJ4jzRJ7FvErLupO0pimxM9ldJkoeHYu9tJdrlbYGPV9C7zV7m2n3p4f4gSoAxaBbkQM003Ia+
S9ClcELHYbMm+JF+pzJOzLBhZ3R9UoWymWkBK5snwouuYLLcxbrxImvN9yTdbNEdplTdpqb5FS+b
wNDwylsyhS4p8+1M1r5HJyW8YlMk2qWWg5NGU2AVSpjZXVCa+ofeF7sagoRKhoknfSkQLeTx3rSu
4yp9L/TmiC9k2NiCpA2YLcDdm9opQ0eJdyUOhxGYdt3qu8LtA2ovhLn2hTIM7k7zQKdj0LhtKmMH
ZGC5zSsIt/UIN6GcWjxglq81YxBeyWq7kQixb8X0wGRED03JqQbr+Aoygt9Y6lvs2EdN5VDr5fJ9
HKcz8WvECAAjR1W/L7T4gFfnFSubui8lkH2hgW+97VTbm6I092MfnbFuf+v6W1IM7xrmp3kfhY1x
V9fF89jEj1Wt7aCsbEevOyxKcSpj5eC06mVrlSF+HV1YZ4UeAjqSSahi6Nq3BgM8+b3O3Ser4Lxi
g8jt9rl2ug+kmEdromGNanLTi92ki52Smrsk1xGENLvcmr6h6EF4M12M5vi8oHhR413dxpT03dbA
lcDIL71lehmlfurjk2rexvZygwHYURQMR6BnQsv0OyiTttryBMPPSTR2M3CjY2dS4MhYnEWevqJG
RJ1CHknnuRRODbheq+9B1Jn5ngfEPhCAWisEL+R9Vfwaqdrfq5yFTUltnvDOCofFO8PRvqqN7mZk
qsImcrZxCnVy99qay83S3Rpwun0V+UugF1dFKgdfafWzClyByNkIJ4UTBeZNwGA+OXjyGbnMNrKL
xzQtzibVqtVrR6b9D6mZfG0qZkALxLiN1ACxNE6uFKKzpj5DGS7CsTYQhCRiL4Vx5ch3RPGhizoH
hirgiKv43ewdROU9DDYVTDuIC8hXZE4Z3U4Yys1oaF/b5smZ7dNse++spDQsh/xWj+vKJ5kzAocs
4s2UTG8Qg72Niw5PL0zzXMnG2FVNuV9m/TLL1OvJXjDjwpat6230keT1+aXzYacWoJmQD1Ag17Yi
CVzOsnhdlqP3PFMwEWuJ9bRyKionWOavhmPvGiWHKuylhCqa422VjqFU+ys4RAGAxhF9G2jP7Pom
Iau+mK1DtKAmte3nERC1aC5l3J0Nxb3zyFbNO+PJJKhAY9vj4CBuVujNV7G85fZrZikfi3FMFeta
tTd2iwEI294NFlr7fhHnuhXGTVdn3+Y6Pdcq/uyaZYHZyQ16yWDi1eGydmlNKSLc4UI3x41Mm++e
Vt/M8bipmyc9cz4So0eSUR3jVJ0vYw3u8xRdNa0DFXlEF1Be0LItuLimSZhn/D1HjC/EgQkG5qn2
t6qt8yDpsUFEzxLgpQ43b+rPRaPsUn3ZxG2y77ruBT7rY9fYQS6zeWupQ75xMZVFdm29FuV0UKb4
Eoo6UQoKmw2KoRG6/KQRSpi7aIqmjaJ2hBlMo4sgrfmuZIPf6BHYWKXe5orrbhyN3Tx1xiF0hsk4
aJPb8SW5BoV7HzXJc0OwR9aP4hRr+mXTtg/jAn17NqoJ3z5I25G0HsxykYHIxyU0DBh7jXlXK0a9
q4b8FXopNodu3e4oT7+Oo3R8PWoPkMt6Xyjd0xi1z2VOwBJVfIyyaS4DZ8reSzrXoFtm9SJCf75d
BFOv1LXfUIPcqn1lhZoAX89QreoRcz9Z91e6Ks4EaF/mJkGeWabBpuiQJJJzYW3QUNs+npWIA9r4
WbHZBpSeSYTjJtMuMy14bv287FSXeEAYBrhIN6SSJ7B5A49kzwtY4Bm3PI0eYS/cI0sgpgSrwPW3
iSuIo1O8cq/2OkbjfDjMxBQLairjDB9HJIaepjgWJBBiex7fFBkS0Um/rdzGT2wPgULf+AVBpF7d
fhiOdl0wsYwIKA8kZjHAIHi7bUnHq87ELdBRtJkROm6rhPOI8RqBKB5+2Klzl45msuGWzuwPBzwz
aCRjqpW5nq+HKAe4scfolNYlvHyjUfSjKapqyxgBnbeHI3vK/JZpNhFWTAiKF4I1iXNSUuxA5vdY
4dlWs600WRu58wTN7IShIKbq+oVtYYjNWWvI8iWJ0CzUss7ZpzPG4rM+vpTp9BBl1UExbfr32LhY
UMUEiwfjRTVO+sgynyv9SH1KWCZ7VdiVaZA3THsV82Rb7HCOVt8LrUEjLwtGd8akJAeOllJxaD+0
iMPPIr9G1i6GUlqKsHYGfM7HAhI7h3U8AMTgdQPO3HTSOxDtZCBQYqYQdO4y+CpPH7tHdMzi6CyB
UpkDLDYWXwquD47+IKLkDfIjnDyiwJzq0mQlun3yyrzxksn7fcrsP9SafBNlxNZ01TYBtvanRdtY
zIO7SEZAMRzLWUl4Sx7lXWBFYlOhGtZFvLe16Rh32Kt0ntw2mjKHok47Bq7VkViEy4xSrdSri25K
PxCVbFJzvPBSY49J5tFs3wo7+jr37vU4jQGOOFvh6hdOJ/yR0LQePr+fjv1L5KVBX5RvXT5dtkVy
LORz7IigruSNYcZXs8yflKo5NXm7tyja7NoKSi+9gHd2g7SFSYGEiaskIQLAk1ln10aZAyeJ63h8
hGAaEWxiH7N+8Rca0ZDJyOQDNprczinaLFAGaLu0a5xvlkBEZhNGmbqWSQsT6bU6niBC2ZIpGUGC
FV0GS2RRtkVDXIHm6G89XtRtpl22irnFdOI8qsarO6D0J61omOBVYEyu6GAeaVlttYIpUO3Sp1Pz
LRiYB7NLjhdN3mU6cczD1WgZRvCwM8bDGE0AB/L8gaR5AnOkrL1JmmxXo+LzLSPfxCywSab3XksS
Eixhvx9Qf4LN+mamIWcTR3f09pXJ1pkwQ1pSxtOdQbgT7NlSy8l1yJFZRzedTD8WWd5p85SEQl2+
e6h7mba+kun7lOP0bOgdwe7LVuVI1xXnVsXTAxtF7Vbx+m5VGj9AM/CHpQXjKBpaA+Ft8xHSaKwZ
VD/J9z7v6kOkor6tvEaCFWU4kCG42ndpTmmbdAWPopHeRXgnkNfRVQ+OLe/GovluFJcq4ORVMnVn
wCcvIDPJ5twxSMBxtCzd6egccIjLcrGx4viQLAlNqOncxdV8l6XFE/Z8yQ9LlL81T/jvDQt+62P9
nzgxUEHR//XEYCfS6uMXepW2/sBPfpXzhRRmU/XIqrYw98MR6J8jA0Wzvqik0RM8qjGa08Bl/2tm
AE8Udxkbb0UEJiSDrcS9nyMD5wuDB/4rfxC+ynf+Fk/0D1fUP1EcnXUqoa4TDY0XZ0Dp+pVela1a
b6NMzko3da9ge1UcdEMLamzHOaiNmpbmtaX1OuzzeqjERqdVWA52PGcflitKeciHfqrCP93Af8+7
/ONFaRi56jBodQeZ0a8vqoRZo+pzcUa30tyVRDA9o60okJyYUf7iefH01ZsK78my2KT+jbPP+qs/
3w8Ntic3gyx5y/l0Pwo8MaLRyc5Vkyl4SWHENpVRioVOql4PUkvefv9O/+pyuqo55AdDsnOMdZ7z
J3abUc5w6Yrs7JpF5sAs6cr3VVHNQQ6yMTql8+331/vEC/7jzv75eivb7s/XyxS7E1xPw3QQzF9t
DlA01J2b8eXvrwQ58P+6kbyn1WCdQwyPvV+vlKRdg2VHflYKyGWZkpeHjKi3f2Of+Img++PtMHVx
CV/G1erzRZQ+84Td0wy4ot7JMdNW3Ud3kllfHFDatW+CgL+wK2z937y7T3ZjPy4MM5fQvj+e3k/3
EfGOWlXrGFrH2S6gIzS2Bh4dt+5iubfVLMbjXHhjgA8EXJ6sbh3/f3B3yRxgicIXh5vw6931oHbk
zOjOCHTUTYMZ8y6eID38/iJ/sTi1dZaow0M2LTxVf71Ibrmo2OrknLrwfYQqlZ0GxepmzvPkrDdw
hX5/Oe3X4SWGnx4ZCjj2Y6llctE/zML+tDj12c0t3YrPUO7qYzc3ylOd6ul1rRrRjasr87Mny34n
7VWvI3IV60YeG/wCpkpuf/9S/uIx4XFc/2QJ41716eMdq5FtM4rPgyAAaGgKM4xED8fIA6z821fC
ARFCDM7unsWe8+s9Fp2SV2XknEZ9iJ+MOc0OnbfYWziB2f73V/rjYfi0taHKgqXPUQPl97ONoSGN
BrG2cRrNof46cCtf4KK6b42XL+JiYkzz4EQM/gKRIN20lHpuKGtL9+b3L+Mvnhw8i3m3hCJgK2N8
urWzRQ5jY2snvRGyAFdxZNAkwjw3S95syv/N3nkkR450W3orbf8cZXC4Qw3eJASDMqhTTWCZzExo
5dDYTS+gV/E21h/4V/Ujg3wMy2G3dc1KZCHgAFzce853zHm+gm6bQzDO8rM8U80RetY777QymW7J
RcJrAbHw9Xjnc5S4vZSXZchGy5r89gRzgrtJ0kmfYKcKzz6+2/cGnfwlvBiCcBAEACz/LyfczlcR
K691qYRTE26oU8TKHRwbThW1232hEDxeanown2PDE6dGUMjPOkFK8vHPeGeefPUrDt4yJnrKzpjM
7KxiaQ+mqP7dTHG9I3HMxlM+9bup9KsdDofoyFv3zjKgaODaDkT8hRd9sAw4RRrFHKsu2zGfz1OU
RKfAIaz4yP29870qljVBTxdDDrPi61FuBx2YVSUujcBst4FNF7GNcpMWeNEeI16+dylpA0+02J6h
PF7e7xeTlBvOlBh7cekXc+JAtJpc+ralN9w2gkMr0ZNOeEVxbDiLrQmtn2rSSzsxavR1uV0/uENZ
7m2QR/sRuDHHBVt7x1wd7z1sBFtSSNeTS+r461/oFU0EmmHESqany0E3aisKP7ux4sHZce4Y72ZX
h7+C0q2OvezLt/t6hlkE/9KR7GtZF5/hmC/GBpyW0UNYuaDmkl4HWZxswlh1W6d3mp1pZ8MasbBa
xU6ZbQgmy269TEWnrlTFKXmj7rT5+KV/59sTKG54RFKRKveG2ypHqB4YCi4AoCM0mdLuyuhU9cMd
/AXc0+NBd4FsYhzsNwg7+pPCyYNPR37D2zWNKBmQvi7bWJCM7NZfvS5+osOxzdyLInb0ZSlmF7hM
EOxtDud0qNzijt52fFqAYjqXRN6tpVblDd3EP0Wis7g+jwSkZgYDYOXBh5h0o+xFpy6CvEl+wnus
NqE9ngk6HvDoJqotU47SMsSteiprM6ZsqvsvXlXja4zkfBaZDu2jXum9N0zq2Ee1jMLBi2OxLi1H
JDi79uFHRes/ZwDlhW3FyBB8LN6bbprUmdWN3VWdfw9MPBTsrYqNGvtgm3cE/LKB7y44lET1qpT9
9P3Ig3vnXbZMibuPtdLGgnUwXqFqRyOdzIu2gluN3lhlN3Pc6E3F01yHVZXdAY+meN01VEtRNXte
6Z8FfTndRjqM5JENyXvvMj/H5kTIY2TbyYHw5bSDsh/ktC0vvGxIeW+xAtNHEKgZRt1u57KtHpSa
yrsRrMviGd/PsGTXHw/J26WT0AFcPYScLJPfIZ5dhL3bGRkPKcAitqIz0q48ARtpM8DF2RDkMP74
+ILP88Wb14JreajtCGQ8XDxj6m0maaUXSdHUpwAo4l2/SIxdOzNvM/rx38To6V8+lGS9Ss04OBv9
7MxNPIULAg4BLMVjvPa3c6vNnsF30Oth9MWPdPAYCtRNek4uANzN300teEXniTaFg3CoWcvWod3i
sqM7dQJsbx8Px9uldMkWXGYRhgLLwcErYESDSqWfXHiiSu7aIZp2RWalx8b87frGVZTkAiamMNyo
r+/QjtvKoit0URdITuZ6uk+r6afOjXTd6z7mFl1qesAidwk6+U2QjgqNQyUpe0dy3GTgjr+WraKK
WUBa2n48Au+MPguM6aPqx7PoHnL6s6DKEEajeWNHdTqWIt/nChVDMFoh9EIU+NMiaou7Y7P4MrKv
30OA0uxYgQ6aDsvJwcinrfSiIjfOPSf1MpiHnkZNP/RFsY26soo32RCQFm/BHzt2zjs01zJtc7pd
9jXs2llWD2/Z00JmZh9dxCrNL2VtmKt8iNu1nYhPTZki3nBEvYUSekvkBvjPgSavbUzNicEBgmK8
Tm90TWleAC+7D2NvB9k5vZsBHFzldd+v6z580mb30BHpdD4lQYLDrvbXWjd09aV/K/DVmMDcjrzK
b6cSl6RXxZLIXoHt2vKqv9gowCnLwLK454ge+FQyrb3NjGVkp2Fnl1tpzeGRU8fbb2e5IBFxzJ2c
t5yDJ8hrk1uzWkSJfkjqqlefpGld/PEESQWCiQotLxpceRjLYsZJNRuJfZ4bIrjpXZUHqxpwynoC
ADjRXIiM+4+/h7ffKhRvYoJJqiTM20E9/GoYwaxrNh76HGklMKNm7BcNhXNi2IV15NY4HB18A1Sn
2PBSKeS5cYNSvr5WjXUJKIsDO5NmKzmYtlWuQSAXn83CwdXgwYKr0Djl82erYhJbzbx81tYdZF+c
OU2AG3EQbHhto5Gn5pDO1imidsSj84hEdNs5U3ItBgxdm6TwnB2ozzE4o3td/iQvKP9ljGZT30/K
AjaqugrNMTA5+WmA53nZy9Z/anAaoTUUUfVdjMpFcGk57bBVXkSPbsAl96Srzs0RtdBUwu8gEhyL
FVIUehhoYazOokGixxzxEPKjcF02WfbUhtZ8ScrmQB63J/W8isvGDFhzfUvQbMzSGzxntLydSnZP
TAL6d51hOEphdNHQLYdUr7qsy37juxhpN8jJ+VW6SXLH2dT8DYLPuoUHQcZdVGnkwKElxI+iFdji
DKhpCKw4THxPSoc+MR614JvKxTSuiEPP5CYYzOSiSFV62+H9Qp3kKuOB478V7Wg/os5K4qIZL4j/
LPFVKEug/bLGfFiFARkLYDgSBq8EudRWXXmWQO2Cz1UbvzRHn8e2VOgMIvQHvMHVJPqti7te7Mpq
SpyTLNKfLbxa/cYXiykoicK63tbw++ibywSmKAQYxEGWoxETslezf8vI1OdE5Dlf4IS2w0ayZnqr
lryLeQWUkqxcpBi0QEQbVhrPmRwuSkPN8aajztugV876eZ3RdUbV41Q04WySMlZRQdIaEBhWxU0j
veG0aXIUo22NNw7OXpyXCBzs4DrXaDCw8sHaZJsSWzdoYo1op7EAnreJpt0vIJOFa0wwbPXSSvN7
atJnwm3ghHYJwS0WwUUPrrrcdk1U7CIj9Z7sxIrJ+C1a3qpGxouXJSv6T3wGBrIF00be5Nu6abds
6acz2cj8K3sqC5NrWgc/OjtaHkkB5QA4yJSedZarPzEpjoCkp1E+5IWIvkRNPYIUb0b50ylYb1ED
1OpOZyj/N0ELGXRDD38kf68x56VGBZeRt3Oy7wdTGV89tA7ttsOfleDQyYaLzKsze9fHnJYh4fXg
rMJe0zWMI8C6qyhNKA4YsFrRLLUukZQmcsgndLYNneE8K2AYhoiQQJhkxqpyZ+L1Mh3iCAjLGSqc
WLgmtNtK+uYKuulC1XbZnfv0wYrdUI4SALm2Bw5fOmfPlA8Y7NYV2e5QdfK86zbYeYOCB1CS91Fg
pf7hJL1rrkzlRt9cULuoRiaWwxOEW+GlGsx5h8EAFQK8zeQTLzJ2urAIs+uKfSG+PuRx/AMvUpcy
84d6MxR2WJ+RiCFPRw1XE7E+DvLtDEAmX5ljoS/KKp3JEeAh91u8nsEP5YRI4WVqeukm1E1pb4Y6
N9pTq6zarwH61/Yax9lwZ48W0ro6ANaIE4t+/AnGq+ATYOF4WNfwRtWqHczK22QqZqIJhq5ON7oG
abXJCHXxVnHlmTm4qr5Lz3ROextXo+PmW5ZK/6mCham22Rx47tav3Ny7TKfKoIsIdX1aJZko9rgR
mHNUUHk/wlpFbIUohz/Nbmqdg6b0HmSiEFAJ3khzRfaNgVExmC291bXTN+Qch4BXRVc194iSXL0h
lsutVq3wEkmBDNv1NqshXSOCXPbacWx1j3FHmO5aDLjBqHMDJ6NlXEz7OTfmR2S5TDthb+WnYVLO
Hke6wfjtxooIl0E5Meg8ezRuk2DsUAJM7LbXycTEu0qtpgdGbKCIrKuyvHVkg3vFRUT92RT98NW2
tHXFSKEdcCIveeQBAAMLXPPeijNDrr286LExo5MptyW9+2TrOYmPxl2Ojb8asdAWJxZg43ufA60L
bZL+wZrUc+uSyLr5q9+xBVu1fhYgjeh9ka9S7PuAj3VlhhtQnbWz6nuPYI9JsaasgQHLn7Y3xFcy
KXBqT9xhdWobc3RvKVl9buLZ+tGb5fg0uoCHtkST5I8up9cbsH3+J8NRMLZk4MEJygvDQTRroreA
TD+jMMvGON6YAjgy6SqDeWtGNv4aMnJ4Mr472s5aV8rnaYQNvls25sZN6VkYc9o2G06Bhyef0UAJ
UF0yuMlooE0rxxyduzKw8RvX8+zSUWOvfZklPLmN0nPs7tjeVx5E15lVkpC1IIQ7Yta/B5Nd4imz
LnKlwQLyRyZT5qAubhvcBj0vJcDYjlLKeWPbwxcfSay97ePezc5M6kBf6sRPeyzjUdeeTbZw9MXk
RcbDBElhayDrinbZsEjFM8jccKuKIntMRe/DJq8D55qYuSxbd3lFqFwymi1xfLmLjj338oSXvpsE
jgybUn1ijJWm/W8wa2OgXwwY4LpT3AxD+WukWVOs7ZIVdz3NCiGBq20fU+6YFudzwkaCIB4MHgPt
lF+203engrUGPappFh2uWmmh/IolBC4lSu+aQk2crcCAMaXLtJLfyDJI6w2bobnE9ymnFAGZ06Nz
dwAIWE3Rr2opi2I99sK4K7K8hjlhWelPjw4Z3tho9LsTKmJIjbUSmvBvmXd3zWDNyYaLZ4B5Ozt/
apx+JETb1X1zNUw2Hugw853ToiaebEVPVUkmtMx+iuYA1uvsVE8DlGtIaEWX3qrcNX6UEo8G1ZQC
L05jVFpjFkOltxYqQ0ZHbbhmwvGTeyy74z5nlqePxX6dRaHDGIo4JgR3MNeZeW5q157PA5jzxue8
tMd0ZwaR350FQ4WqvSh0gCbLDgx1JZh/2BNOHCxulBJ47CWwAERWph9Ew2bkjeqx7BaZ3CJ6Nq2V
VfJqrkZoawLLFhXzLcjJ7pNTBuwp+jquqKPRiNpmjq2/NLVIgk3oumFyol0n+hyb2vnpBENcIKtn
20P9JrZ+qs4dbm0ahN4qslDkwh7Szi3IfMEMSMxvtdJTbmJALhjBdeCxjwaiDEhg5c3AUle9uwiX
ak/aXzC3RnhBHO9+nsPpfqLg+iAFDHvYihUEOY5f0APwalTx1mvH3l5ji68uWhOq+8aVVPnVlE6/
bD201abtpf0woqJ78JFaxSsqmcx/sxXAaXDNKriOwNMNJ35OSMBdDeUXxSym0mWHhWUVgf7cIBRD
xI3pzU18cbJsrK8M9gpoqJJiWXtK3d+6wxR9yw28bC34+iuoL822Elkb7djLM6cMQ+MlK7gmFj6v
oUfOVvupSRKHNL9ZZalBWI6mN24x99pXNprFh9k28/osWYDd8Dmm/Ball7tjkomLXQLtAz1k4FAK
CCwSEVaqVMGvIDLzuyoj47BSROvh6PFI3DOHmXWSIF81rLE2Q5RUyVTPKwAQlX8y560RnahsEGJr
mWk6s8Xt/N+iqRexELRAaDBlvwgK/bwVV36qrPCk8okhWRdei5La7ADIEH4S2PcFebSPVcSfOoHf
UKg13oz2ax8lSOxV49b5hReE07wmFnsSayqj9k806gmwIOjGG8flmWwIb2vwUzF1rv1mCIsT8HlU
f2AW8kwgEJcEXrRqEdzFlAUMZ84fTIKXlphk9urYkqlFb0Gihp+xx4srWsbzt5Fg8E8KXvC5l3VE
F1XWMN0Rs+v167Jvup0zYmxciWqu2f5M/bRzqJkGp7JvHuBj+TtpaMwAccpmaye1ZWyxPtbyamRw
bjs3iZPTKra9S9ZbFXE2MV0211HTduyFEjjKES6avryD8dA/FBAtnRUH6RlazJC2P3JV9l+nrJju
cl4q4F0+KVErY+zKYgM2tHVOmV4Dtn4TWW1o+7P6gvYLiBSfWvPSbqq0YN5W40+dtbwOkWpGRJ/c
zLZqmv4rcT6hsSJKxPo5TmHKGz3K6qSqp4ABhoVzj2y2xCjZTOmeLnT2m5gsc9ggvlJfSsvuo60R
i8Rah4LgvPMYvsOwMappHE41EvBFo1xj4C5r7es1Fe20XxnZWFNR9MfW2UhSmdTa6GwE/VFEYDY5
Zx1vVA8p6ARyOU6IOQuQptdJ+IuiltuvWXsd6DutMX5xNOb8nTuYwe9M9NaZjeOQ2hfz0delI7GP
CGuJz3gKw5b5HZZXZFnjJ1/zaTekhVx7YdYhuZlVNFxKz8jug5Cz76lbk/S3kX4PEoL4Oxydgdcg
0a4ntY7SLvwR6Qaxl6pKC9BahIhjBXrdbmA5Zh3c4AJju2Plxk1nKeSSdch5ZsPxZvg9p9roTvQk
wDIiAkEOW4Ms+FrwT66moW7umj5DzRowNNhFgAWtajjLX5qOSQLTXuvCex/LHOmvE+VIQsPO+IJI
aVr41TS5TwZp5r9TtzAe6sRDlzp3bpyxXSIVCngO/mE2ocJDzwb3DTcI0S3Z2k3Yq22JL6UJY+R2
cW5rurIn2u7YMedljOo4Z1e67PkU2+ymiOz+Sld2Mmydcpx9LEyR/01Zumi2VF0qaBuEYF+HOvTL
tSb8CicMbNL9zBxPKlYXc5osCdP+2mpZyzVOMK/EiZEQfAhrhQDnyAofn0s1/18e9y/aES+qVm8x
is/yOPhHzX/+z+6Vr375c3+r5IREJrcQC120brQ4fKpPf1PIhPMXLV2Lsp1DV5EgRApP/0VTZAv6
3FanuUUiF/Xiv1VywvzLRzpmEStnCeQrf8IgO6z+0t8xCZenh0cHmxb2QbFyrIOpF0FyHZoGiBAH
PSkeDqswd+zbrS1ZufrRzLQwVi+G6ebf5eX/UXT5TUmqbvMf/3rT8lmu6y19cyoTS+V/qci9KJJy
kinrvoqvo3DLhvOqt3HO5iD19HDpxPkvlVnbJmAL6sv0y59fGuESFUXUOGgXD2Npp8CtM/RE15jD
9MUQOV23HQupTvwkxvKiajeiyU257iwbpUYz7zjDAEeH3KWTI79kKSu+LL0zCOgfKd2iw5GUNQ7K
joNoQgcWxjUpIxG7QqxX2abJFFCCgRVkEXXPguOqU4gfQ6kbFzB6zZ5I+Jjn1iF1+wsrwe21cpwG
zfyRH7f0AA9/HF1LXlhp07SUB1qAqBxq5nxjb1Y1IQt9Gky/IYoI6ouZh2dc9Tp/nMZ2xA05WdiA
fL8dObU3XXAke3650OEPQUFCNdgTNJkPlVP25BEVijnQ5KX4Udpd+WMsfWcTWFDEM5GLz31uuzeG
X5efTCc5luK7vIhvrg5dZRkBSXLzQas0Z//n2I2/T0IdfYqdsf1BCys6CVsr3H084odl/OVtWGI1
AVYuSdmHFXYZRWM9G8E+iKT5SDRwfUq8nDhykfduB7IhjFbOWvRcD773voRjFMKvChfhe6aIFyII
z9y2dds+/vnteHzYiN1QxsCFZWBffOFZb7GLl+l1J5zuoW6c+tr1k/qIKuO92/F8xfxFfBedj4PW
x1KlwUEZA/3xWaRrO8rPTEUVMSnb6Yi46r3H4y+SZJt5A03mwcdaUg4RAdIPSgndtm+jEANn2HXj
+s+HDSokKBX6jNzTwWfX+sPkEkbAYKXzQ0JVAA8jBLCPL/JGjci7RiFiCaZGL8cEtPSwXjwcYn2o
DOfxNaKJjiILx1VqUm7dQ0n08uiB03l7z+EcphbFfYu5mMQHj5KMJdwdJO0mO/KD3hlce9GxuHRh
0NQe3vWc4fHIM2/ftIU+S8PZPO2NdNx+fNfLTR18yky2aNWAFyvlHgqpqhxUBwFiews+ArxWymBs
8j9HWfpj9PUR1cc7N+Rwkl3UFegZlHnQS3dbO0euOO4J1ArPKIqRGCfDYyBd8c7UiECY90TRbhT2
Ydc8KSLCrzNrz6GJUmjjEIOiYT3xdlGlUWZD0dZSW6OKoqfGhuM70ra+s53Z2GqVyMu5MzDpx1nw
UNdtcm/hT6cEYmq2rgadnCXL5Mj0s3yPB4+AiZy32qPlTN/5QMumsEPWlmXtCRk0rueyr37QhFhK
EwtAcApNumemfffxY39vkF5e82AiaiNz7JJW7ROL37SuWsPCaQTlrPJojkSywj9KA4iTj7Cz6dJp
HOMP+7N8bKjfLbDXEJIWbd3rj43Csx8zs+zdoCUjy9DN1RhF8ZEX7o2eZLkKeyrhYNqmx+YczOxN
KWoUgeae3YaU224soXFZpB+WKxIB+y923uCcTDPiTGkVCMorbq9X2vGKrYL3F25ymTkGBkjUEEc+
7ueO9+FT58PzmKGXHuvhCj4LC75crfaL2B2WSxndiTbOfsBEsLYc2eJPtcRmIZqGJgqL+fhl5Bdu
o7iPvwgIJreE9ta/srwdjsy1z7vMNz+M3Q14YDbfNKheP5l+tinm+uYebKk4d6PSStZZ2vfnTd+Q
2UtMyX1HX+TrEhR3oXG8fabnBGUmph8rVhk7e6IAtHU2VkV6joaievj4zX1vEkEYJBdJ0iIoPvh5
FGgbk8PD3tDkVDcF5XAcVN3Vxxd5Z1bksE6byVPEi3uHSyhQxTBOw36fV6JPN3WLCTwnOQNDcNCq
kyLBdPnxBd/b+7s29QFqobwOeBtej3o19wPOoWY/Egx6IdoUl/FUE0M06AJ/P+nN4zcToys80FgA
krHN/j6YUYQeeS3fGV0+R4tPxkMyDdv99c9Iy6SUkaf3GTEG2znufi+2nCObhvcWWhdVAds5hImc
Jg/ulRhHCYW52efastfDgpShuKF3wVhZd3VMdZjjBoGWeRjQpOyQbFN1mNpoW2htHhn3Q4EREwQ/
Bbk2SnyKFYfLn241/TZD74eI00Nuia8oBH4NnvkjWPy687xr3KPKvvfGmKlNsgCiR6fHfzDGlec0
NpkPcqA0RjmeZhXeZnoMPthAJc5UAeYewO/lmM2fjWWOlN2tPQFuE+W3cNlzfPzuvft7lkmI191m
t3GwLBNkU/d+W0B3CPUZrzY1vsl2T/70Ij7WEta55x2AOrRZwXfBb1bW+3y0osfYjJsHEZXOH98J
jgph8Up5HBqULV+PbCnwENT2AEdW6Sc5OPCUbVzZH9/J2+01F0FTy9dKCYvJ4fVFCsMvDdsZ9q05
WPdAZgnQmWdcdAmM0fzI5/jOZMypBPg0RgIMOWjdX19scsxkUJHeu1lckATrqfA2wlHxScJTnbcD
ReQ1rk8JiDvvzkaOLt8nYUXnykwvyVeZ642hMZCvhGm4zXUjm2rYfDwabyYuBhqlkOkvtRLm5Tcz
hm0HkwysfZmMRBS3oMnmjen38QVcRboxXmPHcEx9P5crZwDtu3IokJ6GdNazP3z6yy/hiOD6ROki
Hj10NqZyzLyonvYQAeFZ2C5EWjM2jzyRw6fPRRalpC3I9EDwZS4bqxeHhIngKKMNu/1ApuFaD8lw
RfeD5KIi2X88sIc7tOcLLSfexQ7JAeDgQtSfhN/79d7JtYLLl6dduxrZIuxgrN3qoo9uCuJqfsGF
98+t1jG/fnz5N1ung+v7BysBSVehY5XtPlZNc8V6UdzU1tDdmOZwhcvb2dbhFD1mAE2yDpc46UD9
yeSN4tR1yOgGUoSW+sjzPTIi/sG3QIpXnOhA72nQmQAlhPgZZE12OwwOFMYUJUuLsHuLV21pm8Ad
+3hADmfJZTwsgl/IdLfwEvkH+46uiAmWs5u9m4th7dUtAa8cH45cxOHtebn3er4IswrWGZsCubn8
+xdvF7nyNQI3vedpi1ura9yTMR8LZCvOFktxeuwZLyN2eDkJlgWQzVIs8A6eMTzpZPbbet800GxX
0hzDi9Kdxi+eX5b48EXbFesahUW8mmIZ/rL7QruwNodZrqQohX/k23r3nbNRmxNTghiD7cfr20dS
QawuYPPECv2LmaykFjSCgnuHIPVL7weoSDhOnPmFMteAyPNNh2bnxAuSuzK1ussSSsb3j5/682nx
cIjYo8BrXUxN/PX6J7V97pFX0u4JjCKo2Sqj5quIoYOtZ3aPCaxVfwBTMzX1dqTuQxQupmkBMKwf
7mnuoPwhwCBpaQynFT2noOt2STxJcI8Z8pZzldfpryO/+L2HyoTMVMgkyMbmYOJgnUB+UuZ7KBiA
sWSqnIUKMntiExOc6gIZaw3KFmET1XQzzfams0P3l5wHzrk809w5skK89+EshzAguQTOMEG/HkGN
jBSmSbUXRj0D6+rMYefQs+qPvTzLB3j4pJCI41YgPgft6sG3k3myQKC33LcsON8xixMz5MuMbVRa
ANlJ8/IMmI+cV73TIfqao1Tkm6qGrUD+ONw7MDx05j5+Gu8sFz4wADYlNBGXE+jrm/daANCz5181
3uRfhoXKbntA/t/iuRruP77SO8PsKw7rOGrQPLP8vb6SGwUEBWTGVTm545nKcwe4Sm0cKTu/Mz9R
WAQ1jAOZ/ouSBxdhGx50lndV6Y4kXMRcYFZ9eZumFToRvy+y049v6u2Uj9Pbp9fDjot0oMMNXTEH
fa6H/qqJreYLDb1WrediIJFi8DoEBuAvtLqg4ghSTIph+ln0AR35j38DU8/hm8X2i2aTT8VCcW5Z
YA8vZ2UOSgDYu+pKRgp6FpAmfA7EbLVfRj0DJZDtAAUVYyuCSjqLT0r14FLgtrfNzUiVCq1XqCL7
KiGqkb6m7yKVmZ9lM7kfzunOEuVsfDaNxp3Pp0VlY3TQy4CdLOKbjp7ojEpqEeUgcB73Yq7S+zqx
6ydq/8h3iHvKEUfPHrIe91niQ547akZ7Uf6AJ01vkX8iB4pYE59aesj7chinJ9tpQrUtn0VEQ5y5
p4hIF2lRno7NVfssOaoX9dH0LERqn0VJIEXRJz1Llfxn2ZLorKBbmJrdBIEYZZNbWIichkXvVM99
Waz7ZxmU2WBzTpNy+Fo9y6Riy0AyhSoxQ9+LOffbwgar0DzbdLfCefaA7i6yKy6OBKv8txwL539H
VLLsgNTTqkIllERo96baQa7A1oi5bOdXvqi2A5ShMgb0ho/9CSJqMSJcZyHZRFqxpCC0mArc+54x
rUtfe/mOxDG0kugpo9Re8adgxeNmMR0Deqrs4LPgvrSvAs9BvTz5xGmeBB0Zsjd+0Xs7GSAcXvlK
t91pIwPxu0hixAqtHMZw1c8puMA2wKy/Ah652MYqdG+rwNPznrhvMKxs3oAatyXw7412shHcJLpj
exUIpr/HNhmIEElIAXmwehuLkd8vAE54pAWeyoEzJuhGx663sg0RIPcNQrLN7IcQ63PJymk5mXUL
tMkSe0QYLpNf0Dv5OrcbkW3npuv0qeDhfk2TJvTWBPaSbWBEZKWvE5SFiD4QpwCXQhD9a4k55qxj
jN/KzsrmcySXEAJCFein0kmbeV/HU0Fk9Oy25F4Sx3rfZmEJElp5CYokmcDuQAlq30ytld6Fc43w
zZwylAwduh52OT5mjXWpfXJ46YPyVvtB1SAca7wBEaItIauVU4GMi5gyuDpRRcUUAuSEqL0bxORv
Qz/INbkRhgJZlXVJt6mgLX9XbdSaJ6Es3PvSmcYHOVlOTvRREi3hMiZamDEZ0wcTRhMLo5nGEer0
pr/pyXTFEEMTbtWx8kNHxAfwE0p4JU5071vYcOL+wrVltSP2mK90IHCvDCFXETrF/2Zd+0DbhqFK
Hh13QlsakIf+ENeFuMQDa1zUTkhIt4uYE9W8V3XOWWkU7QPivPia1Ff4A3EUM7XV1IQ+taZHtrg1
RoAzu3lQzwHSDYhO1Y9/u8f/SLvwfxu0BxPpi3n9jSrh/ntesvf7VbRxO539/I9/Pf/3/6gRXPEX
+19WGiq8bJwWaM4/agTXItwRggDgHg79S93iH8w/GgZFKxhzIPovZyno/B81giHUX5zZXPoQ7ONt
2h1/JEh4Xldf7m1Y+UDFsKfz+RHs6g5KNGFNCTonff3BKrAOrAjZoGgGBbj6WcUB8R+tba+MUITA
5HCplGtPzPjiphiU1lnRm/VwEpcVAam56zfkBQ35jBjJcW6UHc3uujAlmb1hOllwEaypvE9m4xty
U5J2C2sofxAGnJJZVMpmAMMljTvfJbd9tQjL8pWV9VO17Uw7+pk7lWevhqKws1US6dk7yaG63cRS
5Sc1CFx0XiSUddsqrmvjK8Bz/zoeQzIEiU/tz9Ksdxc5f1qu6mmcb1487Zt/j9VLccXh9ojzFFVN
KRTPUS4SktdruObJxkhYxUOGbXTdWISz5LnqNx9f5XCnsFyFVAh4E5TPacwve9QX57cMuRtzWQxY
Fw7AtohKfTLKpjuBfRZtZZ8bJx9f750Xg1uhdMdWjEo9nvfXF8TEVMxS29ODY1bTRQiP+yuAIQKU
hsBHul51KVAxS6AXrEOSu84K4Q6Le6WqmThLtZVEyyfozwv1lBdm+4uAacSsto+jad26Q5uvwqlU
9ypeqrRWpabHzp3sYD1KOZXbuCpAwk8gB7Zd7jsdNFU7LTfzLCZnlXbD3JLR7RbOimS35LoRjV9v
UMlPkPywxBvoewWIp6q6QPla34E6JTsdNVxK+nUnv0PW1r8VToN6nShMENBGg+5Yhe3NEwP5QhuK
5EL0+csovh7AYWw45Y7O+NCGBUHn5UVoMDaz5ZMsE8T/flx/NK/+v4pM4yjw3yPTTr/H7X/+r5fT
rzD5A/8g08RfYAB8zFB0uRft1j+Tr6v+UrT9qX/SMUYtsfR6/559LfMvjpRLpYSqvU/Nl2PwP1Iw
7y+TT4EqICVzwX/zR3PvwRGERpikmYwSDeHZIkhbTngvPmn21dIYvMjdwo8YBs73cbmLU88/KxEv
B2C8/fJqDCysDM5gTgRooKE+MqscHCL//gnP5CdER8CZXv8EbHpkRdTa3fJ9pycaU8FaRQXS6DQ4
gtc6mCWfr+Qs2geKXPzNYUHIrrUR5ObgbHMh6o1ZzfYmwrhw5H7eDimDyhxM88eWtAIOJi3CJEwa
sYomfJ+a17qEnrKuqTgRL0e4pDqx8qw9revC2DtjZ39morL+/hJJeA1/le8sB8uQvVhQuTfbX2KZ
l4MsJ7vDuN3lDIYvEx3ApGtE8TS4r7Ip8DfEGue70bGhspuBceQ0y0L95rKOCfaCoyyWewpdB0/S
R8HNAU/bW/LUkcqSERWZIFcz2VKOsCp/649Ch2etFsO8jpBau6sAY2FMkkuKvLU11GM1m1jAeprW
l2CVMntl9k79PY1bUlOyMiSTAqORvKjFjI+qSpaVe5wLy175RFGk7CgDsKkcgEIf8q0Q7U7jl3sw
vTIfdzGuNpfwrCRWP5OoMWrU01Bz4SQNwWMksfXwsJI7N5Pqh0egHiVfpJ0teGWsJGun9h3yYfz4
27yYlW5bpOP5oyLLXWKMnOrk1OsM5yvp7IHaY9CLusdUTdkOWuncn3hFKohbd2ZJXkOb95/dIYqL
Ld5ev9oHZGvdh84SDjnFbvI4OywdO58DsOKzY0u8KjmjzduC8+h3BxLpE8ISc2M6+SAvyj4eyeqj
YNiv5//N3JntRo6l2/lVDnzPAucB8PEFg4xJEZrnG0JSKjluztzk5jv5Kfxi/qKq7NOV3e4+vjBg
oIHuqs6UFCEG+e/1r/UtWx9dsp7SoEzDkN7Zn9ZBxbBtoMF6BSIKdSGjQ2mK/3szEBeFxb5Xa0k7
taUGom9cJhFxNOK8SqNGl0Vj06aHmmmni11BE8gGRJ7Ycojs0QHRxueQcJlzDUl0eUzbdMYPLdb1
EnVZ/RNPYziyvZH7X6KibWZj+04v6DU0bE5xRrHTc6rjQuWS+ty4fFCoyK7abw0728NamvTAUmc/
BxtzEOJnF0Ar54FN9iXk7ZR06shP6mxxgRGrsalF8x26XW1/6b6SMRGbVRuMfa/Nklpce8zvcHxk
p2Bwg9ce18s3uajfqxt0FpNMfNZrZclu1w7VuCN87F+JUnnyqtAC+61rNYBDndVQ7jqY9rGeMOsT
47PM87IEfkKBtxHcSaToPnLzhSimQTprC82OAHhjekOckGmnprbW7XUjfWJyi5FNJK/Qv40oaKiu
DR1Ty57bUmZ3JLErDcxuG0z7lHM5W4hLetcv6Bx9FmREy0vxnFe6x4lsRReSorDr40Lt3noKyqVA
9zNFcJ97QTdtMi0QlKiA+NsNS6+hsyifVocJNBdVoJO2rtHArrLZ2wTJPm2pXJvSv6pogVqzy73U
6OF0D5rii1AcXHtrXHURt46koNYUrmbdFBRhJJTDTPUYo6801wxc47LJRbLeq0k1b/64ml+cmHMn
XDotuSOA4t9c4rluaDht+tSRh2Kmxhz77TV+fRvkHFmAHw/FncKgS7VegiMZv78o4PA7mvNsa7p4
782l/hnU6L1h0FXyHZUo+TRSnfKdjGSkETpz7XYECah33bc24aIbWfWKZtxApyXiIuxAh6+ahaAZ
wjz9sfoyA0FuSj4nBsmjW1eCT45MWRsviUgs4qH1lHINCqehSSivzWsdyi2BeX+kH7ecaDgMXaAW
RIsYwTtUO4dqwlxvWjsyZyxqdCUE6xtMKY3UVzXWH3gz2YCY2Ui5Qi0Y1biRaaa1peWLblcKYnsz
yn2MoqShiTTQ2jwE2LW1tUpvrJZSyI1VCulH7kV42U3Saom+zHpNz1bWQcSv8nwmeZDKJgmV0SF2
4GJN+N9JT2mBK/3lYwHa50WMxK0e60vLKxs9SyOBSeIojbuitwi0ofmxd8UM6UAKKaw6mku//vBT
W9yuXL0cl7oMIcHqm/XGVVptbCpfJl/B1Bb25dtPb3gu9MdOc6qETwT13bRPeagxvW7OtMUWLaVW
qMy9v6GO0vKioO/LIKLE2XkUTTF6ew5olELUri+b4zyNXJlL2btPE8ZXyCB67SNxU8Rr/Iun2i8T
NIdbOsEh1OKdtPHq/koJ8hvuQPS4/h7rdO6q4a4xEudYrFV7b3u8V38zN/6DB/c/+m4WmCbO1kxk
jIV/nYXWZl4bdyicOK8a7XY2xRrNs0ZJhlXZ56wYv//5t/vdfPe3g8LFm8U9F8kb3ZdR5Zfv1/f1
2nMLsWNJ8OUu83My0ZkzeQtdypxfQqeoLQKoGeVNcaEpvX4yR19LiPhx4cdsZ4cq6lhh0TvRDfZZ
n2oAfGhEKQJbY9ffkAoMtSOg2bhRV2mD2tgqzcfvmsffv2LL/Lqr51eFMR/yLNI9szGL7L++eYbL
CnPUUj+mxxTkBfG3wPjkFH9JSq9l4F4xMC3moSsE4aHF0IeeDJ1JwUbHLftPutH/i8OQ/EY87b//
7fzRDv+2neofpO+a+r9evtUXCIo+T7Pxv/31H4c//plp8CIF/eUf6BlCA7qbvnt1/z1MFX/1j7nx
8if/s//nn0rSo2q///2/fDXcuS9fLeXH+usph+v3nxyLmvrH1H8Mf/dX/jwY+dZvFysywg8HfPJ3
AfP6n7qUH/xG8yS/Tw5SjNHoz//7aGR4FzELaQrMDsAqsHz/cTQyf8OjAU2Jq+BivuIL/q8X/+dn
j/ft/zhEG79+GB2szey0As7PsH34cf56Pdm+NVVZ6brbRc0qtlRLwLZ2LqHXO4vihrByAeUnrh46
fk5v0ksyd+5xTYV5kIRoYuMSNqeyeyuM/P5v3sd/cJv4FaMEretytABGfHEBe3+H5sm9YTZH+8J7
n43krSLWx0pGlGm9aS2r3LXzkC6x5wzi4DWrXp3ahbY6IAV5dmDwVw9rjqrVUbP4yDKFj+zQDHZk
awbF4czmtwyAxmmmlza/BXcwtrD3E5vxshHmZ+5yjIGkmiTfnGiDPkYLgwyUMMidNHrpDv/8pf66
or68VBc622XXq6Ni/GodHLIenndKbUlGXulxqaeRiZ3q6A2+bm9Pi1b+kBvaevC1UtuRBczf4Hdp
xBEVGFIqyr38rI1mcUOflLHzk8D/4fOLpxK8jf/FT/p3B1lyAg76GFfN5b9+hV9nfmdKPcizXTGv
y20hPPHE1jjuMy4LZJr5RvbKfyIY32/Jpdo3a9D6h2IFNVA2mG427B6Xw4gr8Ip5eN7+i5/ucrX+
7a0esz3SHZ48lufICr/6h9xmcSvmR2fbknp8aMZuYWjQfarlKtoN81I+64qoQ9Ulx8HwjZNDgcu/
2K+SuPr7HwJjpE1BLD8HbXa/fKTqoQlst0+trYfnujrXS0oXR8p2IIbn8ZoihEUQURRVETzrM2ew
2e03ZeilT+tE0rzsa+Oq7FbSCURUT5oz7fSOqJYlV4oRGHLuGRhankCa2kPlLLdu7Zi3Vu7Mu8U2
WM8X72rojU3f6MVz4yjq0PDxPg/cgxGPJdAG095wYnjM3Kw9dzN96bYyVxm6xpQ/Ztac0XKVMg/u
ZONR75MaWVSVJjROzQTR4EpZR24yXey0XbWDMXFCo159Vob2usXXYbDUVak8sAUqNY4yo74pBsd/
mZJcC8GVjRY/hkMdUyXJiQdSjzkkPXpeuUA2sEwjLDX7a3ZF9e4bNGXkAFpCFD5Cv26KaaiHkshn
maxbPFfO0IRtNsOa0iBJdAaTW17x/s4jCTcPHDyHq6DLn/ViVLTcUzG6LqJ7D9zevtZEhdza+mo3
mlMSt0mfHzJnafaa3Q0fRHc3hcjrk091ybZTlAxNpdmEhcU8h/GtB3TVXC91CY9h6TjIj5JCC7dy
7w3ncjaRWhsrV2a7TBn1CR0j+w7GqoxNnJoHgyZWyxmrCMrRK1bafut7ybzTOWq+ehXNrgKSwk3V
BT2GD8nguQ7UZY5z8ub78+2qdHR4SQz8EVwVFD1fPlKR01ZRhkXhsWCW+plWbZFdLVpANxrAelwi
tLZ6Jllmqa2iDlXJe6+GnDol9oUVdTmmeHCpsozYzrk7p4cERN37gxJtsy29jmqoIaWUz7UhSKbB
9JhlBQyhyqC/UvmU4Fai0eIg55e4sGfbdpS4gJQY8m9jUA4tu3UVN7P/ptamQOOY36os0L61jHy0
gKJw61jN+5IZNQU7vMnEp0kJF26ys+3gS8M323H2PyzV3N8kavw0CFvgHmqdjc8UT9ie6AMhj9hh
IQFdYuyoQ6mHKOdCEsNiXslVuwOodFclznBb0jFv9+50qMrVusjSydaekvEHcsytA2BnhyKAazyd
t1mV+9/aSj2uxJIgoQaERuLTlXjBAbHh4zdmcvTHYpeHSZYYoIEH8wrYafbT6tVA7p0YeKhNmfmG
jo5WZNDKaCSN3OdrBRCwoeGXIuRUHTDWMny3wTePalLhTjpuuCbnG8pZ1m1Z5OMjJSpBmMIkuu0s
h2girTdBUVE62DuiCXNDWSekP7guTp3rMU+N5V1gO/+0RGcfCpm5r5pr2e8s723233Z+gimrW5up
KuGL5SkMaWdY7xszWDm1s0+vHMu98bv6S7XqJR0GBTUlcE4DR5i96TnJFj3Ffu7BWDxkWXJcE7bJ
jRDJXcmG+jQi2rCYd/fGCn+ySJQLZZm4xL4MqBVg4vbJlLdNNv0EQpS/4+fgfJtUprip0iXd48fx
ttVI15OlioOC/hIZ1G3uiH5DNxuKpX2Z6sI6FGLm41bZx6lS+Nyddb5u7L6PnZWZP26SinV66pbF
bXBpQoKV91q06tQns3fIBm5jvpV0ISu77pi5QsaitMorxY782qfe6gX2god5bl7qqybx7a1v529D
gCOJjp57rfW7a86O1Z5+I9CqYq6PhtfZkefPweNc41rmvmvcD+bYRLo5DFsX+FEe6ksSIB8tlLs4
aX6TZhPnYC9/acDb5ZGhyaEFYzCtd4VNfdSYSppW7drod8XaubvGG2GyWQOModyvKUEKKPECH5Gy
Oqzo3Rqruy4fBO57kVFj2RWvc2HkTzpdqT/pWJzPyJef5RrkrLyD9mAnGhCTogIPkQbmwZiLn4Hb
PUyQt0IjmF7X3yeqLG3pWhKiO2NPqA/Qhz3ova137jzCvAhUyU3hijuxjs+Q60CxGO4Dj6nsaFn0
Q839tByqINjqZtMeXYLQhTvcsIGy4llZ120eGPDLqEIq874/eK2YosXujH2Zr94VUKVjIvW7GiQf
rWRzGzbuPC5h34+07jkl5DeXbl8Y/EukQ67bJkXyWROFhpOR8Ljr3GqfqjQFCtK+9HTTfRhd1z7l
ZlEhPdFfG1jy0lJsO7vcA9m3VjaEPtcmKWZn1t4tg5QPqG3CgZDZwc46784eaTrK2ENuoaup0BTs
syq/t28wCXbgxGyub558cq9RfHjVMPE90XH6UGT0giymdgZS8jQVxEIMldx2UrYx3ITip7LFdK5t
V5yLxMv3/oJ+7Y0JUg39mM53TePjT7QciqWwLkXYqFjsCsiCdL3pt0sRtENcappoIrPTU2Q7rS28
wyAT9OIiHbl9cZ40L51Pi/RPEHmnfqtxkPWv+lzWkEf8lJRdJ5VuxyUeVmM3otnrIpwGtN8HFNse
2TFPqjrZrR2S6ayhDIUOBic0a9yX1W5qLfEFhUevzp0sZu/KxRyDHOzX6/BDWF7RRrnT6To9ha7X
7OlP6u1du9CT+NDWnjgZAGK4P1F5i7vPGcdrFJrG3afdoKlQgDlOD2hXnbs1Z6uf76ZadW2o5Quv
rfUG6wqt1Tgb9pz+RESiiSvIsvnBbJivrrnMOeYDBEMdzOqTA3YTE/DC+2EqxTukpsSaGcAKeYJs
Z4poNdXwYhuV8TT1bbmzpayu25rtfawcLfJyEXzo5WjBKmmsuC58j5i/XLGPwULMyrh2JorGpM5G
CQETAO+U2Tg+VGXi7klVu+ktb9klhljajabLxYp6s1mbOFND2gM4Q1LejONYPHmlXWm3wp5smBxu
ejtlebmVipZP7jL61Trp1hnZwzhVwFzevBxaSjyaXklzlAfWOiaPx70p6IvhnC6tXcEIbJOjBuPo
WJpep7O6HepDW7vzgyXt7ggiEv6WqdPumuWGuSd5oD55B5jTphqApyUL977pmuRIio3ZbBUz09Ni
bJO1lp/tYObHadUM5PAkz29NM7FemlbHHMYmKeaPrJ+a5a1x4qV1wADbYFqtx8zbePlgP3hifuiT
YODcVT+Lrqe+KMhfct43uE7oeGZxDbD6ZVgzrLu2xcCK24uUALXEZjncy05SEVGr8bTOpAemi+1m
rOmTDk23q+9h5wPUKbBythxioc7s20QmG4NW56jQKtlvaifJnc3YOMVRZOzUY9ubpDi11TqGTpJk
456mW0M7Z8k4mHf5GlCWumLM+zEHCPNUj7g/+lTrrnRfYqo0THEgWFy9ZmA60btgmKwANnPHbR+1
hkhiXqXdscWDFLK7DG40WYAcI8wEVa+dwSitalpCo1/kzrU6Rw+L1qbmbl1VDbbYrD/meR4+/WBQ
r5lduQfb64YT9WTqR1UUb7TyDUfQ9SauwaZtMLr32bubNxyA175MI30dzY8ioa9DmR2dKXRvUEYs
n9Kud57g961bjLRncKftqyEZDuqFaSEiudd8aPRnJ5yjK/2p9rmtbQbs5OMm791iDWtKrIvQMqvi
h2jFrV5pxTWfX3FuF7PAa82PT0kxukakGSxaqGR1mG1c/6dAu4rEPB5lK3eiLAGVLXpWxEG/WOeS
ETnOnG686QwhYt4JOlttxApceHWFjwXbF9XfoErCVthRcwlcCqvRghABd34PKsEiyR/vrITtTViX
voz0ok5eSpvF1UYDOLVzbD40HouhG9W0+9qEnFZ5PFIzr+tDWnqT0JdS20DOFCef1h42IlrUWamx
MXrEarvVvis5LTflUBx47nKXS+rxZ74YCzWgnvSD/eTaIw3X2oh3b6nHZg9/Ki3iqpoDY+Opku5i
Y1yHQ2u3w5n3/GcNX7XeEOTaW7BCQcsRb9bwSfoCiOFgZQdWSONdoIu7mdhpVJb+C1BXWLtDxzBp
9R/pAHVMw2K5cWSbPCa0N5RFaZwX4dVPvknLHWJPqV7TnE9lWAXswqcuoIi8qpZP7iigOocymtQM
eVSb+X4VK7einVlEwu64GiY/O6TcgKMkY/6KrJTehtEuCy5+y2HwAsIWBBkaEtPOJgdU+lyhssJ3
ZeRk+JanphHZnpGuvLL7VA+7cZkfIbhDKBlPvdFVD8o1uNgroeKkpSKTvWhTsz5tLlizC6+XDafj
UkKvWQ/jUuYvs8BOE5ItEJRv92Z/ldmKmzzm/pdAGc71UtggpwCgxINppW88cQB8FFSP9O0ybptc
6pHduN6HPvXPcMs9gkhJ8SlKMVyJOZhjpyszRtYBfl/xwP6sfEsy2Tk7vSrSQ9BbxdfIrPySLT52
LXdOIXdo2hXASuPUCjl/sKnsb1bVDcTmcx64/GRldmgBStjxwK4KwmNjfunzJbBuqBb3Ve+S4NZ5
GBxsqPoQL3UzQvJtrvLCLP5Qyv+v5NzHRvCfvwqxv+uJ/6HS/ufsL7vv5vpDfA+/fqm/KL7/v0i8
2Bv+icQL4qv/H//9L9ZD45Ia+0PiNXEXEvG6WFkgI5jmJSDwh8JruL9dZHofHDzGF2gUeAX+9L7Y
/m8OEhzaps8fICjDl/vT+2I7v2GXYR9zsaGRrkfi/0XQ/acCL62Ff9GjPIw0ZN3wMfoQIkAk/Oo9
aZpiIOMSdJvB196TZXf5YGEhGPdDU3FvMStshqMghDMwRJvJNftAfe8JkoeggFGxGoPhvG58CpfE
U2Iqd+vNK/OMVwjWcNwcEtZW26VY53gyUuvcWua4bx33w/Lz4tYrPMZ+OsHxR3M4cCr3Tc3OD+nt
oEx/9IOJMND601XaJGiyvtUd2anhku1rMEC5pmE1HKAup/5CSM7y0tuFbSILWsfcrUVyGFu8vyaO
ZEcL3gvFaqdt1xNyyEkzmOw0c9R2mYsYk/Do3kpNg6/HPjcGT8ruMoP7GSV+wmkTXNwu04fyfkFm
WjjeQxZLs6aLdXCpcSd0/5nRGXqfU9hGxBFMzmAGcstkGT7pj/T8CsiIjfbY+lCsN0sPqt42U/lS
Dgutw3kycs4mloqDApZl6nspVaEdJaWH1gu0x4k/cXk7WwDoi5NBOtBHR4/rBRdoKOw5oWE7o6HV
RWbYGDqKA+VfaQSobhZROjgsOkE5N69BJne1hxaTNap9X8sFqrGh8OXkha0NjExe+WCnklu91qwT
pj9fmEelU2Aca7xQnsjIdJBZKXBOJDfeDdDBnM0+vzo7d0s9pIcogetqoGCErW+IjZo880WqZbqU
BQpsFLna8/D7orvsu6nW85ivblw1tvpZVYETlpmGJ6ChUPo8r+uV0d6hKBTGKKKldNjhs+SGlodt
PZkm/DVeNqlXOhyHq8X2vQ9t0q8MR0CqX0YexoPFaYQyC1/ZD+DJa048zhcnvJ2maW8IEQfTSz5B
lt6U/bqrF30vDHHfBx4voKLfmwCkC20vwBif4Qhgr9sf+0vYFVe3DcCVWKhfGZEJgi52OwmWyuec
Y4jg1hZjBHSE/W4fq2Qf5B613RyAdj4Zqah2+k/L9fZrbekfS6DZaCA0zKwhYVGqa6VeHzAzBtfu
WmNrqSZTPStz4stZeknXs1lXJ/YufayX3R1KZwscsPUfeWyIu0VNEDKl44eglTVmiFJeQya8PMlN
K06hbm+YwdRVST1RuKS7wLuAHOYGfwF1mDGFvcsTB2FOhWCMThNUz7jv9OTgYr6gfrHyXyUt6edZ
Nmzviwk8qT62T0Xdv3kTHpKlHdx0M9LgHE7S9aKaBxys7BEdrXhlO09pdN9h6yksIIA28y4ugidJ
Pfi1XlNqS9gEnHuVki4dqeJdLCc/gef5UiTMRkDj/FxJobLNpAhFOIMu/Q0AUp6FfK7HvLfBtesX
SLihR2bVuGcavdN74dCX7Ayavq8mpz6VWeC+gbB50DL42ENTPORZfdRaSw9TrIYEmYmSWaPM7tGP
9cgz2vpA0PmmqYNdk/Gqy4tWDL2hHc+rleWRtXjulT/N3VkQB8mDh6YXAVq+O3DMSUPXLn86a2FS
KAzto5SmvnX8tLlJOv1EUs5FJLSXg7V63n1uocJebtPHlns/16Cdxk4pUFJG0EO5y32WKiVVlzGJ
A9LoPgK/eQ6MfNf59a4Cjg6ZVB5IEZyTkc/bMH9dlkob/OtbNRddKKZ0TeBOygiU6Mlp72gVI3Ez
9PFKs3ac5sKjqbl0T0nvRJYyvjt/xmkhgqNUeJYC6tUjmVXtU1+j9uqDe88Un9/Rm+ZsK6Osjm3i
r9vFtZofzpIyM7blfOsIDla6rNtHR+/jvF6i/HLoZacFoVM8K5v4TC/R9R3nWEsiK7XxBnVUHDrf
uxorjSIBmrhD0x6QeB1Dx6jisogQC0N3jaP50DniuJAucThpU2artxsErWTcgP5QGFe8p6Wu+fJ+
rtEd4fI7KKFUXoDwvP/12Rxmas7LKtnbDr45S/0YjOIitrdix4du2efW+iLlZPJ0cNJoVt304gQi
klYjHajaF4ka5PRt0QucLFO6VTQ3xQWScDyuzqaX83LMEgJhXiWQVltUu9W8VsrYj1aq3RpqULdJ
l1PlbdQ3YvUf/CS7KoEDmgM9TN6Q32pJ+zajYcXtmKnYNbv8FcvMhRMieJHcfTYeSRrTI3RkTlw8
1jDKGxcGbpgp3NgIByVvNvAh19opyMLnAH3pWabduK8qloZzUe6crKi4PPQJ1047HSl3iI1Kx+F9
Uv6AcljjgQkzvzV2ieJImnWXzQqPYFDw+wxTBYy+9lVS/xFqY/sght4/1gp/WGbw3Ex7ij+wmg27
ZhL0lHf9HFVFfVcPNcsdZzwS3NkJ6jn2kjTQcVSr/Tga19Is5mhapRs5nLHjDGBP3EBROA3F2+rX
WqSoQIQO2Iz31qg5+0RxbaH8vWRDCQ3Kaoiqd3pwO5XYKzEMtOATfHtfcQvZNLh6t1g0CQLxEtwd
sEMQgxoUqNDR0oK/LUNGM6QeZzrrgl/N1HtPFj3cILQpxqCeA/1U4O+8CVLxoydXgQ+E50aWfFW8
F+Hkj9h9Wv5sscwb0EXJ1l3z5LXT5Hyf+jz46F93gJ4rY4dUsJxGvR1/d3q+kymQSSjWPonJfK45
1q/SjFY/34s1tTbZDDwkaLia6Hneclt/mbtxq+jyULl2tbbFaWGNKHhgFq/slK5dp7rhhBPbS7Nz
Cg7hfWbdu+xSButladQDkPu7tPwMwMJaQUVBcvAuaLIzynNAlYFnHcpmejUnHq5ywBzZ3NiTte8E
u4XSp7CjW/xYV9TAlNZ4PyeLfuzon0uNBcCa1x9AE77YuiajXHfvO4lKks0w4P3eum2WlEdVg0fY
AsUn5UDaYGfNwZY92dHOX1XnbCc96HezqD/wmN7ogxlVrfkAyvq1xYvl2BPoNBt/cXfLth5sAFTY
kXRZNLB4YD+a93EyN4jVOhBvxtZNbSgKrmRCr7xhpNdVlu7X1mzZLPI78mVLaUX97lPBgr7lv2vl
zJZ14HLxRx4PkuZBcHGiXWgm8wQ2bQNwUzkkcYIX9VB0rrmfy3qHmv62di1nc4oGNsmCjutp+d7m
UByBHlvDbrER0flVlrqaYs/Ku/u252u5XZt+wap5zzJZxLRP8MTuS+cK+GO9IyxKJUwNrTTrE/rt
s7NQ2ncWeGf6N7i4tDqyuv6HyoIzmg0xSo6uY7YtR0awjvOjlfcY5S4/FpLFKwMbXwODYdvhrWNi
0pZMvVbGyO+xkOKVCw3dWmtfqnK+nnz3q570B8Ex5lrTq2+ms/bYwEB8tXrrTuiw7gkhhnNGJYv2
QKfNnS8HLiUT7d8Y5vsuM+4xW+56bgZDoy5vorWdnKXeKb7RXtdR3pVMi4eA/c4hL76nxsZY6dPw
ONbntWLqoTdnM9mDetftTJx9WZph37bBjajKks+K6O75TN2iffygkygGsqMhIAr9IBVAPdfxtCqU
5LuiHlTZiUAn/B16kmPU8KtmwBiKSuA9YKPMsLKUSj35eet94iHwNyBBy1PSFVmUsnwKO+VdDI4+
5T+SbMzYdFNkzDBAASgCbvX6OgzKPEfTc290tSJNlCkjRpodZGO2aBqlec1JaYrHpnybkuT+UmLz
lvTZiWrw84jiF5OoKR/crOquhDG0W57I/caGkR4aoJs2zTzZH9hwzb2Y0Qm9xNQODUlXqlzoPkTO
l/zLYu6uUs4Nmmnz3EcmETi/KknJXVnExsW0Z/bOdGzmtn9YsnW4kQmZU4AH4lFTRglLrxNscgVv
R+2lwYGnJcplH6TbnBwd4oMWxFaV5lMclMG73+bplmYl6qO4p2PIsZuNxKiK1uTLMKUgNSox+B7b
ivRvZ5sfRjsHP+gIMWRYpgXNCZ0eF9SbbRZv1EN8lm+ZX1pbzU2NA6mN+iiaaTXC1Jt6ku+j8WRn
qR4REG+4SIP+y0wk9V+DuqrblDgURvPgqZ94DstAAzyvj97RWs0sany0Ilb2KvQEpSITP9UznH98
C3PneDf4UtKNOeOpKT1QaJNLkkq2BjEB3zSSzTyql1ktBrUEF7H8wji4YbUC66Zc3rKVhU/UBX4x
YoRS3dlRbnLTl6UZ95WndpQwLPHYauu5nIYgIuTd7dSwWu/B3JjbyR3no1EwDGzgvqKJdSagdJp4
Qq3EYyypPB8RyHHODd2Rbb92DCSnYnNYnzyj1F9miZ/HGab5eWXcfoa5bmxm/CI0ATv0wvh0siGq
TxvyCNW9vjgwAFXa6VdJNw2RUddL3HvJcElIlBHcQOOmC0x1uY76n5L0OznX0jz31rjLjfp+CV7o
j2HzOIpnz2vYmoGGj7EBaDzJE3NvUhCPS7f7CurB3s0qDVqI8ckc4qZqd56+WKfiEjFzB8O+zXPn
rQs056mRLAYIMtCHwufsRZktBxvHrU9JSnAhydr+ohk6Z7qPHovekWE/081AAkNwtYq3UXB9JTQa
KNYZR5eOLtbtjPKq1/0r8/KJXMrguTRa4PlwULZ6VxpEa/NbKx1+gvtktLNEfWo8ZzlzOl9uO2kE
MXyUV+kMyU7aaXZqZTlGBCZXbkfpfOXpPLeLOSkuu2G2A2GzFk9EptdrNsuIohmzPm0cM8UJhD+C
ZeNL076eyW+/Um7f7aUzunEOlH4bNDxy9Nnz9oDM2Hd4OLdnN8Ct5o9HzeC1kOlG/Cb4SCFp6d5Z
aaD2cOvFjmxNWUd1tzqvZhcovLmFec+g5nxafj9eaHNUStkr1quOezp3osz+odFK61pCHlJigpgn
Etaz7lfW7dO8ve1G44sMQ0QNhNndZ8248d29Ndafimf6UaxTtgmaVuwDb+i2gdeRSsG+rJ2CztHu
KjZqYVripLJsHrVal9ZfXJELQkKv7YVPyRP2NNYDxXpfCCt95Y0vrhbLK7/thL2qAvq388ugeqwc
NGNeC1lRfX00R6LRGgj750wYwWs9j5xbZrN7W2ReH4hwFO8so3xGqYTmDyjNS7/RPNHsFQFEfN2s
26au+kH0kQthdGx94LZkrACeJjXpsZY1Xk9k31qzN/YOxBnddKTxAGhB7Pqazr6zx0O/sRdbu8eI
cjnXyT59te1UK5n/q+ktXTqMM1A3m/varZvbkte4q1ikIq+nqjwpy5692Kk746Zl9DvkWC+qUPmd
yDicZ8bZXFrrxc0LQY80rn6w/zYbioo+ZXZPczI/TEs9r5HFt8zAOrjXNIhUz1r7P6k7j2XHjXTr
PhE6Ej4xJUB7vK1STRDlBA8kkHCJp/8XdePekE4rSqHhP+3uah6SYOZn9l7b9ljlW9tzozWdqR3W
6jy4ssPpRNDOa75Aw90tfRc+elvl/0SZdY30rPAYB5LtxqIrJCWzX4Y3oecXR2xbLCBZ4cqERtT5
5tchXs41tQ4V/tIT55JizG25iYECQLMA4Y3YjGG3hN14yTMrRMMQGl3dBNXSWbhI/ehbFm2P2KKc
t66it2jaXt845MjcrLRWO665KGRI5uMNAWDEFrg3dNV2vemjk8qvft6d5wnov5g6wWkPf4BtQHXJ
JzHHmPLVXabK9Ux4yWUtaZhK66bN3dcBiZvXOwZJXH8YaUemTKdPUxqqk0ftRZpPp+NJD3Tu27qD
hDskRm7HwbtTkHyQiXFDpnAVquXs+ONnD1FDYbx9yVIjmYL+LIcWeff1MfjcL3NchvaxiZYYLSy5
ieTgEQJF6fps2P0mvm+hacEQVGD/gYhx0/VXExFStNNEno2TCKJI98NcxmJ9r+rgSZktcRp2BEa+
sqzYI3Kb42U9LfXPSnOhzR5JTkXw7G+6e6UznI+5nzGNaDvuuoBMCeljWJlcpGH23G83QR4El2iq
AtYs5UGK7PuS5T+RpZOMUVQn3/joB+2gi41jSBLx6nemF9V1WbbsSkzguwgZHFzQ9ujL6KYVkl4x
92+k63+X+lrTIUJLWsgqVPAiRuM+7jzuhKcqv0qoWvHTOBTfIU6gZ27gfUiQR2yXvTmFiySlRDHv
ID8+JAniQBH10FwPPL8uCVWLSpPI1sYDFlDnCV9+dVWVsNw4MN3bNxH8FLlVLHNqDGJOH68qTSZk
Tibzn33iDMndIoQCoWyhfzhr+AAk6Y6YimRS0Rs5IGz3Si9/HmgBicZxvuIxczH6hEln25jUfHPf
ZYbeROKpEoangmC0wkVy/mQ55uAhD6Z+AVwfkKFTu90eVfaL53d7ye7X0f7NGmVfQnnqiyne+nlH
DMgrrHNmY/IGwx0AGCepGirZUN1sci4TP5dvqfKfewsGxoAicxmtB9KDj1O3fhV5dZeVvGNW6rQC
wd4zK0vbZkfdcFiJsAZgcV+mtwNI9Z0u0stSD89UqveVx5C4qwOSYFP5W48UNNnM9UzPnomQ6neo
rVxSNJ2zMR2EKJkiK/SRmHlbUvfWESmV3lUDMLDrXg8fHpIxbv33ko0/sVAymVd9Wwr1vG5I/tAJ
0ffTIyad8LsdDV4UF2w4dv6KUa7wXJ7GZp/NJMUuwtt5A+II0twfAWNUpzEbL0FEBk0rUp9qqbsi
mTmvZ1SE3WkJ29tANCfjPjJ5pOxf1oMCA+OlS74zUAl2LR8NM7DxAhCKxbMm706HQVwv7XoaEK8T
+cQEC4VozPDvcZH1QVcjvzUfL/xMyiUziB2DsvOceWimlufNFUfMTEkWsE+XNHpDymUe/Qi7+uiW
FeFm1U81pAzsvW28E60jngZt5iTMFUdrP1eENcnsPWoc1s6eUyAqgNUY4IhHbm6+1sCKW48VaNBZ
d0HDgVezHmeTnAwEVW6M2Kb2kvd9giTvt2F4t2UWz1H0ICIn7ovogKBMofSsDludsBDdud5LWtxG
hUy6GW/o4qXs5C/RYhNx+EnZP2Vhf6U4XxDM9sPe0vKxat30nPnrTVeDqFH9tCFQRKWWisdm7O+Q
99IKO923VrC7rrYzgS6fsNDdCvMpcvRziyF0x4Qp3C+akkC71SdyiY45bUqg+FJUruM6HS7FNHLh
rtab5dwVlmKnsYJhmW5E47Ov3hIChmIHSb3f3JqqPVuFPOG3zG4G/nfLdHbRQ1XcIZnBFHa0hluP
ORVFkHeRsLrT+o25w65K3/rlfibu0wq3F9uZmPSPhyI6zsxF1YjPFmQByiiCPMM4beQdKxVyyG7K
/hNH0Y6aY8cMAqUmlKXhuaAiXb0lMeSDOJv7iE5LTjq2nd98863Sb6xbaPZoB7kPtMvPi5BYIqTb
UB20/KyFFY+K5T/zDpQfEDHb+9Fi5jZVu6rlTKOf/LTizYxlV99sYkKZUETrq/aMm0xZhxCYbU1c
O/J1ziN4xKuD1Woydz0uBBgbaRdv409vDS9N1e09Z3qoafEOEXKTi6fYNVC/JFYu7RuV1q/ebN/3
pXUe+uL6VF9pDXnU0DSOOs4xR9wC+Ek2N3OTcgpPuaANdeBYCSOfyg0QZGAZpHXBSH9nguyGrMAv
re8WGfOyKbwDmv8qFi87ydE3t4yzvPrJrcefXEFMP0IqGS+fbgOORjjO15N8NPIhLcf1CIRaxRs0
kIDjl43G5zTLZky3m35axFtotfeVXcHcIeJP5+hN0dQEZ8xCjHCnF69iOhzQ1vT9NU1ysxPS8T6P
o2ew3PoHamv2dfNnpQzW5CA86K67dZzHbeCmdY5VUZmTXtboAFFkwYMcvuYbVw2+alGKB6Xel2Fm
wt28VoSm6hkH5FjLXSvsy4Kbb2nYsLXbH0NTx2SXYsmWk1/L9MAovDy16EPJOdTBvUc647ka1V0h
fIa5KslF/qwY5DJmyYiXbSOEkTUWwMVf+beUYhYTd+GqU5g2zJQiRK4dLdJOVOw5tKbSIsevvsvS
m9LxpxNolow+JO1P0dQNT3YUfi6LjHQq3ZeJTdDoQxum6QWjbJzzKcR+qMK7qG/OTdE95Aixr+pv
15ZXE3GG/bYWR7HB7PKd5RkUZIukxKqfVyLejirMbzxZ7aFHi4Rcqv2cocVLVVsmXeedZ68+zz3o
F3KGY+Xpd2bZr+OIxLZb8u3doihE+G/XSGPm9dBL6qVl3EM4e5fTeJ9RRyP0aUNu75LSNGyeUS1+
bRbvaDvz7RLI4rh57SdTW/dMF95IwDhZ/nqylXzaysxLRjExxIpmBv7+BQnYk0ulN2nWt+TX7/LR
LfZNP741PeE9OKpidxs95sHIrEl4XO5sPTp731vmPfya33Oq6t2G8fS0ddW33KQUjT5X2FxRak2i
+FrKr+HWP0GcQQDjLa9KmDuC4fC6rHcWE/lj4VJIZaDAD7T3577u/TOCwgh5jJcTKNG/pGQQFqwo
tvqix6o5Rjr/Xku2e4i4QLhcnEy8bAho2o3NfNeQewdISzLsbncS83eYIhvOqlsrdA2nzsJaobHa
/BLM5YWpW0r0FYFyM0mbSYRxOs4899htEAeCgf+NwacRTMu56HrA2/Um3vCf2Lt1Ce5nISh4AhUR
WUx8JrL1HTIv5pysX+NCXrdw/ROXL9nCykFFOSE77tvlp5qYWkxB2YFhdO3DhnYpHiqC7DPjD/dV
7T4U5TKe+dPIWhhlAwFBNZesdzmCFJTBdBrIZ9UudiZ7/ELutDoww3CSZUjzxNLNYbXsF36Pj0PB
9IbRVk7B5dj7foNgs20Mx1JRkd1WU1EOi1lo3ob+ZqlF+QM3R3eWxPlcti6j1p8nAtc6gynZLqzE
rwRW020qDgNCtXO/+vpsBZKk5xYZf1cN14qvtHfo06bYAqaauOuq47ZDAEFSMUOkou336JN+VGvx
yWoo84ayPNozMgTHJRk5GCxIdVJ9ztgiPcLBUYlkPvUsV6/dM0kqYwdbaALv0LpzN48VRofOqClX
a4ec/MVMw6sJMbhNwjqQwhLdUi0STzqyDS8G0s4j0rJjput3HT1xASTwxsqs4Wy7QfnWbch59aT8
8zAx4iZuiKGzEY/Odb28qfqhC5z2WERj94OU2Om0Ovh1UPxF3wwk509d1a6fC9FuEBwmwyg0YyGA
Qca22oDuZ7snMO7B5M6zNTvXOS1/gESo+rKSbMA8lCVGidSuXfuBXPHoR6XcJIchuQ+doY+ZTFMP
EW+IaoEqoqE8Jzm85BghagkhgbPAmig8J2lCBX2REqd0JIIDL533epXbCZGoeR3XATk0Cqw3x9J3
jS2KL+xVhtOatcNVHnnXBHyG+KbJyC7UOcQCF5dDeXf1M5+QUs87VzUH5lKkMDfunjCu5kzAn50M
7lKcyWo4dCkWKAZhdxgGhgcC7b5iE6n3qCE40fTmaLzBVBLkXegE0fIlEqSIiq8jA4Xcsg+WBiDh
khQ7LPx64Euuzm6aXHfHVvZFC3APXV13J0cV7v9Q+P+VXuv/N8Yb4O1faa3Ouv7a/ij+qrW6/pP/
xbwBbGNqLIRweL4dlE3/K7Zi0P0fn9gDvLaw1v9gvf2f2ioI/2P7woN5KvhXIbbp/1NbBe5/cEQ7
gOMEcRGBHzj/Rm31gUlD8AMwGlInUIJFWH0/YnHMYHyRTt28D9kbDvBw9qbsV7b3K4+O2chMF0rv
/vQB/Y1P9oPdkNcM6MMdftn8xCTwZORff6IbTYGfc+ai/6fRKr6yjW4P9mI/tdjCHiEa+P/wch8M
oH+8nOfi23dRujl8DX99uVFg3qxciDstpLujBv21Gxx+u6JUwT9Ahv72pSIBm0Dyakjs/vpSEGOU
mOwK3J0NbmIXRrlP3wnjZycYp+5//TEiuPuzdfR/3hdMI/jdAObsjx+jboaO0LVO7zt3qO5zd5hg
RNXul55dDnujJUiG2mEx6wTTcOdhy/6H1/+7r/Eq08MPTn4g7/evb5ZrOQ3WGks1AcXNDREp2461
0HA7blNJdwd1/9fv929fj72YAKGEOPDj+41o7B2nQVe9pSm7NUwdd8HqzjdikfImqv8pGfHvX46R
JptwkFEf8Yd9M0WLn3nDXoWAOCKLEpTu32FHLf3TEsn63yEt/vg6A98XhMxgpHeD69/zp1+FNqpo
i8WgzpJrwOoqsB/FUkd3jZP1D4vjqn/4OD8+q1dg4BUjKa4nEJEkH76+2mfM6FVotuCxe3gMuVeQ
NuKcVW3x26+/uT/SRf7kcvY+vtYVUfWn9xZxcYKsoMGf2lafqwDEOxyZAVVMAe01I9ogy5zH1e7W
J5la071aVu82VSm6jl//JX/3pnlgBR5nhx4i+nAWLKVBIljzhxDi3CYmtIC8Rnlxwyh++fbrl/oI
vri+acezRchhDS0h+AOj+Kc3nQfY1xSmjn21rGiqpjIk59teX0bT1dSy7vIlj5CUCXY5uxBvFXj5
wHL+XaIDf0Tkc/tcVbu4u4OPhG5lVxGbv6zZN+/F3rpHTD59to6TSbaXX79dLqS/nEbeFcjig0fh
twLp7CPczB2sYcj6KN+HHhIThwbxgT0AIowQnDFj0Sw8ywqVKCM2JBH/+rV9j1MBpmIQOr7z4UKZ
i8AtrI4BlVeTAeLmgTghkllvZY4Sqc/sH0vujedsa8N/OAI/HsG8ae5MAt94pLBZXSmCf36ukcO1
NqnP9X6u2+HEizCoYd0KUdsIRAwaFnVnzUfi/DCDZ7TEv37f//3ymPbBDTrcbNyl4fW//9MTxgYU
I3qq873e/O3gZOwu8Id6sauwx+ydOmCY45JqzYBjlKeOKqP71588rEQ0gNxCIT+qj5lVusa7m4+9
2q9aXeXa5Y/C69y4D/L2aA9zx/a5jQ6LLYbDr9/6fz9u1xeWQpAeCBQ7+vDJq2LK2A4oVK6lzZQp
6iLchDWLfuG291k5eW+rmZ/RThT/cMV/LJjgmxByEJA5Q2FGtMCHo0yY1LZZgnT7sJQ6sVajDkI2
OhYNmbG46yUuYRA9//rdSptsDkDBzEuCjwwdRBXlCKai27f9mt3CnvMPOnDmswLsHq/asZ8XqeVL
G/nFPzzh//05U4ZKisRr1o7kh/3XR8xdlhAjFfY9l2j5JK2s7rdMVO/KeC5D71mexxnNXib8fzi3
Pt6+4Dqw2PG9kpGFzfnjT5o9KlGY3Axs9q4Gs0Xae7H57o00LvLryDr/+gP+SJVh7MGd61zjSJDc
kF/x4QgpOsuJ+lJbCY319pXGzE5C+F9qFxaLwNyaDrepFSJ+UHOZ32YYku9CpPnfRrbI+76oq93s
Ge+sFqVfLW/AMO/gvvmHP5JP/OMp65AIQCbAtQqi7os+fB2hTPsRhgGhu0wxG6yE87B9sd3OrX/3
6F77+5BVxXrbrIUlbrKxKF2keuUWHLFIuPVRbYtTHtdlXesXXSAe9/GzwfRJxJQ6xReSOIW4j1w+
rZc0h67LXlMrpnF957uXam1zfUq9vvW/zBCb2xPjnq1KUIjgEWMOJDKxb8I63S4yd5v6NLm2WFjg
QTY5WHi2G9LHXPlV91sTfMKSSLyzYi+ukrRzDYpXcPnw5shR/pZbZtWPyhoUvTqPWoFcsd+eM3ed
mBquLt9D41SVt18hcDm7VHco2tycJWqDd9A5tJFtxOskF+9npbr11PotmvxsRWQgGdb6uKuj7I0+
RTDwasbrckItYNjTyGofN4gi09nKCZpPVN0E9Pabsm57foRYE8ZGf408iG6H3B8WNqx5ZM59hvGE
6etM77yFyNYYPbF36UMGwcPmp1/Mwurlkg3WinxnHcJ7QrSIelxoSdgMytRXxwrw/MCBkoeKnty1
OpZIpOmyzev6Zr+CLDkOjoGQd82l+NoOzWDj97RGhpV4UuKhbAx6hHFArlYCHPiK/ni+n7owWA6L
Bev6YZ7XnrHMpPLpUBQs6GNjq2lBwiKtcz0W/q299cwD+P/rY0eW4T3j5O53iFBje3QGGflnE1jj
FPO+C6bkzFCzUyoL5xymwwYyxBa5SaZcKOgEmbD2Aosk8B/fH7ODvVnMXVtggV7sj9AME5ToARFj
iDyZR419kaiA9JR9JOdhTvLFuZIM8lw6hyVYw+pSeCUCIh4MfeDSddN9ueV9dnSbZl0S2+QsKIRm
yEYe2ZTvrR4PORYB4s1xfvRXdgvV5XTGhxYUB8eo9CeKpeU+0EJgBYiqYdlL18qimByv+dVVg0l3
hVLUw83i5D0SeyC1SRrMHfpD1mZ7ohfsFrWB6xHVy5bp1W2zgq9hIHchNjodD+5WjN2zM+HVTezR
yconsbh67/jV2tygwyvIgHDKUT6MHZtWNkqdvkfz62ZwVH3vBc26ZeGFjVhlCXTF8kWRyXurNkZZ
+4glCa/AWFEmYzlP7HVIbWXbmBfucARJiFy8ncruOPle+ujVg25O3OAl4jRVArgQvcYl6jdKzGAl
mW3zqypHDnimk2+2jtJ37hPMLFsu4GhieESzvKbMr4IxuIbb1jU84EA5ExsUYN2Ex2ruCKpDy9uF
S2SKQyvKfn5El1KKJwcmaw/11tRPnoNi6uh2Qh2gIaExqIuhG/k4xBQ9GhX00SP9BwNmpQtX3aE/
Wl8QFtrVJWrEdFsMdj7sHTZy33FPVks8rtOcJr7s0nOLd3WLV0qmMiY6IuQ/rhwHmQ2pRyVa/n6y
4jR11y5po2YyIGtqH80lWgmLnXCQ/ShHR2z7bJPOnVV7yFWujunTbBicoJCX4mFk8pqW6N9zJrlu
zOAuTzhN6GFyrCNjLOrWj2KwCvbwKbOKgL240kjk5uq6XpF9OOYPk7KxJ9lDrvILJBM1nrtuAUyA
3CcKD4bltI4JM1uWg28UrpG6ifz7ibga81bNlTdTAiAPP8JeDINnz+/9OfFqMZbgdX35sxHgyvFl
0Knui6AnHC8YVqCOpZ4x6LtqexkrTKA7tubrYUO50TJiD3ESIIDHwFIBdmuZrkdbumO5osSZGXP5
0BpF8AdmqMx9mIQ3vYdiCMUpE9PyFEVZ/ppKE3xu2iYCEtxqLZA3YzyrbLbJyFFSFpP5WqkIEMrk
FckSuh7c2nBdABmsrJgSIPXsU9O5UBuXzQJMIDBF+1ZlqW/2RdqWj8FQXg34fY47VjZMMveKkLCX
tZOGAxTX7UvYttl3Hc1o9CjQGF8FrNd/VoZ67oybvTOEwURVdgAcYqrjNo2zPntRJdlL5OGSBBpm
WYwlI/vZZBV+6U6KIjsiPQvforW4AkcXu8LmJw2gzrBJ5w2V1UY8jKrNcdVjewkQFG9MetLxRa1s
r3Y6t5abTXtge8FI1cgaxzXbjibFIMy4PrQ+D3rbfodGtyKBLZ3APk1bKmOtJ0JKoT4i5mjMwNid
OU5THHikOJYIdyrvtmhYNCq31Ppp5/74hOvFqLOZU7RQbogUtLQVMAyvLFFx55ZwLgjuiB4oEIfX
ieumsr+iR/hhLNr1V2bYLjfR1HbmKuuxwzyRy1XRmAdum4LSn60JuC2VBr8P43xb8lrfilxH3/zc
r/pDvrYRPJy57g9GDWuZrF2DoqCKiu1bZs+WiqEqgFoCaIV/kQVm8NA7vcFf1gWzvw9FxdI6A+c0
xiBEcAQ1ub7kXfcj86gl9m7YhWChQs1wvam+TlmdX7SftyLZls67Sqf89ps/16qJLWSRd9yCesbZ
ZMJvnddrBxIta7l4nRxWxCM5QmhNqwYsy7rJChzY2LM8LA2B0PDIttcsXPvfajhg0w4hshxeTEi0
wVHhVu3jkMiLH9aUyeBoTdKGKjZs1QM7hnqJcdVu7Ev92qEetOrqu8FFeB6CbAr2aZDitpu7LHo1
PNYefhMSPFCDXGcgW1UNyRDM1fc0LTFxKHvKs52WiL0usE6vdaZL6RN619iehbrtxoTTVJ8bb0XV
vmxRdRGjvf62KOOclKxYnZUeYjZIsxV0HWVakCkzYo23DBv6wfE4XPYLq7Sf6QjaO+7wyCwJM67o
caV1z09bSGYYP3kBx0JbLOBjkCemTqiY5KVrLRhp2yCyJ1THfFtasteIQ/Df9h2x2LCD6umarrMN
QEaxDUgWVV5tt9nRhrEbwstxXXVj2botOGRnVE4+IjTAWiunVx0MrXfqHZtlVMQPGjLwNpv84AAH
NBfoF9H7AvI5SuU3SkgPnojtFyC4mKawg0IHWGxY7nyQS7O9Fu+tV2zZLhu6rGKAd4Xbgk5e3yzE
e3tvLuRru5XXbVCfmuVS9eHyYwimstkDm3NeW2vOXtHxaCBra9182lS3qB+I0nEMeuPmHgCzrM1d
mwaYlWZW4wXLS2etKGmzfryF/FHeIjTx1QM5Sv2lTHF0HEinUJxiGPyW84bXKdxFjWlOm9UAneoq
5jWQ5tyrvdCfg/YybF2HeCVUdPbW0ussZq1XDweoHlZzP8xizg+Snc4WL4Gep5Naevy7eH+q/GSy
cnFx7Xpec66V3Jo4axbAc8zBIJplforlMm8HeUPJOxYnKO5g9QgklFu8OXL8GpmGnRn7LXwFBYq2
G4d+TR+rbGiobGSanbpphAu8aWWwAa0giKzF7bjWUXFOuwrNGgCVyf6uAENRF2WIEbfCH9xkmdgj
x3PuNVnMVMd+FehgzS7YMMLG9chWakeSqo26yAN/gAp/ashNQk5joQNnMTxIHlhQ2qDNfQ+gJ5qg
POL/UGya06eiyiXkqpLzfjWpnJhqqvKp7EfORId49pOjuRhPWLHVjOU64jVb48gfY+GFhsfTrN+t
3ENdw7fGyRd6y1gkuTLlygIR/05i50VfIA6DIAaEyLrKxmqiS5KlcUS6G8LS/eK2Rfl1rhjGHDXg
OpRZU9TeFXUK8mZVYeHuOgDCn0omHG0yAlEELi4nEmTdbHEgsbgjZadHqUs5aRO9xGAAqs44NCHZ
r7LvIxZ5ciHLq6xyEBLR2hPdbkjpOYP9CY+CVW2E/qryxwd0pLKMGcwVyAY8bVGFLAtVNmknWcJ2
QZm9MRZ6kB4LyKeZuwtexYB1Y/LApseWrUgbW1EqTzt2jBlU81rM3t6h1ENCT/W6m92qf8ybKXzN
VqEvIUtQ9LlLSndHVu1y6DzfEvuJn/bAQqKYBMWZNXoJiol270ZDfWotDc9qsqbpvWImETI4VJOD
PAED6bGzESTHDh8rD2Z41QSir1HBXmHo+VEuTP8untVqcVMWvXZ/SDmakzdj8NiXhBh/k8gdvMOU
rs33kqeUX4o3TdwVbeiqpFrYwO08aHOYJTobIqv2wtq7use2YxiNyDBQtmaoDvMM9/jarkDBnYkF
uVrG7myBittOc9hY3/lMcTH4YYszcVA0vLu2nqOL6VbzTBdLJE+xocK3SQ2Yd7blrOWDtUXzeYAL
D6mvz7ab3pdYA6fetZaTNYcQCupy7Z6rWY30rosf5Tt/4vvYNYVeBlbf3vbQDZWnOX3F8gbGqrn+
cxQ5/Eks920Kj3eLyAZCy9jYCJB+DqJjD59i3PbcmAgNencDp7ZR+uZr2txOTAxw6LLiegPRXvCY
ZB7HH/PVaUcfUzjwTWq6s5Wf7XCKyJHQu20ZKelyYH0NP8GWisXGWbBSngfyoEeunIGWbkrC2qmL
eIB4++I3OFMQehbirZYNGkhgZ3I/GT2z2081uAbTW/qiC+JJzrLggESoK/oYaSBZeKPKh8MEIgpp
0jo6/t52VxQSPpGxSCRojMpd6C4hLP+82k5lE+ie3xVrfNb9rf0tmNZ8OQBHD18kXL3bwhtN8ySa
XKYxoMiVCq8jdA9OgxydxA0Lbj2XWUj2wFooePVAPC1ozWBHeHoCIG8yZ4x2FAVNiDaNwcXNFdbZ
oWqbUgE4ycqXfWdGBFxqHtU9HrnJnJVyluxwnfT0+0KjNMJM50jUbH0esoPv8m2O8cF03rEpgxzh
fRYFez7RNH2RflldG9TOL2IuK08ffLWp4WEKLAiWdVFm0Px8XCWwqXhXrFscl2ZrakzPg1bpKgK4
HWZmN2BxMid/I7cQk7wn+j2pff52ZOggG+ZeuPiDAafTaz+noFo7OZl3KXAhHiBPLmcSAXHYWSsF
Xbwuxfplc5R1IkWBEynISu4kUajpp1fp7TazJvj4OyT9y22xBbmNhM5BIVtXnSYnlrJjve0cu0GY
3IYTQixbs3/uJMdwooFtWGclnXIiXXbun1KC8/AOcXvoh9biBt/5LupyJI1hjoKOi8wiiMQJsxPZ
AGwm+8qK+gOMyHBOgi4Ki2SzCB2IU101lGYe8Nt5MiQwWO7a/A7DLLxTkbM5B/wWfCVi8CATeHMf
JAEtFiL2jAlx7GYMCXc8Bvq3kBmY3EvcPIiy9TJD3IjGBVIFotkvcgup0FYvt4K3dWsmn9bbsS/r
tJF/WLIqfgqNm+X43rzBxD6kzjCBaDziG5N4Um+vhPTvHaHcUE0VEF70cR3wjtW+Wjb5NwNmXb8o
7XjtuMyxoViRc+C2wn89wwWjoxgJdBBUYFbstfOANH7Uip9LRVjsnrgQmR+FH5BDUDQSkkXWW8sQ
b42wUGGalCCiChmwprUYnAxHaSWzvU3pea5c/mkCh366Y5YAxIwTZClQEPv+msApGJDdS6dxsEoU
iOJZuBVfV0dP9zlFLT9UaIPYShinZehhuS9ppIcaVyEmzHe7KejVU3tdb/E24RTAYBvebp41VnEZ
qPT3gpP3WzMG8m2w9OoBT0RTj557ZuMBNG144SV9c0Gu1r27XT6sO5e4rx+5AZtxUpGxnFNOJ8mN
on0IIa3qwwcqxA1K8Vw06yNQMcRZrAiVQrUPsiOuGIFw9mySXKS6HAmN1lmO2x6h47fQLq70CCqz
n5apw29i7DEmX9Mub4uVBHfa6gBmSF0zdbnpGNwQzpb7/m1J5jnO+8DZijMgEPE+cOV88mY8Ajsz
LtUbpmHxA3Ll6twrYhzL/ZwXo5sIWJ7BeauX7NipPguAv5J24/mZw/aYWRnZ2pv3nXXdUXHdOPGc
gSOO8ckWx4nI0BTVPIX9DhHb9higID2b0lQ/XIyxETeDZX/j+Jj6Z2roPDjp1IQSDSQFRMKcoeJ5
px3L99iYqUYYDRkmiyyCfmTaSteYrhm1OxMysffhfg17HW580d4WWF80rSENc4Tv8RgahHA3sGV7
sfPEjEI/WiiiEPMpnXCRk/m9aG15JyOw/6upUCUcqnplnOgO5gD4hFkDs0eM2qpx4E4tQLogEBTh
+LlxK2JV4IS15WG2Z/FtInOhJNXGYi3lIwh5KQFhyBsMegj0HG/EzWeX9cITG9FI3gQ+Md9ZP2GR
DscMj7TIwhEZvPvHb5Yp2sVBFlwdeBbYrXWqJu6ndauH2t1W6phuHGAvZ9pJj460WvcAfniy6MoC
uqiZcfEXjjpscjwP2X0FtvNnaGU5Gk+hS5RfpKTzlfXhtBxRrUdi12T8HOLJ24CNWL2xOtboYCyY
bs3RtGexDVOBrzHuSG3sTzYJ0z17wCat9/08QiythsmuabF71IBNHQ5YsOfuN6soYWAH6Yy29uo/
RSOzBQMOJYkbP8zX9QznBjJ11gdNc6o0czxeQXMOgWtR7xn+d/sczRz6EDfbISKd1Asoexhjeod5
m3yII9mYM6mOugous52bAnW8pnPnpLAH6tOuwyHsYLOIYXT3NC4YZl3WABAsjzx044Ng/r2z/Tqi
NSzsq8Fv22D7pArzv9ly8iGxz14tHVaGQZgBb3OfqylnFJX72zuzHJZX8MprevmUuYbAifxZez2T
BifIP03RNPuxX0K+jkf6kP/H3pks161s1/ZXHLePE6gz0XBnlyQ3K5EUKamDUEXUQKJG4m/8Lf4x
D+i8dw+5RZFP6r0IR7jjY2snUWWx1pxj1qsIgwe86XxxTTRUjReQnoZfrcDlfEuZsCgqCVfv8eog
JRSerPdj1tTvuTvQ5hwjjw+KVlGwEsPcHQSEd7lq7dLbMyFwkhnA0PdrVeSy2iBNxAXOiU+hHVUo
SFeG8puQJosNcJSdhcnWYq57azdZisp7yfaZE41M5YTycaabb82FJdZ0IIf+vMsSfWUkYQgoO7e8
dsdEP1TnsEoKuZezHwQn02AW7GqiTmKq9ZKm29mWqj9Sz804AZHpa2+ioaxPtOB1WY8oAIa9Udv5
XQfkpjjxSG0/iVHhLGjuXn7MqOa669Aw23c+iZDVIc3N6IJ7302bFCXHVehVTofzPxxRYGexyf4l
Skvqz23onic6jOwV8QecvmwX4MiWKhdpx2BUeQySpnewqkkvc3dkt+HfSKIou4FtEXMKyeX4OQYv
462SMhTGIskf7qdEGjg3ZizI00w3aKM62XwwoorjtqbuEIIbsgQUZeEB24bExwnL8onePaHqmn1q
dEPcDZyAsrzoUjAAqyqY7a/2oOLFh1bKr35W23cumn+MX9R6+1VoA/XmM7ezXaRj57toG2hQhC7V
Dz6Wxz1eJ0qJQWgguFWi0CkLpE/EYxLjgYTDxK4VQdH4AW3B8GUaR+okYYKQ2mhHUPVFPWu6I5gz
XTy2/D74lJzzfx/kub+tygpya2fQ4doDFkjOMl+giCbeu5YnRau9m4CTUco82vvtdcxJmfgf8EPv
WtVOtzo3a2uL9htuuiYHxL5g98eJBUjREB5cUDLhTUJ/ot1grDbHx9rAjtLwKEUr3tNuCbxNruk/
7isQEc6Bhl0av7NJV3Au+2ka9JVMUxXcVHaTiXMXvE73ycsCUpkyK6W6TGuyvba8rEB16lrKf0vd
9FP/2AlMNAm+5cDU+Tnuzy2U9jk0ThsnTMbTqcOrYaJ23zLJOTvcM90bHfqfZAHoL1x7iUWxGBlV
5/M+OTyXJk5DbGy+ipmgaSdsXHT2J+DnU0pH8bBGJ9LtfzSEf0tO+//GNvz/T3TLA/014PC0+e//
ep55szT0/1bcoo91uP+eCDz65yZZHv9XcOu6f5kOokzT/yEqsIT9b72tE/wlIGwRweHx9PjnyDpa
Slfxktn816KTW/IazUWLgO7wN+iGz98T4ZBFguJOWih3Ue6g9Xv+nlBrFAhsbWK8KVGFZwMA4kOc
tlZ4MsnBCT557CTECbEHnfmWoHGRxPwjwvt7aKTI7g9hMcTNo1cUP36S4Ls0t27PrMAGQ9+N7oDl
eMDs+1ufg3CQxyN98zkqsqogUuZOP1UmDUXLtx37mkYupuGWkkwysnPm/Oc/WPVyAqYw+UaOyfGt
/TGmxVjIrNFZu0e31jOyia0l5TuJZY3T/1R/h/wbPRhkKF5mtbrxG0hNT16767/v3tOE5+U3n97T
ZUzkoXz6rksYsnWkx/D6TpitG+iNC0gCFFyXOleZdmygUyUai6KJqne/PyJqHGRAiAuBbh49xRFA
R5PjFdl4Y50dHLNOD77gnGpicLg3yTD+e475Zd7SC1cYoJ6mCGjyupIA9/xJEvnSUk6sNRvf6BBj
H5VDHF/S0khOHdMe169f3QvPEBEhankbQR9i2EX/8kTR1rRBmySTrTeABLGZTfrKIpAmKdg5+yXo
Txm/IVskzOr4AeK1C1B1mQHZveJIEApMHfKVzvQmsf337ZAGZ96sizfu4UuD+KhBzUAiGES4//yq
bGMiX6dtEF2G9EA27VjRxZxhN72hYvr57lErZoLjxqEWQxr4fJw6UzXKNUtvorGZu73fFENy5UDk
i3a9EYhgq9IqxtyZtsXk/ZYuTlDtWHRiwuLcRw+ADu7zse0ihaJA/vpmGLTBYVN17614MHchxl46
h+V8BkcFxMPr78vxnV1GJVWXudlHvYgy7/momKzY0kfxvEmmEn2G64d+s8ZkGs273xyImYy5W9CD
5V2RP5C1T17MzqAKBlVu3nQCWQRYqZLNjln/VhQyN3GZLz3E2Iugk7f/aAoT0hjzhQq2wfumP9Gv
JvnF41To/+ZnxjiLThZGOl/0MtDz20YZSyEiCOeN1/vZN/Rw9hYib3Fl+kV/KFnE1njEyX95/R4e
KaK5PAehqI3u3GFZxjVwJNqUfZhHbZpRgbMpSmTYBbainfa+7Zy00PLGNICaTXgUu8TXRz7+MOiL
Sp6fh5ARMQvfyPPrxYLRGkbW6k0tHPSTmRNhf4P6RY+SNgblbarcOKy669eHPV5xBUnhyHMdl12F
9CmIPB9WlMEwwkw2AfY2GjgCtQP6m4TL1NM6LysjuXh9vJ++Bsbz8PC4+In4+o9Xo6JCxFFzGttE
TW1tcr+qTsIgS9/4FH66KvbVFP8tyW7IYqDjqxosvmlJJZ29tDy4vpN/N0xj2sZTMr+x2L00FImB
NhOLyX7phxzyyVdnUB2iWwP4xYmDdjs3wbTwdUfYm0RPt8kbb8lPt+/HgYG3E1MVNqHjmE96XXio
cbpsWvQIp1hCSRCOp+ZvD9wvF9SXrgkbEvcQUwmSXnaaT5c4laSxZ8xSQDRQ4mtpVtVXNwVStspt
w9i8/kK8PBYHEj43gt2OVbTdJCYFv1psBnMpBI1tcoGfLDmbh0m/8a6/ePNs5n10qRb76KPLikQ2
p/7MzUPopg4AC1sadUX7uxPk8oj4nhbbGgvcsWkFgEkw9mkGqlcM1R0EV5IvKCi88YiO9zyEuT0b
5ehafGJgEMXw2hW+bQAU5WZpElE2cwyQIDPi/P3rj8lafvDpNvLvAQXz7HLG8I6B54QkANNyuXkN
0LX3tKqT2zGqnAMFnWxnUaeE2UtFn7qredY4BqHGS610tvsRxLm3M6MhO3v9T/ppxlxuAVswG37X
4k082krEmRJCF7w5AuUYQG6rOS8qC2bBWOIWN/tv5tjY96+P+VzczPKwjOlxfuawJbFdLW/zk6+9
L2CbT5SzNpNjO7DHaENh6yLZS/TGfeRUN1HYjxddPomT1wd+8TPBR8e+HEsla8XzgaFX0pgoPLFx
6sHBwJ/P26RH35UnpnjjwLAcCH560k+GOjowyBIK+Uh7Hp0sxPcYCqXdJwBNSk+tLIeOW2vOt3Vi
2LvKqao3HuqL36hH/iNH3cW7cDR4FbTONBo81IbC0H4MZui7bVD+yaTzzyjyaLe7IMrjcRCIQpxh
Orh9jO43kGrtKbdZv/7gXrwgTuRYAnGScj55/uDyeTRqNk08ODtYKPKi+iSq/q0zwovvJS/m4rVh
D3N8RoAOF3lRym2j412eBc4szgZyrh6mQLifyRoozzjKw4ircYa/fn0vj4x1FdEUX4c8mohiWWK9
wEi7ycfM0pBtAQijwDJ28FfjM2Q9BNv7CdE3Dcqx14d+6day22V/yCcR0Ot4fmvnxFRwPwaGdhJx
O5dudZbYU/TGzPfSl/d0lKNpRot2NJ0WbBt4i5S8TiCrtdU2u2QK+jccJW9dkP38groiKISM+fJK
gfITtGeIMAFBzeu37aWlQ1B8oAgRYHM+dnGK0myRK3NBNNpBatrk87aIDzeWGGjWzLJq33hFXryD
TwY82o2ZTmPCxV9gz4TgfCVYlVydME/u27F3/uBro3JFHofpc2w4NlLXMnL7KWBZHJrG+SqaYYmB
nLo3lviXLohCiqAQxypP6fb5c6pbQusij286c+FTctIND7Yi46fi6W1ff1gvDoUPNMBatdjzj16J
JjahLFSp3NSlVLS+jeqb6L3ipCc6642d7EtvH3ZTisRw+TjYLe/Nk7WNlL4Zdg0rfOe41hqLBJGp
hpe98TK8PAoGTDQjiz3t6IJkkPmO3USSuFvl7SxHqnMNnPf09dv21ihHs5ImMSrUBk8IrimzfDQg
XEPz90ejSOLrOHBzGj5+D0L019OS2FDVM7wjDaTCIlj0jVfgpWuhU0Azd4EzcB5+/lyyIZzdueBa
OCQT1mBHBXO781Zh5oUXjXorqy54ZnKz/aNRWpt4vXRUFtFN0HlXdBX7aRtqr9kR04bp5PXn8/No
fBVs+nkFfhQsjt61mWSwPiNXe1Mrr7SJNZCq2hQFBzV6gV5bvrGl+fkWeiAsOC7xwXoej+r5LYST
KLVpxvbGaApy9WgdLkKot9z/L1yUZ/nLdhRNwVI7fz5KK3v8v1QcN2Rk5wuvWzkYWJpoSAGeZdlb
cIWfL8pf8Bs+l+Z6zBBH93AoarYUmW1tqsT0vlHbohEHzH98qxLz4+9+viHEuutQjkcFvZAcjvae
YCYtrUhe2qBxzsYvxDL4tYCHbZgYFgLdIQaWrQvFzqXpjKpzcFDmDIXdFHTNQ84SP2Tu7g31bjvZ
VZzL6ZDDX8YsEUqyX/lXVlnsQlPE9jZEXJcjBLQaZ/+77xw4D2nS7caMy27laLsQNSlp6YREbkgg
BG1GFjty3x6fR7KbiGK6+b3RMMMKnN7UHzhu8vkeLXrVVJMTrXD4lGU5gDit4wptA/8k2PgI5393
jV28t7bE4wytnPGO61Z9GyVVXrrBJmjnQB7U6DgWBSR0AmDfShi7r1/d8bsnKaK6PkwGhxoOlaOj
WdwLkglr9xhSxqFnjSLEB7XoD/YbE+zxVkVinLbYqfDeBRTjrKNhDIlUuOriENm/AM3m50p81wWx
MMjCFc3a3ho3v3thS1QM/8PyTjni2L1K/XekQmyHfMNjc4I1KsUwS27F66MsXw6TwdOPipMcP487
H1MilVTn6Ott8cZgUYir7UhWWPY5J/OnPhGSfctNgkNjRNcDQLha6bD/ADFv3MS9jXKnKeRVhPK+
J5lqdkCakYMLabOKu1ugKuHnuSgM1Kt4QNHIu9WHOYsOQWTdlVHlnlgEaiBLSUNASmMRhJdWwabc
94vxmj1uTtIqRZd7cng7AsLm9NaWZnuzuI6xSWBqiw6pOSt1GD2cIDh0O8T7/UR7Dg29vixFQyJC
B1r1zuvQBNHVdk/NnJlvm4jUexgiQinysNaXhl1/V7aRqJXsZ8RRYWx9I+dXr0arTT9ZOmgPqhX5
9Yjjii5V1cR3Tp+grXdKkGf8JatGhmrjejAlJyyNSMB1dzsFOZrrYNCggae0tMLVUBsov6rRTZON
jmSk9lE2+hEu7UK2aMIHCMM5Gn0qde584o+FPNT4FRAYOIRZkfJjr2qvmy8JpU+3wuuBYw+tsheY
m+msOPjoC2foq5123cxadVlYADdwC5OQU8Qfq8SADa8jyNjrYEm3EOEwEeZMMQTPH6lERDGtRoXk
amfE6DJce7CH9WQY6FLjHgBFg094M0TkvpE26dj36P4M6JGWt9wpgp/EZZyOUHq9kfT5dRFRhNyF
fpHCQk1iTzw4Tk6qZBXUJmYUV3wY49EDuWlY5PAoaVWfSZOpeXhtGT3mOEUPLY+4vzOsvEIo3Hig
GOhvoVDAoOiTZwPJL0aU/73APmxdtxH/cOM0tk/utBWEZ/xsS11y/pEDMvm22tG1WuRkY5dbF7XT
28NW5406CaMcZE2do49eOZCCV+hnLP8QmQWCNauKB0UiKcv4XhQessKhLxKFXboWD5kTG2eN3ZHu
0suoeECdfoNcq9poBF8fbG2LAicQZsFVUaWKHJBudkEnAtP9Oltdhnmzn3dDn6Prta0ouxgNGwQq
lDJ3jbCk02BoTXT2s6lIDqDeSXhYXSLpmWAFFpDpukRrktpTf/TaaJX6tVcNu0RYMbj1zMXc5qo5
LnaYQ/PLqJozooCqiagjHDHqknxbZIejX8GlrCtJuGjqY/9AICylvkhhujmAnjnBUGaZojCb3jv9
hEnWQeLUrtMcZ9e6KMB8o3ds+nRnQ9THlhakKr3xvbngyx5JfQA2h4Z8qK5gBeC9ibrWgKPM7bA7
5PBR229msHqkjWbkIOOma9r7epS1XIs2MKJPJVx8Z0k9yMSOFBrDOFuAp1eGrwPSbZiX2mDlRmgd
aXQi3QOhl9ApGUQ7DxtswNXCke0Gftgmu2AnZJuiNpeRhlrAHM+nltUQgxMYBzuXb7XfjGaZVrtS
S3WNhs118ekRSQL8XJaLl7mkuzQhc8dzGfnfirBpcZALP0AezDRm7QgVnmj41mOIbj1C4Ld1sHwC
CzQNW27JNJrvAfuhtjWcQDtb4oojQgIIT71CqIkVEiK5+uxmpn3l/ZAF92ZtaEDWrQv2Ft3OeWzN
iYPTcMxO+6z1pwOq3OBD1LD6bTC1zxL1cQpbsuK1Doh8SgkBEE04fyEgynSwpMnh4zDbmdi7qUVr
xaja6LPfxqO7KSrsqdTvUTesagjA/L1WFqPKMtCaLh5TA/uKZSQ77bhwXz1hkMycmA4OmwkJIapS
EzN85NT6oLt5QM0a0ZvChIP8fKvM1kGPHDkgArdlJzE8Jv6UilMxWqN/wdpOeZZ3oLDOTLAr2c4s
EnGOSEgH66AzenInA+yvG9ed7IcYbE6yBwc6zVvEYaD+EbTqRxOJBAktUmXTbogj/5wMF5aswVOm
jaBxsq7tWoFNsJq5jZllY/EIeiy4ZNfkuCfEaHsffb+bzTOna+BTKuClyINVO1RrwnsIdwBsaH1X
YzLMW7fw1Ecc9wDv+0CTDBaSQyV3k7C6B/iSMmHWmzN10rF0vMtUQj6RC+UkWDdzvnAVQxGE664O
JTFtbvWNgBABPtEaR3eF56p10I+GJClZlQaumffC/8pLRr6FZB22ttZscQUKPimac/QG7qrqkE3t
44Eon5jgRW8X10Zhruuxmr6RDsocJH0NxbBHyNrtXLeMifCNcDKjq1zMr/SGAg0zosVhLN2UrWjL
2/DJ4RdtVAUhVk3yzB0SvNBAf0Tc73wa84QC8FAUzge03hm6QpyZ2d6irXzSeqJx8OeQXLGai1GA
c1N2cG55KVHcCbTt77Xhkt0pvBExa9Bgy14QOF27y6hx2KsCw9OVtHKfyLWKQJ8tRbsW96HGj4ID
AefKGm8RoeoET2fvO/TQ5qZBv5yxKo81iVruOH0hI68viEyL+/fhnCX9Lsji8ZMr5uw863KTUO5E
8X50ZVR8N3rmxrXqujh4V2G5TUkAMMoIXX1b5Ku+6EYw5iTLy1VlkhKzHjDVheuAuABSFIZMGPtK
h8Wwdcq0Lve6mpNqh90USLnKNJc4WpHC+Y8LjOwuetpfPTk5zqEWlUgJYSuVuyodOQdnsaljd52N
iF3XfGIkXeQTrln8rsyza1yOWA4aETnpxiZgDlcAuWKrjOJCwBYiieCJI/PSgNIrc1c1VUHudDA2
/Qdw04l3OijEhPBHRs/+HPY6tbZIYtvssipn2vQkoeHYI95vIOUwjnKnfjfX3pzhIGmhaH4RQKqA
jE6GH1J5FEmf793RH+b2/cT5pp0/cVqyaaaiRHHT8l07Ak8Jd1Ccm9DahlMzLiBBouOptmQ2BqsV
/GcDx5mp5to3SVsyiKgkI4c8kG9JHtvZB8z14IxXU18wTwr2JGJVhBNWpUkQE71Tha/1DqRSA7qg
y1qM/Cia1RV28fQMf13kLzM8cWm4o/LvTNddtCU5S6EmjuPZW00FBShcqHUFvz8Z4+8tqZdLCMFU
35oFAqYdeYLevqTHkO9iWptk0PX8lw3fr31R0NBhTR14nivA28hvEGJHZHm5doqguIiajzjqaoMk
AQXBoe6GcW8UXYeKuWFPSlQfbpJtCI7jHdYI1z9g7zc+DBaL5M6NhFVt8rnEzzYWWWMFuzr1CETB
QtzdVk6BrQelGKE0hSH7YZcDUD4zI4yap32lpvl90wxxu2HJUPIBLhCBSqoSsCMRAM5rK+tY/DDS
zcEu6wtSHMeeuihpQ1reTnlXgjPJU0+t437Kwl00xQTGOCR5gPdNFkOFtIfgJsJ3e2krP/UORmIM
B6Qy/rSi2xh/1JnjfExT9LZ3qSrJPXfjOb2Kp5YJC4J5d9bAd8ElGkhSzYyAtL11QYHmo8gnm9AO
KhXRrrGsKuV+S3ghptvI61K3+aOVFVqsCwz/hLmJ2WPn7NijvXFTMd3kQpVfmBDtu4KUuG7t2WET
7WcnxTGM1MKn1ToTrVGWXfy4SCvwiWV2/00bLbEkoNYpbIZKqxOddircIn7LH4OKZR8bTmMC+M66
4XrCAkGyRWWF3+EPdBxdlM/OHWt+9p1McEDkVVw35+Ywk+zeGzYLc9XlLUc41PtnZRmzKxxaB8Z8
zoKwQyRs4XyyUgfiRuAol6DHuR7JfsiGD9XsPYQzWS5mHn32RkiObbFcuOt3xE+Re/4ISQx7ezjy
y2E+XFliSq4a2X9TXYBRXOr0AoguF5C0jSQGwAsrhM186ncAA5PHMPHs/jSGLojCu693fhE3DdPR
4mVgJWyxEwztjnaKsUuzCOOWA4noS58P9UNquLcT56B4NeLuIbizT6RY1ZPl7IcBX23KfLAxm6SW
EBFsvVS4fOADGTvgGPwcduA0vClGaWqW1do6R/t+Cq07Jpxzsu5cM5rO56xRWGK0vJCxqGHQBMF9
QOvxELBFWLeinPSqN0fimJPS+Fi4WXk7qt7YJXbj3jX2OLwbSD5OV2GQfCqxSXEGnbGDr9Bd9wTd
4RvY4MSdz2K293uimWNg36l4iGQ73sIQAXyPjf7S9QqcTjVRDJVhJojvi7t5Kk+sXkG3kd18bg8+
NpqGLxu/hJ7Xg1mhSVd9vx5k6j4kdZ6cYD5LP8wsIFu8WECiRpKjvXCSF75BpYR30w69lRFyWVWm
b1ts2+u47t2zUSfdaUztejV1JpzQ/CBKd98JTdaBG0IZD0lpQ21ubwLSslbZaJF9Ae7ogSje6gQn
RYYrcrI/4jHxqf3l6X1ZZpht/MgkRwW75K6Z5AHDd/leG/iNBviSm0z7zSF0gzMMgNajHtr6dByS
D3CH4kvHNIq1cs12rZJ8XE25R1Sn6dTnuvHKO+m53Y02OvLDiZ/OObCOtnniAobYmryKzoyU3MnE
x4HT5mrW5ikNpuqh6SnozsSybG3C+1Y4R9oDZ9BE03A1g48Jvst4504hebMtkGm3aOTJHKUkY49V
copKzz/kbTE/Smk4J1mds6PO7GQTcIqeR/OTr3zjJg+y8AQXh4HfOU5OEkU1AspHkq6tKbquOq+F
+WMld0nit/V66LMLrDzGKWWJCWuHYi4b9PcejcaO9YcclNTvP1COKraqJ0EklC0ciiyazyoajue5
V30u2XpxsHCw6ijX3bSDTg5kYCaf8dxUd2h97bPSaFqCuyg44LHyucfSzJHF1sMOb1KVr0PXyIkk
pOi0SznTA0chDB391TtQJsHBHdC6rgmkbECn45VJSjymMBiIWlW0ZM9MABZnEKLOhnwMT12/yg59
5t27oWNcz9KaVuS6qYOHTYz3cZ6qB5/IwkvIcjdMGOJ7kbqsDX7kXIssfOzc9qHnGj5z+qiaNWFZ
1acpD2ICbGXqE3Cctrf2XJDZMifNiWOO13nZO3w3TKorXYcpEmPfuUaIwa7L7caPCcA4WCIcgKc+
TPTacTiIsC45RJ8XCvnzinM+RqLMLcIPlqMJg0W5Li2iyFsCq227w+pSutZ8kquaJTuZso4NetJM
wJzMdpgwN5X9DQEc/oazqHUzRJU5bfnz8XXjZ86rDey2TK9cuO3Gih18ezONHptWCQP4gOGVAoMa
XeeD8opqBrnq21+QYRe7mNz0cJe5wGjWM7D8yykKyn5FdYgsY/LCiVeueVopWcA9QZ24ykjvJGVI
frWYYgEJRb6316QG5ft8mMgVEVnGdgtbrckE0pe+gyGzDImeiSn2xIFRkDnFOwTawBhNd+cWMSVi
r0mJ1SjyJlXrRMGLOM1KOWIE9rh5K7wlBitxvGQeZSaWJkwWuSCEOPHlup4NQUa7dPRHI7Uxx6Wp
H9qkckXOAwBB6Dd0JfyEM6DddStpeuMFSBih13Ajg29NZbRfoGN21zmGS6JWDFyVm4FZ+2tJ5Eu2
YW0jGLRrAnBZMwK7aA0YzSYX1q/c96UymNoQUpK5MBoSd3fC1lJd9FRRMIti3lS7gRNRsGk15sxt
Sv7PLYSnxF8FKDFgbwDt41WgY0fwjk5depCNcIjq6nCgR0nnUQ8by4wylBVJ712n3fCiay2oquVC
WFpNJBhcBp6C5QYWClxF5tfqveg0ZeNybsMHF9gY622jE/wobMUee9JbMQkWg/pc4aMuTifbRDDc
jKEtLgxnOTNr0YH/KKuwQkLsZiw0dqnZUvbs/PuNDuv6oxok11BoiqYBhIt4xUy74Igi/ETw9u2C
hJpJEeRaW5m8GMpc3sz1EDS7guBgsptBM00bMXEU3wgXVOFpPcwR0U749nfplNGj0E1HLpjVD0yR
SYmWf4PMYxJ7otDJi7DzxiRn0GyNE1g6Hx3c1PHWy6OUHHKqsB0i5FzXILGaYT5ht91125x5+96v
nfB7lLLyEBtTlzfQB8jcttnUpRAV6dFQ8snlN0VTciAIAQDQeo7i8KYKBwI6DNueyQNA8FlsjcQJ
57XLaet9PgCoOuUFTDn1yciPt2i8ANQY1Inr1RhlA7yODmM3k4B2MIyGwXAxVwSWU1CFOrVWUAPq
FaEGiCht6kfYtZUpOTwWkLnuCFLto8c0zbJu2+eF3Z4S5BBclDpS/a05V67ak9uRLoeRGgnstnS5
GTuZmASyq7Iaik3gmSwgpjN4HmwcBdADWlMi1w6JHwfwvBXkM7IF1jifbegAkLbMjUYYclkTDPTZ
gvsBii+J9ZU9aSbA3jf7eBXOJSEToet1l30s4PjAlyRHbCIM8W7oRST2Xa/JbULM56ZQ55Dlrt0o
XGyZDScyIpmJujA3NdnRnb+yQrdn9enU5L7v6P1kwBPbkrQnJD04DGOIE3CzRE7/Vzpj+FjrnMPP
HBRVsgpxnvsEwyoi2qhn9/q9JKM935bMdZRrMcVxzqFnfV31OQAMo86nJVHNHgF6R707bgN/zMOL
WnvkqVAV9RDahH7Q7kuVtUsoYcVzv61VO/Y1W4CZnB2dEv93LTrm0RV281mui7nI1LXOLAhIpi4L
k2fbkfM8F01vUhp3sn7vo7jmJAoaPVyB+SvE6TQEpUJOwU7hQVMdHDY9fnqx8yr0Z+UKFJRt3k+p
gU98N030Aw6BFul0Rh1z6K7bViV6y5RvD7deKzlXbXvbMXiSBc5gf18lYVPfpbnnQn7IjXF8F2rH
jB6byiwM6FpBq87kBOJ9x8RSN7cjRl40aSqNgy9V7Cg/XpcYWgClWIlreHuPxlB52rLLJZiqtHxV
EnxfJPVlQsmPRKtAxYNFKmJBEwlCD2zJylx3c6W0tS4cz3/sWnf64ocdTRXAYMRpbgJqCrCBYWqY
mUPB2rPje4pd5shUVhgz3LAyCH0syxwGDUrleWu1Pjy2zJmu5tYQwU2S2xR/YOoNbIl6N9YRbWFQ
r/0pOykrOHMJAvWvqJ/nI5masG/g9Vj4ZzUW49nLLkkpjmAgOBwQjJsR32wLhIJq0ToyaoMzpDcO
QcLhUk8+G72SbhNG/radWmAdXlrv8YYKvTXBP4izMcToSRCKdkCXb9gDRsV9UU9jvxc1zluSc1nL
GcVOYoMUqbgypvdojtOY3Ja06Apj3eigGvctttngugDIqA9hFSTRweeUn6yifnDBA9EpSOjtDw3M
qYaaDblDedOpG7pTIVyOMvOGy9y3K3rwhOEoeZaFaGnnVU/4bHmlukrUn0uLZtcPE2jhsd5NhlJ/
d4T/15z4LyyeTzqSm8/d5//4XnZJpy8/F9//81+nP8eB8P//tzkxEH/hv7MRZOOSsbB6IHgbv7fd
f/7Ll3/xvy95GAifJAZE/i9l1SwORMf7C0EHnwASQLqaP/7R/zEn+n+JRafAZGzTx1+8dr9jTnze
eDYgqiEhQANzpK0I7GSgVDWJbefFecwGXOuH2Pan31Lg/fPzRxKHVBiZJuRDUG2t6cCO/mxGYKLm
6vHJbb7+u7/7azPeP79/pAYIijmTCF78Le6Idn6n2NiZq9hJPWuFTYIwS5dqVbh7fbBf3avj1rJv
+unImQLiucMHJk2HCafSvvz0+u8vf/Q/Lex/LmbRwTwRikE0M2lb4hbpLeVeWNboFrcjAXD+uYbM
Mu1JEgTQAMdH3bw+4K8uaPnvTwZU0lSDWAYccnoSZxXEImB9bR+/JbVa3qKXruhIH0TnYDTBF3rb
MWvFeOZrArmpI7d2fI5HNLUvrB690hoibakFvnoXxoNZUqo/ef0Cj+xH/9zSI6EDvvuWE7r2tj1h
fvVa2nJP+exRwQChP8AZZ4B8iQL8vBojK2MNrSpKQEYEuOa3pFL//AVHMtc80sUAbJZbIGlOO031
SKsgeeP6fvUAj6Q3FV/qKHXngXBrxQfCvitAnH36hizzF78uj+aGXKbUEGA7bDMnSb6bVVudczLK
+vXrD+dXP380N1TG6Kma7c02BxJ2b401taFwFn828/zkq8hH9sV2TW5rZcA3MydjQDGtQI784Z9/
NBsgiLakzqkZQOnqEVv5/uSuQKzkweb1+7P80Asfz3HcQIGDzEt7dtNF3tbhjaBJ3d9TtwzMs84A
I/ZO4xPx31AG/ephHM09dqoNMqip7oOBFf51y+Gou6fEbzy+fjG/+v3lvz+ZalppUuCcPDLRSS7a
6sg1Go6wGUEwr//+c63gvz+zY7k8iBk3720dgsMAdYkq3lIDJEptsV1KqHT84TBH8wnImlCOIF72
XcdJ/6T0q9LczlRhJpQ9HaHYr1/Nr+7W0aRRV2QlAiOTe2Vn813W6JjkTD+4e/3Xf3WvjmaNMZuk
NbIX2eNOTraE8QiHjFZd1Q8ZfKfpjVv1i2s4dpzE6IJgSiu5b3JAuEYxm1cIpmjfvH4Rv/r549mD
WpvJzfH3vaiJWTbTyf3oc+DY/tnPH20s+oF+JnpH0hNynkCXE6Pj9gZ8/j/7+aPJo0+cUuc6lXu3
Jb1ymxP8RMCiqZP5Dwc4+p6h73t1AMJvH1hFXZ4qrCrjFs32PF7/2RUsz+XJBy2oZ7SWQbpR0MbJ
PYKU9npKaKT94d9vH/28blA5o/7cK8eFTtvNzhSsYqjp5p99YsfOninRtd/ZjdhnLaWr07awBwJN
e5cAx9dv0PIivjR9H31l4HdRXo08YujCpDukEXySaw62g38WdaQ4bqfI1uWHvJDOp76MxvKNmfxX
e55jxXmOyIkY5ZGpMJe5OouNFqM8bXfCrrayA/dGtwXG0QC1zacMnE1zJDa+C7v3djA7v3/j+n/x
gR4763ToG0JmRrgvBK5FJxnFXgraAK/f3aN8sX9P+P7RB0oRZErgiP8PZ2faJKetv+1PRJUWEPC2
6W6mZ/PYM46XN1TsxGwChJDYPv3/7lQ9pzKKnXmitzmnGExr1/27rjTnZNfDaafFbE5Rse8SfD8e
b+/KqRt+qCBcoD/AvV70iJgCvKAsTpLmc9Ky6C3Z4C/+oZHTE7hCLse0256bgoXZAlT5YeoAzPz3
f+ivns5fd4SkRxRqjsc9DwyrspZb3Hm18Vu1S794ulubkvS4Gx+WOsyRqEYCDFW8f6p1XUa/l3fT
01JzQUGHinMdqCUvDUVAp+RJ+YfXtxHOl7dUC6CmcPldqjX5EmFmfoTrvPObAtzihpGXfYNSlzSP
JHZhmaVwwx9srbfpjR7yixFCOGPcVOPckYFmnZsNZ/CXBDBP8m1VFKMFiNYE/hsYW3AEvwPZ8F2B
OMg8fxZnecEXnMq3TItcJAVYompkE0wKNgw8Zx+3JAB1Ne0I4HN8smNET2Kby+MuhrdK3H/RaF0x
lShSZBvHdc8nW5ocxNjmgEOy5o3x81dPv/5af5vYBFQ2wYpldt6wGgkOg5hRgTsQv0b1j/KFCmdz
FPqlnGHPeyAV/dSX/7E29n9jYuSsKq7HsuEqoZko4808WBwrY2kBqmfj127cuqyqsQaBFox0EOKk
FwYL9xEFU2Hu1ZtdcFQD4ixZimnPR1rLM4qTAYAH3/3870+/Lnx+Mh1HTpvvIWzZdxos+RJEf2Lb
2c7n0LSqz82CwOK//41fNR1nyufAbvcoFkC2GI3/AzzWUHuEQ+u3HQ+d7bjpsRRakPrJAVQXF5Q/
2GOzIWrr9e5uMRJYn7JI9sbm5STDu1p2oCCv0vPVnckaE3XRtpSbfBwgHgEEHJ5qIEZxF+738k7D
j4pyaoMdxzwQCK23LYii97YopF/DDJ21NM5Hg5naxpyR71imZ76QRL6LdALJj9/rX9vT34acltYg
oOMCBktCu2etir5siOK+0fB/0ShdF2nUBC2S8NCUj8jnH/hkEWZJAVT1e3X2+tW5akIGyjRy0Ugu
aYb1HWwEhefP6vTZVu06CCbcx/716iEb2SGahe+ru701SgqLqvD5lCKdc2DXp0/eH8blE7RkVoDd
4ukIX1eZTaDEgKK68fvsrqG4CqG9gt0XTw/Zn2MdynNZl54nWy67CI4yCRcSHp7u9orgSOGOb8Xq
N7+6BVrgccYFaGDzKYLu57DSGcW9qjB+UxR3+mpXKdYPKFU49fPeIzhS/2mbnXp+daefAr8HuVa1
WBAcqyuXJfqCwqW3PMW/6Kecv+5JpEBmZ6sCg1wv6Y/TWv8+2f0t//qvHu5003FKUbpVWzgxkL4/
iKZGFFyz2PO7OP005g3Cf0GKV08tfcAFKX8q4lL+J4TJ/1Y13Omnqw1ZD+wV9IpUD0jbIQYSHQME
7Ca/NuMWgrNxhRROlTNguB1CaAFXAKcvzHz3GiL/qlj82+hO64JpwG0wsxaTvE1B/DxObbP5LShd
zpPVheLlFtncpPwrRGLvUTH83u/FnVl1nWARgBvG5LizfsTw+AWFYJ7Hdy7wJ4WFEpH42OTNAqqE
raKXoS0Gzx/U6ac95HY6TazNg9qg7KCJ72OG0h+/r+L0U1zfLoAoJ8Gpl+sf9UY/sah7A0L1i17K
nF6a1AtKqppgy/HYyRx2NlXisE289Bt6XYrHXEa2akNt8iuo8nNoMA4gnr1Tv5WGyye1SKMQWQw2
R1huPw5r/K1CXYrfZ3chAJCNjuCoaJtHkEki5aLw6u1bN6+/+PDU2fOlvUAFDXLPOW7l04dkKukD
Ek3qk1eLcRGEzDCjIVlBc6yQkOXd8jlOar+f9MpC/vvScYersikqJIxg7EOdUrJ+QWXwk997O3Np
uITwulzTS0EzwXuzPUTh9J+whf8b06nTQwfEZUrDS6SpEZvJgqaAFga1bX7v7fRQShVMHgELTuBW
vEORxRcgGKXf0PKPyvkK63Q94JtIYECHcjgjbe/52s4sGqpl4yvO1E/DPt/ohd2Fkd8M+tdJ8d9m
ILVFBsJ07O1EV97DKpP3uvC7ZiXOprSWBiU1Fi+tuo/7bLMm/s3rR3Q5pTJttNpb/IiwOH3Ta/o+
2YXfOEWc3agd53bdFmFAQGvoy74ZljeWv0WO+MVYQpweCWfm2jd1CvMbMAvIz7Y3UOh+9vsoTo9s
wfBHUhF+5ajG6jYg4vcw5Z4TG3H6JBr2OEqCKblCQeshmkJE9VKIVfxe3emUUG3FJozACxrFs0bh
GE6C/R7sTJpAAI8h3LAmtwnCHNAsg6Y3ihe/hzt9ElKGctv6YjrRSt0s0OAeR96Yo9/DnYWttpa0
gcTDExk9cau+1yHKi3yeDfL063kBUbKNjAnIqSgmfYrw7NXOvs92Zku61CBBrxRHr4yTexADmtsx
XIXXVwEu5PWbV1OIAHdk0VCiHfXQkFJLUXktsP6B9gFZLlzaFD1/5Ru8ySQsxHBkWAHVXkMLUn2v
X14tXVjgvsPkZah+D5b5Ew7wP/r9ok73nEFA0oLju1hbwtZoEW3mCYu91hGAHb5+cdhiYpzprnjx
dX2yA7ld59Gvh1IEFV+tUZoOEMe44lOetPxBInB4upIHPb+400NtqZGNtLPJiZLvUWeUNbryWqSA
d/z6vXUUIGnPuykHVoRlS4eyZRo2P7x+TjdcteFUHrltMyFgIL6U03pbx9Gz36Od/rnCQ98mLND5
RlHZJpH5PfcdzFJ+T3f65xAtYFsjvpPjGgbyyH14jPnkd+1PXQq6Vajhruii8wHxF3mYrA7ugpls
H/ze3emeS8AxKoYWv+i8/TFhBbdOyTe/Rzvd02DiqVBfAUGuKD+gAOaCLLxfO3SzTXORtHAMhzrf
57E6zUsJ3prsv/u9t9M56x3CTb22U55WKgNs5bFL3lp2Xr/qP69caOJ0zSXAefCsYp1X3Qxhko5F
8wD8POq5Gma3zO/9nU4atf3at0MEBFLNv8oqvDo/Xrwe7SaYViQeAdAuNPr/PN3Mk6YHOod+113U
9RegCBkSLs7w4iH91M1BDw+t+s3vzZ0+Wq0optZwtOcRq1HlsnO7AcuQyOq/USf/3/6NxuL10BhW
ZZnYRKJJrsF7uKJeUB79Rgr62mF+0mpip4+CxTFiw4xHF1v63pD6XQGBk99ncfqoTEC2GOdNg6HV
sTxImHlPy6X2SvoC5Pb6m0DjBSdWjZZYEEBXALPKOfTKB79Xd7pptxaBWQGSyvsZ+A0yx+dxKf1O
h6GWef3mRofWwnyI77KRu3ljdzJaPfuQ0z2hRZe2GUudx0XZH1BmdpdqlNp7fRQ36ZSilcDs1WrQ
ZeYniOPuNTF+7+2ml3SN2wkBxHQ+ieRTTfV72Y5emzjQnV9/7WIFY6ZUjc7hmofaGyF0MBe6xG88
dBM9hjdj0ABOhnubasw0a9/bIP3o972drkkI9ll9RMa8rMHtOCw4qDhZEgjPD+N0T/BRkUprNvQb
uOezxArxARj23fMXdbrn3ESiQNZuzFF0DnniFD5iJvW7PQfY5/VvagPIeqN1QHMZUG/VYqwFKhf1
sCiR9TrDoW5+AUAphsCiVnkcmue6nN4vrXn2+lkjp4+WxbZwKcsxB6X4az8s9FCBGOPZR52xBbFi
kpZrjzYDXS7E4zj0y4siHP3uP6gbNdpaaxPdFSpPgqkF8GBR3Q8QthbPza4bNqIdI+GSBirX1TYd
u1KAbjJVkd/uJXKW6nG8rgmZicotqvYyIpCH59i1+317N2xkJNJ3E+9VDqt9CT8qcGm/txvQjp7P
d1YBa60FKOD4NmAqgRFhuo+rpH5ztZs1kmxYwGa2+O4AdN9sE5nOC0CUN35N3hlqZj7zTclF5RA3
7p8IIHM3MEyBQOP3eGes4RjfI7bhZ037YpzOsQUd6IqsAQXM7w+w1+MNLhHboVczvjyflovWyccK
dBa/swA3aDTiyByF553KuW6SrzEuFW5s281+n94NGkFuuG47j4YcLT49CERfQHkI4pPXh3ENRXoL
cEcPbEkeAYJ4iKi6bfu3UkzxdUD8ydLU1QyOgJJHKmFDPou2LMBvuZqaSQxkR1Z2adneQD26PNtu
khc+8UDkpqrG6AUlbvH4BJnZpJ/TuBM3Le4lh5um7UNxiCWYX4/lOiYEJeNhM+qPy8gCmxFoBNrf
ATILxkxgYcmONMJZ+ylWdrVHSXFKlgncUq8XOwZJk7MYCvlLMTTLllGC04TPAdKxG1DwDfihYN7h
mSDdmR0E3BTsNSIZqE0dY+sOqEvH+69rHIbFE/hdQfMNEsdxhDn4KtfQYLG3R2WAxWzIHIFYFzPa
ZmKLS3sDzEaZ3oukR10YGXcGuC2IXDMT+qLAatpzMqTJdl46CSLArMMyOs3xEuIIW1ZzmJXwbQ9Y
z6aA9iW6BmUGdf2a3i0Ah6QXyakJ8x1fe8ki0Bcv+w72Ziuxt86RogQMqwF1Zn+WtBliv1WIG63R
XTnPs5qHHKZ7+5tOxh1nqH3yljX2OsL8pA254RpwTw3S+emQAxQZHCLW3FdQzfst/txsDcGXg0oE
UuBtUHDiDWRp8nUkAD549S43XUP7mu4Bb1Quyi4CsWLq7X6IITMYj35/wBmXQc1YiqAyQ34lli0q
vI0CUIz8nu0MymAS6Hnc4iEHKAjxHTPFq8x42rAffs93xuQ5GmG9sUzlcgRlFbjHkeNqM2HM7wqc
ujnEbg2h7LN8yEUEKzWmR1BXeOo3o4TOl+dhsWGLI1Veie7PImyfi7j261FuAnHGHeEqGd47skU+
pfIWggLPqcr55hEwoRvF2WaOyvYVCJ+0PaQS4B+vXzR01q4gFHIBBjf41gz057Udf4hGv/g921l0
Nyi8nvuYDLndLCDGgNjdwJfe+U2ybvqwEjWxAFZMeanb8D7Ezgp1HdZ88Xr3K6/g76GDRfWSkhXc
b1DsgSSOl+ZUg8Lh+e7Ol1HxUsDAjikcdzRAXFkoMOEjIrnXu7thr4WgVDqq+wGFrlLeCpBxzEGM
Wvhl5KHMef1tpqYvEWQa0Nh7G99WPSdfsafd/I6C3bRXvMIL301Y9+Eoa70UYQG+CDGx3+jLnPU8
49KmoPxhVVx34OYu4HRbA26735d3Tg+Ax1ntin1yHmw9/7NC2vzPvQOQ1m94Z84AFjEQa6umVXkk
4jmAQKOHbKdYluiNu8Nf1NVRV3OIctOiEDLp811Srl9UW4OnXMQ9iMjLNAQvKDh7BL1WNkB4jmAj
lik2decqiKLB79d3UzNLXA993+k+Bx0u+NY1C/+uA3Q+v9/HGUtRBQy6U4PV7bKNVZIFXVOCNlH1
Svptdt34mSB8xyHGdQIuDNROXV2iMmwbN0M8m4AzcuzEatTTsj6HpKNuD8DrXinULdi1fk3YDaGJ
CUynnuEPbJYhFL3bT6gN+O71+d0MmjTdZlK797nS/ZStJf+xm8j3xZ0zx3IEZ3tq4y6fAd6TrL1l
7L/5Of93FeAm0LogIOUCPklurkb5NghxkbHsH/w+ijNmmErqki5znxdWJydbgQMFTJfnivDK9vn7
PDY1YT+EPe1yLPof43m/k2Ppd4vh5sTKFfeM8Eb3+bSy6pZKnQDqB76T32dxJ+BW1Ange13OW8gk
Dk2SjLdVbOHn9Hu+05FgXxu46MHZi6O+ycY0uWlDuvl1IjcyphUcGyDZ9nkaVsv9pLswi00zv//3
V7+2jJ/sr9zcGJBY27xQzO9yD0csrMhUpidJ6DCcBNbOvd9i382QJZsooH0uh5xYbtShikxzbfwk
HfzmYjdGBtvMBGxijbYZsWdryIeSFn4DPXE6FeASJiEa745TKmABNY7yd0v/m8rof+OBGyPr0RiD
FqlAiKx08QFGePXcV5FfNRMlTpeVdU8tYZO8jpLJewW2XG5qmLD+vfFc1wo/azzOFKhwukCKrpe4
DMepBKQh7wEFrT3bvdNp7Wb6zW61REIACKcMxYfjl12mw+z5fKfTAkhTFMpomUM3+A1nRw9dXH3y
+S7ETZOFM8FtNSoEUfg5FLCuTXb+c+Gj3+UmSZ01c41zhL4qrp9dJQUOHKfk0onIejV34gbKBtbY
ddd4+aKscOxEGfxI7eo3hxDXFpeKPd5AYGxyuhjQVPsaeYSs6ftm9triEjdSlsxLAUZpJXNaiQ3a
DEKeBtTzffD7ZZ1V8yZqnCMsI1RXtFyH2wbasEfGVPSWOPKvo6F/diniBssEeIyrEBAsBMJG3dVA
1NsbIOFHfcZGzAJamIZiOo6RXIf7YMOu4F7Fzdh9YZSHZyvYfonDYINYZy+gNRVb0Lbvuj5aWdaN
IyQoV0rr/m0oNngxeqDQ4TiJmvU7h/XgblaNud3qaj5z+KPxCDAwqgOMLOH+UlHUt7xvr5yKl75O
1HTEhi3c8b/qJasIkp+PjaqC/Yj/N+TpAJsPs9dSj7iBOOQaR3YtSD6VBW0e57RN71nNYGzy+02d
gWYI2mgIydzmbCV/Cja+T2n55PdoZ4zBXnPrArG0Od+Rs5UsvLBhegukcd1m/qSpuJE4awPItiaQ
3kcFVsdFTzv0bOmG1MNxwRq+vEA/KCuvMwwQt1+v/eiYRgL81jYPVCBOITwl513J8qPXd3LpYxXs
ctgj8jafh7A6BsX+yTTsre90nad/9p2cbTolZW1bbdscpPz6Ganq8F0Ch8zva0ODN85gfvUnrv/9
bxUDpEjjkqmxPU0rb8WxMiNkF8D34rD9Ui+oaHtjU/2rn9wZfhBPANhUyPIE4jWcNzYCkh7UVnmq
uz1hGRLdfqdKgHC+/heVFc5OCi3x0XoWIOgmPmEg8pzAEvb64QGgHTgI6K/OoPSr4cvZcPrGAP2r
X8LpzDFHlnNHDe6xLcfYXFI5RVB9prg/F+UsiVe6gCROv47wbFHXcQDUBUCCqHUvP0MM51faStwg
3bSlY13DGJzHcWTg0oPNDG5Cv80KcYN0c42jSG5plddhEp7VvHXHBKIMr44cOxtnIhSVMpbFkc71
LSlA8x+E3zd3M3TgMcsJQpXiuO/hqUjHc1czr/0h4LGv2+MGEFo9QRRxbGt2F0fB3Qitmd8HcXos
YoUkRlspjqpZxttmmkweRPzZ7+FOJy2iuJo3HqCx03I6KaXDw5bK8Oz3dKeXkrTVRUSCOo/rSd0h
9fppLCHT83u4009LEZfBzGydy41JUK1Nf0NG6RdFJX/dSP9tPIYGARd7na7zumnGo6qS+yCGc8Pr
1d0Y3dqQ0U58SI+mC+v1KkD8qHTb+h37ETdKB9g4tM1hnx77ecTd7ZA3evCbxN0o3Qa1SdmVWEhJ
A0Z2b3sC/Ur0xsj7880gWH+vOxGUOwCYQ91xbCHOAwZcZ0qAKOz3zZ0eugMYNs1G1ahagjGhL9UA
857uU79AGjTBr18+7TbUXLRRikKrYWeHRBb6DhKd2q8OkrhwLCv6oo9Hnh67ZcfN2HukAN74Mn+d
Zv9keeNm6UKxoxSjL6ucbgGf70jdRSgwKsHyfAFtaMjrKN35IR7nLjoJnK4t2WjAPQchU4ntPNqU
jKdd0ZL93sURm/Mi4XXsdQJP3BTeHgHhb+w8nfpeyAwsXDAmwsKPo0DcIJ5MDd95EkExEq9XP7wB
sTho/a6PiRvr4Qvju2zNdOJLB7x/bF5QsLm+8av9orO4qR67jIDwxNt02mK6Q9XS6gw6mBevzuKG
euCjFgEf8dWhYZmg6YIhU8PY4/Vw4QzcMJFQoFTMdQcMq96l5iSBkW66Wnj9/oCzturr2oiEVvFx
1dDKfRphkOizKhKU+20n3YiiNq3dZ3i6Tnao1KlLwuWo0tArhwep/OuBBKvwiCve2RO94tCWaETx
fRh7Reb/IXNX8RxOhcHDZwsct5zC8TBI5hd/JC4OLawgNaptb0+soSrjEEZCbiq/ef2qbj5xaOEf
JLwwp5lBLJ0EAWry1pD4rSZcpmSJ+DAJA1hKB4SlDkOry0cZc/Ob37s7yyw4nBQcgrCRBymumsJ2
L0/1Fnl+GPa6wdR6oQPu1s0J2FH21Hdr+02QPfZb2boRvGBXHSxZ3J5KVM8c06WCupehlNPrw7gJ
mx1lEEU9Y2EVK/Zt6vhzV0GM6fdsZ0auOhwpDyq0p5poiEAVK05FgRjdvz/9F9tEN2MjaTuyduDJ
WRQymp8qyL278yZgSzqHWmEW/Pc/86th3vlxi5kXIW3wj4hYEhxnFkEVulq/vA1x8zaqKmJjBJ5e
lrAKJQjbZOmw/eH36s4w3DaYvJFn1Ce1qi2ru7E5Tl3hN0q6eZsUIkHTRZE+zS0cpl2VQMPK091v
mHQjiVvHhdj1ok+m2uWZTu3HnTaR30/qBhIhVg/3AWc9JwX9UNbJtckQSfWLzxM3kdjHUIrFSaFO
QQelTrNfxUFq8yM3ETePWISh1LQR6lSbsYIyDoLLBOR6v4mbOz3W0g1HzhC0neF/3V9gr19/a0j/
Fkr+F13J5X0VfFmoRVj5FGnoD+l1dlIMAl6v1s6djhpSiuNqeEbPsDfBRxV8H2T/4vdoZ8HUUkYL
+DPiMzhfEBZC32Z/MzDifvZ7vNNPITTkw050eo5U1yPm2KyiuhdU9olfX3UTYGpKLJZ8Kj2nEz00
KbuFGsxv2nbDXwBxjWZjeHQXYrF6TSz0fslY4ia/4Geoiyoe0/N+RR/BjwqnWpUsfs3FTX41RMLR
uA3hERSum16rJyL8aILEJX1hl4NNTdeFR4H4Q9MH92Ffv/dqKv+IfAEjVGneh0cmbEfzUEnUXUMm
bT/6Pd9ZJ/WKjo20Q3wOB7oCoR5O4e21VO8tnmCMJdFPdrou76sOWhUmSyHOnQqmG1PMc/c4xaQs
4dIe4+JSdvtSPZi9+P/YXP+1mfzZH3W6b7yxop+bUWKPsy79mlEJj5o6tS16HdzgxdrKwzhAaMwg
ch8xt6/Npvv4MkDkV3VnbKybtjtIaNy3S1VsQfE757Bd5j1Btro98GbblwVKQ63G+1bQRD3MU7FQ
cVmDMIY2VO+yDOoD4WnNy4M2MQTVqIzBT3eI4C8vf1e66iy9KtXr7sL3Fsjk44YNfQxP7jgvOms3
3qzPQMhB5nuIWih+gMre6nWCwTC1gQgP6QY0fHtDVSuAvu9wZmm6q1NVWrzgFA/9R8U6rHqbuEl+
dKrDf9Z2DOejQO6cHyy+UJvNM2xt+Q71HqxLLeFT//uAQ9vYHlZNCV0OUSLK6ktfh236vSstRD8o
5ITdsTuA9tVsn68xuhu1dxsUtYBGTdmy1BNtjzEKJ4vTjisbdgpYsU4ZvK5jk2azWLaoO7J5j8gd
TWaRnuvI7tBdVuOw3cAS0GexULN4aAgs1UdS84VnVSxGrMKSLjkmHQC4hxW6eGiZpwUe8/JoUmwO
4wwnJGs54M3GXseHBCps1I3MdV6EMZaNGEtEZ2/xaw1VfdAJVnaHlAayO9quZ19hfhXwWe9r/N3W
+8bPSg8Q6O2aJeK3amRx/MhNwfn9XlSJLaF7R41KeE4XS0FE2EVs5QMqNBL8XqquFV6uJHta2jMB
1RirsY4Me3uzCZhRv41JVw9lNsw4DL7EqEBKX+gaA0aYyT6ESaxMgisGUlrZLwGqWHaEtkDQie1s
Txt+y2G4sAgHaewiYJKtDq1o07Noqz4bxLp0GltvaNLn68pynu6InSAO1RijHsVQ2uZlXVnZJ2gO
A7PnhkfTmg1lFTJQYqtNHnEKUSVfEsP74S5ddxzTVBGxq4aF2+Aw/5AmUcywgjKGc57BAseb9xCh
anik46Jd73q2UJxqEwO22o5rZjOXKLck2yQMspYCkDUi7TcmA9TM6DkO1XMcdTQ5VsUUNd+w90kk
Ok0XDvNxaqJhemwtKcUL4lljB9tyjDKhdCBDdLtHMLbf02pp9z/qXg42PIY6GMLHEZ22giGz2thF
dbQZP1VBlxCG4a2F0fcQd2GqHokxLf0WNkWRbIeiTLsyX5Z5jm5hQg+Hz80itigDN56gGr1cOE2B
do6E/F4YWE/h6h3b5FvEoaT9hOryvcpwu4S5C2n6YXtAjnWCvZcNQfh9aOBpvXRMbdtLuxNKM1Wh
J31vQjTzm7Jl+6NJSXkmbEyad4m2sTiRpFbVh7Gt1v1pQYyeBbiJBjcAznuQiAU0labvf7S4uanu
GnhfN6jDG1nkI0upvrNjGrOsCWEn/ZIIFqZ/0KUtHlFCHtziGmn/jgKC7tAsUXksAQgKjmu9J8st
HBIQygIexD/LtIbXV0lUDL6Pt0r2j7QsanqBxNtup2CsmvUm3TQReSzWlnwiomiLD9WYltCybiYA
E7Eh6YRShU5M8+28T5F+mMhuyAXmTSU/QtxRDO9slEIXTqp2iI9mbWaMnUuU6OqM/DTVD2M6i+8S
TIA+K3C+tLyrVqIxlFTDupxENBhdHgluq+a7tgHg+FyUVqGIIYjn8qVKpjS8dEopcTBFoMW3qkoh
YC77qTUQp/a0IHAPhXy9TLKbzNFAfx4czdQzeujlvqgv3KR4g2NESgqc4Yq3qINy0odmDab+1F+R
PAcA7fb2cVxQmHaKlF6+MrItAnq1Ek7FDDoF8YDlUvlngS4cZ42sWJeJbomGT9vIowiAo64D8uzA
232vL4tBtenLBj+dLg7VaOIV4/2ulmE4NAbT9HLAifc8fW+pMeWHudrTO7gsNGYFaKnT9IPEo66/
pjJWn6JU4Lrz1C+siw4opIR3XKY0bU/zXHK5HUoKE/Ldsk4lDhpX6KXSG1JsWCiinK2qLhNUa8Fh
13UdPIuo1exYhcIGx4nMND3G2743v2my8+ZmNvuS5rYbguIIiXyx3XMYvJ4InZr6GYe9bGsPtZQm
PQMdX5rbtMU25nHDIUpyDtsak54pCqimA0jr1/uuJE2bDbumJguVjgMUL+ipqBeU0O0T/WBI26Ei
ow+hta5XErObAffGzeMA3F09HuYthEUHcHHIbHVKL5Snk3kXTWPQ/87qNZH3QvIJDa2vOln9wWWy
ozl04LZNp6FM6vmMf9nanKIOAvmPop2r4nYq64ZfUJEq5IPVDOKtE8YkKY7wJUG5vIOXDLA5lO/R
zTTUZYkIMopd0FASwJRuK5hO1Y1qOo5oL0PUl5wmBfXhYTZbz577IE1u506mvyWsxekgMOlR8RLS
SgY/ELV/voZeb4BSYRtEtjp+Rvxz/TFMI1mONMAEmM1N3/5QqPL6rUMZRnQjMDzTw5yO7XZDl/5T
q8PmCBxy/QG7GjCSdhJASCj13sVZujI0/Y5AevA4q3XO4AEuxFPLcG14Lk3AjktTHxmonu9FDLHx
g9zZFh7rupmi5y4dk+AMz6vKqhUKbRgZCJpBt8iM2GifvuqGYVuWNACpZAZ7wYfGoO7zqQpBUzwi
5lTcLfgPD3spy2ONtRPOFhjct8cGOunPrdalyToUEG33QALy3yutoZpuxEPVteQyT1PAc9TZKn4Z
kcC6SeMkfN5pBxhMlaLXvxCKvnhIWTCjPcgoYwzzPkmbuj9i1JnGxz2wyWlO0j6zpLhXTdB9BLN3
fhdbDPHHSHb8WI/D951U42Hrivor/CTNfbhsoJ0vE87Pb1qovkOsOMw6bEeiI24+jbRE+SgWWnsE
fKEBcRCsvhbt4DAsQfjC4Fthx3pRtP+ezBzjfYAKqTvVTAiVNwgNl3cpN+v8A/kaqJhT3LLuRxKw
ObpLYrOvf8R9t5zL2SC6fKgA6H+XjAYq43ENKvW+khgMv/KhKw56ChSvsq7dLIgqRRnK4dDqWJW3
O6NGH5E5MjZfJtE9LB0Wgz96Ez9xs3f02De07PCpKpSmyzQYiyemVLGeEYzs+w/IrJnmGRACcV+R
upjzbty27TEGBUEd9YqL+UsIVM586Cxb2AFy87H6bHtdkq91xed3DWfjk9J6rw4LEOzTjBPrfRXf
B1qP9NlAyBh85rgKCz6FAiMpsE3GRKiiDaWItiyu9cyyUsFAe1vVu87G0ca4nRLWFlB8R/M5MbZp
cmxOdvWwIBPzlGKyjfVhXjpErcrokaVdn20xjIm6QCwP47c9BI0tED+ubMb0Hp9WkdaXrauzYum/
dDCKHeK1Xi4LcnTN0H9CGm/LNj6EGavCVgBuskCXoAeIo5cIBV1JUxBA2ux2LGWosLKfFFSAc0rv
694E27HSFbmJFuRvtwKXomEvzImi7jeTUkOVziMAGLToP2LV+1W00TtLIWagBl003K5J7I6tWH+K
z2WdPsw8zYaRomdQSvKqlXOf7fCpH2RAwmfaLeMFlxKtPtBG8rwNVZpZFBI+TUQmt0ET9zoj5fCI
fYaZcwZhtZjxm5FufFTVWKF8nQIFe1ZpI4cH3qklwFwBUsFdKkp+bIbRrOcIAu35He2JBtAZF/fp
S5j0S3WeJfRFTyOr+OdkgnrnOIUFzpaSOjDicetVEZ+Jbhb2DheavP8wmf/j7Mua48bRbP/KRL2z
hwQIEJyY7gcyM5WLUqslLy8My1JxAReQAAiCv/6etPvebmumyjcqqqLCLklUJpMAvu98Z+HrLYvb
NrpS7YD06Exf4Is+xo4LTQQ4kOJqjhR6k7Uv01OBLVMtuYjj8s6DWRXkC8fqfdCrGyG4h66auBw2
mYXMkzSq1a3UwDBx88p23FIP3Xa7gxY32oqC9v1mCguiEAVetdE5tuqSFMyRKA2DE1B3qzJPxczI
prNjGFlcBJrxvjPJthEtrLkQhA4B4gcFKS99LjUfrqfeoqzPq7IJ8qiB9SAeXbHMWeI4Ngli4VGx
L7lTKCqTJUQvWBpMcuETMDnkFNE4MIcaLya8twMWZk4YHzfSV7a/kgvOk8/IFXfzjiSyjZDHNcFc
L4prKjZIka++pTMrM02jdWeFXT71fVERtDysaPSNBVsPO96Ekr4+0lo5zP4Lfyv8JXh3nVZ60kLI
cCuQPrSgfEOpu5nWmLJn185BeZC8Z+aDbYtofugnG+UY5Izki28LN+dsqYONkhUyzK3NZhW8eQmd
1YC5bDYtTbWvjIJBSgxdP4o9mq+rSVWWoCEfQfuVj2YKyZ5I4q6WwaZb1yX0JGmafmxRUOWLb15K
GFnfRoC07qqI8BIxBeYRIebHYcDJcBSu9K+RaqLnsWei2iOKHPKCtdFrekbC+nQXOvgPw/6eneEc
ajPBPdxIbLheoWwZn0tATtPdHCgQzM2S5DYA5aII2LMQvc78IM6YWcFjAJm7dMp0WJ6wxc0HPwny
hN293ErScJl13WLAvUHYCWEuyEuHBIiNxNLB/bEOe0ZR72ublFs8GAjd4qU/rly8ClGa+5jE8RFx
8XjgaDvldcjvWzZ1T9HaLreCq+a+DJUGkcq2Uo7ZEtap01mJ/s3vPPIQ/Z7PpHzm0aKOpvEi3TT9
yPNuteuy66eGHT0IufGTC0TyWLaOImiAmD4J9kWXzK7NCqwVAeMHX4WvtSm8eWKMc5/NdbcIkJOj
2flNfXG4OLR+WWEEJKbIK2RFj6PGU7bUdGg2JZ+j4DhHMVTcUOy78DhVUZHe6GDRZjfDuSJ8XnlL
eJ76eDYnGytWfkEv1o0IzSAB2ata1fF1s8wt4ovLfsbWGqlJPFPbqvB2pJaqLbyCfA+TDc2rwxDM
afs5wMpEkBnzNas3oW4qk1lWo7lKjU3qfGpRdbusoAGlbeaZt/W3RTA6Xs/LMK8viCpzKPArIxhO
7xYLmamsgUit2cIXqiBXk2jr5n6JgGZthz6m3c4k2Pg26NHL5DBeCKXbMekIvYWQq2EnMMJptInS
haWHCFK95fcap2h3a7URKsx9Ws7VUY+ahjyD1YxA/bc2pPX3AHsSAlwHJOT1pHWrsRNVfYIaSnVY
+o8S8Iv7LJlMD/EAigbVnUs+R5rK4EuH+TKAn2VgiPXEWKXK8XSg8s8KO0skwEx22cxdOYmPHC4V
5lm4KhSftB5T0mxYMgYoVoqeBfMjd2uzlFlASEJR5RRTl6cFbcmNXsXif49hYNG+TjUUlFvRIBvz
wbfVksJCgw3THVLLmVy2/Qy/4qu0Dshwx7E+sQeHdLoUCIhHSgB/Vz0cI/YNDSu3p7KSYbeJ12mZ
hqzlnJcINhjQUaN9acbco0hFYY26x7j7xqBEdFepLOX03OpgmHdDE5j0oHVqGT6xNXXTZiTtMn+R
KYOelFcy1V+Mk+O8U2XYBXkqbXSqx7Lg+QgegLn2TROX+EiSGvJWjblRPql5RIc1chgNPds1TgW8
J8bieijJeOWKRTyMlHijM8PWVd36tm2zCQG0GYSIpaVInRPNsPNOoHwpkdlrDyvVgByq1CaZNg71
c2ascfo+iVxS/T4jrEdsVxmG1YY72HkNWamRmrJfecdePKIf6yajQ5AWRwSMxzzOdbs2AZorHwZX
y4on+CohLEqOBidL8zVd62rjexif3A5ET9s6GFcLTk9QBAc0a9TkIZBx7IrCjEUOwzD6RGcDRuXs
qlId0upyPOFumQh+xcNQ5zgDVffMMJQKd01V9WajAla77bxAmgMYI4Cmc02qqL4RjQsBAdVe3kDZ
YA9tUfMeK7KwxyEEdHdOSWnIAfV2+0U01eBueun00YxJ31Yb4f2SM4aNA+BiWXyBkQuakbLDblo3
kzwbE6YQR8BZxx3aRFS5Wj2SdqBnCvd1MtH2PBqq2/NUWH2ySg3NVzItQm4HIacPgFHotgsoqjC8
Hi4Ofk3iKW+X2D0z2Ou8TYSHYVbBUKbGQ4xCJ2td0u0octRtPqJXHXKBUf2MwESxYF6BfVOjHJ2W
vLXAQHLYL6VLDg2XL7OowsM7eknaXIH6BdI5HHPIeUh7A8DQBGvaHRM3s+rT4uZxvV5jHHZPMK4Z
yHXHa1vr3NBZ1adBgBgGU8Bl2YS8GSzC0ONbgmDLzTwkSwNLjgJ50D2KiuQ+qijgmEKjz884AhGP
a1MECwizY7tuJIboqBIKA1nct6JH2MyBSECIWQHbE/E2GMBqOMrQuCCwcQnBeFoNtrdzINLBPGLc
RqZrByMD1L0OIag3sYVPUy7EpNxth2noS7yis/3Sl8xUH6uhhFpOGqVaEAG7+ENHUnQ3iARGEyAR
kgIMCIGK2Ptm9bGqgXoAY9Y7qa2PMuwRS1FnK7BotpEJr6r25F0C4CSDwCz6MmnV03wAtDLfelWu
7j5UY5B8csXY21s712l9FFWKlmbb2ULWh7mslqjCfkvY79Khpv0ifem6ebumCjbZchjXJ0wOOlCl
ZkBM3ZItOOKn/dJoh5VNxmdCK7rDkCc6wV0BB4lg8DjPesdt8oT14NptWpkKTYuI+uXaCdvLz64D
GpOhh7XxOQoI799Uk6ZyI4diIh8CsnbzjQ9FM98UAyLe7gUgVfIdSLI3SlPa/856nSb7JSrbMI9j
OGVf4yArcViXCyNuU/BkESpHSBZ4v/kagav2OMPWKDxyWDSFJzxYiTxaTmOFzL5w6c+pAsCacUUd
jM5VNb2FjNbVDVmLHvS/IpT9Ho7zAbmD4DHhQ474ptVhcNN7tUMIrJt24DOpLsc4hNmX3nU6QLLh
asQhaAGBfArbbkQDwVE5bqIpVQ16F9Sz3Y0F8CdzCCOMthncfCJyCjlhqNqZCfp9DYLE/OKITzXe
FS/MlStr4TYTU0puW0rFuCGIkjEyG6fOVzsUUi06ghj+Y2BNtpdcL8ScDZumqtPlWBgw6nMIPMqU
bWChEGoYohcdBtGYYQ7lkc8LXbE1GxXvsU8OGLOPOMIyAKiRzKD0XJvN2PW23cWLjca3pGayDVAi
RbGhCHuFDc7vSnYthFgSoy2j87nDcRjnQTulV5wo4peDjAQVz3ZCBMv15ZlbFN54HTdx3kQLHW5Z
UrfLxwDvJg2yCs3eYHcXG2rU97NY5/jGXlqTUxEMcsEZA6LrmjW+KMtb30UaNdlkKQ9nzJSAMyU5
hiTMmSzUXdp/qz22bDC4fNKFb5OZg3Fno4ShLsQyR++PmJlhOup0sOKWVc1c4kQUzfoqK4wRvjSN
G+QuLuM+QB88KtojRJlP9X2MqgZHA0mTmO0UtvbxrVIxcyIzUQqbZZfEVnyIgKnVyG0BcG9eUviw
ymcV2CG4G0pMau7ntBk1zAC8aEmezCMMiaF3U1N7qDoMrPCQxIrupgT1Hd8iANGOJ0j3SubyFcOf
oYO92pTUyQbcOCNOTmEEdI0iQvBraeNYP/ZtI6djUlI3HAKLkPMvNAzRnvN+4VDjDF1gszYhLrge
Qpj33AdW2/pTsCJQME9RAPRbbzsx3dTaQKHSsTCZP6wtiGu5CDWmMzVte3jDTGVgvgmuVfGBAhvK
SY9ggmZej8GK3O1pQ2Hs1x6cKqnPUGY0ax4li7F7P/Qp3U+Ax91VK/kaPkeVYexYS4zwchV2mNxv
IQQOJ/R2PRB64PZ6YcFunAixOeVdE2RYc2eu9AWK6hmcJ3ZhBE70uKuDCIMa3mM247MW2Wgi8+Oi
2GaqEhbvzWLTda/iJQh7eLERZ9NM0hIhZ2i+ouaaRZPWz0zDDv0tKWPbXYcAtZNdyyqbPjqHmcqm
LQHvQVYIJtld3fctPxVl28tHJ3BjTp4IqY+hRRYOgApQyxFF7ld219ikK49LM6XyCfUsUCQghtzX
IxAF0QFqjmGuVoe5xWJWQQ5bDe7VBgO8RKQ7CdbtxXs4+Qy30FBHeZrCAbLbdpjhaHtIOjfhxpqk
UdPdMuGmYdiJJwFp5CRJ/SPFbYcqKmWVXJ8w9gCwNWMl79J1Ta7RK/DgRIICCGLGQ9jOkcv8TZCr
sOFcXckmGdn12g6QTEfED+azq20K6E5auHLsDFKafZVFDhgshpMEbKlw1GKGu93U6S/dHAtyN8Av
QZPdxaM1Quu2MKSyi2lN5yZPO+fkxnfTJQrOaH7DpiLuDzEkuG4/9srSTTl71V8TDYOZbClkGB3i
VTF6HegoCnYYK5p604oyRV2tRq2AjNGupl+XBMHvp2Itm+UBgHJsgJRXxbS+0p7R8kXJIWwPIYU6
8RDWzo9nCP0n86GFi3T1NPQsXq6jOND+dz+yRl3Xs+2S7WqZAPaRYjydYUZnMQ6ptQY/bzTx2Yad
drnxyPo8THgJzcauhMgcdHaOMXccX+iTs9ilYK7etDOCxZ9CJ0t9nswa9ccESXWoCIB4F5AnpMYj
zF0ncfMC0CQA8sREoDTQQZRgue7xnHdbzJEkgAZsoZc+xl0qkTSYZpr7IIgmLBMxTlA4KHa5d6lC
m15mAG3TW53MbQCHgDqpX+3lZHxNLHA2yL9ZeRiHFEVIiJ2ufaTTRIzN4xLI/ZTZNoYHg6OIdkoA
hYYbSlgAQgwtx+KGVIlxO+yfcC+c276e30yzqOV6WJOOfUQVwOMla8bGHj2wyOWjSDo13+K4Lule
o07JOhjIjBnie8pl01Ng8zhsMXK8Q1WcJkddQRtwg6lGB4k6AgtWtO6jRFfOEDUZM/PV2mAUGaRA
xAHOVBKAxTRWDyA2ROVmnhHp/tCAi4gDEakYcFtMZ1Gkz4kKUxCJ+xATKCBcxTQOJquh0IuzQWDy
T3NMqyf7hka5BByGhjQ0X9GNrXWQcQPuQ5MxbK9mzcp2gD4jg628cuVugaATcT79EvPqMzTRAKUz
6xA7M1516DXqJncjHL/dEY3wwqLNRCuQL/4aye19aBv3cd8NvW63YfqpiT/w+a9Rod5b5bCWzotG
b76l9YNAz1Ozvyg9eW+UM8BLLi3qJNnhlArRqqZzeNbYLH8Vy/4HRk/h+7w2NNzEgMmFujvAIhir
oTanzgUDHNo0WC2Aw+YGdvpJOpK7RQMgyhGDG4Q5UFn0HH9OPeL/OzXovatOuQBjq4Mp2Q1IAW03
NZQDZ5DuxhzlEiZ2mLaJX/gL/AEJKXqnRJpG7XVMKd9BSD8mj8YPhd2oEmUmVNfoxICAV0GLonDx
/S/UxX9AfXzvY9WAV4XNnLAdF8iyMLBr2Y5AtH7xhv7o6u9YWwpJeDqpUgbGRfcip+jZCVX8gmb9
R9d+R6tElTx2qizYDmMu1OuTP9S2pX/x4u+YWSaKTD9YznZAurYgPAJejYBv/PkD9Uev/B2tslgw
w2BpzXdlGGgcqXOBvhuH71+6+ntPHyIVBasG9wWdGjxtTYp0xnV4/POL/8ET+t7Sh08Y1KilweNS
JSl51X3duTzkniCPR5BOZcqCxbyHkoSpvxRrB0nrzyKGSpQugdcJ2yFGlH2Mx0nfNBHQmT9/Q9/X
1v/CwXtv7pM0nvLZl/GuE2kFnCvtvQOEi3/efGT4c4zCF/+nj6OeX9Wq+dCs9YcITxrbF7q2FVqF
stoi1fB1mWmlSGYSVEQ/Xt1/flv+q3wb7n68Dv2P/8bfvw3KT3VZmXd//ceHocO//335mf/3PT//
xD+u3oabr92bfv9NP/0MrvvP37v5ar7+9JctymLj7+3b5B/etG3N9+vjFV6+8//3i//x9v0qH7x6
+/tv34DpmsvV4KjV//bPLx1e//5bFGFJ/ee/X/+fX7y8gb//duhfh/5N11//x8+8fdUGPx5HfwsR
jUWJAIsrJpczzb1dvpKyv5EwJnAVSOKQ0PjC0O+RFVr9/Tf2Ny5CTGFEGicRJkEXoZAe7OVLQRT+
LQ1ZDMObiKQkIVCz/N8X99PH86+P6z96290NGITqv/9Gv+d0/OtxQnw4gEuKC4mECgFA9t1T29Eo
7NkIEkDcYIan0zxIJ5BSRj+ZIBtAVgQJUgdA7bWK6ws0B+8qTAEdgQNXBxeWrQcnix/JhYgKO/fB
+w2g2nLEg+iB5GCUACgggC2yy0wch3CSruLipVo1KPcSsPpLU9ghzZzWDNUnMo/jzM0dmpGDQGgu
Bk1bs8og+GJBUVMvyUzFtE1YRAhK4wq4lvACqMWiQLV7BIUQoeBeEIocKI42Gb0a3v+6ryNr2w+X
9xFmAYeekeR4k714BNjTPEOh0kQvygEXW88zOGzdCb427foMqFIHj00qQcvqcOLcWxCeimYbY7KI
72EU0++sCMmEPMUeNJTuRGgT8gEQBxYh5kCq4/Icoe0OHhm1JMnqZYEzSTiGlx+RNffdaWpTVIcZ
a7BZXMHIGBQzlwAhuMfLxP/hY9vEJ/BYPNvEIA3J80Tw458c5h3iNA3oIx8LU6WfrQ4wmZWgegLP
B4TA4qxIbCPBZiyks2/AZf1wNjDDopfiAyYCh4RT2mUYsNfhNgyasISnSSSXe9rxeHwBXWoYbqmP
pToXDmqhq7lei+ijnVj5cYxbCeJJqGOzB7JJ9U41C9O7AtxtLFvSd9VmxV9OIyO8OUHp7h1cQGbc
1a7zrbsNQHdq3tLBhfEZRoO9vnITRcyo1Lh1n8egdsGjK2I+vqBXiiTKl7ZPr9yAT/LkkrWEphPc
tG7XUemKx7nBtLEqh6o7tDONpu0gVSB3l/5F1nk91Kz/RCMrl5yGTLEbBJJ4+9bWCp91X4ZcvlIQ
4eh1BYij+Yr7XK33CFI23z9YHULH3SqRxM9WaIlEimTsWv0ZxuSWFzBu8njQpIQO3oM5GqrhFu7C
K7klLYLT9z0pUox/0GOkyEABPJQDUVjxgEKdjyemFRJ3XBUVEOeBYEp+V4I+V23mfugrcGawFjKM
TtNbr8u5P8kyLeYsQrrSdR2Srv0YznFT4fPu23QP71DaZ3A7MlhQApObA0fDZQ9AnfBuZ9Hg9wGA
rc2DEgx27r2e5mgThDL92BUSIcw9LHN2kaKiOoeDG8gV/OERYllhIBxdOwnZz1UES3e9I9//C1pu
tz43rDfxqw9LdbNMMZPnHy+61yse3ws6Ks8YTOHP7TICjhEWnVzmWunvYq4CdV9EIT6FkCMWarMU
C1qXmcMLbt/P4WrfIHLB/SmJdf1pLZJi/DxMslnufd/WxdaSWgZ7dE2eH3njXfAFWXD169AuVZq1
YRk3D33ZFrS6TC2DiGa8RxrNCbYLuAR+FWEH8MNVvZ3CAKSkSlGwrBWVS3ZxA102xoBrh1flaXsl
IlmG20a6AYxXGM4k5WHgdbM+/3inEhk9y72NUXG/IF798vzzyITHASSubVc2Gqa+ol7JdRQw564G
2+BWYeCJ9w7UAZ9MM5igvmBSBb1Kyxg3TPjYhJ8WM+unqUwbnzOkfZz6IibyBHSzrzCd6LETCVVW
9lBjNgYDN2qG5ajb2KQfhnLqq21C5tBglErn+7CodZzpDu3rFqAYbmwUrQnujkZh4XZWpmLYgThG
+NVqsSHv4EIUYQXWCk+RhfSgwMKHSVSBoTYYlDZY7V3t7OuqyFA9gNvVrEcL47c5B6lo1PuUwW5/
bO1I0QBFqE5IiwV5jtI1GB88bPKqr3alVXSlPZzo8DtJ9LWsEbIBxqGc+uW+bfCuDv0y4FkOlg77
KIJVPBZP1+F1H3ugIMMRgHDV49puSKes78sIagTW+QgbceTHoHpGHbjwncRkbbkBpbopy2wOkl6U
4C/bsrwDn9jO10wsDYhJ0qBtuQcmvsynvul03+VjwSPMUBsZsOsSSgLUV7bF5zMHfJkufgLwtUfw
yAJORu35iK1JUuwCdWLw37INauzvnnpMNzViwsEgLbEzIKRY6ye4Z8RAvo3qdz++ffTooHY/VhlS
y/F0RK5o28ca3R0//Vh3Bhug3ycYTJV55Zc2ve/VmJRZQplZnxpQrBmoxuCs3vhlkqC8tJfpn6TF
SK8HXeN62EEMMvCyojBLOUP6DUHCuRRjClc3Gy6zuAdRrrSfUTMl3e3at/hy6EQ33EYtfEQBh9O4
LvZVPIukyBaMuM3hx+KfJUjYbDN8v+KIIYg9/PizNmoOHj1OdRyp4KDEgIcGjBfqgUt1HfnUVOcf
21X7/eBrUyHX5x/LpJwLHMELB3IKVsbYXxb0IhtRgsWtE7grZEMJOprd/Fsp989q6d+ro+9mrv8q
jtAYEEqxpiA3imOW/A8bwHIaoR7oiD2WjcKCXmyi+X1aluEAMnGUgl5ZN5bcDnU4F7s06qQ6jCxi
D1jE9PNMakBYEqR+ndc4xOQv/CTopf3616sTHEzziAsWoarkLEWl+XPDMaUJJhWAMg+2pFglaxjO
Dhy/iey6YQKtC+wi1p/rClKgU7O2jTiiWV/ceQb2luRirAuwpGSLiA47sA+KWoaUn3QsZLBLynUc
buMRg9TnNp2V3gnWYz8IQeV5Aogc9hjxdQuoNyuoYW6A68mprnsc/SGJpgqYYSoT+k21nqq3UoTB
fIi/H2W/+oAuzfO/3wNUrviEMHyCT9OlXkZ5/e+mY5yRJe1E64529MO1S6mI79SKcffGB6CSN8DL
WqiSwNeAhWCFftZ+ivxUUrJLseWTR3y6iux/lBuogFUFikiTfk4ZgnifY7AR+RO9CC92My/CW9u6
HgNyyDD0nqY4mlDejNgt1hISxNtwWQf9eY7myV4vCceszWHghBLRVmN32QKGGRtr7MaC5uNUYMBm
GS8/gZSOc0VDeuF3MpiaMC99M84X9SUfj1wEcw+ssE8f5g7wEQTU9HJ7AYPsxMDK/qkYVG1xcd/1
GQhuvX81KoRMCCxUH4iMKXkhrExtQA8YXGAdofRauxNwd1RtJnF4MOHYhk0HjvbY1CBwHsCThv3/
V1EnHkc4Tna5lS7E7suZQrZJHLGpPi5xPYx52EdLt+HA+v1VhY0N7xO8+p7kvscjtA9iGOdvwSeP
yA7eNWF4KJcmWC8sYnkUUFUHO2NT7B6u53N6AkS3zqDafT+hgmrpkqsh6IoqB31G4tKYv5v5SGH6
wDEzXl15A8EBr3MW8QDqAFQZCiyRpiQnMFHBOGoG0sZbQtMizkUJMk0eDJwjEFVHY3yN4MUO+Zwe
PmM4Q4N2D4xOT3tQ6NYi75LeEHQRbQMeEuPgn6KSazEsgVjjIMI0GDY/jnnsA/26WXEg36dd05mr
euV0OKrSAIiJee3v/Tj1DVRdpu/2A3jC5XXRBI08Sm1SehUKjzOcYBKlbkRU1PG+DevmCXR+gHgJ
dyguMQ1eUSghOAvkxEK7/jyQpW+/1Cuz9WOjWEczQLKDuIXqaf6F5vW7AvXnNSYoi2mItQPtEVbb
z2sMhIaWkTCdj4hjpOLYgit/z8Iy+RB8L/YDFbt6v0jTBp+N6MdhU0TuQjSJFAoryNOgN2sUjkGw
3IPI7niyor70psTD2XedVhswUmV3Fy4ehKZkFvOBICFIbhUJZw9KSMEg0un5fewCttPIUoK4Db/u
qbAj3AYnMeDB/PN95buK8l9v+bLxQ/4Cgi+ixAn2f0p/fstspXBDiWdyFN/vv6pTsNFkU3EMCGvo
r0cUjWzfwDcFSV16hGigWjFWP4zE1xKSOFY/MA+UdB+PC4YLMDw37MDx24qdwsP1oeiqxW0WRs2E
iPh1lvcNQf7qY9uKARSPoi5/YRgHAtlPOyUXBJ6OIB8mjEFPFoXvP8V+LQtMbpP2VEH7Qa+q0Cn5
1Jbx0jzESTitxyHGbpRLha17h+4OVQ6IISHFPCqQ8XMdThOGZQL6ki3kPTMa6WiI+lyC2gRe5Sg5
ntMZ1VIyg6sEJdEWbAw2ZJOLqvMKb0u+KafY2BdIhOL0U9CYDvCVNQP2MtXWRxRC62M8oCBv5uRV
DfG0g7/rTU3TbutTkLqbWD5AVvWJgQi5NWgaclRyBtxllveGQYs1fGzBA8s8DzKExeyIrHZDV9+h
KMyX5ELTEy3mgqO5acfg3iq0udIfnYa1rzEQpnVleh8ujTjjHETBnhKbKbh95mvh8YmydOcgUBQA
QIC07Jsw0ss2pOFDARNHOHbaGKwIeNmzfilyCPb6FobB8/1s4gN4KAdYP33hyj3rAeSXYln8VpTR
QxTP54CJBJFOqwEwgZxAzROIPWIDXnXE9RtIZzYCWYPV0FKStbxrwS4w38JkYM1NxaHJyn9031Ep
hHns1Hgz9XLHPWf7fmnPS5LcJX28L2lwjvvqtgxFkNcUGaVK+Rc7yRNfYNJep+KtWdKvuufT/ajb
5YpNcb2hIFhmzKYjOBlWQ/TRVJdfpxBpbJ5CaLQ2LQk3M5V31Tw9Bmt911bDK/VCZeWYgL/X0g9I
ic/HCFgSdxWUGCUoxeMdxsH6CCfSI4mgZF3m5luFkM1lnHLTNv2OphPPiB5v0GPd1JAAZ14md+Xi
v/CAPy5rrU8qQdrWUK4CbGNCnzEtfhNOgvYbi60Hu3VLWvaMVMTfQ1A9oZu1r2U5PRFqbW4p+IHL
4n4nxQoRDpS2RSvukTNxlKBIQ/FRPKoa2EbgPyUg8mZKWYh05Xp0bCWbBkv/YoJDYMqtZzRhGLRF
QYba9CYCnz5skpNm4SvlZL5GOz1nAvxHaDvdubQrNP7NuVIX+31drJvEQJsDCxBxpZPkaxNHb2ur
7kdJH5ksPnmHu5T1SIYJt3WUbB3p593SsRwjpgZngrQo6l081i+yGEmNh3yCrA2ufKu+GvWwokmN
wfXJCwS4gVw5Bkt6BIXVJ7ftVBSo/b2pr+MU0rsbEqGF2aAejPaUouuA84ZsXhV4wybDXNJAKxax
HvQkRY35kjRdc8Zgu5S5KAz/ldfY+80XJkjYvVIeMYCSEaIC3503eMAhSjDQQSAtJYn3TZQKfhxc
O7lzHytf7cdLyBIqPA6m1zZFGTe+rNh+y6vA1YTsnbMoxweI4sDk5EuVPCBgwn7SEACBIzRDYbbn
4AnBhBLnmTzPUOQ2T0DKL24aqeLuphxW/6tRGfm5WseRQhMapxHQVgbBd/Le7xUIxRqBRh0df+A7
oANcuvUQ6uJzDNPlcgsLi7E++iUFKq+mC7cEvjyROMCf3cGosHLoBVeCT+YGLbIA4hhN7KTGgrAc
Ti8T9FBtWYL9j80oGH5HxyynLQRwEbrlPz8doSj86SwRnOP8QE8E6JiwNA3fOyqtOgliDJSLK29U
tT4T1dLiCh9a8DHUE1qRUbSArUYXV/GeqLpBUoYk/4eyM9ttG4nW9RMRIFmsKvJWs2RLnmM7N0RG
zvPMp98frQ3sjhvonHNjBJ20TJHFqrX+9Q/8F5PcqmSrEkXN2Q1R5rM5ISK/zyuBcIhNsz3nvVei
OnSLKsjWzhiyZ0ccHvnaGPG0PVYfyIrECUUeOn8Uv6bGDprv/dw5YltI3324wgTFXHI0X3uOaLD4
fXNElvlmdCCpP/pMPqYtf8QxVJZm8V6YEY2qw9SPShdO4/hgjzgBbCEFg3BdK9Rksdnb5W0JwAO8
Qc3q+GU2fkfQPPRkxgRJjli+jqBJ7areBtHRYwWGF8GPofFlUcYIiYI2eWc21VRnS418RjkguwOe
8nuz+l6ZruZXfDzqNh+i+Yvvdu5wQ8JA415S8sMbJv8Wrei1l2AEROl4/TVt5HB5bRxSjMRYf4C2
ZH5DwxEWGrDy2py0oqSvmwJExDsPvj19HRSV7ggtfPluZReGINof4JMXInjcVvm83AaEct0vZhMs
QXrFqnn3GXd30K9CMK/4AwxJQ4hSR9PhTQhXU6iz/Ob6m+eyjG0DsetEpNuq+oCJr4hVZ3V8lc7w
+Fqa6qQ5LUTXKoFf4kQmVT1cZmvft6QM7QeazuymtCGpEUkZcmmW6ENg5ySa2h0kYy7ESyvo79Wi
lXpg29X4OBAs2eT+asiSxF0rByHgXUphXj4Q+YMrat4qz9mWw6RbFH6iWBazXXqpuZGSHEmI4sk4
278zi072JTXhS21CEizVUfkR9wV9HC9xJV0ep5lI7upm1EWqX0vp+4xPoAGMq9CAabfHkB/SJk+/
U7eoJZSTrgRDHpwV3T614e5Dw66+F0nFc0gqn/IXmH3BALuibN6vd6oneIZPgmeVrbusXwBfhhjv
EeKL9nvoavnmdA0EmLS1AK5p864VKZ+VFw2X23js15Sh0YKfzIQSqb2XWTkLHIYdB7w70lM9VkrX
jYLelg3bXNHzrCiSPaxpsy5oj6DKsIxWixFCteUg4q1u1MQLo8usfA/GoTwIrc3w/rpa/HzU7gVM
sPwBeTWq79qqHfx9bE9+D5UQhuu7Y7jjguilsaANwhGivZlHe5FGOAbuINveMC3jZx4Pcp3YdRJ9
CWoD8mVVmkO+8gxf+QcktnGAtnDQJvpko4Pt1BO8tIGEXEtMqvQQ7ZGg8wJebyReFYKnp2SDtCAs
QjL0SjvQ9jMEMN6J8gObHfM64W1oEO2pPXmY7B7ar5cX5LqGGajw5QMIZuNDGPsoL1ddFUfOF4iw
DQCob90HddQQdgkTf3oeCHkDyE4Dqpu1dMWkNm0SpC9qnvrgwRqGXsFqTFiw3zWcnWnNKpHObwvC
cLwGppM+GvuJc5A8sXXbuF6LGD/lqSKh4TqY2qWS+wpP7trlX2+eE4VDsI7CwBrZG5Bl7AunwUYb
ncyC+9Jgw6pO5xC5Ul9F0xn/VzarGv0RjKt5hPQ+jEDaN6FyarEefdvS4ToWXjF+5XjVcFcanPvq
1+xjz9K1RPRm9ZS8w0oMCjhEebkxXwSfK85xaZfzl2vXnHzMXqBQWu4ZsLX4MVXKLs4mta/kn7vd
Bqe7sT/YhbWs1sGuO3tVkjIEuySx+ipEl+Xk8jSEhnCQ41tJ4zQrEquId/DSlp0VyENmexnWnXmL
XtNwKTS7atyzUxByqGjM85tS6KzAeKGFgbiuNLTudRwVIcwuu6fY0o6oN9c9J+2aZQuUgqdxncP5
GkjoTLJUXW5dR0/E93EUfKWpnEqcb6CC/ox0lqEkbcD0yUN2dWuuXPbY9BTUc1Ydahd0djW2Tjbs
k96K7b0Tj3O9KVwTKaw107psRipUASThAtlEjp0jvk7KPOtvEbZZ0V44vAs3kyR980wpy0qFuRd3
R9upYk6JCDMiUPDYLMGpIbOZe9PwRpJM4R6zifjkDeSvfcPZuJ3Mon7PCP4NN5bsUcdQ/Ecwwdu5
xw/XgGy37qZAsuLRFKAApwjJV3SMy0sbT0257SsQBFxQPnYDFWEE9J11/HFM8sOl2y62/pRn9nfX
m5bXaNnjxwe6QVG8Ag1IKJqoR3iNBt1JG0eY3jX0Q4rS1c8vY94yNTSzcC7uGQBU+hGjlOVZ+PNy
lsEG58CripwuYecCtgP+25lO3N/aHIaZ0NY2raan+GNnDS3yP/HA6TJqp8lqZsm5xEoQO0Rr3MIr
/HAtU64lhPzY7q+zqMEEJZQQVJV5Qbfc9g/BwlVH+yoTBw8Jr3L2lVvXf4F7P8EwmrJYm4JxNSco
E2xa+T8xCUxUamzxgmF3PZNnGJvDJqv92NxYHJ7VO68Ch0eEq1H42MfgVhyghAx8i1EzBeOqh2PP
m28DQ6hDRiWqVrNCmHxzxQDDj7Gj1g01FQcgErgFiqluJ6jY/YYtjHFVWOJl99ijMKkO6Kvn+uwb
nRW8lk1TNChDAKD30gHsOP53xfmJVsd3t/AWsF3hsUyEA6j953dvZ7ewrN4Yd7ND7M8mScDqT/Mw
mcMBbmaVomhkrLHztQsN29IJk74B/nAGP7vQjvuXAnjxr/0HOuQCvbvgYXQmDlJvCuA/r0Z3jVfB
qLcZ0HVm8UWgJRErI3U6f2dKxtG7MKUOOyZQyft1Eym/+Atl6s8L4NdrJBmC32+zHmz7XwE50kMR
mYb5CbIPveAK2cDyvaF/R9vIFpjuCixmpjv0AKp//H8ZPnxq0pZLgLai8faFLsUt+NfwIbbM2kiL
/NjFtXZfTAxmWjgA8zS+oF7BLyFFKYGi2Ul6LrBCQIRQDjjEOYT4ctk/oygQXxqKNHVKrSpy3zIV
DE65jgeLCeuNhNeE44gXzeYeBVvdnJt00mI9OJrPvnYBFX4Mk/OXW/sneXL5Xq722KgsXHyIV/8X
TMZ8EkupZWAKwZFZNip+fcJgplanplbG8OL3Xmv/BWL9oIf+34pa1pNFzJHFiIm1jZbg07sdiDh0
ZEw8a5cbtvwG0OmX75hU0PhSh4YUX6owjllXqGI7hbPp7po2arb0EYM89rjEthDCpnhPmCkJf2Zn
9xtKYTHcFOhynbPh487zl5fgcw/oOZBIPFdDdIOQpD9HZLEt0MDTG574vTxo3dpLk2Vn3vBCP0tL
/pctYIFc/3mLwFtZ9ICYywZgu58TB6hxoO3ApQClEaOPbnZseu8+ZSLwULg95fsQQ8A74Yr/LUQl
UeL9ENtg1m05yO8D0nnPXice7Jg9nBloPX+5vGXY9n+Xxw6leHQQqEzFTiUBWP/cE1pdNgmTe7kv
iLhXbxPHLOu+BhuqV67J5IniqSrfZ7tw1YqvmbXnK34RxaFpnOZgsnAj+v+9KA1DjHPDkWApTAI/
Las4Y/qkLSIgrphDOoVszVfUOoxxYztfp3pWiTQPzeKEVUI1t3P1Gz5bM9/akJI4jv9yUX8+SO6U
hhCnLRAw24N/pj8xzvDriGLLSqJ9nSDq+9EZaV7/rChToRhkXhqQP82wey2kb5v3vuh1fPCdWeS3
hOyZzr4p7Xw4ek7HWVcnFJ9/exc/ATVcny2ZrTLrAHuy7Y+h8D9yM6zeMjEQDZK9mXlO89zqfG5g
FRWkWoJHytKjqVR28ywnIaNlgtq6+qFSnjndaDlqfAH/+4apP2/YsrBIIvd4jlj2mtL7TNHrqhpp
5piJE96C+LRP3gCI64UB25NXj/TDARiBe+iE7sI16H8rzty78ltZKtrrK/xgJS6TP9HapbVQ2Zzq
izMZtbszzdxYBXK5mWPhL4jUICePtyiAJdZFtVFBLWSrBjcrlwbIm8zxxgvxuX2NOf8HXiktqc/L
JFb9EwbP0bNPnyNWVzgAwhefHOs+p4+zKrIr4J0F2W1itss4j1AoeDhs7+AKkZPyVXKN0vsBcxh+
Ej4rxKOia/wZNpAz1gayrfTOKKz5ye4mD7kSRi6bpveH0wTD8mJ5eV78toBlGCHSvfyggMSxccm/
DjfhB/lMgdxMxzKhLdhDIKpvCQqYeEMn0IVDMUhv+uoCbb799yO0PhIs/297+NgcGJXAITDhBi7b
2KftgeDDZq5LQGQbmc07fQFvIscJF3Yt55K64c9gdnP+Q2uvDHZWxxZ+FxcNrItgQsC11w7zlaNk
vPLbSPpAMpvw/Hnr90Mx3UcxqU/9ysSgbXEKT5vXNM5GCXlGiXjnREnh3Xqmwg0xLrWHlVImsQqi
uGZ+ceVXFEYsh2088D1WVJTI2/GDEcFTQzwGI8sANuja04my12anmuKAxQOuh6EraEKv9EeIkbTP
aJ/r8vtciWw6BTKYD3jeIyj20yJBTpnObQ+2McfOxUwdE49P7JGW/l8ynt1cIbior6yIwQmVxPMV
ByOnVvDWw1C507gXUHpBckvolEJCla/o1RAsknVspbKfLC+kd/KDXMXbu5hYSoMpuB86AksYO6QJ
XtV1p7Y0VkAiSWzN31hNtExONVcwLV1VZ4zaYzAZxESw5yLQoWSLWQNPKWgQcG6vJLIrYtPUfvU7
FkMqL4hf1VH7BjYvadmEDxqFJp4aH1AcwIDMQi4smAs0ouEwruRcLU8W5hTmXRoF5Nro8VhdEynI
ECuuMbuwU/Ot12ig1phx2MjBilodDYw0470bytBkHh9M4a0/VWBg/71w7X/tPWyDnkmh6dkAvqZc
/v4fm+HQWulAbIF3WkRv28xtzfzGHbDJWWmjachj/Ng0Wlvjd9CIbrgQAjTqxWiipVIhO8m7DZzA
Q3QfkdCHaLf1ccLLNYF0q6jzBTF6NZ5QZy8v6dZW19sEXDMj2bfF4OCZ5qf6eUr87m9Rtp+LaIo7
sXiWcgKa1Baft1Wh0EnGmhophZFHWaoq5RzGcvABCufONe4UK55h/JyPclvALez+Ys3+765GCw5o
EHThKDS9n0/CKHGwck3g0+GmquyLNnU4HNuhg0tSDZACto4pquDblX5V8U9oTQuH9YoJw9In//ez
/sx24uCjqSCqBEK60Mv59+ezrgu4ycAt8T76eKWnoA7LXTnkHCeeW6MohQfaEIqBV5HWa+Aaijx1
RUB9i6u60pCue8nsOlCf/3KBVw3FP7dR2i4hPTRrUDYs1/wYTPxjOaL9mxCb4pqEeNrF9KjK8OC0
QMDNFIcfZGm6f1To/NQpE96ASZmP2s/fDbGmK8PQjud8pXI1Im3suwHfgfGlj21/eKnzDiqXEcR1
/Luca4+PkFn9PeEsgpdByuwT6vWqgr9SifeEuRkGuHnCiZnMok+ONrAjzPCPRizxTct/GuO+bi8F
Sx6GmIOtyMHrnfJrpCxLbbm1Sbe5XkuoUFVuIS9Ddr6uwlkaDL4q2OfyTXmjc8HpM9CP18uKKD/6
x8Rus3JTYpsRbd0QZulmll6Ip+xgivYBHQqjjeaD3OOYidM/+gCIiGfnkKshUg9Rg/aVMH5zik9y
6/AzegJqhtx8vZyExGH/RbUBNy5NMgZqvqeWOzpHLVfb4/nm48QScgN8Q8w1Tmh6PMyBU3n4AU0Y
1nxBQT0mj9oYYVIidKYw3krEpvHva39wbeU1TsDDtp75wrvGbA3rzexcByvWcNlpr49srh2OhloC
pp21qhV8rmRsvZMXGzymvjf84TmrRv/l2mZeT5Iczqp9d6XpoZEe0ZziAqH0FywF3PmMn0KUfsXj
mbELbrNxsZ6C6FcZ5Dq/t9pAOTtpGm8wYj3veG3qK6dksZheyNdfppbtjcxsvAPh9y2VtA13a3tt
fWVYsuiayDGNMyQVn4FI+0EUvKLPgzHzKIas7cKbEOrYT2qhPtt7YujFQeWQx1dMmgwbEyLcAfgJ
EHaEAtFU31ubTeoRyju+VJkINaRNOg++mjvlPKgsD6fsMCet2X8hcxU8oufFmHZDMeYNhF0dBPEq
zsdA7nTUudFTULeYBocmHMxz5VSFkUJ0D2P1ZscDhtv4dPKpgv5uQtMATwrDmXZhjA942mllv6Z0
M0crxwRToUV+SlGhsT/MDpTQEldBjKJ3uNJssDZ2AO/9Cx705rrOPPErwANz3dDBb4fSMDbCxcds
LoXc5okR3mTRVN5Swc3r1g54NImDBqGEX99iaAENpU3Ge4pHN1ox9CLkdZyCberV/kVG+tfMyBqV
VE3OjjU+Jv3gfMfGaLpNUY4/zcHYHeoBFwtIXf4Nhtrm2YhcKhuaixXxIQxi52y+MJQLd1Wjuwd8
AJCOmdMEy9Qoim4NvKjPliRLpvOLAyqVbjvyYadFlIx1dmfC/J3xcfCCNPzaxNl8wmQRbN9K7W0+
OfXZCudQQQ0rnTe7j0wsk8cBP2vtrc0qFtRPRnguh8o5NFUrbiYxOvvYgqcHtW3Iv3TONB1lVT1T
0eHjh7tvvmFqFt8ASE43BRD1rvcb/1Ijt9mjCM42jNmc7WgE9g7PuMBeRWb3dSD9bt2Yk/vgV0b8
ht8yFE2wwYCsjapb+xNjx0505obcg+muqYlQBmJgdIPj2IngiXFLrki4BecdNjQomAXX2GUczNry
UeJPqUC8LeyNmQvnB5uwtFY1hIOTQbL2DiOf5sFo7fDoiZHZSjqaG4DX1yorAmJpS8iZAiUj2+1t
YUT3eK2VN9gwjls/npjJaaKYn6Z+znfmhE/5JixUC4W9CbptTZWAzZ94Mel31kwho52wjOD7PCTp
2hgsyKvF+Mv00xFyi3OIYjf/ZkWdOW0G7bfuE5K3EOqiL18T3QcHieNPsfJydhvuc+NsyjGbcQId
7mcqw1XAWIySJcc/O4jddhtie7LvMDFQW8ZzMZ6gY1ax7cxuuq6pc56tzIZQYyeztysCfFY7/goy
Pc5YoczGXdemCDci9re5URB+BG1RP4f1AehTf8ULkbGklXkHrzB+ISDCVSuWau3rajrnBr5JtuEY
X4vEiV8oEtAx4LF0W7Rx/BobnS5XU2rnN45vB8zSu29ZS00eiMLd56BwGxhCbrVq2w7llmbnBT3q
slVpR9jzzYVvbrRb64eCcemwCTEjfIy7MVhXg8edR1y9pfi2CPYpvfyX1Q3BzyFyHuLE8n9msR7v
ZQkVt+is8a3rg9xYCzV428KSQ/namYn96s84dGHT1akV6yt+1lbv3YJf2TdOazz6IGNbYhtCrBDh
enehvjO0nRcHm9EAuQIRQmqjLuN1Rr8qdwEanv1kqOLopkZyESV0p1Yb8xuSO4nvpGdusUmfX2QX
pzcq9XzeblUfJj062xoD+9tS+aimjNI7aHwifLwRsq5Zl7HUMU7WKX+p27b6nQU6uGuJIt9YVlWf
sgARZlSJe0FFkhYMJx0H258A3soa67Z5nWp/2lRiegKs9t8dzkseNmzXKbGaJ2xamnufNgq1zhTc
h5N571Qk4nVpVx9jnOKPeGpbCJTy5RYF4Mo5Dhfr1E6afe8W0aac+qcpScMH0apfbj+N7Ee9d5S+
nA4CVsnB7xKCzDnFMPaP0/FrovNdM3fN7RBFGK8Wo/VNYXyCMLTDeTJnNrmGkxs8CzGz22NAh6/W
kNlfKjlblwB3gZfci+sXj5P6MRMBGQgOnjCXEMuFFYOq5ked5vke0SCBC7wGEJZ0si8tDxaPgkjm
ykKsZdRPr2MihxVLknTEcpLu8+JnsfN9P1jPbCdUWUH81Qva+ZUkoGCHW+5iB1VZmLoWnhe94fBf
fDGcjK2wRVlUzEZxdJrB3Ll5OTx1yj1jnTIdRd5U94wP2zuw5Xjfzqa/YXGLOzliXDn2YbmHsT/h
i1Xr/jYmMfJLEkHA8urG/gLIja16LMWPLnXzY18UxU98bVxY1DW2Mgb2DVjq5IvBTBddGMw5a2VM
7o7apF2nBhx5fKBwN8dVosV5N/uW1WZ2i1vFZKywiTBIscfhP+nTD9w83pNQCYzr4VExjmV/6ej7
YR6G3pmMy+DVaYm6AaOeXzsdm+8JZP115YXznrdh+prEfdJjApjobYKptbniTTZWjKj0jwGnQbqu
/D2fTMH4mFyBjaoJW8UhSDvrrOswiXMktrsa2B4XqMz6JoOAus4n8DwFu5hXdmDUCF3crjFXsZXi
/ii1sXAUw+4uEWn7Vk1V8UAAsjdtrbaKgn05Je0uGQP3CUaGuy3K7pD7hbP3qWZeTWBsiTZpm2Iq
vB7ccb6F/uWtcwsDcztnY+eYLB84HZsDmqZpo7K2uMVTf1jhC4KvppVkOw6ddFeIdOdlWDc7IaOv
Uc7OYW4tB+i8IUU6Ni8GhJdnKylhjfqx3VyMMoJFNRO+ZRhmpTEPycZ91rXvsum6fQfacrQt7WFM
HwpGADBYk7B8J/xR7k2CLTaRVG2yVq1sTlY2fgX7U2dqCozY2RcwQMNTSJGXEOJMnlWa0pnycz1W
QXNoEat8o5MBSpzii09xtgb9KpBqmRMRQ2ayG0bX3FAC6I1QQfNeFX56gdWKzZKt0nPRN8aFdVlT
+bRjt8Lo91KPGG5xxtnRQnsfmt+oRPO9i688slrsB1YJaR5vk7B+yCA2X1VmfFF28rUrOnHo4HHE
qwiHl5cujYcO36g+3KJzy78l5JUeELm4D05SqGdsHzHqwb1+l1ekSgSEjq7msBjuMqeCGDG60Q/Q
N7n3fIsJfiRRcmGamu7wbfOPHIz5Jalx6s3qhSolsO4qwu4CU9VcTYhlb6DTNJdUOuENmRXxo9f2
FnzxLrVXyVh7T73X1NMh7vvojBWkc89nJSdG1tioRurdQCO4zpE0UUwoeTLaoc7XSFW6mQEZ7rPz
aFnH2umt/QT1bBt3TvRoYbJ1gSpWbqeqeo8Y42+w1+7XLWSedVnhum+ryXxoCngNBt5odzXkgxPc
t4pXhG1EhLl4YbOZzzFUyFXTB+9WDzlvbPBLdSBzKxhNqwamB7pkzPrsHEfFhjayqfxsB8mgWwcS
9hiNF9ITFyHKri1jyEGoJ/tjFJfUnrE7Py3OXD8sVRvveWbyBfIMezbEAs+CcXMGMDR3+J7RIeSg
oYcO0eSbX05EBcs+/+qNVXImhrO/nSOYWP3g57DWnWlfpXmGFTv6zXENCcHcQtZQ6cp0g3o/ZHBb
y8jHH7Wk9qNTfqkgA52zMWWtJKMBHutmzUUmctorH9+7NBpOvQP51agK1qmO7sCSy68jloWrNFDZ
W26HkmKbuiGpBkjD0QBTVfCuaHdajx6pBjXJHDdqCsvTPLecYG16lvRS2HFADjMNkW+o0vX3ysC9
lYNYXvowRoBsRM03FDHY1Tqh7fM6YE6Uh6a3BOZMGB1ywdUojGRVZhFk3tTUj5Oy3Qto3Igpj+Ee
1eC6tzVBNeyWtr9Lsnq+sV2sa8so1StTi/oG21MIlakDOza21M3kEU89NfkPEt5BqXPHhExnd/4G
UuFEymQRoHhF6fBioU86xaZhbbCHwqhj1j3YYQl4CeS2GebkrY4I7fCgaN0EbGL5KiixAG3tlmco
eu8ls3vYG6SS0oN5sj1ZwJVbjY3/sJpHs7wHrIqfE1sbTx6SuDUavtJFhBM6uzHuprteFv2tGdbO
3vWTsnufE2fe+DZpTp6O023WUu2ViJxOGHBiaJR0mcTXpa8wBm2+TJHp7om9ILegDX+WVdC+pGMW
f1Nd722awIEMlLn4zCUqOuohM7YGbTdGlD65Ib3uuo2jS/j3c6qm7QzefQodckq3yM7yZ5mUHtPi
DxYvhr2cfXakQGiynlX76DUa8LXrwaSAT1LHu0FzodoLAn2m+kHf2cRMDTEXL6Mk8ve4+Xj55Tof
NgMmCvfE2FTmruxJ5d4VoUu+A0KsoN8SGVkUW5x4hXdIoBN4tDwpJp8tht/NuqNHSp87kBym+Yhy
0PEOo2/cRMtIDLfKOHZ3eAEsC74JJ8t8NhCrvFh2E+M5YNRG/lKNcurxbUaktMVuyC2/ZLjv3za9
Q0tdeaD0j7VXgKjUsx+ML4AnwAEikkXF5Hb2jjOy8WAfiTZUd4iNPHHyEzCXo47j9KfNPdrWTV9a
m6LGXe0mECP3zMsrrjdgpdiYzvdZfmkzl9l65CaQEhPik+JsZSUtyJGJqRxedTGQ3akQuSr2QxgF
+VM7NpF7ZzTdQqr+QIsIYuXPOhgVDUZISstd17QkuayYCuRoJIpesJ9XeS52AcHb9ZbTu333Zrf2
b6IpWx7lBwiTuk0P+8plAMRNztPxrUagGP8eP+Cj+YMyMaYIwzHmXxihowwp5Iwa1S4+0kCVB5VN
LAOUqZM4MQTo1Z3oC+bNWBUD46WVzRQRxdYHd7+NcZxTQ62zp3I2dX3rWiVpIj7ccLkzIazkL5JJ
1HyMMaon0FNH0fhSfzAR2o9HdH3qrdLcoVUJ6TNbdNAgTVegOPNiwLkoNqdv/TgW8WVh/o43EXUN
IPjItAQ7jF6BFRnR1FS/shDcqKSCHpvbkVrQOGAJKMmgNcaZ0z4O+bSrgrTAX0G+WVM3MDpOoXr5
fzHWWmgyf8CnLiMohol04pBS3M8xhhrDwDQn3QXJ9IQY18s76MOx8qpu6+rQhO1l5tmmSltWEWZx
4X2En8TfgjdxOfnXZQB7L4x417Ys+a9hWKJ5M8RomUeJw7K8sVTgeZtwatvmWEz0HI81VHb11uTk
w6HPqwA8URsuxA80dKyGK3gbAw8R+kVsCPBbGeHy/EILvzD/P+S4ZB/OUuGQplFR/y8+VuR5FZ0l
KQQexIDl38Yf65YOACwb+aqqdhiyUPOZBvS+03U51nXJUq6RRA4vtEXKPILQ47oMjQ2XdhIbynvh
Gcp+guahjX0ckqr7AyracM9N6Ox70NDa316vM8B3jvfUbXnxLaTXwIQC27wnlPKQRoUozdfRUUSs
d7AFipuMiW/3Mo30/tsrxMd6Z7lapp/HvwF26e5h3DmZPAnHcQfELWbiw7APGnlfY0SZfksHAI51
3IVNeDaaOP9fUC+QKLYeiecLBniRyvHv0XgTFBEBc0xrdHm62JlJPyMORQ+E034K4m4ilcmaYt8q
xlj/q7+wSZq278oOogP+nD5IsMd01YKb7I/mPcvKrjEOWWTStYr41sFiXIf0qy5wArhSz6zR8ORb
QCmVnA2v6s2Qsl66t16v4nFf8CJMkBhp4viy+NDz/10JT1MzsBqMPDDkdlBZot7g6QC4CFuBcl/R
ztZx+ezr9niFrjkF2Ydxt+ffEDzHDteaMpp2AEhmur4ODPJhgnpTG0hg7q7/r43Ytn+87jpIjth1
oIHw+NJWslCuj1IoC37TyDzWhzs6slygbfr1m1cwXdtldEPK3Ao/aItjQt5DeQAR4a5dkVpsXdkS
h7ELjH3izqG9tRrMSH9jgWnGrE2+/eZ6KlVVEJAMOGNTkZa0Ik71aIYkVW21AyvzHOIX6qMvs2Nv
j5Wko/fRkk14w+6edyeILF1DjAnlw7M7Yof3PpRzIgnKSxGCZZWD1MSMffHkp81oHFPseo50zt4D
yKFUI75ZyyUHI64EO+o/Qx+Ez/pbUDKrb27rGjnkWcS6Fl9EUifa3fLAuvAc4inaHZO29zxO1HKq
4t8KBbp8Qz9sD8dk7lV+Dk3V0fFpZIr8ozzmvY+qrtd3QRj5DJlz6KEbS5c4qtq5TO0DK2CsD36l
u2qP04kRR6sIG6w99SGMg3rE2/4AdhP0T9cTB3kpV6+MZplkFGHCxEUS/EKT+PEuXvfcJGxMdo4Q
mk//OHNNWUsDUZVAXVeUPwyHHMIVZintK2RrXgXhuDGpV/897/pgNf65XUOyk6j7bQVVRnyOQeWU
KDFldsQR8b733e2cGKZCrNtDIYgwYfKD9gpTMH426NDNY67p8GKR1zgzirzvyG8zB2uPCVB0D9pM
30tcYWC85LbrjJuxGjFeWqxTstNEgID1yODeTx4xPk0qsPhmTPeVAdH/ThCOQVoKMuelM7S8H05F
hspewMgK3ymxS1QOuLeATBVD28+rtMpkvFG5cghxwvnWXxtJii6yAtFXYtXLrDEvYRghxC79yk0e
09weq3XAcs6PJZoasPrRHtWpnPyxXC8cyFVQB1FFIk3T40/rFuqS1nGp9v99x+XnmbDrWdCGbYm2
aRl6258sFVx7jpMJOs7xenN5Ayt7VU3+D6wf+nHVFkn5vUowsAcehPWIKUTw6As6baCQfia7xY9J
gi+BHPe4aQ0WkZQFXLxi+Q9tBO3gnlQM3W1bwuWilcqIPOMJYxJfozuMb8UYCmIsCe+OTo2jU0k2
AJYF1job4Hicg7APh8fYYJynCi3alUZXUW9Yoe1TQJlLSQamSTAO1CT4kk730PuV961NGjM62v0k
d2MNIL8ec7h6K4yZxxRIg/DRdWwOfku0aZ09qzyk/4XbN2NwOnVkPI2hrM6Dz/Zxglfnr+HnwtVy
Zoyi1/48Yv3IwMUpKI+S/rubelgG12X99b8fzZ/yZRiSSOdsfqDGpqDQn/mmWbCIwFQvj8VojO+R
OScDIgYLoWxJFTfvLQ6BpYEY2+bbf//mxfDtH1XTQlhzpIaWacIH5dl/ZtHBBjdsSdW8T7o2B5Ri
5kA/QdN/l8dRgz8a7Kvm5HbIkvBNW+xbOLjs+0x6vf9oFQ7M/b9c0Z8UNbhpsAVcaTtsC1wXIsk/
J/UQJui/MqrH67gYErgt9nnj19FjB4HcIo29WwQBKuxRd0AiaW56lUbHUvMQo79sU5+LSi5G2I52
lbAUDAJl/3kxypddGTCl3kVDzuYKhNPbpIA1rr2zG2FdjCxFgst8UkyHiAlT/ojZUNfZf7mMj+Tm
f+6WEkkiFAmtLRuCANS9P6+jK91ZZQH4/5D9D3VntiM3km3ZX2nUO7ONM3lxqx7oU7h7zKHQ9EJI
qRDneTR+fS+SUV0KF6Do+9hAIVGZMbk7SbNj5+y9dq78FL49KrvKLLM7bQgKgkel0tGo6Mwwv5t7
yGTfoQPKG3qZ7phO53axW/kCJOQRKzzX0l7kWfZYopyL44hhjN9M+m1nlbK78bEQNLe1NLv8KbM1
vdK3QPNNeevKsiq/Q27Ky/eUiW9vRNIYMMYif8WNi/CWJ/BCoNGVnAL7MebgiP01eiwrKFbw+tSg
eS57YVb7VcmwliprGZKkTdR+iJuyru7q1pLjO4+le3n1XeiEyEZMADmaiXVgXlF/UWRUAA3bSQ+r
8yDr7AeONWKWI5oL8RaDQPV5LSscp7Kqg7VABfKhnaxrDTN7fzMunKRBKAYVOome8VGMTs/ka0GO
rPZFHqBZ8cL0B9KWU1Cn64zak/NYlsKgzY3I6NhGsL+PuBOr9FnhZw+1FJq89ft+E2Sx+DyV5EYV
Hph8fpU/tHFLqgPWtA1ayVlZUGEpe0KYZ5SNp6koOqPNyvhryi53z45OTMFG02Wg71UQu4nXlsHI
g9/rJhr8OpuOkR9UzsFMZGp1nDmGkLzDxTPSxCMOGYgueLRCH+4DTDHDrL5HWGHcDRwQs7lxiEd+
yfwscne63uUguFLYKTuygPA6rIo44ScYVP0FFDbwRkNO/xZmwGLReOplwEGuhtaWf4kZWGAbX5Bd
uohnzRCqMYBe5pRPsafWztCdKw3Cite5JJ5ezd7XT3Zv1K5nTQFnBV2KhEN4HPfyO2t8XYIEq63w
E7HO6ee+84dij7Z6lt86Skgcl12K6mwFraswghlikeyMdurCx/V1+k2JWG7SrTQ+jIpip8wlZTNe
RWNc4VJsJD2tnBH1WHR3Vi21ZvfnxfICfDEv3w4cEnYMOnozAePiqbH9LsR8G1YH0Oc2Ej6O/amH
zW96qKToQs9H8dfg0I+C6xTiGgru9bPD+ZMeDIKRXVJdzCzdp5kDix4HvIKBcZFrZsmg48WLI2U3
Oq1qo2Vs8X7JWIjDnAQfEVgy6mKOBLCIrUyYQpIKDp3p0KCD29fMBvN33i7LAU/cr+vgLNZzVYtN
cj6qYip4+0TifQ+UoE3DUxz1nIwFhiRidOwOT6ZEkgkmbAzwPZW5RnCqYdltdUthggWSBlc6bqRR
6XdlinBzU4TqBPcmGqt2Z4ExAIahZr55pbklSHG0kEOBlGK6M+ZTwimmRIsPaKZgM+bVKIpPkDnd
W9qPWGEHTvL0imkH4N4YXIEVtlbrT3SnLR5MixooOaREFT7Lhnr7RNpDV17rWv+M3Cr4YmJLqjy0
wun0Cbc/dRXgPHu4JqhTno0+owJ2ETCQ7CHCpmWIm9r9FXneI/m+zHue2sFxXWYEFaEPbOW8HfDy
ZXAgssC9jdvayrYAptpu73Az+ghELS2Ht4D6h+BRUXk+7SJa2EpIUqju22hI2eUt82PQDZNPR9LH
MEwqtlSOoZr38BSQriGf7jKh7QPg41tScqZ2NwQAcM51xfh8P1QCUo6WUUcei8htPVLgyXlLFZ4s
olVCSkqA8238FGqCagt7aAi2TipMTtOql8AiRyf8G5RxfJtLX6b3tZtOGorB1CVZCLbG0Yr89EGF
Oc3V12uDE/QEOthzsJH/IGeVdS+XKDquSJ1wiUQVOPweVpn4qqfFq+lE4BViIJbwKOz6mOljGtys
FnNC8Kbq2tLN+tVlH1i0lu6klbK4UTJ0IDGplDxB8sNPVuxA2ZFe2TfHto6VK3oNVktMQNag+O6s
AWS5bwSeoeSFPFp9Otwr6PBIKOhZkphdOv2w99u8G658SZV4U8y5iDrn14w2WiWf21wJqMFRhcvN
n5cP9rLfnieCZFhDWD9gwSEXffs8NfAU+jGPGF8tJupJVeP8uirSOL7uxgQDs5s6GXOulSaxAi9r
EyvUR1RBM8pQH+qZA0j8e3EzSk10c5giK2wfaBHNVCt2ELvnNrpzokux5MlbsiBmyKFCsDJL5GpA
nRYYoGk3pXVMh0A1bvWYOcSBqBk+97VTpWQWdD03YC08GC74TCT2OEMiwyNVKehfypDR9CNAWb37
UvRkAp2yPqtiZIHUs16/iPVXHFXRENbwPfCDAX6qtajVTYiB8P/0SZG8WZNZ3KuAPS2z+dV2aAiN
exVgSfV3bRBydiPyhskzCuF0TpgrqUgJDzVYgeBgtM3XhG4ZkDmriDD2s54hUqxrw/maQCnhrpro
IUJLm5EMK6pgxRaUpELNiN28o9DuIhaC87obVStzYeHUhbaD9zhwYRztHKC7OHcdYuE+mK7VKtuM
mwDXKi1w5QipNSQ3kyA1eL/MV+aIuB4l5+qMkT5jSAI9GxnPTmP2PKWn+DysiIYVdmGsYtxVSb5q
YNdXzUmd614k1PEFDcjZnEvxaWi3Wmkr7W51Ka8XSzdpGkabctnTOUw15bHpbOIPMIdr4xXNT6B7
3opFS6wYBwFIzDSTnlQznhSvAJHZfEki8DOHeEDdRoNt4cOMMW3s+4jOtbNXl2nGK19z9Y8g4YZv
wbTXDUeAAZESveilD8Yvn6SKyYpUYPQvqT2l+egJc5iicUPoJWBGvq4m3FDd0AC8mUkF7mLJyWyb
TzKx/fmy6TETIq8T6CXuWgPA/p0eDi4F8wK9tWpGVScBUrnYlRS/1gGOcQLsIDK72RAw4wEgVebk
aQkP7/H8b5KOMvf2whKUdczRal2yyuXizw0GvmlcDCU5amBjU6dD4xyDIKMbSWMC4BtiBzNs831b
sN0nHt0eF0hDoyQNiZDBbJvVUlyANxRMc4GiMABIwJVZRfbFQU2lPSjOfFuFK6dUAdzFd6UFQUtf
uq7UuNZtSZjURw1RvjiNva6aN4j0jOxsEKqHV0Z0EuEmiAOWCOZS80+Q9mo5ZHrFmjFtag4T8cmo
OkQzoVKig8ksjYipDI6GfVA7lL9XY9A6itcqdpXerLf/6tC1XCCB0IqjUgl+aFlnTI88MG16sJpW
2p5BbePumkiRzcPAOQahR0xn8ViobUrVqNANLr4XQVbHB6Woe8bymtbNmAM9mni1ZM/M5GI6QUb9
5IpseCTeKMpuQhZuZnIzVWQljCRNp35MCEuxv/thleLxyTB9PtI3s+nvBQZqnwPK8lHxJDZy/UzS
ioPMU1cI4wtqW/Y7jr5tsOHDjaarbnG/t60snC1lSxcdV8fSQNBbca5CIrkfOli/HhJ2wSQZ2+S0
y+Z28d7W6Kvt12ehodCcR95Jsw91Cy1GZ3Pg9zCqI+FiNcB+NLlj+cVaTvIrPwHfGa8eaS/JWW5N
MXb7ylWg6c0BG98Ij23C4RCbjNP1MCZjOOlknJamlm1y5gLTPchyUKtUIyNgWuYH5WfLdGL1A6Mf
6rP19xWL7wlqrO98qXXZh+dSgRX7gMBWnQ7IwvBpr6fSvDe4Hlna0xmYbxXicFb2nO7gfTzGMWS1
DWGEGpFME3qSLzhO4Si7bTf5zxyTgtZT+yC4qTBzbC2C56GBq24ityuPurR05AhNijYOcYNhKfRh
Z/rr/Eanjy7gw+IqZ8iknkiZigaKKhJ8rkG9szYWaY3rBYRyPEejy/4TS4TjHl+f2QXmsf7/lVQQ
Jg1USKfVxuyZa1P5e/ydY7QLysFVTutCm7bJ9HNkTFBulYIBxy7MEG2dMQQzW05AqsQbFPapdi4Y
Q5MQuswPUyHRZ9BvIJj11SvsCKxG4BhzZn6hFw8CykXaa+DIncDuWemKAakWRPQZtzgV2szLDgrN
YnjY+/3ZLBt9fkwXBG5vF3ygdmzz0zGpjMUdPRd+2MSdCnZCTLFrs2xxYj0R8cJMw3KIJr+TfPjZ
WReY6p6cHOb4zQrcBFXNr1gf4pbUYwfCu91aV7Kc2DddUtrFqS8rfaTHrnHqI9QvhS7yibkzW/QK
3kMMOfEm5oioaoce32fKVZhOd98ulGd4R0Z6Y2Gx1tudKRxu6cyJLD4JM5V8EqTRJ+IQl8pYlcSW
LrumObg86pXTtGxb/kK7WT4cUDo8KLEteHEr1WmQCT2G3gcH6MUKGcSH90qwiwqM1h92FMviDGdS
hbnzPPGXHgMxfaCxSsM5Ca3jpecLJGdadoK1R+AvL3loM0KkAtNfEB2ja3wtCEfJvne5+X2FpKwj
Julj79p0/gyXC315HSPF9DdM0iJ9O8o+uY6iJnmKuwwKKOcSddxCMgFBhPQSQwGnECLOM9akjeqW
0G+aLNI2K1iisZv52US7Yx0QKIojUNpS3hLMbn5VzdTlhNkHaniijFeRrpMb676DLL5sYNMNtHXX
hIWLw1YwzHn7UWW8KZ8QBeVEWxbzyOoDoVqW403lD/FtbbWMUWUZd8zS0NvSTvnzxbo4bs9OR0zf
CGYppRwstL91S+tSWqJs0jPhzdl4lDBrPzeBQ7irLpkm3MUBCV8bwhsNWuLUGCD5ATb0V3rcA3Xq
bJbmw4qcTe1IhIcms0eUvgsR1EoN1T8XVamp21atOWOsN2uQTmp3o0nmYl5bd0lwhavO0FglzeGj
4mpqekgXVs7KnnnnHV+Os13LtcRszZ1H69D6LuAUMRJ3kgLN9EwMKrcnuaks6yup2wpycjnJf1Aj
QEOlsCkd/ZJwBShnavcyGAE/UJBcN5Nizfzvocos9fBavywLfdKqbLx9rLaEVqzjUqHNtiODeRSa
6bIW/rmLCp7JLAyph7TFjvLOW5ztqf/pKSw9FCCgLt52nPd0WC+6fKglh3EgIuCQJ31GnvDimswI
Z2crLYqRbSdXELCvdbq1LDCrMZL0yB6gTdUVBHZgh4y2yCe0bscAmw240IbpqhkrC5auLSkA3axw
k2OeWQh9FQZKtAUTmp2HoCJ+MPc4C9NrKxPUvj+KINf7dympb94nHVaVFqtD8K3gRRrwzN4+Pr3i
9B2lXkyIWoyFp+QPERxHDOuwc7OkfgDuldsbwVb+YkFI1bTNWOKv2hcQ7bXPdML04KfbJG12s4pI
gkWcIG2szJxVMPVtCj3BBdvh7fr3iVE1gF3tBoMulgWz2405E/758l1kBvG22CNsS/ALNJMpin5x
hCXWu9EVIYrDqviwbKUkNG4u2qvlWNb2ZdmcCjuJtM8rcCpGm4YlfCmkGf45dzEWOHmSIYTZgxyp
y9A/xGx677zSy3YyrxSmCeWDjQ/RZLLw9gLUWCgERK/ikBVTlu1ajmTRhnjp2Pmi0BIKNxH3HAJP
4Ej2gYl2n8Kq7EXz4LsYy72yN9Qz0ZlswJ0DfvTQpLgp7CTVCvBXZGqQ2M0Ne4d5gcVGS8x3178l
iOw/j8o8qHINVDbcRy5dcfPyFmoLxMRqXKTMVDkpM9z3qWaNLMlCZPFqzWEEN7TW3aFmG7ufnJnR
bVVjHnLVGVbQ2E0YNRZzfmuDXmjREqwSrz9/0vZvqxarNNMEGoTCYsO41AKJugB0Yun1ac17GJGo
Am4ET9YdOJ6U1imG8v1QBDrPLJDbjim0RAZ5IAxHvXK6GE7VeoIF0ARTMCFVod6igsmCvZ24JPwq
PELhTlla1gziw+HQKiKV+2DSWu2q4J5EqSFaPT/wHM4uM0skB3IyJFTTIhAOieZMSSk/Z04dCyAN
q8IShT94QdMRxiqaPEGp0lkcdFKiT3fY4srmOc5Kn8tfpUbsEtyZ94emJC/6MQ5o82ALNWgWRjCf
xl3aJy4lkIyQRO1qUTglvEcbwkhn0Wj8uLpg5z4fIMk1smXtwUjUJwAdl5K3bP35BLBaDsesYw1b
Iwty1VGMbae65LiTjTI1W3IjquqgiYazIeYljpCjPecmVKt5dt34loW8Wg7DDm0KTLUL84/VggU+
MjDkb8Dode8mOV42jZl1o8h1IQ6ih2FrvFj4gBwOYJ606LRuSaVqMmLJsiHs9hUMBefBBD72AFEL
hzsM6G7coWWxxs8iwxQDytJ2iYGYKSPtlqMn25nGiME4MBmifTolXTE9rL8ZEaCV3QRDRdJIt5Df
A9OcqfGMfaHabeqR9t/HqVfnOjwpeEqlEWnuVpGlJKvV1L6s7TCd5kC3T1wVCX6am7V9NESv34gu
DdQbzaW0apgP65XyVEXKCEKTKg1lbaCw6K0cRBKEhcoUfDTfqVcvfN2UQBrMMlRiKlYih1LooiBg
I3XUQtQolhezqFJFFLje6gRe5a5xF6hzNgRu8w0W76nOvbU0ERG16Tu72m814Swi0QAMuYKKEPbK
2zU1FD0NKDCT5zZXQwXZsZE+hD2j60MkcLp+DjiqqFd21ulIfRaj8p+XGvWygwoChNELOw8DdAz3
lwUSbz7zKZFGKjcD2ZAd+giwTCA+CPqWHbaJsw5OY0doJAtfxWi2CYmRLSclTB6QsfKRADLjwN2V
6rsfzxIr+uuKzcuz4atYKtWqQLV1sef4fo3ZE5vgqV+evt5POKetdYewZFA8tYiaj6gx42EL65LB
CKnV8e0K3g5NFTyePxnZKaP1P17rJkjtnZTRxDIp8hhnhsZ2cZLLzbxWan/+fH8LAnHtGTqkOipY
HuCalyX3KEdnUBBZnfXATNNtoykBgzVtzuAi7lod9nWZ2vptuRxxTdWQLRwOY8At7hRp82PFSAZp
0tPnMVP/lJFebt6/ltZLW19Blqc8rU1mBCnpBMG+hfAdKU5bH1AhsjqBGqarqhS6eW5oFxmbNpui
+C6rK2UufuYKdSJmyjq1zWi/c+qYb+E3l9AVbLxs6+BxOAFdbrpaFqGOcmrzHLPqwB3MyzTfqdo8
+iLUedbjdb2SGQ/IL9Xmncf9smRh2EbIBPosmzS+3+eLRDbbFZ4xhQCnwhh+tlGdtnec9QQnLJ0b
u9k0yYjELAoiI9+GKf9sYOpPkfkOT8K4lIVwE6sIe3nKNZcb+XIRj0s1L9paCa4VHKf1bR7aeXCN
o5i0eWj/wvf8zHT6r6bBffrQx+HcKxV0gJQfVV7RwZvFySTbWHViPihQ/saHtSG9NqrSlDyHOfIl
juRGG/FrXOWCopLmM7eGVRTmF79FIi80U8G1xekZ0UVvaPYuSg0Oe1lfhtoJlRR2u8JW7AQBtuPG
+8Yo5GeqcUHJD98Sp0Hd3fcq8IJja5KkvlVGKHI3HHfYdU0ZMxNfi+s/P0UXDDbOOPwJ4sJ1LiVH
OXHZZTAiTo/tVMdXra+P8eOggGhnwojRG2cLKsQzPCUXt3HV6O1Xv2Fjh58py/RWQjpNP4y1JuNv
Vd1lzi5GcYjAcNUsh2Q+f1QCzjuHbhbSvbO6X8iTKO5tdECLEgiBksoz8HZ5zzJ6xwrDnsPaZM6t
lE0zqqiXjiCBq+jrK5XHkrRYgZMb9mNrFMq0F6FRBVsbM/23P3+U1mVtyTwWRqWJ0siYAXGXN2Jd
QSEKG2YRcjForMIgUbR2cO8rpZU8F3iIiLbuB05Pux4KgAkWHcCsH6XxrqNZpV8xJe2RdxeOgjFk
FWtjemD1N/sKB8WqBIcXNu+dFZ6T8XnFNIzgDailV6VmMCo6NsAFSLgiKxZiFjKILmX3sRdqwmp2
MOTcjV3/0NonwiHPY1tzqckTXK0QC9DbCojfObWLv2IAPolWQpOtuyFrEU/pqr5BpyPZ8wdY/+Oz
ufzAqmrtm85K7k0M+vo1/oYufiy02GE0H6MOwT/dVOXNhKM58tabXPFVXoQ59iiR15UsVAgPeZZd
MJO5zRAPybnuCjLTS1IG/L2lS/6ZuiEQlD9f1uWy/brKItUnZoluGOQAzpOXzSW44LXB8qbg6MSO
/6Eox0l/MhJBsWwJSU9CWRBE636y9rWtSo9cFX0qFKVdWw1805SSw/jQIMSlyY0cON0MyzEzqzkH
78ckMPpt0uN/xGeVJPWHMLFpftc+4+v3dHSXSzdYXhMvBNu+bqpI6S52/lotC6WDofKKlSfTJlFv
grm9eiD0CnByQ6O1hCjO5Py6N3ox3OBwbP6O7Kqarmj7ZzaQFVMvT6/5RFTQgkXVhcLC055y+e/I
0PXFFVJyJzwMJFo273g61N9K9xkNR8+NWBeTyvLyTZQOpGurndyzVbl8vEaUdtk1JN46OaqjFZEf
2LmPjUrgzVajTfmhakmq3eQjCv/rPjNyjO/IMqz/ac+BzYi9mGgGqHVLxft2WUqkiS5Qt/2zrtgI
2xvuqGLDCJz4WMkRhl5xGnftdw3PevCQsyoQVxiX+ge9G6lbjMDuePptP7HbG3aUzNijtaACdCqz
ZWn98539O2KPlypUUJpznIFK3f72xfbR2DOwSKrrwR+7+CO2+N5m9NjntC2DAXfb9QrTM5fB45oE
sMyKaNtT9FhLzOZaHjFa5iD9OppYlEQrvE197WDSNjoouhrLAwwju0YnHCbpLdmtdb3pcZr5Vx3G
yGGru0E1zbZgv0Lq7dbtITBdTdkUjXpa+6NhhTLhaPLqyutGB16/ZyIXYrkbil6+DKJKBm924bzk
9Pa67aQ500eqgNq/1rFEV1uqbU7WzCzaAW1DgFOdTnnUHmUyWfIwja7ADA+0jvQwYQwD4JgBgL+m
2GHCQp016d5ScJFsdDcPKbyMNNr0McWDZwShIm40BBxa5mmiarprc8A3voEzzWqJjoDDXYSb/r1J
we/PggBixRW0QJXNzOCL9vc8foWi6Fen1cYxx3xk121JFhgqbmt09oVS+e2+yeI28opRLxkT5WMb
7lFh5+2hcPDCb1fc0J/vMP1iS+QwyL1Fb566AtAXBdrbO6yJwpwiQtHO6y0UF50VnwIisro7w+kD
C7UpPsYN0hvuJ9w7EQli7pB+nYAv0amC0+9sRIwZe7PK00hwjdNbK2rM8oGitn5aJT3EO7IG2IkA
EeTFbgNEl9Zt+V3v0PGdVrxa1nOCv9GbKCD8F7rZCLfXFN9WVcQa42sNQT7dTdlIn6Vmzqc9tanl
W+dMF718R9a6vPVfthU+GjBoFPBQU6llTP1iFcYuiaQuCe1zpStKdiAXQz9MsnGQJDCO1tUrNeoT
9W5N5MgGX7VvGzvsg22MzFPdrwIYcC6lvTVIbyA+RadoaPCDY+K5thWXwdGo45jesMCEBlxdAyCD
7MeKzz53JnVbpyr/Je/B624zX2UgjcipD66lXWknoYoWDkmQDQofpgnGffPne+Oi8qRlaLKAzxA6
YXG8/o1q1lUKU01L9hjkiyS8El3tPI7WWDZnvJXaSApwlxQeI7rsqBK48aKMBhLGukWXR6qdSInb
ZPWaG4fmRI1ftvFVpndDtyeVLy1IQtSVQnlnybzcOl1mmoK+gkDuYvCxXtzPQwhBMyxlAcqe4Jrb
RBun+DiwTJFcVak/3AA0F+JbBJJXbAMm3LUSw93jnz+55db45dZhyESTWKhzu5j9j1z0t09ViSMg
ozFPJJDKGPdxUC2X9nzhBPou0snD86xAZOT6BAQrtZ4IlFw7rEa8uHT0/hH3HmVSjLsjoM0c1Tap
3OpMAzQbdfbTwlYCMWFWsxYKOS4Vo0lH4Lrj1F9u/TZoSo+RJJVkbSGM3RstsXaeQxATWLBBT/3d
aqGt81RRjnbSBMntv3cJETe7bjaqPQVons3tnz+Z38+COjp4FwEoBywVVf5FQ6/WBr2zE189DQpB
rsepTcriUPEwTLRGi+TT6JDoaHoCdz3hizKrYbwgyr6py6HDwF1M6IRpnM9JPUQydtcZOhbhhXqe
dPtGKsGJwBZn2pWm4+AIgQrxdWVjUvLM7dplDl8zIKm+N0w2iG01AfQ7h6lv1NcRQ74sQy5mAGpC
QXzNncXU5cOsgC8IeJNlQdBYS1t5h3+2AZsC+e+rkobS/5E0rT19lsPQNndNkhXKe0/k/On8el+5
uj0/k5znZzUtf/HtfQXNHO2PAvk7qR2GMyj76Spk8Ihg4FsF1b+pj4xXR1Bp/JceUuRzgPlM/W6n
ZED+XK/6n6/ob0McuMQ8dLQ3ZjEzkMCLcx7aSbtUhjw/uZbUD6WqJ+lJoDP80NDiSZ9tg6Rqtv4h
3E1uHkVXxF4H6i3NBojEWhlH+eN6fihprWqPHCSHuxVX+OfXeZFTQPcTTBh7sKbO54TfnTr6EBrN
SMMPMMc80W0M5vLfpS2d8BRhKsMfGsc+BQOstehh1bSsBdWqZ4xdJgyHcslvEiOKruvSKNr7WIxt
8BgqehOci1aG+ocAv0fBIbvIul3nW7Lbw2huyi/GqFb2c5HFUw82NdELDFIDTRGinhGfD/aAUtSe
ndvv9IH0324aTuEWb5+plWvMvfS3N40eiB4KpN+c1kBwl6cNOUhiVMAy47CZWSRD6W9Zjxp5UkoJ
7R4qZAn1pKfzCR0fPydNMyjEsFoMxi76mKk6+uaZvLyegoouUmctdt9G+xWerALUwowVtdWhqzoJ
obZmH8yzSS32U4HQ6mB2GgCWtau5pijJWeUUkJj2bwTxcgf877/H/wpeivv1OWn+9d/8+9/IFzjA
hO3Fv/7rQ5Hxv/+ef+b/fs/bn/jXTfR3XTTFz/aP33V4KW6/ZS/N5Te9+c389ddXt/3WfnvzL7u8
jVr50L3U8vGl6dJ2eRW8j/k7/1+/+L9elt/yQZYv//zH30VH7DW/LYiK/B+vXzr++Oc/sB398qjM
v//1i/Mb+Oc/PhTJS/qt++0nXr417T//oWDj+osWLkMoznB0hB1ur+Hl9UvaX+y0UMk5sDLMnY2g
hOq0IT/m/IVfUUeBAFCdh82a77qmwCXL19y/dJqP3JEc7jgh4oj695t/cxH/c1F/DcN23lawtHQ0
qmpmyLxNVA7GUuH+osJhaOvKySrFk6Y+6NVdHmyxz+cPEu2Vdh6Coy4eS0omojD8EcXibZntmng/
nQzXqz+hgpjC65TZWo5n5RRYzc6nvPtJvUVo5ocaRCWkQc4P9/Z4G0DhSLeBcZeFm1E9t9Z93924
wyGQu1G/rlzD04yjNSEOoOssGeF4sf8c1l+IDMs4rZMOu2l754NigZvAg6HGJzO/j6KvivrFyu8A
PrqoDqq7VLvLkT2LBN6mdaMmHwO4O0zyPWlcscmnwROWTzShXnXXVCeK13dKqIvTyusnikyJS64j
81y8Vb98ooPQWgDWmXhqIvOz2QfRdgwM+6xP9lcbqlPSuignlP3wSRlb88ZGFrgFzlS+9zJ+v7As
1LN3i24dZF17Fn/88jLyvHFKvYGpmITaR7VTnUczEBHREWczij8PTvHNKo3nTEAB0JyaCSZoT1NP
5RNUzS2TuudfnorXG+/NjfZm7+VT0YlIZOPV5lkkxeXFGY6qDeWs7gxPtVaLfUf2Lpg643Ory0MW
g9ZgUnMkv0Pd/c9XrbvyBc5J/fLS3nwr/z9YcSh8f/lsf1txjvW35NflZvn2dbkxnL8sbW56OVhJ
WTR0hobraqM7f9kAQgzBgoLQZ74bXtca3f5L54LQ93v94n+WGs39iwM3CxRKAixDXMP/yVLDpPjN
PWBrKHBY8Cxs87xCukfa21vSbjvmUD29/ypUIhTRdWNdBflMDJzy9hjSJr7yCxqz28BGvOuVYz1g
UpmCOHy23YHHVmBaDh9stcqSDxzgkLoSoV6XHC41HTBtU5TUvk3TlrdZKxhC2DniMVgKsOL3bhWF
1inMzYzkl6nRYbUmNKerrx20ZcIjCw7tG1PhPHCKodUaHw2JeDr1cifg9NNaHNUPYRqqXwRlUII+
tRPTnrmMsDzfGlL/pgs6A+axqw1AluqUtISySwUa96SJ7526SSNiJCH2eC6Z2il62LqTz2HGN7G0
knTqCXRSfI9M2wCR/eD/jC1Lr3a04rri0AsUTMam75OyujE720geQJSMxrPmGx1hylXVQirDdVEo
UD01OjsnM/BD4A8lCkwk1zlkxa6TvbEdOBfZB1dK9UOkp4rv9YyUoq0GFO5WmYCp7IBKYqHTRxmS
/BWF8o6Ynuc0MQsLVFJOhDy8kzt1thJu8y7Rcxa1WoeHifPjh+EPyjltjNjZxFNpFRsSHU2yvrHB
RluyD/psixitLzdwjtRw3yCLMPkwgKJxMKC2KQ/YziZlN/BGnw0GHsAJ+8K96dNMa2D6J0m7Kx2l
C36mmd1pH9pSOM1eb53S2cgZT7KrnAxbhd83uB77immZh/yjvxkC3Uj2ZmvUElEDvWh0Ax2gtMTN
+NPwKKEWp00t4BFwAoyPZpsHzzWzhmlT0uzIdoGuTRPG9J5egcIc6TG0W9FhwnOsfufgF/pBX1No
Oz0ucwhE9ETD60pq+SM0M7LK7Er3X0ZHyo+Z9MEY0zdqp6vYdWW1qbNRzbZGohTNzjAzLeSrzpdA
CLBCaS2yg5+TXXByFXu0D1ZgcYtpXe9ac78jifc5aBFISXo97COicadtjhtQPTpQDcVW98tpRLMC
rcsTVe+yK+ep8ygHy77R8dtWW7fQMpIJg3K2dUiaWF4+NE1I1FqY3nE0i8kU8wHpdXVGgp+aS2R/
ppHUmQdDtWoPo906EwDMQBAcOPiafYMfSpVbZO91diwZEX7TSNCI0YQG7U8n6uJgOyuYy002Nf4n
Cw8DMYj07Z6n0GSy6pulqmzSvh1u47hGg1KqaQKRVhr+DakIjvkQ1ThnN0rYmsQHOrFE/FqhBPIy
pnUQNyGnf8NADfeSod8APbQvovlxt5onoYCY2OExMNARtdxk+x5RpyT9kNXjZsD4QhRf4UfJNisV
YJWxVRjPsKFwsOocGufhgVvh4gPwo+/rRnGSbTfI8W9fE2GwDWtzaKDSGe19HtEHTwD7/kAZakto
tP1wU3ErtHy6gNUQSdA79sx+0j4Rs+LP+HNNQs+2S/kFU6NteoESWdzUoWXdk1LaFyiWUQJ78eRS
ZXFIxNuRLGBHOuydesxneMbGqmM18SD5VNE+VQZh7GPMC5XnGmTAeyO+bmChg0urFuUzAWcNsRoe
bekx35paiNlXGladXQFtHg2weYbzt5FWmA8qtSvzTeT3aQyMLhiCLRGm9EhkgPzQ61k9blODCfAm
1bXa3zPryvZBaGnfKxPVn1dBPPlsc8imvps67SwHE+DolFfNo+HbiuL1LDrSgx2VFVud9k8BdRVR
4S73HfUxhY+2jVKnfWxE048QjqOhPsRwX3mrGk0LrzBULCV+bLueFHgpN1TOjroxpzlPO0Xw+dmE
Oe57zOKAA6C1JTTP0IsmwCNscM/pQ6Ic6aXrG7wp/U6Lw7ucnSqi122pfgi3OgqfYS/qRzstvXDS
4ls9AinL5Qp2shUPiRkMd6Edb4OkTD2stgndPuNMhF91nzj5Y2o00Z3MOMU5yrmowyfIkvOOoJ1b
Wd77QzV5UaNAmHX6ex14fy6qk5WYsMCHoBQ4IoFkX2WhXpYbtHrboayqB98sMKqLYxhM0dZFsg7n
u/nIHgcTMfUf7dyJnxM5fMTXHu0wrz5aItwkdUduuhgPcKs/QsM5+lFoI81J+EO+daf6/gG/7Pdh
Gj7YrWJtajhNLCJaeYVtk0dWpbFTgStIGuWAf+g7lPnnBp3RRunaU6U1xktJLKlkMQEE5aBZ15t2
2mJigEcewJQBXyGp5GfA+xB+qPgNauL/H/bOY0lyo82yTwQOtNgCCJVaVooNrLIyE3BId2jg6fuA
zZ6uSnJY1rOd4eI3Gn8WIwLS/X733uOkIXTuDNxrrlsEwmqu9zAZBnXMWouCeZOmccuNKt0+57XH
U64x47FKzWsqz/w9bDz8f8ZSpDt7dNjCmLN/G2DsZ0jMHCXEIEV1rP7d81YwxOBncwCnap+K8pzc
+1k/VrD1aDS2u+UaQu4t+ZQL6qng20+tU7wPrXNZaFV+vqawWCgETkNXzUXMf+hm0uarfBDDQ4XO
HBvVoh3tJX+cWlFfctohxXuNe5EU+LwznkUHvybwq0Ezvi50+zarA3EYUR/pVi1YhNc0L2l28aho
14gTjzevKJEMinw4N+3kgahJcFQoaxCC7PtuZGYeZpVxS3rMjybHup1bFYSVP9Wvjon251fKZzbP
62RllBvV2DJ5RLZXvR+0JZAnYXWxU9f9PSP7+tOBdnpBu6lxKMZs2S/YHi97bW6uMb29m3lqnbCT
xHS58dxZNKqHufU6Ss5n9dE1xnVn5ma+w2pWHfXNX+XKiWAUDA+iEzVBsmAQNxArUfgFXYZXtFJ6
MaTpgrcrxQshs5qbQkL/oaL/oZ2zJ1322q3BrjgKXBPMoJBPyTDS8zmlP8qyf9UtxZLGdR37HmdU
88DYytonqrDeqfh7zPGUP5YVrQ66brN+oQG7XKaRiLcYdwZoVmsM6FfOygIN23otWUqE82C/Dxrj
GgRjxUJ2JxC876nT5K03UurjLP4AdpWZvKkXp7lf+P4ea1ZBdbGanCugMhWFEvNlZ7TczZjdqCgu
LOvU28FJo7IxZNp7S13delo02cRlR/X4ZG49ul55g+XVfGcHdpdMqKBm9ikGbbzVtGl5IHqQv6a9
MpLhlDm5YUbCUStVQ24tzYNqIEid8kZ3hmbHA9WkxL5D4n5L9EXqNxSPjCQXkJSoESW8PzufKm2I
VPIUJGgbM4rsOUcEb7u7tmfUdgbUfRotGpfHoPwEJGBSllok7dTvPJYKq4znRs/r+orgfRZU+3Ly
Ro/Xa6F1zY/Rb3spYIsvxlyx2ycgXVw5K5XcSVgoUVVniE+UzIelCVFZhT4pquI2z6xe3VuYlucX
gCAp8JAJaq2koRkYgACBWGWNYT+0lWaY8saH8jMXFymdgHV9Q0SMLsobfL9mkX9PVJuqKgZnnXzi
1PQEjR5ew1fqpDu92mlOeCzr2hWzk2uo2MdGOR8GS7p3NAGyXNbbghGo9Cde5DQT+fpVq+Wa9ZjX
vny2LFPqOxpvDf1Jii0g+f/CfnUr5flf/yVC/W2/eiV+fG+/p8P3Xzat25/5SyPzzT9AvmHX1LeQ
EVVM7ED/0sh87w/YnSYjNCQqn7kQG9q/9q2G84dO16SBIwGEFRPi/963GvofVAaBuCK2Q9yDlNn/
ZN/K1lj+99SAIpxtA8yulRRQQMfgV56TV+rMEqCM7GlK48ZSjnPv2Wu/x/Bf/Mbrt4n9Xz4qYNxl
IBC7OK2+Gh4b15JOTuvNfvKak6r621wWB7LED2AmzntPO/50Hv5Bk/n7x3HIsTluEmCALrP98p8k
ooKd0zIJUvnuYD3Yib+z2CRgo6fztl7KyzUv09/YWv5+LPlEzvAmSNFm4n/5xLHtHNrH+MSMLiYc
Qmo3j2w3yzr4jfxl/uqa3M4aWy1kUtfgSuB/v8x6HNm03LFLu4eO3h0tAGY7RHYrDUeZwls3suKc
1oX+Aeuh3Nf1BmiY7vkvvY62fK4WEl2N2xEymTbl0G2vdfiDxJeTU+2o4o4ou/qdbelv39h1XRPC
MacDt+/f/OVkc0i0QZfZE8C5dBt1sVTdjZcGywVZOfbotKuM+PzCajTq3Tp10+7frwbjV3lmu875
AkQGuNmgijLr+fVymNOM9uXSL6hPpQwAL1FTkE5O4LbM+P89rKRZkJ4Ctmb+gOuj8i42cCvYoe+6
DpOWnXLU6+sPs6Ea/9+/Grfyr/cFZiOsh56+2YC5rb8MyYSfEaqGrrjHLe4MuzVxG1rqLYfekaGm
Pb+RWzJctuBiTWey2brZ1s2/f4X/9MH9fHPyIGJWyjPF8XnMMxz/9fDkABptIQKxrybEBy1fnNd1
Waj8DajdPGkmsPkwa9eCnV9ZvWhJ+8CLnE5umkzrsDanEUvkynEjqXbHH5OM+VZ9T3DD3lve+DDA
wosY+whIRIMTB7J5aNbmhDG9eCa0Zo6W/2B3CSMltv/gwWYKxKdDqbE13eVLLoi5EEsfLsxGGfYu
wdb25sqe8XlqlcabX5dUyiQNUG0Diu1Lq0T/1PHXkwYG5o2amklewbJc2Z9YHhxDDPvzTV6Lig12
kNCjKikeHVEAFj6/62KiEDWoLCqp6ZokHps13fghVgvdaHKpuY28ri2+d3RPfkMyWk48hgprp+aZ
3HtPXqjAm3zQhdfMT92w0Lm/sFphAuuOwWG284LQNpJS6EngAj6wzN0IuuWDeqDlATe7SwWw75cX
mBI6KKV6/2kSX0PLMfzkquz65mnBeXohC1oHQ5teUrrqF1ZGoRjXsTmUQ1NeWK3Xf2bmtBwpKwqe
6gBkDy1KGo32HrwHQCzTpeH1TjSSRD/RJEX6nDKxMa7B3jgRheWEVFqs62cZk7QqHHE8H2saYE0g
YeOosQcfHII9gUpYTrpMOjJzHodDN/m2SZOrHCMcEO5FsHY0COSl2b2xpNCu08GRyymTtVx2eUod
1M7vMErs2tldV8zJedbvOZaMVipbz/uzSuntKaAAhB/p+AVFa8PUq+WkQE0WJ4T2FmRDnzkUPwlv
nyG8oIpJhZ6iqOC5NoVY0qOJYpPEo1VY5yuu75U+ENdoQ9vqH+3UAUafWN383bRVvq2A5aiYoUOc
341rv6SXa8ecPMYaDyKsKPJb+mCAfQxLpT2kjT9DAKDQIK5VbVi7oRg18easPnVss1u6677yJEG+
pPWc21lbIEn6KchJPE/lJ6UR9offJxPoV2XUNCB44rjqRX2pHL+/5MDln+04yh1LcxqZJ2LHZfqI
PH5ZZJX3zsj8XmLuf/TqqjjXKLE8CssvwkQnOxEBE7Ov4Y9V4H/qJRSrKvesewmkMXi+XahROxnr
Yu6cIkhj286s4yp1qrTIoJ1nnslOZKBXDMMJZZ32AIjNpHg/W4PmsWOB/T3Ja0Y8acqOYCmPpXSZ
Yy2JF2NCfNNTP92bs5hjKvQTCrgwtXQt+5008bs5zEm+I9UIjvVi3zbjfOZb0junE9g4ahlmwJIC
N1b8CMKU6pjINMZVo2GPIS9yvRjDhWEyjquCYJ/mpLVzvTWAJqA2roZ/j0ffD80OchzhiX2DieVa
R6sMHSPNdlgyjBMCcXViiCUvy1nUeF7I5IVmMDyb7kizhjJvzCn/hBVvngyRlnTiac4D+Uh5QpoS
53NevJF+mmgKsqh5IBT/SAmeeKa7PTu1ogPB2te3aYYeaXnoTGHVBlVkUGIZdRwTQsN9e2YxFTpM
+UCpWjpq3Lg2txjtt+vtnCwtjETMFCKmPOaJtKa1d1OBlSyTMb10AZBYN4Mip9PjtKfIoolbadwB
REIXYb8RPJjMF+J6qs9qOI7UJaRpyVVVtdTParASqjzybPFi0/HD0qipz10HrBJGvdV5UkA4rpJ8
KM4FxpYd3jd1Nmb9EDebVKRNjXfCqn2BzXje100prupK3E7CmNmqYmrHW2O3VOp3croaaWn4zDTf
OpvBvh90c/JD6rqAZ7UWoqeZrvnBRfqkiLU8VT3GZSfovX0qu/fNFhf5ZquujaKVdUyhncY+MBs+
+5RjHZZAFAsUlbY8emgn6FFzixXK/kYkNUUJgsdjz25wi31uOTPcXsV1YOdntF9Y3zIeFgdSE+YB
+pZ5YfRAVjxV/yhwdl5Phl8dmmZdr6jau6MbMD2ixYdY1WlIZOuLfrYGtrhQxOfhyFj2a7XK5bm0
+hpy1Ry8uRjcXsvNZETsB3qBIFp00fc1XdOZ4L0CTmU5yMpybuhax+yYU0LR4F3d49yarn02/gju
Vr4blTJ2bC+X05TB/xKmznzYTJrxmNL/sgd70GDwoXiGZpCXFqz2gfaaNQjtdoERVKf2j1kEyK9F
qy4wd1PELkw21PimEAWALgmBMmFbZPrr9Wxs1u+FRJEFEAHOip9A9VPy1vF4ojSihmoBIk4vrRs6
xCMY2e33irZ/8u0mRXuy6U4SAKExivYGROC1zKb7upvNcxoPfqT0yMSjuapdVudOTCPkDHbBiDpt
0QjaSA9JtCyiSlNvSzm1120yB6dEL2M4YWe28H4IY0kI8A8TMBHe26ULLofD+VotWXazEoWIJELK
h+nld8zawjRY+0j6GYWNBu82berEh6ukQYObyPYiyILbgeFVaAt/HqJyCPyYAI1thQFuRIxlPKhK
2x32OeBENwmMt8VUw/fMzLoyWpxuvloRcfbZvAU4UrO1n1ltuFcrd1cWjSa3zBErdvkoNCIWceCP
D3KCotP6nfUworOoyA+GG6TRQe6ywm7jEjjdNS3Razjwpe/LRoyvQauJ69poC+Y7DSDzc6pdjItp
yQIwKPR+w7m2KTnqNVP/xp0gTmVmtS1BqFp9FI7PJRRkTv9M2VV2a2jTfBDUMXlxU204TTnAt6Pj
x05Qu0fL0ZhK9b0P9c9XrCWExZpOSIoGKZqlriNmhwrQjSo8VUXYasxrJ3OaG22dBzBUVdt8I8cD
CVE6s6mO2K9rTKpKiIdGYGUKjW4CUoo0kX+zqtruwoxJ4Wc3DLAlkBYbJ7QKX0BVcjr5UCq6APOs
LV8bVQ+xg4v4nFyucVFZyr4SiunZGdVNXnKGT2ruDm6FcOn7In93S8hLuxTk1alze+uiajP/KFO7
vwuWyucu5P38lPMMiDoqbu9nhCSrItqJsdaGxK33NY8sPXlZCqiVVZVM54BRpuMkU3kplt5+K7Jt
hRk6XR28LnLyGc4pIDzdTEKY8pIj07XciMnBWIdNdwkpq2oM7Evjgo+kQH2DjEF2DocIaHcKvJab
3Ezd8U4EtHPGA/kLXoGuw2S43zqRO1oEsXcGjDuCKt2trHJkRIVWfUaXV3FBQT2IAV3W87MxVcGl
rgYnC7B29jrFwHnGohbPY1Y9ll45//DYWn3IwV/uqbpm+tyXsj35hgqc2GFQKGMcC/qb6Gae4SyT
mnuV1mV2M7bbw6AJhsWJeG7wFl6agHOZLM2dguCXHkCmaVe9mhdMYgCWdrk51TvTyLpnLTMD+lMK
me3QL6rY7cvx1mCPcCaarL+rxaodSgbBF96kuqcOTU2woEZ2R80c529yWXyoNcBhRgoK15lIHg1O
APKsJgVFWa3WCjJ9Ht1vpXBYiEEoutw8v2Uk4Kgwq6SfNeTU5vtqgRhzNTb4L0Mvc1r5wRO+7VEv
LaPyDxb9PP6D3pVZ+Y3YXn6iw4oVQTAHWhmWWLy/FXmV3lSeD4zJcwEDK7Od9BAJvD9OyhpR7Jua
A8HMFbzhGK85ZfRQdMzsMJoa78CWyS8s3MA5T+uOX8lWXN2vxtS9MCmr5tiYhPdpBsV0pA/sqPSF
Xcisd49zxQvHo1bjqRdSHM2pZALhlv16MH2yhGMaNMwXOniZ82weM8DqIYuH7BJLNYOFrUoirVu1
x2+wRgGwzXeT7OvA1DituWUG/WHNvOH2zz3k/7fQ/cZC56La/Z/1wVNbfq/ff1EHtz/wlzjo/EHz
Bl6RALEIkwotHP9bHETmoxB86/AEwUGxyNZS/Zc46DiYWij899D/PP7o5nf5yz/nGH+AASDH7+Kf
9v60wvyXdPmXZPafrsd/9s990UxwxSDVEdClKR2tCZHiV1EAfzp7aNajkTLNF1Kl656NOw/ptdIO
DsjV3xjAv4QKnD8/j29OHRHeP8/1vogQBRNKlnB8HkvybZCUrLx1zNTcj4FJ+aE79hukD5ouFa5x
Rq/Lc+7w2srJhp5kVy9n/TTfzY4szgiUwXwezGKXlx2ulJ9O4T9Ii5uQ95NYsn1P5EtOGSosGRln
O24/SYtBwBKxzksZCa99VdiXzzJLBZHAp/Kb/OLfzwDxcOr7dU40Ht2v4SBj6Ax97cCR0XapDtNM
IJfopbcbczh93hz8zt/3RTTll/HTPC4c8i3UtdtfzjizK0Gmsdle+RNQ4ZxIfFbUIoIeuFzCKgQI
aWn+b877P/xINEw+zTAMPFTWJpD9dDjLHEBPaUNmQJzRIjpCZSi7ooixEKmj1Wif/372/tSyfj19
XFsWH+QaMBKYkP36eX3XohoheEQU4TH77kQxPmbG5vRB9umec+gmoPoGQ7u3PGnwZl1b916VvvPu
6c2GO7ZkPobp0iJVuhLtbpcRycwjfgNelCS33QfCOdYPqiP1VyUc0EEUgPj3edUY6vjvP+afjh0X
CBQBcsSMErZL9adj126haeQ2bD2j7l/UbVscKtYlF1VaMC4jrLH798/7hwtk62zgOnGwjptfextc
1RIxnxrFZaHZh2kc6gtNs4aY5HRxpWgOuk9yRoH//qFf8uLbg8HDZLztdSmItwi//vorRyhMoLKB
qZTjBN3aQVKLprxsDy2aDeCrMkGC2ywhnitiUc/m3iopxU4bx/7Ntfr3W5/UvcFIRrdsJiZ/pjJ/
Ot6a42N9Sh0JmXMwN9KPwQjDYjrqzPVvQmbbZfjlMiXgz1xma4dAk/1yW5hD62qtbeG4Xy3/3IZ6
wmxvkKd/P7b/+CkBz3nCNzxjvvZsdU7WkT0wJA4pY92VdEHd0y3U/uY59vdP8TELW7xKfM6e89Wv
aztjDk1Aa6KBdfy+3gwXbAK9zvwfnx7f4bxQEYVFFK35yxsEoxlk4aynlzVz5qPafgiLxjVap1z8
zz+KYCaOXx6VnJ8/ndI/XQlO3kiPovo6cnShzhGavZNZ5nC6Vad+k+35h6PHdICaJ4fJiYPF9NfL
PzDKeVOJZTQtuRUyy8uPvp/Wv/mUv99lLDYMVg821xr5uK9hEEYDDMNbPobxzbzLZUDnQJ74b1sf
8K4gaoagkKB0Zs66c8qmPwwS71NvJu7Vv1+Tf3vI+JifCMTyGrK5ef7EBfx0aFPUcW1w8MVTYAOu
buRRLevaOYdmigYmZisGR2j85kbYXm2/3G586DYCgTK4ZTudbYL104d6UzsqsV2idWlh5uM9CGZB
MyO7TwuaadwUlyo7ZWqKxf/FgYcHxXLCwcbsb6GHXz7aAJ7k4CiTUUY4LqRZjGIGkHxholXmBeUo
gMiZbF0RVDbPaZiYY4haeEowAv3mmv6nA881Rqycg24YX4lFqFBaXzT47IpKdJGG9aPKAbBn+CWj
NKXhdtX99jdvMEbaX4885msqp2hZYpy5nYVffz7Iw95SpSz+fCKcJWkOqdCHj0n+QZeUyxmdoKFM
Bybb4a04uVZpPY9uE9DNlA5LqNuYKa7shUQi7kGmOqENRp35g+aKMy1PwbgKsEIbx7RePqxKOc9q
sLXqhMAG5K2rUgp3UEO7g8za4ozEY27taK6vvw3Iq1OYOcR6ecozksEG6jiXdUFIaOfVvXkmrTa9
zTHg4jHj3VNHtp/5+PVMg2Y/f2nyu3lY5bXsRv27gtTBSsBAhsUv1GIWg7UZ3PWrU2Or7etl3Zmk
acto1Gd6gWe7V98CQa5n18ginUIDdWivuHJpqmmxFYVrnijnaA9S+5GI2fnGKlluQr2hnku5djfF
0DkNgqLwjp7Cj7WCzEJbnFL9yMzFci4EbTovTdNLE4OSrt6SsvUf7Tbw1hhKWBBPFpHBsPKS3o5n
xj1DTBuE/mOylPkCe1krb5SZWR4cTNJz4dQUqHpk05lEVQloiBC1drt63FZnzuTbrKpa2nKnXaNy
Q+0MmakGy+KUXXq1Zz62FYWaoSZGjCpNAN02cqArLvRSTV3FYMLxLzUzn4EjjySvQ3ibvjgOo9Q8
sOaFaHd2nuRLCIR3eJxMyYI8mzMNZAw5zRfQV/42HteXLlo6OTq7pRvbV8DUWQdYp+nYMsxBvsto
Sk72q2cDdBSmwXW/ZkpeydrvOBJmndvIxRMiAGFz24aESRPBPu878qekAtJyZ0qK8WMq2wSuUlaI
3yYx4QrzKblGCZEgesOKhDh/b+v1UyDlOsUtmt8LNgHGi1zgCOUWAHBYYdirLvpqGIbQ1/P5iZyr
HdAuE6ghBHgzvUwj5fawoPL5uycdD1Gt7tVN5nQLtkB8Z8gog7+m2d621XpFtTszLb1HlI8pkywP
2eCSxlbJ0IzR2DfdEBMUTo6YkhZ3P+S4pCPpKK+PbNEZNybje7Erxj4PwgTvfbrbSh8uxVQWn+MK
ZhkD9Fg+0f083birPlQsSVm4RDnGxSsYrgPmRK5rcCRJU5HiRyK9lpVpPeoTy+fd4pvylFVWVdCV
iNW6Gqdg3AcuvOR46j33bdooJX7r00qLV5dkU8bGaIPsDZtjz6nFuzfiAw8DN2vdeOX83BtT49ug
wUsX2Q2rN/0R1IgCKvfVfKKMBjshjAOn3onc13DM55n+yeHnAd/30lnjdZmMz6XIhE5rOV3bO2rE
Fuod4cw1DM6ILkSUdGjnWQ8rPp7sJK3iudYZZFYZ0hTW/po7PqOH8IIhy5gh0tRDF2uYsrbUZGmr
aEh1rY+rpdfTqHa0Kd3VGg3A4Nfl8pZbzoSkRxnfTU9rGTC/oZt6nLSVDoMDouCzqVECEuYFUJ64
ppp255VK2Ui7Kngntc2Xxd2rPdR9sdxWEwuWwyjdNIsmWR2lruOi5d62D+4CGyXiKTWCI5fBUwfg
WIQGaUIjHFy0LVp+sMtvwPvgI/B7TPjtgC1CzQbe1sxfTCL0eLK5AieTTXvHhOWe0jUMjWJoCPJb
QJIuCsCjC7tyndkYrhP3tqvJcyMvUm8ftV3WPGJWL/DdY5d6d/q1f+3Zi8J6HjsHBha3d2ykOrPe
HntjHvZUsls0GDUDKHNRS9LW9QylZsxr7JC+N6bRNM065hfA9deFLRCgRwb9+KYRRVXoOtuj2siY
ZWReYvUxpBjriVJJ/wGIo94fnMUcXoMVXsHJ6idywcakIflnpMXDrKgcMKimsTIJyAZ12YNqgkPK
uPsjgxpxyV0pXzEDNz/c3OxAa3WNOfD096Yyxh04ns8j5QznbH2ya91XZbHT3ZppJ49n5311tBYP
uybN16FgvgMxOJDXea8szOh1iuRqaIZ+Se9tOYYZ2+diP7pOZ0VMlGf/k9M51XdTX4A8SrBj9XFB
CogmiB4TZp5QPR22XDfxTFzosdM0KjsyT1/jTDPmIprLadBp1vXtHvs4eIuwr/LpmRVnAQ/TW53r
tW4ziyc3881jMgoYu0KnWzTin3a4AeirwpyA9TEyZOJgmgwYHVMpWxNeUGQBmDCYwLUnf2ZnDM0l
9U5+RX0fLzStSMNZB0qkxmaZw0nNRIeU0VhNlEmsviEAivoiR/vUd8hTouQLZVB4Rm/NVqbotaYd
TLsprlXBJDVWrSi1MFiSBGY7jigwkqrJQ0rAmaxWhLxjd3LkTiJBQIWXyfrmFnWX7bhCl3uaURVH
A1IhsQEDZ9We8LaFwbLR7TQe+hJoBUJt04djVSgrokLZVfFSe+JExbu7hl5VeG8+fUAW7wMK6sPE
nnjEG/hoVswWpnnRuJnZRgjQ/AQ0ifabsplzkgXwigKLbTI3UaAt3JTp2DM+7Zr12cKmzv3ECKhC
iPaszwoUQEfFHRXT6Bc0EANhKusXTGoaUVNgDD+MIM2yi3Xy5OtoDNhHV+p97uyVnxD2wsopj9fb
bb44Gj885ekfrlZbscdEGEW+w2majn6DSZZDVezddm1uWtbvAI9hPztMqYvkgi5D691aMdEy6Whe
K8YG10k2B1uRqtXelIVmXmoNjbe89soXj6HRjS+0jM2TSHoVilkHLjPWxb4iYb8rdCvbF17anEST
m2HgNfkUKfCwPVt6bfjA8Lq+OE5mPwBYmM4ZeIsUjbJrsx1opu5l6iC5M+msBqpRKLe8tC2mT0cm
3NPTtOLwwCZv6RCZPHMhausPTyMLpu/zEHTGKVNr8ZA0tbnBmXjdRJNeLliOyl5dKJpjn22HOB0p
kbrbm6oYOYY1eNUwHdlthEMquLH0ohzOWkl6ImoGtJ/Y3/6diBfw8pkMFRMaUvLSiGgbqNhB5aNx
vzZLYsWqWtYn1eDZibsZMmPeKHJQbTET5Ri4hJgZ93PQ3s32VGNxSBrvQU1yrENzpvQXhw/jOVI2
4BUDgs4JvhQ0qeT7YFrtezd1xQNd+LoMSzz1MtTzpnussm07mXSt88xF6z1kcpJnvOdSL8T6NWux
MTMEjlkaqiC2deFuPcWNULE3gY8LdVNRRZSQb0t29B2nThhQF5md6aWPybPTZ3HYDMYiNEvTfNYW
jxeiW2mSJIq2Fh5vFDO7MDPdouDAKcw3tiUSY4jeAhYU9FK8KX/unNhv4cBFpOkQKkSlxLm96Myc
2rIM7vQB/9HR7kzMFqbudPd9wh+MgDZPj8bq5MdBHxcyEXZevSyNY94x9SG3VEGTNrx+WWN6ZfUZ
hLQoWIpJj7xUpzEOTMoRrAgvglIxw9HM9CiCqb7tBPRB+EIVNNxcz6xrDNfgSxOfcEeoTynPd39M
p0cB8BSnWbawZuvzQfHlWAgoPC2BdtPifZLkLMz6RGMgjyRqhIp3eulY/GE6kregjEyP82SOZxI8
gR56ONyLkBWBwELm5duSjV4htSsIMQUYHOR6k2PLw+HaefKdEA2v68YwE0HvVbcuoUxHMnOp6x5d
ClQPc+FDXuNNgl/KWNxj0w8YG91hGG8IRrJSJ2EoEUTnzi5i3SQ6orkTbMrFZBt4azswtcJkzaaK
N8lqfNgsFz+6TGs9Ems0xNCnpVCtCZNWNe6WqSCKMTXZdGyKaaZfoxfzzqW0TkZgsIcXENyLFemj
zjFNeJh+KBAn8WgPmP0l6KY69j0gKlQaGsLdu3RPeHFaJ8wIHOx3bdSbRc211CbN95HFEN02SZGQ
krJ4MmP2MibwQm3mXeaqK6y9R5MGzwFXOCHtOfMSaUZL4CVZt42/tuj6rQ3q0gk9obb0Lk3cOQa7
fiFcShB1C7UDlU4Jmayk7gjUWbzvWaHzb4cJETmqHzVr/HBT26LFp3JwdjFu5BTO7doe52ZqS6J0
Fn48Z/QoqBndcX7I4bFd+BScW+HMuv9UGJIp5kgv/knVIxdcUkr7DqrbdEa5q/E0Gjomt4FbE/MC
U9jXxMShY8K7V/sV3HOLeC/x6jmqb9nM8are0Vs835JGI47Yu4X3sLiuNtJFQvFz5DegdnYGowyq
DSqeOZHGuqDBFTTOd/ZS82RbhW3cEK1wPnqjZ4mvkgx6kVVVn4HVdz+KDG7kVd6t8sWp84H1oJen
2YGf2bcRpClZ3Q5dZT0P7SJw99jEC0LYyT0+hBYzdZjpHXdO2ugDnCreuaD+rFxXcdLJ9anrW+b1
ZgsFcr/RSa8M+rPLSLcQ4aLS0/AetAs7O4bvJJ+70rOTXcea1+D9hrF28luziALqniCGzUv7TVvM
YIw5+cZ12ZKsipyxHeNy6PI1lnrnnDFuw35m5kSFiPEF2UXQpY0RZw0tYyxceCCHk9HUD4WTuX5c
9XPxQ5VGcDnndU95G2SeUKnWXSPElPJl8tr5lvyZ9pH7Ct77Ave5OLPGYvKiqRrNrY92Hi4JYHH9
T3Q2GzvWSYEZdoVPvwMbUP9gKq97Cby67Agg1eLUY1l8J15LxQBG8MGNO18TKZh6A3mBCqr0zR4s
nRNGIidyWR3B0FabO2QsjanYecnKAVWG5rFtVnoe2cUGiuY7pdaeN2KgxyiFWr7vA8c/ZrZKQF4S
i/0Odm9y6OeisLHUiECy7h/FFfVk9mfe4mfshNme+8KDZsnijd3cPAXim7l6zqNZw0PDV1PRGiox
BF0vLBaCiBNXwlRUNf65XpDCdnPX/rSBB62x1UnuiJVhBl4ntr/aYakdQPA+uR87HrtWP0OzcAhy
NzSSh4OBKQQxJwcPRoYNk1bn6g6MYUUJfSOwdeDEtUifkY0d8WRBi/R3hddq5zN1NPzCNMt5DoFw
3JhCvDpZzskfPf3BKnaadLqCYrK+zn3fX3Ri0V4V2JrXUmd+GtlzY/KGX4LaOkuVQrYPeIv2eJBk
i580Bwa3Z/cov7d1n3jbs2AxI9k3aRkNskr9K9uo9fta5LiuRn+SyA9Vq7/3s29XYU8KlVS+lSV3
xPYpmSzBhdK20Rr5o9NP9nPHDT1jo1P2xyKm9U7RGpxGQWlnOTur1JVciIbTh42T+Ogyit1IWCLX
nBc8kPnHReM/WrpTBQdh2waJyGbg8ZJxRxQkRPmwaLLBDJ0ma/QvgroQHPExy05Wa7qQTe2MrB6s
S+vNc9H5Q/PP0BahGGeMPdnmZ11RD5InMQUIIcZBj5EycDvs2D1snj39RiyAOzBgFJAGADKH3B2q
uK10dYX8Tr6RjCspQtWv3bcE7/W1EhaEWGpQsgRlyK3tfaVQbqKaAOC7WFh0hisLvzysZn24rVY4
qLGbFsUzmjO7VDH1gXVqubF53zRbGE4fZKHOsrxjWYmNjr0mdh8iXKwUKzHF/L9+f42byXkTBkJx
KHtCgrFeD/mTCZkvYChut15Ma3wJ7CEFG8QlqTXFwUAA/PwP6s5sN3Isy7K/0ujnZICXM4HuFxpt
Ns2SS/IXwuUucZ4vx7/pb+kfq0VFVJVL8nalPzYKyEIiMkQzGnnvuefsvTZ9e+c0U+a3Hq94/sR2
N55akVuRv7QqI4qPAa19gfPUJFEvgBmgmhbKR1lia2aJCuwVYN/gsm4yqpww0ZwaOnuYHDlcTITg
kVWDV781rPkEfIKwoqmnv+ClfQWFzK3cmFJ/7F2R3ox8t2IzdJhxRW+3XiN1i4OSDowc43EfobSb
tP6JvbiTG9fWIhKvg9Dc52ViLz48slIRtlqluY7C5aFMrCy8yMpkfPiXmRdCLSDPr2q6i5foqOfr
AcDE+b+KIIXDkw+MXLNCy3wyjO1dQ/pJvvn95OBjE5+sARwezJiY0Lmvwag/NfEt9j8dkyAUVjOr
tlOv1atZquahSEKSq+2yZadDPgQosfhkfPCL6QmJJItIAtccTPNXZP9Pl5YBwYYDpLVVadlUn3lT
Hamp2AGLMP4yyib1wcYW6PbSaB1byGQhauQ+LeZw+/t78GFEyQgMpwsqEAQkaErezQ1HsllzWAYl
QwP81Q0EVLY33pZkQAv3+0t9GExxKV1YKlfReZnV5ef46TtnAwGm0uS9Swsn3dUZ9EBTV6dPZs4f
r8JIgtmMQQ4Eqpb3zCGEjCjQR5SftapiI47z+Br2g/XJ7OPjbbMYfzH4AqGH4ua92EWKYXTIPClQ
lLKc93h3t5GBaV/tac///rZ9HLMwqmd6DPyK5F90Om9vW5DUfdTpXAqetNqth8pQNjJ2rDWycKrW
GeXbKgvb9OwPL7vMWQAV8WosMKxXVvZPv9aUIr/FQswwTbXCwzy3w0ohPPQo7JzW6yzddWc3n5FC
P7yRC1mHXrZgssVvZ7ybbengfSvB/kAznDNe11O/D0ltbRuzeCJGZvLbJTMWtkj2yU1+j6paRAOM
gRG06BrlAMPTt3dZVUDda0CDKWq0QXhkuGURavxK7mXCsYADG3b0UaONRjqt11RNdyxbvGurenYq
f1bC6rM536/uBdwsqLq8LQ6pXW8/kdnmjHca7oVqp9V12pKyrfX03YZxfu76oT/lsAJX7Zygbldk
v+8NJO4uaMIVClQOeX2Mm0+xX1y8AMfJrQImQaT9UhgU1h8vpAgC0B4YQjMZwr7npsd1o7QFaBqI
HUq6mUxFP45ZUJx6MUynVmqql0N08ywMFb9/SH/xsnNhdAi2hsRNW8RyPy8pIhvUwJFdubLJa7jN
+KqkEKnp7s+vApgONQK+W5Uv+fYqZjCiSq7AcBi55pwVpf0wJkr1tyLyDVPwZyrYr74KIunlW6Di
0gBMvfkqfYdQgXAfTld6auwGUWeX/Vw6nz3ny3P8dnCN2A8h0wK5wmD5/g3r9LHp8wJBN4Mv41wf
eprBmuWerKquMA6Guu/CWdharRFddapGpAl4TaLpzUTzoyQpdrmpxUecOcpdacKW+f2dfhcuhnbH
eXUXk5CGIULV7Hc/qNajh8XXBfEkN1/UOIS0U9XX1jCXR92lNMzaqSTeGDQPflS7Q59qkINiY5Ky
SCMGfTLS0hXJcP/7z7Vc9v1dwxYMZMom8Eio78b9DcpmgzlACX5PwHIBLeW3vQh9N7fSw1z3z2FW
5BsxuT9+f91f/FrG8kgsAk56sM67VYnTEY5+wUORWtTCPRChizqgHzyo+Wc72rtQp9dbz7UWHai5
kJrdd7IpOs+9MtcxM2BcP2uYnCrhOpO+ziHAr+WUqiscmS5mtMI+N905x1kzK58sJK/T+3c32kDd
sPAhURi9MiJ/fqEzd6L0l4wsyFXBA6ql2jpD8eDZaosBgp99L6bRPdBvGr9VitS+6u740khLoHyg
nVVrSnSROm2BR9IOLnOSakbYTbV1E0301wCNKfBixFCI1YjzdyOaoClXVq1+pk79xQNjIoY1XccB
iK6//+FyxCBDUAEzT60QjkMYO9cBtfzalGZxPduBci8Y/pwpLrPl3z8yy8/07g6aAJFf9zCemveV
ZWSoEjN7XqxyYXRPgxOo2KlC7ZqSU72uJ/ezV+MX6xa8TosSyERUiCbm7bpVMBWG90QWNBky4hp5
D7a7wtA/2Q1/8SLA+dR06hGH0u79usAOEyfk6pA4HdX1DW66esHdxhdOWolPlHSvfvh3d5D9ROfH
Q0SFyvpdwTVK02CFafJVIyEjgTvLOBRN3VH0CrM1GTJMHFTBtEHlXYm1atsM+RcRBydqpOCo9fUn
i8/HO0w+hYrQB3YfIjXj3c5QZXWYdguXx1AwBxsYrBi+kkL4p88N9SU6XiZbLAOUtm9/RxcmZabz
Dq1IbI3vi4azZd+4w65Aw3te4pf+5DTw8RfleqQds9DoC9ji3ZJqkJvIyYTrGVoRb1owziRlE5OI
e1r944eHSy284uX/8ai++2oxvdqsHrG52l3X7M2llp5TZ9ybMXzV39/FX/xWy3EKrf2iDuNg9+4u
poza7Iwnps/icmPmlrGNejABv7/Kx3ecbwLqh8eUAwEz2bdXcUSkpuPAFwqYfPIzmc2xoDm1kqPB
3NAibPj31/vlb/XT9ZZ//tNZwB5rNXaamm/VdPNNDZfLQ2qe4G3LP1Mv/upSOnsdG60O4sB6t5w0
bgs0UfDVWKsdQtxs/H8ya45QDo1PisdfXYqNDoA7R0W6xstd/ulbhdpArkTPpC2ppLHvZRrAecyx
D6tS8X9/A9+xzZfNFYE85xmSZ+hxGepyyPvpWrlZMNKWiB0KGKZP5AEjEIQLeVlZmp5sSlLPV11u
dHepNksm/lr3xYrqYJWYhPdgMw4cH9M908NYAinEZSE+eRs/PrfL5+N5Eojr3A8RFaqkZKw61leM
S0CNIJ9tQtren6wxH++4o1FDW8RIL6Dn92dzBgnIVQmeWWloQ7ZRkGf7urZmaI9m/cmlPp6accEA
xaGWptxFfP72hpdxZ2E8GzJmxnOR+ox57C9EAoDEw8VbeGpmi3DVO9NnBezHVxNkAe02CK+EjH4A
uwYgpCejXcACUCVh7IWwnrmW3PUEe3Pjy2t+9/bAUz6fayQuHafULrdR1JICQJaFJHi+j+9QJl+q
DHxuRT3Mn/zUH3+EJQvV4lMi46bz/e7OhK4cK9IIEGBoTnejqGF51qlMbyLCI/54nSJ1kn0LLwpr
Lwf6tz8CbNrFxEvqS6a47ldNw23fM0wf/UZO5WU9RZ/GvPIH327dZCQisjYFa6OK8P7tBTEYV3ld
0VEjiLO9cwZ9unaa2Wo++V7L5353GeQKgsUDBItGksDby1QmtEEnHRH+0vY9wA9DYtfRfUX75oyL
lo7JZj84AygUmLhuxtj+9+vJx9eVumQpksn3Ujn7vtsA0paQQS3H10AF7a5dEnnXaTSGN7+/yi+e
FBohNj1KCknn1Tn286LF8tigk5AJ7XeiROTUX6EGzx/MjF3m91f61fdxMaUI/Dzsz9a75RFiqRIP
5CmvUtUNNgGc1Cdbdavb31/lF5UdDU5E22iWaS9p9rvHo8scEXc2X6ihKwv1Tzqjb09B4sdwLdYW
aF/f0CSzL3AE69EavkuzdbaojYttQ89pIxKZ+L//TL96lDggLCcuh4QX591HQlYTUGW1jJLjaMn6
aGjsp8xU5hZjPcMGg7O3FRQbO6knX62tT9arDzeem8GjwlKMyYnb/24xYEVsgs4ESAfBOL2LFJc0
lDbIP3lfPh7rKaWph+g6LJJ1Csy3L0yqDFnLBhwRXWNqE42gKNomQ4BgsMgYK1hp6uzcxEGxA40q
X+fR/M0QUb9NkQWuFfCx60bJ7LuIAdDf9/+PjKj/XlDD/2/s9FdLxv/ba3rT/fi//+elgUj3M4zu
9V/6228KJ52pCPYGh1Y3v9nybPzNohPWXzS9SQJh7XtdFf6xmiqa9hcLL9gsehavzTIet3+8pshU
/2InBliFG4r9YPlzf2A2FearWe2nRZj2FSJ6zK7A4djoqVrePlPIjMHk9Ro8FAt8qx+qQw2FE5Ak
BGtbdo/aaFgTYJeitU+Rrs60svV6tBGrhBAEzgG8WSht80XiRjsX8ZxuGBMqOD2LQHoYSedcDTU0
YBAqswyD6xT/f38qEjWr17pauc1uzq1kS5JJGB6oJQVTM1F0mOsZvg39DbJmjNTwWwvatDZQrM4P
gRG13zKBrhPRaa6FwvHHQCEesCOv3TfdZrK+kp8uQQZxnGHYkyYjqYjeXAfTeKG7QKpLJAZG0K+H
Jk/l3QAVivQVPDrjanSmObvIyxyrG0wpJ7lRNfLrrrV4rvKnVmntKzMsLPXKRK7gHKyybkefwbld
+BqEyn4DnboudxnqBue2gw1rtn6MmC/13R5O9lMeyorwWMcdZsPXJMLsfWLFvXvWE8qr+Xo/2/Z0
tpRkCCNkjmiO6Xo2D+G5cOoObRxfr5weTQmc6zCQ7VU961Az4XDJHsTRtywqUwjcM5O/0jPY4YIK
817RarsUuFV6VYkoab7ioIzb89hSHISNVjUo+xwIlfPidK3sdoIg9vaZmkow+Rx1qJ4ERWMDJHU3
U+mkhVCGJN2DVdSMcTT60ppLyONgRuwX+KxgFeJiFgpmeGSk7QoePtICT4rKDS8KuM2OtZp0YPR8
wT5Qxshz+LAxNyLOAtDJNR2n9iLDdqOf927hzg9K56KaXI1j3I3BHnSqaL8S4NMGD7MGLvZLLYey
vAQqsx7AY23nNr6F+mYcU5JEv4RVSsDO4A6eTO0HA6H+D1HiqsLq1D9gUSCiKzSi1wf3KkpTGtTW
CHm7HCgac/bUxsvDEMDoOI4ZwNnS1u/10Ai6x1pLs+EIGBfWkQpAWsUopSpoXbvK6Bwf+VgBr6sl
6+k2G0sUTYmRlJukn+crTD/Vhh8VNZASqSNaM4XGEGmOSMioe/k4o4jhmLhxYj1SOIhkT3hW49KQ
codYPU/HtFEvCe0KwmAVOrgWfdWKYyv1RGVM3SmeEJhuY4W8tSdMX4FkSjimpnaeJjipyTSBZHZv
B073mGYQqWqD7WEFYzXXt/hA8LxMbfDI/1TbJhUsU08a6C5Xdcj/nbkZav+DKuLSBULe9PJaqaAi
o12QEXY8T0Xf0N9gajKUh7jH8/E0QY4afjhG6zp7FSmiucMSMMRnNeld2gswjLTcCKWLg4M11AmO
EHXCgDGPOmqOiwYCk9zNSptfGzogt5WcGGLx6EHmXREAiI6mQ5SyVnvbGFeGvejPOsQAj0of1ZGf
pFiHvYhMxfm8CnhnOC7HhgfyXBfe4CgUL+6ycdrFbNob0AHK2ijpdWIFkaW7Dp3SXGkugcyrplOS
Uzoh4fREiqjtGMxkl++kKMHc47AoInA2IRo/bSjzhx5iDyaJxoUTpjf9ZQm8LPMJrwIzYVZG1nqZ
bhYPnZbPz0FpWEfsK/Oq7+LhR6k5/TosB+s6j5wHArJJk2iZLu5jvrSARh+Q9qK12I5TxVoH6txr
CI1YP/kgCmJGLNN79LliO5f9wOA75pPlSts+ju5omYhclPh7SIPgvjD68ELyN31YwvGaPvV0bRZO
tmVaqW9xqUwnpAP5LdCvAedAqmsHpCAvOCYlTr0YCQiK0uqxWhBlCeJUoPRSaC89gCime7gqPWVy
bK+ZY/i7OY2p2xDajeOZRR++qFK3H2yyRTPIK+je42m01g269+zQWcxEg9gxvxgWg7rtHCBKjPIM
XopWaukJvrYNkkML6ouICIO1NQQOVgG1gdtetPr43DX9nSRsL2K+0RcPBuzzW1YA9MXCQLG5zuE4
7zvGHj9Q87vncYu63DHJKtILbTrLMFx/HYA2iRNnyWHdd0T9eg6Msgu7TuwrbvO4t3I3/dpWyA1w
iTmkisHmDjmpqjCGwiLsgdFhZUVfIkS1qzSruR/Y7EO/GjWr3tq9YVxnimOxKtrRQ6Ha/RmSbwiG
gTBuLXjCj41KNCMVOMPb0Y6vIVC26zob1V1vKwfQ5rEX6dUtLaz6fDDcIbiYWiXdNckkVnqVD/1q
aMyJVCQWW72Su1iT2uCR61rvOmjoBx0fyF0j4iejroqDGMNTCvdKQMM25RcCR5HiMcU7s43uIp2c
7Laa4RShyW8W+gtZ1njYVj3tWok1Y2V2srnqoCAemaRTCuiVlj/GQWsfOEQr14jDU1+S6nvBSTYi
GEQJH924b7Z1bvfrWjWVF3jaoPBccICwxZCYX41qWUMbnMqRAAHuwqqF9L1R1CQ+ZXP3EsbJhYvs
v6hrZMNCu7QRvN4Yda2sk7gx7mslRgMaV+d2Js8aUXf7JKpixVPKXH1hSIOIlmBpo6FNKmoj+qIo
quaR1IiZKDegH2JsnNv2ULsKY1cQOaC7jKVTPTao8N15CG5HtwQLZs0/NASX/cqySxS/eQd3PSmP
1VAAgW3QsPVtZlb7SgNK5NWV2ntdLC+KFm0lRY6zY0F1TzkuDChIofmFMkix4Fs0ffhjtCbh0mMp
6us0Q54Pgr+eGSwqwM+DJJD3WVbAWGys2EUq55QLB08Juqry7bDBq+iYVGu7PKQquRazOtiPmSv6
p8jJSbxqaRvs4qTDQyUt1Vcq8VJh9582rHL5M5q7+NzprPusVJJH4E6szyU5w7FNcEAXtGF91Ks+
3gXLUQKp7IzmEFf7IyguzStstQb0pyDxtJie266U0D/Ba+fV5DzwaihwKBXd3Ja6DiS9jKACl9Sa
X8asj5V9hkcRQhNWE7p5nDTlxkZo+h1fYZd7bh+X8sIwgnobNlX9HQSAtsYmPa1A/GRf+yChayxV
q/cDiyR3jFy035LWbkGaGtU6qKoLLUkcsP6YRACSl6Gv1Bk+nUYQARzImM8TJnJVDvPJJEMh3OTY
oE9TYNKRKCZSyRjQA4lSbLHBYNKvg1QBJkjpjGIdarrRe8hVh804a9267fXhpDNuXFXxWBleE6bD
DzdJixvUfMWjk5opNLPeAMcKowmyCCe50J7rTa9Ozj3cLvpdfVpsoGf9gI6r7uoEHXOYqM5ZJYr8
DGVsu7FJavmRD5q+7VJD3UXpgHvH7RpWSj2/aHo18hHlQYsI2/i6Hwxm1niONsGQ53e03+aDyXzh
PrKruywGrT/XjrotIYk9a2ZdcYa3nxFIp1vI7S3OO1fxQNRj/kn7a+qElt00NnAJwLZaWS3hAFoB
bxO0bYgby+aZdcgq82Y1OEvL9jnOzERZ8QK4PgFR9XXDr6kf2hZgFYSy/N7Qc8UvCzXbYuyInnCB
WLsIlyJoUU0QCmEWGZMbELHl0BlfB1CTt20CVgzdYDVm6IwVe0tfjvqUoKbowhgaMGACu5oX2JJu
Ip48cwXC1S0ozjCDrZjHvxSx2e2zmQLDa9FHrgcbQeMqjWltInUHabc0QLu1Vg3WvkpnqoaiKSga
yAfeo8Um/KXIHaixddgEysFxZrwuwejAZZWBdpcnUerycFZLtFSIExWwl/GgaI35QkpD9qTVHYZO
F5e7jZrxK+k+mj/nbVCumkRFTCnbovrGaDs/iKKFJzgHHcTQ2VBJDwoqv1aaur/KMzuK/MGaQ2q6
9jLTBuO8z8dmK9TUZfScy2tiYM1zqdJ7gfSD0D7MSiwsRhAPXqdBiAC+UsQHS5tVuHZqw5OoN1iE
/REfRXpWJ2gduwrTkyD+BkqtAo6WTLrUpNXzd7IEAEim0Th8eLYzv5gYutMVolVFRpDOUZAndjh3
CZu9HWf0Jr4yRUF1HM3E3qFk1a9rRZ0WegTUyL6J7cBngNjeDRX9SW9IRoGF2ACM1tkCl34bpWK8
79rprNEKQliEkuImawm12U1Roa+pYcxLPehhWIaG9d3UBjhtGbZFcrPSbG9MaXIakag+2W3utPtQ
DTUb3ELZrAfDRAGRThaLVhqXBCNg9U29EvLJfDRLM0aK2WIKd+0ufVQShyows5rbcGx5FUsKR0T4
pvpiODJfW0GQ7MFR6vcgeOOnHnApOQZJ/4CXvbjoDNYnYTW0pnQLCxlBjspFN3fhBTatwlgFGhBh
VDtLCTtMKjBE4VwopQxQkNjmOjEj0IlS6Op5rKf2uYst65ugpiS6yzK+LxxDtLmJqQZelgTNRcai
uG+C2jjhCi9uC8ctHm0npJ6uDNJEvbGS1XVVueqmLrLsOKlS/WqlYbsuksDaq7LB1s3+E/wwKuie
AmTfjaM3w5U6L41MA1k8bk7NDHk3zXjdSdXYljPWO1Zz9w7lNy0BpR92hrS7eyN1mg1PRPXVVDt1
TwxT+h0TX3KqY8c54LkbtpUyGQg0CvPAoGyefNQW95EQAXr1frqZAiV5tiS4vMnVu2Nd8jh2qgy+
myEkHPqN0bmVA48jl0Nj8yGfyHM5Ml1Byct4yMb2W+lW7lUcqICwR7ddI+vcM/PsTpmVh4fCNVNi
hbgF4OOy+gY9ePBVyjo/06qGU/fQxSeyuNnMFSBN5yZPsqKZROkW6EuIVk9GHFOm/tUMgvxoKW11
SkC9rGu9vGlnKhdvFOSuunqyOGsojhyvTqZ4S+hbfCBlKluJLsbqamFb+WIwD9dXxLCSwlYQ023j
xwHbsKS0uKHW3he13VoQy/FNE+1NjuwKDgLOg3AAxxqGoMzZbKvZxuAeccKmhUJljcvYGwnx20lK
JwSypHi7Po6J/lvdlMZDN7bDXSVmHH3GaJraOqyF80Vgv8eVnMALlSCl3SPpx3HyNJdoy3ZJTaE/
ELKt7w0jrceNykGv3VIv/8ja3vYDvCaX2FHxWfe186I6Sf8IkFltjyNun+SiFCiD6AOMM5xNSIUe
HeUnWVvKdJsrMlwloxYTC1cP4b3SFNUhpa69pPsRbOt4tGAgaMi39zosfZK9m3DaDWNjYkTPzViB
Gai7uc9sHlRhMjXFgexugBdD7Q6nAuB7sp7RrKXbZtb1jRu0jh+XtfnDCtV6GwDnGNYwWNsGhTNx
PwO6Ez9VMjyb80QnpCShDf9QPuAB7NN0wxl1JraPgHhjX2Hg4rVwtOlEd0ficAhrEnHZMjOs5ygh
yJYShterVX2HShyJf4Gw3ScmBuJaHuffOylwxkS4MDvbuonJq8EFPijf1Rb86Tzp9ANmfbyJEvzu
VKk6ZpTcxgOmqecETSdXpN0VWw2ohOc0hX2GBH28sTFGnvNNOY0pefposdy3PiEGDbaFHPcIU/n0
fHKUaJ03MyTstkoAazj09mdzms5qWeNMdek1Bjgc4nhjkoxwbZVBtIrbInPX2O/A1HLuyi4tJcZn
PgalieTTXry1KbYsjALqqNsH8Imzet1koDyoIOSUHWl5hI6fQnPEig3+osOIqiv6TVPhwLhU0AJx
eOPJGnLcjWlkWM9GPnfFUxfmibkh3KqWGE0cGJBeY4E9+hI7LB+7Lk0jOOPOIsZ9kGbnNFjAsPug
csuRBbt+xeE93GYAtczLlhO5sQ/sJGWM2A+cZqQ7uMEx0npwIXjOuGqEAvtkjpXzMjDMcL/CCgrM
zFMli9O6bHWrOWERti85PhgkZrnDYs+Dqd/ujdJJnE3UEWV3FnC4Da7MQA/KTcbRYdjPAwvlhhR2
rhrjY/sB5nSu/RmUBc5CdmdYcEUOqxQXZWONGPUMmCGTqQViHTCXnj0As6p+FeV4oHYJWhukzmxl
G8ueXfDGXS+PxhARCz3kbDXX9WD38yZOtTzYkqItzbO+deR8JN1iIt0+hXW8o0mU28eMPLRuC4+Z
tqQ3d7MIrhXH5OL4NoFbOHzRcEu7cOr3IcFh8nJSZD55wNGjaQs+T1U2aaQW+U62mqJcEi/g5tuZ
Gkb3rAkfKZrb0QpOmTpiWW84S6l3liosll2cbRjfmwQXa2pzVLx055HrznKmW/uv1p6cWh0x2JHv
PJ2UAeNimBjf3EhUBwiz7gyXyg2xAwdteSL5G4FHh8dz2OjRiBVZGeCleiEak8t2xA8YdBZ95kCj
AVjzenJCgeRtBFtqpGnGMD7Gq7jsSR4GDhQm7ZVW2l/oWg70OsPqmp5y7I2to6OyWwrAqdraGQrv
tUD6vevCQPhq6chrkH/LMCp9cGZj8AE6EOalhv3OmfXmsTBlt6cxbH3J2xbcBUfm0TPIZVhhjBWb
DLfQapTFD+w8dxiF5bpvnAcev5agY0zRmpQkcFrITU23L9eUYBlhH6CvazXV8IajRo1YWFdkj97j
jqy9PqlsL6mVdjVIpdlIY87XdYSRMBpbZWf3EBKkQT2GcYhMpmHb4oJYS2fBE5szXxxXryfcZcTE
rnlpQn5Ad5gaAG1IAKFubiZ3b7Y9btyYmCv6LDiFJjwBa6cQ8TeCU52NyT3z07RF+7myox6jOMkR
yS7K7KNCsNsu0ct8bSiEiNVadt065rfYymyyx1jwr0InENteDVP4rEa7j6ZKu5WpVb1MjhWdtxzT
Go9lMbvMZoedrAaf4VRlB8qhqx9R0cuV2moA0aHyJl7F5b4OzMR3ESgcgj8S4xjG9fjiFNC9C7Pl
NbcQkWyDSlhPUdKf+nnMvpAtGd7DxbF8zh/2d53cwCc1j+licncf7JYqpG+j+GaaQiAfCGbOcXhN
64ap0YoWWoFoGGKN3vfuylHCZsNTYmwgMd3DXJqSrRRoh7ymHhLcwG54rXRWtWut+NlIC2sf19OF
To8R75F9Jwqg9SJVWLhrICpGBxDEHYMXox+QfUa581SaCLZy+uW1lv+YiDOg7Wygvp/N+87CPyuY
PPrRQP0OUzs49nZTXdr5+I34OAVSFwL1pWODry0NL2NncnxL0KH1bbu7oiJ7IkmrINTUZS8ak8uM
iQ7O+3jYiDkqHmbwcMU6M4inrwiYuEllPOBWTsbsGjc+uXNzwDGuU9czJr593oWKj31p9MgUEf6U
xQJgZXoDcFmBFOY2JFHwAm/TqK2+9al6PUv9Gtfw3ZSmO6sAW4qb60Gxm/KY5NYuFmq4q1Oeq0Qf
HgsxzmdxNx3gGs9rJDWBZ0SVsQ1EIY/92JRneeGMB2HSARqodPfIYjkJVbyMIjbF1p2L8BxX2yas
HfFcu5LiDgfC0hV2QFzXVre39eZ73DDRqul7HeA8QCMfy12ZMTrRpJttVNzoTAVAEDNn88NejH5v
hcNKa60HVtQe3fZwMLI+2IM46Fc6Jr1+3dXwbT07aXfSLQ9Tpik+OMqMhmOuQwsNhDmspNbrF45t
p4ZPEpqZc6YyigNnOVDGRJoIgl4CKz7qASA53eKxrcAa7Vw9n/wZolClJuywTSDu1EyQRKJMuc/E
qTjYUU7Nsjg+a7MgzNZ6CBueTCbMJE/oGKNRRt/nGgxTfqzlDAc23IuziQZZ3DrxmjPtvcjEdygc
NYQUZtkY6EijHXm/+7gwT0bRKT+II4WSrpXxqiK4ChxUeVel/KQjxnUHDguVYJ212sGCyUrXpQ7v
Z6RJ23rs2k1sQ6ucUzwoxDPnjz0jRcbe08jdzZ1VBV1acpRMzCu9bYetjJVm9kiqHQEITeEPjqZU
HlomcLSyQLIYVjzHLO2HgXawFzjFqUuD+otoQEnYIb3sJEDBwh5U7GyyK9gxbGVcq6Fpsdx3WxD9
MQdlCc2LmeE0rIshPnWgpg/0Cy9GGXXwUbL2akoS88hvWDwbIMZoORQcWVQSQo2ua09wN9PbCAYC
rRSTU8FKK4bvS7v4BcsKnPm2g+Mz4VjvOFnRRWGYhOo8GlaziqJmNcGkN87gl83F3jbMryNd5b0C
V9hg+yOheC1H0u57lwRLi0min4vxKdIUl5BNBSb5OuiHWPe7VFFh1BeGBR4I5e8BtIi8D2irHsuJ
TZNQpeqKUTdqbSUGXbK01fD1Dq6nR7HyjWYGxbSCO1OU4kzTZXY3ww7b6DOJArKOfzgkE/k0qK5E
4V5h2XNYiILRAsWZzn5Sz6GPIpCudmoQukBmTe81Q1pQi9Sar1bO9zghXjNnNoEPPbZqfNmc9Suv
NlDerzQyC7xmCukOwyBCzga1HMeedgEpZ6AZZLSbPsZaWYx678nSshg5N9WwmWaN1YcsnX4DI33a
RGqm7grDYawHIvK5m4tDYo8ZbXh1OoLsUi5Yqa3tNLEtU7QqfoN0/NYi9oYDzdB/4i57Jy2yTM02
Fnk1DhTVABmtvx3e13k4KHoxEZWo9TtOahuQ5oJp72T/kbLIEY7+qpxGQL1ouTX7ncgzGMwBJwCE
jwaqS33IrVgbj5M5C/UTIc9bxb/D1yBZzRYGknvVBIC9/POfFJ4B+XFJlRfxWme0aq/LHp0R8BI3
eOxLakjf5aZShpludCtCy+y3v9cRvdM2vV4fgY2Obt3GxIGJ7u31h9pxKbzceB0XChgAFGocz8wY
FYMR2XqxcRQyAh4QUyT9GT4jcakSSd56Rm0GPtN1JTqFbqW6Z0J2rfm3/uePRDa3JcfD/H8t/873
kvSHOIzkqwDkv//bv6fD2T6X59/y5/b9n3rzlwGX//PplhDGN/9lXUgK6qvuuZmun1vmsP8pQ1n+
l//uP/wfz69/5Xaqnv/3//xedoAV+Ws0H4qf1TSoBn76FT/EQe7b5ttz9uFf+Ed+Y5L3iMrbRTvM
f7ziNf+W3+jGX3jEkL9wisAa+CrM+UeBo+t/LbMtBKjIzzULGep/CXA096/ljXMcnU+FxQwLxX9+
8cu/ZTW/g72LVzvQf8tvUDHjtTdRjfGn+Ch0mN4+b0aUt3AbFlwHYRCJP5vZ/NAEeXPljNr8EBAc
pZML2SPGsPXqS6EpU7YJB22wr+j4NmhxSvAb6ynNl6M/r+WmjgjgXgF8MM+FdGOwSKgPFtpOBZjB
5Dg/ZknxRSUb2B6ssPAlB0aHbjwJMJwdOZytg1Kpy02ucHJGAjR1gy/1clRPIDqH2Q/heCb+mMbM
EGjWZUfQBe0+sxPtDERZV+zMXE0UfzBofK/6gFE9u29ZP2O4aJFJ5GNVHMHfKUykCXNxt4pkgMir
kxvlDYM0LdzDrKkyUJGu5A2LgnIftG4hdkKTXbPhPCanFQ6qjlWgEI78D/bOZDluJN3Sr3Kt1o00
Bxzj4m5ijuAskaKoDYyaMAMOuGN8+v6grK5KMatTncs2uxtZmlIkIgCHD/9/zneIpgk4p1GqsWKY
Cr7dn6TV9KTp9nkIJgTj6+fJ7wmgyaYazoDXlPa0pU1fi93glT6FpMFk52jWKJvQucSCw0Gmm21M
NH21t6v1tCIVaRptB35lS/D1eMSA37BRquOI5ZsFOoMdK0qqTViibtpY1x8A+QTVUc3R/IlE2YDa
kCT9ZsgWsWwo5nvX0uCuPkQCtvZNLPvXPA3MeBIsp7QI4NyFG4sWFQQF4jvhNouagPW8kwRNjwEk
9QdDY/4rve/lXSVLoGGZyuNTQkAQQFaZhdcN6v8cJUODr7mfwKPAA4zDq6EzNT1ngq456sRrlBsJ
8syoBMPPtL5gVfTsfIZq2VE04kedoON70VlnLc87vupG1X1D6CCwqG8YK+mFzV3isHlCGPN1GDhb
7HG5WZ/oN7Q5yKZmPgZUtqH5BGFxU4EHQmlT29aXyFBR26e6F90pilAIHfXihR/V4LLXyoccyN48
JnKTByQD3/eJym81MFVGJv2jmGJyTvAN3XLr+zy7zXVvJns+um0Kwo6Y7Fgd3c7kRsJmakmOyvsm
FQBea9t8qf0srm6Q149XGaThBGtA3M31x4JUFyoZg2xj+r7FgqLSqyNxpHgaE99ZjP20y/0UNDEI
QtVvK4JSLoOXifxdjgCsz6He1RZvjknnSy+IdDk5lAdgRSTKrfMTTQpgRx14hokXCJEfxoQseldB
WatOI8KDBVb34qj6WhZhor9qQQg7E6h3yjgmvHpopJKdMPTDdr5q7WVbgHR9bBgJt3U2EZHFjI0I
B6rysejJTFpa9AcRXdBfWLt+3nWscxblYB+3ByB/G+3smzmrarBbW4OE7hJpvZ/GleePYH/DG2j/
nmH6t5a8/7f17P83XSnbm79e1MpX/V+nb6/d1/+a/+vmC13P1/LrT4vc+gt+X+QC+duaPoLbFO/Z
amX9l8Y0cH7DQYEaXOKAYW8Vsp/6PzJTz/ktWi2OYQDu28Oz+u9VjmDz3/CuRWj5WAWJBnHdv7PM
/azOhleBQdqPfuSsujgP3+4efTcZY5x31tny+urQN6G+WezmPsubSwK36TDGZXPsvflpbPqnP9y1
f664P/nBV030vxdYrs3qaiObXuUZdvAn729kAAs0UUxTsdDdvRJ6reKgmX7GeFq9lnVqvWOqJA0U
Kqs5G3eaoUEQnYH1xIeKVTeU0OhUXeW97yVbduH2VZbWpX3oStF8lHaQpDs04Ygw+94lMkpN+c3c
Z8P31B/F4wzJmGTX/uiWhBdsY/CwIPuK/sZXdvKl7qqnzgW+RxEfIRq4L8dCEFBn92WUHWs6E6Sv
SWwRwBRoR3qiBaaVWrG4C8os//1O/c+r9g9nde/+QsL904bzxw/8S77thSSkBKuVG+vNv6PEHfu3
1exFNZ1IinX/9u9XCwE3ZhJwMKi4CRmG5fCv/SPbR/TWAEh4Ve2VzvG39Ntc7KfhjQJccpr3fzAj
oBHI6M1c7IZtAbTX/0j+fO8/pu3QAlJJ0FCK7jqswbx+S8RIQBnV20Wr7pNrRsshcTeuq/k0Sypi
W+Ci8cEXU4Rlra2QMqSgnyJiR4/aXagqxUpK49zKqZ1r54Aqj6Yu6cm5S+Apk4o+FVXbQ13Lxrze
WSTt6fymb9wEPFo8SRD6E7JURSkhq8diM+P3DYpD61dweuiah/7nBKrdXBzCBpWyARwnCcc8BUUn
h10LV458QF+m/p7WGXFy9bTQgmdPFInmGDZ+MwLMc6YM0pc3l0m3XZJphORqFXnA3s6im7o3MWoE
Qi/bVq8USZ7lxWqV533Na8BCNySeev2B031mq02cuhhpA0dXHjl9a6Oo7ScUHQ1IQzZIOeiozeL2
YCyCprPNTjFCDApcZW5YnslzF4Tmdd8aMY7vK50X6rtEFQDda/Eq0kQEaXrt55zOVwtrIWkINfQ8
D1wc0ZoFRTUkUEh3QG3LYlO1oYJo605heDYaxND3uXFrCoYZQMj+ihYg3D5rRMNEilxZoFCUdvMc
48yjkYpC45zG9UL3OxFk/4HtbO/7dkBxOEVu/55H5vVPOsiMvGotl37PJgcmdjOx7c12LfxHdAnt
FDPxAXTbtn1tmQNBH+OqLCqXARg8+5PuWNa189UzQUSMZdh15b7whKNof6RFiiJ9JkGvEoD89qnN
P0xiWdPrixsg5QH9MOZi8gX7C0Ut8RwCwKKcl9PY21BgVUYeMmRPD02KPIpiTwRdixD1Yhq2woTc
TDBLc41RbOEL2+3MtwwI14woMFZusLO0CdQ+LCRSvnKxHI8YDYwxYE7iqU3DTQULq4UsTHkV0YZy
+vDOV0Xm5VsntHDXFVWTfR3pgI3HwK9x254H25vkazJCHv4oFAxR/GmtpRLQU3TGnXPd6EXmRxiD
8YhwpmucDfGDY7OdEiWdHU57eVdH03okWkKIcnae8KGWrMGo27jsNTdOBvR1i1xazccitDwHmGme
3ve2p7+6fVcm8JrDGYNPFMZoH6QS/Wac/cwADh+Se97a6QMjl9s4Cl3TcJlzj0zOcERGna6ESidl
vd/kQ9xFFFc4ZB0i5N0vkSQWcN/0TnzEQFZRiqa296mmmvYeaqH7aVUPflBtB2eOJnN9XXagGU9h
UCbjdU9+MFEMyqF7rXGZjLu09ycqlThz/U2pShp3XkdNCbitkcuuZcORXQIjQiqjo0/IIMEmuAPE
NLwLq6j7iF4y5Zwxp6O9JZ6ATw3LjKESpP7w0rpMM4AsyC49oQ2am+tusRZwdl4ZfppSAe1no10Z
T3dGOBwPHZVwjtg4YwVcb810oQruZ+SNMl3Ncpc3jmfeN3bolDd1YpBwFlBSqgjjNGj4AdcYmn2o
f+RfjmA6We/JBywiQn0tgwU021rtSAGYF3Bmgd90k9u6N4nkNSWS0kFus+NM22ZbaP1ecnQinQY2
o7QQYti58A+688TtqHb0fSVFp8pu/SsrsVxzLhqv1Wwl0tC64r1Ng8uIZiFsd2OECHVrBY2AGOqI
Lly2JhxqtHalD9j2CxvBdPg0RTA5Nt6IHpRSZWMj9g6H3CH7kjBKYIsbByonAvXUJW/r82pAXYpz
nVuJU9EOlbTCTtGY+8nTApvzjl50h64mCdynEZ19eU02lCuPxDd33VGV/YTY46PTDkxkEV4hOVfb
lKjrVLz3IfyzRb1yUPdzYukL85wTNGZdD72jeoIpaR6dEVfE+Nl4YdL3Fe0/lAgLKJjdJLMJvVUT
EfUQpKaPDuDiHXqKJhLyXVJpAdY0is0D+jsv23ZE3peASiyyOqNZxZTk8rG6jYfWCXe1K5zXUOBd
OFRo6MA3i7S6RVbvrxm3NAx4qdYhKTIP1VcU6Lbd6tGvyxuPtptFl8aniW+1sqhAQ5XFLQk9Cwsq
nHxitf3Ic+6MLuP52JKmRpMUedt93GQc57FRjMAx3Q79MMr59pv2ffXRr5dlPgCCDm4GfBA3CevT
OjSEuFR0/ssNNg8o0UtBFNomHfUizpmvWUEb1l5nF6PYRltrNX6CmqCECIgBf5jTwzKb4RWVs/qa
RBgTb6zOaf0DjR/VohqOKNRzpLNtOsTjyJBJNB14J3bFZSQ6pUP4wgLQbAi6jtuNlhZB3W3bRCjN
oPRA3B5DL9uRusE2WLYzCRyBN34CaoIYYepwrxziWnWYvYrAMKsOZSK2KQUVgigcWmBukKDWnJcF
Pz7Fl+FUmEgTT5EruhIK7zR1giJQ7T7E7I36tKE7cxKaFM53fqtTTBlY7Y6YJPzmwoAiHaXF0rBs
u27034eiVXSYJpF+BdHVhluLWtHFQZUV7hQ27eYglRq6257j/gXlwTvkbA2/shrL2yjCxb4Jrbkm
aVmrx9HSfrifBh9428ZHeiRv6BszxjKqTvQX/RS6pdJZbMHxdpw76BI0ujQhK/ldmRZLc87NzMzP
BiR9YCaRL5KiVHZyXS/75vGUuaFVLp2Pg3EAFqDGi/qj5RPDg7YySp1LOLiDONYBsdSn2gQLc1BU
MS0GlJrtvfGrVlkPk6ek+ZrVKEPGrW8CWvujiJabuMucz2mLlZnaB3lRVmqLL/EEKmBLSiP6sqZp
q34/c6/f0ShcMfljh9/bCdPu0UcR8bVz+54GS5oEPFchly/lxHA/BF5FEyDUJf3sFHnoazFxIKW/
m2KDAA0prwQ6W56wnmvEcexixj0GYufsVdyIDdDQjKyJzB1u0mQNeuk6JZ6gs8LBDpo10QftNXtF
OuI2VN42IfGkHnTGdGxKPnxuL+3nqiOzF0Z4al4juzEXv5PpszXUzTtAxHiZghkNKbNcM9xkDUZK
VCOGbZYbJT6pI6j4DOrUKjpTTaq+D7BHr3Vg4u/YC8THnu3fyrBEnI4sin5QB9mz3aDc7ZyzsQbx
bewHn+ag18Yf6G3p76kXNfFz2+WyYGVT1bSPiMpxXqY1cOKRRtIa9E5aRR1AUezol1gl54VfgX1+
5iWsx4DVd+zjDOakDTmFo/wf2ybR0CJz40vBLXYaVPKhKst9Ywv9kAWFqRiYQ2f/wo78p2vimufk
QatkrRTg4Pv5mnB2vCGker0J7KK6ciXA5KWg9znH07Iv0Ibv/3Aq+w9H+Z+rCKvZlXI7HKEVCcNZ
5+31PGvKWRTAVjdz8uCz3iJOR2RPJjsuLctQpkZWsXN6wLCSPeIvil5r4+ffdYQfV4d940tAGHIt
/r85aOGkmA2BleyeG1/sIzRV28mpqdj86+D5H74iFZw3F6FKgvcXeYmPITV8Y/DOjarTicl8gymA
bJjZb13mYPSFCQJaHMh//1rEcUIKgBfwtigT27lOuhX9DNCciGqkgM/tGInrvsup8v71tew/j5WV
XCHw6eDS96DF/DxWrBXAUU7K50zD7OPPQc2+tRLLqUP3t61MOe4Vu+5dO+XtJahk+NmijLQn4pUN
pyIXgXXHfZ5QqL2qktDZxUJV9IsP+ecnzGcM6Dn6FNDoX7+hJwxJIjEucvNzytp7qJnlCdFVfPhx
K/6nzPIP26bM8a8R+Oc2nXkts59c8j9+4Pcyix3SVoNUyriH0Pp7x+33Np3/m7/i9Hg0Ilo7wmsv
8J8VTDf4DciOA7nDZlCxUWPG0BAw0//+h/Sos1ANAYNBBCYv7d+qX65P/g/v/o8Goe+iMOfzrS33
N69l41UtpFbWuTQz41UeiFc/4mxSGkeeFifX29Sz01+09t/MdpSg+NLsw0C9BzaFpDejMYkrl9iv
ptu40go+pJFdfcuFxLyX5pG3pg4EVsaxlrY9giO7+YhsOP7+h+fzH2ajN1+bj0DXFDwWUy00GMpV
P7+0SzQ7FkdACvvEBuFfzbli1gQPsJdYUqQ3f62SuYp/8Rq+mSq4KhVbzjxw42yfEOw3XzxUJDs4
FGM3qCzyq5UvsLBm1vlTVdbdC/DE4Z/wiv8rM/TNrPvjewp/XcMYTQhU3jzekYVlqgqC25Y0i+6m
OR7VLpnkt2jufPmLRezNJAPUYVU22D/oHT75y+u3/4O+gYR4UgSZ5DhsoIQmp48IoYfGqKX+/Pcf
nsedXHmC4L3eSkPSPqndzg2WzYTk7rPnxVTNXPSUhLVhYNsEXTh9jbMl+NUXtJkr37wuDqOVYGmX
tGdup/MWueu4VUFV2wgajEYvT2oM8/pMP1kFOwrxUb8bBp371008K3WLGa8J7vBTki4HG6Jur/La
8roLx+aSdi/SVrnHR0rPFmpvtpxddqp7xZzw1U5IfMQbk0C/a7o0wllfBrN4CVHkyxNkiVZdhM6o
vXkyR2EZtANFnQJN85XieEOSjHLUc5L081eYOSjyFo2CKilExEEp0MPHocjT4TASSeDghUUQeZ/P
Qr3387yIESqpxb/wFvMqeJz7JBayyP3oWf2SHPH1AmXKocutTUGej9xrhvuEeSKjitjSc16pR7bF
oT2aC1SdUzFn844DZRZcpcPg4/MzQdnRauw6d0QNXGHi1FFGkleTDNGxQrz6kGOIuXNQzEOEAQf9
UlXizmqnlLi7JRlvaGPXB6z6HPZ9OQYfq7rSiFka7Tb3Mbq66lBSeLHeaykBlJoRqfO1WGJ8sKGf
T/mRTX3xMtq1/zzR2tuTzkQ+h6cq9RJS6rsTdTh+7jUEEUqYRRjvfh9Ozbg2rO1gdqrPAk/quF9P
LIA6ZEoXmLhbG8IeIav2SRQWf8/uPaI4XCmM6SiUgw2mCgI/Yke+H0BUewdJOCyOOj8xe/qoZr/0
I/pJCrxkMt5n8zwM7zFxcc2YQ9GLWMOY/HYGfiq1xJmUTMFyyUmauC20ttxL2FTZY+A2dnbIEz3W
KA3i/Isgx4H2cMY+eo+3w/GPkzSk6bQLVjuF4pEA0iM++3LBdoFKO77rcuxMX7FATbYkH6bN64UE
nkWoyywoD6Mc1IDgehwy+r4SjXoR5DETEIqqM0cfDVkL/njpZHgpgwxnNJee2/zQxXFNVTegfHOP
HloW9wTQmeIYz6t0YutMdYoc2EjGl43UQj9MYKMTxaa4QTK4Gx1Hjvc0stcJUzlpee0x7BmFfrH+
a9LKdC/F5p9/GS52NpymyMmLXSoifjMRJYhGd10R+kTblegk4OTaY+wNC66UOunPmAIC/xM25WTe
zUnl64Mi6dV67tqUu7akyIzxXUMFGKgyyT31MYqGM8emHOmu5n8mSoUPtaqJKe0H3eqX2Ztc0q58
cMC8KQ3xZmFgpj3pHeAu6sHl562+M9hSA4huT0PZ8aoINc0r+aEp8w+BSbvifvRdVT2SZlLpfVdl
zBtG0/vc51GUZTTuc/1IFpSVnVvElsQvzDBWvtC3zImQQDi6Hrbb+pvRVvad9AdCYp1GeS9pzcKA
esA2B8+2L0VhdwcL3ecHmbtFdBg97T4mbRbcNr0tAFqUpxRBwarWnoSDqp+T4c4Z8LLldnDMdHDm
zOKCCSC+C/Nff1gS70nOsCa9hGdlODXLllqOGfrgHhcQca+ewDJbhZnA/JlNV7Kw4w8DnqluXzgI
LTkK4eaT1fe2iddYkWzyjqKEEd4vAxXlOqNgP2fyNmU2Jrovcsf3tc1MWGZO8xXfBzwJqncPZVOd
gMx1hyDxnoecUJy6Tt0dRo8PKmy+VTzomwDrzy51bRDuoz7OrYrPbOQ/16a6g1ITUpYb052IrfdW
TlbkiDVjF61PJprbDWGa7QUnAI7V6WnMzFEZkR6QxKfbMBupgWmWfLTqx75DAU4rZh9pagDked0G
dc3MCllNTRtq6LdRnn4IK7nPXFI/y8Qx+6AJ402Bp+SjndikAhYfane+CvFVboWd4DMKj75IWyq/
tIH8wj3PUXsoO1izTkjHwWUxkP1ylTQadRW2t6MbAzFrpblCpsoE1ufvWL1IKmt4XRO3uhD6e08s
YnhgmvKel2B+lKUfYkFM2u+B7k8euin2Sst1HA+f1AIXsKuxHbStaygpU3G0izHcRgjYN0mPczvz
AZKAf2mgGznyKwkGZ8suocZin1W6ml/iAhHNlmDRTZ2OAveSqA/Ktq6dPHmUEexLDzpeh1UAakpn
ZoTKVevu5gz38XZc0v4gBhk+tCKyvI007Q3tuUtS1NFtH3sPQmGFTslm3MRR/zwMwYPIUwyVOrsm
iugE2UJjn0xu6U4wVU9RRSZzfkzUnHPSduaz7c0fmTrpxHnFAYFROz14mkXJKghNslT0OR/0NKLF
z3LSmgcfDZRgLsQMt4wPUTjZdC9C8s3H8sGmmp9DeBItflhthhXHVL+OBvgE8Y0B9nA1DeU+WzxQ
Hzntzr3yy/E42LWHhMbPn2aBs50PCbdlY3djRjK1n3xEnkKTLFt0v7HwVqpd6vTFpYsn9UhxzX6N
kNJ+iiylcFIGIFv29oxnM5/nlT5T70hgCT8G2FUuiJHr15ToPvtQpeTY9RU2sf1MPGQ/dckuIVDv
lPgFxCoqQipHq++Ej1BCKGymObEMBLi51l6PUbOPWRsog2FcZlSjbqb/AUAhNfapE2nwCaZpu28a
pF4FJxyWhGIYDv40+3e9Hb0Kry33IY0CuQE2Xq6q6qTxP3tFZOxrrAj4gMI+SWBXsDHALBAO6qgI
cduMpvdxkwL4bu1k+h6BXt5FDciobTNb2bNHyxGHfJzT8iMZjcxNWk+U0OLWyfZuLAEraD9OU6rn
5by2XvPwWeSlua2yZOy3tYPK6lCjhn5ISOgad5bAjkL3BcskbinrtlpSn+2V6oIjdCS50UOX3lWW
rY8xosbPkRiKE80mcQkLjJxRkMh9pw0wV1KiKBxM1cwSmNPpKzOAC0itKfMyRh8C5el6M/eL3Plg
UNob24mybZkOQYsqUKuD1xXt+xYP18nhb6dtCJvqLLLJ2SlbIxOfk2T4AtR9Pkqd2x9bZcuS2a8s
l23tTmkLYq9PT8QGEvzUY8Ioqt44B1gWEflCGG0+BGN0bCMPJV7VmlPsdtVZYIUhr81iemnwB269
BBm+nbfBhS5L8z6cgues7KBGQcHHPDjQSidm+TYjQgFZo3/UTIFHvGGFs+ukZT+CpXH2LKekslBl
3y7tNB4j25YPWelSWmauPJnWyc+ZbKjDs0ln5su8jWLpuwogBRxp8JJkKMvhbJBqbmRW+A8D++qH
vsNuUCc0n4zngfCayrMiMYrg1XBAEVj2hC/nFSXaTdQk9k1e9OLi6365TZ2srHZWhMAUUUFVfWlD
rat9rof6HJIuertMEYqfLj7S0Cf4MF16zastIXG9w2zGbirx8/hoWwB7wya3Ps+lTj9iSO04VEeq
PKNgimJMaHa0m1QZbiIL6+zS+c2VDiqxndSYfmP51Ni1jaFTi+33MqccIEDGRFs5ju6GGKvxgamH
JhLrjXdMhULrSKm7Py3EZx8B9uMqoZjf7UAS5QQMZtMlJj/1kDuLeTIS4zpaO2s+5VrkV4Ya9aFC
HvkScahpvrlNjInLMT49+cFfzF2ho/GDEoBPD6ryfXgKroVqYOZQ+z4c2vBGdvCY3b4c3q2VwHSz
WMEI+AdXYQouoyFMr2eant0FjzIO6emRRiEurrAP0+9+JRjSeTU7nxJyMLa6I2NrK7DBb1t3dSyQ
REuM+0Af4KjqJKQ1hX5gR+gp+C45zJ/V6Kj8EBUpQszOd6Y7f7RCeSlIdu9OvvHI0ppWyNkVcswH
Gi/pGu4WNd2xG7rgkgJyf5QuQow1AvnSF3K61GQbbDS+1j0y4C+qxayGO9Merr0msqwtl2of1mbj
JYffvIk6SWJ7ZjBziyKx6ECN9mFxdVxs5cCkjvoY35ZD53qGNDMk7n5gZ5PcpTz+ZDMqPyRmkdIJ
lMK02Ei3rTLMmQEdMUbmSQbeqx6a+V3mm7I4jCPpYju2XQSqG1XejHFtnQ0zNV3rPt1S5PsQ+2l2
xaxuX4XV4t1i2LE33Uocj8LWOQy9F9+4zOJ33lgHeyfMoNo5SfaEGrPeBu2S7pvZSW8GykA7nUv3
S9gvCnGZ0NdTh2oYtVZxrJvwKZdlexazLK49QrueuqnVh0VN2d6IRB8ttybX2XG65MAcpHb4fyD6
VcJXGwV46qYA3rQm3YkG2k3Gpn5hNPfoirFjTO+WYfKPXi3YYmRNm3a7tIx1v5LpUNjO7bCTVJqI
YGOxP060ac+iRut9LVaQ2FqRu4S1b4otr4x1ais0thLCCXISLs9FMzaDCrdQhv+s8T74OgROUXPG
zhPe2t4zDov4otcTpE0nqeQLF8ZO7jHv+IcK4f1N2dbBhySel+85kuVuY4RY7irR3XFY1NG25dPu
ocm4W0FSIjbGFnbQZID+Xa2co43lm0ZchWGds+DQS14K4uK7rFvemS73kDaxiz+Wo1XcY6oaIpTT
ScE/NYoJDKsIImKq7umlL8dm2nYB7Qm0yWaL7DD72jbLvK+Q7h3mNHM7fNFWag5Es8thC2V1HZAc
Ka/GYAxA33CMvLZQnJ9nTeGr9cthqxpeeVSU7md/7r338zgv5KsQDrgRvcaIm/XuvBdzDmIz4TAB
tasLh2SfN1hhJ0cmsASL9sUrEypenSvf2bJv996cxGeUm9mlVgLiTKehsMGTs6OtX08utKOiib57
TEWPQgTfqmRi1R0S9rupowe55clHHiSK2HmekxALmpMr+aUTJthJwwLHNqDkrDmleNdAtqurdHEK
jBaATcjHojlblDCS2lYkEHVzGDGJNs2BK6eAcWxQCiZONm7Xk7Lt9fqZxa0667GTt/0ymVOHgYAQ
L8YMXDqYl++jPCluSmTrj5U/F7fuTFd/UGbh7odXAY/lEucdojA5T/jY/YIGhM8cz0IhipUfUeLO
KvtMfpl7WbyWlVXxYOfgMw6V6aI8pY5oxJuz6KLM2wck3CC+KIpsZi1OxgfTxQE5Kyke1nM/2N77
JRjxSynH1M9m4KFvac3K67EQFDg5OWcc+NhMXRVzK8rDUiI2wPyWFUenTZFyzKbIHlBSkPQTF47/
qbSTEgXnVFWQzRalSbaYc1OeAqdYcGsbHXweFYDL68IbF/QKCEXkOdUpgt96bl+FVS1Pk+hXhFZj
RZjxRval3D2SfW/ANc0A1guy5K+QaI1kdYfpM1XDNR/ZFGsDhR3ndzZnmoEapMSaWpmV3ThaJP0O
FEB3N8nKfqESJRK4KGNyFWSSfmUVPLJ+C1aOUTdfxz4Q6VbVUesxsoCr4rFzcDzWHL3jH7Usrxz4
70qo+gvrwpCeR8sKHmiUDYrMSL97yoqeCC0nldg+WsorJxRuCynBmRouVri06L/E+JgZaH2gUdCQ
ichOn3sVlpcci6m9JSojecWnQBHBQ0jOGQl8D3UFEhpkee5lWD8PvlN5B3yYVNIsE1AFKOZ0Skgu
0nhLIgNzdjdlIX+2TOqUJFLa8luD+/jT5JYsMF2PIGOTYidh/a9ShwD2DqHZBYcJagOSeLsv/DSb
fm9gq2EXpXoByhNf1VrFI0cH5HzFnlMbv0QR4DTv0CSKAXZD4LKzJ1N17+rKfUKNsoATbflnvJOS
wRsNC++QrHLq5j/+Pv9RY4Kqr16crJLnMEwuCdjAeRPlPmb0LPbEGiY5dqzWa35rLxSe7d5eThhf
sd9sKQOq5q5Kcm4GWU0LJvyUWnl1BU4Deyb6KczwBxmoVR1VNQWG7alK9L2/RJRi5mhSL9BYuFdK
RvwKIm74084rp7qiryKaJ+kAjQ057sryqSM9qONEpkJzwrPKKmTl5cwHnID7FjeaNjGN+Tqg3FLF
K4H897INtSpukmNyyj591WXldUoTwdvBrImbfVTJMT+J0QL853t9Pj0QladeUA3wC4jK4vb9XseR
iv3ylWWlnj6MWvAMfJXw5XxoDBRQm7Et9tpLbHyXHqYH7NrEGy9QPzq+kqGByp88J6qsStXNnUWB
HmWeoQB/hamn0i9EC/A3iYqX5kk4mIUemC6T/KhR3KOgcTsGZcpBHQPLPLm5h98374tbm6mnQshU
9M9s/LX5UPtT3D3ZCCPVYWwC/LViSGISVoWL9bsLFb+t0gsftBsbD9XJj6+KXLjHjxtEVrutK+xN
LOm6vs2hsQC55DNMV+GUNhE1LEmJjvig2N2OFkacPToYvuKEn97ZOE4/EpGsuuSY9R5ZqBqineWj
FuyQpX3IoNBwSg3zU+XZB7K7l+oRAjK0uP8lnLSmtOZ6G+hSXkAy6hwvLHa5VjDUsNGfgQt6L3/d
oHjb56HF47ghmbgQmH3ew7VT8odOSD4mePAyyah1ZHuH7zYjOboa0BFFIuiyg7T7yvxCsuD86aL8
7JrbgIogoHP41l7KZpr+IZsnbOqWeqFSNwigGrbzreN4h3Zg8S7ujPJrE6JiSzj31JZ1mCmybEgv
bh/KEa4KCjcBfsuhhV1PojrMsvU+tWOIAsFLoYZu2kWx2M9G1njCBxM+ub41vA9aOz1EdmtfTEP4
+S7y8+5X2aA0XP/YqORWEiCFaRWFuVj9Hm/uKSJXaAsjnXHOwBlju+nOSQoNWktvuu9Gd7yRAZme
eZO0j3/zaUY2CliJot0VEpXEm75Wy6uGfR8TEBpDNpZF6Z+pEKffUrScHrxMoIu/eJZvrLpEHa3t
0RB92do0xpj8RlPQ1Zkmz4kyUoeS9xYBLoplz4qwpS8etu84Cq+JtQ/uLG9QlzpElEatnpha0Yfa
OlimIaAyTSVgu7++FW/biTwClP18PprWtE3fCivqtnPgXyHMLWNnug+rarrP047tIppK9gZ/fbG3
/cT1Yq4AK4HMiryk8M0Tj+bYbxptYxGJyCMkPVpJiDEwF89/fZ23X4ouHz01THvryIq47T+/rfOw
5DnvVMPLCd2G/ayVlfuuSYd+SymDteGvL/d2IHM5h3HkSLr41PyjN03gerYRtblMYurHwoO7jT4D
7JR1+kMLjG4RfSVFKBYGisgLe6zdX3+AHx6Nn94lmzGF8IDQWNr+/u///w/zUzY62VTQA9qwv2/7
51SjId/nrmt8uo1Wcseewx32lk4UnYFUFy/kY2GM9DDIUtALOjJGKQdTMTE0EG91koIpjOsgVHvj
EGe3kSF8rm1sEOgBWYsHimyG+QPGNoQIyyzOcppkPqKzB3uDZp0putzMgjCLk0oU6kOvN8z9v7dg
PDys846ewboHdXEc3DmmggVSs7uF9WJN+lOYzG52RXx05tzSdAABa5X+PBMJbYS5L8eJhxjpyW6e
OFuwoNKloROI44hF1wyCX4xlljuve7wjh0lk69I7xvwJfK8poCfG3lUbyOAhiWb+tiW82EO1L4P+
f3N3HsuxY+l2fiGhA2bDTRNIn2Qy6ckJghbeu73x9Pry1FVLXTd0FR2aKDSpQUXVOWQmsM2/1vrW
SrDiGdtZt687cZZwGjAnIBN8kEO6HSx6LK7mwfgjbmQTbeio8w74jRkEi8EdTyQf/F/4t2zgfMYp
ZwD6gdrDOMBXfMH2UHAySZLkeemG5eJqamAzNQU/gg3jxFqbTN6LU9rh098W1AIVp8HT5ALfR6nx
xy4Ep+jaBxD+IDMrGvaqntjue5pEGU4AxTfCms76clNbHn+OlTJJWptLWykshRypyL8CCglz2gv7
DXOadIufgM8yQrhZMIdiTdsPpWSDLonzo939OY/AqcMEL0Gky01qYRWFygmEY4cTUi+P0p1xYQ9p
y/h6xMncrqF5Xs8sqeAvAR/SZ0A/5pZO+zhNfbBRxp8PweWXdpG8Ox4aWu5PC2d8LKEwzvq7QfrN
Gz23AzpNIyMmzbO/SWmzejGtjqcm09E1lDa3twThqhJULk1eANO9D6hpN31WoSo4VaZuDUdwgSz6
TGmHv05pkrxuzRc7CfzRUxmCx3B/QeybFxXnhljFHr6+MCqrpThwbar+T9ve3wwHOA1ZKjhC+Sy7
Ntk8818XJ5/ik8YiXkLWFy4F5EPPvfA7sk55gr5GAM/JbeaNfID/9SLx98UXfwrWOd3l7wcX8Z96
c82Z+2HkzWjbIP6jVawxWg5rbrd3//Xfwyf4t42dKBmJW/ea5WSPJ/L1r78hi0fl9FB72EOG4qzr
kKmVgNIKqLSomrUpaucbp6f8tdPa+La1YaIdLPP6jz6x0mGtear9NrF3m2v0ffsIdQkFFEZTcXHL
yXq6htVPvmRKtMKbmz376HcfJbQuoLWR55H3YkrCkjUpBkJp2sywFKcJv5d3tTmkvjzYGHpqMuO+
+rBsVN1Ay7QWnmfuX6mhTv0505xJMYNhyj16duXdSbjnCZpMF6ev+MtLDJWJAL8BQkjDAbgFWMcL
P7LAakGDIFEyIC/daA99kNfWNwe+zj7yFtLi9ULcp3eqSdthUuDpT0Q2EMYgcgYB6s99C24I/776
c0nXLM5nN/Q+Ld6dgOnXHOKiSatbsiP0k2BtRwhb5kEvD6MTZd4aIl6D42IsS+4OBMP4M6ukNlmA
/OUupkgSKd4TCPxLw/tHEGu6wW5beqSXBA9ERXrg3COpPsg/F+okhjhUoH19Z7DtmFSkvn7u7XLg
F8HawOxOsdjS4yO3dl4IGA8VXgijmn6La2MASv4Us4AqT6e3msSifurtjMmfnQviaF0zil3dVIDU
HM2OXgirVu5GlaO/k+D2XvsmnZ9tjxU69DTHbg7wae1j1cUiBpSXgWiqfK/fdtnV7TXgvNsh+HkO
0LuIpURlYhAwrOapO/b5gqGnme3jX++WzZSlwysG4+f01+U6E2nVvzXkePiqSCwN+yZO2df++u+Z
qHvxkbiF653SofPEiZh9/irt2gpp05HNblCL71A612tvGnPuR9ybObdwIA3LO1aC/AhHALcz2DXC
SwPHha2tfHszU886bKixxjGuL+MY3WQVg7xNVw49yYKxK8sbrNsEfQtJN0ZoY4rQ4LvbPMx/WQaW
DmoeAvgQN1un9Jj8UY3gmIwRm0Rfdbwj5Fv+fLlZl16LRImu+FCQpNz+efP/Lbfo/w3y5foX/ZMM
8/8GzQVH2P+y+v0nm+i6Bzz9U/2rU/TP//MfTlHnH6yCmEERfq5u8Ksf9C+nqGH9g0ud4FqJ/sAh
52pC/h9OUecf2IVxE+Jn5I1gl/inU1TgFOUpJhrOteUanbf/naQ71YR/u2Je710mJyMmyv4fPtPf
XZP8BJMD7jlQjV4+W9HofVrXNOaqJaZPWhHNdubUNikPxpCfEZVEUqkDexEWIyIysl+gEpFvqTGq
gZ+PprEmM2ne6kKVfQgUO/7q4ypBXXcX7bah30vt2IZi8oVN35pbzzJLekcMFlY0D0a/1JEnhz6D
TDwCiReN35vbKsnTp9gbjHrdiHpIGHtTMgMrq4k+GDj5DK6QaTh+s7I2q2mZJF1qHFAsWplch3MY
sckBncrCrJGDzew5/0T5maiodu2vsXpjl9C3Nq9AwvGjV5nphIZNosrvwdUfMPl0x5x5WEvIY/bf
r3ajBdhSRmcD5Hd/2ctcxlVQe7r67oz+mqyLeuMjA2p9gyIwnyjCmE7UE0HuxyrTgeNSpJ1XyFUG
iqthMGakbDjWjnQWoYS53BRZmxCJYfWSN3nN4tjQkJCcCSKg37hEjZdMvgKua++tSjJNbUddJ8iC
tvgajZYo2QbIJtLRIN4gw9vPLjnj97z12zPOJSC/hnTmMrCxs2mbpq4TRFqZ3Vp0UKUT82yznnBX
LDuaX1ZsJx7npdp79uP+WGOLg3ELhQRL2rVugmTP2Y1euTd2ojhGDNEjOMOJL3b8FCgTCH0p6ZUu
XftXi4e5SQv54SXVRTdONVnWyVteliR3diZXl9slS0OfoKtpa8Fglu5at8pPJgVPXpSagV2OQWO0
Z5vEXqtgYtoDK95yhmrzCDz1QFXAc9H/ZM1818bPxZU4iWE/i/XXdKxO5YQfZfHOI5t3oYFJT6O9
MXHimgkHRkn/2pIDWVXZbTurbSfaC6/fypm9fmX51bZFzAfyB3D/UEtwpfEoV5WWbsV8JXRGyRZh
4rR4Zbc1CddkHFHIjHJicB+I/+6zaxP4Kh7MR992rAenWOqvTO/3luQR9GYpw8QtsF3UlvEYEVkk
AGiskUXdh9xmKB00mMbwlECQWE+G0l4d4eIVacdfM+9uHC+7sz2vOQL8RCGZ+/mxVx7aUb4hY3hI
YmJkLpKsuEYTpnY/+KfOJBcnxjun1znRL+Ei/Bff+NDVLfUlQe6HhmhIZ704hr42IvVS5AICHd+p
a5O/uyPBvVoKnWuhv6xTc3hwgO1rI1ke7IeZXvNovztiukCXfGCIs9FwaDRxx8OCBlPKcM5u6d3a
eH4b6G587n0tYLEMaTTb5EMLqsk5eom+kfMQM8cGaUq/ErCaNrNPHrcJgqlBoUNvsvJxDdJ/JZpu
V4O0HLWnpPgyx+iINB7E6pVELB7i9stl0K+nRwLLG15ZZg67FKRFQo8aiVtCWINGUL2f3hJRQmeK
wLo+zL7x2MqKolbhf2qa/8FTd5ygBJsMEvAkmjgJ8stMPD1Iu/bRbZHX9FlyeCitgJvzpZTuJnJo
M2qd2aJF6NUZhhOs2ZWnEPupEt2UQ0NQi8stQfCt0KBSkv4McUvtHCxFCY31Y2aCx5p/7FERIRej
aV7SzuZEayk8MHF+h/1iHc0F/QAtRjf+7GKOthFHsZCntNzA/syPksjrveSvmdvpjRAm7gOAcCoD
prnkL8wft/XEIMY1tW2f45lcvIdyUcFE1pH01mpZztyfD36xbOpCI/vNkzz1xa1epJ8+0fTeIO93
zaLjS2tJ2BOkVP6mdaFVTZ2zWSLe4v7Vmoz3tpQ0V5XZQzW3W4G9TpTWpXHTs16eIBOd4tzbNlPx
KGsXH13HiDdX7tQEZLkf3Gy6N7V5T1fB2ujvNIVqkcb3szOd6NY6VMPHNFXoKv3YPWAcv5m0XzIX
T8rq7s354M/dBkfA09DkIbG3VRnh/hm2wBdgLjWzPMbLya2v9hfWZSNLz0vWnpZMPxW2IgbJi0l5
iWovCSJt7WgnDGxowLeFuSut7jQnnhuQuk65F5craqrcEMQYtrEBKKBLDSGWUh/rjT915iZrG7xz
jWKpoeoiWDJrQ5L9t5f2ntnBDnshEk7ldx/wKvJQnyj7atoz23SO9QKiOyf2JzH/Sc8BnwCxGedr
UGJlACAUyOV2GZrTUIgt1MgV+yx6bzrYpz76ggFzgi4ceBV+36lco9NRKSLXHc7fNDHJw42fbWqf
dOXcGWQ5TGvZiFlu7IaYsv25mHuQnGdXnmH+Ujd0p9PAOOtHQTO4Y/Wh0SQ7vy4jEqiaSD6sZYAK
oc0dmKi8P9NgB14AKL3S54+06U+d0j5F1vyWqXEcFVE1CwazcgSj6HTTDggLhsTfWe5bXM9j7DzO
ojBfvJkKZ9M9aVURpHlzLsdrwxHdMU9jZ795C/Tn1vlqXS3M9OFz6UYkGK3+zBVdBYzOqMXiCsMl
cd0rsbEKP14RPH9FvJyvbXh3GO+cUC13vgHN119hoOHlqkMNlzY59LWy5M6iRI3FF6Rz90ESmW+5
Py+eeWMOckeYegUwlKJAh5uQG4NX1AApzP4udvW1NvmBraevHb0vQNNP8dwaF42SBE096zpW3kCC
2bpduozNv7WzNQwLu/MD9lK5qzybt9POOd4UoFBe+yj2jt0ioUjbN9Ltfm12uNxYkOnbKwE7DWw1
7+rrtpqTrvHORvci6O1gYXpapIl7tFwtnvIvQ3Tnxe6LzPJ96/ukzZHJ5CeluXAia3kkJUp5xxgw
Ht+2VnrI/PgxG1H5TMAWNEFtKENLA6gKLa2XFAlk+rUF5Kvs6KinIqXr+lsmf6tU4/Wp4QQoj8fY
wifvj98x4bbAttOb3hsP9RDfEazGLiTyPpyV8ehg8lk5BOz389WuWbb+yuvtE1novYXhB28Uy0dA
CkG7yfj9qJyAdbAdjUm/izu2fQtTq7Fesu+a0hP2biekXyIQWcm6Kz/wOq2Ifa6EeiiyeNPStdPm
7xYBD0aHb4xqGVKre8/hRqverYEw0SLR+adL2mdMVmkryd9sDNByMVdAY25bULJTcioGtgOnCnRv
h67zPTrxzmSRz6drOxsn2zIOU9QFpo0BbKzA7a2NnVYbuzTWBonDTJN3/mivBw1o3JVJ4jnszfWz
g7kqS98w6wDAw6DcpeUZqCH7lLnCSk5xu8JIDBugUD3LRH0LMR+2ziQGk6/NOXgQ0leiBE6emu0+
M/VQTfyi6ph67mvX2g+zqUcvdsOenGQ7TiY7pOZVZJIbc7R1guskjr5G0auwrIDLxt+TKcIF23DH
YVKnbOm6wUpLcZ1VASGedRVNK91xeESp9lL68sTdaL1Ysdh43YVIRIfHTTkhtvurAmWjBHKMGlrr
hqrH56n9uQL6VX2e9GPZDGs/qkIqnajWEejXn56Uayc5udOHBBmPFTnqyWNoxrZ0uH784P/f5+W5
b5KDPWC904v41eAYfFGztfyMA+SgYljXdmbx7RW0C9Xx2oq5RuQjuMFqIiXcF69Wa3DSrQB/YTZs
zeE5ndt2D60kIIEQdvzJMP90SMn0j67cwXogfcahKKyoMZuxcJVSw1BfJfRT2R9uj0/ABx0OEkgF
/ux+97i7laY/MhhHcWqQg9pkYFMuGtY39P2R/AvliP1nio1GYrMexmm+VDReWIT8VSQ2uG4Owv0R
nnpviSApTt45FtqJCUdyowxAfFh8LhUkL305Uq75UyK097UWyi7h/sIpp/K5KOgm7y8vRhThNhVL
4OrtmhzA+nqUMenJ7J1lMybmZm6zx1Ty+eOeSeTnXMgdrOIb1KKty8SJ4rjt1AFwqtY2/GUn+oqS
+TxY8BKsOcgKEVCWF8R1dYxp1XYQuLKk2hjTfe/uyvKen9VnzsT4P8G0xSYyFoxFrz0ooxHUZnWD
1o8e7O5wS22W6dciITaZCpepczPF+sljHbwVFNpBSQ1H0k9GVgdZSXbNs7D6JZYVwju+gEL4MEYN
L+5shXZn0DFgTekAKdhYKV8DvU8gAPrRqnHtkyvhPKip3MXUPslrgAApZACOpFHmN3KSwapsZK+F
e194U1gkzG6pmHI1rV3pdtF9WBXKnuvdVXEalPnByLq7KKKzi9JcZP+ijKtDVXShF1c3VsMUPBmh
7DiKyvHud4kNggVEJ6H62xjlk1y/jeJnoFPhDHrForISfsMN3ujAkjQgtKLfTgmVACm6GBGQ+T3x
WKrNispiTn4lF+BY/8jzjLfbKvQ1JgGGUwDguPQ+0qAclFwtFEmSEKCCR3Z0OhT0mgAM909mx6s1
pOmO7rF+59OOsOrs4qFUWdSuHe1a5cBVFF3IgOraUZl+3RJ0X327FI+u6gaAhTEvw9F0R1I6ca39
aL7XrVMSAXnefrV9tLVoLebrh4QyW8nauU5q2zY+InEIZqJMhIMmZ/3wWnkimrGG81kB1tgYNNbg
ZbeONsARQTVK3ns3o+heKrSiEt628up0tdAPwQamkYvrP8p4oucHCn2jJP7kbGJMiPPWXzi3L/ss
tqb71sogzpi4cwA9uDvKTsKqw67hnYZITCvXQUbk6ElPJ20GzaXpt2PSOOspQnCs9xjrfpd0f/3+
CMxAE5mhsaQcTMwuQ3LmKCNJyNLbEwyF17+lbTvNV7Pj8EvXWmTuFDbQDLWGflAUeNsDQZFj+Q3N
qNHJ2suRfMbIuHnmUFkrjsiGEuexLrkqAbogHY87tAx9dLzoFoyM3rFgGPJmUHSxrzRL7w/kpKjw
KDmSvkb4aOIdYKdI3zrQeVO8J21zRsBp6LZbCuMUVUSlVgMvL4wLfJnaWhqKtA8mSqSybMQRbGIu
fycxFDv7frB8QvBk2ZJtVNfceyw0qQvnIa64apm4Veb+krwC7L+a/uMa+IJD+vH035ay1qOerk1O
QbJbCPAxeV7Tl80//Xlql/W/P6z8/xPWaTpM8f730fb3j/LzbwPL6//wHwRB4Jy65zG0hOHiMx5E
2/lrYAkmUNd1CyMMko5LUPd/Diw17x/kzH2o69f/wL4qP/+cWGqE5XXXMQ1dJ7oMjhWzxb/DoEaK
+Rd1yXa41MDJtK5it6Fbhvs3tsXQKI1iqJFjJKIn1YxWNiUH32Q6V5h9WnECTzybAI3raPq3aTRT
zXBqrNTtzJV/1kIuWPM3YrUatplHiuDgl8zODEJsqfdjV6Mg3tQBNUpuh9Jh26q6PPKeUj/y+iLM
wRTtcRc4xrvpy7y4K5GvOlZsgzmSlyr9skQw4vY+KCJGaBEtIjdxqlldKKDUjXh351dBR6faLNqo
vA0iLXF9Eps546XOzIyOa+EgaTmJG1aAI33GjiD0MfeypNhbae0lKuk2xjqtaVq51ltOyeuxrkdn
58K4ybdU0MMCtNr4vV5Mohy4jW/SYUoeF82Yjomt9w+yAzUmaPl8hVhIAtSvPH6wfnzoeqxgaVS/
kU2kB2Wsvgu3yENTGfNx5sNdDQrVZtTc9oNbLR8xovE+8ssC5i8cX1vW2Y2uj2ctFWQBzFGt3LIk
Xusn/ZpaILGrpnk89n1ehaluvXHTmwA2AgXgrOPemaUecbLWPysHe1NELHRXSboDVWK9+O4yHTHy
TIdE6NVvIu3hgP3O2lI0ogcNu0bY0ry9qhm2r5LWHV7tkpRdM7BAZkQNGeYWYmioS7BnhsHnoXBy
E2/R0LREojUPIM4TE5JJbXIXqYhzbaPX3UXrl8V/43qf90efzQycYcV4mKNqN7q+9BmSMhVzyVNY
FD8FVhdP52xKaU7L4iNGDXPedQAni1tb1XcVvSrx2nPGhniyk3cMj8ecZIBvcwoBcGsD2+ag6TyZ
TcSxSw6PuYOj3sto7tMZygdSEwrJnAUxK7kbUI6M/DW1AwZgwf8h6HPV1l43ef59SisIbX2aPyKG
a1NIj+d8WQTqWqAmr7UekqTDLkln2fQ2dZEndrQu02i+ZImV3dCYW6cHvvDcPRmF+5noiS72GvJA
frAbnYzUbHXvGJ3Hh9qpKCKPlZxpJKNOvNlF5dLsCq+6mAt1TV3SDD+LPdj73HbEM0VL/SprlHFX
2Va0otuZGhenwabGpnUs4coC/OrcHpnLqtqQ2nW1YTDuXi+Nsuq/sPMQVuVmxKCzkERxZjdbAm1y
YVnOBVTKkOpex997xPXNOyfBAsol0Jyu7wGdn1N8b5nNLThJqlmz4cfqmVeDtwIqVrfWC+VLbv3K
0L+lE7mHyRlqhp4fNKWi6hNOadJxLBUIyq4ShQMWu7LbI4jOHhIZ41u5ijAtZ19TkeeUzY/urVbX
hAO6ebLxOo8jbjZRTUmLgVS8AztM0rBW7ldaXy+IfXNigTLcVbn0fKcJRHuf6WSb9kQWdftFyJLj
PlaOzUyg6XNSlcURbqZ+VOO9tOQ3awHVWN3iFnDBB+pDaAIRnrOJS3mdPYPlLdfaYlGDS0YC3LmM
+oXmpCrpPidKe9IVuEsN8wa1xKTsGDUx/QaOQ4mj7kX+DrNEkq077PJomCM+CRSl01AZxoWXV66Z
jtY3ruOOW2TTbFvFxfKmREdR5EBmJ3CnXg/hiX6LrPCDEf5w0LdC3197kgmVzwtZyILCUMB9qcWJ
ymSWsVFj8VMBVTxSLqFtzEhzj14GAnQoE3FAKdfIr6Q2C2fMKa+3nVbfG2JU7aYzEKg2btvbG9cf
f/L4OtHGYv/e4qLvtcnepKWrDkVb15u2992jgf0Iojm/d24PRL/t71niTJ84oqGuV+2aR0O8zHpH
7oFk5sGh3J5wG8VLq6lG/GF6NeUn1LQlBErf7+i6/vHTOrlnvY1OnJUaUnDYlQgCMKnrPN3euk7p
7O2yHlBYnOU9G+KawnB3eadBhU7ajDrWU1ZU9L8yB7x410YkyB9nwzZ/JfkoKlq8yDs4RANP4ADo
+ZSUT2NrMu9z8tav2Bjg+uWVRxnTFENoa6InSxbx2mYZvF42ATUYqp/PROIcIBWzoSxmovZHPtn+
m6UAU/lmOt9N4HkvSjCv9aJy4xqttZM0/+xyvdVOjQa8trnWtVmzw4fIBLznJ3Gdk6S7L00L5rhz
/1hFJR0/Vuv3Yi0W+9dL5D0cWbHPGn1CvY9OiZpC8lN8FjWNU4350RgjdyHmvOXoMDtXm7Kt9AeT
Oq6oyhitt8cYLpnr9nID+mU+mqgYm6xp6iCxhl3Wje3GVhyJq0LSmJbSfW5Cnh352jadUPcAucYV
U8cQnWekzc7dC4NQEJ+/eCZ0zh81cwfHlO5vk5R6aBl5+oZdn9WCtNKBaCcYXaHFn8IYxwN5XxM1
P4dLMLn1DZVRO7emjrT0Z7A3tqL9iGSHNy97zPhcWRWZeo2QVhPvFEjxRwjciBip5sy0RSTLloqF
X1Del7zBqN9jzhys9576MOiUhx4eSp4gPmXSC+WSvMTtjJdOP6edcYCpxybteBuMX/FNVnCr5Sp/
n7jtyc/mQ0Ld81rvuJqQjXo2ZxvdEzEX0MSCoJHR8pQfs9ZXCJpXUzBEDrVFlnsiq45mUKtyY7v6
HZIYv4vc+LWlhzZDnJaf7Y0RMDcVGIShjUFMAcawExzfSc66JPT7JI/8RyAYRDamVL0WGgIdNVTU
nVpMlZaNwcSN/P+UCdo9mWfSbEp+Kdkv6UTlOXkYq6Dw0yk+mEqfoZ02DIAQkiynsyhBIIA5gDJh
d8665Muc42JPsK/WhxsjZwzYjmPDPM8qCoLjwJtTcqgs1rlOkigqGSp7ZP+BidCitAAwX1q3TJ0t
b1CzwdFJ3kENmMWykZkSJcFwKUQzHky/Xt66ytQZ0iq/CLu0dzeCEOEFJnrJCIk7r0GMPCudrad7
8mNSyiu11WxqHCSXzDDbIFMVRYNLnlpgWM3JfZlip/XXxjBh20sp97vTKUg8L73p7IYrkJcpd4ag
FCvqvmcFmmWVNFO2R4XiXwsKLPY9EKI7P1Pili5jCtqoQ18vCJbBFGNHkSNfulkaPn0kjoJ5XQgi
PKl+buJBvzETEtpFCVhzFtP4XHOavswqv3SNqZ3zWF+A+PLsLpz2t5PZqKM92d2Nssf7VJNvLRrk
BcYem1ydnzkCyhNZRK8IyIzZoSyG6tob+hD3GQ/0YDSBl3XPuiO7EKLTydSXZEtki4lULXR8SOiC
nFrQGN3qlhzFfI55oWFB6juM+Hz60fITO9oHaYjkkLiE1BI33alO2/dONn/YXtaGdk+h+Kwvw17W
rQojk41zNRPyeuRrnd7KhLYyLfa/pLjW2LdNviM58NJg37nlCsTc+ZpM0JzqwdB5UF3lqmSdNxSB
4GAD5a01A5fYBT1szVubnDyb/SSY7CbbIfhbd11bLA8zLbwH6zp/UqZ3UxjK3tqOjPeTxV5iQ4R5
LHFavRhRA83YcUsG1AaCYJP6G5kpG0AjlELbH4g9EZ2uZfNaYlgPiBMzlYZO42DBvEQRDYoGDZZf
fmb6p9pb9Fc7GYiB1Jz9nLZ+TZdFD4jsePeLrB70tCpfIcF+a1LfFx6zW2Jo6k3vp002zemuiEvx
SRK9PthaM94Po9Gtqy6KP5vBdT/xYI0QmoV48vOuJ3pE/SwnlchG1+MVY8o+PIw0bR81KRGhxOSP
v7bS1MbWymmbGzoJ0sFlTzN7bQs4wH1XZjqeC5SeVezQmgIXpNXWligeichwrwL886BP875IR3Or
N8L4KnSPuhcyIm+ikNU7dTjXaKtnrHPwMeeJUqugB+10Lpg9v6VlaZIcZdRmXnNZljSIlaOHk4fe
EqOCi53GNB3QjL6n5hyLgWuiLkULjcHuQj5Sd+vtAt9j2054u0lKmpibC7+LjjIypm0zjOXFH4mE
dx6ToeLq6XNqfbnL6bkmGD2mB2JuOU7lhF7BGLmVF/U+aXJskbqN+6WJLkySrbAGpxBKbCOr0erm
bSdltKtpe5xSjTCum6+zkXrOtNMZqHT1o6WX7VFa8U1cOrTNOji5Pe6aO2vw8nOt0a2Ov47sGaPt
DzrGed+88c0DD3BX0kZ2bLA3PhgUmp6YThlBLhicOmncrUFdPUW1fwAvOO+yOrHuM45Im1jTmdka
sgidqmtWsuiQtgmspqGqIvU4TVki1vloMB3kti2YAnLhU2w0gOtxXHO0Te9onE/uuaZzu4xcv7+l
9/UL8JSJzm0148pGpji25ApPFU7YQ9r2YDf8q61gEdw5lNawgojlLp3UdNTsazmh0d5PeJyCYTa4
+8TA71YabVI5WJobDyMow/0xZ3+kJyASbb2iRcDftarn05hBYOBd6DcE5ex7QLlWkM4Sld1svnS8
m1TrGGEKz4J4hm5YUGcddz/P7Klm0+obq+ufM2oGkKhi7qHDjPtuaeqdAm/ARpRK1D4pftq4es30
xHxaiPAjJAjYuIaSn3xfgP2HPxfl9LXn0v/K47wnF54G7kKZY1YKZ6tNU9Py6zvlXjRZsabxuuzC
zFcxQSotghzbkUsKmOqBz05kgVIirYPIM/QQK/aQYLIT1YselgCS4aZ+bxIPCjKyo7ewup/qdAoN
vfb3eHxuLEU+QrbMWqkk4JOi2NCPbD8wxilaU57+wZykZNcvhi25WHE0pmQHuYn8abvs9bh4B8U+
Z6t26Ht0G/9ZA9oTLEbinrH9Yg3yowZRd8GhUHwlZhXjaR/GG693ESkZFrxH7jJD/NXqUJbLVlP+
sRm75gHOcPoJ9iHiFARnSWvyhz5Wp8Jxm1NES9EmFm752Lr5I4Oj/rkf/fk8sg+Eapysb+4HH16j
3dZG9VVdY6yz7LtTofK6WBFY0He0ZSIO6pW90jSER8tcvIPbNGvN8bWXRO/SLXkW5yMzHPtVzkLf
amZ7KqZEBiwy2KNMRC3O9la3m4fJ2HEJf7dqIi7oorh05DePSMRrYdXnpsdgIaNZP6VVfXKFFa9r
iwJtG7X+V0RifnQY6hCpnCh9vuKFQcciSIx44eI0l7tBs76msmjJugOEC81WJ5toTOWTnPKBdTvp
7sjADXuubE7IxsuIe0RKbhrTDgTMmkPBFGWt+eQzfLugZZtoXaDX9BTaQM/Yx5AZGjJfT+3EaITQ
gVgV1bxcTCGKA7IcN2D9F+LWNRimxxtKIxw3bDKtf2gU9uDI7FD6PBiwld7dVFrJXukRzpaoN+tO
syWGVKvf1nqL5KEmeTQXX9/G7YJH3zvNyn3heMShHJXytqmbcj8UnTgVnlVTZwG+BY0tct+rlAuw
3yS/UrGXF55LXmxyqtMAZmXtRr57qvnlAq8hxo6SVCSAwUfIHasGsXrlj77LpmuV25wEwwfgKXnb
t3Wxs2tm5m25vI5Lu2wsNbqndMlwOtam+NHiSAv0UhOXYmwlb48VhUY8lDd10lNHzPUX+0lqPqSV
Xm96fOiMFK73OmuZZYBmRYtAo3XbNvUE92rWeJd7xprCtEsLECSsO6IrdLOUO4KM7b4toT4Yg0/I
ODV/mUB5XCGyh56A9qqYbXrbWjMCMF/Jy0SQLWzBQZsYto9QEpxdiXi4I2GLMa9r4zUNBXeOmblM
Wq4t9w5xVtPry8PM+enW9wYTFaHHqkJII+cYyaAxFEw0A30e2oD3B2SHrMaL5uSUvpcQzoDh+IxH
iz6knoDTUUTZfLhYyiX7iSPAtYsnNug60DTq56tocFcianpKiiq6WxLtnR1PI9KBbwQse72Pzdki
Jm6fMUTumwSGJpyfZktWCypU5HJ2ZH3gbj94WahId9KQ4aW7TDJZErpnbK22B5NIkJDaFGzVpd0/
1bF8prcaXYfv5D0uus+ids6ww7oQZMb8PABxvz5b/d400nHLEPwsF7g2uSN+wBPkWB3/O3tntmM3
sm3XXyn42Swwgj1wfQDvPpudfasXIlNKsSeDDPb/5B/w6/0xD0p1jlNZt0rQi3FtuIACqiBl7oZk
xIq15hwzzrYD5K2dMjwwX/kEh8Ed6lMZtsl5aLlsrGXqXWVE1nUYm/caceUJSS5Ipkh132WoX8Y+
DK1TzuxteEaMQTSueojw1R6dTtafg18Zb+u4dMhA7bJuvkIQa4F+SUOz3Hi9jEANSeFMl8j10/ME
S3CPCswymfGnTMvomwV9/IB9CfxLGMbAooI0LZ9GnQH9b83RGlfKLfynYdZVvYaNkz/mYlB3Sc/9
tqpLZcAWkCHPTkOkVQfzf+RM6MfCHMHCWxrYSojmn3OlP0w9IhzFkscYnVPKMKW3iogU8Wa0tOuu
PcD8xmnaVNBXV+SOAPbi5YFstL3JgTuFBzhvRECww9EaGilPa1FDKKCgFfGZmrAUbx3RZETOVELM
pwgFZb8ZInI0Tu2BZwnMqVuM54VrdhbChpDcgtSbvvauSwTk0Jt1uRl1S/czobV8Rec/OOApmsjT
ju6KuUt3uEAo04pj2Hn3uSDVQec04KIhb27KyDmtbfEaSuxRWU7Kd19kemWO3pe+FfMDN8JwT/82
3RM4BITHBcP7KPSE0z2l1VEYyBU1+g97K7OCkXHpq2MAdWfRAidzuZTlPvx2I8ekglm8aa+l7kru
h2b0Djgg0fbB0SlvEhpI6Tbq0YPdls2gzkwaQutM07bUTVQ8Zp0fDatiUN0RjudFHsfiIKFUr3Wc
YQuQWP3YOquHse8fIePdFRjWXxo/s2+6xHBucCWCYoyn81FSIhL1XT63dkpt0Tq3xDJwLGCRJBfM
kMW+Bul0VbSxOiE2BPZJR8v8Ydahd2Ip30GAmTTIjuPpq8VccO9JRBwrS6F3carwKSdFYBu1Y8xM
PRInNACck0GE6dcAc8sEgwe2DzMDHKBHf2wUJM5xEF9G6UqWEEQgE6KcqUBSl/S53FKK187B6uw4
2nPTB+lDAn6lWEE1GfVJEheisXDB1411NkqyCbfobcJ6bSc4iWn3Ngw2kcZUNHFLm6zOEj1Pug0S
FgScNb2udlnlFQj7OpJe7zLbaUZ6alnCrjptiSjtRvwVELjm+hDFRakpiyJvGM79enhhFBQymufa
7No5iNeMWmdIn/MjxvcrWtOn0WSiE40tjxzlqjmABe7AUaT+SRkj4IgVwoB5mMjOQNZsM2wH/0ai
zrB3S1SxVkQb22G1g0SWzesu8o+YuNML5h0rUjC856hpLnPPsdfAMou9HOxoh+3EPZjwUaFBdNWG
oRcI2tRnOMvqLpy1K9D9hrgkiarRhTwrsf98movYe4r60DuvhZ1sxWyhGqj9+HSkRVrRIqQrC6ya
Lm8xV7uoC/yDX48QCmOrQFin2kZxfRICOTvJbk8iRmaQpaRgGsKGKbZebJLxIEuTlOcwu/H84NMc
heKWwcB5IcTJMMWq2zl4+77OuP73oqEsN2FZrSnByy3GxnCda+yy6yJB3cL+yWQaLBnaY9+wV4pO
1Q7LukU/3p4Sevi0fB5nHWCojgzauCPl7bNb6zdd0WPOm9Y9V5aCLAVDdUOVEtEwlNWxHef2tVf+
ZTv4YAu6hOgoMQUnqTmOp34SI3+MCnkdV9aFGzTGvmmnvd+j+MpQSSk3OBNu2IG+NtP6MoCWc7SZ
DqwHuFrrJgsANOUR8esVzMgttsRkZbBF3xleeMG0g02Rw/R17XFXmjQBbyw7Pbp1susx9yeM8xqI
YgUjzfK5Niq4bpP34oAd2dg2U6YYVM2NmGL3QBcgvgZoBaeit+XeRdoQkJ50jdAAhZQMslc1pyc6
6F9KRez7FNChxGIyAGBkk46uC2WOn1lvi0dUsgNPY72krE2XtgGRKvJav1gbdAggu2V0kSxTDIdO
Nc6t5eJ7J9i0SE/kIKyDlYLRm+ZM3tGVfSOz9558J8ZfPHdoZifkvxGxvJOPKiwoggs39KKrSHEN
EeNTK+RO15z0ceGf1OOCPNRs2nndolZahNdVaxkXIP6aDToEfKdGPWxjm/WZB9o3bnO/qm/7PrtZ
gok4wdr9DoEjcmSRiY2h5HwS5U5DTntRnZSd91imqHDMyVfkyg/FsTAkh8CQkDBp61cUhJxZu+jC
W77URjSoT2LoqGZhTZuEak4VxlODJ/wAco7yLa0eYjjN68zH0pGK4WUg/mONUjZhJIVTDTeqZs5p
lcUxapW7AWn5ufQgJ1EVm3elz15gZf2RuHfOWgIlihWFOz4g7WgXigOtsgtAhfSOy2nrjgORtXYJ
4olF63TsnWIjurkoSUKL47sepLU+y4Ye2f+kKZNw2+nQPSvo9oefmqYPnW0TeKHAWVmnq74XNvuu
pdfhMEQjhmByUYZFrR8oql0irNxTkC4yuWfwEafoNzgIH8D7VO2GE2Fcv4ae6Z7Jdi7au/+v0Win
ky//7b+IBbTw1xqNq5d//x8sS7+tMAnpH3JUl5/7LtXwiG3ERIxl0vEgHRD38U+pBtYyVzoOigtT
ClZVBwPZH94yolJJ6KOMJRacXr212NsWiggpBI75u+dYAbwEwlkQWfxaCoFcbMzvYwg4/JLgujAl
XAjyGIH583dEAgFjbZwyDgta1cbdpB25dH3NKVsNVOobL2vxl2W2brcaa+2euX/KeNJrRib0cGSl
OXZbIKRkC7lh8DynY/lYj2M+rJ3W8AFdYQoj+ksF4Z1tsWgETJLWrI7T7t33jvB5QnH4PpL1R7WJ
Z/IxnEVxEmDitCDEf1CbmPbEtJzGHmP42dpRDWHVNcH5rKyoDTeAzuqbiq71YTCC7MScTXP9969v
LS/w4Xukb24inHGkJU1zMVu/+x6ZvAGsGCZsFmGenjepmR1p2GMGaOs25YxkUdNpNnFO6L5x8Lps
2pBMdZu7kT4pOQX3c+OtLbxcvEuU6n1WX6Jc0fuhqWEu+ro5sWxb2NtKl6gMORrcB6ZlEC7uBs9p
p2f7aDciddeTl807B2P06fevupj7n3zUxQz58aOS1gwdhNrFsuVHRkqJSL73sprjDdL+m0ynwYUe
6ZDuKA4DdxdX83jBFo04L6OSJClcjS3xZoBe17kfxI9o4vIXrwmBWHIGCphHZRQLoJKcziHkHdVO
+RNPPZCNP71nl5gYwowcX/IcfkTJDMx9OTjAhm1BIF4wVnrDB0aXhQ/IDpz1Z0U1hKdtMN5KpgwH
rxhMkula55UBRHFJL7rEqVNWLOBgW/dh4+Xqgp5jd2ZnYqBnmPifI60m5Mpzk0zgG4r63sYLtcrT
YDil6ul2FmfrK38iUSAsySUv03pnFK27KZW29mOS1a/Z2DZHEVjNYyat6WtlBcYNIfb5qUc0/S7E
tHfB0ANXMYSHrdeP2ZojmT5To/YuIRr7W6ze5a3n9AFa+pkjkT8/VF1dPmIcLB8MDy1EB/wd51Re
nyWRDhZc8HRFuy2fcOBXEJmzYjylA+NeqEnpYzWX5WUja6CeYW89Wo0Mzx0xj0CmqRP7WYN1SIZs
Q4WudlmTD7dgTRfsuxFSGUCkXM1LO8frp+Hoeca5L+32JNJzcjGmNB9zZieNM68DO6LlYz7Tr0XD
mPp+u0lHg3MB09d2a+eBeS2SianDWPYw9Ecn2hSjj6o2jtTG7RNwS0HFs80gcKKfUmGvytSjPxnB
rnf79qpGK7TNzO60zmoylsei+i5S/MuwjyX794dHQiDB82BaYiL2kQC5H5Yf5UbJWFElrLXfD4wV
RhyaHKD6ei+Var52ozQPUyuMjQG77HIwcQNOrvfYGtIo4OL30JXG2nAFfr4+3bhWhD4uqJJDvzz9
0sOjO+FdPv/7NUssGSTv1yzetQvYCY0g/loQSx8AEKXfW55X0UUolGFuoJP5wFewT0jIr4eRO4j5
av8mwn5AMyQA9ESTRt+fhM9//0Y+LijL+0AqiFgxCFwMIB/WztHCuDN7Ml73Y1/fgVuMMGbWCZGf
k9jJpsakD4LqZ9fsz6/KZuF52L6FLTxCRfh23q3YpnAjaXSDAUJFxv027of6yfaa6DPcRobRLrrv
Ye+kc3lPmz3Yg7goQDrjYQ2f+5rxaovh57nuNLNJWAYrZQn/zGWUm4G1mX+ygMEb+XitBLsb2xv2
bxNp50cAVDNACqeedUkp7jnGd94lb/41npRlrTKibfZY/DaiIYAAxhrQgrZ3z/pYRuTE5lDTtU7E
2igRbNgEdTgQoi8yOXlbF4fp3nBywSg5bF5LyzgkBqKyvm+bde6UjxgYTdrStViDXQhvifYpTty6
MPdebt+DLBoQk6PiwlMAtzMO2uC2CeNgUw10qhitk90Zt153AVdCDAi74R0IdAz7AJDMGBP4Z9jM
4MeJnMS57rtHLek0hXYcXDk0r5HvhSYMlBCpxMzg+VMSIAeqXAYlKeAR8k+ovlENNTNhyZWzAzTj
3mrSoFFBxeGeQp+aGgfYNiBXBCF+bD9DQ3JI28j55cz23SfwmDO+7GrRchOacg6bzWaG7OrTZpDN
lePU+hrXaf/FjhKQwsWcXZhKRgST2P18ymh6ZLCipLdBLz9uvBFrTOzI60qnw15Ji0hObO3rKIyc
C0d3yRUVvDwlKRsJJcXfyZjm4XasetxclQR1mRVIR9xmPm0IstwXVhBdFqpHnu+akSpo41b00zA9
VAfXs+xXXbu0VCOX5rPRgTXHK9NXu85Syb5UHBsb37LWE6fDw0hnZOsnWRJuSuaCL5DdFWTqdu2b
nDgLrLsXUzK4G58AzPMUK7TvcsAuQucJx5F1ZtXxA6mrBt0UlJu6T47+RKVYF3JJcir1RW441Tmq
wXafOXPwWrDb7Eu3pmPS51Wbb+hg0Tzs0ZrOTuUfW7+5n6c8POqq9S/9fg4AkhKLStZyRqK9cvYa
CQsIjU8x4OwbBB9M+FMdDivV93IT17m7pT3AEbORe45wCk5y+BRlVnU9DK5/CYUKpSG10H1YT+KB
MlqeVFHKkSnKTiyL7AbO48Bh/IzBfo1dFlqLuoH8ig23pIekUvexNAbo8IY9XDWumq76wGBCXPr2
YS4oZ/OKaV1OxoHqWp+2ut9FvLeugP9GtgF3WKCh2JTDJkIi+olrONzmTvspVDke3XaUV32fOBy2
Gd6zzXm42pkZpNKtdq5bhJuC2NIN4TlvDOSNPZDOEXI943CPRO1cns6ItAgLGMM1pPNk1dTxG3pZ
dK8A1ZPdmDHGUT0edVRwzLLn+tiZVKe7RlbGdcsDcz3gQXwtq+gIZQZvqd1Un6nFmFGCFeUO8l3/
FD6BvLFjh/hzv+ke0LzepiqyTwupTVTcIGDXEvj2lqxp5phSxRw0O3y4ORfgojRi+0Ww6D8CWi4O
FWvPvZ/PahmvVU+UqjE2s3Q616hOqIwzw6N9m45wDBhnl9tSJ/Gwc2pvoSSmgplVFsThk9FCf8Yc
k7w1aI+KTUvL75hog75yhVCO3A6J32SqX40RM3ld+msf/SxUC+xueRy4e5FF05kXRaje8mS+1LJx
zjxnNFeMfx6txP1a8cSjINN7tsZgF5mygF+aXskc922BlHgT5pA2mU/ZL33iwvjK6Q6rsTlQzWTe
gxdA8131AbI86iOoOJ7samszMuxifJcLTPNG1l4OxLp/ZrjZoZ7A0KbgzlRY5/t530X1YtuhCRWo
NjygECKeg1LgIo5d5k86G4yLgUzk25hIK5YFCPP7nNqB+tqMDuHMFN5y4Rr1omW87TPBhljhn9Wq
Ko9QUjN6FAhJtm0/5l8SgsLWGi3VIwJ7KJ+Na7924dTdwi1j4Z9sQrJAddGqGo6pWzcHHmhxAX0J
tY5HT2vVO57hbrSvSve0H0t7HWUeQJ+odFwT6NO4EPqHHBU8+3/1PMGCQF7jDovPqDKBadvym0Wb
Z18p+swyT8aDGZp4JvNMpltFpzjAr2PJaZuMpRzvE9fhdGcCNN2MTreA3+hxIbmZK3HZp5pe27dX
Ag3rotTCxkgqBI/BtJBwi5qhFupegS6abWSQ101CasqXDtjbuuIdX/RVaBUY58kyWAQuBK2Q+EJe
A1IvzWhrY84OG3CKchwKfjdeDeWk/TX6s2SfjrO4wLTrb5hRWSepw+ILUq0o1sMoxqvSqyQLcdjE
DKXo2aidBp9q7YYeRT7GTGqUsyrpcu5XrEFoobJkPyRlsh8L3z9nHw8eePG8vjGzOE1fw7GMrCvb
reFM2hQjGVWwUPkuaUL4TZHwEWlUcdF+QWEzUMlocaEYCRy+vdUsAOSoFkjeRC/wTplFc3DKXFzQ
S6cHjuzwAgPJsAoEmzGHt8bfTC1bVcgucy5osROWunz6ZByCbWFn0w0RMQsuQVbVfTXPIJ5kNFEC
WVU/XrXOAq9rPbe/GY1CXMRzhfuactJ+SWuyQFZinDyw32ClxC7lQIl7NBuSvQ6XX2RivDvosQng
2+uIAaaVP0MY4330GURtz2zUc0CMExzcylc3UgUgcQXYc9yffcoNW8X2SYccycLyP3M1tEq9diMN
5mH8twKwlqYAFmH4jFfMGoNtlxtDhJdhaA6Nls5lRZ1YrnMRgM/C7l+d5aM5MRrGJgpohaGBM2Zo
K1Qj9Re78oKHiYRycBmzT6gs1DbnJQ+F+SiCXtMZFeOoALnYPR5qohXpj6dHgH/+zpFAPyoVcIPG
48aXxaki573Bse0EV2XA6Aj9PiFWnj1UWLHafBckRrzViBV3sQmlpZntl9wR8uhMDRztUmz1rMvr
gOS208iYhwuiCQg51P2MV3j0wjsrz5pxC3f486JnslYDp6lTpJfTIWjy7JKhpbru6LEeGf9DbCMk
d523VnM6kASxxZO2nNQ0xh4kC9XO90LvVeg6Z/VRQ3VYDCtnop3kxguT/Iv2qDrACGUx6ePn1gRE
z1FdccBsXH4tp2o8FmFr3qk4Jh0Z4LQFS7dtINeUteqe5zZfShVFGvRQCXYQYJ3oZooanNZsoX1t
EDvTVbG58Txkf+sSR9zBbeNwYge1kjOJdW/ttWSzoLSn0+wq+sRcjLCjnHBFeDDH0jvLtDG+EQ+p
NxAMxEnDOBcvaC9uUruR7lpz8j9U9szcIOPJXuf99BBK+5Ea89aLo+smxqBr1AqG2WSKfd61NyD3
MLLgtqb507xGqEjWrVc5+JERTSoS0lYTEdbXxoDUYyQpYz/NxnVMyMY6iDlLQlKbtho3B6/FRt9K
Z7yM2r47q6q0usQGOR7oIvifrLiUDAMDguDhZFymkV9uSYrBqe4kyXqYmuio8yy8WALJrsu4Tu97
w3pUlYmbRPvVhVV2LwauyIfGUYm7NmK1OKCJN8sZzR9wQD5EVe0+d6OBWs+Omi+wyhJmD77mPmgZ
8c9IjSkMfXsvkX7BtbTZM9v2uo1LE5Ju5dMiFJa3rzppc/UtwsWd+0BOx7mFllLlzfa/JlVUDakP
SsTR/gWHF0Q3kCS2VKL3JWUnlq1LM+th+dBUX1miedVue+N3zmccCI+YNbDwmuqmCbvbzEjvYnQJ
UZa8yNi8/3ZW/T8GT3vPTvvH/q26eCne9L/9gFT7x4//+5+DsCYkp/K/7oSfvhQvyeeXH3rgy098
74GznP5OHSmlG8BWpj1C0/oPv6Lh+bTBMQmCoHQ8F38/vZU/uuB4Eh1JhC8tXY/O3fsuuCCm16LR
AoHNkY5P9/yX7IoWTsp3rRBO1vRuCbSH/iYCU6Ar/7EZINus7QIl0t0sTAowF1DvC/exxW5kM8Nb
UT4xX9ROIG5IQGe2JnRJBArZ5P1EnM4Ev8o2+9FaF4XGrG0ayCpZyufwWJIRAWPKoVotmBHN29HC
1te5OV3gBBb4auj66b4MApRzoao7uZ50nz2i4I2w6AvSccK4uJnw8ONNYR9FyBj5OQBWJx/Rosyo
vtZ5OE7lCoVuEm1nmh7hKokc66FAdGhtSsu2zsFGV091zpNN6gA4dPpZ4SWCXcgYOCBtZ2+4XZDu
a0eLKz2YRXBgeDw+uD7gE8gmLb6tmg4aNTCzLh5HDfCHTdu/IB8nQ74u6ahGAv7/KqmL8V4w0z6Q
q5gvsESRQcwxGUWj3xCPUVbLVy9KEF45JoCWTrrNsKplFgk4xwQgbNuONC7G3J35MHWG/Uh0UpEc
hjkLXj1s2Gf2MDgEPnilwRia0AqKvI7h9M6r3PDVaAPSlpIK6CPNFM4E0GVFiDwv5uJo+MhPytMG
Vk66N4jppKlB0YgwxAPJWDpa00Q2PgUj6/4qJC8BZMfc+9vGaryXykCXvCqMpH2ShRV/DkPuTzBD
KryUbEwYsyaJzSGeg/YT/hsaM7NLtg/Hdduez/shS5/IcGUNdXs4BInIsCLGVeuMG8wTyaeGQCdI
PGij7HVCkPFbX3djsgYNiNiVBKF0p7WTPPUyJOvIhQu7xmdokR2PZ7Dc2W0GeaExoCev+zBu4l3Y
9fa1q8EO7OM2Hk4Zd3/jdLFvqJ+MBH7sri9PD3mz/OvwpNqOHSzk7XetNIZjrkniSEIZE2OI4CJC
wbPljhC1nxHaf+y0Li0wU5ieJ5hrWKwb/odOK4EtedQIL90pp76CVoi01sO35juNsdVxsIhBkv5c
8Z+gJczhe4D2L63+l+qtvG2bt7f2+KJ+XKq/Oab/hcb8x2X/1rRd8/Ybf1H/tsOH+0JSaPnxZ35Y
/P9zrPZysWv/9Wp/rMr2rXyLmur9gv/th74v+NL83XLkYjV3/cDFT07z9Q+gpv+7vVw4BjH8mQ9d
9V/Lvb0MPX0rCJbxGYu7wyL9x9DTFr/7jhkwJRU0iCWEzF9Z7vn7Pyz3HnHAlvRdbiPM6Y6FCO3H
G9ZwDOl0VMDr3Ooxqmq0nazJfcvAMI7HsV6NrRo/wcdoETj1ZDWsorTPedbKvI0OuZCpuwVMoVGi
KWlu8Wu45xwRNZbfhKJpM+eTeWfLORNINhvvS2b5Aw9+UQTksUpCHQbwLChZZY4SqrWbN88e5bi3
DQT8xdQ6G9bwBmVnGOczNqKhv0SwTLgrOeIMVWyRTvf56JgsUTXbRlcTGbb3O9vf4UMAuGYTb3Nf
FAbcRqJaR4dFGDP8ahqbTxOzsSOaZvjLlfb0PckxZBrafAN0PUM7xAqlKvgueUFbFIgAUl9DOBjc
FMYCmCSGdV0xiXxz6wVML+gb4fAkzomysUoKesGJ/9yOLRykwGpZ48PU8xQ2Ifq8q8Fx1DnN7ezU
N5XqLqgvpQ/lg9mN1eTg3oKZ7vfBnmR0l6PXPk1IMBqB/OTIPb3MKi4yd3YJ8ePrfjby1nnU2qKH
PHVTdebNI1uxwmNPVwAEKiGeaGrEgP9pXaeTahGCFwtYipimK9NXSKkru+7vGbswe4whM0VMIMPR
W1Hx0tuAy8SHUDSFv2adYx9HDnqXUW9br8AHrG5fFL4DM6nqoAlXHQLeI9R8cSrxCKZc3k4gHRT5
hsplvObARw1czmNxQrnaAEIdYpdd1Gj0VVmNuxrBMxZAYjXOl2PMYy1U8OBKqoYtDXDr1Os6iGt5
EiDPg4lkTKvCCW68zMgfuMGXrM/eDcetT5xnvjXCEl4a6Vkq2LRN1tDpH8vmam6b+Uyq2R83OF77
bgOQsfZJiFHioZA5DMPeEdE2p30abSOnrpE6AppXayI3XkykU+nG0IO4X3JHXhIqvHlDY3NId3kd
sUFRRBBiMDmEla4UiB6G1Mprnslky3Gitd14RHUGDzIqLQiZWZW1Nxmj+eOQToQQRXBQiGX2yYtd
yyrJTwrgAs068VI3WMXdPC/m/y670kHp0cHy8JivuIcqsNFzzH7fysYmbogePJxufGH4JI3lAF6Q
i3vhlzQXt6KGJ2DDlDe2akFNb4jTSN5iVJLVyWyq/hgYOjp1WIEOniSICBkpxPpNlTHLPaUnpE40
Y07sqjC+yzWp1VaJH6Gn8zl31nHCL7CJOG1fe5BICScZaoMbM7EXe2mszesiMc3yRFkGIlkMDdzE
JOuxu9eBsO/awmsbtOXQA78Pjn5pw/p/E5/CPOzvtqgTnb/8to5xc7bFi36/TX37we/bFDoBOCoO
QgbXE8TMeKhj/tim+BPHouHtmLAzoTtT0vxxKoEl8LstIDsv5wTKHXSZ/9qnlj9bfpcIHLIl/G+/
8RcwKhJt0LtjCdGI6IN83h/iIZutcnml94VVYM1RlsWEY9eIBE4lLRtKZaPwCNhSzqZKAqAkuLZJ
2BapVe/sAKwK8XYv8PeH86JpGL8Ibb6mXqpOYje6GiMLrFkvbwLiQ5eUPvRqzNyDOxKl5s99DV/F
UQLxI43P8sQOkQBQt178+hH6v3e6bWD5v5S/4et4e+l+q77+dttSH+k2+fynA/HHU7NW/M2X/LfN
S/vy2/ZL0v5fUFMJn1Lnr2uqq7fm3//nD/fp8vf/OD+7/u/Ioimw8dh8F4T980ZlGfudWoaqyUXa
sijFuEf+eaeav5vcNkzVA4YVHPO4jd7dqhy8F/EZpCB0MQHYn1+pqZYZ/f/WEixlPzNpFEjfs5N8
lyfp/Z0aOyH7RJOS78icluOyM+9dkYXf6++/FFr8GOHzx6uQtUXt71MiLtij96/SqAEASBbRoG3U
jZGCoQ2Sl3j0jnbF0BmCwpVhVV/fXYar75/hvbSMb/1Pn8yjueqxCPBoy+VE8u5wg1uAgWmsUSaF
+HxNIzRuSMBFCKNn/CO9dWQyIX/pQPX9czKa5Wpbgn+sD685tIypkI9gDSM+Gy5PS/pnBCHZsfKf
COf+o2+UdC9EF9K3uYmWFejdpxOVk3gw27HhjXp4qEpsZlaEFHiIOAHjGCX91iT4YCogXPz997qs
XT/cMbwe4jEJbArZ4Z8UcwFEXdIlyCNHAN+bRJy04rZg/IbFJ5TxzwK0/nR/8uw4gmkQ5b7FAePD
53R03USacnXrEWG9VkCkdwVhIYe//0z/4avwSqBWaGi65odzRTt5U56nCA6I+wuPPr2fjRFLtf21
V3EcSgGbJDC0hvSQv51u3l0zeIWWtpOw2eLVn65YzoGuLFOKv3+Vj9dneRVyDzgn2exCyHJ+vDNo
t9u6zCO97drZWlWFGG4rK3RPFe2S/d+/1MevjZeiyYd80WTzRIu+3KTvPlBmAR4ymCxtpylw12Tr
ViugLd5PRDT/wasg/gskF5hNNXA+fKBmArDtwzTeAlEBGWRC9CRXN/r1i+NL3GhYjaW1EH9+/CwM
kcgoUpjcSMB2gRWmFoQu/2eKs4+fhYWBtZ4lMGBhp2X5YYGYnJSM6gYqdF0HoCJDhVk+bI3a/sny
sDwW7x9SVJOUMcviIE2cjt9kSe+uDBeh6bugNrcekeHbAuMZliYze47AzAAGzOzy6u9vhQ+iNPRo
AXeBZ/vsTNxz6JJ//P7iguFi3/vmFoAvoNwaeEm32IcJa0pPbVe9RHYRAGaOBVM6R59JO0/OPaxo
P/nkgqDBDx/eY14Gm4634dgmvbwPX7IG49R7fdFviZWEHlbpqm9WBlhQCvm0UDDKKZYCa2MnKc2u
ARV18YC+I/KhNXfRtDfyIXqDPatzSjfiN4/1OAzzE5Apu72q2EuL0wDtAjw0q2hY3rth8JI1Yurm
BkY8EQsSP2O0Lpg6NYc8HdSVFvgFduWgmnOz6iHPjlY8otqTCls1z1dxiF3tyX0StV2yHieylDZ9
wUmSQUqHDZgAYBhv8BECRoHDMH3BuUFLum/D2X6KBC5N3CpukSCTqe3sZnAMPZHJE41nXeoMwcr0
2qLnDMd4dIP2bCa4K5uJgT2TVtb6mKUnECJRZHTnVVLNqF9h1uF/c8zqnkDSRK8TU6ttUAJfAiGX
JmdpOeHWQMKV3amAY+iq7Ex9LGnOqGvkxHDXSr9AIQZAigfXzTgRMg0LG3M9d6LSO7JmF3Zp3tL8
bEfXkFtrwDOivcZWGynbxschPpo2074YeaNja+cqAwpWrb3GsM9ggxo+BuAuwzLitPau4owarTnc
yZh2PVCAlZXQKlpp26gWG7ecx63Uo3djFh4Ye0bT/BYTnXODKN6evhpzE8Qbk9MsuAod6s9pWw8Q
8BGKgXQyx+hTLHRw41vK+mTEg1dCsZ9gXIx2lmPwtAdz2JsZOEQmcGIYr5lRD8+cwsevUOHYnzs7
eupqu+EEblaohJIBVTUwgo7YpnB0n+x0wkdCTiWh2srW3jkE3wBdmeEbl8TfqM9Zr6wYcjRgwF3r
NhPSB+V69ZYsTX0aNTGhHgwZuCXDipt75YFww2ddJc66lwtlBfH3RVO7zYOGDOfsLSZ1jBCaBH/i
CIR236vYtRgvqLDehOwXdAPGHnNNj1Rnb8Bq+wQgRz0ZxeQ+DpYa8+LK711w3tcBXNH5SCOk6rpt
68lyn4TJgO6Q88kNlwySteUMRgIQP8JmXiLGeXCzTg3bwmCsvQIKIdMz3yCmbN947lyiSM46BJMt
AKO1zBwwEWGn0QQNkeNd2lm4UHQaGy6bPU1yPmcAnopjD224DZ/RTjeXEY5hYDyYgL7MMld3qh0d
xEpzuwiGAtBjnJPq/pMxIFzflkp411OVInhGH45fEN0sMp2hgosUI96+rCrZUhq3i7BRxnhJ14Kg
nTsUMy4KLj8FvBTTFzwZLWKA46awoS4WNse6PC/rDF+ubz8bc4/wXrSjMM8CY0laRxMqrW1otIj/
u9lkOYrL2DnKohBvXkK/Z9PZXng6uBJaShCjhNrh5G2N9QAigmlv1rg6OtapEHTRE9yRcGIEWSCy
8sONkcgkwBNVIlBsYyPWC6PLOqPzFCuya7yg3gaxAWCE2K3JwTtJ+DhIbKP9OthMtNcTSw0oq9IJ
IEI6Xn+O2ameoAIFiLTlYGAjwQIafQEOXg/NlrOrfaTZGL9WbGgTiE0QZAzJR+ets3uCjxpbR/um
k/YzBIP4Uwan/2EWrfWcz2Pt7cMIydC39Mr/Rd2ZLcdtdF32ifAFgAQygdtCDRzFmRJ1g5BICvOU
QGJ6m36WfrFesB3dEtu/HL74I7pv7HDQZFWhgMyT5+y9dr7H5jg/EFtNvl1HMDamj75xTsGSU2HY
GXoGUHgJNOMFifBLOYnlO6Cm5j5IkZfthR0PHWESM1MumEE0arp+hMEkGjd+ZDCZuVfgTwj7alN8
VkAklP3aeH3XEYFQ8fBg6wD8i+jTJ6ck6+UPjmmlD6OUFKazGDzkSAcvUd25PxqsaSRIslxUafe5
7CG075SaKlI4Mei/68xYl2tRBs5OYAd88Ve1fql0AbYkp84AMkZAYIH7NIPHk3tkQOFUw9p+HrSj
hy2xUB6Svm7+ttpTj4SDfHoMvTA3+kuDU/0+qIvgR4jOwmNBphZAJpet1j4Z4bf7rAFv6PktbDSe
Je/cbvATYngKAVEm3Hp8IzvRwRX4pQ/0FFMCGUC/7WiirnCyiyYP8X6L9LshNYEmcwDQkGcDwCJJ
3yGsoiZ2igdiUQB1AjO0xlOmMWHuoHCY6rJ1vOKmGF0CBAYhm4AkudKUB2Zb3Q8nzcSIoA7piRpU
tuVFZZ17S6atfyf8dvoE2K96Heaxvc0tLNY71f4hMV60/jbBvYCRbHLrcZrX5cucGpKGupigZvqF
rXgjK1Ut5wx1beSUMfJbGprV4h8XVOiIS4RNSLNjBtbLIlk9+nZDmt+OZV3YUZUb5w7PLnIECZik
O5KwO0xkjuQt/qO0Q+MG7sKL4nouf9C8CRke942HSDqw0EIa9J1HxFPNnTuMBdCSmDz7XTrJxT+T
XoqnAZvBtJu1Q7OcBmP2zATXLaJQNUpFKdSvH16PU3VvatPoK6+uAFXT36Yf3K6YyvZS25D8ZYN9
57Ln/HJPMj2P9qKlunBmC4ypSpf6xmEczqRzqcq7UBhfRtVQCnndlUJZu3i18ziaBzC1lYGTwfeS
xnewK1MYnoOxr/U2vmNcHPdPrDkF+nS4jp+AuAibGKFRvne2i6Og1f07Sh841CXT7eWUEAb4MJpy
VSQOD2lxjZZyBuKmgRxBv8BLqb2N/AF7EeSfZ/r7WGTejdehdgWdptlZgrQ8h17NPlVLh2ByyClM
PORim72cvSHmgg7eZ+k27utqx80ZlFBTgyx33edmqWUWYd6xbtpmkf1OZSJ99yjkbygD7O+eKNwO
ar/fYJt3uR1IuoSB6/SecwsBr3unwtvg7Yk/PFkx+To7Ovf9tZtsHLIhCGLoIiPeS2IUPHHnEFz5
iByucs5Dd2qvjIYlFJkpHb+vVTB1ewNwg51GLMV53G1UjVkNlH9FQMYNZIyhoDJ2zHmdMA5mt8W2
zTFzRTaVt96DRQSh3oICwHZPtAMpnyScj50n0OvSOYROw3TG7ZAGTiF2Y51i/YYiyGAimHPuV0X0
ym2pWOEiqizZHsidKh5zx+dNFo5Xfq9cBzYUZFLnNp064PbFKmJw9HqCRhOgzyV4BDalvV+nvn8a
uiq41l65dKfO6uLyADvG6R7NGrs98H87NmcWdQPBLXJBJedVMXjCGLACMKfRKlPK2bZGq0YcNdjE
lMgpxD2IAqDP9gRbAZ4nikMb2ZLOi+IPM9EAL5LCw0JpMaf9/JwI1Q4uwSBxV6VRgcwe1GzIpGMT
kPkvQzDYN8PahEwVppxCbEFTSOm3FNZ3225RGFjzVD0R8hjeAaNxoOV0Doh/yMHjraoSJyZMoaCM
Q73eHPViVn3QCN/yY53CGjjaxZpgx+4KaO2cnhzodqisr0kWnN09Nk/92ulUsGa4XZVTLi8Imklp
Xhnx65C43oDa+K1To1lRynreW4Okm8S2zvHRHwSUUYdeTkptAfQAARglFg6CAGGID0GRz/EiyVuA
J12n7qnnDH4pkI5PeCSz7tAEvTj3CATC9wMbBTrIWtSvuh/1lcVIttnnPhj/nS+b9F1Oc30zAn/9
Ygs9P3HVqvcuazs3SvJ4bXeeStvva5/q+ySMY0m+dEodnJV1+BXIPGzdftEMR+pFhJ84AzFzDUlM
SYlKyN0xQqyswDEA0O33sRhsh3Cgvn4ax6V6tBXdt11od+o5roLyDdEDMR5gXbrzcAxYhAsx+OV5
AueSZbOc+BxMy4Zr12hEv15aqAfMZamza61OIMojaXyNRBbXXx0NRxQcwty1kafhmmNbKcPvJQx1
Qs/L0eXskJv5iefLLqhz6vlHWkLcOQHI779JUU5BJDjDscQyfSMTqZuQOGoFQpKMY0DQi5Uv31oz
kb80rTlyxi7QX1SqQbLCI13ektlmOJnWgXNdO7AuLeTOjz7heCCEQE43l8Ng5epQj0nwFhRdhS5/
XYnp8WBxIbeHiOUSEnJl9UV5kyy+ePTCdrpJpTQAs1Te3abJwAYnXEtQV3MaPUs9v/oRJtZMGByE
jXjn62b+nDYhaY1ZvUK00KJODQ6CXrwa7gROI5kbEKNhu8m3jEEeBOByfNNgC4AaGxANVC85X1if
5P6hGjIoAPWkp8cFA//jmG9PZpVb6Y+AQ+vD7JgSl8uSmJRSfPI4uoA4gk83NERVLUiMQX9YS32X
e3YVH5jDzqQNJOQtEIYABK3uwDwXsKmAbksU6bvcb/ArF/aCjc5pG2fcFTXOhyi1VP3qg+7BqCB1
QMUkBzTjlUmoQ/xeL99iwsRyRotJ+EVYme7ZOFdk79qvVMX36SJ1irM2vFiwX/HlZ9l6KQOSZ3YC
ZszrVMbENnSlozm1O6UNdFsPNpLXpfnil1O6XOZt4Nk7dknjHgqcFfVOjw43gmxJ6d21QeA8tWsp
73AzgavJeU+YKbWwXlp4vO8hVB6KwaYwN+woKIdZqKubtNPLywpi5UkJWK87F270D9QCuj2gwR9e
xTAk7wZ3KG7Oeq3hHSZWVuxC0Eg/Fi4p0+dRKuAjsWTL1K73MDkcayKNGwTmqADBF6hl/IokL/1s
bK9E/KATeu19HaaQyIJBuqw6YZwdpelVso/zUECYJm0rQobOic1aunVh8xJYX4fWAW4IMFBtaSXA
LndhjSB9pwforNjP4mZBz1ylHMWaxuFQUBoFABLsl9prlHAPdDsBkXaOxfaMlp5DnOhaMHojYUI8
yNwMxZkOqgT919yX6zPRFEm/h8Rng7icCshQjRuod8UJ5w692fxuWW3e422bN+hvAU6Yez6xcQ6U
Hl6uEV1xCbFFejm5m2v+Ne5s9c3L+07sPGkcvevdIJd7m8JfRHiymLg3IsUiazjB8LbUUFZ7kcN+
BRQe9uJaViCdvTyeavE4OF0s3ScFxXXdI/yDuEMY+xykweM6+Jm+oweRCnKa6yE/KH76WXVEpqRF
miTsHLr7vhZbfgsSmj65GrOeDTGoSnC92FkGyDJTO+/nFKlyRBYsDc5WN958gXREZgcpB2bSdZIS
xVapOX+FOAYHFPAthicwauCht2DnkPw7Buy7MJvta6tZumfL7kisQUjRPNvg5h7yHu1DNMjtQbXn
OPs8F6nGC2A3yxWq+/mHG1ru25DXbHTugtJl5wVzD+IOdywk3DwnrIDEALSP4K5IdnHzzoRRJYvp
dhDp7YB4kpq7ApS3JSQXZHiaMD1VgeN9mY3lFwfQTyWkmIaecZSw3ZBJoxewliwDIfssRor6nPgi
2X1xchPYVwTiAR5qvGphBeyZYR0W5fBNIVoua2zo7K+kM+88187sI12TiaWFQK1ccCaMg/yqysnJ
0ohbqjE4H+101BsEs4o9RDfIhRa27M3ATqJq8KMu2fXg3wrEL6Dog4upnUL9OGepaT7ltWiCPcrN
kt6mbSU98Qhr4JtHnU5zi8FZzDkimoI+IIy/wTPkQiEMxeKt0oEsvgqM/B7SbdDf0Dbq7XGH8pSG
c9Qsnshv9aDW/k4MbT19DXopy09JOw1jfJwQDaqTl0qYXo7h8qErmTSNTR5aghVmkioC9Cg1Ajrc
y2W9Znctjhf75JQDNiijBI6d3bCEYG73YLxmtknLa+2uunLaddRLZEuQluN+lJ3iUDPUuhkziFXZ
zAfVYZJvuhrBqe1tNvwnMOaMqsLd2elEtFrgrW3JMVrMG/evsFAvdut2BLHLUqLRsPW1GAlwfcfM
Xq/wXibLh02Ze+tpMQ2F49zEXIRqEnQn/cxTHL75FDXNmqxDkGVHgJYK/4nlMFcI61dvGQqSYLFE
iEi3rKUOl77wq7cAR46i+4mbfsdQoqne3TEOyAWB6S43/rwKy0vb7XKuWp80DJBy7Kzta6Z6By67
PWYOgUQsM93VHCTd9OiPWIsM3TQGAbeGoB9Fz8wtfaC1jpMAKQ2a3CIlBYFUnT2wb/XFM7Iz6UZF
Ktd075FdkD9hZXcbeONd0F0Wmiy++zmfF2fnyFkAdfdMHFzOzbLOnCeN6asCrxHDABwrduMuOxb5
Roq9oZyr413XDY46E+RjinPykpstsJfe6xfQe/E9M59GkGfcC4zep8TXcF/PF6efnRXTGETk4JQZ
Z7BGJEZZImgeFwKXLk1lDkwbCNDuB9yByyRZbHdz25bkbiot2JRHy+9kcUh4EhDKwVBmLP3nzOq/
Q+7y/60209lUIv+1juCi0W/fPkSd//Erf0oJRPgfumsodekEun/J7f+UvAjvP0BqSCRGg2nTKdmY
M38JCcSWgo5+ACk+JQmcFSYhfykz3RBlPzv5T6LNfyN48X6dRys0pO4227LJpHFd39uEoz+PAsc5
C4feNZwMsCud+W5lrnICH/KD1wFDOhs0uj+qRjs/9/oiXY+Wqvalby0aI6M3kA+rpnMexeepIkBx
yoJ561q9mCbbi9aaPlG7LU8IaMSjy9EKAKCZ8WmDw4IQh+FvRuyDHLQdboWtuuverzCCi8kJEcbN
Pe/CtWSlAZuKClVeVgzuMUCX2FKqSzfDLWzrHqutNMRLBrKmMSUDJy7eS7/0m41H5/WEyvYe9WeY
0PPZZTZOn8PCcaZvMboiFg2YhCczXU/F3Ih5CQw6wTJ9ielTdpetSoPD2i45CYK501GH+ph+bV1h
GW5oPnwq9TSdo1zk2JKFRUareMUhy9+tIhTwGSrEIqN9HLXDtMpPWd+k+FfhdLonPH3Su48t3bKt
5zYd+SReyAQf6H9fTGuGMQLKYwl9bb8ZDTBIteGj6Glz0ODiOtHFEnnaXfrb4dpyrOoFJ8Csrsqu
rT91HTEIBeiP8QadQRER6zQ9YQpwNv9bPqMFDfFOdtPAPiH8OvS/CZNoPgMrafloS7ijF3K1DGE0
q5MnVXJMe03hiTiwhj0C0zQe00NV0EXfa3eOn/AxgjVs8wAxZ+QqKa2LsAgJTqJiCcv4OCL4eE1k
AZMaO5XPmj8yaIrQEXJWyrUsYRgHhl3ACfAaRjMvyvk2SPLm6EPGP7b1wBCK7Wmtvq1mdPJIA8qg
IO2oWd4Z/NOLSdsqidZpoWs4ZTi9oqmocK7BZ6BjO1vr6+DmetnPeEfpDdNOepknHwtHpYrMfqA2
WZKTVF78PICr+1Z6Kz2cZQwJIKLbEG7n0rR4ILcWHaofwLPeYexr6LE5ymDagGPIZ4MbehlAIuMr
MUAjfK+lPGXoK276RNX0hCx/E42NXd8hVaiy85gxww+oxxyvXYqfy3hRkM5F08Qj4Jm2yA+15ZHs
C6kNEx67/VkpSmYeaTGt99UKMxfzicfFWmYvvC5sgEy7cqUgKzRhkEd3zTmtl826PGpf45SEH2O+
M5Yf8j1fuHpLFWjoXalm+4teh+VJtPTco5YZFF1SkxcekVPCiaMNuFRcuTX80muzpCI8+aT4EMWa
xjXhlYBxqL9g8b3jaAbtDG0NfP7QkRAACjgZSCUHjHLtjfCXIM6Ul46lQucIRt/L99CEx5XcoGUk
7Dqw0WvHuu62C8Jk7AhgTrt0nWJQDD2dgGBf0+ut9vig8Ze71bMF1IaeGQZw+JFFSPdiAL8uTeB9
knbdF9Eo8UpkdU0cVp5JmyRFcp5QgvuEEd2trZrL46xE+wyNpH83mMlJn12tGaZ8VdwHzcrpVc8C
hTHqkGqX4rNNADew4x47peYbNu36bPTtFJ4M5hcmlkbCSjj5sRd4BH0DoD0K98qdqa3BUMIJHgBs
LFCydvaovL8UEf8dm/LvrBX/D9ok0Pj8biu+/LZ+y7N++J//o/5F2Lf91p+7caD+g0YEFxBKehac
P/bcP3djT/6HqD7XwS0Hms1BxPe/d2Pf/4/HUYRf8nzJFhny5/7ajb1NfgqbgecT3wXfpvdvNH3b
Xvt/xB+oTVFf+IhyNnud8OyPe3GdEtQ6DCN58gyGJb1hdjLQHGKTxVvu5eBD8PeyiQblT1fp9v9W
3P2qPPrrdbc3ryTBgVAJf60BID908RQzoO7lFk/cevFRc0I4c6dSXvz+pX7Vt/z5UqhnXNfDi4IF
8IPvr4KUuBpwd0eQy+qiFOYZr9vAKrUy1XatfxC3fChu/rigm5wEPbHAtxV+0LZMJHcTNj8vVC1j
QISdk+xHGypXFxKm3k7TFCUZpB1sCg//+mNKBKT49v8gB/ofREmM0SHYQ7o5NoEiD7mX9g8jK6gK
+YpRnBHUP+jg/uaySopJVwQ2E65NWvpLFcfOJdMYYvaxSjdfB+AY+L5EhI53FDhjePQqFBv/cNf8
Konavkrq2k1QyA3Lg/NRp9nLARnB5OsjmP38BESO1kjjBKffX8mPr4Kmz7c95eJQQk+I4PXXT2Zp
jyoJ9urRD0DQBO2QnpG8Jf+V9k5xi9hqkx5tPjekmc6mTPpJdoXyzqpruu3HEb8Pjepyzj7nbcuJ
avLoB/3+I3183LYXo7T3HF4IVdzHuxIlVYuuL5mPdgw3SKbzU+Kuimwq9+X3L/Q3104hpNrQgQhp
g49qdsrsus5UNR+xOd0UrQ9rPw3nf7j1/vZFPASLyMh4yLwPKj/uaA4xFK3HWHivwitmzgQEsP3+
k/zdJQP1xtViVbTRr/76/Yg0ZsIf8EmcAEwTg7f7jJypqzLJ5PH3r7Q9KT+twSi6UWZzC3AfKP7p
bWv0T3eCdJcpgM9F0+FAnf8Pj8yHP478e9tZbJ/OGXtP6H/444wbV9rtVXFM6Rth08nsWN+Dj3GG
u4bsgOxsHtxWRfUaY3MZ22Zsn5vSiuf733/GD/vM9jY46wkPeAuf0LE/PlMWvtwVt/BxAGCwfgma
uNuaxW7fRNlcBC0R3qn4Oo9Ii/7drf/HK7Psu+BZQb0y//z16vrrIkq9mvIYZ0F5WrKaKX9ON1Rz
cz3++w/JssEuj9TVdbztu/jpi/TSEaow3rdjx1jiidaffmVNM+djTBdr5Zx7X3SB+dNq8V/q5f/u
ym6PtGQdFgi8tw3ppxdFVGFnaiTru8mcuj4YNQyfx7Boz2s5EOg1J64BnDA24v1ffljWX3qJijYC
3ydFxIfXde0GOURbHZMwGYiGQeliaC2/9OXUnabekLJKu/3z71/0w5MvcOIIdLe+dFDO097Yfv7T
h8XY56k6dKojxK/gbhqCqdyLCaHIPzw1Hx7+P1+HKkt6IU8+pdavr5NmcchU26qOtkniax/n223r
Kv8OD2HzD0//x+8vRK2O5RF2AteSO3TbZ3/+SGkp5yIxzjmssuFrdvP7C4Ye+eMKEFI/srJAQASM
5ODK/fUFwPY7mRSud0Kfh6neXtb6YkwLO8PCaHEeyNELMrJh8N3tmZW5xb6sAzRxLLAO6AICqlIU
LBYlIQ4R6wmZDXqxOWee5g0+IL0xhfbJnFYhm+CsyGin8nXCUtN06qXxSnNRFuTnRCKY53fI9r2z
RwSTPbe1GFTUWnV1lk81Pdue4+MFc/Xev96SFIK7xK3IzPAyEZwqS06fVaJo3WStm97XRSi/FL1v
vcBF8D7BIvFf1eKrN3sElVNaORgq1Q/qJSv8ZADfQORlhJYH6rhe23COUswWXtQyKebYNjTLGZwS
AOtx4tlkO7F9P/AQx58MRsN+3/vBMHKaK+o7LVcAUmM9eph9CVc494fe9w/CwfYEKId58JnM2pzI
+SJUj+XYMxacYfXLCOsll58zwkz6Mg+oGynMnt9FurhfUg7YKGBI3kW2URGPGnmJ213kLO3LIXYG
EPrSGEIQrToZsh1a6PpLksV9hSrQLoHWS+bL1JXiElvnxNwk99f4LB4k+SVdMK1DpLsenVFijaU5
QydZJzvqnEbvx0n1j3FR8rhmGB724ZIyIiuRlIjIL8C1ncX8wN71cB9PpViJEZoo7c5Vguth3zFv
Ko5TGbRvceWvN3622i5iUi2Gc6toy+s2s2JxW+hkuiV6ahrp6xXNcGUI5ZhZ+VFVItDXdX3mBcZ5
WzPZ9AdR1+ULKR/iK7EwEwbcNJgq6H29pfbDWKNQTAZaWPsuTpwqiueyrK5p7Gdg5JgKdDviSOHb
yXQQ92NR6Ozogdb/ASyqJb8nDmqaDNSPL7Ha0n4VqVNMVXJ7vuzA0Fon4eJIjQDxVC9buLg4gX3I
AfE1FojFMvG6iTBSmHSMCnve4UyWyoFsNWg0lbXGCqDjEMC3Nx0Mm2EFBtYUsiTepeks+wCezSW2
qOrMq7CARkVTt8D6nJkXXLbSTdWxdbZZdm2MfcfbAbCs7d60KH0MKOip7xwVIXwNbXiAUMYYf7Zo
EWclp5sVaQEiWCmWr2Hi0q+EN4V93Yvrob8q4mVoTxZhw/7Bmi37ZLuL6veV4/fNAelIVR0FTK34
XNH+Y2jGzDS5s0wTe2BpPfeCK7HkzAHK+TKG1dUgSDbEngQpKUMQ3JgtW3Vv1xexs3DLrQbXZbQ2
+QDEmBExS4pI1XKKuwx5FGEW0NcsswUypEPfIV2b6gRxSuIJvzownEuIDPJajMmrPSTftWYwtGdm
C6oj82ecWKjUJqaFsxzqx9BrTLAfW8TpJNqOMdnGQ0B4Eh2cykZmpqYvQNzUGvkiNZ+dbtX+0+S3
igyThNwJQjmXNyscfEBTnj145z0tOKI5grnpUQ5l/QWqU9+P8r6RL3E1x9CN7VInUaOkJuPFY9A5
4pp+gyRSg77zGSqSXVJIwgu9xcJx3xkyXRVR49MROuL62aPyvyKBXC8Hv3bp9bY4jZH0rMDMj3BZ
GlKPsd6f9IJG6MBwCdUtf5RoEcK2zI9pnC0ncrKs+BS7Po1Rn5H4e9vV/G/oRfznFskZrWloNgRz
9MIa9gr54rcxTJv7ka4uv1zGmySvKTL3spA1HvgGpCR6Dm/jtAxtM8+nVqajf57EoTUe5iKj31uv
AC93sLSYjNLAaquLHrnXWRXMaKMsTtMlGewuI/nClfX5MP1xq/XYqfE2DORLFQaqp5vHnhs5Mw6Q
fZmiXTyQdBrfShrhr2Mxp9f4q/jfGEaPVsSAsMRPYKFzYpcaUAjb0lJXSG6587MEacrB6nzs4/RN
25Hhb4mwP1vqDHmDHgUAr8kwFCeBavZ3DvuAPHM6YqVPC/Uv90YSWo+2w42191rjPMgyd78uY/dS
Kct5aJN+vIBrOR/KvOL+9g0OOqAtMBbHIfuOavuNMwIxeSq2b6ppQ1lnBA+KtQR22VBZAHDp7kXD
sgNazU4NspegffmjuRIxQbZIDuMwyxUt+pAxBPUUqqmZFPOFcKhTWPWIVedqvIhF7lwhiQxYEJqD
8cNvW2Ixc4vwUFfVWw25llMw4iS+6jefudvD5BY/EERAjXPPRBY8lJ0hY2exv8AJ26d28WWo8jOv
de/9hJRUu+tJvkTRdy0UDCCk0E9eUKJccpeZNa276lK9XC4F3GDwDzYhmbkTAcdD6DINF0i8SDIq
1Anub4Nvo9JXGkfRMxIVJptFdeurOTkE+Sbg7XUTtWNmYAgwkUQ/hS4nqfuLHIYeSZUJrdl1OXd0
ld6kFUryCftJD/KFBS/qc13rve3zrNeki7yTCNm+yR6g4SEPdPOo7bG7qNRG56841UXbCezUS3jc
Ez6x154BExHrNvcYEAYwpyspJ/deJahfs3B5zBzEfNzWNLpyPsjJjBOT8bDOEZ8m67PXO1/Dgnge
QY/8ZubJIbpxdbIvSZtMaufUQXnTBfhjqaOmChXLMHhvHWzIeQdeI7YfddindJ29QoZP04gqyYe2
uPj3jJFAJYzD02r5G5jEfWAk35A4NROB0hYwXjN62+dyFOpeZZP4YUaC7hJBSqrdp5QdGQLMmd2I
mU9jIuE4mXPQ2tbfY0pYhIZuHy9RUMwI8Rji2we/EHUc1fyLJnk8uV9FL+wrMsNyb0ckQHXWqd5N
0MX3twEC271ahu6TRdHzPY9hDD4P1TKJQ8YgOQEt30CpQiKwvK84Zi6WeX1vfGXguqHLI8kq3I+E
bxOlbGdvZbb47/0I+B0mJAWFSYnJcqR3Nwe0QbZHhNstt+V0MSZEX+06LdyX1h7NeTh59g/yVL/O
YS3uXOScD8uwnFEWlQeHKdQPq2CEiLSti5bC+ZIGnf5Mn31k8jdcOJ1NYlcxJYblKVn1p6moz/Mu
DCK19N1dR4LDivWIydaUhNUZjv8f49yQ2QeGBZV7jqgLxcUBzT5p2Mai3W8mxHvMZtp9URMcyUx1
OmUkQDCUSZf33POD26DFGMUwzeWFnfpeZtNZaK83ARxqcuICiF+d3zAGhHot33vk2Gyf4HORz1il
+TbFZTlGQjfTgWrU3jHYw50rR6Chk10SlApUNPaJ83Mz95BPVXmAOupnAGVWgi8o4tIIkkmL7KTi
kUWbdeyMoA1pZLgvTAzst+1t9zvTDYyY6fwcG1k8tHiRKZ3acLno7MmDkGInh3mK6xdBkuzjEAbO
VZAvFKnFLG9zg9KpBvx4byPr7Nkhgi34DcE4FJfQusnWnplQM3BToXUurnDfWDulyepuezc9aeFN
e7kajDeLYEnxiYQ/LYiPzywrviwsUx0CNKFozcL0OG94kazse+qUASF8TzKzo6Ee70xl6gs7IeSU
4k8jcSD1J259yRdXSeuSotrqo8WU/m3uVeOz1/az2AmCxboolmiOYbHNL9naECmyjEt7qEo2ciIu
3OSGLu4Ks1YsGNOIAUV+5DYLqwa1HWofqzymyPZJTJ80el8yF4/DSJzLTtcwk9GAumkZ+dIii4yY
CQRxuATdO+x163CWZxANKwftzCUT3UCcC8k2eo2RClHfboRjeSWqQK7IUUxDpeLUkDS5l/pD0DXU
HeQejDgxLOfRw5aDZIqClnMX6jH4wBm5rYFjr9VxzTqPv1f57tKysAHg4TNgQ8qHG8OqT81aEVZB
XHlnzjsiJ7kVAp0+yqFrCMGyvfYm6K33tiXZdFk65yD60I56TFBHIcjwioJkeILEat67JjSk1ZWu
uk+o5g5N1ts3k5e/GMyte1KRbjLLdJHMUofNmXIswoxOEArJKRwyddDOJ9ah3OzznA0ZIRiF1m5J
wvllLYw37O1e1KeZ7PPjzCZbkruB/WQMWqbjHedWiPnWfqy3hVbS6EgTRxHths52zT+DK/Au0iSO
ulrkB8Jr9EUJsuZa2R3KOqs2D9JKg/qE2NZEVVmlZ0ksBM1lJoG7TLZZRKp41t+25Sb0M15x4OFx
b3WlA3mQrcSKq+0kpeyR/Nzr5Sd/JjHc8kFFW5R0a74FtZssSQigzolCQ1aNbWHozqyZrwWqepnf
5JX1GX1ScxJqcV7JAlmefVGknEZcTkWomIddVbXLpWB9Unv6P2hEdf3MjMHu8PGDpNjVTDaYWYZF
5e0mpB2E8QFB5eDY+vU5JSF6JN3hKmj8hmlznpJdE7y6axKeD2547dULzsq5JJV+V5PTBrPQ+lwv
7fCUOdb4KYgD+zat+vqACA0J5zp/l3NX3bSOX93orpnfuLOe6bAhk10cYJ8KAcPVOIUSHLM4EXw3
3jMVOVdThkFoaRKuLQNt+9ypEzSJdfOSJtO2b9rEzm0Zs6SEOesdodSc212x2pfQTsMzkaB19lgU
o7qu3M8UD9njAFvR2mlJFx0k0JC0h1zH5XQK+zl5DCqJUJAHO/lUJnHBHUtF/5WdkZDAemj3AWsp
lVRFgaE2LaCT3Mx2HZ8HGk3h1HZ2GuXzUD9BR8RbOrkD0dhkiD4ksTde9UQhRZgtKwUkzMnmq1T4
5iDHwnpy6sWeUSrHeOPGiojoydhfPP77gfBTDcGoHL8tvfNEZwnyYBEz74+bHIasDzCwxs21m6gj
j4Eqr7KRyNymGmNqy4bcAbRyAfsPutdHa+im92zMsjPMaJ97H7kcEWcxfi04R2ykhRL8EjXHextq
FnaRFkt/rau5nZ9srcu31G/jI/3f+iVR2vs8JKFAPzOI7IBPIfiuwJCRMy81f2ZFp7/JTP3lmIw2
yd2qruwbnDlEzwZZ8y7zBCmjk1jXmBMwPMsxse66cjszjK5ZXgIkPlThFBGfYrD644l+Wl0dqmnx
nzJQThwnqO6+ko7m7fNqKd/dHi9kFwfL8+SP9oNwWlJzaRRNh8YfkDJA4y6ZhrvNeILCCbMNYWtw
o5ccl2I7iMs4FSY+pilGXd6riwMXnQc/ynG9tbVl4ij8AyllcTmQdPYDikiU8i761pRvn4xDO7jM
BW6So+evhLHj+0CDvxg5PJsgodSfcdRe9NirPm++gwzVQidHVuzAkFhhbJ/vM5nrej+uSIzUrIfk
yA1STkSrVNW1iyaFxDh8ekWkGwMgU1BRRhlK3tt4CeTMNMh1bIonx8n31bosBLE6q/2a9SzqexCc
uEmdifYJwDBTPeahXVKEtrZr9nNt43WQJLQnB1aPxDmoLujv/xd7Z7IbOZJm61dp9J4F42AcFr1x
pw+Su0JjhIYNoZBCxnkykkby6e/nWQVURl6gE3XXF7mpREWGT6TxH875jiGFot86kJTqbdBOIO/D
MLC/iD3E5IOBxL4k0wXoH7r5kmIbFiVyYMI5kVG3lAMi7joPdWJNpBKPgtwXuxLo21fCfhjlBG4j
AF/MmW4alrDnfFlof3OQRGMcEhB/B+SI4L+Ey/7OIvuTYLEIXebGdD2tBLXcPJzJvQVNjuGYXRgz
XrpBJ6c5SZPJe5rKghaF3NYVKeeUc+7hDVtfGNRMQ6yNHs4lv3gdN4mcycgtUsn3SjzlbccDfD00
M7YBOpk5pXJHYQYP3KwpK48R4LUikpctorfAYPb0wmXCreVyquCzrK9MNdp6t+aMX6gebXluDMRV
5k/BeK94VBEqwTfbxiQrU6rXQYDqZymwVZ3QCEEkC/oB/2afNv1TSS4o7qSZAJMN6o/o52QzssVX
igV6w8hvYpLtlqRCR7ixbkUueGg2LarkK9+NGkxlGVOKuJCYYimxpuqNwKmOA3SGXrCdp1F+ua2S
Lx1JS2hW2ii3dnYpMZ36VjPKrYsTFB1Wj+Hb0253G2AyJbGLXMWf/I2EIiDBBTY4afUqnSH8Aiq6
+htR1fPetarOw1gRecthiYqUxm/RwOrQfnvwrTOna3eNb5jVKsHQDZd6EWX7aAzclyVDfbptfUvg
buwu7rNsIUU+jrDPE/QrxuUsh84eLsMvphpJu6ppx0RrwuayzKQ6gNarYmw+FsqxvkHvE0lyoeKe
qojbvrY6WjVtRx0xkp2STPpK7544usy9AjIJWFFNaY0oJieKYMX+g6uzsYrgLiBFpYe+bS8X/nTD
LirqMu4ERnDEGmCEXN6CIJPf+czRYxYuBSWW4yp/i3ax76/BV/CxQt4jD84AhMGpMxUi2rIYvBdB
Wmu0CUXovAsJ/h16qT+FsV6F9WiTlgbLwIoUNq8xDQZCYhtYczan/KO2u6aONctvgiNwjyffMBII
c9MRmzJtHD8gfgTvzoKlRmekFLgemRPncMyRJeciBSi+sS2MWHFhu1l7SJs2uxllJb5JL829q7Ud
rNZDuG9bRBqIDCvKSpb1HNjdnSoIDMtOkbYHaJBEKkUw6AV0g6wkAYL94XDMCr5Xf7vKoLHUsWkk
/lvGbmWzoHlrSNsNeRoTlMu8nXa6BeO4dUTNbKVkm+PvlmgtxFU4hsg9apfiPq6F265x2wt32nsN
4Mxn4dY9Xg6bBv0AQ3gKtmM0l+TwcILZW5+BHrG7pYCsWxTdSMnNab1F+2mLcNPnZRZc64n+9xIz
Q7JqyZo4T05VQf26w1yj5pcJsM16BQk6zBk50mvGgKUYTTuWIayE+S3hLpv+Eqweex45ZKlr3OaZ
iGZDAZLRW3P957VzlbqiSV97adL1xMYdy3KHB6Z550EyuienaJrPyVYkei5hRqO2GIttC7NglAuu
VvT3c0tZSwS5huOe9YWrnhke9Mm3Ygwrqt1mieYdLuTOwkjAHmozFyzwmRNMqvtFUmNrHYI+rAma
mMkPes1LdGlHgs80BZb0cNsVfKL02q/z8TnPmY/AEQ48zG88FzEXWEjbT9ayrO71hMMBS2Rwabdu
17Tihg5VEg4Mr6T3hM+6vHzZJVl6iM0eWq/3L6BimM3nBCL1MwHag3cy0yiyQ2LPdXT2ciY3nGpp
cG1JFxdCNgFY2eoJLtXdWDTqgYFvxnmM8dey9qKFWs3DEnsW1xTZdjuFSc3ZTDZamZektoQ6e3Ly
xjuPoUKBVjIBkOlaniw2RJIs7y4weUIk3Fb4zMyQBuw8lQdfuRltRs0MNyKxp5LwaDVHHD/xxHUi
rkeSF4L7zsckzfO/oMY2ts8aXAw5loTGrUNrxyAbYGWZqLk64uXyhn0yV219NEE3f1F3g8AnwHWM
7qFSuPMbDqM22ZEvLOYYQUdNhoM143W5uKSx4AATcctPUqXKhUoHd+SOISaue5LEYJpaEyuwLYvz
9DFcqZ/i0CZkgk7C9GAkcUOlvxAWuSQWN65+jJJ08SBaBPbj6pGdjX+ssR5XtdjNoan9CToq5AF9
cFagk9sumBFe2o1QOcFM5IZf+cDH4qR2Ihzi9rp6Gy1W967y8BWXiMfJHATl/Rkp1EunlZVZtlny
zrprMWjwAK4q/9GjG36XTtrkN8SAqC8M85OFrUO11gPGYv/Bqgto2cugo+h1cd2EfBTWP49L5HTg
pUK/W0+RF7TqOC00keeRKKFiXw6CFDbXRdvKc6VcTb7ryzyUt12RlY+zCiZ7r91FDNSVffojusyE
6KYHWJx5Mn4yJKMFX/t0DQ/k0shgn9ijXX9LALNc8mcSDKiyXL1qn9YrDn3N1X1Lonr/jUKMWOpK
h319QMocFodMLL45j9jIIOCCHXvN3AwWOVuvsdsRbk77GdLLck92efJB7TISL8nTlTzsUi3XYd+n
035WXvqouohHcwQKFJvoUDEe7yyv4XFAebqrO1V873SepYeZLG6qlFFALp/rtGScAwJgVyBq+2zV
rAk9T0WSbWWEfr2JPT+xaqgRkGS+0RazDhHMagdudBsl6TBXX0JFIo1DAN0ll+Vau0RDiQkNK0tf
+6pYMIbt5dhWLZHkBbskrLdpNR0xK/JW/VYFqzy7dU7Vnw+4xW4LS5AjODc4nvZBlnXNYz3apcEF
vQ4sPhbyT7cYrglq65xavVQ13AmWmWynN9HFi3Vq6oo+O2AE4ZFnJws8ePV4EcBrmcNjX1s77jt8
xFUFuGEniqFMd0PPooT6DFR9yU0HLeabsv2FIhirkTgBMWDIJr3V/yVXIdttw7/nyIf7cbgpQNIi
NV9d2FYiDarrYWFZCvjDnX+CGchPbPDIZEIqK05V7rXc8mbuXgXsBDpogo9m6kKTfrcFN+e3KGVh
HRc8Tg78JKxtEi5af2czOgxiwLLrMRtKnx0+RA18qYAfrN0I10idez4I5bXraWgay9TDGJBpm153
s3Srw9ok+EQh2PvDYZ5w7m0YLDP2N4Kk1WvNM5GYIatRb47BdUvQODahLeMeBinsNpFiX3gK35u0
7MR1lHshFPiEDvRqDQPKQ9UM4DuUtMYQmEva5teXxTdqz5z5qOc3jPtmgYr5KHRVrrt0EC07J89o
G6N7Jo6GpK5fQjvIGFN0nPAJuzSfyKNuiSvBI9Uc8WxRIvegss8JDTQlCs568rFCclCPMpsxx3aS
KnvfsLTV3KkdFfgldanYlSXm4i2HnHhJuqRB846blRQndtw/l0jNxa6JZMNESw+XAowxTLXLWvDh
NxkPx3aPdHWlGOXZ++D4BiF/ZSjdYryptX8IAzfF7RhxmPP0b11zV04tVyQ8385+1ZRuTz3m8gc4
MFZ09FcZEpSl0tLiiUV+XTzkRTU89FQ4LMySyvq1Ln7tHQve0hWwHucHRQkkrJLHehXPucQAig+r
iPmuLx0pBj93s9iZN24HFxzMLizQ2h/HeSJvihAsu7piTN8wLQztLNXHguvtOWDtvpC5wxRph5qD
LJRBlAOM49LGBpAFgcNu368dk8WZL9d+vxpflu9m8JPhXiJ8PycZrch5BDiALcFFSINA3snmExMk
+VYXsz3EQ+F2ZLe2HjuEzoho2mMdk/6jzPvodnTkZHaX3PWHsMiXkWlO2WIELS9cFBaNrcvK2jdP
AA4Wc0jFIOU1fKwwOVrIAqPj2JFcjidM4Iqnelqn/UgHvVwF9mra26LLct60opX/NpWE0MdRYSzK
PPT++TZLxqrdjdZsM3NdZNhsV1UHZ+IT++AQYEDr3loSKgjqqWpGErvcY6LzghZAv83pFIxgpDSb
+pyQiG63jl1wUyS596E6lT+t/HokzxWLY3ln6XPP7mwdBN+WUhE7GPlLw0iXUhqVjEyq8ZBBy3Wv
moIWf4xHyQho5y7GNDz+RPCzC70CSAccOIIt58qpKdPy5l1ZQNaPNVKfaLuU7ZgfJp6kHWQ4i7n4
ChtCXq8q9cRbYqfaPlupxN3PyA7n5tZrl07/CFaHKfEZZfE8s5VMKvUjSCsqEXDTah4wkIcT4REm
qGjAbCerzCldlyraEPZG/MYY+J2+agmanK5xh7vdLhjX1ByxkxYT0VjAOH8lkoMyNqlL1KkkMhk6
yMA8buuEYf4B64DNaNsrIEvs13v/ZCjWPgvMr32cwTyZoJL0Mrgf12yVjwGEOdgyfp+l8Hn84hcx
wKnLPoJG7Lq4vBpuLveTDSdDmN50pjsiTxnbA9OsfiTYcA18kjCkue7n3hkfALfPr+z+0nIHHDaB
JjFNHTN8kXpfuigs6xu3VPkdL5D4nkrfvAVDJu8Gmi/K2mlsf6Jigutt3KA3WwOa6X5yqQdi3+vg
ccsAbE8ctMwnLnHdFCgZoSZffp8nCmuJCPCJKOmYXT2zEL/Jadj5g01JeByrDe+NMoyBQyNZu56Z
dVI4obMhC5CbuXpxFov/abG9RHPdhy7LKJxNKbuIvgPHUZROnu1svnD/vARwbfcNcrD+Bl1k2l+o
rz2xqXxLjOpm+PJ7lNBabbtq1Jx/XbF2e4R8+XiAUUdmUsvY/6WbXQdtkl2x2wsNAJAtcDy3pqYO
OIZB9qjgKJQqaGilz4MuS7s5OiPXJoRYkcRpHymakxcmDZqqoLCwf/ooCT99fEwsTMlapjcmbm7n
krIKCQA917uu7G65S5eFwtmywCw528TIjkTIaHTWk06hvoNzGCgnLL8nbAUPc6XOi+NUqMi8wDin
tUw8RvambU6KGXsVC2/yHiJLsLWtyO468evnEWEDiud2kZjhMysA12CmpaaFylLDBoKT31ZoRpvM
2tYZ88FtNlGFE8nZkfzMyU3/F678Tqec8DImWU6WoMGHAFJfpStE94NVs83cls7Y3kKMALUSIDwM
+esLgnLt3EyExZqiC8CzhCz0IxF2Z5PCe4oFQKWPMNBzRTk9Fs+BXqjy+1InA1tq1pp4y3KH5OrO
wn3WdMRgMQfYJOD/vmwPmcx+6EImdYaQ6z9IMAvBj3Xk3KK9ZRDN28oO2VAEgBJEowk8k5Z/N09U
gHh9G/M2Mo9wtiGV08PQAtbaNEHYKSbrrtOSSF3JcuPS8NxNqva/DSwvf3AZI4gxuWloBNXcQQ9k
N+tsmGWxxfOwWmIlc4aIo30wtNgAW+7caAAU2ZfhpaQpUQtuOl9ML9A0LBCBEeqIy8JU36bTOMwI
wwhQ3jhDSfil7y0fQjryHkiZ+9rJkn1NbuHR20QMWW8Lsmm8nVL1OyPN4Kow47w8T2ko343vqV8B
Q9B6I5vBOyejAG/TlqXzgJ29TG/rtrOYHY7cXDE8VPlB4kThxn24QryCyuZ/yGpprLs+cgd7U2Dp
dI5QGfyvsMr9amu5ld6TH9qiflqnhjJscbIbf86Y1GuOhogG0rKTa8IEi+7N127PND3J64q1aAGO
kAwcVucV0CuzsbthYXu8WiK4nQsyJTdK8x43iUyialM1iAjObE6CNbYLbU1xW9SgR7Q3dQV1fCtv
QrJgBdKUgPIOOTFFBla47MvhFp42nICujpHHDO0eQVdoXfWN4/MbQ0QaN5Uia4IEu4WwDtpvCHUV
o60bObMEmlDrRdAWAucMhCEy+4UUvzvIvuIrAnpINtS0YNd3lG5uJJlFnATrvH7Jqii+W6iXJwgo
pf7kcTYip7DwLmwGwpgwhsvVrtEbgJN/ukSjIvbUUrmfMJ/y7rxeRtBfWZaL7AMDe1bsqiot+u3g
YconaCTKfrIfrSqW52MzE9NLBbwJygnVVRrNy81lRnOJljX5TYfqKUdfKprsuzP6KdWBTkGNB9D+
nA/kBRMgOgZ06zN/4+LvazHT5iRNwNiTzchUbldTo8tpmpBM2mwcqn2dAWCIrbIclmo7VHrxjnwO
hoGTbMPmqoqCmdG/Tpjpg+yj1dg4GYGDII8i/tloLwF6DrGAG4IBHws41jbQq6VgeI9OIfGfWz+p
5Cuuki48WxCVFaqagkpyRoWxcRzMgtvKXqriygGsqp9C9og3czr0TTzrpky3peYgPBKuGFJBTT2x
SkrBZQrdAE1CwaSn+ebZIFDjRGYEOns+ISxkUiepRSZnjRTLmZase057J0H8ZBbm0y0jXyZpCUGc
1HtvXRms63GKlOh/TALD5S0FDv6rnAdZ9ZGvnmyuq97mfYEWM2l2s5QZA8StXTRzm9CYNeEaSzUp
9ptF2TokkaReeK6I1VZHBHpNfbaAjDNJkXoBWzqBq2xuYOghF6RSCjHRtL4gg95EoVAAWan7CEIL
UmAl1aaQE8fenj1dDstwMEsmKSKsmgBrkjAr/ZF68BiuW3fVmKj1TH4oxJoZiBXXQ7/vZ5m/dnOO
v2Bs4cQdZ66Pp2pCKhIPrKCY2Ftz/y7WWpV3JIFFwc4g1qkufM2sQglnDNN/35sVdE/Tm5cMK/R4
s9ROMx7R+ZXZrjZrgsJ0zhrhHJZCyJdcKfdLcxFX284lVYZ4cNJtWUpO4Lj4zTQ7HsHjELAEoIby
oeVOxKeMmtbE80oU/FnwzH7m6p17oueN96sEy5ucbD1MaDIXXS83OYnG0VUCbhwdhMz9kDsKSQ0A
YY841sWjyXyvADZ45KZiigGHxANI8AwRLP2tiuTgTTaR2PINF2kC5GdKhmeEbD3a1LxgHe6hsCVS
2KkAFtUWvy6Pjrwaf8oRKy3SpbX10VKkfn2Zc9TTdc3WO1RbHG2BPq5OKy0K4AkS7j2qlIqpxOq5
HwljX4iguecJxjs1XzCTDJWBdaw16ldRFxLpKFNxIr1zgcZr7wHHfIEcgkQhrxAD7DuCS6HMBX47
XUsIw8veh8TR7AcmJdW1stmLwNjk48RtVcCJIRYnN7E9LzpiPjcSMrsBdBbpXSQXazwEA0aBE3JC
ELYpFJ4G/91SIxBygGpuBtWb6JBEyKteLXumgKH9Wfqjs1QiPSHKrkkjX7oAc7jOgImzXwphYjic
NjQFDDw3VUqffjuKwXe3eOGFQOg19PoG6jp6SH5qkZ9mxwwekkbChK7Rd4TmkbuhsJ+EM18WlKWF
19zqSQdNnLb1z7aVCO926tdufS9CnmVXndWPNqGpwYoFeoXioOUJzcbEfZPWlVu/JH6vuhPYU3KP
/K6yivvWwd5PI+cyAmqc1qqetV4Z06N7V/rdytkS3hVt0ugfPbw5+xw5sIX3pD/PbclOwsvCz6xf
2RFt8pR5uE05VjGldiC/su8zdV3fa9PY4zPB9Bear4GhjC4HGfSwMj9Vbf86NOFUVFQuVehuccOW
eb1ZqXHk2eKdVy+WM6Rkx3MiJRqac9KOT1z/QFa2eK+jAc5XNDvVNw/XQnmYlhJBkJWOi0I0xPRx
isnI7furvMCHf72UAWqOpW17RhTs8UMoemGTPQeAu6yrSx7jdL8OIHYorJMitW9XA2cGhYhex9dm
KIjWbUUWhnGyZkCZLjJx1PGUsLCi45IM4GE5NcqHZH3yGqVr53aCHreGKOKtpI+h6qXFofUqq/zG
kK1vzqwsZfbsB8hoTlmT6uXW6AbFXl1FAC958jnnaiUIeqO1jq4yv3a7jc+MlLM9ynN3m4VtcKT/
ZXGYUcShBOkRK+JmQC24ETRFH+XQohucChrjC3VrOkWY26kwJ/6P0yjor6zgSGWoyGxyJNKA5DDM
qfLmQ2IoVtvHKM+YPF3lY17L+sgexKn69xB6LndkQcA9hLOwtbEErHLqx/tJiNFhlCSrMhh+TIxa
XDZEVZG3ywc59zR/e442XwzX3jylXbg388CUbLYQb6vYtdfMK/dT6YDpW5IMPzrxaouPELQl85kq
Nu0kegCtAetwesK7VDyMVe9bqHDTatFxM68pe8h0mCC87QCOav8hSZI07zesOENXXyEQkyQ9u/Cz
WjhoVRE9un6WmGN/wefEKiCEKw7Luuo3xujwMDRu/qMrRtbAmVDi3rhr9ZXhhgEAlRv5i8fa5FGR
duFzsNbJW4RIF3AecuInyFPRYRY27PbKsYo3u+/kcw1u4SXVdTphhKkg3MN0i3hcT4Ocyx0OIhv3
StZ027Vmu/1PV+n/N+L/NwiaP1mf/kgF+lVTTyyXeN3/+e9v46/p/b/efqHZ+Xz/zYp/+e/+acW3
sFf9w5YemZK4EAklkZit/hUG5ct/YKkPbSIASCW0/xyxA/8G9yACa9xn5GVIm//qX2Z8Szr/IDpA
BJEv//DQY2T/D9g4F/7On6yg7O5tDIogHfi7JA5n/y8OQkdwiU51PrwCxyAxXKnl2di2y6qrZVDq
D86Lr4fajn0UojdJkgUP1JwpA0DJBSajYnz903f4tzb9y/vxbT6YJ6AGBReT2u/esWxNE5tls/fK
RDpkFJR116s7lNuZ+X38v7/U7zY1XspxJfZXcAQCcaX/V4doxkOeHdmcv7XJIayuYOSCfpRIcyFN
zbsZ4VcJfef/4TVtGFS8MKkk3l+8oYOMlnqGh/umN1CID8CBt0TixdbfWPz+QAz82+H7r8/2p9fh
ivyzx48adTKkReRvw36O6726JkPp6p06Lf67mNbLtfj7FXT5Gv/0Un9xSHZ4gUs346WCjcWHYq6x
hR4cZ9uPLj6ajbvxd3/3y/mXq+DPH8/n9fgOaVMdfjkCZX7/eCVecDImcufniI+K52UdOlcqv8Qz
+LXv+IdA9K2KA8jKeNla1midj18hnsjYoVdVMtRbdDFIIlq3uSzg6WhIuJU9xkOyALHbRfpiR1Ns
QJw93TeJmjnaCYXoryhu3aBO+s1qmvBnOGCM25DOjJ/Apa+pY9zGyCucKAt/OROhCzEVHEC4kRum
wwzmFOvBWjQePbg69gciaKjOuauHT57Tvoc6aHV7/Ht5gjbSJPlTO5PJsB1NicZOc548zYtPkgOL
a5pKRy/tj0xYqFtdKD8R6QbAr7fAIUn9pd+s6EOasUAcEmldxDaAUH26GBmGjQsm6YzH7mIsQstn
x43FE4xHhGph7vuIlFFpLc6NySM+YQZCsDmt2Gf0NvK8vowVfe7Dgv/z78J4f3fckvZL0B0Hokce
FyeguCTy/fnSjeg/4Br168/UXocDuhtijsfFOvzvN+LvftvLq2CXtkmhIRcLvsNf/baLGyAsE4n4
efEV4Shl3JQFRbONsC3+jbX3/7oZ/3gtjjTCjPlgINF//0QMl/M+06X9UxiOPF6sdZkETHbNokpD
I9wNFM+PjG4z1NBR8qtsc2azYxQWb2OQ2N7uP/7oPl9xyKlHRqG4cNf+/AXrnlk7ggA+eq38vbQt
w9p6aI89nrW/QRr8fsRyX3KGX+zMETZgGznXX46hNGSO4QDTeuUwLPdFxm57zFl7LQt2Fi9Jcpaz
tF0IVKKzTkT1/T/5pJeXv7wwEb8E8tJY/tUxviKO0bZdua/4DTEW07tsGoRrWFJk+jcn7u9X7R8v
haWZksENAnlBsfz+pYZmCdPcdrzXLhvdO4gD3j6cur8LHPv9rP3nq1wuWZ5WId6Yv1rvNW3BEgyt
/9qwFMUI5vc30OeTLe3DcooA6PyN+x0JJu/73yctr8jv5rIGcCg4BCC/v1wszFHKCtqk+07mRvGz
stdQHSwJ4AbvRT/VZw88NUNIyx/DTV2PqtitIYIltJkgjnHwISU5VJgLM1RWAZQ73L/NT6ezLJeF
7YAGqpFsGq9G50LIIeyl/jmDzCpi0+YdeRb54jIa7BeGgmHdqxsvsdIrmj6e1crmwDxQNuWfq+oQ
U+ae6rKrOrDc/pAuEh/zMg3DW5LlrjqGkgcBXmiPee7qmvlHmzBGPGSEl4D17DFeIzRKikPepUW4
X0nWiBjnBN6N05UeeiEwc/TA+IbyYjO7lml3XoR/OHfXuqV6QIJ0hcgMPOvSzMOtIZuB5W5vZHsw
YpECceJiRzGeeffH7LUh63MW5Zt8dEq8V5XAf8pqomRctlpuzAPVno+SQPt8u4Tk7tzQq84RDDTl
28e0cYL1Bl3bmh/RDbnOXUrXUpAgXQkf6IScbrkUGUsmvl0Wx87r0+u5yhz6FVjhgO+1W0nuAY2E
NrTTUmzRMvVJPIvWyANzdiaIkaOgADNequ27iLhnutu8S/pDoFszM9dmrcuu1EPkXvG7LHHFyFbt
0iBUDKiaQm0C9hcanhqBHFGKMIQb3WcGk7OdNMCyQ4Fwj058wOBYsCZVMLixDHvqxwoD5aEoqmpl
yOCEyBho9Rkkca8/rVKZH1UjCBiqg17e1wqIwC5vIkzsjYGAuxmSwHsmrppcJfwjebzkaw+ArBxz
UAMzcFTW2CndLmTdMj3ZrVoArPoJezjmXjT3a4BoaBO6ERtZJvjpj7GLuud+XdVHgUDAve6gMJ/M
TNDPDqtoE+4mHp6f0zxf9AKIjusdnWz0fe2d9GtmpJUjBXD5miLgp1zPVotfgZDC9AeQH8S4ch7Z
6AaVU9wR9QTgkSWY2duG6IYdIH3/oFzNOsUbmPDZA+qBrUdrzDhFONl+RDyfbBdwu2xjEeRF7/gq
gh8m0c71DKCEOX3QmAy9A1leW70Y+65lgbbuUNklW82u1du7zdrlT2XqR/YbRVOYfRbUOOG3oVTp
rcLt8F1qbfO4EkthzrVDpNNZYHcYTpk0uCBCjawHG2kkTsrqL5sL4E2wem1Dy+rnrMN365C0+bbW
uXlSPirvHYse76YyIvxOKnb02lrknmEA94sXxNJcpsgFFjYGK6GYHSFOVC+IEm6zxbb1dqjr8J4U
K/mLTUH05eaD/ayr5KLwhgHhXPUWiQt8ra2fH5VhcRYXVpQ/4OtlS9UHnndv81dWW1whwBjJyTZI
3zvivvgIc7eTToCNBv9feyvVZZ42KyTzbdCNVINl2X3iAjESA6gsnywxMhpx9eTvOM6m+wuy9hVP
ZhVsMSs69+ATsx+oCvHdhGu5fiCZKt9QwuZv6WAkHyUFd74JyEB4hDsOPzsrQ8EtKVgcSglEHP1/
MN2EFqxCVp/GQt7GZIvar54QbqnJ0x+TYXG8icJJIJ0uZPCTvRFwz4adhsc1sZbsyhOtvwI4BXE3
FAvxXqtV3nS+NTxmrEFJ9CoXc5fYNTH1HBrrvC1kXd+lY4pMkmgtfgkWt/oeLDwIajZs2cx2l1wS
xrcTIUsXHQInIgxjgpNHCmU1KEFeE2fYXSc52GKDGPtFiYKGkdGad7Cqi1d9LqDAEww0V8u3QHX2
eLTzwCaGqooimPwJmzSJzHM5R9XMXnpwWJEiDEUnfM2Z5bhxHbiYyjAflTPRE3kLqb6coTuwSvef
/Vki0jMqsW47qoBsh++WBQWLhJV1YwbuoSgc7zsJrSlOX6svQeiUKCDjLquj1wEVMpNczCwzC9YI
uWReesQek/nCTsyDssnZqKrmtltTa9xq3D9Q1oj1AVPZKTQTc3kZxkzIXhnS25AQ4qzSut6w8wvs
rTfmEYEhcypM7Ky2uc7dpa13pnWAMsMhbVDiBtZnaTc82rWFCgsWR+Ww/VXsLjeXxcgQe86AQIYb
F8no1ADNZ84cVQDAq5p48MkfR0yzbSnObjt0rzPL52UTyqW6MuMCljxxe5Y+ZRq04RX2uolTM8rx
DYrZ5qKuafmHjYevSu5nQKctmBLsTSha+wjpmAWXG6vk4j94VqE+kOwTQpC06XBy8jZj2DRnTwWo
SEa2JIqew0ig6FnGi8nWrKQS7tGUdPPG63U3bde00GSXWXlyT1q8vnVBg5CFoO3gi+HEyozaS4I3
p7DgRkzkzb9PyhvWvUHM85izH/oezlPLVsrqlzFunU7dkpPmf8L6R2aMXc1FvN9V9j0hJT4ig2T9
qjAz7/EucRKCc+8wUwyhX8UOwh4MqWk4P4nKKPswqo6mS+rowqXmNtY7FmuluWJSuLCLmMI3ktno
xTxRmKcy6zJwGzlily2nCF1pIKblzvi1/FDS90FkJyhSUZka/TMfF3071A3GUWvKUB2aZkp+zt28
8JXJuRMXR8rEDJslJWpFwsysoBw+h4o/CxDBLr4oYZeTKjleh+a+9kqm/g0Gpnqv6UGeCTaCqwBw
Dd3B4GD+wIptFYRaNH5wA7gkRXIXohdA+ec25zEMW80KZ1QWZwSJKRtN/NtDiL70w3S2jR9hDI4F
4MSOgBs2FXggCR0kpzP7blKkMDE2eP0AAJCAHHgYDY5rVHtvQ1oXr3mnUXAL4hjeqZjyj2pyAg4v
GMnOth7G/E4uCjtHyXljbWfYPzpW6RQ927kAmAzsN72EILKky9A8X7H3MOfVyX5Esmtum1plZAZC
ItuYZkCdFjQ8OMmac5HOkJ01bTvVML/HoTQ+QF8n4nym9Ew2FaYYUhKTkNNAca+webLnOdqjEbqk
mpA1dIOL8bJX92xT7UiDYlKscKJ/y2x0HSjo3PKbD4Wju/Z05yy7alUz05W5zYcdV+48HFMLFkK1
5IjEUM7erL4NtoDbY3h0OmxyPKKQhFQZuSiKNdUGWm/+NjUTCZsWKlyPNdM0JxsEnvMzJsS+IGul
I1VFzJzCLE2Igykj8Visg42r2yffc9tK4hqwU6lFxP48KGg+vYJC1uvV3nYkSCS3TlNU761osJxw
15BdmUZlCDB/TfgKUpN0888SKwOzh8o4IDM20ZjVI0J7l8BSZwxyl9rBankCEOD6nNYdJgwvQvjK
Uo8lcThpaEKFNTlv5GUAnSalzj/XaN+2Y4lLBT27Y5DyAUQihQgJeb6xw768BTVCbsNgeaTOcrag
OUMHzVc0NKY+JCQ7POXYlPkT7Liw3zgdR4gANU3iBiZBQySQbda9+D+cndlu20C2RX/oEiBZHF81
y/Icx7H1QshOwpkszsPX38V0AzeSDAm5aKCfulMmVazhnL3XVgb7IxuG5LFuBGFRWMbzrRI6U7KK
qqlP1tiDDFDL1vnueWbtb4cireSiGbPQ2Omd8NBR+ZIeNzl/dlNUTzWNwwophgEJRVFy11rHac5a
pXXS+wzjBncpt3PxkKKJr+d62UQE2dZ29ZCUsV5vDZ2lE8SMSv2ELLzMnWsGkZDLgcZ+sAhGizwM
vR6qR8pRrbqC6hHvymrQ3tI8dT9VPEneXPNzNV2WQovLWYPMiu21st0RTyeZKivbyHAgV6REIf4x
2Ro87JX8o5CAHxC9xjP84Fm36umOclwvkcwuLIc78cwELvRQo0LCqT+xRdlNnPanE3FC4RDALWyS
8SrNxqojEgfdxOJ2IysUWOD++B3kYEwZR01w8HxVbk0uctaqaIvo2fGbEdEj8hjYSFxiHot2alfR
EhYhJrLB/uXWnoH5NcuiH1z/PBqOJWqnQZclypnMWOjNhPJKWLVYi32hfri5P2wGWcbPBZ/aEsMz
Zx3MTtYzk8L5gARyO4bEo2bPRs8sQ69oOd+5yiYDQjGalTs25OagZzo8BnMApuGUkwPUQsoQLhLs
RK9T89W7G2ovDgkUbBVMzV7QEY6iAwN69SstLG9bieN/CbuLB+utpApu0qbRH4AQ2PkuUKiMY+br
7TdIAq5LnJ1DvzAezeAGFyqTjAUo/0nUFxuABNWNlI1eZD6TlN5bims+eY+R6sofZtk4H3rUG7Sw
ucjiM/AQ9wcVQk2LBqDP2TgUSEb1PHvJNEpIiyCIiHUMIsFbJcDMe6KPlL9YskBDYRSB/d2ry/QJ
CmPyjUtpuleJg0UOTWvyR6ZmfIG1H5ev3M2DVyWX2d4sjOYDp3L3SuteAIjgcnwrk1jmj62DC21K
7VLKglqq3jxYQTl+t4MueXNNlywtjgTmOwaLpl5hGbFKfvi6D2ee4/rVB5aC7HPAZu3dCPqu6k5F
PNjNa8swEM+4UfzGH1H+SJXW+hZhGwYWA5+bA3Lc3gIPIdwzsweXyqVpF/dNHTqHKRTpKcU4yG+S
Bg4RPyXkuW1g425Ic1/hjlMT4uTknehnLqjzTyAIH6rPx7/wEhHtoEZZnA4ylCZNxFpCMDDeGlwk
4PSJBwRMA0GCgmqY++4K1xesVBopgUurGJPvQgapZJbmgzqCQ0HVtnIDUb1VVGmo63d+btxBIbA0
UkF0olYgvdtyGUcTy6Xr3f5HZItG+a5XWLDuhkHayaICBZXuAh3VwxKOCPg2DL7tM4ZeXJ1NanXV
tk1hd/3wx0CLZqIMfQsvVZfhC8Cz9zvMWmGskDJl9OgVO7QIUqxGkCnEwnVbWN0wztEdmLjXiE82
MKtnjz4vbWP6mSy3pFQ2zSZns4h3SoijaQnUKrsxc2hFGxUtIL8BcCPYnoVFYOWY957kmETTeM6N
mV1P6DQwV0QrmOEKuWpf3/i9GGlxSFgYc/amWCHDk+Vg4RfE/+2zOhXBGutYMT6pLSkNuMvhI+2w
13jxN8oPmfEKxoWSOO/CHjf8JGByEyAKJT3zetrYIj14rGsRV/PeLbB09mravkhdE29cjpACFQQM
vgZCNzjhqTzYypPcb1w6qQ52eeqDi9gwjLukVw2Mf2NVpGs76NFkuv5AhyDhyDcdKfL8WxzU0Y+W
GRXNG8uO6HXEZsyXIMO82oRGzFXbK3kUtHqNUazZFIfvmalRfu8pyjxFdAnBrSqy+KGREenPPdTc
cme77nS5RPJq7vTEw3VXxZn55hhlhqKYbMiXFOEdzrsmVaL5/1Bxp62eNuK9saz8l8TaltBGJgTn
cu30rKBpg8JRabMYkLp5W1Nh8C9KpJeSL1qMlvMepqF2m0e99kNwDvrXsuk0iiVMKqPqVCqeCp5/
jTJikR3qcXDfw8TCBUDW0TJPtCuPclY1/TMItWBYOjA8tZPabEyeQplStX3vGwh0rSO8TW6SEmzr
OUfiJuqvFNiPu1N/aqYUs/gZXKjEOi/w+KF64o+Q/4Te+0g2xCw3ULgC/VHvJrX1ymv118AJwXX3
BBxc/s3OH1Q36YjRGGP7E5YxNT3+epvQsYzQwrmyd+2apGsgPTtscRUWgtFbkFlXP10eb/r3jorD
bKUYA0Cq04mzGfh4vCoShd1xI9wTtCGJ2oN2YLOMLqRjXWszXh5KqCdwZDs3O0QxgtpJquQ7PWdP
hbdYzkHSyN3lpzqb+bTlmSYceVRNMGdOZj6wNQ72tp/t67x1J4dP8TCYWfNyeZTzB7INW8Wra5qM
ojknvxV1JoSKRFjsVYVVIeAyyjWUVGPqvfPLI331PH+PdPKN9T1+QFfNsj2RhPUW+qC7EK78fXmQ
s6k3aRnI46LZA/lY2Ce/D7YeJDxtl+0BD8WrMncygs714h2LibjvnFHZXh5P++Kp6AADaKexQ/v+
FDMNujUp67Go9kOXK+++IrN0XsaK+Q3FUrIA2y43GVAWL6n7R3Lt4IOXgtB0womsp9HC4mR6XfFG
gK96pef1xQ+Lj8Llj3NghRt/uoF/fYTgKLFw8dXtTRbodaXR32oqU8EN33xefgdfvAIbGL5hQ2Pi
+midTKGS7gg7c1/s644kHjsHpEv3wLuyqHz1PLZl8plDiqXyPf0Vfz0P0bRSAmCt91Hi6hSZ0p9j
ohD8Qwf6ykgnYhQWzsnnz4bgMIcMiw/weCgMmTqg2arao5vzlmmT6xuK+NkDFxptQ8hvtylwv91V
Sty+JmWJKqXu5N2oVfovs/X9K+vAH7j/8fJmUzqYhAZ0wVje9JM/Rxpj42RDtw+MDGyIZ6N1h18W
WeuEcwi4U65Y+tLTC3sTFrQ7FhZaYXcV8Z09dm1uvGGSI8Y2R83tzrrW7ZulS1kBDKPrDtuMqLly
Dg1Tgz6VNP5GFiK9I13U/wnSS3lwzA5aAYLi5DsoZJBhbklJdj6I0Xhq2QMelNjTxitrxdnWxWav
sUkijAGxzTH8+JGJB2xcr7PpmhGdPLeoTs4bTo7IYAtgho4ZvHEIqA/0ysbV5cn8xTTj1ycCgYQc
VaVZfDyyjdrNtAKt2QvKCntOt8Vda8HdNtDnLf55qCkFxaEfjczqLNTBFlrqxKNX70mRFDNICfj7
7OxHVJTZlYc6654iMJgmjyYomAHQOZnQUjGxtZnZuKehsxwVy1ly7MVirXUwjMJoE5PU+Y/P5qIZ
mwjf0/6FzOHkrEMGpMLaq/FstmrPYWZo3/wyJDKTXtXm34fi63Cmp0NJYZ/w2FtHx3hQ+O3eaagn
eWHcrZrB0OaObntXfrHzlYHHmo6JNsdEllbnZBGyB0qFnnSaveEF4wNCf+9Rq8weo4c+zvORmC6c
OtONo37vudu+QTVsNkoYmAs17K3Xyw/+58B4tDDw19gmohGhWcIlFOd4rg5JKlUllO0+4mY5a13b
2vQE8a7omtIq7jXn2YsGb+ZqpfUM6ouUhaiFWJamKuUWdx3plfp++U86+3r4iyatjLDgnU+b/fFf
pGCLpFEg2n0DGOMWk5K6DBoTI+gE77481J814OTpTZ1wG6Y0GT7QW47HQpHftZ3e9HvFtgbcwQXF
QPSCroDgWtkDJEOHa5fT6P2r4zYUDERiumuwM4gASGjp7hW7RN5b6aBNZjb2xGCGETL7bQR/6pfU
3m4o5XG7xdRWfSDIz161TlFe0eOqL5efZXotZ48CqZ7zpEBQcTqFdRLexiSEpdGNGTruCCRS6XjZ
lY1E++LXMfltVCRN3LPPloEkpwYwpNmwz7SghCBsW/ejHOWqEDJ9DgQmiyKtbUxYhXZvR2H5ODYG
bwxK1XJAmLyyYeTs0LUZG25+17JNpsl6+g6EPd0WdDo5+umnpellXBPUO+x7zWzwuLTpMij8d+zx
3mOAzebKDvPVKzdsciN4E850VzqePS7djElKMOxpWdDyBHi6BDYhryy8XzwUEhmwu2xmU9DBycIL
Dd5TQ8Tce8VSp4prWK3zIRSzHCH7nV5p/4+n4uAiTN1g5WUDOVkR9IZcX/xTw56IUuVG0Um30xw9
Xv7zdHU1jnzsyy6r7mmySCr9MFX8ctgXw8iPk7TKR5oDNr48ykl+w/RJkw/hIk9Fk8FYzsnL6zEk
O4UbaXsvssubpjD7F8eKYQLWBp2klNLdui6bdKsVkLBzzGr7nKLpDP8iBEHCsyl3cWQYqJbdCScU
MLVCzuGutmtiOp5Zh5Xm8l98Pqc4n9q4WuF/8R/75A+2UlNmnqJpexn7ZF4V0CUzgEBXPuPzr5hR
eDkGGWqmLcyTE0qpOKKxPE/bE2rtraNWTRcDVJ+FW3fiygOdT1+Ecyazadpm+CSnP+WvM3ekitqN
MDvtHZMC/2BDMAdxbd25RtHf0JIXi8sv8OycwpxlqElKy/yy/ly2/hoPimaDpEl19zy3trYxxyX0
qizLJ7ui0KjJh8OaMGX5dnnYLzZSmw+Gp9SnzUScKiN1M6GSXdbKHkmWvmFVqJV7WVi9twMv0t4D
MfDvyN+WzZODUraigR2Yb5jHCuBqluLuK4OGOLAM2LlXdrnzKTX9ZVMhxeQihxj/+BcIOgvDjG56
+xrNyjc+7eA7xPr4yihfvHd8cNQZLFNz2H7041EwXum4FiNlH3caCeSJXiwsXyvoCRLdeB9aYbgW
JBVc+cC/GJWpxS/J9o1U8VT7qhXCg4lK94bLhbL1oQL+iuNIh+pVB2utgfIVu0l8e/m3Pp/SCCMt
gse4Vrg87ckLrYZidBOXYNOS0+8WJCNd5qSkRE9a7BpTXvN6ebwvfkBXBYhK9Bj6fn7I41db6MCD
oqLPDswxjojsa3chsr4ra8L5KGCo0bYySUxSFU9Li3QbC72sLXkAjvITGE4FPZiEhMuPcrrwcPW2
uH/ycVLABFR4cqanaaVLLMPmQXqghDE7ASwYxSwwc3N9eaTTxwGQzLqD1ApbCufa07QjoMWAYDin
HtKaUHATXe+8933vWkTQV8Mw+7jpscxRQTxZ3mwNCqjeTCG3YTcBWAAehPejO+r9WtF68TBYfnRH
c8IFQlha6b1CdMXWzb0Et5nZmrBTJzDQ2JGUTAYJ7EyuOZlAdRNgjnK1SK4hCYFuDDsU9Asl19on
d3Tc1xJ4K4fNdAqJB/+bXStSns7x6fVxSWFGUPbRzoXebUwyiO3w+jptqXSEJwxpV9zUo/GAPMG/
snh8+Rb/b7TTUDqkma6XuYzW1BqQqbo2F7ntxVcWi7PJ9+eZ/qwXtPLd0wsl541aSw07PRRRrJBN
DHML31y5Srr21+XJdz4Sp89JJz5Zm6idnyyGQdX4QHOK4EDwDng8xeJSJ7mbj5gOFv88lKFyS8Zq
wDGMn+t4cUizAmUs+YcHvPz6Djc2vayiNqf0bevKr3R2deUwiJcBwwq7Ocvf6RLR4aiu2syID1kN
yKKU8HRztP2IjGupLkwjxHZoO+DdjCHzfrUi6xeiFN1tMAT5BEcw4iuHi/N5c/wHnTw8KXEEgNhq
fMhp6G1hbSobP9E53l1+x18NY0zrFTVhzWQrPX7HpeakbSlFfAhLX12Ubqo+OqLLPy6PMrUY/r69
8HaJq5026ekAwf33ZJQctHbW1fmBGK4e2J7a3FIa6XdI490fNBe5Zwo3WI6YvpcNps0rHZDTrXQa
3qEQwGKpOg62iePhbaNJA/SB+YEuHOAovF0zlpVmLcwhBMyFCCoOOEVdfuYv3uzRoCdtF0/H5jrW
DvTPGBC+5XfFugGneWWanB3OeDbKnngNeS7WtNOcONPqUdh7uTwEsQzecjQOSORAjJqD1ixlghor
0Ay6+8zTZu1bigWx13TzGYqSEWorZU0gvO7y8rOfL7GWjTnI/q8x0tSPXzihSJnf6F55MBCA3yaK
bb46KAPRMCbaXVP75pXl74vx4LZRlVSnE6rmnuy9cdLYYcT18UBNbXzocQs8FgWcPt/J1DuS4tzV
5efTp+rJyYSmlUJDiN0R9YF9MqCQRW4LFKkHzwaOsYrS1NRn5EGjiqpbJ/hU4s55dUH7/qzjvkWZ
MBaboKoS3Hedl94DpjDEomDv3Jocky1s3J0LTBvPlkpkXmym/GOw8UqZdURA9Y7926pRh1x5bV9M
UVgJFAZZATBYnlbyjR4mnVZX1cFNQAjEo1PtcjAYV17W+SjcUdHaEQYMk+bM39OEHV0I8AoHXM89
vHfwgXlRZP/8LIzi8hHoKoZuXFzHUy5MOqs2kPQdrBF2pObE8QK5s/jXjxpzsI7plfxXOKTuqVWq
YskPQxGPh5Qr30oNR2+Jdja88vmcLZeCL5k9j0Vzuu1NduS/L5aTq6ME3NwcRA/LED1tAZhYJJG2
9Py6vItEr25R6nXQG+hYYzh0kysn5rNdnr8AIShOqemMxAQ//gtgy3PfEWp7qAPF2A1tB7rShHCe
K535T0GlbLl0b0iKtnTux8zG00mokWlHzEgx0iKUP5B55nJmNSOZP4kpNqaJLCUIBzKMLn/B2nSz
+L8v+D/DslxQicVYeF5QQxNTN9LUxn09iPw5tXPCxPyuRZsbEwCqzUdA3zc2YFdUviJo1a2F9ZoD
XJQl/9ZU+fOnmKSlYsm2TUMj9Pf4Zevw4PzMoAxWj06KYhvUPTlu1Vr2bvNPbc8/Q/Gs3ORVjGI0
NU6GqpHqJsQ34CLBR7PO8bsgCQq8DQLTa3fzkzXyz1hcEJjIXChdSzendeGvcoXwlDQp+0TduzL0
7bk5DvFjTs4blCx4d0AaADi8tBF6N8DIdL8RGk/4dDj5BQickYjBHJXbBv0g3hXhS1XslDorHjJE
bMojGGL/BgGT8gKNqsYRzOx6cYyi+n55ohx/i/95CpYUvPeCwqH7pwz311MMoVX2dE6YnpZWAaB0
au3BgMWDTKobnse+U29xzhQfkFbauyGysyvXsOMv8b/jC/QwDmRPlZ7b8VuEhQE3VIzjvtUQXVcK
EreQsxL+j/Ja5OyXQ1m0iKhd8rOdHu3bPqtrUg7UvRHi0W6Ipdq6XlJCzsAfcvmtTieuk6+P/ZPv
HenN5Ck7Wa1Fog8iU21tnyIsXeCNlr+IB9DnlQpreRZT16gLxb0J1CD6pwrHf96njZ3YpQLJ2qqf
rK1EJ9htjq1k3wOs/IzYNJb8r42pEBpsx6SCQ3P5Ub96qxQ2xHSroMZ91r3IM8IwR4VPDpvlAqOS
c1N1gbMITK288nVPf/vxW53cu+znDoAGOj+nc6XVYKKHhdgbKUvqlPsUrYRbFG8wiTBPhUEW/Lj8
cCeu6el16kgaOIKaHPB5rydDYjWtvZZ0170Tla29ah1DFkscV8Fz51bdPusluuqQ4Mun1hDyljU3
u7UnwGHBv3jlTZ9PKv4WkA0E93EW5oM9/lTQc7Yc9abSLwKLEH1TxJlsHPBY6pQu8GJGyUtY9og7
M6l/Xn4Rx4ecP+9hqpixbU5sjDM50qjko2/VQuxB1rc3yejBLnJRJF8e5XwuoaOhp0ctks9UPQ2f
B7kxBhgc3b2uFGQ19C4EqrI9+EMdX5lK5yMhi2HOsnpzkqeRePwu9b7qyHarowON3gl8CR3dLBVy
WwieunaFOX93nHZVMNHIOIzJXHs8VkBnvmjcOj5I383e456uGppNHRgkkuOy9eHF4Xxb4uQ1XhVo
kCz7tTr3UoIfUYCjqWkQIIew1P7pEDT9pkxpwzEmyRQwrtMC2KgU0lEaG5AyKZgLtyKhMh8qfw04
+dpm+dUroIkAfEhFksh6c/wKEDf3xED46SGDHwqGkpiAPDC07eXpc3wP/vNAtgUh1nBNyoYIko5H
qb0KxkFWyQNUYHFbUuKhtat2OHLMEOtBb78jdagXlwf94tFs7mbcz4RpwDyZvtq/NlCMgWZgj9Og
nSnmdi+ibSuJgLs8yhfzleP4RDLg++e/Tx7NDlSl74eo4PifeBCfCzQFiqKvMljPV6bFn17r8TJr
ctFWkc+pnI9Z+46fyEJm1ZSkBB0AAPnYrNza+nTIvd4JYr4fmOmQVDna1xi3tAkfnqDGCYkcs4Ea
d05gbbgBW4Cfy0QhebproTgncmyfAe1BVcWHk2gzaFPVi94HZbxSCVm+McMJhW0pXSixGNuVmAGx
Z1ZSC1Z/Z1gsYNT2ifm9p9ogZwVrD16x6So0q22BiQMF8lsOwfo9lSZ/I4qIZl6SCv+CCrb92TQx
pVoBE0UuiGIQ3hbppvIxqilhwamUxkpVyRjBGtO3+JWdQn6WOWl5sxAdEG5iNIXjLChrfVfZ2NZp
HHjRT7stdCw5megfuy6jdJZ7Zd4vyGzBmFlnkNvAeZamsqvxJanzNI/JVkuk6nuLCF+zMtfjWv/0
Kc09137Q/4ZwXNe0Xzw89jBViwMpOjAMylp1PjLREKaB6j2/g2nda7O0JvVu3tt1RNpWEuF7zQho
x9jXjybhMFgkcN4hDKmXqTOBPrD9Oa9tX6bXipgnlUWES+yKyG91RAWcOvimjmeLjNERQ67PfjrA
2Rr/d5o6K3y5o/OSEWTlkk2mZts8+ojDZw0v0eXP4kSAeT76yUVOyyQEK7vJfnbmjEyOufzMvxl3
9Zv1ZHpzqc3DZi2JT19fHvb00Hz6zCfffCYc6RsKo8Ld3xEY8Ylf8UZRyllPPhEqeWsw5k3VXlne
vrhxsL7Y7CG0xamenp6Vk15v+QKz8mBhbyTYDV3LLhbDrzD15aN0Jxd5qPSbUGtQvujk5xS4nF5K
w2xWU8rlotDqeDWAdd8abLXbsSLOocqo7Phq3d9wzcYNKxN9C+vCuLLffrFKUrhX9T+YJptD+PEs
CbB59jpI9UPWlZK7L1RgrsLa8vLv8sUq6XJEQeFCkRuezsmxu02Kzhr6KjkUDb7iwe3cxTC2uDH8
wfx/DMVhBb4j9DT6/ifT3if+FiCAYPN0R3uTWr610JLa3YJ4Gq5M8i+2NdhoDj142v3TVnP87jyB
N7M1k/SgBDpmYppIbNR+me1aZSxAcNee+1zLfnj+95f552KLKom60+nGBpkE/pPtZYeG9M+FIP+U
bpIHbDx0givnvvODPaVzTvZMD/r+aGaOn1Ajb8XtLTc75GTB4U8HgxkEQbzpjAZka1dGq8uP9kV1
xFJB8RBGNnW+qUocD6hIQgmNJKFgTz91WRT0HSCphqSQtZQmVdv7oZBnTsZLQK6IQTqkQc//ynH+
dBHhBgr0CaUp2YBcnk6FvaIZemC8IT9rhEmspnd4J8zauwc/HT6otuWtUv7EGdaaeFkMor9yojib
VVRIeAPchJnAtP6nb+mvc4thRwC5x1SjZ6FVb0ziX5ph5Cu8U9FWIp7buEA7r/zO54/MsQJYGs1d
rjLUTI/HJB7KjThy6AfQo/lNgYu7mEk1heOV5dVjnHSgC6omvbOLktzfsfo3ow8HRJ6ZYxovntEn
Ldzx+B3px/gqhH4wvLJeDKbR30ajee3A/0fy/vcBiusEokzah0xmjBWnX05HK4INMzUP1LtJlPEJ
64UU5FfuLpd+QtBcNSgJJHOAmYQS0o+jvwm4RqUSQvQj7OT7QHGs99pVoEXk4Km1RSoGwqGISDBb
AiU69RnMi7NrctHctZnnLQleD6u5ThzxLKcvPbm3vN/2EOefXjbSIyAynjAsZhs5hcUQBQvQSNoG
/zukY6STmIN80Y7vit7ppA/lHib7vgjGTwEhCHVyoo9kGYNf++54JW4RT3eTDawwZ6sNbUVkPOFd
7Tzj7OPP1ModWgjyuWbOTCxnBeosbP7L2ghIVgr9tpuhSZUPeZ7qBtHRmXqvNCZ/fR/14ob8tfSz
j0MD5hsTl8yTAEvxmKcFiG1Hb/cVnr81JHZ4iQSTKcO1pWFaa45/PFxTLLM6+l62WvvkZtj7eLmL
vjcOY+mRIQ8FlbzIOIcIz23S2nLoQyqqdXn4SIKa227x6OLpLRTO0/O6DNJwMfh6+CQUxX6VJMCC
W+1t43nowvZe4500N1niKlc+LATdp3+2gZGHGiv4fNoDLKfHUxtGg9bFEo+xwMCOt7qJ2vcyi6co
WGL/FuD8obXAToCroIvCLQmf0dSXYCS/xYj6hI5hC+JvYdkE/a6h6Fa3tV/VH0kQKd/chmznm57k
NKIWRQOumjjIflcT9DbOs1wN7XXbQFcnNY4sFaz31jhrCnwxs0w6JH7Wnf5hJXiXZyV0E28CJffe
qk+6GLkRkRPBDIQQALxcz7DGuaCfTOLIxwgMO4T4TzhKSrmIcyV9sbq2H9Yozg1t2bmeNcxtRZoR
k47wzW9w0TLiNRMH5JkHXvkbNLfenIdllz9wu/XvIjT3ZGFW+fjuev2w050w9eaBrPy7Jq5Bw7iD
glOGUOUILJZhDGCnSFGe+7FUNg0BET1h6bbEJt1PIsQ6xu0yD6HL0ZGJG/fNyhs4FXWVxEsIrs5H
4ufjXYoXFLJ9iZ9r1tLQOGSloT70Zj28UxEG6dCqJgtfPLT2LyNucAOyDntPZLM5LYK7PHZ3dUIQ
Vl5ByJpF+gh5CfQJt5o46ADLTHkNllGXz4RgSHeuVuSPgGwgbj3uxsLjN8hNucTSqwCHIqvgpUiK
XL1Ty55g7bHpvPwGaYuXrKqs8n8lXtoprwOJ8CQxqKQ5LqKiJqogASPOHRrly6GXuRzuXTNWoifA
AF60t6Rnks1IOmWHTVkLleqZfKmEgAn2tjzaNGMLFnmGjcVK7rpARYWCGlaxNjZteWVOvnv+neyG
vJrJWImJQya9pUKlQBlolqdJs0YgAeKECxiBtNi75S/bqusfTjvyf9HMgJQKWFrViyesamXJuATH
7HnVbaoogYopOtK5i9GwvuH2TNJ05TceeMmh5ZyRFrob3Q9ebyQzACRat4aIXUAKI3Vm04lK1uR8
lmTPe4oTpHO1UYZ4lzpq8ou6Dpk2RkTqceDpJlyhTrPuKFuWn4aojGJOB8bagbWLcF72HnehXoJ5
aYsUtBlqoLCHp6QC5Q5yo9e2cmgFHWQq9eOW3mhGWqMRDcqSiph+a1d9YCxIugOPazSobbdgqIpn
v2+VbIt9Wca3rRW44UPZCRuvBbWjrUak/A1u4awI55EyJp9B4NlTrrnFayaHQOIDEn450yShP51V
wgf1iwQqQFNLdO9DqAiAWD1gejzCkXfXGdBebnryaPwNUm13owWcjObM8aQiQVLkBEaLrtFXBNaH
2b0hrYSAEc2r0pWWt4An6PACcogIqLC3RRA0YoP0D+SbR1oPvfqOTwYXRQXVIufPneVOLz9tIBno
P3W6qiudH/bNJWyN3B8/acHr6aH/3Kp1WsyIJNHeadl75lJT+niAVu952xp+iz2D3EOuslZggdBJ
x1YX6VCyWHWxni11l79jIV0/3Jkhfx9UOQ0weWAXwaeoQlOspwt6gSpeWk9+DDfuBgppvqNbA5rB
yjp7LxuHYkRgOMETNBTuoUoCH5zUn9GeFko9+W4TX0EbEzbYy8g2+7toYgJfuVb7SN2BELkQ44Zw
71UOTDlc266cyWDsw7XTaP6PfiwRb+itU1msT7Wmz4VHisA8S2rjrlHhhc7KEsD4oqAqJCcSW2BS
+xCWurKagXZjDWWWHJsq5vbggT3zqQno4wtSKhfNv1fUr4ORy99OlYk9a3nekwTqGz/IQSs+ZEF2
48JSwoh3LOwgXw+ltA/8zMQRydru2fTyIH5RZKilC84XhFukJM0SK0n4O0GzPCXH+FrTloJ4qGJm
hFOeiBmENtFZ9pi0M/YWLVxkLQz2GeHF1XyMyJ5f1jgqh5nduAkkWtjy2mLsHLHOfS5l86JUve96
blUZfSol+o7l3vw+WDUp7RSPQn1ZA4l6p8LpOwu9d+OHrk95E6ZbaLelUOpbWHn6tyjLLPANZDrO
wLk0t46V1T4BAEr4wZphEBwGTiKfCUG1Zm17o3GvpB3UCW8YwGtxlKSQVTsSiiSPSmJKCMeJIhKh
LBtroAVEPrYasekJlcCSjJREkPlNaKwIEuGanuWsr7NBpuq7ESbuK533NMDtVjQmJ7DI3pCiarIv
SE3/HUSVlcyJyQs/87CvpySMKNkZdTI2kKlyQsujPu/0Bciw/r2s2qDjIE1k5SrPhhi0aQzxC5xI
A00NCLt44mwHwk26lv9mDYPSbROiQAD6gdkw15hlJfXZRCMHhdMNX1eVjdDfVBE0+yJT0k9CuUd/
A4ZNXUdDCD8TNsBwI9o0nELpASfN9DSpX2Hf13uymtJHt9OCYtMYDTT8CBXVi5E58hn9mXzM0gBF
MzOXw2DCjXuVEY2rErioxA+Wo3xahagzej0py2jXK02Evips+Z2j3tGWvUa6EhEkmttvqfePwDMA
G+84lKgUKcM2/AkaMYV2RnHaX3uNTuikE0lDfGfJNiJIaaMO94NmDffOWmSPNp0BAdthGI11NcS0
lbqk6VgzCNf+lRHOqT+QLOPdhbXa0X5h5Ybbj3nvO0s5W0tfRQYAR0IVngcndUkjgX71naKHau+I
WMjitQYfJpnRO/Scb5mAekx6SdgN7x1H/mYmergl66aCybSiZF41dLXovK770WCb7waYJh2c0HrN
IYPvKJ+CqMm/HFVvb1DnG7fkO8j8g5BnaIcqKRqE4zm+dSgdJRqIYR+DZ2EUOpSorjKTTcPl7wf9
beDOPVYC5YbgruA1SFybmqZruzM1GFprYTh9vndDjVTkFjRctwQlQu7FkDv8PwLuQHO6clH61GtD
0N0TXCjN3/x+jfpOYlDhwDMNVfWG5MjMX9ZuqSe3AesFQOwawldalF26UcwoLW9EQkrDqpNxbb1K
ILm3gOGtl1AzGkEilK79hr8xlAsr9YnyrZmK1SLtMHKtqkY08aJPckPSqmsKgscIit+5SVUqS68D
UkcMGIc6iDeyWahUo8IFZsk6x1aQGxTUXKV4bzXEv2hK1ba/07VktB8Ho437dT7qZb+wSbDx5w7f
rrqgKdhHrFn60MxFHXe/mmiwlTkKvXyfap4it0NacnQYw0Z98FWtvu1sN4BWaKTpp6hJYZmLoYjj
lTEkMTlxhI7eRRmF44XmcZOb0oY7fUXGjwbHvMlxaVE3Vh+RRXec1Elhe23roCu2XGPgJvHY6U8p
VfueQwTp0gqMgmFWlTVhqW2mhTqZTVH4aJpwP9dwA1t7WfmEtsyGuKx+cVNWX8Ak1QdWaCVfkZhM
jL3RpT4KLkvfxppiDPM2acUPxVPGivfOZWJV8mi3EZdVMouHIPYWTlsSVMe/WD31alRw50gLRa6h
CpX3Vlmo/arXuLEtRKoPBNp5sertJAHftylSGDKoOz8h6aMbdX2pRUl6R3wWRU61sPSPPijYx1sb
GtTcawtt6ROiveVmCsrC8EfVmNUNcTzvnL2ipUO21BzTHphnaWKXAU0FYW3u+gV7mj4Q7gmkffTn
VZsC2g/0GNYb8XklohSX+MIWjB3XCiv241kwpGMIC5MS9xo7YVeuyYRV13YCWOlW5qw8cVhq6m08
avpj6jaFOTdKn2ScZmomc9tRFWuRVE207021f1O1/2XvPJrjNtq1/Vfe8h760EAjLc5mMofkkBzK
EskNShIl5Jzx688FysfmgCxO+Vu/5XKVJVlsoNHhCXcYohQV3R6kdFZWTrnKKsXqUcFTqFYb7USW
1ei8XDUmv1hkAc07dpbsfkSVJn859ugcB6PDujJWTNQIcQwLyeYS90EtmvEmCRWJqGytGt9aVEAl
6rqKnW04c3ugr2Ei6kOOP3R50PJ+/GG4RVbuy6FDXd1tJ01sJIrJx7lvfnV6abbrdnAwDqpxA8rp
MA+4ZKd9qPNWAObXHVayODYbw2gu8H+KHXzfjHpctU3RYbrXdckhbiAjIwbQce8J30fGMkjDLNiZ
Vuo/KITq3y3XG/HZU2MVKj8qYmx9XaEfG2Kb+BM94kT/XPd0amB1Vd01+OSh3bkODaQtpdD+V4Gw
HiFq2hvfkZ5z8hWmXBg05KbnIDw/CZqFC2z03M8xinP+MsvpA3J0YSLB3JJx8rJB+S0LI9snUdGC
lE5P1D87aL4jlhbikoAtayNvSBitgQSZ2gSXj7Q+IwVgwxzRNA9FJ6qj9ZIeL2pLGawWRIoVNzwg
wWopF+g+JMhcogYq9qVIBm8V6y0Fdx0znz+DbhLJlGZiwfp2o2Sjh7T3p/YXDS3YlrDcPCPAv1Om
RblTRJvqa62jKw5RPEElE/nC4LbCOJA5KA3xpe8D2lTcis233u+GA6367iYIk8G9kAg0FMRbuXJA
/8UbllLP2kd4Vi19rb7PrjHgTdC6A/kOBqjX9R+tH1Tu3sEH/SoerMrcFYlV/BxdxGzXGiRZZdGM
0k9WTpdkn9G6LC99ncLUIjORZMMsNS7vkUhu4B/X9UApU3HUahcbYWXcoHpiIa7aZZj6AQpKdq3W
E/jSOJeX0PwQnnV1vAyWSTkgmykbFbf1UchvfWlZcDEiwf2JFpgvl5pP/riweqPCLNps68dxzBBk
yCwrIYn0A/uyRz3FvdR0Sd2jIaBSF71vVp8nL44/RzTxrxw97/x1leHbsDJCy7pxfWkewiAfn5NK
wbqKn1X88uPIfO4KwuaFw3w9oRtZITscWNo3SLuRxpB+H06mqfoDZTzvPmqR2SItD7QWuz2jrND5
c/JbePce3LlM4XDJwf5bHD2IqK9rVfbqZ1rJg0RJGslPChqNyzmScysTFFTplQl4HM1IPBiqrW6W
9UPZh8Gvj+vib2pfs17erH8SmUhmuXVHNw1NN8uig/cFiZuYxl6NMqwrz1TA52X/0zYaZavTmhWy
qqoaubTRzB6jqTjB8PaXYkXIL/pnujUfvxgt6tOROoUyh9a26XOvtJMZFSPpS9NuCbQR16o3mvP5
45mc97vmrzarIuYp+u8VnjXPeUQPnNlMg9uPR5j3uuYjzGrpRpp7CoKn6TNVnsVEYVN+dP2ZMd4U
Faf1ABoHlCzAFdCBs2kLcoPOk0if04tqK1fWVrn4d0YbfzVwXw0xm6h+rIza7rX0GQj5ukyefXEO
oDajELwdYjZTsAgFKke8BbkYR3+qLapF/KVYletx79x5tziebT/+NvM+x8u3efVS0+p41VsxIMxW
SP2nz3hrb2WwLRpKYFuZpdvY26XKV0hbZ7bSu+vt1Yizbo5WDlVpRYxowiJyy41XnetCvrtZX40w
/fmrd6KSySVFIe0Z/76NVOSFiRa06+6j6gz+5E1zbj57s1K2C/E3sJohfYZIcQEidDlYk1V0vGrK
a2S7l6rA7Tz9WYqzck7vHhMgtNCdmRDExmy9Uz0eczqU6bN1D5Bjn3wJ9hnmDotoK+8pEkSr8BoJ
/PvhalicM0t6d8m8Gnq2D+gUDGag2elz63xr+j9JTLyuXNn6s+odlNjfSv3p4zX67vnxasDZrgDY
nOpDaaXPCTvOqb/A61+iFX1mXb7/MV8NM9sKIx1GK0FcjCNEbI63t4hvrxAcOjPMu8v/1Siz5Q89
w9cbyjfPiYWRBGFWEGw+nq5zS2O2/LVBKkDomS6s1P16TclCTBIVyx4PrXPUqneP3VdvM9sAioww
VxKMldlLa2M8WU+IJidnpky8GcWeSEw0ngFBYilmzr5MMWae1MZePGtm390C+kKqtkVZfsSefjX4
E7a2qL1rOmQ4WMoUQ892jL7jk2yvml6CWQ+rpF8kjilXZaa0SwE+DmRobp95UG1aiScdOQcpKENO
bXJ6tjCpT08eXWtyNaoK9zuIUVrx5DuYK1ujBZyKGmsQrOpCt38lUx67yJsQ1Qs4CNiltHpl3Yne
wdjYMsb00hnc8XsEM4Bmf6d39YJ4p873QA8sXFpsh6pug/06tqb0xRetNtrQf3V0gV0NhtvHy+n9
S2mCO0xCYxNF4/SlrIIWK8aOwKbCHZruRrYwv1WP3p/OHcXKCz87YEpz7iZ888Vn4Z12OmYSJnUg
dKKgxMaR138a3ZuBictp/nrn3NHOIrNm5ws4dPSSEoK75FtwCPbRnX1h3oLds0j1r7A789DN/pmc
uTvePdRegdFma9oVbWWAWyDOG+5H52ueL5E7+/jLvXtQvxpithqHrAoTmpvctCDrFoq4U1iHSn0b
le2jpHqdNt8c/8fLmP+1t/xjok7+v/+zjnzjbkmj61v1n+tvJU1R/uP5Z/yfA0ocP18bXU4/4bfP
JfDqTyrmUEgbcVRYqIH9bXMp5acJZAMABJiixWH3x3/QWKz9//lDUz9R+gVVhWwLx6A+8bOwa5r+
SMhPgJWBvQN3h25AseXfmFyebj5k3sDYaBNfaOIvgPuZ5VZCifB5cbFojdCABLwrnuiXSlwDqWwV
KZwov6yS5avZuv19Rv4nbZLbiWBc/c8fp9fiNCaCDZjmQH6kgi2mqXods+WVbWFuL7rbkf78JlBT
5POKJLn4eJTZHf8yzCRRCpxKF8jSvBwFr0JDbKljLApFe1sKP71CCnw3+mG/ikeprUKlbxd+pXnX
URdd9Kl9DxLAO3eavplcJGchqmIBCT3EwJrs9EUxW24GaPvlrZ3V7U7mkUMR2TA2qtN2S7Myoj2y
Z7RHfG/q+LbaBQ6KNHYyUCyRAM9gmOVw2fh6dC1q4V16be59183WPzNTL2S/f64yZkpDrQIcn4W4
q0EwPQswochI0M4yvQ311N+YKfU7I/WU7VQJ2o3a2FYLZ6wkjtEIryg9gvJj/kjtjHKJHJ/rwPN/
pFqtH0K1LPaJG/fXPrKOO2A/zQYBIB3jLDvcoHiV76Ta3IKG7B6EXuEpiucnn0G0ywhDgScz7O//
7SJgaTP9moQxg8aYOfsEaTIodLBlfIsfq9wXqei5o43girouJLwSg69Glt1Bgi9Y+5ieblInPodp
Ow3SpulFPw06EzIHiFNpc5JsVpkduVcY3XYpWO04Nr5SEEzXemc2m8G6cUZPLKmdnEv33m4A+Aac
Hg4sKDHpCM0+a40XVWumiXfbWWCQR1t8jUEtoYdvKCs3xJw9qP17usDhIkEdf6WABVl8PP1zPbwJ
8sPZxxkD+AXVlDnDAhmOLA3N1LmxwqzawuukH1yM1hHwWbemFhlvxXAvvfAGxbtuMaRIEgSluxE0
cnHIKDKAxFhj2G083EWlvfODZKulSrpCefWBpteypjRsjc4ZcuybA2pyKSTdgvPDNwPderpvo1rm
9PQ056YMHOue2jYVmaFwz1zZMxYX64KfTvQ3HeHoesJCPR0GE5HMyyx7nKqhF73XKNtesEjtpFo0
kRFuRF323/Rcfg8ai2PLHKiz2daZw3gG3355CoaGA8z3IYCYK5opUemnLb2km1R31YORt1dYX8SP
LUSkWziWEpV4PRJXWhICNgvV9rthFKa/anILenRSRNmjYVz7lYMaXk0Y26xtSs8XKcXFhWvRdtz5
NdXbIpXl09iUOrfo3zfvO3fJLF94eXw4jfCJ4Q2xxd8gnoHAGWXkqDd+YlyVSuA9VjprK7TASYE3
GPCkwI8lvMZrJ7umImy5UDZa98JqQaFupB9piIv44snozOoagJtbE6EP3nXqquO5+2CKnk/OWXQS
0OkEgcndDhdydvFpTh8lVdrWN3QliyMiZ/W2KzDYA8klcFHBJG7RptZlOuT9nwADmMBEZANGEfhn
IubfVjSc0xx79iSsbxRLL7ABTBECepnS/4Z1f7zI2f69ut7EdZc/0+Db6yDu5f//HcVJ8WlSnJCg
AMDrQNHhTPhtVq7r/AlbhxOe+owJG/HvKM74BGNw0kVAvozDjzju7yhOkZ/QayUshM4Ea5T71/k3
YdyM74JbtsFJyy0CQJQIE72007NkMmxBRVN8N/rUFdpDL8LeBDhoGNT1xgF4yNGhhK5c+FVmogwP
yCi9y1zEKZZCgafx3Nh6Uqr7Nq30/vHjLTqlHv+s+t+PRiZPGAshd5I3OH00zbOy3I2aZ1ocIlvr
iguExcDthdy85xQ5s8lmZzeCYyZqnzpkamS6JoWN09HasS9L2URgKDwcLSU2f7Tso/zu43d6bxQo
D5MADLQOMVdY9/0h0v0JteENQCWjJMQkM7XaM/fQLHB4eZcpdoWtDYOQhPz0XWysfz1LQ1YmF0m4
afNOPTi93+xS04Bi4yvOmiboT1l5w5nXO/1kk2qbyRSSgdBJp9sx1z0tCqetOpkBt6P9vR3E0F2U
KItvxFAWZ+6f2Zn4e6iJoQiTmVRgfteOcJWNYgRFYgi8wZt6rBf+WHzrlPGXqifiTEDy5sXgFbCr
UW9DTAS3i9nqcDCJA3yH0Fk0eF9rWahrW1Y/B/OsWPi03/5Z9MwgUuEMQX+CvQ8LZXqQV8lHqEZR
icUQ/j5CKCstDJJ1Kju5LgDngXvoqPuU7nBGteDNqpyyDYpSUH8Ql2Fhng7qSoyI+ziYMJ+llaxH
QCW/RBP6/66u+fJyHIYMRDWQf+cdspbLGBIr49BrzR4MV89oUefh94/3mHizNHgdxGte/lEZdRa7
G2E4aLVm+wsZ1s3CzzWKe04rt4EXfc5LbGm8bIXL37Yq3WVBL5rlsovM9mJUs+vBoZgjyuwA+upM
++m9WYZwjnIPChWEibM11CLjmvmO4mMQaFA+NkAwRWgln9kX76xUgK7ICLKSBErss2+pjiFAa8kc
g+2b0DUi6yV+i1WewWwdoubMxnhvrl9E2CAoc5Hos+Gk44LKCF1/MdF+Np20n0RrX1a2AfUhO5cY
vz8YNd5JWnXSIT5dp0aGtpYsGAzvhHSXjGp9J4KJyxAp+otpQHFuKb3djuAvkVXUuSK5kudyNxQ4
whKwX4AgeVccQt9+qIS9d7KuW0Y65Mhxq9QPAcloX2mr0cVcAC+QJVzagj4sCHkJ2Y30JPziK1l5
ZurfricgXaicoKCLTibu86ezge4NHH1b96GpNhpezZ26BD0znEny364nRnmhBurcWuSEp6MIN/Cn
8pQP4lY1h8vRavFHzkt9GLceNuDnOn/z5GaSqJjojki3Ck4DJv50PL1z1SI1vAAmFRWkfduaQEUz
DE1/yRLbnwXAR+8Bj9IQcHNZ4W1EtVz5ivKIxJPU7bLrjw+T9yYZl4Ep1KIcT93s9HHqJsWkteT1
k8hpql3Xjk2/6wfd0/4/vubrgWaBWBY2vtH5DISxYLzLCBPWQpTnToc3kQGzy+VM9wHGGjiR2ZrR
4K5IyE0BvvKtL1ZlqquTwbdufun6sAl2tQZ480LWIVZOIKr8c8fFe6tJd1DZhqw3HU6zr5uJ2BqC
mjMwshTaMpyHm8Sz6pWTt8ru4y9HDsq3OblLp1uAb4YGB2Pyi9Nvp0JGS7EFD/FX66piF0PYbjDI
dSo8SFEAVldNYDufNdnjwutmldUuQe5A+RonGblnVCzsPyHUpLDdEAxua8FVko0gb2gP2dl3Ivsi
/VH6XmMdHCzt8J02fB9TPOItL19GIWyVxzofGrG3ErxOFn0aaAAbOq2P7pROABBpSpDGR78PuHjS
rqhK+gj16KZbFciphMhsd5GyEoOBN7GLzPrBz3sPLnbIMy0BPpZYAmpU79dtb9aYQpe9vk1sRwEq
2ITBs4f8UL1K6TlD3MgoF61skdQ+j1BH0bZycr1e1AmOuaDuBr1d4rLulqtaBZG9LaFYF/sWLOMT
AZGeXE3eQNo2Ma0AWG+RGEDIpN52MQbGseU3S79NSCa8BTVJrXOvyyq3vPjOV9qhdC5VmnNl+Bjm
qQBH1MV+BKi69ZPWkbvBEb3iUy8u7cFGscQrmwsrc+tvEqj0bZ7EwR1QOatG1TjJ2lVYkjYti0Bi
vBnFYryPHIxkt2oIYHSJXk301NZJ8lyWSt6ikQAic1UNVpgs2851bqPRcnFfCwW3f5PBk23YbcFe
83MT8l+MaC6AyzIwV0Gv+8FKdk7r701XDx5bVO/LyzEliPKXAzJkJdjKQi0f1E4W1SL0YoUKAsJc
FtDRMMaFuHUMhQn2ZbF3Oy/FPNxyFXnrOUFq7Qssm2ssOwmzKIn0obkKbTfejkMM/i1M6yFfUBv2
vhVk/kDuqDNCIYmQ2l07Xhzkl36bD1+kAQFs4xYyaWliunLnFVTB4D5mCcRjkWE0vCqjRNBI1HMB
ZMyGz70IKeYd/TINEmxxB/smRJgeh0urh6YWqfCiuF7xlVyVnQYee2F1edBfh6C8DGcxjkqJxWro
2F7FwHEas+KsrvzqNcJJ0ASr8zslQ0QfTx2zvKoq6YBM5jQAfaWPvXrskpACT6I3yArnUoyxQ7fe
w46i7yuspoVXY8Br9yYu5BTsxNbpY0h8sJYzJbUv09aslOAi5KoKLshoUnOXKGUYLxEtjJNtH9rq
raWo4XdQpbV/nfUw+8A1A+gkRIjtgy+quOONwPuDN0zB7XH0F/Gy8kYc3o2hc5UFGl7+T2OAObbA
3rp31nFKjkXxx6hUoJyhwK3TkCOkJ6fFGIrzwXRXEfZUxtLRarXBx3FEnsNMU2RETM+efiRl1okq
FDJ1TQF8hw0H5W6Vd0kf7Uy71vBorezxivYC+Az8TAx/1aILU65y/O5uyOUyZ41TLTjfMEPse1FY
ggVRqV58ZSYpSLo69VABc/M4j1YwXzos5/EYpAdOcVqD6xrYyiIJ6vGbcEbjazwI2a17v40vAg89
oVVLeShaAfDNH33Qrs5jBNi++orLUuyv4KlFP4rYFuwC2Dsa8qgyhf1bZoa+t0srt9bIBU0garMi
gS7x0X3C6DQWmyIfuWt0B4folWuq4Q/fdqA6JYOv7jSyjnSd46cc8joR4GVmCbGQqgyLYkMUACnI
n4rjMBmSZFiSlAyQ7mjT6zA7guKA44R8iPG//pXVpmsvu6qBPwICER1JH8fLB6p7dL7p5eT+EsE3
Tgnd1yt/3XQtUNrInRrv2N4k9RbOj3HELzk2l8i3RcbSHPNQ9osuzPRlO3h+fAk/qRjua1NEGnY8
SV3Irab5KT1ZpfZLscE8TS3XDeol2aKDMnajjJbA4Jp9NkZfOtPx7GhH0E8Quy6CpgQrTglab+r6
p4XBeflIn34SoRGg5P2BtViywxpi+ea2bz1aPHDMnzovFDCLXSMNV5YB4n7vo7OScuLE/bBOA8ir
+bLETUPpl6WedKaxIhHpPLl1tEGNit+x4X8rfn8Q9L+KNt5W/IIy+P6tDk6KftNf+V30g56lfiJ4
xemAogFirTa1q99VP4pLnyYx+MntBy1gfJf+rvrJT6g98TdVFByo3bw0fP/q3eKz8UnSs+W3qSCS
itDy/b828+3vkKea/fp1I3VW9WMIxBImQSTkEqg2qPOCshFE8K69uoUR0qHclZkRqejwzEHZPRdF
ZF0IlLtXmZlC2FIR4GfVJcuuMfH0LjCwfTV1fz3d66eZdRKmp0FpdnIsnTT5CU9nQanogxhVy5E+
F8JKgD/1vUBF4QtKVBqc0rTcgelKCdZwLsudsV7nPgy7QDg7ZUyf9LAzFzV2v6sisavPvR6X25YS
yoXZ6eo1TNX+Km2dhz6AdP3xc89aCL+f26E/a6MHSrt9rjnRh1BirVYJb9V8KuOp2zStw2UsuCcA
hUd3GWpoF/Zo1/taa53b1BbextWieEszt7tsKq/80SRt9QUXkIPR7xMhfn78hC9Yon8i4JcnhENP
SKLTMp+sAE8j4DaLpewhNt8mIlaPMslxM3ZTSbBlGmtKzMalCplkMapFtIRgq6y4uqKNSZ2LFmG8
QgO5uJGJ7O5SL6sOVjpm28jB8qdTOmisapJu0HAgW4FAclPUjXcFn3VYm51trowepPrHr/PS4H/9
OiTipOI0YxHcAAAw90YNGrxzIiUvb8i9OwIstYTigQKQpEecuCsPMiZFMn884g3pisu2Vr8XSm3e
BJWAvYRDco6UFYVJK87DladU9cGoozoi+G/KZTHmyg9IJ3iFJiaxTBcrW6U30tuR8PZnOlQazOgm
tT7nxr1O+Ap0xr4qiqDejqNM1EVRl6JeuqPOpULcdEmSqBaQsPX4q2lNksBQfQ4KlPwHrw+yH8YQ
JpjJ6QopdJX76RPeUONKaPVPvlchcPVSsSpvuDAPdGi1FEucIH+Qdd8hK0wis48DUZ5ZL6fJrkHx
FlsWyuBIL5DsOnMvJDUyisqrgux+FINYpKMwNxBC5Znq9Pz0eTPMrKQg9aQ27MzP7qFQ51slHP1t
PJaOv6gyz10gc3ydC/+JFQjJBX7eF1pq6WdHbz7TlH/4eEm9GM++WlIWrRnQc0hvoEFFEXneZOBy
hAQEBf84JqNYN7rZHzL8sFemndlXjRAo/FpOue16FM6MthO/BidTrhKOrMuoHLEoRyp4LwvHXJIR
MWdh166Cwapv4rBOq6VS6M898IKtJrtd4nXsFYKkS5FEYofKgcSj2s6MRVqOuxia5Vd/Iut5/ZDf
lDacHMsPM/zJKvXWiTtx5N9kQV2/+IJ0mn0mX55VXvj6tCXo5BoTwMZCbHiWLveDqbu137vHXKec
NIzXIfNQEVyPJFxBZ+7NvF16dbgJuuy+SMzlx59iBrGbxuc7UNGiP0LLC3bY6WGVa0Ft1jKSR6jJ
xd5wFYvZ7fbmlEthYxTvOtUN7gMlbdddYNoLifYk5aA6XPH75RK3n/gqiobuXxXH/3qsCUINzmrS
RZxVk4Pa0Bq96vVjJoavZq2JgxH48l9V2f4ahIuYigwVGgKG03efGIcwPEf96AWwwk2yhd7Myoum
rM9svtMS6jQQeCIMZ7HQnMBb8xKqpoZ2JfUoO1In9pZKlvnVoigjn6Rh6L8kmfbvQCzTgBzUKKVN
eFcwJXM0VekXbRMLvT56slqDyL7pKwELz3xug2hVBlCubDM5dzNPrcGTXU3fEPfMKVTSgFHNnaao
BURowrf5sUfivxvLe3+wl2PZbJMeml4I+d6x1k0BcC30f2naOTjs9LVOhwdjh/eXQbeI4tNcIjUw
E1n5suuPHQBccisTFEoAId1CO+amqrXvPJK2l3Zz1l9idoKj4D0JXdLLlTiP2dYcIifTpsqbSC9v
ZJeOBxXKO/pb2b6jOx2SWgzJIkaVdp27WUayn7hfpe+1G2OIil3R2JPcTpjdhm6hbc9sbsLa11PC
0YKQOWtvEkznKefKw1GL5wonsXmDM8Jwh7WGsUd9AnWFpHLvx65amH1MFutGsNVz5xKFEAh+ffds
RwAxCisNdg1By4Z0J+M8srpVorKOCsPkesjzcxrvMwiUAV6DLtiLrDY+FbQzZ/tR0ZDvV6JRuUmz
dlnpKUzr5koY144+rLQ023jYJOGfuXDj8cwxPFs7tkrzDyMxC5o6VRGItacnAS5iKS2HergZ0nph
14O50ypO/bhTemiCuFdkxRjunKI/c/xOlddXa/ZlXPBe0BInM0S26um4Ig7xzENP5GbyTFjhIFat
cUAFmY6u8ObjxTC9wuuhIKMQYHAYUJfVJ0vk06GaoYMUGpjR7RCryoFqzFU6KsqahY1lASVaf5Dn
sARzu1BSjBfYPeplXC9A26YT41VfNSHlCgYM4Y944aKdmmQ2nZqK8gDMNrGz4jFZe62XXOhFY10M
lfnDVUtvk1mp2KtjSfG2U9qNm4T2FmWEIDxT/H+DpOTxiNDpmdP0oJkzr8sbvQ9fPoqHY5LWf2Yi
GtdeU8LSxnPkqml1Y6l5Q7BQG9V/CIOhu3K9oDoETYOQVBB3l1YcZOsRGsMq6HJzbaPXAU5U2OXC
Tyv/UbZVdKEhtGSHAQz8wMwPiRaO12Uki0Xdy4fGHsUm0pt+r8MyPncanx5KyDHzcsB1gT0gHM1C
m+r0r+Y+qGitqF47HmPqoktHD5pLveuidT72I1quvlQ2cSKqfWh/b6hqSarcS4c+7B2L6E9tcCt9
6SfjOaf3043GU035L+1oliGNkDca4LpRtFHjDuIY1pH+bNhNusMl21oWQK0wsVD6Rxsa/Ua46rlI
5818MPJ0LdqYmesSz8DT+VCtXmb0gsUxAMi4KamaL3uq4Gdu+tMNPb0ffBjgeax1g1D+JfJ9Nesu
qsWdKOzyqOlquy1142tRFdYK+Ms5tObpfv490jSZJkBgykna9L6vRqLQC+FSz5DsqkPvwciwMjKo
D2oIBS86GEUB5ijnyB+zaHEaFBVPFPpBaaMjTU/4dFBEjdHgyozmCDM+25gw6G/NIq0WWqbU99Sn
nbU/DN2XBv3GtVq1iCz5IxkGctArHdryLsAzdRWFVvX48eE2d3r968GmPQyAiwbsbDbGrk/1Kneb
I9rXBCCBJp4CTTaXrosUVjbk7qUbUVbnTsMPVM3TPVdLSOkA2nVKscInC9vE0vC2mKloe2zbvmee
/VOmSrREhrk9cxbLKXz95zD+PY8ac+igm84ymQPAtBRjSaSxymOpdTQACqSFYL2r3tYq2o1d5sWe
TZpspVXKjWPTOWhbmyJvp43+k4mw45KfWV0IMfpXrl55B7Ks+ruBztLWcAL3EoxY9lOj17DHLVJf
0qoJLtFhGNatrLVllBvOlQ9PcC2bID+gUv0EAKb4wsFQStgowjroaPbtnLErDz4NnGNb5/bGD0eg
rsKo9nkhixWSMuYyaJJz+PaXYHg2NxwPtEqns5klNtuottk3CbD54qi7aFY5Q+bu3KGQe4Ou1t4M
MuOqQkxj13bNrZGN41eX5tujO7QPkV0mG07eek1dG7UroxyWgxMNh0GR9JN0kX7/eNWdhvUvX5FD
lpY5yTvUZnU6DF5twbCBmzT6Sn6MB1nvnCHOEU/WUNRBZXxVj8a4/ni8t1ueaB7pUSaHyJ4m62y8
OjZMz3DzI2mG+tAMyIXjVb4E90wZZqjNi0lH4swl+fZAsymoAoAFhkBkP0cpJZZNsab0imPW0xQo
tQA7hRqwLttZXX38eu9M5wRPIkAB0I1N1Ww6odW3JvC44mgndga0JfQO6Gp0KNVH6T5u3Ohfjwev
UEelATAy5Jy5eK6VmL5PDJId7cpRPnc5uoMAR4bFoCLVJ5QwP4NqeHP3EY9bk7MAADrK0y+Sr6+W
C1T+ukRNiqpHV5q7USBibQd+uzGDylzkGDIvwjzJLkq1Pefk9AIIOtlTU5UBLzbzJSUkWzldOb3Z
oOVk8qqBo3SPfRH033ORj1/q1DhoBQp1lG3VTRSo2kEpAmMTGblxEftlt86F0iyUVAO8RX3qaxzu
xixAbC4K2oVUOrRLgq3JT16haIHlKShouyp3qdSVZSGb8msTt97Xhr51jG7vkt0cTJTQNAAnPXS7
uKuby2w8pxH8ZtFOr2tR75+CDeBRs9dFoQa7UsT4j/SQ8Fou3GCTcIIS48bD7uNF+2ZPzoaaRfAu
HPPRFZwBGF/2SyWuHvIU7f64w7TRLx40xPbOLNuX2sfsY5KokN5TSQDQps6OAdmKMDMHOz6yWtV9
LzHgwM7UyZAOpfWMOpy+RGUvXdNKvi3KsV1xSmQHNcn8ZVkmdOISm6tQsUf1QsbDWklytHCUutyg
AYbpeKebxwxix2Wh0zkdDNdajEr9c8os1maroKvWl2Oeoac7hpf4N64QlMz2QBrOvegsH+TFJmgk
FwAH3kTEeVPFUIY8y+wmOoK6WNcciFdi6JGRGtVykyYoJzm9vPdbHT59EzshJoBfPv64b06kF2wm
DSIeg8toXlLAd4LyfFRGx17BcRNNV1P+TDrZbYjX6z+HLom2Hw84Kwf+fmXQijRmwBFaZMOnG1VN
6QGFvh8f9aAw93brbnSSXSPjYk5RINt5SiYPaVt6q1yimoSw0wgApj9XGXsb6PHmGIHSSIP2Qlo+
O4ub0rGolnjxsUScb9s4jr+NpAXG2HZdhHmrn5rr+ju0i+w1wk/uimuZgnrLZ0J64a51S/sb9L0z
n+PttqaRRxZLv4oii23PJqeptLRC5io9isCwv1pY+qHnaAaTRpW4+/hDzNpjLx+CgvyEp+a2tTmw
Tz+EY6uUs0gZjnmlReiI+shRDjRaFp5Refq6xS9h3+gy3QibHVZk+KhALGj2A75V+xQ6I5JLClAf
Ow3R6xMeovtx5jJzGoW4uhxB2xDvLaEOGTvXnVTKPn6BKeA9PSRAIXLdcGUDOaMwd/r8UiiwgXxK
jtIGaJUCg8ITbbTPnEUzCvrLNGGERmoPY40jac7Y4zQwbK1rs2OreD+D1tp1gf01K/RhiWy3t2sm
ME7mB+6drgTFQnEbsUUyY/gTiV5Ec1TtHDzzvQ0EBgwJP0mTAZD6NC+vLll3pCsWOGl2VFKy7iSK
nXU0aOE+yM3PhIDjdTrcVGGlXILr+KwlXbNrz+Uis+CeOg7LFBw0gQxrFGDl6SN4CoQ4EA7dnaB0
sAYk36zQMf0FeitcJ1ZVbj3VsjcoMjZrxIUXSdKeKZ6flv0YE6KaRJVBUtaHFzU3P9eRPqahp5bH
vG7NZT5OJphV+CUNVUTzc9BwIULAoYk91qjD5vxXC+/34A6WBJNjMvH7LHxX49oITTOvEBYOnjVl
kFfUw5PPHw9ivJnjKfyd5piXBANtz/oDplG2Yw4l80h11d7qsvM2I43pBZ8DyO8A5pNgyswuheZl
mzrwgaXjob5W0C/+bOZjdIwye/xmoj14SO2w36LY6z6gVec9eihxbqXQ/Y3m980GgZNmY9e1sUH5
dNwECTjGqWazqzubHnnq3bhuR+m0aatLTHWjrSX8h9YEF6X3FpSPwUe5MBoq0sxOWQ/h4FyOI2Jp
fl+gFupZ4ee2BzqjVlq88bXKAQDaoh7uZ0/gcbLhsh2CatsCwL7yNh/PoTYLXdi3cJp0cmUUPGA7
WbNkPmlFVOm9Ph4LJ/ihD3a31BxF3aOZGBhIZo/alNbb4M7AFm5db8ifPL/C/oqScRlHwfccEM91
m5f5ne3X7trz/WqjIA+5aEPbvMzTxl4ZSdbdoK3tLJ3WSFeG5lqorGWDdq23rraqSi/egXlSz7za
7PCb3ozIgeCeHJI603x16IliJbhIqcf/Ze88muTG0u78VxTfHh3wJkLSAiZNmSxvyA2iWEUCFx4X
9uKnaas/pifZoxmS0/qoXipCs+vpLpOVyGvOe855uD6M4VCs2l0j8vT27/8BmbIQlgIpjbxq/vIH
dIW+BGsqjfuJFDK2tyRTXqKhlbu53PnG+JD77oEy+L1g2SuXhrxgc2vU+yZ7zoYbGjBxaalrfzHC
KWiSbDxUcnwsxRL6i4iUB+QBt3tnLc8OO/5v9oe/ePfBShDTwKLLcgXg6OdVaiEstLnB6N9PXlvH
VMRnkfTbpqFWdq2OmzVSOlyBcmOA0Tp5aDIpDHGNtdcYL21a6RB3ZkXpYVcsW9TPy8WW++9z4HV7
Z3KCi56J9t2sM2PwNb36KAOZ79iF5lCYcxY7mcOk0zSXQ1sE1W/27l8VBN7+83mNayQAYt9Ez//5
pUHiw+yaG9r9CtloR+BlZDqc3VbbvN5u29xdSy0PngdXjTFl41hjPeWcln6mfBHoUiZsset1nf5t
in0zK2RJIfI8rm5c+qL6zQ76y5mG39UFFOF450EN2uGvlE+at71hCSbzvtU0A625DY6yozC01Mzf
ebP/8kchGfqMgjhCfXdu/7A1ZmrZqgybxz3p4JT7V1/tg35wk5LH6/4//2j8en7882Xxumi+4H9s
Qj+/BZAJjGUbO+veKrbpUNoZ+BEFIjW39EuuwIDQWnGs/DIjrxY8j4EyD4Ge9jH1BFtsGnw69KL9
zfHR5Wf+cCT6/jsRkaOmwMImxrrw8+9ktwTAnE1a9yJfvnGW7hpzP7vpXWUt3m/e1b/8UWzCvKFo
Q/+W7SodPfccbAj3q1E/UVtJ6KjB3+xqNEp7bTb/hoz1F088K5CN5nxWagiw/bIdZnbLEw8Z5z6Y
rPaLqwVBZGB9pDHQnmESYHx4XRcTMAZ80wMFnNqH78zgjEWzbmXocuW47VSW2Li5XjRi1cdNiO5I
yYTG5K0tfpdY/PedB/mDwRKD4vOc+lf5EwBHjaS4FQ8bbLxY28zl3TI664BNyGLeZk5HDJzOb05F
vx4Nef/Z5TCMIbmeQ77fV8Qfnv+5m7fAmOv+YZhM91i0TJ/qxu12CgLMjRwxgjTTar2xLHeQQgJ5
s9V5ntiY3/58u/6/g/M/zjfk/3Nk+/5r9z//x5dKvL99r+GJWgxsP5o5z1/9jxoe/w92bxc1kKEN
e9R5pP4PK6fxB6IHQU3mpSwuHPP/aeW0/kCpRC8giEj6hGk3x4L/beUk3G0jmHAdgtXFdfZv5bex
lP68lDBPw6d3XrP5li7n0F92GJOCYbeQ3c4FFRdbWUsFAV5fBIq13/rmapaaXoZn+FSVLMGWrxer
ucrXHL19iOgPavsIHg7FzIS9VREv6UQgIducCtDI3LptTBU4Z6YyaOsHVTtEAM7czjYpByWeTbrk
A5AZNebj1lzoz6VfLP3WOCWyiDIm+5HRX+vhYvOma5AaUEM2WOHWYcKdYe09u1VzYq+jZ4aFt2VL
vAbZ+twLL6iPnGIR+XxP9urCUCPuTQQfsHS9MOyDabQVpBmHrDq7vkZTvQnf6LM9iq2Lz1mA7Cxg
ompum2yrkGBLNtPuXOc1A1FHXAeacprQpYpNhmiJm0bXg1Z+qfmkftbd2dSj1XKIYBTSD57haIjX
Xk6N2mVrMJ5Kv4GZgz/SwHg+pkAPPNkulMq17nFZlzGjjrmtbvPW8Imtdya1d1YHRCnZKN1TScb0
GzBYK9IVyrrfPZK9lZKXJJQdu1ZP3Mgey+2BMbyrR03jpLttcdo2WSQvJjYM2rITaxWTv9e7Se5F
Y42fB2yYdRi4jXfrpq48NZNrirgfNq0OYUcEHb6PpZwiW+9s8ghuVbzJQMr71s0E3eo4r9pIIjKp
mCY666qhHA9MzTaf00aGaMzYoPtzjawmwOouda+nT6V3Dc4lvlsU96ucRxcLXb+Ig5j1mX7gSfO6
4zDRlU/Zjwl9Lpu2QGHbVXASa0LMjEU66tyjocM6H51RDSRq6E7m1OYKWyUOUSgcmLBGxivuztN4
JdxCq3c5V7o1NlypkxYysfVfDKWpvfaVpxVffEVVOkWGi+jjSQvovMBzQsN6b5RzfsgKiyL3erUz
P2pAjrUJpn5MmzXb2HQFRyyAaS4sCCb9Wqku6Tu5UlVNt7Oivb7Asc/KLQw/3MY+0x7bFoP9LjOo
Po7ATgzFhSwX7UUA91p3IEEcSmbcIhNXosPZei+mfpienMqEV7Z2o1o+YSSouyiv5lE8Vlq+FNdw
zoaLdfHm+lIIXMOnbAXCwpYQjMuR2dzg77qtmXKe19JKX0eTdqJv/N5auw+U8I144AFydrSZY5H2
WrPt7pyFs36U6eBliKYo7garWhyyNnk2iqNR+F0dSpJ+G1AI1VcnRzJpuamwJFKm3ay4sa0ta4NY
Sx3d2OeBcr55TjMuKAmigXjl1HoV6WUxWAl2rqrd9bB7DI5yS50fVmvUi33AEK+N/K1e5XWWznoD
Wmvq6pMJnqzbpZkxmh9tQaI/rCmKHm8DVDUKltaVVimn1wswC6migb7Xq7aJ8qHSxyNjXjdPOg5n
WcKxuBQHvHV9fW1Wy1BgFZRDezINVp7DymKRH4cBd/mhQu/HTMFzlF7IHCF+33B5N6JicGgv8yYD
gE+J0VyLHYtzO4329irDqq2E/WAXU9mEnbBXJx5W5T/bQcmvw7vPF4H68i9SbhWMI/22+FSanvzW
q9T5psqVDFozqPaF+D4/vR44YcRaPktiw3pKdfNk1NKOfDvtUtY3nX87uybLTS7GkncCe2nSU1Ve
UVS7jjcmJ9qZYq3OO+UI0B+d7bT9oVZlJ1m/i1ySBfbEV8PsvVOp+LuGHGPalxxD4bdRh61xGGxb
flOr5nwrTKMJwrJvC0yoxgCroc6r9sU3Bh/MQju0HykYM94vB1oRi5HOWGVKO2oXLNqwnLDb1Kdg
0blM5YiICOImrDnoLVlRxcLZOnrmaTL1j+ZETC6shCPFEWdrMe02ht3Pi27n/ZVRC4L5Z/DOfnEk
ZSOzFCutQFardbGV2tYrJvfS0g6ZSeLIC6VgJAZKb2qvJlXqJuGnddoiu+Bhi3K9np9qFMmvYkHr
it1gUvezN/QyTFc9WxisTZDi4HcfXaAp/S5rtTQ42MaQXs/o7h8SmGYVKsNVRJmMcWhwpRWritMz
qQqWUDVema3rNJER0Jyyywe/PU0QhAxiYcp6bLNKimgGxhHQzWzbJojoWl7VXSraaCKffSfR3O39
KIIJmh1N+axFarW82FgBvl32aUDvQrXq5mPPj+dIXDdOvtsmZV6mELKWkDjaIKIpKyscQVq9PXaG
GO78anVfCk2Y6EsGVfGABeZzi0Snf/YI3rGYyTX7DBXA5P1eZUU5yNKfiXNBjwvKtcbqkWFGeeXq
eNV3hOrkp9Hys+sloD0d6T8tT73qm5durJeXptLMV01fg4ZoolnfTi7G8chtA5xqaz+lXjJjUu8T
U8j6yRj7wiLNWFrsMdCyhrhMtfwoi6Lttb2tNF2zI3sudPwQHhVRLLImNwBaSx0jLt3CdKMee8uH
mcLBAcflznez1wyPXUFreMgBCD3czbuiDgt/8W84BIzyoA/5bEYZtDAVdv5G7WmlY+WJDJO47rS2
NonuVch7sm3tl5IWmwa40+qzMVsWYYhg7imzYwaaFjxX3kpI2hDGC65K+V4157fSlra4JS+ulfts
bInHzKCM7j3L1r+cvVpPlQjw0TU+KJmoWwVzXD/YTGuPCNKeKNbnLzv0+RB3JglPpDZHfvaFHnzZ
Jqd6RCp0Lo18tZ7p9IMEA56v/eDmTsyAPGwehF27Wj0b6Cr6nRtUrRZW0rFfetbhPvab7PwmM9fB
ba5Tpj755lDHGMCmPCqMeXgXnjfkEUVigYh0oNNrCB7XtQ80jvUqGV37nPuEovygiaqD0FXVxRxD
Ypxve3O27cTgQPPVcaZMXVRqzj8RsKY2Q8OZCm+ckxQHQaV8ETujO4hw0v38HT5JC4lMkoAdl1Xn
0SeACTtTO3NjNmslIGHMFHZEZBqHIllL4AfhxmZ00XaEgDDgdcwMDL0tE6PvyLqmzNlu2240lx18
hoU96Lydgud2sI9t1KV8Ek7lXk6FaS2hDDRBJG5TGPjk0tuk9hghrbuyntc0tNKsp5lYVmYZW05X
XWsQXGmt4S57b58BHYkqy/S2roJ8SIJmy+zQh9bVcwoRUJfYa7NXarisb1LPQcLoeoGJxsQ2wKch
0+onDn7LTcOxYIZkOqrroFNM0cgQC/6z1GIErfLeqtGutgZwYSdSSC6IFFrYyaV5E9XU10egQUsf
z9XgLyREfUhtUP6eCZVOGgSgAjcRcMJmildun0mQN20V11mFaWEYB/Kr0ljVV/pQllNdTFNKzlGo
+9aphncwb1hNVbvOr147sH1Qilmb+FWEBwHKoZ84Eq6JH3c91xHH3uDWt7T6iHffrp1PBpr1Eg6c
Gey4ZIHlnJ0Rxk4IKeYobowFTZKigbzL6rrcSGNSux5OCKU2fSQ9FLoh9z6ZaiZR0+tu/qHnlF7F
lJZtT4aet0/bkC12nEoHrqaeD7oDS0J2H6XwpirhEMUmFMxtWRFDz6DjFGqCWSL8Un0mX1M1Ye43
lCeDDXLThFarmpgn2xqMcB1xm+tJeaJS2SWCCkUJ+rSbV1voK8TiKM0y+71bnRbEjtPOryMksTRU
hdG9L6NMIaH2JbYgOZrtlkg2OIPp9HRWeXsfNVKtXd1EqVSsaFjZtJfWHlOXaNKQf5FBPX9W25Ld
4vAttzvHHWqq/LeFLFtOGkmLJxrxOK47Y3OngjHF8yAaAPC5LgOdHiA7vZKibVAEJ1e/GBx/Lvdw
WSQcE2uTU4zckd0xl3GccIFoWETGshTvolv1r7mpcCIEEKrBt2zZegWGiHVlKJeVoLmylusR6ara
kYMdHgpXiXfRGFxKVFotz24npxdKwvov5rwyMSrYnZ9JT5k9LMmxfBjaikaboGGroCVgLl+KDQgd
DhoeHXoL8uCO5LB5UniQP9Wluw5ApnDE7s3Rnz959NMQfGj7Kos3LWNKN/ccXCh+PDdkd1b+JWi5
M4SamBzojirA0z479vhWD0J80XKr+DIMwfiakczB96AZfhlNnlNcGYj7BL5L2dzXftl95npTnfm+
y3TjSHt4DYqiMvW4CfhovIJeIpkvLK5vYeqcObOaXZdP5Rq4T3rTal9oYbW6yAen+LqZPsDPKjN5
7NXqb8Uus/PpXrblQsUGx51rJvP1NzyB6wsp3u2LB849PSfvhq/0ffTLjgervvDIio9ncHHBlLZI
ZU6d9Bkqswz6/Fr1QfuZrlCgUh4nPwrKjHzyEfXxkYTSqSpOzRQTZslWNu4TCDJqSYPCc7uo6KrA
v5ioyR5iou3ONzzkOWBmoRkf3MM6kj2QEYu7fBMaqKZ2ds4LWD3TDrhxHgR/x//RLH7G1dOsjNNK
lrzmwDC2L7YDa5l6sTTIkoEo6ftQzobcE3sobzgUm+ZpGlP+xukkdCtJS8AkD/bCbSoMspHAPfRA
yRMCOsuMTZbtBuvYxgc3h70Kz5OiH8w4Q+0mab9R5CSm1utiv+egmNTm1qbXwUbjXNhTuenf04Q0
nP+jNdc/reZYcJbShgnCEGmlqtqihWlCmljblpkvwlnFbdb5ynT445Vj/Se6+G8Jajfd1+ZhlF+/
jtdv3X89f+k7CFlJne3433/+R0K7//jO54jxT/+QNJxTSEJ8ler+6zBVfCnfKPvanv/L/9t/+V++
fv8uj6r7+t/+472dmvH83QiHNT+KXaSObWxu/5lexh+7nX9SyP75RX/KZKbxB/N9WlaQ9C28c+c2
oj9lMiqpdQMfiY7UTZkSya5/ymS29YfpnTVi18c3TL4Kbe0fMhm9iWcrHCFEw8RLS/va3wo8/zlp
+ZfkTkTyXFVMg5Fro/TStvjLhAzka1FvbtlEpt7jVC667UIjgnvsJROIFH0sZsOE2jVQzccxczaH
6tlzug9Wz8+zsi7MaXwr9CZIHChqSae6Efl8tsLWwU+9IprcrTN7JP6UOQbe+5aJdaGll8uYoVTs
o2yFWr/cZMW4MXBPn7njx4xAIHMN9Z1mWOKQ+0qLlp6dt8sAH2fGjTmtt7WuuE5AWoayZVz7UpgP
crlofeOCaqrsgvnR0yrGr2bRYWoQy3RqTEhmhOQg0U4D0CbDKfkXUKzcHOZAsBxytz8BGbtavfLV
9IwLe67piLZJQ431dISfmyVzUF5xOZoizHr4mAlINUU1xd60ksLbqtM29OYx1apLz2uvfCUu6ay0
r4Vw7iZlP2BDo3hMISkRlkQPKIubQlNVMltTmsh2uK01SyP+tFKAow7FDKSTKXezD4o68Uvqfvn4
R2Y/zGHHzGs13edx0MNNBnQaDBNSIUtbwKGD+9JDlq2nnlwi6tu9Hqikn7qD6NcErewooG41nXX0
9exqZhnyxXS1dHW09qzsNRcWEAIRT8JjVXLGwfv/RDVQE4nUelZe0NJweb6SuJSQ1PLJXE1yUql2
GDezuVa2XSWFriXaIEWScsJcl+y9lLQke9u+U6MXl01uHvO+8+Ni2I5Nnj7U5Ehoxt5ILm7sXzlD
kcGaQseWSQE1y4ODFqmpihlGHbUpO5gNqSzHvYZRsRMlHnGvh6OC7BJTu3zZ9dnl0qUWrDf4Oxp2
OmAE7athdF5UUsRCZKmPJBFec/C+Cp9lFch8shF6CHHFAOOCc54W0/tsG1dFwB3KGLjxoltEHWYy
uwctTl3TXgd/G3pbfij6GQanpd4ACn4OFsZlfj/s1NRcbVX9rA3lbe1ON73BbHKYH9Pa5mpYcSRs
EkLNW2iOYzIUxp6+P4Y9BRIeZXFf+nNri1/alIfTjaST84dsSXldMZ1Da/ohNcb7lYJzwgdXVrse
uW4t4awMLSwnnQGNbdFvqTnPaeOd9K3i7jO57AcUbJZLe4XRJ0sa2R/KlR2bFHGiNobLAm0lcqYg
JocMntesk87OHqgO2mFWTzyVviyKgpjSHL98vz5u+bttQhFv0BrZMGM12++b573JYbzMzPyd3Rxm
wuo8mhI08+SKB0emx9UzrhCRryxm66XqcahNHjJhHy+O2BeucSObDsj4ehdoDts+QZ+2Wp/yvrjL
ejMRrfXQc4bD9HqPwhtlgST5q7iZus2jWVjwb+n+9Su1d6n8i+wqeLFaNM/cOtlD+rad7+Ob1d+x
9cVdOl6PXXfYitYO9SKIHE0/GAXHB8z/h7RrP7yxOhb+h8lQNtSH9mExtIsBpCVpeRC3UlK3z6Xy
MiunMeJOhz1gkWDba/sdgX4+0rNMNcP6TMoHjaKNh3NfC+3KSLyN+cg/lFE5eYkapggg5iceUe4f
pXmqPbtOaHuh+oUFp9e0C4Nq89Qyq5u+MJqjK50dEPpHqmiezKW+mQ2KteQ67EvQhIAWxzpOga3s
l8CitavLn3xtiV0hor4MXkRhoQ+31zPlDRSkiEN9uZRx4D4HzVPuP9X+ulFS1O7ImqtYW6y7WYws
/tt8raczRyrzuZRyP2JoB2T93ipJaTjeuYAAwE4MQXFgDg/bk0TTyEWNY8WJax8iExlMvPc0brne
dQ30BKyhgwsW4BL2hJhBzpPjAeYl/w9zsOBTQj0Nh+uRFq7BOjrT9Anl+N7m3NKY9cGw3FvSIy+T
Qz1SaqGRp5kMwlqyrNX2KVdWga1q/hhaq9tbICZDLAJ30zp/rpmW7JchOL9//hP3yLugWzAkpS31
Nk79tuQUOdi1vGt7fVdvGlKKw5Lrqfllmfinwc5abtMQLkct+LI4XDCn1bpA7LtlKQAXqC0vbkkB
17zmz4PdfHEz94qT/7uyzdusrjhV10eZ6sdqJnGHihEWxvSsy+lgToPOyVBiPEQBoE9w5tpmkvsE
ZsreQcefS/FIb81tpKv1wu053BPwYQObuWKR/eyq8VqZ/ns1r01M+oJSLGk9N6AnEXGqMUmL7mZd
bHamCg5qFnxbqEHZKbOeWOUhHGNBzGj6duerts8+r4v+6hfVBS0Oe7wA1DH0+CyzwHvf1vmynbob
QUg03BoNbu3MsTdgZUC+aF4aLkI7Jii3wlLPta59nQ0qS4JlPNrkyshu4lNxPRif3t3ildd2O6Ih
9G8AcO/NzfBC359P2IdQOsUUj8N66WO3Cf3SO7SL4Z638yGp1+Awem6ST1RYLGCGw8IyP7zCvOXt
fGLhkoTeuwPyaB7NqQ/GvJvu6ew6gzv1jY87S4ZygUJP69c1Mx4QM5FWtflyDLoTWwdaYwfRVKV6
giIX1SMJgN5sd0JTd5Us6EAa/H5nt+Ut9q2LuvPvRFtSTLFNBhdv2JWE9QX1ANmXYfUrSs+0G8su
3wfTv8gDhjyY0otrTjQliw29InQTvSy2U0Tjhn2tXxgc5pKyR0EgoKtfDRz5bO7VAbohBY9B2SXb
uQvMmE/1+dg1TldmVT1V7fBNC6wDlD3I5Y31rW7XRJP+JY3n27Huaj5bi7637XlmJmqcgeiTcS26
Ty4NdQRlEDT6WJXzcXT0UzkG+3xEWwnGjcoFY2N5GHZLrXagQr0oD8ajkxFuIZX5Wbj+F2XUEFKz
yQ8nR7+hW24fdNunFhF5dI2Cb92S1F0K3pLybQAuemmp9RLkOYJbMN9bJh03Y4Epr/MZe6qBx7mx
rsRQI4JqnRVy74fz09bzvqEHOApq582ytgo/ynJdNZuezOB0Mf4NVP25A8IpVSxEgp8cv4bK2bz3
s2tEMhDXfbYakVEvYyRHcXCtZoEMcLZbOgDuhX5lOmlBC2Ax4Zu2/RCTZE8VUAslXZdz3GVVsZM2
+Xm/GlhsHfsK1soUKq5ddmFcqJn23DzNXhYE3x2kVaRNZzRjBELq/Uc92+UOWFUngyveQhYrycvx
uv1oaNpTA2nU6FBvJXsB06rxxDp3OVszANMMFcIU157fvHkVb5fQbD1cfJC+QnHeou5h0qkJ0cZR
29WMoMKyWJ2kH6obV1l2Ujk+l2B1707i07Kpa7MW1NAVb97kjaH0Rn4bp5wTM+/L0BkHK0bn6iO3
7zgKpJVCDsUbS0vh186a3IR1UcRFqW4Wdly7L4C+99fIj+gl83KjmRYj8966G1cWZqPRT1xxw9G2
xkufqXYyadpDvax7tY6XtWldMJ1vw3SyPjrPNi69dXnYOv9psP1Eav63ZbODyF3Bj1fdbmxTJp2U
uW0YF3d4EPhoaV5S1WzhVIZY0dKUK5qzV8WD3rLoME5UIy7uM6ggD5YrJfU0ZDGV4dhRSeKCzS2q
9H5Rc8UhuUDHlMVbuZJqN4YRdd5fYswvJ6zMAa7cwo6sfNgo52wONECxf/fTHU9fDuna/Bj79ilN
myNiG1hsK+kIPkS22h4JGxEdqvrHZsg63M7WJXyOV83zufxY52q4VT2aqbyic+WxTt0bv6Srp5ku
eYZr3tblkcxsj0TtfBmC+ZrRIeMajVAyjajQNC7t3Dpmrm2GMzYhFFzn7GLtY7udbmdKKENZa19x
NFzXDYfhrasU/s/gJnPGOhyr+XJB1I3MjQdSDVWsT5sTa5UzRmi7B0cLbs0uOI5D9i218mkPTTip
2FVwFzDkGFrnomfwUfpZAfWy/ozInTgyOGp241/pPnHHeiynizJ3T3ZQVAl/vZC1aJeVxXXXOweO
XXgB8tfWW1l1GNwf9aoeEdw9UleaPh36LkBM1HPnmDss10ErpoOaRk7jLKsXKh91hqDVcmHJ5mJz
1qe0ty+Vhf+xF8HbPHFwHRhuJioYQN06F6jwNQrUoO3EpFUcU3Q65QS80JFkHpJwcLFaernDlyti
fVGvw1nnN3XnFmdIOCkU+LPLlLnu8GIhkpitePb75lKkPnIOpPKkc8s3q+PTaLceXD9cz6sMFr5K
cgycEVesRu4KzWXSiQyuelndzhueE8yvjM6WXtzJvPhimPl2aU+UQdDrG809S+JqMRRqM+DkBTJ1
6nId9TL9ZOX1LVO7t9GRVii84jRqdkV1SbvTnD5Euwrl4tx5HrURm3+yOcWGxcg3YdAjtT7R/fYV
oZGJGIlUmHhWERZO0HB6Vp9dgql1LZ74uL5jjbzJmS9Cfq9NTuXyI+jo1NO2/MFt3tW5zMki20m5
3s7mbM0Ntt+Q/solGbWq3pWw0z/nBmNhP+/yxDVMxYOoWRHT2eqKAOebkXec4Qy+Cn1NR3fJqUHK
yEON+RZu0AjdsmJqqTQuEIx9jcLAPyGggF8pX3st8ruagyDdipdOYxB0Ec3jNtYR1xDKJqUXWvSr
GiY4eDF/YD9h4AEGkSOIdUxt2lTnkrW5C400sw/5XN671k3QFH3Uo98wfZNYI4dj16kLu+0vXH09
h7OcnUiHLR5y9zLQtYVvL1+bLEc1ITYb2pNL45dmCnZ0+27Ucff16dHs7F3DJXerraPbTGNo+z0K
qCMiBL1nqh05xajrlNU7Be3dDpbcpZ4FFtKJ2sDbBw1gG2ILTZkyrR/FaWvbSzHo17pj0emGadNt
noZWPtaUcTGFfzYW4zDkUMQdYwBOayeQFh6REeywC4ZbrxNYNwKTU5BJAqEyP6Utdb7TsEkuu9Nr
UZzqoX+StaPHGMvLg+mqD7nBfRq4mtqcwNLlfI3HPlR20xTqTm7Q9OUyImfWVEk80rrVXMxBsYTb
wFA043PMVElQ/LYQNXm3zBc6gZN56+8IG+b7OateL2kZu267+nqe6ZhY0ej1Ob3JJZ2cjp9eNPwc
WSsrctz86+D1V53uR65e77WO27Tu9FfeVEe2p4UcM1+3+q2fbp3uDXBItI4lvGv6KsaOM4leYKUY
iOILIz3W42mQ+IydtL1fp4n+KlHXdLXlD8rytEt9mcZ4pA4GE8fMWd/Tkertx7b0nywiT9gzFk4A
UtKXv52PlEllMZfEmhzSDXeSxFw2c1r2k+wOmOlO3YD5M50PrhweRU6ZQqPeaMB883rPO5brt6Ja
jwVKQt1QH9dN28nZMIu12ofBb/Ri60Wo6/5rA9vzwHDho015Ff6s5pNSpKopTIxMN19ir3f8cBSF
mVSBnvOOp8bOYwaZqRy1rvBDDYN+tDBW2RvofGQJ+d1bPigBjczfZL7QvzBy0LHNMd2b4CuuZ8fX
LpzBKy7d0TKSFW8WifeSQWyqbdEwOQ/fxdS/pRpfi3e0r/bb+LNE/F32/Zd+/P+atowx8j/TlR/f
mu3tF3rO9y/5U1W2dWovqbdHteViYKIQ/1NVDv6w8E+DxyF7ip57jkz/g4Go6X/QGXXO5+HM9DhJ
UanzT12ZzoA/PJZdHPk2xkwcjv7fEZZRtX80clNAgNvZI/yD4o3m/T0c9KORV5RmxsJPuZ8OoykJ
gp6bU9+sf5t8cE71n1VrTyeSDjvjZ8N43/t1j0+MWfNsTO8FWYF3mwH5S073f9yX2Fp+eBdu/9TF
f+zk/PfXBX2EPzileDTfY1P/+eeVpgzavl34AK45pGr4YdANpurPYcmfc4q/+Cm/eNP569HneA7G
BFSV6LQX/PxT8sEKao4ZjLSUZt45Q99MwG5FflP6W04kfdB/1wz2S/AAYiY2WR6a8wPDzfrX4EFp
2txm6d4NC0ZV9G8LscacBWxC4EW2/iaQ/bsf9ssfsdeZ8HJEK8Pe8NW6r8zWeiozixNXv2b97m++
YwGNsjyDDu0IZzP7L/MNzod6Mzns71bXa3dF5zUgtx35m5/yFy/JJLHme2cDO4HKX9zGBljv0czR
cvxOFZelsMa9LD2WRDIwf/cR5AUBCkCZwTrgAHf++eEwRGVNal3KMB87gxv44kR8qJf93/+z2TSS
sWCciXrf7dU/fICrGruNUqoMJW3ke4xAFTuWU/wmFfE9aPmv6RNFe7wYgvImYzY6f6mM/PnFmKTA
iMPgUiiz3O9iOaxuBcay6/JxXzszByRvG+fhupud/i2TWqGuygmtar/2HXHvemMO/WiufOSjZgj6
ZpeuE0MWMTfVtWoMfw5pFUeRmalizaJxHV2HLgSudxErEpPWYq79nEtIFQTxiPG1osyyCN7cyus5
oDaWQG106uE+KPS+Pwqx4bXBX+d9ymAh/A4CcX6xv/4xeEZ13luu9cF5IPhjMJaFANMHWHAuraXv
U3Xt6mHwv9g7s+W4kWzL/krZfYcMg2N6DSAiOEsUSVHiC0yURMyTAw4H8E/9Ff1jvSCpskQqTbS8
T91t96HScigqGBjcj5+z99p+WwHMHSlJJ2qaalQgtWfTZTxi5OEr/ovfVjcScmBOWVBOMebybD3/
BUbiLQNLMxebTYQN9nZoNx1tvPIA/827sk1CQXptUV/2y9UthZU/Id0vQb6rJbIn2z1HoDjFwHa9
L39+in9bSFnNmG0Cx93gf/gVnn+hwnPH3HUzShg0Dl85YgLxb1xn7TgTOPkNGnLbfQUv9TfXUMBf
AmnBdBZz74traCA9a/OAj7Ssgq8oZhJ582B5ZYd4+Sk2SFY0kr4goQ5eyUsmaM4hMnesZHs9UfnH
ys2HmS6Onl6zj//+QRAG2BC2vcjeHovnV1CW3tBm20m1sLzszFo52fhimG/+fJ/+7lN+1AtYRnj0
tvv4y2rTzrT0MqOvcQ/Mzo5GXxE7jCZeefD+5lM4rpFVBpkH78nLmK1aW2JsbMWpW3v1eYvGf7dO
lfGK53S7wb++xfZm2GSnAUYebETyF1esCNGzp7nf7MJh7a7RTNexoezlq1V/pcFPjz2z93++eoSR
vfxMtgRihtnlto/FQPf8+jVolra8zR4ZmTS8aDCbBsRd3Rikh6KCbU4DFXr3dH2TJLZJpEcByjbP
pMq1++Nad0rsLLOyKwJhnVHtJxPhSNwT0oCSSfaq3ufC0cF+0MU4RVLVC30oS/t0UW1ZRyXRC09r
ryuBPnuUdhy0pJoglFppk4fOOMiYgX5anbklDLvY6QrUuhaoA/CBhW28tStSJqJm9cXI5MnRNy7U
kIeUZMX0QLaB3e+qNCEDBkGaPpF246EuGGWto8ZAbravdE/knNVhcjU0J9Qo0XpzmHe+U0XYyRgd
zOyXeFdoL+hdl1TZxyrovXVvYYRgRhj0HTqy3pJqj16mnkkC2WJCF1un2Y4JilWerSrdHD0NW9hD
BWapjNoJnAzMmtmlS7pm2UHliTQvg1X4j2SwGP1daJIuS7OF1BAHlHbjt+h8raZg+ps2nlrPmMuj
nO5drED3dpZ5Gb/hzJrrrw2tlXyx3O4Iek+jyqtmfUvHEzmtqD2O1R5onoSgC90EQ2yjJCdHopNm
ERO+Mfsn6YBrLwppoH9xeAiq2Agm73HM6kx/MNo6+YxEYyWDxeDV3jlusLwPK8/4OpeWTxpKXfe3
sNeE8dgxRL3Fzbh1MVDv1SetZ+mbFGdieoqruK1peYMgpE0b9sZdHyCfYLySkyXsDdkDcBizjbrQ
7j71BBQzzhpGf0jjQjP1OWB+IX+ixyDQ7QwwDyLqrTkNDl6RYQ1G5wCH9qzkVFschDKmh7GZzO6B
8+so9sYkkuwANTF0j2rtsBAbXkVHC22EYxyMgTjoXT2syYLCThf2ETX9RC/YNPwHo7XQSjResaLI
zFKe87B0nPeVmeVeRLZyP34VuWEv50OdOMZp4PZglDBYpCNjF3OsDmVfriRPB1Zxb7PJmV9klVTj
3cIhlhZLDzA0sjsD1M6CNwOmeZN4MUnjxQ0extw5JYyWC0sqdj+d1ktS4gqop9Q8uKYunYhJNi3a
Ysg7/8mrzbrkmjmi+DL41WxcTa1Z+DubGXh+FoT9WFz0ShF2LTJv6h4HY6iLFGa2WnHqYDaBSsMb
333t4d0228RBevGiYMihC7fyDgGlhkGUwOnJd2SIo/ya3AwHTMnwliapEugysl6Rc9AvdX9H+wyo
nFsh3zwP54mONqkDfrp3nZwxCUx/yt9WdHl9CcnAHi6zPC/rZo+ldwvaGH7Ebgw/Qjhwgm2RHAzK
sMhBptmyOr7ndoQCsWGcctIjxXck2oPAYfu0Rmqu3rHkwC+wp+9BIM2PWBBkgWSEDD8CQ+TP/BD7
R5zI/CNcZIv0IWqkCEpyR2ZNBMn0PY0EAoxYYSX5VpGm4X5dy14zdrVlZo3nK/3VGe3sWn1OuKzB
zu+kmvddZ4e3YWqbzIVyNWNMX8b+wxxMPUjHek5dmEtO1Rww+zKT1cKTwN9qYRARywkhhMcF424n
0EEEuzCT5OEMqGl0hLzHtU+MrQkdq6ry1FdQyMBKHZSew/lYbvaFBguWycxkSpNLkVKn7rsyX9yo
Q6JbxzkuMwS12AXEyUznPN9jNyuujLlly3Yd7ZLhPKZud5oHg99EfRug+LG1E76rRIo7sB8tfvuC
qoUp3VDUN8xuAv3e9FJOMH2b9DNYmKTH5mKLkXW6K0Htel1nXhuVuSZnXaOTjhelS98VsDXI4OYl
oJoGTc6f4TEvVbO5xqXMh/K8rQLWZmsZ4O1AUNCE1BRBZp2ugznD6+na4IYrZddou3T9Ee+mn0RW
61Xfxr73UZBqG2lItSbI9Fl0mvzMaYPk0Qh8Bi8dhwim/YyxifuajO7RwNpQMGLLyluH+CO1ZTP0
5ulIwhFTJ5iFl4ZOMJqPNAMZIJJMtL0sdVgdfFaVD6PPWCI2C2nfYrzi+NhZU4bClDGiipBiCotu
8up97tg6N6OWnWO2MewWocHIhBV+S38a9nmLLWHgELTzDcVq7UOG/GD4VOMHe8wyEHreqM95OWja
I6frLnFXoPdBPg2gZrWTwWX82CNDabuAmesscUvtnNFN75hZMRqrG02ULI1pkX3LW96RO35NF1Rd
PfkVD5BRoMrNAPqfj7XpK5rGIxa72vL7aq/wcBIV29gZVlF+TMXW0ONStAaLFiAqiVWjD1HCjaZs
zNyo6E07vVGzcLO9U6cBAG9pE1fuJlVpXg6lsbnYJ88JojYwCNnu+tJuz4Kqaf3I7HpVYortDXUM
aaaYhxX20Hq6FAgEL5qydYrzgIUHN54tlmLP+HhxH1x7S2Yhi8Ut9WmNat454M/BaatMci/3/Wjz
V036WnLV1fPYlJFTNtK8CGkQz+zhDQbBazfFt/iYZAQ2P+kCP92xcUq3PkGa3BNex8Kcn6wDyV87
XXY2ESusLdYJravsDslO0nNXPb1E6xAkGCTzguAyNwmNKsrxtbCk6mwZd+tC3MeuFx7AXtSFoDgL
JkjNjgFrqKNM5Yxo3cZr2FCpnZxbZMDKwXHS0KAlNMy2APORDcbWPDEmqNEa2rSCmdIgTirJUOiJ
oToy5yTIKO85De4br2QP43zcblr4DVzgMiNrUP1SlC2Z4a5R1oTa3TFcsGhFM9zeT5QtEnEm+9ZR
lW2RR8Xst08Ly2wQATxM73zLkDyTrBTJOX5tCOO8+wwqDbPD8shOF16mePHSqKdH1JMxUCeCQD6v
uMtMSzvx6qDnZ7hI2BaaULVd36o3PqBV4B3BsYfioWAMvh7YGxg2VPmmdZRjf+GkRkK/MFsmZ9/q
2VG4mRGRqGEy3g60+7zYDqX3FHDTzB1Bx1W7Hz0PkQawmiRn9kK/YH4C+eB+Sgwsy7dzNs/G0Uyo
PyMDKSmzz9SVcq8p/e4d5ihf8FR2zQUDDFb51WyQX3qOMy9njm7U5lLDydR6dMl3tZsTXQEXFv28
W2WuJldvCO8KWWV4CUPYyLuBzMKPhfKNMPLZSqk/Z2nXB6NRfr9LGBDeiLp25GkKblztBmkhzakk
/sqDX+N9Ynq+Yk0YB+jiu9ZQvOlum7m3FRikRybYujj2abLSXGJFNaO2XEcsN67h+Xvylubg2m9o
6SC9mQb/ijAsnxZ9OTN1VXmZRU1l92crcnAUjMj4b72x7QgmRB//eRrB7pLYhXNt24jxRpV2L22+
j6BPJ6UsZ3SQAY4cGjHOV9VLvOlNXolmZ2W15exIDew+Sl3OJLwBDadv2JThEuWBbMqd5WGK5ISR
sRVx/C/9PfEgw7VyeMhjewKTGgVNZhVxNVgh7gaeSRux0yA+dGgawohqrWIWXsvg4A4d4tNRoHDC
V5cvr4BpvgNan53eOBjSXrOAc0N9AUTx/CRluhSnFpNDdBQUPYz7ijyLzDFJlgtmr4l3yDNkX0dw
xWKN/Zx57U6V6/JutUaGgn2JxeGwoDNf0ExXq3sM5lowkvGwcb6rTNdq3otpmIIo48S2HnBJFPZp
OhX2p5EgvwlW+UZi46id4jhdmhwFQut5nzycYv6thZr6FOeLR5Si6tIPwobfV6xOEr5dSL0xj0XJ
c3E0ksQIISEK0qtqqdVr9LSXTRU6dnYAUonNirbKb+AY7EAdNH44AUFjWXeGt0L/DQukYW5dmHeV
WNTtK+fb306331GCdMWh2dkESz2/J9NSYEdaPLxulVl9IWmxjjl0UCe362i90iN42Zziywl6RgxI
BD14QnCefxYiwq6nvIaQVY7OYVW8hwrb/BE8Uxj/+Wv9fmiHigafwgWnR6f1JewkxC45uNvUHXXa
xzAvl0usgfKVa/f7h3imTUIalcM29PG3//5LZ6Xow7r3NnFenREIWBd29k7WnT79p1+FlwXKm7m9
M0hhXtyhOpAcbTjkoLCpphMrL/PIMpvX4kOs32/O9ufTUsFSYbum/+JjQEqVoTuAr3CmkYUfcx0p
vcj/N0hD6pHbyVxFlXdEfpb5XbCMVvC+4Ci37jmyQyC1FySYF+xMvQeHwVr808yCwxclPmLC+J9f
EcKToJzBs+EvL667E3aG4DDNdffH94SMGqeD0fqvDFL+7uZumUQYDxnr0RN8fnOtKZzsEcvFzkMq
1lPXdjKIlw4Xz+7P3+a3Cw/Kj32ND/KYt0F6ff5BZeNPvRxTnBTeOB4MnaF9z/vAiFah+/afvoI0
6NxtyrZNHwhuefEKZmDVG8oWuaOBJPdrZQxRpYIP0m5fw1n/1qpj/RJEvFimAPZPw/v517KF9HOm
UQpXW0oC8tLqU3az4i0z+fQy8TaIsgKT/+dr+dtN2xZNmzE/nWmmNy+xn2kglT0EDA9yvO+xyJGx
2fiKf3zK/0zO/4vRyC8XfHN9/XRzXX2ucXOdK/05H3+1cX3/gZ9z8+ANxEEaWozpiCDYZmc/zFjC
e0P+E4NXOJWgSZmB/DU2d4is5EcA8DmsOCTtMbb5acayAzIrBX8c4j9Ymp74RzNzpgM8b/8pPrZx
uWBt8xBvfKfCvlw0ltJXCM/tLrb0ANg5ndqQ+tf0cMJEJvmCdDUl7Ic1IuiURD+pPD3vjI7RFPAJ
aVrRNKesgk1atksUIJWEAoiu7MxuF5VHWJ96YtuoSBM0VluYiKsyC/d3YdFRUKVX9rE9NENzwifN
XyAJorIxEtPII1kqy4mrcZrPWjOjcxZMgXXt2Vb6PsiDDokk1i4E1QKA1y5Q+Op3FU0knJCdxUEK
czonMn9CxcuBszkdvXw2dhYNy0sjIYjzpBmqDONuTTkJN4FsKDFDEahtOqGnJCr4WZQUA+JblIoB
prEmIUCgWvK35jpeEQ8XXM2taVzaYeqh4Q8l3s0iWfJPKSgPkGly0dOJ4Tv2vHP5YzMSGD+wWYJb
cVf+thmT7Wjb12J5vyaz947UJ8O5SbwkVV+J0TXcfZU2lX+WNdpwzwKrRdRXedIbsM1gJ+sX6lCC
2xMKvSBbZHeVGguwZfBtts2pvbWtKzVlKzKltG4jZMjhCZZma2WsmjnZdUMMCIO21BlPOpGPybtR
9o7aa+IAsdWg9z0pnLY7n/u+EZgJltyGZDHaTw192F3l4/bn3IitteYqI2jNvZsEGNIFecETcQDz
uvBvJ6nXHZ0DuBzr3H3Jyk0r1TBf+uimIB6rRPb4LJbuisPWZwEuKWayioWfDgMnT3GWVLK698sq
mUCetGtUpAhvU3oT7h6QgN4luaiQupqc2wGAvx2r0KNTpFdvikksbtIo9HVLw7Uc8vBYtLN8JQLT
er6Ub6+O55IfS7OIfZAJ6otNQ7SI6vGT0f5J8/yQGjnRghz6ethPZq13ZeAxc8hbblHvCFpz8wBq
oWkIyna10503Retfdz4iYshT2WXSWM3dsl05e8nm+Jf16N2P9/mZhuT5bvrzd8XfibOTPY5Uiufb
jhgxFZRVqeLU7Gm9FoWTlO8oBoOAO11w0ipCT7M/zGYFAtEeHphvm/M5yKwSsSw9brpo0G8YMAl2
yVnDSvRGL30KZ+zfnRE2JxgExI2dlbCvCtx1MvKBipxnjE7iJmuevCK4dLQPb4MX8dBkNax4PcDT
SO0g/EbDpbgmO2x8IIfeo201YW/etQlbdjRkVvKhdg3j25Im7XUvguoKvR4ss6R3OhSAtN4DlH9Z
yi+WJOlR0cI2OYxUiDH/fBlfEBV/XEbqQf4GARQsghdFSWHN/qQzG6l1mbvv21pOH1Xv3ZVZbp8s
aYU7wUzLqJEZ7kePeZRRjj4mPYXu0dDWqYev6S6xMiMuq2k5DzIjO/j9yPHNsKdXbvn2qzxf2L2t
FKRmJSjRQbj1/I6HE91qjyZAvEpb3Wfcjb3GaXtolWkj6vT6g8nexI3f2mivXKa/eTO+hyoxmrI8
ekcvLlMI1jVAvcrTNrveaVPKAI+bRO6wLt0t/TnrCqrFeJhwWhyWdRj34HymaA3bQ012y56S+xva
YONC4BNCLhzYZ3MpyleCN17A3LebifbI5OJQ9Jk4n1+8EwGUq7r1MoXJs2A7kdUQq5QIPGSl7B0r
wutoCGaCztdF2XHlJZs7wwFri1k3TAd9MuWe+MhJaIDaZBtXMjGGPfqP+sRj+n4y+5U6po1tXVtZ
kqU/yuN/VGz9PydAtP5YRt209ecq//xrHWVvP/GjjnKJ3bYcaleUdyygFD9/FVKbyDDk5EwNhVEd
LeFfhRQKw03dAhGSQTV/t70FPwspw3qDXtBEfbZFGXDCC/z/vvqQh4gqTVBhwwyi0hObff7XQy+8
JcxZWCbIiV3kY66dAeOsScPgz6/Wdjz49a3+/jGcjBCV+RzyXh5U4DMMRC1guwAbOFwYAa55Egqt
eDLRNGf+4t/8+fPoQzz7RORShNNAj3U3duZWeb54l+FFrDrB2g7opi3MMU6GBYYVO3ntwBAiBng0
4BP1ipOarmlwIhXssv4s9/yEnqUYES/SBqy98VpC3wrOhDWL8IAdbGmDYxnA+bOjMWxKWrLTaCTG
FOV5oYk8zwP4FDmoI+jASTzjBcZ7W4L00uFOd4aacITmUJ0BhK1KQJiQjvKZ1Pidm/v6XE7kz37B
08Q8EnGRgxUwqjmahRPlrYOROSYcZUEvp4Ow9pxPsqmXXG/MN5Gi2zZNQ9E2H6gqeuQnvi/xwYd5
UIcnc1OlM7kfZQP2z130uH7wmcFKJ5oHlG0n5Pnw/8NFMBDdxbDAw+AwTiskzV0DeCuhoanBjJmx
6xszLkEzKTxa9G2LA5ncDpecqF1gMq8+rVbU0rEpHSzZ+2yufGjhdl67jLz5XSAkBoZwYPiITCqQ
P6xCQY68vzLkNXQCMzur1URfjpY4lBoK8FbW55C8qnuB99E7TfGa53s2BavtYoIIrPRhSM16OKWJ
RDrCzsd3QYse78YtPrvGPjUKHL27fl5tGeMyy/DQuxYihQZCsH0Lt62bd2mTNmpzdObF1zYtPHiS
zMDNI9cclPVMKqQ8dEkXZl90SRjat6ZdBTQqHjPOBXbROPX52DuWQT8fLRcOq0ZMwWPJTlceunwZ
M6b4uJgl7OS2RyjmVe0cXuRC+9hOfLJ7z2cEUPX7jhzL9szzEWzQkzSnrrF2fdob1QWic6VuulSa
3mXVIe17j3WJDywNZklXlTa1c94iIyyRUpI9mG/+aGiDaMg6Z0+wveNhMyHeAhMdLoUclfEQJh7y
9LT33s5p1ilImnXTteckuIZ2tUMPNo6nFnw8SdG/+cb2s1ZeJ/cizSeMfAR+btJC2Fk+eaa4qtdP
Idg6nL/EQirzfV0OyD9GGbAJ9jW37R0Gczu8kunYGTujDcoaPBjO1SsXrah1KyRgKPxVQWOcGsla
nyx0c+lud2HEoLnEiD+JHEuxh6CjucqnoM4vJ2DoHhd9YV7bz36d9pcgR7UqKa3MsKee07lZHQNC
6pdTxl6Od1ZsAbJXyyoyOpZ+5xEzNCj8T4wy1xWt8tr3esMMyCH3T0iW8uQn0OKDvk4nM6mY2ISy
mW7o84sKoJQB+ZDAUVWVD61b1OO5MZWYHYqUczWrz2olYxIrx+w73nhQdKVitiXqfn0POdodQGQO
ak7biXEHw+/uBlaTk4dXrFkt9khij9JKXdOmBlB43nf+IoNH2KGjCxCCKaS8xbcljOWmb2fR4YRm
HhODaew8jWLTTwsKutVESgQCuh/2fuFhMMGVMOlup9HReNGEHAiWQ8tSGr51AytH/rHw8BFBZNSh
P0RDaTLfB7jREUsh+0QefcQp5tvQL4zibDWaLXh1GIMklgGR2ycz4Os+loAEQTfiS+uoH3VD+7s0
evcI0sjHBh5wBjwrx06eNyln3rgU3A4GvlaBrx8530J3jukNjuR17ZpQnDDtTAF8OXKYsV2sbYpu
6lNqTIsMz6clxA5zHTaB1AnTtjohEHOn8fO9lj32siPFqcm32cTBfbu0LJ0XtRdEXDVSl2U7R7mp
3ONmRf1UeWt+/+f9628/h9QipPPm1md/UQVvfbixEoz+2hJIBxTxbropYKD9o2355yaJPHKL4Qup
Q15skn6RB71PYQ9Xxgi9U+iq573Znw7SlRciE5N9+PPX2v68/5QBfF6waVktWuyoPTkgvfi8pPXT
Gc8Tl2+d1W7NGxSG6zaObXxriNM6JQRQLObnMulesyM8P0l+/2hqAlYRJFjcupfZPq25QMdHVLcb
mb3vC11WBzyo5sE0pX7lCPP7zeNLOnRLxUYyQij8vKZis3ZroGIZgmqZvEWVBwlHBekrp5Xfr+X2
RXC6MH1B3/5SPKkWGGy+g51W6BU5Yz+jsTOT2v0okG5GQbuRYuARn0ygF3/cxn9UxP//6TWiFv7l
if6tY3rxbWxfWI2+/8SPUp8eJ7cDJxGlJ/BBiFT/LvUBWFHKs4DiDuDxB876V6nvBm9IJqORZW/F
sctI9a9S33XfbAMiUj8CgbOFo8A/qvS/zzj+8/bRv+c93061/M/BLfM9UuCXAVdJLcowuSDAF4rh
Ux2O4acGY+gat6k6Vg6ZVyXw4Wan0jn4lKy0XfbBouZLsx8AllhhJT54ci3RICJ5oI1B+VfsF6db
jwWbK/5Tmr90SvPSN/cWrbyBl7mqmjjBQPApsTyX+iog6eYsnBV4JpAwdk+GVOkTEOImzBaYbmNU
d/3ERuZeYmEuNUokrhozFFmt8xcizKSB2wFZFZ7YAKRT2lpowgytUYAFIM2hNbp5jximz4mjzoQJ
CmROTEyjdVV8dKrg+4iZadBuwFDc7R0nc/BZTobDGW9GfIFAGNjjiizXPLF1aZzRzMH3POj13RQm
zdNARupZmZMyk0z9/J7ITXmduKWfxuZqD/OhBj3zuSaQSd0vlmKi7ygzvByp/a5cpmrlThdi+bAs
M4qgWXXZaUgxWx9yGViflsadqDs7MYWHvknWjzSHuiwuw6b7TD9QeiRVGjglSwe7OKB3j/CibDKk
tQ+K0f8qtZGD7AHQIHdNl7uXvvIQMPY9srU4R+z4lLlp/iEVfAy2y4DarBl8uH0YKFHhV6Y2Lq2M
rLyzYpHpHepLfNJhrdf7Ka/aDplj5qJ5DYYVDV1qAfKp8Lp/GIHWoH2q27A/yikwOXdQPssdiVV6
PMshXtLuXDkU7psqK5GUl5YJSmlt/FNNQr2KGOpbX5UKwYR3Ro2mCNhiGU1gpq7wlGf2sbf5Otxe
x21Z7ZLZhWA+kU5XQ9+PZKJghJRJjizWsmu6zGhC3DRuJNXFydQq6yPBQMg8Zx8jA/rZKcYfSraR
1W3QykX0yHRMe1BbSjquVxQJ/A6T36f6RHn+8ugQ0veRaoOmLKDmGcmyiQkegbwh90qILI9HvAtJ
NCrgOjvGu6iRbGRiF9IkaDHO8qG/FoYPyNJCMxO1lVt+RUVnjBGAd++urgso5GVQmGgC+7Qo91RL
I7gKK/w4TmVe7kRaeRMRStutJ423ZqgbYhrfz9hR78WCF+RkqlT6ZAalXo6NJnE45iCfl29nszTz
HcV808ew0Zcj8/l6M9TaaAo95JsfkjUNh6gQICOPDPSZ4ReYez6A5y4Qpiw2YJZxGSzs61LqjBB1
289oDwr0OjV9j3GnOPReDEWlCw65Gnqo14fjw4wi+T4JJFhzYuoEwUrEmA6XTlBiQEzNIaiPWYEW
86yt/UacpikA0FMnIMvnMFSFCJBzkbpzrAo8uW8XbSjzRINV4YBC47qLLLK64ZbIhNQ3WYWrGy25
T/iDpMuKqiOoEqAH8EkRb9rDSmAFraxbf2l5k8211Vmcd/nEWTNorTPgIJV7gphc6Bv20NJ6AFxe
WOS3jwLQW2XNKD7lOnyUPAiEmbWU7Rs8aUITuhQoCTEC4RCOOg9NCcDngRv0Fg2Rm1yn2uZgn9Ff
m2J7hG0AbBwvyrGeGpFdlU6YP43ejEIyK0Nq2wb+LPc238AsE1X7B+irYbCHYFN8KYfZHw+a3qkd
+07rpI8CZfeDbNf0K94vmOMZEP099EGhL3JFOAzTE9NkYmOLuAXU3+2lZyEdC2xR3lut42F0zzBw
7WTgpfd+bQ/9hbLMHMFR5473TZ1US4yuWSw0AdRa7eehhbbiuoiDI9GCdNs7ie2l1/YCcs9zumaP
AX59dBOiPOgUsJ1EM715xgwB9m7Ow7lzu3rwryJlWgoFnukb/a4tJlke7cpMzsbWgkbLxw73vaiG
R0eXBLHJtgdBCL6WU2UCTrmJhpEMDMibSPnjZMaytvcB0+cHxTknBr1uFacGR/enbuhnQr2LBO5K
MbGKnyZeFjp7VyOeB9GXobEchq3nHojeh609OSwyXccMJGXwlXN9PD2eyEYEH3M2AOuIztZ6lGaH
kwJFtGfG0ka0eZatybjiBylleDqBk/4yyF7RMxj79dawkuR28INgOKmD4BPI6ARilijWY5Wl3tma
SP3oqjY9V0xrYA8PCu2/CwNbtXN7K0UwAvke6ifVLyFpHeBTTzgUjayffMQX+OXd02zM5sAQ0fTZ
TBBT2xEiMnYyXRUYNCDhzg8s3/ASOOoWH91RWPrWKBB8rIE33ge9NTBpyxGNc1AgI7mE+HJf5kYL
9oFDPAuxLN0jmrtl2GX5QprakvRGtJjZ0h6YhdFVgHdDOZ+Ui03Kh2ciP7LGCZFi5d60pMmlcT2V
4FOh+ZgIvxqkwjsmU+Gnqaszn0yiJPtcDmpFx9dtCPeVqJjhECSBJaKpm2mmsBytT3yfSZ4nBgzR
41JMgbhIiG4AwtRkemTSKWfQBxnYd3D3M4//6tsPVG9TE9OpoZmWD01poQ3NQCIRBL94Pwry/6mK
/wu50p+q4pvPzb/2ahjhQ+TPAK/ff+5HbWx49htG9swt3JB8eRI9/yqODc95Q7Q11kNhu4QvbHXu
v434lo9sgGnl5sbHGm9t0b0/G+H8J+GRiW1ySqYJTif9n1TH9vMONf15WpKbCW2bj2198BeHthpY
WVmg0ou7ns1jQUUv5s/pTI5hE6qJlloR52eLI/P7SoMYIUHnxqbKsEVtxkUxQ17X4qOlCT5IVv8R
WDQkuGp4Z2kIiNQbceC3N4DazaNT6OsWA9ZYFMt/4wn843AFW/0vHIjpmxyV/PYvEMPDvw6q+fp5
pLh5yY7Ynv+/fuj/Dtow04o/PY8X//t/PX5unj2J33/ix5PoeG+QNP/7ZOa43yUrLvpVZKxY+jl+
/YRAOOLNNiG3TbFpoEPf45H5+ew5PLFMbLZBJSIZnpx/9OxZ7vZw/XIyw9P9U8aCIx4RXMjX+3UK
I8cpaFNy7dgxSZ7YF1OZfq1CZ8qi2g/KS9OYwaMUY/mp9tvlaNAEBGG2lMaDH0gv2Fdg+7+qIrc0
6yVsu3zUyWPJeyhi6QfWuyTxS0H0Cj3VGLBV85CW5rizK4kO1yS8GGRaWDZ0cGtCZ+vBAuoymKsF
EL9ct7lDVyRVlHqWxtwRJvoJnrh71xCecFtMTXmbNJvLo1kN/6b1NabsdhLdBb0xfVsvkHcMZMtj
XABFv1DSGr0DCgkKY8dTSWyxecnd5C7yI5iUhCoaq0MTc1ZMr6CHwen1vcG746hIVpM0oJwf1051
3blF6gKGqXnhxKeqFpyAqzpEHIsuP6V59xW8aFlsgpM999CW+97QbC1TbdKIEX3IAcNOtfkg1sW5
9L25vWcscFW5BKXsSamwmqhkPzsEzGb2Ta/GlABdkjeNYOxtahQb6QFUCkTawqWxFA0MXs66amqc
A16c7IGdLiVmhWl5iMjHYtbUDL1j7JwsqBx4kk0xxvzb/nMj6B9Hqc+0jx53pW+mIiiuhgEsoGMa
hcGXWwZ29zaEwihQMMo4WywzoQer3fdsacsDwLQ6PFpoW+ddkq0A4Puw0XtylBwo8KlK39FP5ayH
iJeZS1522ox738k+zapNFhTjA9EmyazRoFM9t0bU+nV/oixlf6laQgFMlD/9YQmt8qlG7fw1z6oC
cbwcKisq2cy/cb36mtpbgYvDAoLlyV/qUzREZG50oaof5TJ0kPZIPJIgTysYBUUaQsDKRVYQ3Rwi
uOfcI6/zYaVpMCa54yL4CJJbkt76JwT4ogFS6I9I7d1yuBXkutxUfkVAEJrw2kL92PVncnWDj1su
lTimgzLlyfcl5H929//i8f/japo/fpPPx9vff+Lnvu6/gULLpk57iRl38Ou+zhRbULSi22G2zeDJ
+k/XCzWgoEnGT6EfRG69yWR/rq3iDe0n1NGYzl3XFRaL4b+59e9+rJlsQuxJcOx//vOvCiLars/W
1k0jyMSZeTmtL+SNjDyfr60AXAUv4BrJwWFKhU+N825ZBVjekj6fcfba5NTubN1MPvEzCWfsniHN
O1bpzmVC2bNeBY6Wh9pLkvqQcMqAgNdA89zpNRnMuIQaPJN5V5oXIM1gNXitr95ndo2nYGmGLD2E
Kl2NyHByeZySNs8OxLN4ya4ySjoPUzDR10nwj39DBeSHUadSHPdEysqdqlZ9Zm5uwJ3T+zTBONxw
DPKHCQBcbRvhuSaz9r5yRuO+HvvMOhFdWtwGSVV/87CQnQZG83/YO7MeuY1tS/+iOOA8PHQDnQMz
a55UUpVeCEklcSaDDJJB8tf3R9k+LuWxrHYBF7gNXMDQiyVmJskgd+y91rd8zDjC2FeYeIhSWz2k
IRuaLeLkJUMAHecPbGjqdzqTSmxQAujnviit87EgQmbj5QNTqyb2x48ECQ88Oae5GA4xAhJjH891
xwJXTfgtVvb4OPnCdS8YbjrRoDsI8s2Cwm6LxU4hxnTnBKsWO/8HXzV4wMiFIzNb4PC5Z8BIUKkK
CfsLvdw4d+e5gStpwcki8l5c1npGL5Xysv4wlUNWHzJV4vKaidHrNrafOBC/cnu8SNouIHQXUOtz
zsP9omi72tsKcgeXXT/68nbRkjgXwsD1sF38IT/AuMFQKZW5s3NX3zNwCi6Sxe+fW+KJoEgi3cQ5
HmToCOOAJhKkRGKBNrZ0rSu3SMxrwsZ9+GpziLLcARV8gxA7dXc6h99pF2bx5Ft1V+IE7v3mfOTH
PdBUYH/c9jYaiwGobYUrqCQnxHKkmiARq+mm5BAe7zPlfPWm8FMNoBkzUJHT1kcnB6uVpB7vRsuw
yoBXA0abyIV6GQEd3zFncIZD1bgh6X+J7OXB0tAPvSBpt7Yk9YzNJ1Sc+xh/1tc1UO4lFRQLZ/QK
vIOMR9yxvTfnN8KjJ7zvZlpEoDydyTqWRWkf47okQ8dXsXdl8xquz2YpOmtPWCagAR6984cwG11s
a0y8a1jsVf1hDohcw6IuEE5ZqZU8qj7tOiIPLf9d1U8B9Gx3QoMgJzE/m0tDChtaNMbDTJ3lNemi
JIg3VcP1NmqzuSFLCPQSoVyV2rsIRT/OBvLELfc5/MTCdb3xajYZeWzrDKclhiOcs2sGTAsVsStK
dGuLrs9rjdcnCnIOvPfbcCm3iM5y5vioZArg7iP5WHO+IAo2Bp+U7LZQkMiNyo/fwbysvpkGkVCR
TdpMixp1EE99H1YkL8DcBSjJdNSk6HdBIM9Ch08N+Vw0jmYSNTdY/kzuw1bdN91sXnV16D/HFmrh
TR2GVFlG0Qn45bGcvnVJa6hdtZTgB1yrEreqNTK22WY5bOGIu7hFwcnTZMen76FRM5dkS00hPuWp
TbXXWr3mcHSQtgspVldBG0zpLqZHGR5lUeA4ntMS8UHrDMcl1fR0O8drJJaFpXkH79kGjeooqcCF
mvk3TzHKytGKO1vilygb6K6Vxn1oJemnILZ4+mzcxYWYmQbG4u8IDmPKCysyU/cjVNMMGm0gh9s+
tRxC4HhO39F+zrpt2M0BCXI8V4L9CHY+AgHZgN73uxZALpUGLbxAdU9VlXTnntKYEluQ3zcYJY3r
rKuxJwYixWG1hEH2OR5k/zxOoWK9kihEIlHSaALgaLZvUIAbX4JxBoFLTFHY3meWVXS7PDWW92U5
Gk9VXvJwHeMhbB4I+2xxlOU1vbcbrXt7vqlEX8Jz1m1JeILlVyA0c1qS9CuXKoD+V4Y3KOn8HFJ7
k0i1R3NcZ3c2ibMNlCKVpbuFuTu5NWoEzbQw8AAehEPnSqraC7YJi+yjajhXOwDFbnPuYyB9z1il
brdJ68oxsoWtODMNsQrp1h4xoaMg6kzakK4gbbJSfjzjPJx844xe6OBEzSoNVP7cF2cSwuVzF6bG
Hf21zLioswnsQqoyHEI0Wqx3NFS86oi+Fiz6rJLltl4C3R3CtQBkF1zTFwaRUbAGMM5FWPeme2+a
iHKsjdFid4LgOw4u4OxZ041PpK1xZvhTxuZhULW8cZel01GKEtfYDRj4bwUXkg70yCNtRnwVr13y
YTgIsxn/p24j1Ofs5X9Rt1E0/Tyf+jL7fFq18fd/n1Sy63W+i/4A/CCT8/Bw/ObugIkY0ikMQwPp
wWod49/8sR+2/8XcHNOHEYA3QqH775LNDCn0KOcYQtPhWf/vPynZfuzE+MDhVqYXqBTYUB5DrHW8
/mpMqWa7IkKOJHfkUIjSgdozh6xFdovQq3vAYD3dvjovf1Ej8sV/3H2vwnK0YWz/Ayakp5JjV5E2
7Y2pA7+8zHed6YidssTnse7i3wbnP61GUW78+FkrMAzEHPrvtckEjYrS+/WPM1C55UHfZ4wvZysx
96X04tR4kCGrm2Qsu12TdlN/raf3STgZ+ZLugoq3QmlGVecBYWIsg6csgx4LjOM4AFoLyW1LrHHT
tOTz3JXshq59EVvbWOgk28GdLh6GHutzVAaTzR528Er7Mpyysj1LiQbm5ccoLNw3ojKbL5PZ1VPk
kv+aHDx/8bgOFqyE9lhjwUyiOjcBX1fwrvtd6TAeRjK2pkjE/lCpWwy4mQXGWM7FVS6T6csgM3VB
Lpf0P1U5xAWgP4l/m7hZfCVnP/tSTiXsKtR4NN1dS0kCyKmBF7CsRZ6oHkZIWJTNTZkb8VVDhhsx
NUQKqgCiX88Z3Hmk+iFe0kRCB5duxYRvK5RdasKmBVzXzTJ5bXJcb+ovSTKa5XNN89xGVSWqvL2Y
iMppd5PhUWZsw3iuTLTtCCmY907NOl12CKegWZ1YnnJnwBY4me39YpIHCIuxqYpcAo0NioxGAzIs
/dSmuW6v3IQ+xbtAN8CzNnXjusx2AEGMxntfM8adt9KyCXHb+sQEheE+ADiy9FFouI3AyceuuSNL
MRZMpiNFOc3IojDUyhLOK5FK/6bvW69Sd5moWtjtkt0Ulbmh4yowNpXjkCu1xQnvL7c+0dQ1lpY1
z6y6WQYfTV6sqJ0+oMXLF0w5TFeTHZJDrT6VtWiYkjIrnec7fgC10E4yjyCmlvKFkcbWlWlD7QFD
hQ7WBhTa3N5Dk1HVLd1T5ybuXaEihYCs2k3O0n1ok5mbqB3VTLQLnkSx4zp69Q7BXwg/JSM9maiV
0oZQ33t5dRwLioHtRJsiibRfdV+WXKpl34MbGA+LIe3k/cCYuSMzuLOMkby8EYLEDR0kxt6jFVf1
RnCum51V5zXSOz/ApzEAg243ZHnianVEErBYQpekZ71OscGEjGCAqsC+8YsRulJv88rf1V4GYV+b
rpbnWlVuc23CWrQvCQtpy4uMuFKbYCmDUmJrOEs6PfDahGgUE0PDXy0nhLMWq8K6JmuIcGngSdpz
9w7qOItipCiMYz7Lsdlkie/Jr0ZTOsWRjMg5uVAer+6tsszuM+9DF9ijm01nWS8d2ksiA1G0KXFM
Jss57ZaVaaE6dAEm7/BwoaKNp154VdSgtCVTpgBecXCxbyW7Pk6leVDKoF3WD7LGC5zO8mjNynNQ
JUpQx3HGFm2TWrAYNgNAGlqDLvDqqBoHY6s7knKPbA89I0rISq6I29D4PW3RF+FtEYLIPjJO1+8A
B1kYQlnIwcFticx4SCYylNVelKWTv28aXGNHG/72RA2DEKHNnycEhCUAmtAc+ysPx9qKjCU04YiT
wSXG0rFAfxleZnhbO0+FvKxzRsdnwgpKBAc6Tl9q2/Fgd0D9WgXmVG4U8mlyPScdak38bstDZpYj
QeCeFHoDBqe9KJYpYES2aKQQSFldBrS8BiqATrCKHrgrtb+bUzd1HrWwICEx0SqTdRY/hTyiny0f
JlBx6GTIKO95Xkmx93FqrshLgfei+ZjWI9OwZ1PUdLpqRB+sZnheFXgp6lKHbl3j7Zt+CQb9krQ1
3cFgC6krbtTnsXXpgCVbex6Fo18mK1Ugpf6nm/VbVYRv5dXb/z8UXI8dOONP8w9mjfVf/N7Ncmns
YzT2EdTBwv0tTvC3wkgg1Fp1U8ABUGQ6TN7/7GYJjK/Gd7wkZEaPKmhtMv3ezhKMEfg3KAH/OKj3
T4qjH2sVz3HJIPzusQVJjXnv1MnVeP3oONyS+wXi+bMqXcXcO2nf9VCWu9/GST+tVij1XtVFv38W
hm8qMX5WuM7eXtcqs2GgzW4Le+9DniNx28tuR278yEb+cRgSMTwUeTNs3Y7YgVfX5C8qsh+rpN8/
mc800YgyG7EoT19/MmVKW41WxosvATzVuPRKJLlUf/8hf3kqbX4fwxeQDOt45/WHVA6yiaLhQzI3
eMAxtanj8apYdn//Kd9VdX/Odn7/La8+Zj3Lr8pZc2zULHEk73U3ZtcD28KNhhrzDrZdQWpRrIZD
M/nILNKSPqRbFh+yZb5LJ95sf/9NvqMH/vObUPGvAkQM9Se1py6BwgWg8/b0Bbb2Tm2bKxJxDuPW
PZj8ifeReJ+ttQEytGWgfgdrbVt9xk12bm/oJf7i7vrLa2z/+W3W///qvNS1QRdRlDZyJ/LeWte9
FNPk/MNrjNySMpv2NBcY+Gtw0vylGNI6Hmp771nSjQTBT9dUpPYmtafm+Pen9/T3rNpietx0PmFa
m2wpfvw9Do93zIE5NsCMsRAcL65oT4jj338KzjCO8/oq8jnMzxnWrHwPzIAns0JjEIskF3zZExVJ
7ijaf+iFFtUD6YwpySgHZxzS9ABjzflsW5rgNMuLbfkRol0IeQYReD+ehYYRY/HWGin7FKSxBPtU
TcVdMSJBc1Z1hnMDdGpNOoTIgaudNPBxYziKqDHeaz5FPXJJ2hGkNRNRVqP1g1GUE4bozDNzNmQ9
BQWuKK3gCkdlUp3lBfFI6Cbna/g8d1XoXubWkqzmEQNvjihaxDghcVORhqDh7HQwzI8+RZu37UZU
XVSU9F+O2frnAZifCo9pN4GKtNEG4lzVbQ/eqV21fAK/wHvkMXF8M9hDEh6GEAkB/Td3FBtLZCL/
UtULjLRBS/N5qfqYKVuJ8mufxK5J6GUlxfu11Gl2aUhPtktqlR96x6FdRamYqGhZ3NTaGti+D/Aj
SQrLMVwBIYgJ08r1nNMDTGP7aUpNne3sIOvPpgpM+JExgLgqF58MoaLpgxenmaR5E5bJ0G7DPiFY
ihTmhjiykipk7w4Y9TPHDNoD2VXjvNcUoS8haks7OPjhRKsa83y4C/2Zvpmwg9bYF/ShPtm5jdQW
nN0yRzR6LMm8A2kWVXOLSEurmmIrTsxbq7PWHr83B7ctLIPbXtv+XWcW3mcYyXazLcu+vA/H1Byx
ioRsxlCmocNEObOQiSZm9S2dbJLCXTcLSRqZqoqy0EkpAjE0TJSVeiECOkX8tEnNlip1lFb5hfcn
Wyptju1z5tR4nRU15ztsswGYJGTVX0ScZNeJUwkSuoiTbDepTJFrSj9JwFlhLnl2wrokewVnVrLV
IpDfCq+br1qgZuzypLoFebRg68umpNta/jDeMECgE42hGT6sTJIbXDI4A/26CO4YOZgL6jRmKmzI
xPgwjX37ohnRyLM5pqNLlp/oHEweIv2ArCrOd5VB0vEmyDQp247Zlde9zBjOkAnbXw42Wlmkd2q8
swa7JLvXnvW1nSBNZoSZDQ+dVeAOTCxDPQZlEZ5BpoDXa5U+iGXNSIz3giGIN50rIrOo+I27OaU+
3Sx5R+RlhkkNY+8CG3NbcKPfWILdNSIvXxwNUXbtxhkyG1xaYdovOD9H4oEISLgSTrB8tKQNDp7b
LLjRFLG4+/oed+Hgl8ZHL6SDTrc78yV8P+nch/HIuoyl03xrJuF9wjKFAzDsMFMy1zbzm5oi/5Fb
qnxJEybXO53MlMnpnEuwjDwor3NS84hldGLzXvEMYfSAjZp2Lihfb7s0yrsiG90B3OnZ/dOMmetK
9vNqoOSOuUfCRSTvUnTV15qhOY4ycga5b2fmG5wcMK2HkRa3dyRRrbpwTfab28DJUXIWFot74zag
FHemhS9v7xAv4Oznjq3cluHQgLOtL9t0Z0ItGLZWKpuPQD9BxqemO96iFXUmvNVB+3U1UxJ6DNOX
Vqswp0t3qEv3MitaYj7LVGdz5GdM/iLVJqGz126YGfitYmSi9Uj7H+AIC+FO0joFAoRVSB0BCLSA
pRvlBuexksikF7ftxk0MpM45OAtK00uzE/77cKlA6i0Y7R5S5RjpgaBfA7hHNtpkLeE4RuzZ5N1y
xcRvvF0QxFobczZLm8BUdeMmQy73rqn86VjFMTOaRSq33VrxQAKdMc+t3todO9Uj2VvrBTN6LPcE
o0m1BTYdcDeHafjg+hmbFuCJ/PXaqJkReZ3OeQx2nhCMZcxpPIASIXLH6e2YpDX4HnRjiJLq9xO7
b5hO7cIbSPnSQGrdraGcbD8rGZFQ6TOwyYyBaN0+0O+cwvU3Mx1/fe91cgWDxq5lXywW53nnlfOk
eBGkJQAUB4rcDgOReztZuiOt0p+YVaRGUektOOi23ZkNXz5i326JC2QMbrepUG8vqB54ouZmJx8p
MBNnH6TjeM0gWnh7xmtlsDfId8AqF9hsbcveIFOB/WCIOqHvSYv1jNyzLl20/d2+SdwSLbeR2uVe
NrnVvyPI1NA7Xpz2BxcjgX902DaG98KLOWH0U9opSi2DeOcRKJzesL7ghbByGHhJ3tvjGa08W4AU
YLexcQezVkTa9vkVj1VUugGOPiJBreYINnZ5MMmjAtY5xu5DmRcOsYSxVVM04mnYoYMJcQpMqQtX
0kTlk1+SEqrRwxa0izoaXwBQeJ/TNVhq1R/8rHPUeWmGBDuujx3Jxr8EB4JZxPqQ8jtv5sLyGHHV
cr4Eg41c1AEWS3xw7tiXrU1o1sbJGE9HHQarj9/rnf8K2cX/v3K21d73d438r1/Snmls/zWrX29c
UUT+sXEN/8VTyKSVj9LBN7FuUOj+0dB3fDReIRof0EuGtZKSfm/oO/6/LJ+G95oHFBBCvm4I/hBh
+AjcqGORXcIaMNYN7Yno4u9EGN+9aH/WrL6BvwmxOS4m9nKANb7r317V+sQygkZYuTnSqqA2e7O6
WHrnpinyYqdjOMPcZfZ16hIx3ztEr9sTM0S7BipjGIP3zi9oW4P0Ga54bTiHYhlJdEs+Cyd7CpgL
MgAj+bTy3JvQKxj30SRDK3c54o0TiLI/4CRC5l4G1lkheb0FOeHqG5aF3kuGoRZD/RXWDHAIf0wp
SSMc1Y6CjbetGJZHQQIzPm/LB+MOJAZOGU1dZntREJTOzdxSBAdjpXb0pG6xblMYGIQeFaYeN7ad
Z4e+rtMoNOv0ELe5f++0WN7/+Rp511T8d6rdfC3d/N//b469w9dmpYOp00P9d5SB0hb4+bL5P13y
te6z+gcwx7o7/7PVg26T8ffv7ZxXgmTf/hc3P2K3VQqMpGKlYvyRDGYR/hUwuOG1YLBX4q7+96JB
3rLKQmmVIIjiFbHKTP/BqvlxQyks02Ewt2qff9xIAsZJPbVk3grnJ0Ygg0G2uHK5e3Uyftli+fPo
J+0IVDQASbLSj2ZCc7bwA4IjBfo/a+D8efST/TYJQjpL8sSLDJjZL5NU3oVO6vnd2777Scemd4sY
t3rsRr1tWXsLbcWx6zP/F4Csn533deP96iE14tBvStF6Ud6P8yot9LuvMmlgzL3t26+f++r4k0/t
xMjEi9Q8W2xWF98/EJsspl/0PH72/VeR8evjC1nUNXE7UYzw50NgqOwS5vPv8/SfNgXXK/jno/zP
K3vS3lBqAhu03pXKLsYE59+4oAFpwht4KvYuLtQCS8GYf+Vy/tmPYd2+/jFjMCDtxBoa2RYJN8pB
C0Sgef6Lye/Pjn5i41dJuDBnWLwIUgHUrhyDmmk6zv5NF3qlIL7+7t6kKealQVx8Y+hHduDUn9Xi
PLzt6CcL2OWGmZ1JcSEMPV6oLu2hMvTyH2Uz/fsyf4fHvbqJcFnAtUhcL/KGCn1vTVRHu+UZZMe/
yDP7yalfQUmvT45ZLkuZ8OiJiNZZ3g9B7Hzr4HG/7cJ+x+K++vpO76ZytDi6DgDABZbEuYWP7W1n
fv1Jrw4ON0ePI7ODCAfg9ICHz7xxVFL+oz7in2f+ZPmCrLEKXwRcV8vsb0cxm1tMV030tu9+snwD
A9+TwO0bhb1u4jO8Vc1DzyoQb7znT9arSH0tDasKI2q4ELS8KiPBBuKNN83Jes3RqAUOOP1Iqdy+
ppe25hUU/tObzs1qP3p9Xdl5glRPgzBi5I/6avDDx6ST+hfctp/c8KeMDYwUWLsHO4x8WhVnCLoq
elDT+LYb/pRrXMfNQkaGF+I6wlptIIb4kiZ28/VtZ+Zksc66ccJxsDjvnpjfe0hQoSSOSXX/tsOf
vHHh4xToZ+cQQ7HV9jt3KbEphMRY/GLy8bNTf7Jgu4KEKlLkY5Rwebeiv7xbvyz0PwqY+/eCRfT0
w21T2fGEIbGOo9kkyCuj5bcJ6Z/s3nZuThZsY3i5p3CLRmqknRT2JAZp2/4VbfFnZ+ZkuTYZyRcO
dS6zPLwp+ODFUaJgfON1PVmuuIvCQAEejKqw7u5l7qfXQy/CN70AEZ6dnPfSsIOkQJuVSivbezRc
rmlewXV4y4n/DwgkEOCQoMsxjqDDGHthi/wTnqn+89uOflIgd7aak8GqRZTpkc0kcQaRO+p/Nov6
45ZkW//jqfGnsKEpo0SUhpX56NkN8iCCoF7e9t1Plusi4U5Q14soruZpPwRmfNC9MN/0jHfW8frr
pzAg8y5XYRlHiSrJ1+jm4ta3C/vL2777yWKdJxSrjLjQwNmldZWaon3HlKDcvu3oJ4sV43nVe8Ms
orEdpyf0sMV57BvL2duOfrJYHT8HZzvwGKuXxYowclxncdUc3nbwk7UaE/XYqkbHke8KuRKJoQ6S
0femsgBB6Y8XNR69WopiFJGDLQBhoJEftEXT+03ffeXtvL5lsNMORIMgbOxBGy5nbSnbBzv2wN29
7fgnizWpeluVCTF5Jh0opnB9T4wZITC6feMPOFmvOboRs3X4AZXRezu8VfEH28myt62o06TlgmnF
pFKeNcPctRfpPOdnTjL9akP4168QJAU/nnzKAMufkbRFKSrKM/gpznsabRAH/v7cr6fgP/ebxJD+
eHgp2WWSMiCiIAW1to0xQR2IVR4IFUzRTXgN4tS3rd7gZPX2dEfLyplENCsfs0liA62k0fjGo5+s
3qzxjDJj8huhObDPoXQ6m47+wpuqS+c0hCfzUfCKKkkO2EG1c25A539saOr8KrX7J1f5NHU6hTWK
ScdoD/1gxhGgWn1ElPnGx4N/soB7YTkAYBp1aACk4mgeV15lky3f/v4e+tmXP1m/zuCmGYxQtU7L
ux15bNhp0iJ/29PBP1286SxQO1fi4AwUr0hj9aHNmbG97bufvGzjNAQqa7vxwZ2xV9OjwGjrjF3y
pmYXncYfl5cxovpQRZ8wLhUGQX11u1x5KEreeNf7J8t3VC1Sz6BLjj7z7M1ojcNlL4sketvJOVmx
C+DkDG19d1RDj1pfws1Zdh4pvm88/smaJTfdrghyb4+6cLstAJt2WyP0fOONc/LKbZm6GHGRuEcG
CuEBAY+8Y8Dxtm0J6qcfr2xTDJr7chLHrJUf8OTVX+Hvquc3nfhT+WFHaKauSGM5G22n/OiauXyR
zAXf9sxfXSmv3+dkfM59kk/6LAQNpKOxC/vpqGJTf2uMnuzuwsSY/vc/hGY+B/2LF8w6MXv9YQU8
eTKOoJOSRWgnFy5Ntdg8+D2UsfpyttJBoNqvVG5cyKDxnatCIzU5WKY9x1+1BccB8Gedd4xhkYMg
UYfcv4gepYVfj/VWFLPtRz6ikfxzi4G12vjYKGZ7I+bKs87ThuE4dg9yOY0oZ6ZffBaTLclyw/ug
zWd//ScTxWoGJ9bDN1+e10R4Vlc+RPz63E0CmTwPNbHwSAgbNXUPJJsMJUqfue/XMAqeHAzILE1e
CU5Kq8lfhMbpuWwnEjSSx3hOkYBsHEegGpXNjLmvMZ18usSSucA+VuYIYc50qiK+lyPzxitU1MEi
drkl5/zeJ5lyVQVNiTGhk5az270vO8L9Ds3A7XAWBgOBG0mPAL3ZjUZZogwCxrq0Z0vnhAS+GyJt
nyxZ2vU1DK4QxbbuHK+/JJPZInlF6ykIXhhFm+014YAt5rwesJGxG80qY6fXTFPgI0Mg/wQJmd0H
xTycjRyT4T9Kasf8vJAgl6IBCtqc8NzZhgFYbQZ3svzVotj2hH63M8g1NF86bq5zQHTuXYepkiNg
lREWeSGMZtx5n6x49psceFB+HVoYcI6kIBuSHxQ7zRz1ygzKiyUIsvIODIzU1o5aolkOqTu76koh
AmoRnDA7Gh8WQsl7tJWwRpA1uaQLy2MK30Y8VzaUNZIoJRVmuhkn5C+r/n5CobfpSY0hk6A2c5ug
Sehus21fIDIbaRAa5kw8SUzYqpsfTFuU4LXaRQmXmVEdoNjdQkZx5KfRVlo/DpkVpI9t7LYjtkmZ
Dyj7QOFMvY87PbHTM29oXO9jpqwy/9bD51ryqE/EQijn6An+2dYDGTYdoT3ZpXmYq1iVxJ7nVWwa
GxORMPkvdUhuJ2tCN0PwjYyLFDNElrcx3kGMi7V4EgvW2HyLaNheviDMm8WLY/jl6hlxe5JDc3zN
e1vqdqovmACvC8xv+7TdY5htwomwwGYMpwuHaGezi3Jk1329FyG2HoOUHhsF5M4Pskp/tehtDPe9
UeTquW0XaXxtuswqIyuWdrzpdd5ukk6oD0NOaYnUvjmD7kf+ejF5yI3cEbcs9cmKjOvQTMK38LP+
i6k4ky9trizyIJe6MudzhDGVf2l4qbLuUSD6KCPYyZZ3FWaoc20Wxm1owc58wSKkzjurU5c20jCs
Xn4eSXj4G7RR1A9ZFucPGI508pJgi4Ni4YcpqcdIx9I2vppKvKGXui9mB/f65MRhkTwNKfdgcYUH
JbSy83ruqjW2CMdp917xMHGafZdPPtZTKyaW8xxOzDy2u7zJE7hZTolC74MnDLV8FTZxfo8KkzzY
Z8LPrQV5pO30yx0pJhQK6KEgNtRbbBFFTh5O24qp3TTAVDIZjU5BFNPRN8aq8A4VefEKarsXT7A7
NKIReGrIkXu5R93l4STtnTnAroYBP0cDSKZQYEcTZWYZbmNrLDDGKJhLSbhZhNMa7caYEe48IYad
w3sy7bX3bIPvT0gpH6vO4bvpUTvfyr6zm7ssVUH7hA+7MUlcnxw5XMeYtadPGspkScb8d+lYGbtQ
zfaqlRlqMGNIK2ihOvH8aeQJ2tmFdVmMpkH4DbGdLV23LojtbNqWllDm0zTo2dj7TuE53wbB/rA8
U00SNqQgF4xPIswdqrtux3zARFNk07hEa2Cc/5DOAEk/c1kHTZjzFLiIpXiT6PB2khlKsUil/Vi+
LPnUio9dnyI6wnuG8AFjU1JP1nAoWgk1Bpym9JIbL7UFOVS9u+C2zcjKQabtjUECzVnHLzNZLekd
kh893JBJ7VoHTk3ifAGBWplIVhF/JI9UIENebEpI7AkYQvDv+ixokaGR7BoG2kCTyDuexwQxorWl
t/4AaPIRWm3TH43OUvpJlZrc123rZikO/LKfWmznUk/GeDe0PJWuFCH15d5PDCyLph8YROeUmLUr
pMONeeenTk/GPKZkwP3S0VP5QcRgS5s7Nh05o5vOhQkhL2ZfLhi3TSWnC8anwjU2FkK34QBDzkQ8
H9O1KwOA+c1cfXZLMrFcHPUkAGMtbjtH5mRT4ksuiB5I0pvcH3CRlXE8OZ9y8PB1tVvGvDf1xsZD
CEaotjjGBwW1Sd1gdsyb+pAaxGIHh9ocuwC+bWKK7MJqakPNNzoYUR1uQ4Wlc4GMsHCtNi2OoS6j
rTobsbFDilblFc6ywsfg2cp117/pF1vIO9kTM55vYkKU4OEumvYjJq3OxXR9U7Y6IZ23cSkgpq63
pq8mv32JN75t5eOLoxHWRC75DbWGJzLV/dGxAm1vE2HEdCmop3RwbwxmUV0locowIjIOo9fwjSDp
cW4jyTgufOR5SRb3Brh+KCJMJ8PgHToP935O7lNqzZ9nHp+g96xiNs7zFoTCOxJb1XjlGHPTG9u+
JVYItiqXyBiLjWQ5LunjpBU3yNZacQjdlqgf6GPbebKq6T3vgFx8HPzZB7cCwif2DzgS7fRrHpZ1
964LBjz0BweAUWBu29Jrw0vXaIPE2w5Dg1FvmxF8jkGsJkMYAfRo1nLcQHjyi3st/JFHs+O0Tn1L
Xro3nMXh1Ht3CywEzH6en7lLjn6oR9YNFCYbA3jGie2vO+h6gDmcwhSeiLqHkfoQ1g0vfhwoqdt/
FJMek6/AsBycgjVZWQOgSyQO+XOIuL2Flw+i0P5gjiFur03bNeys4IYMi2iwAA7VYu7VUsNe2HAN
CCzYjCTA5hcwKzrvnom3HT5kqEHLnithmS3tYa/Nahpz4DXTDSjfQp4HTuzm78sFW+YX38okLgOn
ticeFGXYmR4JzUQJTKRteGX2ISF5qks2sGWolDaTJJj6DG91jpCX91pqvVdlmxlIU0cjFZzAFQpD
LvTKUj24GVWvtc0QwEAfKUdXmPuRGC01UG/h/08IZSxlfJamA3Zcyt3JvKRCcYL3dsmjEUKv6Sfg
AZZRFU+QV4simlr0mljoFKOT54rYJEX2HF8Y+tRQVupCG42ybr3KCQRZZJNnbvyqHpotEV29WW7z
si7je5L6pu7MnMrSihaE4A3l+diEj72fTt2VbFUyw672u2LYEOlNMBx8FaNxrsTCmrgzkCfn9kbC
/ChW/6Xn4qeGytADhIYVluQgf6YRRBoFjJM5ME5DlfhfoYQWJhF9uMj5+1XO1ProVrykPqCK9v3z
KQ8a9ykxeZ58WRpO2F3R9e54kzaVPV5PgvqFXLjaB3HJvl4H532tuv6bKReCjA0DWd+wGQczbY4k
NeXDUyHNfH6wwaCm96MWNrr1Rnfm/B7jQ9FiXh1TjXwTLWDzvjOYFb/AoDBrc293I9DVDQmDPjL8
sLUo/8dES/dsbnNNnAUpHGV+n2apAL1vxnJwv5IDS+K9axZJ9V7zEOH80CrMYGoYk4i5CqznFrP0
UpXLJ0PK/G5mD+he+oPopg0WXOMWEvFiRgCOsvAxIwcHNi77qc69EkVYFM+WKNP8pqA7YkVdzjr8
lMBm7TF5kwrvbszJxOO8IIj6iv1BhHczNOKJrZYWhnusjUY3Zwzfg/5dU1p9+nkOu4Cfz6O+mG/I
limxh7Xl3NdXGCLI4oBJousne/q/7J3JbuRKlm1/pVBzXrBvBlUD0unucrWhULQTQtEZ+9bYfn0t
172ZJTEVVy8JvMEDXiKRQCIiTCajHWuOnb02h05cFW14GGjR6wYeM3qFw4DBd/ZgIWYuMqyLZ704
5lS5Y9jK2e5j7w12fQuEFe5Fl0JTwWMbo3PlIcaHQf+Z5XLsD+x88FVLTZ/RNGANyKzUUr3bqXJI
1avW7CPvY1mXucma7Vp4VCa9S80xBYz5BaO8EASg7SQF4j0mhcM7pRslSfE+i0oc561Gyc5YKOnc
K6Kb9FOLoYlzTJcxz/c8Y3j5jZEvGWTvgqJu+2HygIkHFXzvit1GRJ2/2Oi2L1UVg4/7fEqgrwZR
6eRShJR29+Y9+UF0g+k0ZKyEozka6d5cKC091Ij5nVCtu0F0O8Ts5hgOehyXV5w9neHkuEKzwfz2
QuxTgwg9AQy0o9Ayl5SrsZNozVU0oPbFwL2vkuwyKcwxp8BGGzN5oc6yd9FmD2V+g3d73V308cLb
sh0jpRd+Tw/to1OKxL6ZsCU1rgAaG7CTbCWt6WyN/7BvCHdRL6PWzqrvwsbU5jMk+Ua7pe4dELY/
Ultu3yIBydqw7WQ7XNkjfo8XZtRI1nytH9SLxGyp5IerrvMSb6fS9L6iAqynvZssQ/kA1Smq7+x0
0RAXG1yBbu2hM7HjPJPzwRwOuu4V13lW6svNYDPQmMH3SND19AL9tKksO3wmkhKZDIxxLw9z3Vbe
Ui7+Jp+5VixaRaOB5TXFBVQDL/N5BGooLeK9/OvfJ0V+1/4q59joEXE1tPFFPqnNJWUF6g1uRdm2
Z6w11wNGUO9wTlourCru/LHTmofZraN32/q+Sjg61tI2pYEtcWMn2kmHHPTpfGJ+o+9nyMmr2aJV
xlGMMOnnOcHbqsrjOg0RnJ9vbiDIL1Dot1Tsm2WKzt7WFab9XCzWXqU69WfiZVy1UuQCNwkTSZLJ
5ei1TIFZe+3sK2Y7G2xErpYqO7MvXP5CV5siOuhI2ahjzmrd8fMcP5trxXPK7iSGRIuZ1h2vdeoy
5/kbubezFcWrv+EqKzkh9AVmPXcXAyIF5ZQnladYsBo0tdp51UImxbeixYTMSJ7LxcQItfTsUwyo
KRZZrUUFPuSBVQg1CzL+fsqjrj162CFYV/YQKRm0KoT0fWjiYYBczGkw5uxuuJDbnJKkrHtXgsHr
0MTcUho59jdTHWHQxHnFbU7nSjr4EU6UcdMNk1TpM6xmpwozCxBlM/D5kcVAP2S20KfDIFoN9mjV
8RKCcGsoYsiYeZRj0BhE3KnnQ4PbEbmUZhFdjJHZ3ACNGPWiCNGhTd1wMt3JG24K0Oh9dpON3Vgm
uy3z1LZWaUfKv6uoiuI8xNbp0+LN36L+47aWz4nOZ+VpuSVUafa0jF0MdI3Jp/Dorcnx6tywn+r7
nzWNIPlclm9k4ew5d6qh3OXkmja2fZ6Pz9quexB5EbDVUB2N5bqy9AmFYW5vHO7VshDBIetyEC2h
NuzVygpE0m7K4uNP+7Lf6OBSoGVaFi5TOZyWktKxPJu3FbnY1ioVrkctnDqnQlw0tk6Q8PiwsxXz
07aZsgp1Z6Zaz7SnLMRy1j6KUj6OauZuGxdz9f6wuF1ikq/JQ+N8DBDLVcIr0KZ+n/lXz6cKw1sD
3LBI3IhOv2Ht8756SgfuZlvzq9B0mrFBYlviDuX20yWubtp15CqbCmvtM3Pied8t6Zh9O9P3WP/e
1AKDa2tbAK29wiKbTJuT6hw10tK3azdHEw6GcNuYrKIz4fbWIRHMwqRubsnOiaNVT+p+W+Or4KSO
i8dZrc4BTc7596UtxEWX6t4be/a5i//6wGOfKbfPR9yEqjMh5clD6/NSB8Zbj1S/a3YVmZFLyho7
0zxEI1z6rdakpOO0jcGzikwuOXbjgCMLceo8tGLU/WKYNvb8DFF/PiBcYWXdJG0e4guIfnVKogCZ
fbNtuNeGqzGX80VQdh26Xn7wgKYGwHi3VfpAQHjZ9YX6+VF0uJA4Iil2ZJNLfyadt7Hrq9i00QQX
S0XrdXrV9Q9VvakAx16D5UydM+GizHkIUfQaQ5XUb4Ehboqds6zv+cc8c2ZVQGlpCJL5osqK4jGu
LGPTRcA2VoHZ2C56D66FYWrb2dfWVrsMC/V22/M6ysWXfV8KNWkS007DqEv2C0XGR3RI02HbwKzi
M6/mXhMqAwPso9pFVpkdB5sXrm2trwI0he8nSx68di3kTNUkvTn82NTyWvYFrqVJ8RxKQyqpOgTA
5g8DK5htba82zlIuKSkYN+HRT90VU/011rAB3db2KjSpyXKaxcByTUP66WOaeiycYptmCoe8lzMF
arOc25aOZ6M4FYYFLyTNNt0Y7aer3rOD5+DGZaGTtg1TmlWN8kNXFHfbxmQVnOUERwrKWBq2jnQu
pOGcuFM523bNtVNJlvOK1HY0XuC9a1lgezf2ehWWE8ndtmA/C+d8DAD1AiN0yP1uG5JVWHa4l868
kTJNGsWE+aGaoe3NH7Y1vorKPAKFkfVFGtppbuaHSPNm64tD3nCbLAq3xpfz0HEqWccyTykMlDwh
fYpbY9vX1FahiatbP0UGLeNJd5KCx+OiWx42DctazFVbcdoPzhKHaTF+U5T+KrLqbfVp6Ltfjkil
Ov00xUYcDsZk36fq9MG0hL5JWmGvZVxR2cBC8PokFFp8jVMelwh17LbtymdXguc7py5MkutNHgNq
cidU5uUXLkRvGd6fG3nl0Kmtdk7g5NykUKGFEGFK0NSdByaj3bbnrxFTpYIzcaLReJ188eI6jGN1
2wnoCWL2bC0ENZ2mwjBjBnxy/bbWPK6bWrXxc67CU7YjsDh4puEkHtkryFz2WI5smuNr8Vbu4nqD
VJGvmetV6Ar5EXWnu+3CudZujUNS6Phvx6ED/Si1Djry/m3dXu2awOE50s58yjGVAfiykaeALN12
SFFXsanxkiLjgfGmFkOliK3SA8Gz07a5olov4wezKyWdFT0O9RkJizqKFHh/Mmw7vqmr6LSGoac2
ldbJ+N0g1vrZLIq9cdBXwcmrUsRzRhGHreKiqULwmy1dtHHQ9ZfDYgp3HBoc1UO70dOdi4F3QLli
vC2E1NX2qbf4+KgzXXeVOlh4oKg/b5uIq9hsC3eRQjhxaABG89PRG94No+tuav1fjK2g75dj1lTs
QE26w/2HcoNN3xJ698vhbufIGxuPlguliuH5fZt60h9bxgRvm5dtY5Q+AwIg7DMeXfFbAoHcT8Wm
in2qV142XjeukVcVJfRV7/F8Ckpt8Fx9Y89XsRmjuitipaFxeZXMGI1u2jOttTjLgS+I4L+PQ1nN
V1iMXS/DpowH5nsvh0NtXUi8nqTHlIUKv9u0VUJxedlsSZFcFyOOD9njL2wNNxYcx7bNjlUoehSP
unE8EDELD6DjtTEnm4ryWfVfdjqfqQWjCjIOeXrlkd7oPpQ4SG9aQay1FGsqMFV2Jj4huOn3rUup
RLQtyNcyrMk0HNmabDfm/IBrTBlvm3RreKeWm5gOd4ShZmrfZyh9y2JsSyhRQfNyqNH8CCkLph2v
TBgaZTP+OKO3TUMKR+ll64XIs06dzpMapDuVDVW0A2ixaaOBU/OycSrUjLlqShoX+II7bq1dxdai
dNuWkLXwKvfsFltgmu8bylWGeDpQAmxs7PsqLGshVbepOGdaWdt8WqKqt/eGQ132tghyV7EpVOwM
U972wzZP32WUcaXufNwU9mulVTUgtRo64qcotGOc42+UFADuNjW+llnh3DA47XgOzuIAC/h2nupt
281aYjXDAk1MneA0SveYlUtzUI0p3W/r9mqjzHBA6GyDVXaW6AL2jlig0DppP22cjGuNVasWM/cd
fkCrmMtllvc/0kY377f1fhWlfb3UAHJV1i3twXJg5U3bXh1xCn0Zoj0GkaN5XhH12AtiI+qopsVr
flu3Vzum01QJpGQaz9GNx8k1qPxNZ2/rzIN7fjOGkCbJg7FsZW53l7uKRm3O/BbB+Py7/+vN2HJW
oenMi6ZHJXaagyeHq15Vy6uGh4htxwhntXXaUBGzQkL0SdJW7NrBxJtsbKxtra81VRnaC7YinAAF
5cYHr5XLRSTFvG3Y16Iqx0H1oUnQSiA0hwBDuzmM7XTa2Pd1jCruMo9ea+8zr+uPraBQb+Iyvm1B
X5cknSX1XlsCtXIpvbrxLLHs8jmVG/tuvZyQ9ajVTUVB2B78BdUfplVALNPMbavXuiDJE4OiLloK
6wi789BAI3HRGm52tylM7VWY2lk8yVp1rL0Ttdole7bqR0hjth1Cz4S656FaUb07jYB0QWzY5bvG
bIyLLKcmbFvfV7GKAZ/TTGgMGPepf2cpzXTMY2cjpMlexWriYrNAuRQcpd61MVmU7mdg/P22Dc9a
pWrxMI6nrM/tfTnr6VHJYuNuaKR8t2lkzvZYz8fdKQpPQnm3KcSkfLMEOns94r+27fiyLg5SSsVo
VIeRKdLerfzaRpWrSkvZ2PnVoVftIsSmCs27ulbtG8XVdvDMtxUJWesiIUebsQdMmDRjE79DH1Rc
1YM7brvPPflqPUtQulgD62rCVyU1KUIl0zSQnIO7cdxXsWrhVOmVglXMMqfmwapK/VdcJc62aFpX
CvVdjzXRxArsebm+i9A4+o6X5NvWyHWlEAY8Q1vjCLU34ky5ghimBBrAgW3rjLWK1SlFKEqJvr1f
ZKRRPpzZ1Em7256ysAR+GU0ptpEGJaDWmX8R73GO5eiR29a2++O6XMikGittTXZtmWY6HCVDhp1Z
bJzua1/hyYZ/01Yxsdqa82Fa1PzoCGP4tmmdWZcLDW5ZL5iw0XqPai3LrRxjLKPa9lXXJUN21oCt
dQrmuzXoRw6QeITqc7ZtX32qMH0Wqx4SxzIe4B9qs0IZp1QhTAlLud82MqtYbTgUUG3PzldJHV1u
mX3TcYvalNu21jVDjdC8ssMV9TzdMSob9YHi9irfdtAzV9uq1bO2N/3AIdUy73SnTa4tBEobZ/sq
UpXBG21rgAsZd/a8y+tkCeul24YJsta1QylF9oqnGizuWimu0PLhN7BUxrYyMzzJXi4EcN9d2QxM
d9fGQ2SIGtOvTLw4Nk2ZdfXQAAO+l+jm9rMbJT89szIPFTnYbRQfy1htq0LNGojBZDJIkWphM1jz
BWX09Rub9spI6B9QL8TmL8emlKOn5xlD3/WjF2pVhherofZH9OeUUceWgVK96y7mvr30tEI/tFmq
P2Qc8TeudOtSo5HrQq3g8wJjsE8/V7PT/crNsdgWcutao94c8bcoNGvfl112amNLUHpZu2+sdOdb
ziu3znWpEdp7o+tMy9qng1JegPSf0iBVC4jeXd/ku2yY2x2aHrHt8GmsIjy3sp5bFgtrbGIqYHYA
6qhZ1bddtoxViFuxipLMRFow420ZluWMiUPWeH+2/v+R+/9x5oH/wzuXL/N7dvhVIvvHcm2fyz/5
yz7X/uNsFHv2gqN4zX2ywv2Ttq+rf3hYtOkeBtdP4HyC9S9yuGX/YUK10xwuqLoFkl//Jzgc1zl8
zsAtYtV5/oN/Cxv+ZI72v1Md5INnkVuydcx6Vdj964oSBKI5PBxkZ44T1R5oH82EJVGa+qPC83i2
q4ph/pTX8fDQTtPXnFtBoC64qu6XZMm1cNbis9ubJYvLoUuLOly6Amq+USnAYikAhrbQJ83g3ZUi
heM/TZqCSruzp4/PRvzuzw7/R9kXdxUS/+6//tN4ypI9/0VMk1/B01G3OlRn6et3BbdzDWdRWkxC
RwAHR2zu4v7gLrG5nJqxNYTvZHnyI9Fb79Ip1OZnUuPxi1n22GFbVSe4BbVOYph+bS24vQwQGz7I
ok3u7MgsDBxo+vxygueS7uQk5L0qZIIWEahicjFZs5vtG6PQ40CB8y+OimNPzbHT5Vllhi8MsuVR
oFxFOZJ/jvpRPY3F0Ca+241p7BuYC+h3nhiLj+acAI3zOjVvcahscOgRlcy/125cDOEonCnfkUyO
KMVVKzv220QO2LFMumv4i7BTgBqjSzU3pqNZHBT4/iBIxInMCcxMmYeA4vr6LoYelAce/O8Wq5XB
rfcdWJPGz/jIV5Mj3XcQzvCwKbtC7cOs0+0xwJauw06psLXuaHtCGfc9ht9XIGVm92RZuPsctE5f
MNR08vqHmzjNCSsX6zJt3QJz3rRsL3IgCl9ShzM2hA9hMEhKgyDNjUGBBJ7hLccGN8Yv1jLCM4bP
0e/zSU8G7pzucIPGp9dAL5QjdAoURXao5Q68gbqIpgU9Ee/dvo3F8W0BHYd3CK9cfkSoJCWOUqPx
q8lar+OXyMcHLe8HJciNWP8JLCGNgxhoSChnJb3RYpnqt9VU6leU9o+mz/WICIA14xeGaFW8Y9gM
fEsdl4cMAsp4D5kFoErSAVlBr2x1t2qReGiIxwUuS2UMurEzGsSvbgfSAY+ayq3wZ+4Lsdda0/pY
Vrr7PRmxyApA/8RJcObGgNGWcx/5uqkO5Y6W9K8ImyePjxfPIoSROt0uZTxizVyqqMWWdHDNK0Vx
Pe+AI/XQXjZtuvwa64nJ7IFuNgOUTFW3ZyLitZZ3PQ815jDGj2ON3VYIpdP7MtsSm63cXBbSFENW
RZT21KPYjallvtclvj02Xrxn4bau75xpHNF1R7nNI5saz9VenaMGc8Bkzi+YfmT1UW5bB8Xs1SzI
E1SIQb5E4yfXNNsRqzG3v/MaDWcYZZDyU5Rq7r2Gicf4YOhd+jnNK8dG5DaNX81myHGJUpR68msk
q3pglaUdX8xIKDvfq+r6l9L02vcen2YKHeJyPhZ15boHsbj5r9Ka5XXhZNWDrUPq4GKNIJMlhCMQ
MXypRu34rYiFfcIQJF0Owq0iv3TdLxKLg+64xHP0MMuGb438WfMpD5TfMX6rvQsP+7yF8EYBdwI4
b6u7Tq2jNnScUvs24z+sHRTAQp+9vh/kMY4nDy+susa12vMGIwk6MTmhRCZOuU0UV06gWdEoEIZG
DiaWA+iSi7mtDXwBET6zRmmK86vrsdG6GBjvHY4PVbLvFUeCCLB6192pbVshD2Tpxg5cBVkDLqPp
HPywRReFrZl333Qr6z5ZpSgN38jVCGVg2WSHAmxP88RugbyUC3hAbEj6g1QyYhngS9/vgC5gnCad
eZx9fXTmb1kEyCKMJpQvONmKd5B1OhRT/LwsGDvswFhCJWXsg8lV108VJs1ucVv5KWNl9YJMBz7i
xyAa4V5ZsWOHMhlG41IlWxZ2yeSdcLGCeBLbEeaW86jMexvfb8OfpqbAzLnPxX2M1REWlD2ebYHW
uWV56akzxlRwF/ADNhsPZgGChQihs2H0eFTaoC0BJMDOuRORZoo9DJcGybqmFRUJ3RrBVNkPprOX
UMOSvWdJcZO0SyOPSoscGLOC0XGvCi9LclzN8vFRR0j44BpkCIIyz+wfeu+ZU6gO+YCKmPW8+GEn
MS7DhLiNeUOEW5+qGcCo8lb3lpOiJDnazRR8wa7Wy/kS8YZb7EZXnR4zN9OukwmNY8C6bH7n3glu
g1l99vn2WLEq6NEAd0gtvvcSW16OyNk/xLMBCDfruvIdSkb3Flq2/k6Ppu5X61b6t3Egp7TPMsAa
PtGbySDqOif3Oy/TPSLMIPxlJO02BLcCXyAdY3GbFg47RQXpwvQp8DP9rMEJ8MqtZfc4J0vmhCUH
2Mp3KWrAJr2GXhIk0pEfEii0nj91i8VkHxxrPkaKsqg0lfTN3sWJ+2sDIQXoQgteyNdhdE5hNFrZ
d2yorGlXwrdI/abq8M9zm9x8SKKzVD8v5AANoZ/xO0Zkrd3ZRjEhphWKDS9qnN05UHTZGyDTLSiI
gim2c8axk0HekxL0YWNb2ZXeVt7d2Er5MBVqLHdcmaI7mKdgbjIjzvVAa8r2L33b/41jcv2zfC/b
nz/l9WP9/4Kvzvmk9fvD8UWXP3b/cffYPn7/mXfVC0eq87/884zMovIHFjgchc/uTxrH5H84Umma
9gd+VJZLHRUWpt7ZDeqvM7Lm/MGxGeqt5xoaUXCuvPrLkUqz/rA9S4XsCF2ICxu1mP+Gt85T6fP/
ni3/ukx79vqufvaWrHCR6U5Wm96kWYEjXnHKJEL3ytwtk3MxGMpnGD0gCABJtHBXPF3ssOM+apHd
g2Cvv5dTFCi1cXw2hq8cd59eDl7r0ep6P1lwIFiEu1NaqydXaQQoUQA2EtvwS9i3+75Cxhu1RagY
s7xyrdT1G5PVolh6OGT6R1wndXhgy0kbtEfTaYQP3sHZOZ1uUaHgFHutzB8cTzr7XM5VMC1pBiIs
vdcdUd1rZzJSVKgnwumLaSwnjgsPS5He0POP89IJX5/a8VjmnTgWLXi3xa0kxXx0sDeXn5YbXeCb
tUsXcadW1UOs5g9N0d84BayGuEN2PVrpZ2NMkqBRtO9jq37U+sk+lLn6frYqQH4D/9NL+3ZZ3gLn
P33K1wbUfJkvQeRmK7KZhpOXQqcbMFbvNX5ncda/eHBDas/AUDDe9VhSJlF9Ndfpl6p0LiqRmdBf
xG7oANJao37Iowpgiv2ztYC+DPCKNL9UpjuZYkvvZrnYuyVpkFHU2U7qcxp4KfnCdgZmMS5Dv8vM
KQ+WZj4fw+wHBz6LPzjDOxBxb6ROXqcSMJtXuVCb3OqAmn444VR6ByXgsi3Td3ZrXDPIRzngtjiY
Qx7EVuR8igzm7+yMX8wEtcGwCOnD2zuOdrpPavE+HfMDZXTfkeFHh6WDy+SI/LNRAWpjsuMtOIu7
XjRvlW8+qVVe+0rchp8/pGW8gsypojanNhLHeRkPhXWCQrXzqMkHbnVQzegeinEmuE7B0fgy2CoG
FDLwiniXteOuRtcd5OzzvtaQyBmZtH7haVee0QWeU92LaXz/9xH6JGl4raurpE5c1rGVOXF76vs+
0JJyVwqPQ120m4fePl8ev7cW08etHnIjfb+03QBlQKhHc8C8uKqvCkIFEsxbZijnheG17qyyQHZK
oFtW0Z5co/eB2aAVI7KmN3Kl+vkDvNL8WodWxvDWBMfPkznXV03eXHUSgl9jLxh0DLoXDE4pOZKy
P7emduCCL3wuOpGf68V7UXQYhKjxbSTkZd91rU8l3MFAh+I7efJFzbP3mt4dwTb8/Ptv82p6z7Of
LM+fPTU4Gcjiuara01TmO1P89IrWz6gDtkCG585bpSvaeWhfG5Pzj3/2YyzWv6TgoHPSAIzoduXb
TcH4iMOgc/PSqh3QuJueQzDA0D+zcb/121qlc/65U62lb1EpunLCh/OEhfd7iImXaeaeHUZijnij
/StLSkSI86R8yEQfJHN6TG1rP3GV3imchJgYMsVO2sLpUKif04bTV9cO3zwObH7hzm1Aiqp4q6+/
+wyrPcy2QGFHwFxOchy+1MmsQzmBXoJtz+K7JhePpMkPtvA+6Hq3p1hxwqu3+NTqMRArYdUB20sI
lu5z0Su7SIgbSHy7wot2o4lneIyH3JR8bxL9Hh/nxefMoe5qTQnJZryRtv3daqSv9gygBc0Ym0Zz
WhL8HDOz3HWlDZvRflAX/ZPF1byBvlhgyQxbBOCtve+d0u8t5bb2uus5TwLDsN+BDvEXvb8fK/Wy
6JzvLLTHqCDxYgh0GH8/45/W9tfm4mrNL0slB7zqNae0Q0in9Lp7tch69JcsGW68ccHLFhOHIJ7O
dLoR8bjQsvvKrtVbSxM2GRDM/pxBTYIMEr1X6DVYF6gzZVQYoeS2ccz16IMyph+NSPsAuO2rp4Ef
G7P80HfJo9ppMScRLgfJBBhGc+ZLt3D6nW2ZD0bZv/FLPsmlXvslz4vTs4CLGjyBeQCqTzq3I7tM
LoEcnArb+zlY2rEq+5us/cznurQWY2+28lKlqKHMS+WNV4Mn4vRrP3+15JeuJDXBzDxlVa6S6piL
YCg49JAti+8o4Q88E6dRDf5roKjjt8wwv9fk5oOkhy/seEZ7sE3LV91ZUA5lEbb9j6mAmDpZGhan
Xcptp9B6EdQt2MCYa/CuXuQ7TA/MIxdgXmZ3BsDFIh8uTaWEZkh2aFfGrhV6buPty17nyjZmB08R
xzzSHxddcTmaDVXQQGzmAMhpSlWXD+RMLozOOKNgSPZFjXpftTpg7bj9akVw3horurOQk56zuzdD
KT9kufMpNrIvcMww9c2rq0IYxzoWIZ527b6JzS9/P4v1362oq03MUbvRtQe9P6mw8/xONA/dYDa7
esB+uAevDDBRl3ujBY6k9JL8zljqoc2iuGMnzqg2E00gM/MRGRzH89os9nEk4jCS8tSOE37IEwfh
v+/rU73AK5NhLf4cKimaweiHU2TGN+1w7Qw3Rl3emUaO/Z6ApdhbJ2t09N3kaGHLucDV4pKkwhCQ
LiI1lB+mwvCrePlF1vQ2m74sIr/G6u3QYHFeu82xnpxgTGxyt+axXYxDbgp+1+gUeS1HHBv0MFnb
6mvkekd4SlowO+19ZjuX5CMP0I2CmdIMRX+X21esvb5CFcjwA9L1XtgAHAEC/f04/O6brR8WImhT
STwO7clSPBNDiCR/yMrM2UmtTS40F05N5CYuVOBpCSrbDZiZ6k5ZvEOvWctjosCBISvXAI6EsdKp
DRa/jVugG0dGhvbQPHbz9BZj/3fHmLX2VQHNowocXE5pkVl6UHmzuEjsdL6OyjjirOzeCuCqu+oc
gKrRk0+vUOJB8b0ybU3cd2VSdGSf4uTOTdL+PXgpJVgWs732IP4FblnJoFxUHOlrDCXs7o3zzFN1
4GtzbfWWPE+C6l7MuU6dpcrdYsJ3zySQnqyDUDx49RIacS3D1kjH3WxW424oICrbvZX5hWiu0iW5
d5rotu7no6XVcVBbnJnrPEXo0NtmMKiR5Se8UwVGQZVmnjv5HvLAGaab4s7MM4rfoBKB/5586T1x
JyHzBbrQzWOpZNnR0BvAtsqgB3nMHzQ8N/sJbvJ+jZjCbyHDW1C/gDHCAeygL8RZd8Tr5IvbxnfJ
qB1qMy+uiaILsk43UEnDNHIWAJw9YlZhqGVg2GZ3Ec1ZRhydT/VqOR26wf4kM8mh2qlEOLh8JtAO
Y+iMcKPfmNrnfeW1YV8dYLQms3sur/UpUiTjVXOZ6LqxZt/jOSIYZCYCIZoscKr+52TqrS+Vegm0
qatJ3/djWBmdFTaV9knrrFO2GO+G1LgC0dFwO4EeP+nDlQn3dy4N7Y0t6ne3krWMuRrr8uwMlZ+y
zP0Uk3+TE9+ApwwBbDi+czz7k647n3jCup1ybN7zisLoxFZwWCk1gJl6ctcV2iOkz/u/H8Tf9mh1
MgG4KeLpzKhLGy251cDrs/wMunwfGeUxVuzxI0R9gNXYBYQxmp5dkpbjMW+UU2tWMWa4CGJrHxCl
di2iJTm0fSTeiKvf5X3W0ml9ABfTSbU+iXgZCfgGErLRiYNBuVnIIWo6E0Z9R7Fv4QKrpNmlSnbZ
AvNdaEMwAZS+jftK3SsjTxY9TDwW7vSt+pTf3S+eSj+eHXe0pUzcuteGU2lmF/qiHcZK7FTFvXbc
6sIm1IEIU6vlBoUWv9v4tVY7cKEXqqbn83iKEu0gs+igFlbsJ4l7GUfuLjLVQ+d5u8Zydtk0+FEa
feg6sIQJD6C1J+wd+P47N5ZvVGA+bSKvROBax81Ht8ZG06aTMwwfjDS3AwMbZh/e6V2U4qCbdeRR
rKz8WSjOZckqYcTVe5Nbf5BSEREaUoFboYnvVUJVDFZyj/ab6K6nW8BrfSOV+eI0ugCNh/HZn3r0
veccjvgacWb+pc2aB5216o66aHjb4TCaJMMlaNa7vOu+qlZ11SZkA3j/UY8QXes9GQM4/a4c30lh
JztDy++tAfYtDGmemqJdqc5h2cg3imZ/t2Ov3UGjXKFYQbr9SWuGD5b03LBLJ3+SiuvXbfFFy+TX
UbBBmLN5Mk356LA+k2rHv8Hq45vCVq67RFQccBxjLxbmO4OgB3GT/BQlp9o3ZqL3+uK7lqvbtbLE
ymj1J10bC99T02utmTLQ0+UPo+EZGBb4rc3F1+f55so1qyutYrvDnJ2eFXSPFfZhcdmwmuiT03I4
68edUuvy8NS/fyvh/1AV/Hedw+cy/72q5zYRsfzv6+Q7psjVL7n+W+cf9M+/1v330x+Ln9XuUT6+
+D/hU5XKu/5nO9//5BFQ/iPPff6b/6d/+Fety8Nc//yv//xe9aU8t0Zyu3yRrz9Xrf4+03/VTz+L
b30rXib5z//ozyS//QdlGSZlJueCFoeXJvbNPwthrD8cw6Sgl//ohkMZCn/yj0IY9Q/NpRKGHchh
wX+e5Dc9amRgYrqe45mervGc8I9f/u7PQGTcfps6wdvsxYyiFMakDxTk8frAdNDU1Ro3Q0AReASa
vt6REjH6aQ5lITibV3kLha/2gqkei2OcFtq72YvqAPayEUJ2LHaxxtICIJkXzIi6jqR19QNcGPcj
xXjfrG6Rh0UbR65pwvA9IR+Twn6snehj1ZpflqkgSPD/weHhl6GTRJjh88M5LoGR1/L8rlAHsrzC
kcw7ObO45zLwwzST3u/MurmYlsbx6zh2drbLY7Gu58pl6c2cq+LoWzN54xdO3DOZ/Dh5P43JHPwP
dWeyZCeSretXqRcgDRzHgckZALuLVtEpJE2wCDX0fc/T328rs04ptpSKGzk4ZmVWZSZTSiIAx32t
f/1NHTFKWyPdvuwNPK+VWo4YJcSGsRDocfsq4z672lvKbt3i4awzYijkNbkE7p5gkPnCbacOgLwj
ab0vd2hVHohH/xQVY3+WiewmxqAm8hgs0/daY7NLrSU7Ix8pIt3CVn4xGJ/gRN2IOMV7tWw+Y8We
n7nY5eBlU21mI2SQwRYeRqazLSvyGZLJ3CU9BI6yjZotln+hN3Vq3eqrCcJbYRlNa9RB0QHaqgqy
HpRynibMdUE0kj5IVdyfzXMRnXe986mmCfNnuxXPFZacRRC2tkUMQtGex+mKz51OqlI02Q+lno/g
98VyiVc4hbvQOTtMkfkG2i5vydcDNf7FlHTGNoenczVVixH0Dr16sixT4IryNpazhXW328GqUmR3
JOIS7mXKD9oS+pLEymvmDu/zun1vLsKm416Y3TT94CVuw6nGESaxEfb1wXpP1s69PoaO7xAEFOTx
+J5pa7/NjOXSwhzZh+4xXIkwaby2XxyfJ117eYzjeKIt+wSUzJPhEXs1xkcivZ1AiuauM5rQW7rx
spdD71VlWW30tmD1Is6sS3NrHX+C1MmfwpoEnNC4sOATeikDcr9p4qt1DPOgC8WzvkQK/W/K06ur
bS31jwOGcyguNM8o4iJgJzjP+4xwmmjpvdI1ntsRmCsv12uCSoAdUJsd2Uxi1nqvsx6p8cJtH6p5
u1hOs+lH0flVPbc+cS5iU5hDez/V+t4xY9trQ/klmuC7V+X0qDop/bTStUPczTM5JWm3cdvhI+yv
+zqewzu0SeM+iVKTvijeOaaraIvEmeicvWGSo6GFtTpUjS1mfnJaqKSCv0YaD0Speu4Oemm4npO0
H5mcS9KiHIMBth3u02GJ/LYfz/RxmPdjbx701HH27mLuaqtMdwQ0FI963z73ikATo6yGALcpJyDu
aNoqrVm25Ep80ofoszM2DyNEMm/G6j1wcpqcjp+JWQWNMcia8mObnzMf86vanWN/ZQrnVZ19ng2G
e4C0tl7McVSfdRiOB6Wr3CC1KtcjFGj0KiNh6h7CeHJ4r/FMu22o7LF12nybECXEEHC6wzTtY5JM
m34lI88Ro7nTzDYPwrjG/t6A38PeKHayg7RSWc7KgKWJodwZytk6Wn9lteuGuB7p9yvJMsgSzL2V
DMm2qY+lgq1DPnAyeQsp2Lon2sQJsmgiyhEm4QgW6orAMJbzwuyPzp4tn5pKNmker57IOoiEY3Kj
C/OcUB92FY2EmPJJTut820T5ITQhzmq53QZhgdm9u+q2N4n+yo2W5zYE/cIXCpTBCsMvcZQAZmHS
3iT2g+um8CzAcwkCCHsvGdYHvOWfx7C4yEf0KygKlVeljbkNw+Yxn9wsgIS2LzOERUWjP68Rbzm3
VeN3eRpuQ5gkedvPXqUNy3lqY4o9TQSp9CE/j8H0Zx8m9tesHXSP+UYDdWK8nMX8pYLShA1z7uGJ
XR3MKLE3djj9xcn+PytKfqxJ/mf3tbp6Kr52/wWVizie9X9fuTw+5XnS/Wv513boh/Lpx5rn+9/8
s3zRDFv9YSghOLiZHUFXAA/4s37hPzmUKYaS/OZ/ahfNMP84liUowkzL0U1xnCD8xVCALvPHkXYL
Ldji84CjYLylevlucvafboMiyLSEDSsYHp4D7nHqBsKRNSS4r/cPKc42WIeaRX41l4lNzNk8Dzt3
0luIolGEA/UixudmaIeYTBAid3pTZQ8cO81VPpvFrbHo666zzdecr19WV99/QFsqonmVS0Fnuzym
H9siMvoU9i2qf2jS/l1tAOYyZnfWICsa+cqE+zh/OXkWtrSJpKKKMx3e18tL4QM5hUQ99w+LBodh
mNpoE+lx+op05mSOfrwjl+1Gh1wrBW/yVOUyrY1ieFbE78eKmA9DNfBE4+ndTBQ8M6qu2eokTJDI
14cZtNPFuVob7TJr8/M2BlcDNywPpKmsm3WNrbvC4YlrBttLuqCtIiUEVW19no1pvcejwvTJ0Q13
8dBYgTu6+p/dyt8WvydIx5/3wrKBPi11C6b0ySNbQmlCReji97atxV9sIk3fTXHNcFyocotO02Vn
NM5mWdjBwKh3N+arHy0Z/qA90Vltve7yriBjcbi35AhhIIuSP1/qm/auv+2WXmxM1/9tDCr4/4AE
f78/XcKd+lKhMPjXl6/5v66qtv/64x7FdnT8+3+pDcw/dFPq9FIwpmiXju4D/6s2OHY3hquzE7lY
+vB3/mqypPjDPPKobMsSbB3iKNr5a5+S+h94VPM16YIeDan1W3apP7/y/3yatoCl5UoHH31J4q5y
T32F9AW/s5jwPl+zq9HZ60tsXKSLgI1/FUfLB6IGvTjtFn+1nE/Et32IY+2gkL09rZq27Mq4/WJF
Re3BD3xHmK1FLpyyqr1Z2B6poiGkyI9mpIltkRk7JzRujKWj/GzeIc/4gMhBXlcTSIwF9dVr2+aQ
xa2XWPVWnzs4TN9MZl9FnUOZzXU3uet7u7pe4zM9O3RLVtxlEDtq8pww91sLX4OL5MqFaWnTbuJO
BJlT7CqVXkdzH7gGUyVjrgQiMm29jJfEvWSQ4VLRjzD79bLz+vIBkPV9U6yXfZZdGhAud+sC8ZkI
9lSVfpHYizdUpbmhWsqCuarUtWXF4hLHh51eZofCHf2iDw9Dmz/0kenuOgmCmsjPZs8DDFuajIgA
p+uuar66bmQfrUIRy7W+Bunpom+Gi8KuvpB5/aVxtH1t5StkjOKRaS9OgIlxTwqmuR0ip/amUt6Z
BljwMGjeArMLav702Damv0TrfZPVX00SwS60nECcyv64FjaU6jnamqn4UtLdpoYZB/Oi3ZRJeF6V
KJpn8lG8kkmDHxa5e0VBJgM0lOl2qJNgqr+GLZzqmiDfdguhtPtaGJoeNCEUsbVrLqm5PIMcp3t2
NMUwqAN4xSPR69smILS1/GIXhCapKbVvY5Hfx+1tLvgNQj0qr0+a+S4hENbP3e7eFuYTWbFQrtLt
XGmTl0LiCwqjX7dumhC5W61MvJ2l9rSkvepa0V/bcpXBuMCJJyrJ2ISGqvlRCZsTQ7SP21xt4pQk
sAoTaaeBXM2YBO6+TgLqDJfZm9H7QEqwm40AsvW0soKG3MBZnaf405KwoglWyb16st9ZGpPUCNk6
Whpn08NXjrhhJmBQJDiXCH5zoA8X5HPSHhXPSVwdJmPt9lndUmU6V5ioXA+OJj1mZruF6S2M2HA/
pQwhFTPEFBqx3xYxuVIU96T+Plc2FbnsRwJNyYNlht2G3NYYqo/C6T7asVYxvlxkEHK6zZ7phtD2
Kvsm7brHKTcLD2a1Z5IltYTmjnUetHojfMYO94oAOT6QvHkmVkx5drWqAI2v/KjF2AjaldzMjXZH
INwIKQaLW8I6GeHAjOYVaFrxzqqu8zj8WOWdF7rE2pXbdH0cMvhfcbxxw+JgpIMIOs2Or6x4velI
ytujfAiv03ZPyUbY4rAeljLZ6G7L5KmovkLrzi2PF7KxO+z+TfcT3YmPC1dgWFoBsP3RGhN2qQhe
PW+l9enc5AZ2apD1ogFFnpe9spd6b1n29M4sLHtXEToVFB3cFXM07vKSntjVmUzTLMxKp7W2v8nV
vHRFFV0Ri/pkEQZ3FdcWKTPVlXPkVxQ5/7SCMiKnaDun7lk4XiSRMPd6qjP9wkrqdqCG8OZUI1Kw
ktlFl8GUby2+MXd2aaYwd5ejBPcYPjeE/QxSI1uvtXbKbSoCkHk/VWE4/Kr+vIjYZFLQQfnRvyJG
Aq6O38X8GPsMjpRPCCo+e+WG3D4/EqN+7ZgikIZ2HsaUjESRusTyWFXLNxOVoGUamgd3/oTyN/cc
sc7Impx+39QMTKmoIZTnZubLbnp00vUincgrHFaifJaVPLywIX8t3ukrQoM1XW7JWeO1ZtpelThK
87vJOTz6naPmCeSlsxhzaxcOyYedxVCWpKP1E05eZ71pf1qK4nzWo+SqLUhHs61iwlt3+WgkdmD1
BHnl2uiT3f3ZjXSIO9U2ciEVyfUS+U0RWHltw8Gz9lHfvUsGuE9mx05fD+O9jnaEACC/Vp9wXS49
At6sS1vtkJx9mGPbhEGDgIkeLta7J6dxdgiU72cj85xlftSgL270Zv64DONlmpAZTQNeJRHinVhz
LyOb/CKiY7UzzWGKmxxB97Esg76Zkg2Cl/JzNRJNhN0PKEMxPSVrFPuOu97YXbcEqkiC1rq2OvnF
wLTgPGxKERDG+BkIBHQvej9FS3pp6tn8KRlGN2gr4jo575J45PBDzidIq/GdCU+71rEb6ZHhSDY1
3rvucD7q/R6JAZz4yjjYU6PtzIIYV3ryjg4XYiMjqBq8rbmW7eBV83Nu9UOQRsVH24XAYtsfS8I2
d4CViLXXTQ8D1SXj0w40PbkilvOdoXXnSaW+kbgH0KVGOLOuPEtSlrXbuEmQpaP07Xr8DFeBWXTt
9lBo4ocI7cuuUerz0vUtco1F3un63NxEkpN1MBZKBKN3okPWNzIww1p7yPuk2wwlRDBUQxawiJ1s
2uOCY1RQv0eF2V92YTa8s3SyLdekaK7Qn7S3c5xqVxEBhgfCQfSbaHLibyGx3Bc9sOm7JocfcE7c
Vrdz4Ux/iI35GBM3rPLC6EBPCzJ8H2vg8IPbMAFusCR8drswvMg5TigtMs2HxcCihTlutFPOAyuH
x8iJqqcW4/Ozhj120xhqOIMdrW9mK8tu4e30AVPHfvZ1wgyRIaX5bbaG4tpBVXKWj06Qoijxrby1
9vD66q2b6MQPMAHrvrlO5YInpqUvnTB7UoS4w1VjCi2LortG7yjOV3N50tyw/0IYY8RWUzT3LqYk
AfsFu+/cnqUKfLMp0+lGj3ALn/Qi/DzMU7h6nSONQ7P0dpD2jR55lujKS3IF63Mza7uNJJr9Wl/z
+Czi42Z7R5/3zkKIc6kjCEVHk2+t4clyiHSKXA6pkhh3xuTxNVPp4RrmD0knbUPKaWC1bXszza52
Rp4PbNlBWDtjhW3ipUpOV25aE9CYYaTmrkl0pkWSeOg0cVuAnJCodGJEq82QJ+oDgMx8HWfNU48y
C/JVPz1PFrglNWSFk+GRjJWU5pQGuSrVLdHC6xkBjs1tMlDa9VNmfcwaURwVMALKVKKhIsMK5tyG
8eqX1VVoZ+eh02HVFSiOMrd7Gg3iw4e++Eyoq68tKpgydW5DsHRLkR/KfkQ8k89XTFoDy5k+pUV+
ri2E5aocKmk7pdeEj1iB3UeS0qxmb7K+P1jC0Ap9FwocY/pWvyjU4AZo/ZnUUjUgxkOBmAb23Fc3
dlUN5wT5bhCF3Q4A6CYkuY3TsW5zDouVtOndlOZf1Gwwup7t/GEJx/cdYn7U46ho+zUuNkMR77FC
j7ZV5Z5XkVEC8InqWnOry6pw9jSZD02GuJ0aq2HoMMF/VjdufD4JPsI11ErfsqTXlaV+JTtw8MKt
t4Uzv2sgxentJa4F1KOEMTcJH3Ki5ZXfmVr1YGm6T9yuL8VyGJh/YJhFJnGd7EItuSXxBUxWRfM2
Ql9bJOH7de3h2hKBTY63Ks6wM1XkplbuzRwNxUaJcCczfeNY8XtTtc2FPbFf1rHBIGIolw80Fx84
q89TVc/B0Ft74XxrlOVe2yIjU/HoyTvxZ5+00lHeXHJYJFMXQDAOWtV/ZsK7ng3u/ZxFF9WkbQtT
gUXP3bTvNd0zEzgNA5RI7rzwVkLvEefN2Gj6CTVh3rkB/d07nErKQKe1IbnxmrDFM7u3J89qjq4U
k3QphdLLpj+eMf17I260C+zILksLKw8Sw0kDjC6t7sHsGHy6yYgzVHaxIPww16FkBEEyLT4Rd66l
xb7bnxGavlCIMQliSJ1jxTL6er8Y49d8mNCzIv3GgjPZSX09N9BJUJTV/uSwjIbeLTdtC8suK9Bc
zVZ5JkdqcI4wDeS04SPe1KrjpGlnDgb+CW3Oqf8V6G2prjBsZQder7uVjG+75Md0+21kyeQxSyDF
tATR/uWa+SYg4b8OIjh6k/49QHA3tEn5VLwABY5/4y/gEscA16Hrt5UD25nGn/b+L+DScv7QkXTi
pKzEv+GCv0AB9Ydu6JIhJdgk01Ba5P8FBQwcDQz+vOuaOsaPb4MuGfC+xOuAPy1wVWa8OMUYeBpw
oR+hwUiIFp2Ccry1TgzIBmK1e1zHCAEhzFI58dYx8vpaVXpYMT6k9SxUOZ9bqCOF16EuD2EKGtF7
AtdLRJVJVzJ8knlG1TIbxbYoiuMvhWqooa0+wdwjRkgak168LZH9JX5hTemnVFsbuvvcHsydY5P0
7UkIbnOALLEgUN4RT3IeytGz3KVA/YzCe2DE1VY2M7BQCN9csgoOJ4Je4ZXJUF+7iwPxZ6kj2pu0
mlvUD9rEEZR0gBypWPuGAFD4K/6qFTbtqNPKZ2ccaUGmao2N7aAQph6izqbpHvEYh8Jalmt2I8Nk
ZaAQkfK+QaicM96pUnfiDFIr4eNY731mNBW/L7VpYkgKQjn7BhrkGxnN4Tc5DNFDyMzwoTUrbsd1
IvMR4X18K5hDQEvp2RsHk/xVf3Q0fKs5R0uMkxxmyEgCaJ8cIM+c/iAJnUONJcFT66bpY8Wo/lOS
lKhWxzRmEK25qm4CzJeSIahdMVZBZq6mz9YCK3LF8KDKo/B2ErP9yOA2z8B9svy+oCEtAr1LhvsS
r4k2MIXpXDVx1GpQfBz3Q5Lr401OD9YGWDIWu7rWjWRfFirakoJWwweugJbbMadFEW6pGUGYNcO8
WREeNpeEhTO0SsxW1H7nEsDr4Ufd3jlG10By08byKUwd0V0IwpxpUXHGgBE/ufJbmpKiHTRz6ZgB
lsTS2aQAARD9O8Z3TM60WtLQtPI4s4zKG9NADDbyMoEQYDtUXkoqNkPf0kYk7Zh18lWHuvkhT6Mo
3ZEUy266qkg7chXj3vUU0/ABvKKsoPl2Y535qynBEnS6ynDLd4TsIGyNAQpQp5PZvvarZZ/HbTU4
3hwZafxUGgPFIAyP+VvhyFk71JodMQFw1rK4ifK61rajygnPbo7DKgFPGFxXaz/MeZ9HZ4bM9fSg
SEC46zkxwy6Qsz6LB0dGVvPcucBc54tYxztMAkbnsQR3RIeVKIUc20Ksv29aLbwjLzLq/UErzZzw
qxyue4LDTn2rKRCilOa7dBpq/mSd9rEloiuMnPrJs6WB2EziqxXvcFI104tJTBM1gUA4gIdBTBx2
1BddIIaKPE23jtb+XahrtQpqS0DcSPVu1FZfgnEsnqpiZBjINNJy2zfwiXflkhrD2RhZZrXXtUr1
XlaUcvaISokiOBzReNFVObkJ9WRZDWBZNJSbuROZzivqzM4bqQpv8OAY7lJXz2JCfgq7P0xt3t0z
JbZsD6dw90s5AXoEKYXuE2z07JoiHEYURIqZ6F5S0xFfpuOnCeJG4kVzNF3ZYrRSfwbjuq9Xl2pR
byqIpTqcV82DszFqQTxXNb8WTc1I21gbH1hGfQwrmhS/sazlKRd5+AF4N/ra4AXwLZ8VwFKdWquk
y6uXBKP/atJpnHKQzs614wta3rY9d8ww+4KclkY+JTn82hDpMLCSVKGuGpkYAnbAaiifgGvnGX2T
afhmZCO3xv4sTw8R2rKbxlXZunOhB+g+LtLNEcGMkYpUfSsc0NK6vq/nNQ83hTTPsx6kKhhHG1bA
bAnL2nVrkkusACI78Ugc7Q5MvPOB8h+jWEtUdfucN0ULYBDFAiAmcmxMBPCsKTaNzOyzKRtam4ib
atQ2bG5+whaoPGNt20+TOfFnHUlH5S+E1GOyZE2XmUJ776Udyrt5sKIG5wdkeFS8Yf0JQ2P0m1WJ
tlytLXzGvFmS53CEoB/oqUUQQzXlcbOZnQI+PZW7CVsmbZZm57TtArTMvPhRdFX1dVQYkZSLpl+b
cPHZc9IWu7UlF5KVP3eAX0OUh5nHaLvD0GKx59LLjBrSEQNL45sFzy32h4KVGIS8rpueqKpPSR4u
G6ZSZzl4ne9iboJbQlos22mZ1eh14zLeyz5ZEm/oFPYd/IPjXp8tIOler4ZnmnGcajK8eJ+TqSeW
Eo61QI+arCt6AMfi21xVEQL1Jo1zAP8DNhpXlb0nZN6iDVgTGaGodOzLEPsMeNdtMdwJzTxSWFIZ
DTtphsUHckY77dC5lruHpdLHOy0eE8vvtAmJSm+PwOiGGuN7fGn0x5HY9t4rSsoAP1lV7NzIlBE5
9Jv6NioL3dqElhFLLxoVZL6qKmpGBO6auX+yCt9UG/5/DpnGr20/tF//hUq/Y3Bcfnnq4cv9FwzD
MSX6XS15+fTlKXrqPj+1L8rJ41/6s5y09D+kTblk2/rRPYpC8N/VpDQZgjMlYosWBulSDIv+PWHS
kPHzZ2lb4OphNGUe9TL/HoUL1Pq6xajWZn7tADeZbxkyvZz+MvGlLhXHH0E5IIv6adYLDqEDkpoY
8V2czwck6BA/8aEKfngof9EHfzScOtak/xlk4ZpjMCnDoIuMVTiJ3PPLmvXIc4TQD5AyWs15rEPb
GcbHwZo3lZuDn0tGML+/4OltcSlFwS153gh24SK8vOBsFkuYRjNVoKv063ipw51rT2/L1ea2BHU9
9wRHk7fL/PzlVdIsKqYlBY9o9LgLFp2UdNmZr2UG8q5fPrwj78HUIUUcWZ2wI06uomVObrRlxyY0
S59NmjMz2mYyuUic7n5O08/DnL8W3vGSgHC8NVoMwcq1cVST5qnR6LJGUT91WkdlgG2CMah+a9cL
x4UmlgsS6l5LoTwSGl6sEMHYAEapCUVAd8TxY/ixq7GXRQ8J6AWwNO0PdkijwOUqX0KhfmUt/rQ0
GNjqFj6Y0qDI108DBMKlrQRBW2iMrHg+W1YqHoFPzj+4Cq0e10Izaxqngq4xm1KVOANy7iZusjNS
8UKNxdh08ysX+unTEnBZ+IZ1xcs6slpePrhUuiPAIkhvniN6HKYM6eJIGjt2nOa21irxrUNAtP/9
5/WLt0UsFPNyzELYjE59M3U7VEePt8HvyeHdKFnO21ZKOsQG7sPvL3X6ulyd2oP/GxbkINgwJ6tf
dy01TI1p+pjCpbuqcsxDOIXFK1c5We4sPnYo1rrODqgfe/yXTxGbAz1yxZqh/6uzPXyMY3NxUTwW
pNy/sjX94lI4FeK1YmORAivmZC+0GOTU81znIMvLuRm7Fu/Ltc9yMMFDk8X5K6/qV5djKMFslxdm
q9MPuekm6eD6RQ+K5qbb6Pg/JUTPNPk59kua4Q/0Gm8L93J4mkIZLAxDwF7EfPBkTZpUJp2TJWi6
JkUzJd27DL+3N9+Y4AHahuQhkiN2+spiI2o6q4N/jcNad4CSLQ8Q/okRDRsDTa3ZvvKhnSzE7zd1
3JiUzR6lczS/XCLSOW73hZb6fO4Yitlkq+eY+/2Du3KOF9HxHGHRU0j8uA/S/SVLbTj0NsijvRBF
OjpKsfgVTRwgY/a2NPTvr4oTjKXI+zpqCk7uypbasPIx0zOHkPLZNLNNbtTzK2v+52fHK6K84H/H
OuAUs3KXKse6V2V+UyfYeoxdG2RDV21/v1Wc7Eq8IdYapYZLeWS4tn1yL71yu4REjtxHE4m7Dr/c
dEhrvN40X0si/NWlrKPEgiIND6ZT9U8vjMheJxvn8BU5VTzIGYI4sJKLV83T2++KJ2djXsrr0k8/
4AG7m5weN/dDBTF7COfzMRHA+cs0bH5/pV+8JVuhlzrinqy90yot1ElKAdvCpM2KbBjMilytOans
f3BD7OoW54dlHm/r5RKPzcqe+i4vfJVqHRE7BIVcCQRG0ZVewld4+z0B1+r4YUkJ1nOyFU1p2aCe
xoxKzzF24usCNK8i5/DmqzgAs6aLTgZn1VOFXYFRgbXwifpTW7ebtFs/yiV/m5P/8VOl1DRN68gs
M1EAnZxRyQhUFRpcRBsQeSdlK68jpt6v+HT8YmW/uMrJ28HJFfsTgEU/CWFuO3WOWSr0pw2xS/bd
75/az5eSlA9COLp0WHHyREJkTdq8NCNMBwyhAGM5CrMgE1b6mDvDa67zv7iWwvaMlQ14buB19nLR
uVmWiUnisInLlzzPGB1f9FOUPNFFyDdvdjB3j2eToDjhWidPcAqFVi0Vl6rYVzdWu2hA30b3ylV+
PtdRc5ns2yYTcUYLJ6uhTHEbdEoAUhQM0XgJvld9yCMCks9HQOoa50gtd17ZYH++Ju2Hole0KPzo
HU9eGCO/QiCfzf3aME0vzPQ20DLQlrwTlOomHLrfL5Dv9g8/dAUseXA0CJCKTHdYkN/Flz+Idyve
jhFXDaSawWVAbZvIY6Hn1JinAe4477VJudlOsR+iMhph8m0WrN4+iq7uPvSGg0lUmA6R8OtShB1E
MibjcnALpDYqm3MKr06028pZBey/1o0//P7H/3nNWTQa+O3R9erMak4eVwteFhkm5xEOWgBH+TrC
noqbNXzW8jC3XlkQv7qaor02oFpTen2Xjv/wrLo2R/VTU+jB5OsXSJ2WeGhl06MEclwrfuVqv1gK
zLt0x5aQY3XK2ZffE+IpRhUFB6A0s465AKlam3LMEfNrpoU1bGzOr23lx3/yZDEwWHOYrVGGsejN
l5fUIwUBKFM5swh9Cyz3dVl1/JLxeE0aOHlSvuZK9qt75PO1haBi0WnjXl5w0GXHwILzMJnmY86G
+ejOyWWTJ6FPakjyymL/xfvjYQIS2Sg4EfccT+cf3p+Ja6sN0a7wI9qUxNP6rgbua7JDKhPzFdXy
r651PA9JDQYoob1/eS0HIsS0TDnMAqebSUSrtPNijNKzHNbr5vcfwS/eGuO+YxMsAEO/w2k/3lYZ
l5Fywo4pOqa+QYMFxgNAvL6pID5v6B7TTb4sr2UE/PzmjkFXCsyED/D47b28v8oRw5pAI/Un1XWX
0NLCDe4NxsFNoMjhgflazNnPN0kKxbFqP/bEqDZOvnRNaBioO9RowzRPO0hHCVh10g4XeQy9Ig1R
2msCMcLvH+3PbxESui4kkD8cWGbLL++yg11a2QNXbac132EXLP0mawqfqdRri9Phn3r57bF/oeCQ
1DhCGKcP1ExdOx9LKDSwpQYoX4ss3jVuCyfRLNfyfb5m+V3WNSsuB8swVK9sNj8/XpCGIwmemz0C
RCc3mieUQwkW7L4NCeqyygvLbySgJcK1Kb3SrDy9D63Ceq3I/6kehnWvKwj9uIfTYzonbzUbm2Up
q5Tjzi3cw+xEORaI8duiPyjruAp7qEQ/aWLQerqtrSPxQHqT0KAXx2CBrIXeFDnD9o1rBcyLD+H4
BF0L8dXJI+z7ucXakOIReTNJ51Rk3nHO4OE6tP6TSwGn0Cwq5BGnB1G+DkzRrQH/12JSe6H6OZDk
q2/0VJt3v7+rX7whKizsbtnL2F5Oo8sKI3HsRDA3npnYeoXOboNGOa/eCCd/RwwFli7H5Q/cdVqH
TKIb0qKE3VriXINcO4zzT8pBtPjKF/3TQj++JbATVgW7MmXWyy860ua2syKiGF08ZPAld8JR853a
bf1sNjR4VBomf/ih1q98YL98jux7irRmGyDopDrOzNRCRbEUfmvhfteGWvpkZaZI/tFlHNp0uktc
CI4b2g9HXNSuaWurqfDpQAaIeXWCrZoGHvbKsviO/bzYrniOpm7wMdkOc5Kf7gcb+2pYeV+IkSNn
2ag4us+Z+HuFlR8q3dzXZMTlJYwY2MfDzmYq+cpH8Ksn+sNPcBqa6uYzVBRl0BEOmhp9Z1DlI16l
1u3bP4AfL3Ny0Cks4JeOj8sfzXm+LFznwSyq8RVM6tf3ctw+CAs5lv8vX5sYx1WbwmOttURZu3X0
qPY1BqKv6ep+tfpBH5B3Ev6CUdbJzZRtMmYDDFHfShvlTXI2blHpTMBSVHyQ8XHfusD+7bUu45e3
hzc2myLVHmDzy9tbBqtyMTJgsaxJOZAkglwijwbz5vev6qfT+rgmUZTR0zBXkadxSWpcYEc01Heh
brleXS1yi3ESOIuczHB5pZj8+Z74mA0+5CN4zglzUrqKZJAj3FywgnrqvbWKa2w0k7Z6+xfNdSgi
6eJNAPSfWnizNgZZsWGZq5Nh7DXKaGfNpK+99dnRuh/FeOyJQmfY9vIV2dUsayEjEny7BXXECpN/
jG3sBYzqNaPV42J+uXVQUglWH8NDYER58uTyBSqmopf0Y/zJtmmlNbsased1rIyKkO+iewWgOjGm
YqdHeehK4hSo4I4Y38nem1q1tQhkPH6aiiy9rvPcquCmmGZLb0Ue8k1s1fpjafdutclqOxfv7XQZ
7AM1g1bfvfE5o1ykTmeWCVbCHOTkObclnqB1Nc4+clptm9h6sdNBM25iE6LJ7y/FMjl50g6f2/eg
J9viXJWnRTPSizLsEfj7eQXzDKvFkqC9a3uRsvtQmrWekiHmTA085FVqMpx8Ot91vW5HAu0QSYzH
oBRwWCR1c5Y8EZjUlkGCaVGHjUhlXeV0WnjmMUE/y+BjdV5bT8a8wYPC/CDTrFfnc1O4WBy1Jnx6
cXS1fNA4n76PR6B6AICulHvmRvRy7LEEQaBIWg5sSp1X485imK6SCrzvNnRn2ad+Dx0mfF/oubvv
iv9H3Xksx4602/WJoEh4YAqUr6L3nGSQPCS8SbgE8PRa9d+BdCeK0EADTTu6m2QVkPmZvdcGZ1JE
SV5k8ttBmuNVW26pQLeRWP0sgJ/QLHaeo6PyW/tbWkvlL/HiUWQ8LBgdfBU3iWHi4IL9WDGCCzu/
r85NAUQREbHp5V2ky8S2gUjl0miQoPQp+h97MXwIlYVMym2Ie2vOopzAoTWJMRKN+b/ZNSQYMDco
ZZzX9jL/2AF+DUZ8qdI4Net5gtye9ECB4WVBAHuzSUN3gKtmi/Qe/akJw2Mnu9q9b0Yd+ju1eHZ/
HPiCrRgEfmhuvdZZBH+6U+MN1E2Yq72zjF54W6zlEpJ5Ms3tBZWhWu702pXGi5FUVn+W09BNzwFQ
XHdD8IhAc5bWLlCsda1/lSWX37wZDetij7qqGYWP0j1xwJXixnOKvEPuX+vxmCQNyTK9DmvvHZKN
6cYcg4As/EQm/xyKqiAD5lM4RMkop07Otp4T8lyZBqbZm+GkEpwNh3ID293plp96sVnnR+gT0/yT
t62QG6nIb3qSsgy8k+m2xLX2BVrQj2o2s3yLzL/zvuYO3mEdTW1WQedekF8m26Lu0WxjoZ3FI6gr
IosQEPbeXV1YSm+rVQmf5K06/CPxxPrtMO+B0vO9KjnYo0BBGqrWR0NfkEy4MxEk3oU2w7+o7XU2
PwN5kSYuekK8N9Yyud2vyqT4sO2UWJvS43eDFwIBJ1pVVqtdV9T6grm4AmxpabG+dcakhojQTEjW
QiIAi82K4iUyuyJ7tzoLHAkBRC4mBFeOajMyZRxj0CkwI3FiCZ5t4k3sTSpm+8ecqgpIeLjiW8BI
a4A/Dq8cWtAquGuH3PwRVl9km2ZawLHqwpifQ4lg9uiKUffb1PLFHKcwU5wYjInrbaoS99iubgUZ
VLk9kHGSWP60X2nEAQaZ66x3EEuGDz+vbOcmwUIMDHL1PCK9eGaDqE7gGmy7ojGfW1Jwp03jNCH2
gNal50KK3xanQC5i2TlorX7gS+dksVWWXce16Q2f/ooM+iWjGB7jjiwvOt7CowpiAgwUqG7EcuMX
iTXEUFHmlOHrOoRuBGLTL25bRNj9rnYLdyGOJUjFZjKmSt6krQxs8mqG4Ap0BKIVJ+j3n9cCWtvb
mnkoC/08z5eoympW6/lgOi8c/Lijwlk+cnZbxbbuPS9/Meq25rgJlFgPmjPzrxPOgBuz6pB8e2H+
wYgzQ5ENXAFLb6+8mQgs6vuNGIvql/Aj8yWd2FRHrLCQk7qYF409U3SVxHqWjfc5NVMmHmaMkP0b
OjLxKDpjuDNXk+GRhlW7njmH6rtpdcfyiM8hbA6u7Io1ZhakntphKqANVUbwNxHH0xyXYR4VusfR
yi64RwSeVuEm+3YhT2KPKCj5tbVpoksO+lBj2lbuuBnqHCFnSsUY7MxM5fklqXVonhwt3DcvxQ4F
x9ix3nNBwx5Q76eG4mWfg+y0JCI4m8tSrZd2THEJ9m5TGNtAJ3YTe5gz0aDLJfU0gVW9fY+MLzU3
heqrKRLFim65CrQevyX7fHXTV41/JZ2lUAU5S3CXSL9aALoa+fpQrozUPjvRi8/Ak0nxgtqpMM9l
b3jOYXFSjnyFihaT1WheHYJjYRR7zpIJ+33Qt2RCLHL1zE1iYN2L4UpXyXtpzsV3OynrzSubACmz
aRCul9ulydmQcQd0kGf1pJjHQEF/lAZUiWfiTLvwLSkI6dv7Ja9rhPvGH7HF2Najba0CdWsunfxs
ytBWYK86SBRCaMKDfOV26aYLiqtUGllmfZfUU1u+eWhYrX0Rgje/+CAMxxcCxJjxaqhaBWfaVFab
gj1hwIOYd1DG0g5C0DCRQbHvFp7yD6ME7xjnyKNPjpHM+uisfHkQtzPRb1HkANYOw2YpkKbPa/PX
se5f6Jmm6ksjW/1FLRt0P3OhTbRPE1qCLTFpBXEjq3ENGm0rz33l2CjtLholNIIHTito6w1BdPOp
5R0Fqb4MOWlXI7EeKLiTspNv1tUd92QEo4AINgdITTMxB93+uuifHgvyW9KnqpWDc8TP2fJIE8Xm
4CIgpaF6DojoDfFPpMHIU7LmWXPTpVoXp77twvKQJE6Ipm4NnEUCTchV91YbQz4U2IdWWAQRIFtz
+hxC1vpf5Gf1yWM2tVX/Y8/BzCuUydS9VVUS/DqNxHqqcfoQ4oFuA6dfbi4YtL0Jca5sOJb30gOK
gGTAC/iEsdLNmXqlMlI8xq1RT/5h9krTeSa1W5h3XcUs8c0biz55mvmkx/0yKV3edc6qzB37xXTa
53CacM3aY/mmPctZHpfJhgDPn5+rb9atA07QYnHGo5tZShzx5q8aqNjogwJbfPvk9tnSv7fpykzO
MnOSI1zW8edcrDo41H7O8HwmDhpreD+ZsPQKfAqHbrlGAJrQFNq7funIeNOA2LUZ987Ai4lZeKyN
T/wpht7j4Er0DnPr6l4cK9P+jr6yNG8KMkTmeB7mCjfVJHJrhw6F0IoqWa35PumNwnol49G4JT6x
8S8T+9zhpw3FpG+hx6GHjv3CMfun1EJAAgNCQ0ofDL817/06z4O9GJzwyxiE6F8hTmmcoR52DSxa
ozG6W64nJqKGkTeOERfSW/CsDToNxFebkM32Dh4LowWG2+XlP8X0/wsl7v9vuJf/M4zq5qv8GrP/
pr29/gf/pb213f8BPYmp/HV4jADg2gX/l5PLtv7Hdc6F0AZLlulD9Plf2tsQ0hRjfFQqKB//O0MT
chUhWoiwWfZDfwH883+FoWIU+t+HAi6SK7RgtOesYHCK/+f3+N8nYpXkml8BAERcVz58j7BR66W3
hNjJQjavaS20jvgb9DZFk7+by8A9pjSh91lIPk4dWNWZFWb57A1ZsJsLozspUwCzS1rz0ocEmrpe
ouNk7el/HIq8UzKXzZFzGyt8mMew4c6dpykVKuvXCpcPglYxXsvHYa23/HJt3ACeISSWR1zM7asz
ANFNA8zqlnJOxNKcQSvHg9Z3dje7m6Wt1dEI65JsGsCMRtGGyOyns+gKjN6m8WdY4dvYFABvx23P
XXtcTJzA6LeisXWM7Wx47anlxkWhnzXbNcStM/XBZkG0/6zU17LYUTFnOLWtHOeq4/HzlUk0TrEL
7eZ2oE3csRN85rjbJ22NBWQ9tFIdOHg3YbccGta+MTGb4XbSOAhUmt7h+wKL2K8bjBLxmHk3jgHf
iwAU0nYcaCt3Zpm9pSzzlT3HusQUUjibxGs/ebvR4A+QGHPb+hV9n36wocSCOhDgt7imsalac41J
wraP+DSwGkmQqGCCfZ1Uh6UqbMzSafFYd+nZaQDfCrs6FyFBwMbYp3GtSGvoRgGfxkk3g/svbb0T
IdUPbfXs5unGrXYMy25CTLtVqfVX5+pxj6Q8eQzM7lYV/akd3uriJJcrJKtnL8uyDLqEBnsymO88
UVTJwXS2wuGxtupLS7BqZE8WyVyjd7/Wy2/nh/nG7utjOM3TwQVXkOjlADFfbXxZnPRIYmO3Vv+y
bPxJHPdu9XiWKB4YwyvCWTNDUoDrP5dnCwJIfWQ/s7PRS0e9AJXTOGN+mMtyY/huvu3yeYlI+BTW
Nbk0v8sFpo4xmcpT2a8Xq/adfa11tmNS9th55a5nCFjmlC9SZsVBtP0tfdBIqob6kSScQvvYjMty
tAu4aT5RrDJkI9aZlA9yYImFQeh+LIrfPnMfzG79s7Qk7j0Z0KOb2a/T2bsQqKVY6VfdNoS902e4
uYjwyPvbpBVPjsG/UV09uLh+N5ZFERLMNgzC9Nis6pR69Xc/4iz2iRn+mpzu25mm9ym0C2CxOTew
prsOu+ewIfGWjtQ0oKuYqRXngAQSIPmWb/DSe09ZN4NNoDeIbJtFVCRGE7yZ9VOktnVKjS7YEHWb
M0vEzpUb5UkV7hcXF6GxK88OTd+CMYhQ4+x+TXCAZrHf9xt46NFiHiR2kC40/3mLe7IkJTgI7mm3
mnM0zW6yodcOePnLyMu6yKuqY93t2U/H1dohSJS7Ze4+zevcUgem4osemEdMm9kWl7p8s/unZvY3
XWVGuXNlufK788rHoAO0s8cFBaTibQq8f2lZsrlvJp+UBFA3a6tQfMO9DLmc20+N7wlNXVc3hhkV
khY2ovPKsR+VDVafIqJIWR4DAbjuNHUrTgKbbE33x80nJ8x2DqdOXoClzQLnGMpZpJ8ir/+zflj8
on4QXu/Ud77ZVuqjoVc3D2mGXfQUYnOFUtD7Vesf5GIBlR0HPF9nBhgwLqkJEmsjhGMpjtQ05ZcC
KPXdtVVwJ8I06zamYUwPAx2VEaOtb49z3tT4TtdqcuMhp2/GFZoH6T5Vjv1WFiQ3R3oRbbfvle39
JCIhQYi0udUGKT5NnM448chp8QD6hjH8dcdjd1GqHvqNnU+bnslytR1Go8x3K/eNu+mtkQhgkgRl
GNWDDcyQQJXmfkVUsSVEItinxKB8VH0WyaXkhQ/cWJgp2FvPmeob2fVHaJsbAoGLd/qa8qtHoVfn
5R0aWOOm6Wv7uZGkitID5FbkeAu8KxydeKKHj6YL6s11DmaH6EkzPf4LHac9DO1c3ZnDxKtDy9CR
SxWE86G2upNRpSHx17sFH9owF+fB1TcM93DhJ3HltTF8kHicyLrI821STHzwzb2+GgtJcC5svnc0
zEaLs42TdjkkZDVqQtRksqt9o7qZmD3QIAzPWZYV6J7lR28TVShb/6In/sHY/65OeSCvS4BDSA9w
xA4aOIuy3GAz5xnqGdLbxzyLlO00cWnoYasRYZ6MFM5rp/f2OLmfPoqryJohT8zUk7uVt+joJeOr
lzZxx/YkdrJTv7bgK2AIzxOvpKXSRy+TN0Gb7NapfGInICJcYvZzsqTVZV5mOwZ5BZFmfigbozo6
ZXmG0wVz1SGBynOv6cxa7vk292MzkiK89L+yLP+YwpsRSqzskE5LuwGRWB7sZEE04/vbrnSh5bTL
tp1591ZdbrHxVfcaNxxjm79uNC6Yf2gnCKnvxG2QftjO0u8w35K51d4PtQv8CTOcTdphlu/H5K4u
vWk7BeFrasyXtl0f6VRlRH0xbbqOGBMgNfHQFnsUrAdfdH9iGe59aJt3NT94Q7TmvjeJjzVn4zK5
hFt2zFG7At9eNBLb/Bw685fUd7IowObnRrjXlblLr3CQ9dJ51QaL+QYNl+AqDaZ/jTu8OnmexS12
kuMwX+O0Kgr4dLZ3Pt3/tl3Uy+DPpzWd1ltpVAcPP/DFs5cdfcz94BI6X4c0TcZc3VfgY/aTkz+v
+IOnYUtG3W5a9ZGy38Tqg+G4JdJkzj8qonoX+2raJCJeqjE8mkN+JmILWhafQOtnj71bcx7vPZ9z
eRZQaIIG8nXrhWejSP98e2WMZnyXXXMIGh6k1txqsutZEcU4RljKKh6AcRmLfZEtr62ldgsZFokw
D4lffSSyu2mb9KAkLwjc3MWof3PgR5qEaDQbQPT4qSSzvtnucPBc3kUs6kXZ8xqKBBCxO9dH2533
tmoOSz/vdBp+D0QPOYSYyEvKGrpVAGJwauqAwzh87hngrjMwy/ZlcuRWCm8/6Ddl9wdmiuXr2Apu
wTuYwuG+GvA0SONgQYmZjWsyTs9gyHsT6muqjJ8QQ3CXX+hwxW9WNWcL9IDTywjz5aaUhBtlxktl
It5Jct/a1zADX1sdvplalE+8k8x6fG65Bvlj44p9Unp/HrRqMVDSqFBz+mZ0jbYFLQeqXZb2mM97
F4Sb274ZyILhGwNzWXS9dxtHUkPXm6TjKAwWek1GEr1xW+U2f/Knl2yt4txnD7CNtvnkJoAT1mu2
NHEURNm8uUF2O+bgqt3B2fOo+RHGW4GEFijUwJUhmi82WOd2CG7DgkW+ytoOWlB3KPD4wQZFxZRG
CyfYtuz6XYWA+F1nBNo33Wdbhs0mUSZh9nrajv6eWUEWT7BgBgadIPmCg7SUfAECdQizQ1vP72vl
PZQmTiOjcT5C9T2VzGyt9DA1y7CFo/bA4l1vBMEZdtIz6XIIpRjQ40NSlP6GKUackbXo5Dw/xA16
jXeLdGCfhCSfZa5Q1ERV9wIBvfQj4TnrTwsnqeb0WqaLPU/5ZlQzLPzBIsXNMoqbvoZarVrnueu4
YsyW3QFjs4/V6te/LOP/CTQF11t6k/MMbbvxPhz0y7rAGADq5q/qWLqEil8R152JQQeiUb4kFxt9
9URYIHP/jauGreuUmMcq33iACwkYjzHGKzDs5+o68zeWM275flvLDuo943SCWd4M6Z2vQHK7mo7d
0G3KwCijyg8vwZxeACAhSEZcVAdvYzX/tH1+m9YP4eh+yyy7Xi7vajY3aRVs5Thu84DrScvOe3bN
2jisHhOO3mEimnQHb2jOZr7eWHlicvpr/g4JexKj/OSKJ1ard5VWu1nWmxUdUjTTuEaWUN2hZb0Z
9fR3cZITl+T6921g7FPH2YTL8DNVjXege0jjfmhj5SWHHlx+6zQ6nlo+vN4lTDOBDncwg/nFFiPN
HHSDCBPJc8glm1bFvrPk0dbjC4XgaWxId5e9Q5S4Wk4ZWebCfEMdAQIL4MBd3ROunhknCFYHWVff
Yc0+YiwJtMUpP7gPXCvPLv9R55DZhHaEnLjOcSLDBQU3yfEEcv+tsI3Yy8bbtTXz2O3MP90RdzIL
6Ez56xiOF4Ki6qg2s3enn2+cBQx7Eh4WvhZPHoaSNAaS2vwdWfMXy6G8bXJSYCFwDuwB4WZ6eFfK
+k01Y/jKinS44Ks9AOGdY1WOTE/F3Qr2Mc58RapWTk+Y2PrNa+3PuiQxyQ+z23IwvtQK66yuXlI1
L3EOjpJ11L9xAM9kK//UT3cKO470O7ANCgiioUBwOvcBIbZP7JR2eVcSGElIOy9E+1CqYKdXXwEx
0n/JiiJwlMCy/BS9O3shFYmQEyscp62arS8BUy2qFvufTD3YJ27qxt1cHYxirncd4nhbDjuvbqbI
Dmg+bH+qzthqqRIdAAk150gY0OG7y1MAOi3pmmfae9OpGGqx0pXhbhjHXVWqYtMX/s5pkkeQyztX
Wo9gLreT5QMDyLfNaP+r++4Q6PnJk+17S+FewikEawZzqIxVcAbyv+uG8kU2l7qvHgDbMn0mzSib
mOI5w7XEgQ31Dal+n+m3cZT+TaeUCw7Lyz/J1Oq2jnlFixmpekw84py76n70w/QnSTMxcWyX6W9i
j+tN7uQyiURTm0eeKKPZDvnIF0xBAktT28d0kuF2yQLruTet9l6Yq7gg9B8iJZUTlyIb3wjEG2Mk
xeIIdx7c1ELzLNf1hjRHtXFaMjbYCTQ76vmUjpoHOLMSc+P5ut+v69hzV4idDsU3tv8ljYRIzGNR
mSEICTUflJ+V+26Sn4aV1i+EXRg0dIn1Xc6leut9098zXp92IZyGfS1bAm2doD86xdjc08KaD9I2
9EFKzz1INaV89hXo/DQN7Beb7aeO2Y4A3zWSxXp0VwkEgOqXNsdg0PQsucoYbqOCYNXmoIVMLI75
cpJU9SycuDS8orlwtRRq7+cr5IHrmKMvhpH9U2reAUfRJxLusgr0drH8IwYInuOi5iMnUANKJ12O
RIgbp3Wo6T0GJ25IA2FgkMHpFeG4Fak/vxXhWh1dVqDvfevPwFVYy29Gfs1Hb571n6Se2mQhwM/a
nuRBoKS+m2W1/CvckKZXVCj2m7qE9VAnQRgTutbtIaiQ7lTkZE6aDazsIU1mlJ9JsDd4Hr4SOA17
IIbFNwf5idFxulXrRMKFCFAaclPNv44btO/DNEELtQrPftbeQKbLWDsX255FGzXSkYcpaLKDUI61
qWjVYU2AR3avbpS1Bk06Kmb83IdVlLJh3418+DdVjYxZJNBORnMUDJH8ybWi63yx5Sjx7CeGMLKI
i9W99azB/56tKn8W8JR2bMmtfB8KQDKtJeTzpNPm3OStfanQPIHQFefCyEg4WD3YpTZqhyLWohke
fKcVn4mbjh8pUYKcqcMAyZIlWBYFuiq/ExaEfjT3jbGxqG4PvhpIj84X+6CcmSa2cjP33zWdZSEn
2NZpTLhWcVRu1p27oi9OrtHkl5zy6H0o9HLMR9s9G1kG/MaXoWfEjWXJk81PjdYAOuQOCLNLud4o
+43+qWG9wCVDWsMRmNF2kOvRDb0Hk1UvC6TwcR6bL0t2e9VJmCNdsk9NMs89hFjANQoW4seBVNGK
WJWRCUDjNwHJlpW7nNus4BiRE7d/hAAhX+O0DvdBpqcNjfz07BnaYlFlo5P36evrjQdsg96jlrsQ
ZFyMBKHdw9lhKZ170OEbXad7waeyuAsoRd6BfSEHaBxjMdLsJNqQRHek+a4LWhMsbYryIvD1VzA0
b9MUmveGmB3qgPpc2voGrWlNyEY5bAoCMR7MdfVvDMd/bIhKrQIUHHM/7Qd7HcZDo9SU7Ds9+jez
P5BFC/hmfEpqsCm1eX1TdTocqyzvndhG1ukTCN9lZwVwoCQxmCOVnVu3b2fnmyRhssJNhq83ictK
HbZr5V2okM0tyBSmrSBT6iLKpoEo7bZR0diQNu91IXFfRKq2/0prZea5+l7CN4ogJh5rsJCCUvtK
FKsoRsbpI22rhRTDsVw5/UBDRIY1K7lBkAF5QNXdi9GrFvYd/9+TTLqcRZxfXlbfmQ65lRwHXJns
OcV4o6022LLisp5tZ72WHkToHrUDA3Bj+3I5IRlhxZcXbX8zS6ffjabjXqxWWh1HiBnubE2HyLu1
mgxVhuHIUAa6Lm1gPYrtlIxsFv1p/DbVmG16TTece14bDarZht60M1J7Pyp9aUZLP1pDRXc/2mL+
8ctGRC4rUsBAS+ESeM22OM65xI+0V+rXzfp0R2J1XvJbJCTEZm56M1fpfEZgw7jEstJJxe3YJCdv
ae7dwG0pfqqkeyhD2/pM6MHCSI0om+ghHd62HI0JOLYoL7rpzvKTV2dUL0XTM1gckgdzMsEQGJa3
UWsDPpuG/opD5ePNNQk0ZGP59hMJMiuZLB8hOp9LaTNpI1n0ZHHW0tpkn6DG04Muuw+vyu8BqT9D
oPnjGIk1HyVlKX04+cOdD61tIa0Jl8xGif49WCA460W+E1VUbr0y0KyFc54lknYEyTmGg4iDks0t
k5WnlIAX5X9YjfPEJMncyw70bVja9/qKjRK62cN0jvuiMQ6Zdl97VaabZHWGB+ZM92zk4JLPZH89
26vpX0iY+545/8yyY95ruI66sNhTD4bBML132WquC19kNFCcTLxJkFoj02dely56l1rS+pRLk0Zc
Bh7Oqsl/yToPJicbt1E8L8znozkI7uaeysENYYc61q1wmhZaVD1uxgCnGllNu9YVzY/Ls9JyKm/Y
dN6JYkJ/ouQ2qOyN9vVT6TlEkSFPfpxGEWBWmS+qsN7q1f7pB+9ryF966cdw9rbZSvYP+c6gsECN
zuzSi+GKgi7aBUT2F1oVPkTyc1jj3ixzpSN4+Ny1YCMda42UMBmmkAjVDqTmMhtzk+Z+YsqHX+ww
t+2WP5WIypJWe9lWg9jRN7/Oi8+9Xjlkt6r8FOoaDjcRXQxcnUdf1YCu6+5Zj+OdDMkuoYG+aPQ2
maBfyEpLbLOl/E17VsvB4D9OQuUH1v7+hXnDoQmSjE0qRV5ADKxt1PLeNukLzLD7RStXHdamqTG0
BI9wDKCGoTfjEXGfMA2elpbhNlFB4XYQJl2yPrDTcd7HZqIraF9LL93RFwHzC6pfDbl4X5LatuFm
ysUdi1rjBXlifdSh9Kq97RkfTA7OI/lBCOH0a2CN8erP80FM/YNamn/tOGY41zUlWlP9gQpkvCX+
5tp8g3mQb4iORbfn5HBpE5fQ0wDwJhOVF50xNReJekgE6h/GzyCtM6l2FVjUHTmNbUx4zAiuzr40
EIe9sjyGCZQc7pU+0lVDHHtjRH0lTtLLBgDRJGn1S8/yiGXGEdRg3Dg9QXOWdGG8ku+1CYmaXnv2
x7YUG2EqPjkZN5OVArAqXWY58/viFsmmnsJLMa7WjdELOKdGoB/m0YQcIuhi03DZLSuARDoD2Pjj
UPAXrgF3LvIWVT7INgtg4FuA+hX2DvSkn6Ob6oPQwru16wRKcBgu+R2+6zyaMBHC2y46tuX/gq53
j6tR9E/LOhUfXOTzuWnS79WQ2YezJsGt7OUB5w9yesOjPVHX9Qgo/aRVJ7oiQuXlFsRhhrCFODvY
t7wTQb9csGcaO3ARm2vguRzr/bi2WzMIv2bFwI6xB9hyl8VYaC83g2tG2Kd+Lc5lVRbvKXuYhvVQ
PM3FgfX99USTSD4bAbpsdG8sj/e0nc1t7xT/EK7uatQ/JmVeRKLNDoL6i+oG7wjOIHZMBtVmYW+1
YfAlWdTU9HHSfskMKORjOvTMo4e/vFfvYLLSS+jnmyXxzaiCBT1QYUQ2IIG9hThycPJTjeahN12m
2hzRKR1uZq7TJwGH3XaSCPfQs72s2v6Z/Oxs5PnJzP1DXgJmKairsEt6xJoiL47cQqpLhnfsVgsT
U2EI67K1OKpDIQG+dRDGsM81schCDrWcP5LZVdNeFIB+qw9I+s5H92CGF5iC1cFpy+JUSMNIotZx
Y68tnhdZvRn2/McWiz93vfOsGsOFc60Q0nfStjfjWM4bu+oo9bV4wtP5MncG8Tl1enQUIpNZnmVt
3ridt89ZYkVs/c6Zo09cjD0zYDOH2X9tLF273YCiobxgu5HDriS7OjyXJroma3XfyHTkydFEdAWz
a55YhzwbIaaFkdAcYh8+JNvtzYS28abgL9k1XkuIYOXlEbxh3pnXJv/o9Z/qWXYYPPqpuaLpWDP3
d0i8zyuTsfOdq9zHZIFVM/BFOP3SuHZ1clteWGiJ9rQ+N1n21YjuQ8ysFSrZbkewUzq5VVPJ16q8
JYK27ezyJAg2IR1mCEbesuGJSsozyobE3KKJitzefJhUXkUVn0OeoT5MxogRFRAocQY1XR3agdNh
DRg1FA1JkSmhEqgkt66509fks3w9hNVVLI88kHQTOQDdHG+ruTI3pWuy6crm04zjbZ9WTvAC9I+L
ejVTrNZ+f4eS+mdk2zH1xv664pwM2F3QmcFtpib6tnb9dPPmAZGcLuZthRt6s5YODUzZPCs+hcta
mBzgpvdsFvx+C6F/6YqPuzAH1mmvDc+dO4k/T/zkU6e/B/aHO9cv+OH3wsNj1TcyvIVM9tC5SYzo
8y7/jy61rV4Li3xMJ1ypuKcnJJfWYUX+QvDBFwqzJY/KUL/aDGRzFTCkHrwHYSWHdfAj/rU9M1WW
GqnDhpyrfeYcF+YjtMsYgUYRrV3+olbiaAm3/CPLEu2jhYBWNcTLpQkK1XyHGZ7NopU8rER8RPNs
nlSyPkpKEEek7J1ZkSTVX4J7mIk2hHCUSHsXk8SBq+ZOccj7bb23A3ejRviN4ZzEdS7Pia7OtgIJ
66/eiDevOqCaPoYtd3Uh+vKHCwUKZui0u9ro903GdB2QIbBVi8gGuhOKgwpxpGYyPDbrI71Q7Hks
5WSzEuFCNPemKQlUsXz9zASYcdfYHlB+Rab5j8L/UKXGTd3S2+d++Q9V9o1Xdm8OTni+qhBi2z0b
IUJq2m1hciCjYNwki7rUFIUV4Xvj0ZQsUuyAmZo3Zq+VWe7sdSGpnCjTx6Bof7RdPvaat0x44uh4
A8PH7By2CAbM5L3w2eC3ZvtXNcgRFiPZD1whsSmy66psYejvJktk/U/qzmM5bmzbtl+EG/Cmmw5p
aEVRUqmDkKHg7Ybb+Po7oPNuFYXDZEZl7zWLUULCbL/mHLOPb/NI+96ldgmEALiiJsyTGgJ/zAy0
DDBxvWKQX201bz7HE0Ewg8Lhn8Oh0IY1476Vyl8j0Jkiqjmis4YNOpBh3STw8Z30aOY/yQm8awt0
mjJidhw/RuAUXXV4KjVEvXr7i7NO6plqQMcK5PPgJvHXri8eJJvVoeGAuurhqUOD7dz65LbtCdbX
QzH9FarEU7g52gFkzhmxLA1JJJHpd0G8nZUxOm0xMBp/1Di8Kx3J6CzcnQFYPmsZkwyikvI+vmt7
HAF9z3+47Z2omJoB6CFXuKc8cKgSjZwc44cCdBK+QHtb9OpNwxjvEUvSiUeiOllnIukowu7eKOpN
b3zKCWUOKfx55lPhlMdWqscompcC5hBg8oLSiYrYLZgRXeWLgoEBdXp/Es6A+kf6mjGyUhI3SRns
mGU3bt+JgwZvWYFp6eYsIml7MXkbMiIMQq7aEkNCWVJsgbDJGJeFzkfBWX5aBpnfmdbOxDdEDfGD
LurPEaEXbRqS2OOueiuqN0yQ0S8jZJSd5bSjnR7Y4xMYYxPShqQpbMNDY8tbocX0LH1Y1Wn4mcCI
Y6pxtJI/stwcdglV4hHxL0lR3yyIpaGpfGxzOFV9uK0QtSsT+waDvUWjUTbQT11jHioblvCkGJzi
5sSacJu53uSbUqjRmiCafTGhBBjNlSsmXwvEMU9QVk02iOD8m5WZn3tH3nPmlm1Gzvbt4tQ39b7w
mLysOnpURAHMM1LluHVUyTl9UskXPWDrFEjz1xgV62ziRVnVB9VLnybr6BXtzCh9iov+bqBowsDe
sKOqxHb04nabpMRRGaVPqRG3ba+wj3Zp2ZL5kTjy9M7I6ulZsDxlgIw4cOU4xQzNoyWLrduRSjNp
0w/Bwilu4M9n05MLFT/uXOrkuXebTG59UxNRcYckabrHuXMa58AjLfj5vltn4VL6LVTTyWXknBQD
OISg2SD+yrpZef0UpAVNAzSfdS8RN+LrKLr0Z+E02ed6HDhIjQvp3Ix91bMCjLA9bOeco2x74U5m
F+A/Bi3UfLPybuasA2rzsITNkrpXdxKjLLXzllQZ5Hvim5cFfGmNM8EMiX2RfqhzRfnJsb37MetK
8eS2pMZSuBTtRoHK+vL7Zv6V7vL/Ozq+je/yPB1/VlSK+Nsfksr5X/xHUqlp3v/gXoTgqfIB+AoY
D/8jqfS8/7FJh0JmOXPtnDlf/P9wpg55eZqlod5iv+hp2szw+3800zkvDwe3B4VzZmmqILX+Dc1U
/9P3qJDJhEfbo+DwZ6NA4xzBIAiMg9JyqitpiGjDyF344MhuOM0gYHTTpq58tmmfm5xAtYSTfeAa
7G20x3FSyqPhtM2NkhjuIRtq4NK5kY9wTNpWvw0gsn2rOjEcIhWt9zZw8SBJDcU05s24jQ8Dsdyb
V2/94T8N+jUyVZ971D/t/J9HmR/xVfv2cijAptkxzGVSWCuZuNULpQSOuAJCwMYtBnIjpoxmKx2Q
eGHdhE1FclgAxpWRJuqqFxa67ieKwHW36urf3puk5TCkQKgMhNjS/xoUl0L0KN2vfOvMj2KIfRwS
jvk3DHZUZMceSZQcWhfMnap87nrXvCF/x7lgffzTAPjPEy4slgP0L3WyEotEQY8asoll5gckEFDY
bFmV74lRZp8tDlXLVUNFCxcMcp3hgv1wbhBvvV39z7dL4gbILLecDoYxKQ/Qd7W/akKGvvRjzaT8
/if800r6z/MtfMwBTHfLFsNE4zI4czRk8T1uFPXJkVZ0YmdBoOP7P6T/OSb+80sLvyYQKCNG7IbC
lLeHkCRyP+DOU59bKOJiLZno9hVn+vnGVgflMRs95z7FQsQusgnVZ9er1Wet79zv4Pr7vUs2ISm3
KNzR4FR6l68UFaKSWbraT02Jh5tgzDjyf//Wz3TYpeu15BzKDDms9tnF+YU3HSnPnq679GKq6pqh
wS84tb4cZh1GsdfSSyiic3c9O9hf9c20bQoTeTISKb2+19ToAzHkV76Qhcnei2ojiYyauya/Mpf1
xigZpP8ex98YUc7d9GJsdExJLc/mymkW76JpWsniUlzxuUvPf3/1Pjw7M00zL1tfV9QtTAtKrt3m
urteDBJUFAk2cYfWt1J1xz516yb/jurxd69xF2NAXuRxDsmPGLLaeATm/tIE5va6u150fVG5KOfL
qPVL1/teUuwI7fpfeeH/uetlXx8H10woKvnIXQm9KCi6YN8kR2Gsi/DXVbfvLLzoRINxDpXzGy0K
OcovZu19M7whv+6bzq6L180lS3rNHjxaYi49e9WApFkNtXaJFnSmMS7xn4XnIuNI09avOJic3GHb
NrV/3XtZdE4iMnPRo2r0Bbq3kFxwLOn103XXXnRPYQ+Nlo1J6zu6wG9G2p7a76679KJ7usSlDn3B
CbWBGrtUQ6yKzYWpZx7x3phHnUX3nJS4NwTZHX5K3fhzQITwHtun9ylD7np0Qiv5gFW9v7nuORYd
tkmo6kQTvWrIm/WkcYIh/x208e9e5Sw6rNlpQ6iHiF4NIvgK1OlaFF/Z2hcdtqeD6qB7hB+lxcrl
MDO/BE0/09KXeBtMiXjeGiE4GnU+kRL5BS7gBULc3KLf+K72oovKyAwct60EEqXE2hkmARJtGRSH
2IvrNXk8l3jH5x5hMZMmnBshwAgYgyXiZBt816pzlH/HHf77q9qL/hqRJ5ObHl8VnfVHO3gZCuXh
qqb429D1asYLQHNNUveEX+uNxH4yfs57kCTXXXzRX6sizvK65aVkur2uksrPzH8Hkf3njSz6a+Rh
NtKqWviNhR0ghsmNWgsuxHU3vuigWhcZEniQ8O3JPaXV6GeKd+U7WXRQzs9ohNncUCy4BLZdHpsS
p/p1973ootHQZcT3tnQk4sFdjnhl2F23Cl2CvEUYhUPP8Ztvafknrza/V2h6rrpra9FHa2HpxTSO
wtfJykrRzDRIba+79KJb1lBkzaDgQ6aKsq30v1xpXzcXzS7N13N/mVlFFAnGLJcTdID/WyE/XLjn
+bnfGLOsxQyq5K4xFiVtG4KmscEpz8KIde56GKLsEdWPdyPsCOtM3NdOiF89Me+JMEv2Tkv9dyUk
RjpEp6H1pXNH968opzCKtobwalirD6WTB1ge4sr5FgVS+RCnnr1XRtgLqijxuseCw0CkhPiZ+8Nk
tApZ3Ya1a+qUE9S+jvZVFA8YFFQt/9noKIREKuV+0B25GRUIZeBSYfEZQ2kfNMp5L3FmuaSQuhDn
VgnFQMyMRbnFwKZ+IAG1bFeqq7RoWrqEo8/SHq5b4SxJeio64cbrmayIyluTpbYRjX1lc10MPQIF
f2ME9ITKcz8EpfpBRf584dOf+fKLcceYBsUe5uYaxIdUzzZ2+e9yPP4eL5ewbZu4vbbCIeZPFafJ
Vtx9j5xLvLMzc5+1GHVQZ+V26mTCTzhR5bieirBHQNpVr2ROInrdz5y2GCehsrkxyuBUYjwq9WB/
3aUX486E70nkRUEbAXOKKx9xUapRELju6ouhJ5oKt+gierEz6dvElqeJuO3rLr0YewSzkse5Hx+z
M9Y2hjGd4NvrLr0YeyID+FSZ6QIzFNqLkYhi5N/vX3px9v53G1yS/6Fh9TVRFMIfKX59C6asoywk
zU00Bd7HjLHARFHt9neI6uYiB7spY66Dvf/rZxqpafzZjkZBDa7rE8brSBtOKjqTLdnK2XWzo7no
uImoCtPhfJNlt7exxpuhurLjmov1AnNuBIlf44OIbF9OQIhC48pvvei3+FRSq8hpRpoZf1QLNPFx
PFz3QpZ8egKpU2I9mdM1U7kHXeznorxuTjcW3TaVdjMmQSl87JYPWdlvlYa55apWYiw6bS7GRrPm
2x77GuHnUatfrrvwosvCjiOQ2kKEr3njptXJfb54BHymZS/Di6oe7pzouLQgERqRp1GLC0PYfHNv
LESWWG1NU5SBht0ejMDpty2EWEy0It9FjjHeV0YWXrcfNhZ9E/r7RP2VL+pGAiJC0D+Cd7v0SX/n
cLz1FIu+qcOU6rI6pG9Ok71NnXHacrYScL4HvEStWsC+gKCO6Aud49iPza7De7WSlq3+AotkXzfZ
LPMNqtEwccLkvzvELbYgwnDii894rgkse7JRVYC+mMlIb3kY8/ah0qILG2h9fk1vvD59MQGHZGuS
hMc81g5pTqJnlmR3hI5Sg7fTAKaibajI/KuaoO+5coSMfluPlXJwY+E91Xbf/CUhgB1J0hIbT7W9
B0eBCDUMvIp6TrRTsXJvJzPUb0rFGk65g+biqj63pGxOsDCSWePnY4lXj9akBRvLE85VwxDQ0D8n
lEbaIk0b6F+2wgqzn1M/1AsD8zzZ/vcrh6P456W1oYNdUrm1T0St+2SOoj1GhW18q0NyYK96N7+r
da/2/dJN9NrJ+ao1y0yW+uQXX+pwZxrjf9HNIYx3FMLob627ld5XygDXfdAluFfGEZhLJHD4cImw
7bE+rfS2vXAefe62FysfDT6lRyQtW0WEr+pUPJl4Ba+88fk3X71t01Qzw7Xpn43MkCe1hW8L++d1
X3IxeGZhrSempDcxBRz7YGjX6PujK29cX9w4lr3aGisMpXVZfmzHHgEJtbcLY+Lv9MD/bujO7zrg
q/dSS6AK1OO6Q+115tbNUrnqO+UvstO9HdCH+IiRHqdfkqqnDqrmfWxYqEfBG687vZAn6kvdocU4
vddGVTv1Bi6aIrCTvUwIKb7u9S6HVkq1bm3J7iCrxvBVmiBcU6Tg7199Xle88QJ+B8a8egEQFwJ8
HpPuS3TgwB+s/JAobXXf4sDeKKFeTsg2UZ5c92uLcSXXq1TIRNX9xhPd3eDp9g0JIOat1FxxG8Ew
p0Q6OOPd+792pkMtEf0SYSJwD+oXJkaoo9713qYL+ELvX/3tMdLRFguqgIKr3VuacciIXPVrtVUP
YY/wU/bR8P39nzj3AIsRIQINKYre1fwGJdWqzdOfeNivG220+TdffXhrsLtMidjWIn3/FcbVl6BM
L8gRzt32YkBQqt6r4oItnJLBNn/R5ZWvYzEWWKTeURt1aatF/pUVYHrnxpV75ftYbHPaqR0LbHMG
vkoAXG1BFDz2mAu97NwbWfZhIrQp0LE7y8vqxJH3SoC+u6qNLJPSkqloKsSDCHWKFveDyqH/Ux9b
Vxbq1EWPBdsEC1FONJNQvxvYVAEekPbm/Xv/3djeGH3UxW6nydqgUtTE8I3MSw6OzWbbdbtw25W6
dkwzOMl51MY/ElbFT3Vt4/ltXOXkFdg+x2EAKjY4wZGpEhDl+3d05kOpi05tCLUIB3xYfhsjFbJ7
AWcJQ+H7Fz8zYiyFdmCZmTn0RBwITkC7GIV99+h0k/rJNePs+f3fODOeq/ODverWiEfRLCpecyh0
NYOHWmcf5vXtB9OQw9bs4W6Ypd48vf9j597WoqNbmiwMD1aTL5vwOUEAjhf2wqXP7PzURV8vRqum
kGvrPj3c8ys7MVe6mtxpUxxuQdN4F1rguSdY9HrwrRYGUhNIm2H+UvF8UFq8ahREQ/fnlwj0FuRG
GzW+R3zRQR3raTtoEKbff/W/t6b/3XVsb9FSkS9nk55OtV+OMP5vkt4G7YL4fQ2tFz1SBN7jk0dk
8QNbvvhG6ScXHwnhVeC6TeOhmRyA2lY2yduewItfGlaincSAetdFuXrPHFzsODvMDy6roSTyIny4
FZLtAclylmAg33VmgbPTlsZNlzjytrC9cmfmY/lZWBIHKMqHz2qqqTsHp1Z94aHf/lr2UpRYWblS
yyTE/wxAzte99BRAGdy+/0bPXXz++6ueUzQWEvNorH3kJslqiMCn6VAp1u9f/fei463vtegrwN0j
VzZReaAWbKPYNsxtYtbpSTZZ5GcyY0DwMJxM2GKmYFq5U6A/KmGBkb6oobnDDZg2OkvL4gY5aLDS
I4MERG8qAGQA0L9OyWMvD7tJRotHMsBaX1Gd/gb4GtpFIacLc9XbAyC5Xn++YnOYxKCo6eDXmqL5
XdMXcNf0clcCHbuyiSzGDRBcukymuPbJaWZ+wF2Ovwg20Ptf8VwbWQwXLdp1/OWRDtspiT9Eited
NCW9dAr19thte4tVQuRqolXyUPed2Bt3k6iMh0gwlNt14D2ip3SejVEUn99/lDPfYqkXJD2CEu3g
TYeMRvUZluJwymBVPKhoLC987vmzvtHkZwHz6x6lljEpKZk2HZJUMU/t4Jifcn1MPgoVkE8FIXoL
oLhZEzydXOhlZ96gO//9VR+GWK/3Ld76g2gmDGF1OuBXzcfK2M6a1KPMy+mjgZnz4u50/jRvPeJi
FE46Abijt8E0WMCg8Ck2uCQGNT7UQw/tk3JisNUyPTzGBiXArlcdzO49NiBilvzcnMyTk7ZYO72A
WOo5PzDSkpehrqJoRbIuEV9pDpBsgM5ZKlN71ztVPezmGMWbMY7GT4R42Pd6j1tlLfKsefCaILxv
S/SwDYEKOxZX6a1swwJMQRME61Daw9qeeQ6eDIkpjOOvUA5L3MK4PxMAYbv329aZbTWJb39+h1KJ
AhV3I43LpfeRVJiGvxplAslnYsH6Si8K4V9q6gbIqP5C4mV8aw9T+xRVXjpnkFYPEedNQIrMFpL4
ILexGXrKOkij6FcLPeq67uwuhvykAr3Y22yt7XnzS/Hztsi18MJq7+0VDJnqf74DEisg/SIGPnR1
KG/BkBu3oWG2Xyuz4OhXTy+FF54Zk5biS0zvqpIEY3cYxibbEOk0bkh8uXQSeO7qixHPapNSdGNG
EohmSnB8xhRniJ1lcuUYsRjzBgh1XgkJ6VBqio4HG2PoXVs16WMkp3Gdlfiex8mTHCnp8tIyYj4g
faPTLkWZ1dAadVh03aFQnPS7QQJWRXyMC0sWOtYmB1L8IxVYDNfYwYKThF5TXdfglnrNAHlpUDJb
HyrV+zrW9q3Sgc660OnmT/LWYy0GPy/P63EMo+4QiTzo1p6a9Kc2qLMfZtXluzAPuxGQkBdsCKFV
/RTG/+3UVsO3FmbMdae6gML/bPQey1KTDILCp6d+6RmiNpT12ktPqJ95wsWw4gVuTy6D0x6G2uBg
10hPiRM2+gauG5WUBg7C3m4g8QR90myodRUbyygRfRVFSfgQwLoL08y5xZyzGDhY8WKYz7TCz/NW
2eI/0PZuAz9hFaElgdpdE7wAjQjTXcVIbUUBdABZ7kRU6j72gGwDGCHH+c9tUvRvNwByBigkMrxQ
/DwzuS/FpPgugwIkYeGHLgbC0ABsUCgzakHPzM2F5jaPY281t/kjvZprWyB5uixiIDQBa30SaXUY
kwWcrJVVECgxmb17hB7cfU+ki/dv6CGN7aI+mraliPgoXQ/faUQhdMkBsQgr/L/yPpapP+8oS6vB
EhHVwr6Op5eGdOpP+Kg0QiqacdiYYfkh4uRokxLisSaYi9xJY8itZgWTgWTb91/LmTWPsxjPCpFy
GtNA+mraL9ogdmkA+BFoiet8h2DlD21xoWR5ZqmzlKwKuAijNExtn06Kr06A6CA/qwctskPYQFG8
dUoCS95/qDPNaalhDYEQ2JUrtL2eynZXk01xzCaF2bsDS/v+T5yZLWeD3OvWRLQk529mo+5HQIQk
+WgTOD/3U26hxKBCGmzf/5kz09lSxzo5nLy0U5n7EL3WzthBLr80/p679GJwcrJmtJWeS/exAjXt
MLpXbsrs+Rdf9TS362QzDWbmm27ZHGoxppvem4wLLfZcQ5r796uroxQm1gR4jU+WXjWsUnu2kMWw
Ju84kAcAnXkYa3On+vn+F5g9im+NG/Zi3IjMpjLypIZkOCW2L9Le+RmMQ/MJH/8IIToNwLoJqIFD
jB6E/7M5ZKOR+HZpiU0f5XGwSj1gRu/fzbmWvRgyJrNxQ8sGO62YsKHaiVECF3Nwqd5xRnFkL6Mw
B0FSUhSIzFdVQ9lFw7zsNtym91bkETWAlce48olhCR4UdvHpriK07VdUW4S0vP+AZ4yc9lI2m0lE
FByYwgUayk2hQ+bowIAKR2V1LWF73WdE2zV1cW+Aq0MkuaV0BQ8JaoUMNgC2fnEcCj5AObXq1iF3
jZBXVhXiFtvoRk/so1WnF07gzzTEpQrXIFkjs7Uy88lVVjepBatVJrFFpvoAM3kiPeDOtcOLxflz
04W1GHJi1ejTisQ83zMzV2w6i3AIfTDKH8oUtuwgMRusA7LHflieM/3UBk0DxB0lozhqvWguDOO/
i9JvTKNLGS+UjShPVKv3pU16yspy59T4rEg2QW8l39n2hL4NgvyA3m4zed2mcCZ/8Kg+R0Ud7p20
I5ajzcS4Ukw92dbDQLpAF0swTWFS74h9NJ4di8gKoiOCbTp2QOBqr6o/tcoYPCVS5SxQHbUXq2zH
evN+mzszB5qLF9vQnt2RLDDkFSK/T6D+74yuRtcrwBjc9F1nHUEkE6tuD8OFUt+Zfmwu1p2KIoyq
tRUMLZNboZuyNYD2OFNPYRHXH95/rDO/sVRFV2VYKmUlO7822Zo4LPi2SZmYG02Kdv/+T5yZBZei
4VrRTcCgKmTzuo83UIK7A3EB6Y0zRuqd4lbxhUF4njneanSLMT/rLbVIgwhoY2h9ayXZBTH8qOfr
HmIxwKdTC4cTmKCv5kZ8DNsC5qTllJ2PcSp7MIVsL3z0c0+xGLzHPBBGRPXV9xyx4xACFmuyff8Z
zl16sYzzirwBDxvm8N3sTdozC1oXBuQzn9icW9er6ZZRGNaIErR+NoHKnginvY2tMlSJA4LdleYO
MZHvP8O5yWcpdxUaIZ2iwxLc9KLU14bSTdu2iMeTyb4EbnnjwPsv99Qojm71OZrqK48kllLXwPLI
wnMasm7jUT3EshD7whLTdd9mKXUNzEHUnNcUfPb6bqqzb4kqv73/ys589qXWtVCs2LaLvvDh1sEf
HEb12CXNpQ9y7uqLRhXWVWmXnsLm2AKh1mSxibg5+vz+rc/t540uvdS7lgk5o3HEli8Oe+d2MmN1
HQrTeqpTQ/v6/k/Yvxf8b/3I4kTXIa0jD2z2vYmWUx+ZjKSbof0a9McEWk3kaeGnIEvTrTqYxR2s
o+SUhiQmdjpGjY02EGsAOaJbxc8GOUIcShrKfZl2MQDhqPyqumm7c1Iv11cFsUggvhV3lw1q+5JM
0XSXExQBSrmLv6mV9HY1Od3pSmje9ILZgpJXnNAgtgbbcFAm2OvVlZF1yqa2lP5nIsm3Ip+6/0zU
z/ioh4rCMaqebESUiH3bBDJZh7BlYYtBOg07PX3qhMNUIrJpLzi5A9cTyAA4G6The3ck0SQoCknG
UmvFoIHrHtQeOpq7YjI1GuTHfpJqttJyndI09BdQTV5HoBIAqRTkjgIFb7ASVWWTEyr7iOPfO7YO
5PB2dvqclWVwp0zZ+FSohQLjxoQd2qnS3EYId8F3D736pIsx37hoGp8pWUe+VyYKz5qn6oOt6/aw
LSMzuc+jMLm1AGDsAyGgiSmwiNbzltilFgnuAqqH0E9TYzVwuUvF2HvDFBzYlDsbr0jjfZhEMNuL
UMiXLI30Y5xnhLZ4Edl8KxVUm7vuZe7Zj1bt5aAG25ySy1TUD5mU5hwclZxyoD7TJsfqcDsOENKJ
LOqjZ0hyZOsw2I0FZXDdZkqF0LuxM6L+gJjnHnE2GrAQ+IHeF4C49qlLoL8WYzcnAFlDtUp1V9ch
Rjrt1rNSY9MBgN5z1JRuXLDMHxOtTovdaFUcv+f4o6yYWkeNTa+oT2aTGZXvDdnYU0OsqoKwk2Ay
VgExIwROQMDMd0lUlsPHjpxY0KIExUHe1GCBTq6pwpWNhPw4Fwg/6JwTOqdBdJp8BNSnvwRV737L
w5YFK4kG1oE9YX+XOWrEr8IW8RWyPbWthb4EYKTDTrcboRWuwwh4/5qEW03buBxmfc3SEFSR42TV
s1Ir1q2rTea+kHb1cRqFuu51SNza2Jcgt3pgihxk2zuk9MhjbbtrTX9gw/hN0wmoXfWJbEF+NIO9
Kae2LlZZ40Btc6ZCtdYWUU7glQQEt54+kVMyyK09eXQCKpOindrJaPo5QSW0xjXhPfnNgE9qXVYj
u4Sm4uRrE5PB5vyq9HwmQvOdV/aYjtE+mmS6If2gg95nkDWehEWz8xQt7Kk79yQBgfWN+53M1AKC
31DtKtsd75Iui/e2V0cwpTtvl9vjcGw7Q7oHkwq2u8lqUO0rlyTUCsqYG9+Tn+HcemZtrCrPFivD
U0S4luSI4DHy+mw/gkU/deTWVQQAaoIcKCKYf8RqGzR3BeG6/f2YKP33OBynAqq7KIgjctMfGWbd
Y1bbenxbyr5oTrqt1eon0Xq/1DwhaadgloCL0wdjtBFkx96PpUz2yiD1lxrQDeGfdnJv6XqyHshr
I3tAhhO5nLoiifDq4pqyJE7yTwSYNvcch9WP3H7zsw9dgG4KJfsnsoCzj5bMgHnY7lCu2xxkQ0sz
yBHkSe1AVEM2V5nqo9WNDQFIA+ltjmly5SmGOkTzInUjVKD36LUEEEZE8n1ZQeQNCQv50JtsdziV
TJ1HJJYEYsShrmwyQLibsrS9e6uLqNDCpt6IemyOmRYT3BR3Nes3p77FKp1tinHsSVTTovVgTuoj
B5nONubsa2WSkUpYYa/YG0XyDWwEuXu8B/W9p4zRi1pnCiDcxn7JTMv5gWaEZVYY5d81SFiAVWLI
uPh1C3h8BvtNLYcsSgDdLrDDEvZ9FjL2O6mLUzOc+m0B4PvYaGWx5aOPJ2+o0keV5OktCbfVrlEJ
3UNKbxLDlubNHclNK8eqZ1Wjk1Y3A7ISIOeEWScHN2HrhWO9MLbFNAFS7tI+uGlMsKpeHzXwBsFO
DzVRbkMIc7ZOTCdftUYSDtvRnfHJwrIJnhn7e6E23V4vq+KpJMqQxS8jf7uKRhP8alICP6yw1Piq
3WYGQ8GUfnbLrv1Yxy0VDs+BYWmULszCcCICAZhvQcmQERHkbhA9tBn2qBVabLKJikZuAMo020lM
8d04jnW44tDPebYGp/nV9xxnUOVFKqpMgXlo7cpa6VbMJIegXnky64w9RmBlzje9E0YBNF5JD2VK
7MVkK95t7bnQetsq/gRaeGTSAvq37uyhfFaboDq6Elb3RoWBzrDY5eZIuB25fauuQ3nEaAnQlMDB
KHogW9suN12cgCG0SLV6MKOBEtVkjdkK62a+c8iPJzhTF3fNFDq3asMdRyNT5zokDP12Sism9MQS
+UM5GfgnAs17GDWlP0RAosDtWW7CCiA2topXNbeCc4SVidUKhmlfFYSO12rqK3bifkW9gmLEsZof
0jXTWzgF45c4TLqj0qXhNy8IDB/8vPaxnmS/HawQuqoXJHgZCAEgiCEZiKVsnPAo9Uh/iUxihU3W
FR/awY7B8dakyMDS5RgfdPVoO1W7y9yyeKaE1vh20BokBCo1KSGa6xdF4p4aj7N51xFM22NsrFsW
b5wvZOpK07NyuCvronYfPW+y+o1J+FW9sqOUJGTXtlJwVak7KD9tBHSb0QvH1k9m3dfKtMgwjFmL
PY6hlz4bblB9G9F6nsKob58INZfPDKnkeQSaVoybyvPyGmKyYPjN4vQhKl9Sy6j3ec/s06uC2J9W
J8+gNUBKK2FSbBwvtG9SkigMnCsBgSYpVGEyphjcswYOblxnw6PUx2wHQDgMtkU4ui+dBim4U+3A
PQ4JBNCiZE0Gk9MjFb2JS3Da/FujWnsQOx7bWGoppXtbvU8TtfyuVEL50kJ//tAKp9xpo24fGkFK
zAjo/dSRx+mshlhSrkP62Hwy4XsBymfJBbNQG+VXSEzUJCZvdNJ1Qz7410T3wu3oRGnGMjOp7ZV0
jKpew5GyWAmY9UOYyTbYln1n+Q1plbigm/qkkue5hxmYErdh1QVhqabiT7rSEHVOObtaR2Uw+p1j
p0e76T91pWts5mppzxmfQ6yL5ZB8FbeF9V3V0OLhLCzNn21YhwSQk8+hrSyr7Haqxk4w1gb3VmE1
/5ybWKo6VS+ea1PJu11jEpaxS2uAUmHgxKu4k3AB6ghLM9jgChgsvNqQudCtsFsLAWNsPZpxqW8i
Ajfc42hbRvKzY7W9Y33FIVNJFt5psJXcIkNQTeSqxNidwTyffN1QSs8X9K5yrRtJkvutAiSV1HiN
bECPACaUYHF063jN6CeUXWigSVQQNGj01hEBX/FDsRqO0GAPf4+NUYFgDw54jnMO+luwT8pGiZy0
X7PwjOOVocyxlyBPoJi6mdhmSNbEKg4yNjIY4uqB2c0SNrXtqN/i9UWZ2UaZ9gwV3/oZViA0vdZt
Z7lmPTzYmu09J7XU8007Qh5G4waMuDQJ/BCcrh5NyVg+tSaSyBHRn5M5HIK2vV3c6IpmfCZUDzgt
Yx1q9Fa9rfmy7kptI8+dUcyEq1DmxBxaoF0iSjEl+yfUJfo6w81DUMQDWTBZlILmdnehK9KXrBlq
f4D9fMf6k57UJN3WSuULJazR+4AA2zb3RiUaY1+Fwv4mg67q1hISt+63iakSWFcRr7aepgRKo6LG
6V0SVxXuVIrUA13SctRdRLzDumTrvfdGLGSRQv6Ln8cVeWTsAyed1VqkKXdAzvPwLsy0dWFBsdpK
1k/D1vNqCzUf7uZ2JzqYrrlTNz6eu+mHZdkQi9/fQMK5PHP6v/Q3umOr13SSaC9rhQeDvp6dyKfK
7+KGPMBYc+S2a/XuaOmR+7UbEmGsiZ/qD5Qi2p0Rxex5BN3ecQjMW9e1qHxFzM5+zeqoEWQRES11
orFOkM5IZl8qQ1LXulQ6zU6blOyWFzKoe52osnxtBCE1wLTV+hsMeq2ycrIsp+ZgzNkEBMG3xF5Y
yUOcltX3VDGCW68aTIWogZKFQiQINmbfqqMzMtqp+6iXRfopCsb/pe5MdiNXsi37K4Wc84JmNNJI
oPIN6L2rb0PShIiQFOw7Y8+vr+U37yu8m4OqesNCJhKIDIVC4U43O2efffaK821h+UBduQE+mm4O
BhxocA6rvC1xSPrqLSqVfYFQDsCe6A3CFCoKpd088SEcpX89kPy6EoeITLQBTQxEkdSIJTsn02px
uMNsQyhHCs4zp3jAQBC8FDCnny1OGMg8UXLUll6nXevDuESnXJdsKyKXh0t77Ylk1+SGgf+lAgXU
eiE+JLzG+eVra8T8txaAV7Wp53L+bQo3+E3S4xSR5O151zJVWoMzzfKrehLdBwsyoLvSoFanxZXL
45BIDp+4paAlp9qdo52z1uNPByL3sahT+90w03kLXBzVZtIy2YOlqQhI78SHHCU9a6rTvQOc7k5x
0KXbMWcF6nIyTNCYkjYlcNY/m9YHF9h2a2YYVvXTawUt74HA9OWVFvk1mthTJkk3zz+DdnRPLYGl
L6U/qNusW4rtmjoLb2FRA6SpFwVsJzFN9DwtHvHbPufxzVxkNlMQUIasABBvTrE7qVMbB06xkXg3
irBeG9TY0u6BUor5yfYcs53ZZbsp6FE68utFBpe2pc3f1sq5qBujPadhmcfeBX01VldYxBiwUBS8
u32S/Vj8EsioHXn6Iyqc3tksKCFfiAIkb1sAvJoTYj5OmDIorFdt9S4ptomjcew29qXlg7yeXUk1
5gcH4XUhhN6OXqxeUiMR3DfcjgzPpnBpIcdCbuyItR5qWwCOTrJywBDmzG/wUouHNs3FVV2U5jzn
fFk4wyG7s9jSuRog58VwxDpd7nQ5qI+WhZgc14xuZKhjK75Neivnvc8IuHcB25wiOCT3jppzkGv5
OGHGI9fzDhOPeeoLSxyNkPN1LBx9R15X+oJL2AeLltV8wBpLLKcpszRkC50+mJTacDvS3b4TzFbc
ao8sz5zaD+Gi83/pKaufbGiNGzkuxYeunAFOiz1Wz6xcNDvSVc2291JngPXErkFYMhuAqAF/MArL
qSb9Wlhx8+DjQvxknSe6YhCdQnmJqu46oHo+j0tbUpo2xdF0egGAtfifQRREz25LMP3GadZgNySL
c8pTX4hN3pTieR7UcNeLdH3lSIVRQAjoG6ED+o3buXuVIHza7WWecB9UFunjKp7krRXAjaIChL4d
Ulf35PcH6mjRzcndwLUbsPpaJb9Ke4BXKtx2z0kuQEKWChhoGVeS6OhufMVj6DrbthX+66wwMG26
hoVjYl7HX25WuFZoGLbvyi5bSnK42+XHrCEcYLBCorESFfwgoX7+9ltBgw+mxduQcC5ue9nLr9ke
SUrvEzbHC88fqz20buFwYdPqa7AFL6mCFh0MfXFFZAth82RcVc+1zNVLDRCGmmk2t7oZgifVjBM/
CdyQXy5wMpg6fno2hNfvWe6jBM58hdBlqiL6du28XQkom/p9jaO8OI0Zd+qucSs1h0wjvUf2MCkV
iMKbiZO2vGMjuoFeIVc7KJ/RjZWb4iWbU222cunTV4XSnu04Bpdri7CsiFrTQRyJsoKV+95JW3oK
kPFW2NZy5ha0mxkYd1uC0SabbTJ7/O7+TZbYaXpoaL26HTxQ7wUwlDxmyaUGyY3jbHxZ0Wq50QLF
mGIuu5axWL9hfrmvede6CD1VABMBBPqT6kpOuGQVC18KyO8lKa34pmv79WZWEUumei4gEzglcaLM
TwiJ76k9trxEzR2CTXotJ88lpN/LdLP1Rq/wdmSgOM9lMXPBTWU6c1O5PTyEbKqBKwRMWflOWMBg
fozrPq2T6Mx6UvVLEzu/EXZlG7LdISdTsXqO2EbIF4clr2oIB13sHP3K6p8I264vQLTMP05eMK+4
0WvnPldq3eOoUXeA1MpT0RAiHoI+sb3QXox4qyUemJDUE/QsuMRAWgtrw15CdNQsyZ8cGEyPY5Pn
pO7XHfl6dgkecKmY7yTp9bpM3nFJogZqY17gG7fz0zIq+8oMdnMHuVIck76BgA5/Vv8sWsbefAYK
wMFBtmA46DHS9j40sHBei5X6oQYs0fhY0NOBmiFOA31eFaD2yVJma4CcbWnDVpiisHlnsXJp5q4f
hYuXJh+ZN8iU5p4HeRhkXN+ldYW8kAylzVK5J9J957R+eiIopbrlUmO5UVDfIMAxmc12bjIHSRiZ
Qv70gr48t7avQL/Ew1kP7EGBco6LCy7Aeat8vkEdWSttDJUsdFbtqg1v2lzuSUigji6daRuPa3lb
lVQOWmj5khJdgkDaSNFseRSDU8uz+Va6AVVGzbz71spbOBpj3eb7HIvtdxEZ7zHt6Y1sItIfukTq
E01ZyuMslpn3yF3h2dXdfPFVj3gz8klpDG+s99G2tbemEdVumNZ431qd+BrbKb3P4O2cYRgjVTd9
PN7lfEbfDZLxZo0x9mjsV/vVGaqTKoth4aRi13G2oVwOxqd/Z7P4ZJeFA1AGtm5PwDLNrt3v+rZ3
qXBHFvUcd9oPIGwPRCYEPwZ+pidT+91TICE2aWnLt4q5y5HQl3bnzZwbfm5++lnuvxStDVk7KZp2
ixtCRZvMTuzHzrT2bR2sYpM0vjlzY3OrdeAn0CsLNdQQLuX0c3WFdW/SBlJrwXbPrg5i6Auwi9JN
MqfB+6hxs2xWO1Y+JS5MZw8RsNzqcWrlY+pl/fC8jAauq4rsVe+WRetTBERr2VqNm0jS8uGeQAz0
R0rGWrXZAaq00OBCh/k0mEqSclTWwjmrqTc/a62s5knPOj0kgyk/yz/f+nKqYm8LN7PgnquSeQwT
JWhSxmW0nobYBtHD2LFWL4HlOMNuHhg575xC0W7ZfXrs3H7Y+SJST3WC+iXWpF1DWwXpde4H1R5E
OYWNN+XCp/5w0RJWbGEhWnz97tRi3EdytG6oBMTTXPnuZkFi23V+OwOJKYatjxZwU+rEvl6aFEiJ
lQRvg451KPjxjmmJbq1NNh8VYiQSQVp+smStgRZW5WMxtP5dAT3xINYy/7HQJ3bUa6Z5ATnX3edp
1f/QEr3HIg/iUErP/PAD9wkcZL2XXeKeGgC0NfQiUZzV3I4/25Y6WrfwiJNAfsieIwe1ygKAOyYf
w1wz1WmnZW+t4/JmPAbbqkFlDGNOzTud+uAB+s5nxDKM8qSMjF+YzQQvom+qfceC1IEFM5a/dLOo
G6YG2Jg8EmDTUI3l8pC7Rn3FvWrfXN8zEFz7ZOX2Jhh5V0roQevEBl82x/U3wjt31bwMbr1zBgYF
qRncO6+6PBcGEQS2/ZK29bYnWuSuYvIBJ8JA1677oHlYTO/7qH9We9aAtFFwMJ1wCMYCeLsl5Zm2
erhlMxBUU4cxBnvSXCHxBJYhE2XK70Vq+4+MCaKrklUmuqZY+I/1PAUn5RIAX4g8+VHNEgr1GnW7
zlkN8pyA8J5Jp9yQGTe/sL/ZgZOqktfaMu15sAQkkdLD4d906lwi8Xzx/3VbdJDyvvCgMXht0m2V
gYxBGH32FcduhDjiZVsd+yzaD3F8SnhuD70DdSthuJqHXtq4Z2eEqtTaZUCZF2k4BnO63jQlB8gm
WYLmViNIryHXXI62yluyaxiplbuZTATW/FdnBe+BMNHZTfkzjRL73IBEAg0deNfV0ojrzKSsaxgA
jD6x2E+pm5KmohOGCNyXJn9vmhigpcqj5gRHgZ0/xg0TwwkKCjA/cFGHSqeEx5pJQdzIOhoZBgl7
pAQNs8MadutU6/sZ21+AZSsHtUW0vpkIU8yqr7SzNPMgjvUkiar3iSHp0cJ4u01QzlbwFi0xI4su
UkLvstGC6hzL4AP9xbuJ9dps+3FmHB/NTGqyqQXf6HX2ckAayX/UQZDwc/ut2U4gE0mHLfXBynPn
jSQ9Hoq1yPC88AiLPc9iilutRAZRGDeLDeXz/NrGlxliEq/WOUhsiic1Ld2Dz6t31zRwCFtrWQ6T
GpKfNN3Zy+Ak+Zs/D+mncCOOJoTyCQARI0ZE7rm6UZlseXiKFUrpErk30Lay3VqlkpDcPnpaxpm1
4IayG8pJVwFhgRejloUPGF6HLRdSegSX5v3mEaxO5VrhnBoCFgd5Hq5iZNHd5PittZnySm5UtCzP
bSD76y4RHdAQw8xgk66BOVCGftB1jpewnjWhctT2eZUpLJwIOSv264Viz8o2HWLkTZn1fDQBAtXH
RJR5To8q/FvTT6IN63IQN7RcxWHtS5CcdH1nUmqWj6VTwYeWc88nySshpfPkw03NHbDuTgDtcGfx
j7tLoSbtaJwg2qbOdGsmySKm08nilHNf+LsyLvsHP6YIsQUM9SR2g8eMFUk4oQ53BRyEG0U0yhXJ
meZmmrv5zKSufGldIDd1zlYhM15vL8XlxiClKISFLjb2nBBfn6c1Z3jLoF+uy0EuU3yQfmG/xly7
zPNdwZoBoTxB2Avk/JDRwvQRoL585YRlkLvYZIwAdRUf/UXMpxJVuw0ri6Js8IH6IMWL+zGp0pDi
qdoKrqczq8XJceYfcx8UFVREUiXTwzJEzhV0G4GLraBFKuciOLuGs4xhfHxaEMDuLexvYDDbtfmo
8tx+iCFynsk7FqfCFv1N5ABfd93MfBVVPWXXXbOMuBK8Xh17x3iv+VD270oI+WsyWQeJLWaH1u+X
H1XGCPdqEEEq9uXS2XGI0Wm84XBHOVGKiznDkDDzfrzPkmyFQxe5gveDn9bsXczy3+PSES43pBVu
vpZPThG4l9huQF7PZQnXuavmoDpaRG0i85Tj45poX4RIc2abqJFERs+FU5MP4gTpytqBfQ7OTKGm
dwiwxb6xWMHt7QxKWaCsfdTjVIzIgfsEk8Dw3IjA7BiH1VuvkdHvGUrgjniJ9BuSLCKyyqwalW30
92OdC7mZu3HYL86oPpUzVkenL4YbVY0xtXVTOx915spdxZj1XkxexYKWMfK2Qqg52lpa18kwzrd0
BQ2hXQq1OzFBf4d1EmqGv1jt60CKDk/54ltHk1reYRDxdG3HI5zYSVTOZk3r/I6Vt3jYpb7n8FgB
T2mQ0hkQh2VZg1ma7X4cwj41jMbKxql/cPyxucwVdiq9YjWbqEHCIEuwfsJ1IbbuKhs4DqlFy9z6
zoZ73nvBNqE8QGbeRdFaGEcs/PRPUaDKRxc99rYtG3uXr6v74ARZxtyhiM8UgOmZkVyy493LXzwi
BPu9cOXjoiBAh3NRLo8cft2JOjRAnhT51zr0TajwWWwGZo+sOa2FeLTYNHrM3Tr9iqtSXbUsLXzm
w0X1dufVfeor8m1rJMq9r+AwIulFX4RU/Iq16XetPVL3lrB6I8qIXZ90Eep66Vw+vMPBZqeYERzz
fQMNe89TjQKYlR3Y4Ubu6ZHp27KsWijlqviVNdzA38x+zyw/yqZnMpPne4JrWT2GwmeHZijsIwlc
cit9Ej0sPkS4NpjeH3I99ZA4y+LWWF58nWk/f4S6B7Ep9lTG3HAer8akF08pgeDRBvyeu2kF+n2a
+elzWpbTbWGDix7cBj1+5vh49OSMZlPF6y6Z89I/GhsBF3RMw8FJlva38Hx9GkUFGdJayWO6WgJg
qTXn/8rSedNtqxzZazvl6C9CLITYkL3VHznsEpu2zS6J8IysEfS4R4BtN3mxzZqX1C8e08IXrCXR
LX2BHDdtYv2IrH7aO1FlHRH7pqMTJY4Tjit42Aw5kosDrt3rHEz5jwRjwqluhLkpiK64Fka7t37F
Yhl4zb7YxTCirZAZO47CKu/SPGy8NP/gUPW6Rwl+MN1OXhYcbMllvCUqt3J+VSY228KuGZBW5OL2
q+wQxEZSnDZl0Uz21vT1Lz9rRxXmjBsOrrNGz96ENequt1jOEOOUds8OuQDBPqF8yzYsf2XVYWwW
lz8jHOnFT/wd82+N7r8FhFCN2Br418GSDWJu3DX9ITmF4z2lcv8pMOTcCctDdan5eBL4oKcqpa/j
L3/tycy7IUAzC42yxk3F3mPIsqoOay7XDSbq9jTj1rzymJLxTgvXYcSvphvLuMmm153n7lrpBYAU
ozzKryhW53zakJaho/h0ecMAmkV8YLdMyeig6WkII8hbH+1difimdXVUPQonrV+itoGVrE0SVFuW
PFi/SWpYdCHQ3vaLWmuwqTDMYk5yQChgXpkjMUPKpHl1Su3w5WaiCFoSb7Eg4Q7jAAmILS6ZldHL
VC3phE/Hc6eDZ8/VdI5hsNUXEmdpfdToM0cjGWlzD49f+HiUfq8ypgNhEjQWZV+ZuoCJ/XjoN7xO
Sh0YQejPdrF9e0c+bo68IGtQ4QIwK+64ZFDbdDXybmUshIqSQ1ELvSZWu14pczW7ufdTgs+suEr9
SobOCsgiwlH0kC+R99yVNQ6TBFOT44p5q6dhOZc+C8YquHg/atTDjc8RRrWvOjfhrcNtT2NJOlgR
2+Jg+x4sRSfJQCEnbjTu7SxmRYEVPHw21fTOG+bvzWCcc3nZNWqxXf+alp59NgfJ7BYanYqOlLuz
vQOr3L6jnvbf6LzVexp77pNrO0aGGb6qK0Y62OLyjlO7sdx1a4aYAh1/uFvcFuk8/27VHBxrRBm0
cfIufqX2SrHfyTg5mE7aN+w+dWDLW0TD3o+DQ8aD/RGQeNluxsBS2yxqhg9W1vK7BEvXE49yctsV
uf0ux9oPa2eeb2ALL3fw/jzwAtNitjCp6EXaxXvyLVjY3Bze76KP173K6pa7t7af13od9nz+543j
ZfJaUd5+q/6iLGnfLn80/jLwUDG15qVFXdVx5Z+Beo2fVp4yjO6SnikzEoHucybKUd3UR0wz7c8R
G86V1WX9lfKT38ygouuF5AcRMuaM39jPUWCOy8wvNn2aw0KwM+3+bNx7lR8t2OCrdCGNMDw1YTJ5
Jf8I0VyhEQRnI31WQUv4mcDO/Rq2+ujGENWnZf2a/GRhCilYU0FSf+qAdl2XWNC/3MEq3xWjRoK5
08aMmxEbfCiY0FwZHpE9RXS6Gy0reOADGDzWTRHdtYPqNkDIs/28QFEtzIJ8TS53EeD5iOm+yWTQ
z0HWZPeNVVc/J6tAAV2jmvlP1NcPQOgatZnYL3P+Za3/bxHmnuuS//7Py5/5xLFvcBf1//E///ar
w3d9+7P87v79i/72Z7r/+PO34+96+7P/+bdf7Koev87D8G2Wx++O6eGf3/+vr/x//c3/8f3nd3le
mu9//uOzHqr+8t1idMT/SpOTlzWB/80tuvwkf/25yz/gn//gf9Nff+fP/fkn/sWfk+4fWNe0YwvQ
XIHQl5iaf/HnhPhDw52Ttu27goXxi4u7Yjsu+ec/8Nj9EQCnE7YkNfBCiMN6/xeADko5vxco0K6u
9F3mEu5/B0D3dzuzz0Vw+Y/nB8IPAhaT/y3kspH80IvEfkOOp3jo5v4DTnS9w/4i/y9DaTwAf7NO
83d5WgeukI7DxIxNi4tv+79Y87vWCIKM0ja0C0PBNUztHvMxsTkURBwA9Mx8rooJwrIavFt7LBIi
R+fpiUD76mfTO4i09sRokgidk1+6+XFU9P6ZLJewwDEUcHcem2b+kdaBc+6YMNyTftBv4e/Je5ZS
1buzxP5T7de3TOr5uOBd3HXu+L2YsQ5R85zP1GLA5EfxWxTQi3MVOLwwisEidXCEQ0hZfuqRBeph
QiOEdZRt/x05dHvMx/Uv2M/dAfI1J0NnMXSa2TQa2YOM6hYn6aqRZTnN1S6qhuqLmSQBDI7tbMqR
jb3tgrj0ZFrNMLlhFpXshiXSkLfLPv5e43yFej3H4LAkMcu54/Zo7GnpxJbpn0orsHLB3DC2Cvsp
YK0wEf6xLtM68rbOJey2PaM0MfLaj9go9XTWs29Nb4ssDIP2KYsxlUzace9M4AT3Yy6Gz2KONR7D
oVQpjKzK+dnNrZh3sc1sECE9Ay1f94sHw7e33oNo8eAYR/XX4NXpoxgWCt4mwli9HUU39ptsWtyP
fm29gIEFGjnTZi6GUFDgxWfC1fQbpvLACuc+W/F9TPaMfGU8KiPjscQRjd1Lx0Q8DycDR/Cs1q7N
6TIuhhqVMDoMl6D3ifSF9ftD1hzsZwvrmx3G9MktA/NSB+e6sWlFtB+gGZiCJSmMmjlbiQF/MZt7
xmWa1JfkT+6bNk4YEjQWOtWSRRQNq6leXa+mD+Hf0D+zTzbR0QU0qXASBu83GIZ6gVvNoCqMe0DW
G+EnWP4iVaJLiVV70J/tTqrQWeyEBWJA1D+6bIS4HYhUs0FdVtY3K8doV2hf8stvcmu97N0EP3pH
W+iB8iIdQVwjpmMMfOxdNT3feZ3QzxATVMQcn1g6bMUY2zNuXFl/ZgCU7xQJ62abdXiO93piis5U
sBaXr+7brxXxJLlUZ3m9syrdkgafFwNzPKxm4340AeEmD12Ptab/4FBamu47N2zUbTHrTO+qsCSl
UWnN9GxFvu4cLwlaKLboSJvEKkSLe3SokjPxmqaGXtGXPz16+DdymojSKLCP9UxaR14c8GZ2y+yg
i4PQj3IbZ5CXzhFTYh0/OIzAPnkmUhCTXWTz4hZjzimiua05MObll0mYrO56CVJhn6nKpLucxXew
1MYr3+GRW08yw9K6nZjk361CMQdMO6fwNyqbyeYMap6ZkOXR6YFVXY/13BSVKOwLwzx7UU7/mtXD
8NIxFNSnvmYnAUMdySuseWLADTGWwPDFuUkJOdvdd+UJ/N5Lmg67qgqG5diXIxldVq1c9ifsUWb3
9jhPX9rpDIppPea4V2vaUbYjLOs+Fm36Zs/REL85WeB8zXhvPkXRF6ASkxJeCHZggNTWmK5hY1NZ
o26Wsdq3roP9s0MoJbmsZFdx8br7qJkACXcN1flOuGW6HushNo8ikNT2DbRaybpvE//OnTJOd1lp
qea8mrYhyiLKSHo2mGiTnU3w2HBnK1qWMCjnXrP8F+FP8J10SPYmSU29k1ObgIePRi3PQb26zal1
BA/FCK1THIPerVua5Ey+DYUvnc0kg/EQz2q59IfV5YMklR1fL+2SilAHGEZQIu1+Dldpt9azdEz8
SRc0ydDz/YShyByMV3laXpyEsTO9+SlBx5ATDYDrmXSvfJNKK75MZ8vO/9Hl7oLS6fnetTvUnAMJ
PyxYIbsYX2kEC7ywGDb6GxSjMv6o59jtv30jqvJ3O4Ku+YUPKSPZQLYtO6SFEJN5DLJZ+Q8dVsvV
ZWmiYicjTEbfcXeY3+zpKbCmOL0lwQElNiRHcQXXVXYSCoobYeNjA8NzdO7htGExhIHckk13vM7C
OpU+rnKiJr2RBs/h+0fHJLXyAZMpq4Qx3QQMdh1GMo6c35mFIQJlzfOAwnT9aGHcxue96H3dOhaW
12ypqnRTWgPj1W3cWxel3GYv5WUK7AXD/prbpf+ql4XgxKJhdPrYtGpytv4i5cpOBKPeA62lLlBz
25GjpI8YjxGtVrJ8iODhHV1aTX1v9VnRuuEka+5QLtrhrQTwWh/sSirnEA1ZfskduJjPl1bbGB1r
Aitw7VRTqx7zjk8HA2sz6JNVlAzQw3LJRfbloOsGPyAosx7NgMAlx6mpTZt9riOWiedm8EZ5s6Cm
ljeu2whcqyU5OobPZK2T66bjDT1EY0NvaefyonOTm5QcZObWJT89MVa73Cqnu2lasD4nfpEmN5y/
0/Tdr3aZ4ZCKS/dhym3nek44X68mZtQji5CM0XmFvLl6zIPAIr47ibzPhqKdEWMd4D9Mu6LS237t
kuF+WBz5ywXcNvw2SxslPy8eT+S+S2r9dY2rQJ5yu7pMjGo76PH7c4zaGuzl0noHHpU5G3eNUYZY
dSCkqyKSc/nCWKnQdBiUBRn+Ps+yKBeoUkq5NUuDK/8iAh+HokmGDdoUwST1ksKJdzqS6Vkv2aL4
x0dXzc8ZywDvU05/GULbbXbpWqS0y0lxS80w/3Zru9gtPccWwoLV7VWFuYoVp8vSy1zdGULj93Jo
2eYmmoMz12JKMDKJPSnPKxg3gz2vInYfNRL7aRzr9RVbcMKevGAliTFjspE0jiwR9IxUYuVaN5WY
/YORLC95aTBtAx+xx0eCbrSmg3ImIvq6aT92+qtZWB4FeexttM1JksdYF1oCofZZP6MKsrDsyYJV
A5KtUD7r4UebzdV9cBE/yJjBJYWO9lZNSfSOGmYuvgY78bYj1hHe5EIGJDKtkksO0WHB1YbLK9a6
3XuZe1RFLLH9kN667cpB8kA3tnNR85gKRyoo9rZeLYxM3i8ek+5+VsLaOD2Y58yo4cY4w7SZpSVx
gfmF2SXOsN4vdZFvOfmac+u17kG4vfWJD/raT+Z+21p5yaIXG32RJ5NN07Y5O36LeRq9Ae9Yqgdy
x2LbMMvukt9DpYYt1VzNPVkpsJ5B6t72s2G/SxWvOHYi9sksP5ywaz42CEBbrZQ+tQa1BZdx+YT5
fLmJhN/e9BjsT1XhUvyUKETZEuOGtYOJ45TyCdhec146nhjHRj5g3cNOr0m0fpovVgdRJ83WYf0K
5NdM77nE7Rtz/bOx++c8qrJNQLn8q0A540SfCI6iJow4wCv3MWcYf9u5uXurcMtv3NEaQupgJvgV
jbdvWHjWqb280spioE0C9eFS0BIv7s2nqrqIKISy99PWX/kIb3vL934OQaTvnZlLXAcd4y6uyUMj
plc9m/J9oVUPp3xwzgVWdg6mtv5iXjVuwEbWZ8km8alKiqegFWhYU0W910eJCVd8ALvMKQO96VLF
DgbbgS/4svqUPR38/mzOeNnOyTzzW3YyPdVKkvvAkDnY+vFkV/TrjHvZXUm3aFj4on1p5zkfsqz/
XvFVIhl21q4dKUZ9T7xluavpaAp3y9zQPbnMXDFqOxM0234Zfmdtgiv3z3b2v9XR36Sfpu7q3/2/
9+t/a+r/fyPLAx7/P3X2T0O6stj8L5Hg9PXPf/z59X9x5e0/VCBoHR3fkU5Ai/6ffb37B35w5QbY
Nj2bDbTL7/zV1yv9h2+7EIJk4Hqukhcx4K+2Xrl/+NJF0PNd6TqBTWzLfyoa9//aDEYM4cVG4fjr
1/+Vxe4Hf/d/a1vAtLdtfgqWHH2+3b/tQjtpF7ciZYVTqjV5y1WQb2yZxR66EruXod3apJvS17Dq
SAc+JpribLL0fYn0e2JV3d41CYNFxN/uNiCK6om1XtzWA/mq7J3eUQ8GV7kFICZYqvGGtTpAZrLL
6psqZXUwXT11MzIPc13utiYOvDWsxm48YxTwT34edzvPaiiu5QiryWWafBioJ8+Z6Rn1dPX6PutM
gHV3fcY8Qb1cxaPjXomMlV32SG5IAmoOjjYMrqqRVZm4i81bH7nzDnNKt5dN81C4aK3BXJmtBvHq
byx2dQ96mbJd0Tmg8tRA0B6+DsEUNnUPrbwYicu0mB8yGsUQg1GwiYMa74lq0ZFV1pxpYIh5iStn
X0o9frLgysaIo75Nl8odaZw2grpi8JUH2dljShWiuvU7iw3PG9HF41kUAMsB9wl9mkaJ03dK/BGl
z4n7zVx0yZtdLdYvSRAlQ5WARDVMWxtXpMt57krVhxpYwvvKfPpXSULasWc5Du8zc5b3mMXcs0mX
5omE9ZgdDrYCxy4vfs+xjI95Ne7nyOk31CLLcayr6sSYINIcLQRxG7s6+mXTvEyGGc9g3JgcxVVf
4eShnGPkNh5rzMprKCH9XdW6Zqm2MURP5oF166T2ZZpe1vRQdrZd2JJmWo0dgH0uiw32trg0RfSN
zKDc33XcelcXX9ZFiVwfVpYkH2SFyc9rSv9UD05wwC9AonPQdVcjoPVwcHLvjIJe7Itxro56KvEi
8Ka+MACeWH8V+V5I1jjoIJrNHAN4wz7obql8xbPg/MfEybqNLFN0HHclX2bWhGkzdcdBU5G33hwo
PfSviU1gzNa1y0tX2Hht9Y9AlshTvYcjU+MgtrNWn7ERq5uKsfMG3zJLVZp1CSbDI2Kxqynb1/KU
wEM9NgFuUW8KDuU42q+OcPxnhRkdbzphQQQHRsmu8Ap/11O97hifqLca28AR/zS3FkHwFRn2VcJi
e7cMGxL515oNsEz8L+rObDlyI8u2v1If0JABjsGB10Ag5iAZnJLJFxjJZGKeJwf+qb/i/thdIVVd
KaXqUsmutVn3S5pMSsUEwP34OXuv/RLn8bKd03H8iEZr9sPo6n50JyHWaJAN6EI2JiG9TOJtlLch
f9i4bZHCBGIxK8K/pB1CJq2xYIirYawa+EdSL2i5AMcxgl5NDmaKXL2KdtH9ro/VeyliG7P99Jox
ZfdzIzdvjHY85tFY+I5tGFtTs41bz2pDppmztqUfPgYVIutNSfm/wvNjnJtG2T7KsnrHoQ3yKjea
rVZMRGK5qud8eG7g5GacZ/CFhPbwgq5seRJ0xWD0WNOmY0SnK9yAJbPeNY4w3XeM7IXprx4gkQy/
8KgOp5R2/YVglGcJGmM32JoZOOJ6Ny6EOd4qK73Pk5wqs6cMQaqW3YXDEK6tDLkqSks13LDXW0PA
wHrMViWqzWdGpWpnutNw25uj/GxUbBxnd7D8wnCwzaSiT3yzCafYJ5ykP2E6UVowRZo4C0xAI5Lx
qeM84njlTZw16TGOC/RVetZuGZFSWA7Luza18zmuq+VbI6uciqFw5m1ddzHyVEdtOrp0dI9y79MI
c6BnvB5yobk/lHkxHUVGnl5+ZUPk2RMEYOyiyZS2cmXTtpsOLvZvD83sfJVbNUP2peFRv6mkzqQy
1crlUmnl2Y1aa226ETpQHEFgr1UT5v7UVdyh0iofVeVY9V7Xo3Ibh1lXr1OhAvYbhMuFdhAymtZq
TnrkA9cmbDPWKCtGkQduoj3nQ+8cF+Yoj2JwNoU3uadoAkQNI06QkMatm0ECx8oZon+GpLIeNS/a
mwjlTgR9oBqgD7oVdY/vMxs/zAZBpTekxd6kvbhBPzIg1uMOihnT+TmdMt/O89RPiAE8IwEdgzEp
thVw9o1nlR9O1n7Nu4LCb3zBhnRj6fGDoxESDR8hHZA7O06yEoYx+GOk6l2f1W9jaM5nba6ik00Z
vMrwfuz0BOvcgIWk9iMVGbt6YaVEHX8ze4P5ooVGFGCqLQ7xz+NCLIOPWSLn16Qp3CDlHIARaMj9
ZhixflpL9VXkzYs3zjfZ5N26PQtUO7bf+rZpN70YhoqFMWC1mDZpRmrLwkTTj7is+9zujj0GH3+m
BWHmRrQR2vReTlr4pe/qeG1mTI6Bmy9s2xApOuTx6wRFKYsZM899mLI3ang47yOaCGg9TWuNOM69
5Dlar27IThh288a32YCrFTdhsbMST3+oR5m9FUuVYiB3I+mrJAn341Q22y6xFavdkH+Zw0wdWngK
W9cBZq93SciAV1YvAzZjBoXGIFa1rAiPFbX5Hhp1vTGc8gogo9F5JH3O/lbFubj18kK/4KmjOarx
UW+tKLvmbncHGlfzYZJR+Iwj106PSdXkdyoMP4xpyg9tyCbmVOoSScN80EwBE1It1SbqaNo1TMz3
XoYIzu3t+CutJlrRTW1qXzMsKvvSDlUZ6KW9lw27C+uyyx+2veXG1NdpZaujLZRzS2d5nvCIGfUF
rIF8g/p2hztCZ4CLAxhzddGVZy5xSEMZPfrdtMzDs5npX7qKJ0q5EBSSMWcuuiiGH4xiN1Vbc1Yq
BvNJhFq1izBWQeOg9JSrzNKbddNSRKxqT8vXdl47L3WC2jSCAnUM9SZEt5fXN3Gbjvdt1ClieYn3
jRFo+XPhzrVfYRBbCU9pH3zGHGmCrvACFaMrb6ImNGgrudrGi2bMm/Cghd2KgJyL8LQwSdjGuWbC
XqG/i8PfK2IUNuGyYdqP8qYud9VYnCckZivyYenlM5GpEHfGWMzTmcZjNlhZIPsYf8TYZmEAy9R6
7V3bxdvkampVXt12ruHIb2Q9KnwP3owSv463C7HlB9Ua7WM6ugNbCFMqLCiu8idDb+7GRqv7XY5Q
YK142O1dnDpm4yd5aLy6AncXskGm74Ko5S2z82iD1lt7yK65WdepiLbqock8L23afG2Zjumn3J3C
z9xsBuMB1Set47iWy6bKIxOdeSJfEfos8GboQYtNGSWa38mm3NrY3p+sqvvemtr3CivHwwREd81o
B5sa236xsns0rh7wNH2to+4ETdR7N60lByoQ2m6Ls2gMfHpdO0hhbJka5FQkcfVgWV27lRwZNs2Y
Lfc2EuUVZgeondPop0PfbnB7YMpNKB7RPWLEtWy66T0X/NbWnC8WtSR8Fj3cFJGMg0Wp9NMtFgn+
RJj7YWYnxUqNmmyI64Ar0ezUuCxPZPH2wVi8NhYzbjQfGX0Vro1M8It4VGIFnWcFM8MovkoANiuZ
JCfLXh6i1ulXda+Nb2lv35AJ1d4x/o9IbLIuzBI2uVPftG38KSovcOfyvtG9zzJf7hNlfZiZ2GqV
LndTtYiTTbE0udM+z+VdmNdGwIB7r5aCvnZJr6trNFbOGIt65LD3KHiPLIRX5zk1PaKd3KK7N+fL
OwmiMcvmNFOieX2absIYLdDMFAsleVJN9T7FkqJdKtnb8oJg4AMzYnoRmtk/SgNb4SruHXgVYo7I
iegafogcxYwkTW9RZvEQFmZ6db0v66Hp3UOGci2Ylmm59eyZyZPjteOVFBI6RxfcA4OnNorWdqRN
l0kfonnj5bq2jp02vSfBnX412n7Go2d9qrVdR0dv59aQGfBPsLsWuhXvtSjX7uRSOa4PzmK5sZht
fdJyiThy4RtK7Ja5ZhjRr5AJUgXRtkjiwTYjYF90FmMTFSBVjkoIu887eoUy17ogHhocjuPQxoFp
XU3bV41NNoUkR9D/T1YlFximBboQNrjmmPZiYrYVqXPRW/48JS8OFsx0hbJS25czXSVRONs2HJBs
DAXTWdraxh2JRglzWvceSWmJrvylLCKahXJ4YCAB9nJYip1jhi3UErQ+kS0PZdFPB9RgAAfbfLzE
jTiRVnTnNCDWOidqvuhaa943GTPZQaSo0mBGIGdHPWxNDQgmRsrbFnj13saKvKWrugSYUX+2E4hz
DONg0xSOtbXxOqzmVDaXFMwSouNpQlFeTFQW6jzayUXao3Gy+knbT/WSn5kBI1LWSy8NnHgusk1P
iMA9qsFvQ1oZu2nQEZEDWoesSdOLinvQypPNYzetAETZfoJ75Uni0EJRF3n3xoy0Dfp7JoI+HJEd
TZPePbauhynIQWR6fYFCniJ0TqcoS6JLEopS+dAIwMu13rJGd7ZAHzEAo8QFEn2rfIGB790YGnOC
NcSh8WSXCfDNqNZe8O2kAZpIrlaY6wccp8thGeHcitzcZXig7mjvS46RaXS3TKhXWeGQadqMjeNW
x83l1NJH16fe29FYmAMgc/RnvW6+1XVRfbGxzU6rXrEOAQmoVlaFg8qf7NB8hn1obAHqZA8jWiy0
77a96SGDQhtbsnOSWo/cDBQ/Q09M66J1TRG0tVVgktaafT+ESUB3t2J/Trm+JG4PWLxG6/pdwMKE
St0Wc++itaupCUXSYcPixjh2k9vT76jr82BKoC8tAnSXuZQvgUK9h8uMIYqcm+8GubcvDpNemvCd
evyPyi6aBZcHA3bbiK9PV4dZKTR3eLsM+qz6m+Gm0/E/BkmGLY0OUF2mN+70xkPWFnnqBlYbAIEh
9KXjRVQLyYVjJ9lKypjv/npr7t8Q2/x73bvt/x5JDmqKf9W4O7/l/+c/f9u4+/nv/9K4s9DjOMyX
XN2yeRToDvyjcacZ4idh6cLVDXzIsCGugSp/79wh44Hkc50Pcj1tHVn4/+vcGfpPhoXezOOOEPyh
/yU9jvszWPxX9p+LootPhhYH7Qd4JvPaPvytSsY1tD5CqrexOqXbO2ptMPu50pP+xZz4ZAwttdYt
g4TxjgsbQGFRJiKnaY7MoQaPkqSpx3tT1UJevRIy3esoH6/QY4QRRzmFY+BBmx72jDeybi/SwQS2
0uAh3FtuhAGW3SION7Wdl8OzzHgYfUVyh7FrlrYy1oYi+vWlkVRRmCvnpJwesDLb2Td3Ug4DJBPw
i0MoAVPXb2mcJbcFQ26sNFU+Jd9UJ3q8Dk7bevt0JsrglslxEkBRMUrUsxCfLkm8UKOpEhHDmg6B
ET7Cz8AjQrNCYVLWHvvJ+6i86YxooYD0kV1CSzu1+DVCAJx5Wq9c2+ohcwy9wflI7/u6OwMwcJ91
vX0dvJr8ETy/pu4L0DpQj+WTlcRfrKZHTEGITYnxWS38pOniFjQlByjjS22OBqQd9kyNkth9puK7
HuBNTVlQ4XFeHicvw/nlJnH3bGkp0g2nizsKRzVOz0vWLnm04hu05T5TlYnwXoanwZVgVatMU3tY
FYxdSpTU+044OcsNUqnHDtMK8oB4pApzh9AN90uFBcEPG8u4NwurAlGXKBZ1nymLek9dtvYNfT2l
bxWiBRZxrQlNH55X9y46I7wxw3SRlxYgRVT4UQuCiHVSfBXNML9lndtepsSxUGPF5ym0HYacJgOi
xG2ce08bnxbyD/cM583PvDPoQ6XxMqGaqJUTxxusaSZOBjVAebBiOLH4RWc1nOtUpWSO9py6E+b2
OL+JFye8Im/z1xQm7rwNsVP1bCYs+AwZpya8h9fs3qreILdwbWCIkJ/JYOfGZ4aMRj3Q/mim/dwS
3HSD75Xp8mqsc1NEvm5kfdFv6V2ajYkwyVgyc4c4NK0XnKpEzJIKohLx4cgQ0DbSHp1msE6rJv5S
9/Yiv15HiMld0drh8JlASmT3cE3kRasRgVg5bjEhQi1xVj3kj2rNrhmdh+WaYbbRWx7KYMY3mgZZ
1XXVuwcng+pjJFXqAbEuBAbgAR26liRN8gbiyFJ17JYIyLo7Mo6S/AYBk8w5t+k6aRehwRE6kIgA
zZWd4InBi2vKNHJR/8ToqMXeqabqmKWOy5GCBGxBGseNCybSb8Bpxva4lBy+0vmhh/n1WmdNdAxT
Q2wiKprXrHTopUBoey+Q9qyuGm0UbvpQ+4TYU+R2k7dZshirTAY7LvXCMqfjKTnUzNlQlbSPauGH
nKuPYnRzteKQmz26UlSSU9/A7ZsNw/M8DO2RNS7d0c5zDmVawSv0pu9pakU3CiZI3l4tjtkSHXQ6
qXcF3WH8JIPncEUnngcCJpzbglz1RzenWw47qrW2OivhYXJtVLkIVKbNrI3zJjKU86Tb7XLx6rk7
5Frfn5Cgj/7ctQ6jT1fbXmUsCjW2OX6xCugIwdiwaa8SDJjuZlpanQnAxDSzM92j7g4gsyhV4LBm
7rhb6plODacPhiUJKcajVW9k7FpY89CYrGqTI5/R0xLowYWAlui0vcgT7doCuDP6mN+LGKtNVEIZ
XBrEImOYOc5KtVTyjI/Uo7RrZrWYlo+qVV6AUpeTg1HQ5hznM9Zw9c7wc9rZdtPe951KdiCKkC5Z
BtKZUaiNwAnpaxY4SQvUzWGOp/glmjPpa9Uk16HutBuiGMJ9UjQPmWzDjeOkSOmAvW+hxLWo5Ib0
Jins6pRqbXvPACfZI4OavxatHvaIFDXtEb/cu7C9dpOoaXiJXDlc6CcqEHQVM9tmzvlFpq3IrPio
l6kIXMCkfqgVkIXS/C1axgS5H3/5essbZ1iN/BVXkMbnAAtRahCbou6I8mirDM6c6e1wylGLKynO
+GmsF4FIAbU2qJbxOj/uw/xItlm3Xpy+v25Z+HDbodzhwesg0o7TeXAi80D/KjxffcTXNrXYKaQj
0J/GNjA6s9k7dRquO1EMO2/p3yWXMLAZmd2j8Nhca8tThh90ZzizebSW0P2Kl4YTKLZXubEyLSnw
NMIn8RBR3dVlnj5OjrC+ChL+cMS6TUTGqV3uOV+ad0Y80xaJQlffuxHmYurEqXy2cpsmbMqOqOni
XrMgmmngszaOTqCJJor8Mkr9gcxoVA9F6rwC7jP8IpnMTaJ3pFRnpnuAA2zirgPsSCDlvAIj+qHl
A0tLgvif1+vDNPQdLOjOKmcshCozNR904G/0X9Tc8qc+3Pc8uUE8IZth6XL9tjSGoAnhpiJE1849
Wp5VwwmAOVtb9Yhnr7u4pdtl7JOMlbebcjHlBXdCcxKZSr/DKDC706DHpAtk3ARM1owR1g++wa7d
zFNtxP2wneIUTix8SJdtJ3rBtdEa0V3STgMzsQacrqPhsNRIspDY3pOsnVJ/ZKyRI6RyYynpnwME
SyEXXC94G+sPOpOgTlf7aXBIoBkzHcu162hd8WkZKDDfhDPMmb5yEXe99p1R7RvmnNy8pbdRORag
rOhf86aYfeRn6S7t7OQOGFbsO06cP2YovNytliymjrLDdLLAG9toU5YT/qnBLar7XuMqgH3HSeU5
fdC2du1gP1bzxu67hRyZIV9PJuP5Cas6Rjj4eNbYAXjuXbPdGwkULk2bgXDEdvEMiKDIVjmd0o9J
hBRWNpgAGq5VtQaMDPC/yZ9K5skrNAfygDEHiJmdpWdNRulbDSL1SRtqEhr73mZImU39IZ+WzPPr
ekH04Xrzl67zql1RZcVGTYv9CRzB8h2RaFviaN6msKaKo4d6cUccoDS0+ns5VCwbvCC3TTrIYU+X
IgaJ6MqS8gxta5c5D3UHRdZOUxI47FlzP1B9dJDjJvnU2MVLGM5wTahrolUSp/LSidHcNNdFS9cE
8I96wGeJaMPujyB3cWerqBUP2FyKhk2H1IbtgnXrPHDQf1XKezCK2L2rqX43TjzAbJjj9K4BhGnD
ke7CGmREjSLXLId07bRO8apGq+C86YjdUtn1GTnK4IMrTbZ5LHPGnCMDc9m6wyMyb3UC9dmjY73a
PQzNxoxOxwgYT4MlY2F248U28y0D83jJuZtOb+LLcMQtaWKuttEtYt+nf2LYCEC7xL06aj3z4iyu
/kIrZVxwENbDyAo6Ol+IoLc+kNd0T+yMI44uHIz8gEN2E5cxa7gyjX3qwM6MZ1ecbaSFz0UVpu9Z
O0dqHQ2VehrRSe6kKq5beTHFAbNklHFRfg1+V/oZ22B4yHgJz4dmoZ+WYnEeATo3RwuCDv6tDrIM
GArqmJqE2ScJa/xsdYlaNmiO+gcG9dDybMbDyKFpYvvUGmH3GjkorBFGVtb0qYrSveeTfmmvCblp
FU6ZCVovYWDtNiBFzm3TtfMtmG8VfWkYKIrbdDBGWtnKcRe18nSCEh8NzE71WdOQXK4sWuDdOo6G
jrzwhBMMLpe8ytLxAFeT/ZzgKeDNxqgDCYrAcmRX654yroNa6F0Sn4+7GmkHY4u2xzxwGA4AAEJN
pBhL7FoDH4HZsCFzLvBTEOR8rzqIprHjY/NExcwaISLAudlDgGlO2qTNx2mw3/HQqfO82N6la0CD
FVmHCBvVIt1Z2NnOYMurJpt8PTCtOLY1On+g2mMbpy7qXMZLgPb2jowcci2Lr2OWXwYxNjQv2fTl
PH5lKlP4NU/1WmW5ttVssDwa3/s7D6j5ELF0+zSlxNd+UvETAsnsQGsi3CYouJl9RQ4lt22ACTL1
5K1zmvyowtEE627J/mbSK/WhOkcuO6vV5pijkgL8Ps4cB9dGTkfyhireebUNQ18O02gUGjLpvG9u
jX5I8y9FMqtP0grZ+hKlu/mOcejY7OM85JMh0RO7Zpzk6xAlBZY/C5DXxiqSQd+Tkw3MefYsm2Ya
RMmjlmCN9pfCqDFOT/OY+nmWajqFnVM1O910yRVlcnSVUUcxt7AsqMxwgVNlHAR4ge6W5LNGvVmR
RaJQzDz3I3Fas1+pBrPxqjPZelZuLQv3NJSzjN9kX1jaOYxdWVw0OfLTYebv0cEgMwBz7sTAOjwP
ZJHDiATaIzgOxFaqhvxsm0MksU2FRo6boaujiwHZNzxbjKkJxhjDePGLJZnsQONLfY6OXVY3Lkc/
x3eR8tvAJ5Yu3GUpgTTrRdO42pqMrVNc8fOtDOFI9gHCFqrdYnpMR4phHnZaOjzbCEkPIY6QwMSc
vwHCr9+iK0s2DdDhHfj79kNfejgqownHCozgF4S4S1AvpAiEWlhv0xIxBsU5/gh8uPSoYkz975C1
I7rbppnvLGQSR1eVHq5n5yVvbUb7sS4ZYraddogmJr52ViyrTMvkOi3536Kyqd5HQSDiKqcs+CiS
q75diJwgq7nIIUdXebvT7Lb/Riu+Ouh0Ad9rOiisgXZteutMXyyU/zXBkHRWGhD4PQkEQWRxCEx1
6PEaCteNQx9EW+lRZWxFJPpLERrERUI430qgeXezTnozMwMDwnH/LKt53kCyNxiYZu1xrDqevKUU
J3fOxDnKUgaJmOLcFw/6TYCovH83QUQec72NN0gCWTrwPH1jrNQeY3o099EsDAuhlDttwlmmGDfZ
bVakGDFkVjFtWGTNnN954Dd2waQgWnSXXzi8mEROrwoF6W6yZmvN8TrbyxgVYRCiwzr1PRaf0A7t
B6Bf2VMfRdke/ftirQtqmj0gq3lVDcLYzzNW4XwA+BdP1bQWwsh2vQGtzI76OqjHpD/rueuGuxBP
7tc06bMs5UBQDt4tAV9lf8CmbKMTFHakDppt1vK2bmL00JnRWh5n4rwCGvDXG5L/Xrfxf51WUKcR
91+7AGmXvXV/e3hDX/a3u+SzbT//Nv/tnDTDZ/47N+H1dX5pRWq285PuWtdNTPwsIdRx3/1iDrz+
J+vabtSxDtuOwLb3q4aQ6ZMHMQuoEq7CK/n1HxpC5ydJBxDNsavTp9T/moYQpx+dxl87kbZJO5Ne
p8ObcLDAGPW7oCFLgx+TlMjlQSZ1aK8SporOpumKk0wQGlnmAnkEeiEMeUTrMr7vM5iRZehuCBBg
cMx/wdYQ7+yUB6c3zFebSp+gjSawSo4UIimOVrEcQspovdIfAMC/Mu35ziLgz7Y8Dg6rjyr19XhV
BycKsHIKasWznl08M0R9qD4QQ/Xixcuzh2CO3IzlOY3sbN2lce1bKnrH+pHsoLqMPo5EtRpN+b4Y
3WeBdC3gfKHQ1bpakOmE0hmWceEL35hW+ZroYlfZGTP/MIxoQ1LCxuZ1vILIJC+Xaq2LbDkv87Ls
0jw7twq/sGdOfIIkxQuG38MCUchhrHnB7vbqVUVQGuGBoAUiQlNyske5MfDqBEWfvdO3QCgWguIH
u1D/8rESmDOrFgl4PoI4qNIIiNgt+9DdsrhZMLrVKyrxmzhSkOD75Fscuo+AYrLzoiusbCiOVkmv
PxfxWN9ZDXpqmgPUPBPwVCGHNYMLIgEJBa+y9xamjV9g+ICyPdwAT/9SAEyX2fRKcPNz13HlksxR
q7mI36dF7hc3BTktWgZQmJV9Tmk3HbjLNAaaUZT5neYtX+gLesgIuEaoXYEODZehr+8yndALzCjQ
nSHu+PRwzK1YLMn4/0ROKQcUWG4NntBCui89mDQ0cSOyP4b1gmQX8Hw6qiiadBwlJ40+NbDOlVkl
79egziPkDCq3QWiBBybkEFe4+cCdI0OcrQuZB6vUgTSQGJp5aDuV77HN9fcW7ABal6bgEGCqQw5e
qO+yai0Jp1tnlM3BjHqMCSofgVbGal464WdoFHyS6fvA1ofuEesjMobG7IK2b2nFXrGcuc78q7RC
9KxE0GBy2gJnSDmqmVstJ+4DU+fNLGlc2DG3Zj5pyA1AOmHaH1aSkfdk0u1Lvb3BxbKM8nWpR7hN
trOJG+NgWNl9nrZ3klYYNqb+rjBuAFdtRJP9WQ7R759/4AS6jkzZsoWBmO93kwgCEysrghq3dYH4
cX630R7i9kkg9mlW/icBfcZVkfzDanN9N9O96qJ5V8P73buNA9pIcs0R6boVTScgA60cEAaU9H4C
/Fw3k02Hrcc2mmTdy2/W6n+il/5dRiFL3fXNWVQd24Ukw/f9ceiCVtFE/SmibZWRWG3rQHw0ULQ0
R9NlYq35+UIUNE3D/OSWxUlb5OZffwQGWH/4+gaKbf260uqI/H/8BJZpW0VjG9E2G8ezJYpThMih
Ac+FIjWowuxPfm75o0D8528shWC/MATAWr7zj+9XmnrXjrgrt8B4rFVPnRrPz212i14FUsUEacTr
vEcrg+IS29MzGJ9zTwuwaXc5Pf4MY54Loczuy6NtWc8UzetiODbp+OxW7oZ8J4w6zU3hNdvlm9bn
pd/k/VrOdWDQSVuVg3kpZw5+yyT3dZW8UVIjcOiOYRMHrEaB7safTqPcNdb/VwXvmy6rgTmwan0+
uIXRrg/SBnCqiwUjjqc3urmPRcSqiVWLNJl2oVE+Wd/ArL/gfQW6xha2rQfjEqOsAQzVcubnDII2
eXkWDcunK56z2X2MF/0Z3CU3WeveCJvpD1khhxJ2Oq2wXY3i3//vqpj+fwa9/wOxCjgUfvOE/AGr
wAy3/8F88fPf/7v5wvrJpsgxuTMlTT1Mu/+omwzrJwO1oo19FQsrCises78XTua12BImTzl1jc5I
/tcRron5gmqJ2DweBEaupvtXzBe81Q/PMq9PQXKFHEjX4gEjvvTHZwtIAXzhDKGSDZsYrmYgJgSW
iK9LZ7iU9egn81tv0hbO35b4zh2ehmpLDgi8rviiw9k32WNVeqI6CLruYcIYXHW7FiW5JXboCNHe
GkHUVMTG5utw2bnGZRE9cuyXpT47ePyubz3Vj0Jte+R141GrP6p4Tc1jkDdMQMlFz7ey5X5bFyPQ
T1XuAbOvzHpVIaBAi0tE0Y6z6Napt04Y+TkBhhX/SiKNdxLQC8UaCidHI7a09jPHJknrEbH6XQ29
rLc+rerOudYNDd40MjCy+vtCRy70XuYaRG/RvMMLu+31ea+ZtEDZTaZoh37rjBF1wxxtpYoXN3uX
toDBG5GK5MAhwPabOGD2/Wryghaogp59YPM4VfYDHN5tPL4ps3q2XZJHwmljs1OT3kB/M3yGB78x
6mhTVPExYnmRJlgB1PJaNfIjIsoHpoqDOOgB4meyRoU2rw31XU0kTYMLl5c5ebWa/RgrJC1fh+h4
BeXb4EBRcoPsuymSxgfiFIQhpM3wg3A98p9WTBty/dNYPtzlUfPeDGeAcGNeNZ6ss+/2gq8kSu68
MH4c3DjIJByfKCD9ZIvm31fyRU+WPSA3rBZTQPXGuROyHn2p3NiGiLNBBnbKIEQu96Ml247RcAv4
kwqjwUypNhkFBEzf7Tw2fu0MqGnI9FD1jXn1m4m1IaoANVsQx9SjmkDQ1QRx81bmTEXxJ08QY/Xj
NMYH5tlb1M0+CRDrcU6OtS78pXqgH0I1XkLWadLILyXh7z153NaqbV8Zsa5hLBF/gSA8bX2tdLi+
JPZQADl2HpQy8gFUrEpeipHo3iG0rdLhDpfALOUJ+8BREnJQhpaP0W+7uLcMZ5l9BlFCN1XkVEnP
4/i1XqDS5ee8C/mifAaehOs7RvYrZEa/wllYlF+zGaMHwknd3Kfo+9QU1EQ6jaZaNzxtbm36Eejz
ESM4EoTVHArfBuzXNebGwihfxijvPArjKPIX+E5Jr9YlzQ5y+8oCDokq53VeRgQLzZtGGRg+1NqS
Ai36HQoHX9NPo/FQZ6iTwvVvVsJ/Uq7Iaznya6309wXG1oUQKJcs9u8fFxgTYagHjpQzVP4dNbPs
iqds4lqGxQZV5CLuIkBqhMGtl9YFm5TuZ9xG0HZpCyng4dO2ysONcurNaBqbEVdYZN0V6CUdWpie
Jv3aeC/VPS3oxV33nzEpawn/DwEyBkcLwl3WerWZUo4omYeF61jF91gwK6n5xVWTDlPRgjYkzVc4
C4IoZVd/hrERCJ5mZ4z90eUZx7iynBzrG0OiVVpqR6c7NkW1zrt9Gr/h6+qAoxO4oE2POR+idDsf
GM7KcUhzuy/6GW369l//qL8LTP/jj/q7AnSQCPogteEYyZ/0PruzqnQdM/BbFO248nWuyXTRX6BD
LO4WkE2AFvBPrqv5zzYOyxSOa0tLWOxSP17XctQAencY+TNDQtPAKh/7Gf397g7mWuq8M4KjCAVb
Gdi0TF3fFveWsy81BDnw35Ae3LJU6OIZCy5PvTbvlX0kpian44YCUwfdr1+hLr80ff5Lt+H1h/nd
3QgnAlaRvH5y5NU/fmqDOyYxvJwACO+dbIL1oBNqIE8zZt1/fYmuL/THN0KaZQp+nj8cEYZowCk8
FRySBKLFNR1NdKSu2iYukvk/ey/5h69lUCToDnUERmbb+H2FPLn4eQQhzqtGo+Z37iFt7JNu2kUF
GDEHlp+1rEtamkZqvoABZf81sWzvQanYhY6n6JxLuSKdGSHGnD7hVgKJTUYDncQ5L77okbaO2OcJ
VLjOlHfAUh8IRGZC+HylIE5J/01rAb7Xk+/B7U9G3devq/lQr+roZuo+DCthHjPfLca6cycskaSK
QHu5NC5QNMFUf75gdMM0aK89h5QZRjEmlkYeTA1drpu2kMrR43AU98L6dSzMfaWrk8qRVxssJZMK
ZJvvRPRMFAVrbLOv24hEKY2s5iBdvheASrLu0MbYzaXPXbFKQ7Xu4a+OOOk6mJ8CHKZBrSJWbtP6
PUoujt3/l7rzWo4cy7LsF6ENWrw6hGtN/QIjg0Eoh9b4+l6IapuJIHOCkzZPU9VmVZ2RlXCHA/ee
e87eayMB0pqVkZ1zZWRVLzwgihyvatQerBjPXVB5ffEoaA/zNmxUyVIbH0N4HQpNYj+dVlaIZVW9
FgSFMGhfjCKc3dkI9C4B3TZLRweSHgp3Yxxx4pghSxsxdTEIbEZGbYn1YUrvBrdAEV2hjOw+e20J
ewuNoyFd4vTYNSsGFUlD5IXEUjXx0z8GSecQODDvAKhcmxboNbx1UYqcVqABIu96yVHiBD1RvUiZ
HdxobfXhyKRydHT6UDpvq0rRNovEmdXV+cDqCUxA72213hHMOgtdaFUPi3JS1s2UIndplmEAX4GM
P0fl6I8Va0XMmFMzd4/z1ciXV9CGW2xtU9vySP2QS977m7SdJBdsPX2oVVjh/5PJPpNwvf6IYXzH
FDwK70kuz94qheGZrQU75GGk6KCrpTbjclmou1alruPOR5D+kBiMgPSNXC+xiuIIxRmHUU9/kHza
VS3zRv3UtCpLubGat1SlBzsxYGigkBEy7FJCZt9uum3pBy1691v/PCSuf2OeGjeEmVqemOClfcIt
BDud/1kbrBS6JYFG8K227bBzJmO40WiFaKkxK1YWCc7KEAoN8TGLrL4wm73elPtO6/aK2i5ojW6k
YukH9ya0JCi0C9I0sL26mAMZUmLw9S8J38QUTqEv2RIilvZHPyDtrXq7w4+siptupCTwo0VveDTM
NrWFtoYqVk4/2l6nHtFdM5cvmVq5UELXTFVtufjIRVROlwKTDqI1THiIAzHNqNhimEBawRPxuDyr
tPOBXJHjSJLzifKvN39O5GSZSAVvFomxbJHSA/D9lvQSbVopVFwp6SATLOtOEe60CLH4HZCJtUBG
htWH1wS2xYSiQMoAXspHXxRco6hWbf1DyPm91Kceu2JoMXXrkdP7wXUuKQn9clsrI6IGAVPYeWHx
I6sfi6RYEREljMlRJUapaZ/FKLwnX8iZCMRF2ulS39EGFuDeW25gPiDfnxGadhR8yAWlpjbaYoTm
CIAaKn6K7pGCdGxgmoCiVlKCsAZy3OLTLeF9AVqgjJeJctRsCRPYByyzdffoMwtTSULVJNVuVFJ1
dNnOTNIs5adc3MBBKBCXj12LnhTGQ0dTkNAy+SStsLU5qurK4UMphJugZo3NkwerJ2cSP6MJpn8+
SrTS7WgYgavD2VaglZcpBh0SaZUxW3SwQNPw5ghMbIcbhG+/PpaSaQf6sIpJX77pa2XmyjBb1XVe
4+olqHBxpOWaXwvczEMb30vZR0atJMTINfTbzJpZz8HXUfxQG6I7IZ+Nr7fhXePYQ+jaakgLLn0R
4DM347QJAcJpfmGLYXUWaswN09qXqXkNEqgqtBl0shGmSsjjAuJO5YzEPQUzZnZla0CRuYAQdSf2
27DiKSXFx9yWwqsEAGj+KE2Op1w4Jf3NMTivQP12GfTaAv2UmWOlaj/6XqMTy2srVo7C09qIkEAL
V+ZyJHx7PEi4AMixnZW67EMJJ1uzgrwL8UU2HrXxmqqZY9Y3eEL5JjbfJaisLHkt/jJKr2UA0Ahd
ywIfzRvOrs5a9apmJxqtLnnrN/eJuGp76B0V/a9VJz73LdtmsytBfRRGttbUo6AtB7qv/ZnYr6hb
BeKy8Ddqs1OG60iepY8bTJ57yQZyY7lJsVlbq7oUnVr4WZO/xdmL2sfSbuhaZdaCbZFoNIWXffky
ZQ/FfB04y2kVvwj49jqtfAGaSF446r2HMq8dM5lYXmQPh0BlBLuILJGOh9YSB7zhBKrDOW6HI5gp
p+8RlRSgrgvjIHD+RtTqMd3E2pm/MI5IOtnBb7VtZhQBtFPOsAlcveEOQVKuH7rkuTNeiCi9l+jJ
qdLH7DMaJwLgc2cMwfoOPKeTB28I8TIHk1B2JnQtlZ1Mnk/AOQeiMMIji9DBR2JXL8C5+YTDj6JG
ECcLOOLCsQCNcJ74weKJqFPJcAbEjDKP6tDWCFdWeAwXcecMEpsM9BuzarzSz22jC7CcbCoWU61Y
pkSudtL9ZKlnOdcI6Q15WZJlUkEbMK0FbsXHkqW+z0mh5ngVFtcBVRiGGzy4i5tf7KTbtWZXbjA5
mwhWLOOJw/2BTFU7K+/94SdqqAMuubWgzlQVlQDd5EMEClAC+57CNQNruhL8MM8ozBaNZcFL/8WD
sxsx26NOAXPEQpy0jgaOvb/rISCkBHEOaUuABucVHutC7xYV7vT5+5sj56MwgJABd0gkhBsJX5vF
dxhMWU3mTS4BjcZr3fSLtPPdGLs3OjqBpChmZ/YAN5r7I06+W/GwxwDkBu6uwjeE7cvmnu1luXBR
S7s3tphbpxHhzH6OBz+HTZ+JK4TPmwb2RIL8LyE1Y7xRyeXbLmPzzdFGqBQnvY1p1U7F4SDwLof0
VRr/oyT/h4nRioxKRyPYwtoUOogcaPnk/6HftFPyRgOVuQ4tn0TWlimB62aORimddgonfsGPf3a0
NgFlLBKgCJVSIKW8eQguDky9dow3jsi175VCdCJ1JYFgBrXvkGlrI1bcq0Hu5L7KoR02Zfsw+Cji
aixSZPZM5LALiqPHw+EGeNFM0n3RHFOEQW1auXCY4B9lr3JcHtoqWMt4RBdp2DgJM7S0fa9ZMonb
2rSdtIbx7ZngACgR7aE8ASd36zT2Yn3C0ltvQsCBmGgNPX1XjNDrWPbLjACj6qUekMgOM6q+JJlJ
c3yyQ8aUIDmZ6pN7ZGopyF30p24jIlieHBS3C+IRPVV/Ts1ri9GtC9j+sieeZnKMpFFcqvgR4yZ0
SL9wkiB0bj7cVCoTAaf0yFE5n5w+f6jkycvA591y1PP3HArkovZExCDqbfbJe1XxGtwMCF/7dBKe
girZtKpEEx19LRYmSsq+W/bjXpkjVq36dgQXcOiVeg12eRnJyG153NXbpqN0SrPo8uuw9a+wP/8v
Lec/yED/P3mLLObg3w3696/Qo19vtz9MRvP/8H8a1Ib0X9iBOMVTocz4HRo4/0P91cX/sgCfiZbK
uMkQ5xbA/zSo6V3rOmNmy9TNmUlLF/p/Tfbpd8vAeRHd0aXG1az/mwb1nwdbjE/AESRTBZtGn5q5
3tyF+I3D20sp+AgxSi/VIFa2VBJhI5rXrtcVYAql+U1f5c9D+3+uphiKhcFUs/RfoKTfr6YT4M4A
p0gvRlRT7Z/lKTj27Gm50uxzBAYLBA3R6ref5B8aZP9wTYxc+mz0MjTkC/Of//YN0zmUpU2HhHOc
cSQwLF8NzbAs6sgVu9zg3Um2kSX9Z5Lzf9kG+fVFVVGBpkwzRIbp/Om20hIAsIC48CJPFO9dY66b
wXoEPLa9RciS/v4NJe3PeSmXk01Fl3UuON9XWfk0sqRJkpkxkvSLddQ6z9QcCGJm8k49InEurOP3
SGe3z57a4CrFCC0PZnNUshWd+sq3xYAaiTPtKzogRPBt+G4G72Z+P5SP8ArFbo1jTFFRvLpt4zSh
h7pdrY96uGVIX1JMd8g97Crl7P88wY/KAkIHKlu+a6t1HTrqLj7TpB6V9zG/U7trmB1u4RGHjU6k
d7E0zaWvXRTDKeSzqF5MjnS1hL0d8W1fnPHCYxBCpLCKKPhWAqurQDSZcsEApSzROhO5GM7Rmkfr
YXrVQxS5Mz5pEz2rj8kbFMJEOE3aj5uA0leHSUiwXH7qAV2q6U9TfB7Nq2a+loSTco4AKXiWy7cS
hH9NFmwhw+B9aaC0ZBZFtlcra4w/Cxw79B+e/OnsZ04deviGUDXAfSVvRBifMBvDcHoUom01bHRI
Vzd605a0FYvNbFg/Qd+U/YUuEAcXgJTyeBaCwqmSreo7Rv/cCohTlnSDonxtZN88k5+m6v95SiyG
WpoiGarEZOrPN4H+fBWkvaVfetwfKNnZpdV6JMAKSzkPgq96Zh0pOyCcEGuF8i5vMAn8/VH9stzw
MiAjkHRJ0k3JsD69jLPQIUmI4L405mszohRq+pnRUYBQRnogf9O3+6erIVZgWQPNxkvIkPH3V18T
5IZolUq/3Frr3g8xNBo6xqasi3dDRWXx9+/2ZaGh28mUD0KFxntPB/rPq/m9AZZQGW53+N/EhTKU
TEKMe6Pw102fbnUruh+rLF78/aLSPD/8331QflSuakr8E1WFDQam+p9XHf0gE9XESO4ggj43BoVj
Z95bDVkykZnA+Y2ROVezfKVO+pVhgAppi5A8mO6s99kMeDGVNcPF3B2iztGH+D+Vw/9xIfykLeDz
wboH7y7zxIFKsLRPv3gka0KayIF1zYo9Gg5+bUPB5bDSZJCUmBZps6zGZCV5w1pkJuM70GzBUAg/
IUqQsME5jeJYvTarmJBAL91XW2lTrrWNsZzG+TwTlra11+k3M0sg05t4twhupFMi1ID9suB4LWx0
D3GausDgIbwLu3qTrzSU2Yf6LbiGG3lbvTBJ8sKl75aubNgZCh/CERFmXrTnv/9avxbiP36tX3fD
MCRRwnL8xdAbFAQAjGViXc37nsbdD3w1HBhzXgGkC6rtfxjb/J62q3zC02RwPFn4olNUXmnhGV1U
D6VP2JZdXot9v41/5m98D6NYUCD//XNaXzaUT5/z09S6CsS+n7rQusbrYqdCrzPtcF15+TZfCStI
veUHVF7lKTlw0Dx3T9Ix242b1gVE7B9AePih7e/DtbUK6IhdlDVHljEi+nZltS5wQAF5e+jAJpqS
XazStb+nfCYCsWeWyKB8Hu/AXV0k+JAWxsrY+uv+JJ2HC2ni4KZpTvawtDRsI07ZLm80hKejitpQ
82py4/PT6L+K+XPTXDKmsdVCfbodiC3y1BUC6HOxz48wQvJrtY+XgvfNfftzaPOfp11TSa1H2wVu
8ddQ57diI5FkzpphZ16jB3EjHaX1dCT17JAesMCshEf1gb4wMfI8rXQDUYPRAF8wU+0sj15ZzND4
JR1cFDJmzrCS4PZTVS3J7OXwUpHxgcQa97Ppktw+aUso3hl5s70dtc44p5aSwkXaoY1kRgrtehdv
kT9m+D3RVbt0wohm1WTv9lJehU27Nh/jF/1R2neH1BNObDwMcuNzPNhQ9XoWj2srcqC4Wt061Bze
hzJfQYYSck8gq3ByrM69Ja7IVJTj7f7vd1FRP69pPH0ai5lCtq6iGb+ezt/u4ohnSk6pea7+3t9H
D+1GWYf3vk1g3w5CsDi4GAPy3KNVSkAT/bh0r69b77bNttGydKxzvh5c2VM9WoryIyij2z5f/f0j
SsrndRfVFBA4kyXNMCxZm1W5v+8thZoPqO7L8YwTbIaLSeRU0RzxdN5Hmu2s/9uk8Bf0R1PQNySZ
Reubcda7c5ytRWuj99u6eFate/xORKoawX7umc4g5tU8rvhRmB5JDMBmm4/xGPoOUghkUs2i4uDI
SPU9QdL4GpyKD1kH3ncfjE9mdSSUgT9HnUrPklQGXKjMfzTD7vtFLnlV7kTyFcUqJLqx3+TxQYGt
gWpktjx5UbBqOAwr3GCJ185Sjrd804n3BqfjMT7A5ijKJVKDeTWuj1HM6DM7NCRCtIblyNm9rhws
y+HF7NqffPiyWdLmjC9z0+mtlhaKfgVaHsuY3M+dsNTHN+IEFnq2yiZ4kDoNekMB1E8dAobrRrNc
5cOo+Qz3pRKMmfcwJeEeaCSP2RktJDGeVo3JodfRa1i9TLcqY5cOFyM8de0era/XmQ+RcSdnwyKN
uVv9vyxlNJVjDGu4KCkIBU31U4nvp3KtT1Mo0v5vKgDK8drHHYpXUmYqWxrf7ByfSxnESLKFzInX
4heu4lNxAX9cJU4jqS6Bab7XFaWbgsQf3Q0d4bCQv1EESp/fQC6HpFwx5fl4iG5p/vPf3sAmEvUa
eG1wjXWMHa00p8Jn2Q90TnOdvwljNLmRsc66TtkFJaavPnAI0a5WVgE1JgfA8M379vUDKZylOKhS
WuFmVjhe//6BhD5WIxHjz0Uy/ceqDzWPwnERGvoOD+0NcJ+/bBQ2VSE9W4lwiErjTEgHxKNAPBvI
Jv/lQZYKj7JGs9CHoewyrE+VJWvTEKSiPF38ql+qE0Ie0qEXell61iQJTGmIu54je77Zl+dF5ffy
QdM00zQoH5iu6yj/5T/vwhApDYrYVry0UVG7pESJdgeV1x4Knry/3/HP1aymYWySqFLgB3PjjU+P
N4QpNQzyFENw2TCn8t1mYDKrTWHIyfJFAWLtJJL6zf5JqfzlG+q8V/yb78llf20Nvz14Q8X8qCoK
+ZIkG+zHabwO1XfrpthJfphumM9WrXUwgtcMCbaCsTSeWBTEgynuNSi5Rf6slXdqc/GLh0w8DcM2
YyJQPIz1W9nwlAzX8Lbrm7cI/3izo1pOsm2CaG5cZSUevlUh0PGF4M0gH3l+BHboKQXcn4JZgwO4
wtrI4scJzzxOFWj8VQUGvzgDVS39U9buNX2Vis8iw+RSFQ4lprpxnwCD48zBcJL5cMSUyjPYetUn
Pbi01sXIH0qDkxBT8G1iHgXgjcqPG+K10c2HQx04mP3Y4zrsZuLa0rZV6jBYsgx84vVOhxPJ+L5I
GVQtxahbdLcNK/+E7l14NON7eTrI4YUTtgGFnu8UcRcBdao//Xapda9SfsiUc1Te3Tje6s0mlpZh
X6DtWsfcK7zOTH8MYRfBIQfJ61am7yjafsy99keYC7aZvUok04faSx1GNi7eQl/eiHKvESgi6OWw
s6oiOycC3HRldc35WTfuuvYunA2/CUnjynWWt5kPLQRPxZWVFT0KMq8BCbBW14zD4m2vbf7+VH/Z
tSnLZEK0TIg6miVqn3btEkYN1AtfvRAgfePAzsS1KMyGUTaKx1ETKmwBBG38/aJfqmlNMzTeWTh5
CLTQo366ajgFfYt5RblM+juTyrSabBI/RZzcJtyO8qMWDmKyUAc20+CsNBtoBX62lHAUlg9N6rGg
1MOzYHo3MD6E56WHSEZUop1NjgLaeZReEGYi3C7oJ1A0VpueWRytHX0zxqca4L8Sc2fHTZl7neV0
G9nYZQtc4VR104lwR906W13rAnIl6kMLmC97cOlFuIYmULBsURAQLG6G+meQearmkrGZv/v6UuTe
iRvr3CX7w6SgEz+G8VM+zrld1aKENie1u0k9Y1tfGNWDoWzg0UXV8aZ4Bi6JaPv3mwxe6cvSYbAR
KzoGKjIccUn+uTiadVkEY6bIl0jZIOSgWuh2t7V28l0oth8dKUl76MbVk2o4oF19BIIQN0d90fln
zK0DEwHAtAqCy30RQph7m/+fAEValD74OvMcBH4LMr1leDIDxBRPuMKnnMhd2IfZ/pjTa4OrzqgS
DfxaZW9Wxp8D0vREgWfALYB6au7yYY3F1SPf27q9WNHrGO8JcQIv7ufLMboy6JGHlfBWnKR6bwiO
FAA7x8Tz4I/3XdvZJtJceXwN1LNSMEqq98xyBP1YKAvmHAtRwr6DoKWojuP4arY7ONwcmC4COjax
3XVOXtp+c0EYEJFBJrSbDKVOiaRMI2jVYVTMSDEN7moy3/z2TUJMGAvEYFR3ooUMtrVHzoMtmEi2
gWovc7iOOcMD7A4g2Q4L3XDGB2nXyvsSM0/P2OygRpfqtXcC6dTf7GJqwcfub2CFgvKo+QeQLQw+
llr1jorBCiElD6uo6YDJaLusOtXagxTgkg04jhfHsnFftSS0tfYNQ/2ubaI1MRkLkqygDr3FEobJ
nyK5nYQIL+op9KR8mVXMLwm6Ik4VN37KkE7xFINwqxCb2XKcZMberJkJ+hv1Li02PhK5BN0Jfb22
RTVJpon+VtwY0d/JDGwZ1C61ZNlG1MyreHQCk72AMt/LzcU9P+Yye3mQ34TCg4eU+p6IY+wi3BOB
Kr3jyDE5vJSe0gOVxmPsVsM+AU4ZLbpzcxiIcxi8jrfcYaO5LcP1CKLSAFUI0j11yfZAZUmecrKl
reqBaprcgbgX4ALBWnR2xW3Zo96xM976eo9DOjQ8fWU5tcv6ED4TWJe/BFvLyw/Jq3CCN5RKi+4y
uO26X7V0h48tvVR9jUAtvIQvQbbA4iSuyivgwe4MCKJU7WhdbONHHLC+jZJMddTH7Jsz3y8D0Z+l
jYF+H12cJBq4ZeeBx+8FXk4tjxUvky8xKFN4zYWILrRDhMvGpSsInlrJwg9MejyJHCVkZTA55A7c
dBo7UYkBTpXua8HY1WLyzZ7xpfSkf4gnWgEQp1mM9T+VnlZZpZEAxfIShzD4A01msJl10b+tKPnq
CqcIw9BRJknmpz1CIVSwhGYsXmKo1YtCax/EUDypYschf3ptxOnUx9Y3a6ZkzgXjH3edXiVNS50x
FHeeGcKfdx15pSDH8ShdUviSky0aTsrsmR98YiXwyoxxOSnrri6tMvkQC8uQ53R6uLHG0oUv1uZP
pG9vLD9FM7cs2tsW7VwQ5zbhBEYJLa47RBprxnYMf7b6aep/SumTUW/F21vXnsr4lMcPWfcx4RIl
7BnHXIXyCaHdgklDEmOTsKk5JbrwC4J2eAZi6GKjXY22Nbg5lVS8iYijQbKAJbq1mUDzxkBu4tVl
8hDeNkgPZE+z8cZvaWisKETOtcth0qZf6NC6WkreaJdu54GMOJhn/yX/8O+Tj+IJ3aaTb5mj8Pcx
NfJKV3e75+QxfZOey620ll/Gs8B/aqfetyM4MigyOYXmTHqdLFjhQwfU2wmrMVsrxm7oz9nSVFZF
+tYlP8Z0P8hbCNFCtxfjY9OviYZfSEy/omLVade43In5EyqAcscLPsleVG6kZGvRxAnWNwTnimcl
ywGtCcp5BO1EQJPacRHvymeEgITX0OZGn0G/U2JlYwlEJ4KcMnr7+4bLQffrw2OYigg3mw7I19MI
nE1OkLd2uoSouIAG66s43qkqjgoPYihFJX9d1R2CbhjBLcTC5sFWX6zSIfeyK+4y463ND/TizWnf
UFiPiE2XYGYLLA2Tp0XIRmFCI0+068vtWXgqgIAeapvimg7BbaFfiXtDbxmnLmq36/ik3+xk9Ihb
187qU/cgfYSX7AHlhXIOdsWKD7Qp96FHFpxtvdzgBVeLfOcfW89w+YxrdD+v2kO3zD1kEgJypCvL
/YdWLRBY0lWWdBSsTkucCR9wFR4NdDEL8TWrHWOlI4ddAOnTj7pXbMKXDIEGNH63XjcfdALZOKVF
/aztEz7aXtlrrmULLuS7JVw9L9jpCzYTW/QqlxOM8Iq2p+aFim3lhV6LePV3qGV7+h10fcR3eR0s
Y3o8sW3Gi3Kfb/oDypuV/o6lgrAFT36TH+MtWnvtnNH6vAOkwxtH4kqBUNdJErcfNxBJMJZO2QqV
h9C9z7aWbj0q17CYltqws2Al1zZ/FhF9wqaQLYyL+Jw9Jnv9mbiOlp9kn96X5YL/MwiQL9zKxyK5
0nNvQEcJORz/YGLjSeq5XL+yyO8Qtma3z3uRbt1TPQJtg+K6GN66lbE0U2AXdO1JQFlGitOdk8aW
7vt37We3lxumGIuKf5K5SJlRJi4dJKEjqguUIdmrXpEsa20pN4fkthdNz1Ad/uY8sTNsgT9DVCjl
QkfJFJPP5oit52sb33KqeIvVQZM8X1lLkmfmm7A/k0hXBSu9/VAj6qmrwoi4W0XQ7NV9Dk6yPvYc
TWIYSg5/sTUQmKDscBqCu4QFHDeoazS2GSKiqLIY3zGJ/OYU8bUno8OTlGS6TSjeZ+/an2u1Srq3
CehyuqStgey95w33Z75YAo7HCRNj0yQXqdrpcnvKchclC9oy/oVASKPFqyTf7NhfOlJ8HLYNRWeS
yHzt8yivUqoh79tQukhPxKaOrqgVTFiBrXCm+2afYtT3ZanR8R2LhmXRc6E18KkbIQKU6RKpmC4I
r1flpj0Mu/5BdmPPcvsTrwbJrhM8tHCDKBY2H9R6iRbxvXxSkX8vzBNd8rg7ocyO6ZjPsROchD3S
aurMlqMlPCbzx3Q/igtbe01TW9EWeoN3B76QQy+z5tk+yQYO/SM8TnSkAAjZoNrYxWEPMpB5jXiK
P+YX/Tg+t91KibHgH8ZZYs2fjKdiKz9Xq2Cd7hp32gTLaGldUFe6zXY8YS5f0lt95O87srw/kM+9
Kw6y17MuKQdVWZTxweCRhE4Xu9q08KvNiNgff39zGpJ9ipkwdtTTgHostFWU3anrK4y/XME4S2w5
kq0a/DZ2fxLu57VxL574+ORaUobfiyfma+KT8iGwRt629IkNcv+eJ3RPYKmx5eDTOikX3dGd3JYW
mjftqG89dcF+68je9AHdRLQWwn32ZsV2Udt83uS+570Df/KTGz0vNatpoz+Flxof7V1+x1FI2BDJ
VPKCArdi17TerVMPV0hC47Tgr9dvSE6ReGN1ZDbWfuRuti+P0RNtk415aDfWSr/EPwP2535T7W53
2o9xI++TNwtBJCvWiaYw/0kQbXyPeUK2HLXlCL1opK2mzK/qpO/AiNf+1qwPveUIHiLVW7caMTx0
0AlOkbonQTWqvFZ3kKsVkheZLDosDw78JateWrD02tUULaPQ64l6A1WItP+FhrVes3A72HI06NrN
InnEIjUrC6AIATQ9FS2yv9XYevJ4kdV9Ah1TR66LpnwntPtbcwTRN+tgreihCDYkDRnf9HX/4Z1l
UoEICZ6HgbP+kwLABH5tgcqYLhNs96OgRNm2S6Vh4XeD6kLlGv/1GjGbbyVGJHh0CBX/VNTGuU6S
aS8kF5+Gst1EJitmVW5yMcGOIejfNYm/dABo7lBzyOSUSyLrxKdVgoh7pWtDM7nEM/BtGtM3Tc7a
E9GquDObHwRR+NHIKSlsctAQKC6wuwLxyNhSdbarJpXpPdWM6gkvarqIYEXQDqRh1D/+Xjp9/hm4
83SD5u46kAFEzZ+66+UA37hBFHopJitntNPymOp643DYsadebtd/v5z0uZc7Xw8TMjPJWQaBIfDP
nSMprHQi/jS6EBrRb2/luCMRwfQgldVOFE0/Sp0T1RgryEzJraL1Z8IkQfpq5+oNfFLFmZHvUy2E
WPVXACQxVWqFsSui5Js97hfY4ffzCJo39BOoKNhVuDfapztTp2CKwaVMV/ml5XrSgkCt251wBM9/
9ZfmJnXzM/PS8Bps8p8KRoV5KBq93NBHYlnBdBqRx4lbz0spwDJWE1dqDykNlznoyUtI1ExcjcxF
Wj9SxP5/bdWD2q2sSxpvA2mb+bZWbqnySshewD5GBk4e+eXd5GpmRwDDWmq8tqKI8Bh94gcVVKdM
95lM8/Ys+Jeecj92o9KlJ0AhMm75r4qwiN5ydzwTF1ASlozyAP0pagXYHwxRKJeo5diPHpES39BY
GXgE7BAfNUWgZhf9N7f4l+jl8y0GFsxYh39poIE+PQxIvGm/Eg4/FdUua9PEUQxUz7eQjbIQBrxb
uf7aZeyfs3OnTsWjKvkfsZXka4Yip78/mp/fWF3SgBqJBiBuBeaz+Kmm4SgcwmIJs6ssR4TlBLej
qiJ09aMfZDpRtd6PXb6K+8H6ZqmY/7l/3gSuq2JQ5DFG/P/raPPbmCFTCjIe6gi/hCV4jYSoqxgI
xonm+HE5wmBu6LX796/65aXnq1o4MjgwMeGQfrUvf7ukoEpwRpUyvcbEirmVsSVl2OeQRzUfkx7x
ry82v0jw6dHfkAX6aeElCkWLCk3jvsblUxRmFNiK+ZOs93tQPd9Vpp+LM/7xNBGQNlAOztvKp9aN
UmIlF5Wgv/pTQsstq6m1IWJ/85P92iw+/WYacZpoYmcwvvlL3vbbDYxVZailUu+u5p6mG63XxXAX
EqetY1zk9afos7EllaSl3E4aMReiS2AVfhzk1i1Zq9k2Di+CdSyGbaG5MUkglkZMmHfTXBJzisYF
Kt+XB6W6I6HwFjhSvRzIWVNXdeI00E38bQOFm4OitSWdY1TdCgeiDyqQEbUjfXCcZGo9UCpBXwic
6C69kx6MgWBcV4ns4kDtxZ8Tt9stxHwBewAHdUD12dkt9gJGhrdDDnggwgl0iLGb/TrET1haZ8r3
uiq9UnEDYxlvm3Ql+sukX3Z7WKvf3OQvOwV7BP8mIZzlwUSp9+fioIpEY0Y3sb2KyYRTrzsy4yPZ
Rh7srqmeWi0/hrTz//6sftEl6pJu4amVeIzmh/VX8f/bD4upqSdSWBevzCRjjoF4vFJyihQg17bV
1aqDzY2WUDeQ+tcEbpkX342Xv35tg2OVgkQb7odq/NqWfvsEYjAF2CeG7HoT1IdblEZ2pYa+HZdZ
6TYxmYpx/tGSyvfNN/+6JLAEo8eEQTLDjkTlz7tdgyAmS6qorqNe1RuSCgS0eFqIp0MKhG/6i/9w
l01qANIqdGJoDXRmf15MaMTW76uci/XmtRSlVQ2nmpHAR9ifiP8r2G2Jo5ssRki3Iv+mEPyHq6M8
xRRO+UFpBtboz6vn7PdhFpFQLWSixcwCX2UW7JVWKx0tivbjri/jmCFg8MBk7unvD9jX2wy/HlCe
DDxP5Lz66dqyGhUBMd7VtU4BC9RzTqYIHL9qAa9bpDf+/WpftzSuRltMRVGP5PxzI9vqxQqJn1Zf
kVY0KxpZPTwMAVB1K+sPigy5GXz8yIAZN+jfr/xFC4oEnG/JT0wjF1WKIv95k0O+jSEUTMDSdETk
Vol3IXrorL22jbDNKoW3WGYkPTQQSyw2BHCkpemq0ZpsGiSYxQ2v5yR6Rq/quLGswzcf78udob1v
qgq7PYN9QIefNnvcTQJi3EC8jKRkkZk4foRdWXt6XsCiS5juUwwYSNcZZVrJMMOfOUSX4WMTyQy7
1FT1GrPN3VSn3CuUi0xik1ulKN6K+JuP+uWJQa5qUZxLbNYmlfqnT9plU68PmV5crZktMtVMTKyi
lIDdJT/CEkXZ3+/Mlw101mTrzD3QXMApmpOof599WHVbS0SK5NfRGBQk5ehWbn57++Yd1D6LOrGf
qEho6NswCECJ+2lx77VKybGGRVfIccw1U0t+VqThUofTGo5NDoFjdvOOE0NgtSy2usbnIGZQ2Q+t
jp84sE65byWePyHvGQxt0+lJfyi0SNmCqMAKOz2pZspot4r1o0Xm4KKdWsmb5B8mQl5wbm9WEBKe
pdFOrWgKy7fhYJUa3e7MUu3/Zu9MmuNGsmz9V57VHmmY3AEs3ibmCAbFeZA2MFED5tkxOH59f2Cq
XyWp6qTl9lmblXWVtUQhGADc/d57zndyaCweqFecnq5xMrKwug0KTInOYvCbZ3dfe2Z3Q7TWJlT+
cDN7hJLZwS2yAi1Ude01Sn9SyQfH09el4c2Zg68MGSL+GLYnNqd3d6ZLXN/vuzy9m1WRriMyI7CG
N1ABc6tamzMtPwDUEHI6gD9u4aPadSq8XYpIO1OZl5kdbh38hE+A9dZzSyugtclNcFEHf7Dq2Mu7
/dsn5VPyipFWRH3/9hlq7DLqA79M7sRoJHtnHBwYzZWxjQZlY73mierDCkEBds8c+3PoMGA0W15/
Ut+MTe1YGYEDA4JAuDFzNifHOUjOhTeoY+b2e6JOu7NrRBcqtOzD3z/9v22+PItYAsBkocuAMfqu
anf6sjViMQ6LtCvYL8bqM0O2VWSiYfeDsYKiMPWbf35NVsrl4EHwFqvl229rtAVSXX9ob+1UfZtz
MKBx/pSHGcHNIbshAzDDjD84k1vvyIILVoyDPxdbRHXBsrS8veqSGkukj5puSWR1ykvp3nlBj0Xn
sSyJU+hXkfUsiksMSao5FRLxDiJNrNUhNPuEqICm2Sa4WiOMPbpYm5gzljg3h5Kt0wgMwhnuMJoM
+8VT6IBf5FRhrLpo6fxhArKHq8EmRcA9LNCR4taePg3IfOrsEOprQC2e3pYZRScV0WNH3utQPxTW
y9hsO+Z4vTi6wS6If6L/zWNahHIf0lov3AdZHfynUm7G8tlxLkYcNxaG2HV3LfxtrxmJofxhXiq3
QK8CsmL76adRw12gw9dsyumYeZeuvPLah5BGnnxyczJVsivydFft7eLEr3a4p1sSBMUnXW80+NLP
LL9MvhJxDL2dt+hN+ae2GdwyrMMmisg9TuW/f1p+3w4CKlEivUz67xzW3i2cualH3UubpdJxkFBM
dDnD5FOEvrYah+yDR5PF+LdXmcvxJgRsC8HyP98+JokoCjNp3PEWn/1o35AyFM5XXcfNM8nh7bYC
6rQvnj3/a1BfhtzEKryL1XPcnzrnMxn0lvsDivsqrK+j+kduXGIPb+AnZE8zSRuKoRtJsQxjHiz/
QWtAGelTNNhraCarIJS7hHmZkcJoYbSBumJAPDJmx7C/HePLCvO+/wwhH9v4d7tr17NDI4M71PXJ
2oJRpBoy7KenAK5t3K4Etp5RivVCf/BpqUydgp1mbJ2xXGuSpSG+jTCIsHRrRYc5Uxs9oJNgqBZU
GBtSEmLAp4XYoCWDwL6ICCr+YYnvpNKsSus6eJ6oqloMYAaKfkKZwui5qUC18dE1je2WP7XxMo2h
SaP1EXnMykygORCiRobyphg+iy94CEaa8qRYPA6olvK17d+09W2afXeZImc23vXpSBIr4I77ILpJ
2s+VvDWRzsTPMG0DeUFOGKogJrH6oUhvQz6MGxyDat/Xn9FRoWeeNrmDjIInFoKp2MClQScNRM4H
1/FYsfmtSU8LyO8yl4Fa/2D/tO5g4zMKt+DBZNnZxrLgrj0+cAwC6Ma4YTw4vDgXU7GmUZ/sCWEC
QDKyIoDrQc9B4wYZm72pkPSxW5qbzH8Z7UcDi3y0ZShUxBs4Mj2gAWfdxBvZ770U5NA+oEgOTwl6
xvFL0NGbPNreETpGCoZnseUR9TEZ5/T1/z0B7WtRo2OU66YnM9YM5j731eeJgS5y3DHeeI/jdyJm
mev1PiGgaya1rX1POgFm7NI+RQpj8zGfv3jD15knExbQQFjI69C6B4LHOsZzwng02Fc43/2NP10g
jGcp5D/lcG5J8EUilR0pzib7BEzJd86Y+dP60ytRrnvJlsEyOcXdsbRuXD68UX8frJshvwunu5Sp
Yye2uEb89ijZ2qvsoSTfkWC0BTC/jwtyI/Zhes76U5qfGsLgBTYTwC6ncr6yygtpwXzaFeJWj084
+pzhoccif+wrcgj2RMHVyX1LHl15a/XXPQqA8Mnm9Zinowi2gX9G0V6Ig10eAmal6KFOkslk9UHH
yf39TIA/mG1ukcNZnPt+O8ZWqkqUHm5nJoEJItMcf79XKg1v37xL03w8zo0cr1zVkNhSRGei2xKC
uUIw3ybtlKa3aRBnU8CLgHSuyTgHewPoBJz1CBrA3RDr3AfDvZ+W9wqnvyLohLB4Yj2rRRFWotoi
Um3aNxNpT2KozR1RLJgiA9I5RPwUKMcC6VE0yGbJquUwIhtFcLNE+DlX0D/QaP39Sv57HcrJCOvh
UhCCVPuNY2zUokvBbed3dmiO1zIeNo1TbmwXKsM8WGzGA64WP3oBftGtyLrvPyrDf7snfIDFKLiY
IJcy/F37VfQW8aZC5HdUce45qq9pC+hdrdyfCTgoInV6Ek1busStnsZ1mc3fcY8zfKp50P/+u1ju
/psT4/JJ3IBxiUmlivrn7TYzznkc5OlQ3M25+TkSM3u3pvSqOPPupf1JBKzrf3/F12PVb5eUjsnk
2BTUge8q8bJw8m62XXqg3ag2flVCcc68b04d+NeFG+Gg6O2jbMsCYWwXbkO3vWon+95hMzw1xJcj
LSgeIhtAk/J1yxGoHNaqzQCT/PAmNi1s0NMH39KrvOvtZ8Zu4HM65fSPOO39wTqZw4TY1iZDD8fz
AZc93g8TwEriy4eNBZttW+fQweyIukki2wUQFF0rtBYRc8e+zIedGwXWXptmv7fhY4mmq9ZZH1m7
KOzkjmyQYO97ixmmSFFldKrbEwYkD7pCfhXHyTddet1ZWwX4B9v84Ldzf3sGXAtvJrdEuPg5vHdH
jU7XU1i5c3Zn465YjX53D5nq8MFd/+0847y9yLu7HoLht21icmC+mEw8Zg+0qwWZ5/X/uD7WPy+y
d1Lm9GRzmWxlFzw3/VU55fUu9cx2l1N6Ezl0NfkYhcYB7Rfjp7WJpmEzpwB/auS+4YSJiRxnXH6G
f6jdCH9CbXi7YMPddT46yv/+Fi9ddZt2lu+Q8vpaav+lYVgnvowBthu3UqFwqjwCSxpzoEvgR+Mx
rilaJOeCPjqLaenzRhF8E34Gpdbof3ALX3v57x5QRhgS1eQyy6Bcffseq8ANNWWScduD6RXKGfaN
4ls0ZvdYCSjYll3r3Yw8z83E2ra0cxUkoLhqDBMgmziEiYKRS+p9pGj8jx8MMOPCaKTBCa3i7Qcr
6xEUa9sat02g57WKxltnBp7b5/mGtQ0XcKk+D324mULuYREbFyYNBTKPkEsNxtStHSO+q4rp+YPH
cant3n9fFMi8ydw3qvp3tV/bD0mqozq6y0O//DRTz0qn34e5Py6BFUcZBi3QOj9aT+5krl3+1lp2
tbwQwtqmxsVUnR3Gpa5Zgj/sVMFZQf6E/Qj4VZfEEmCQeP3A/wi+8v9njgq18F/u3X/Afvdtor6W
ydc3aJXlh36Fprh/sCZjxJRMMsEJvOqCfoWmWN4fZKYsewya3aUVy/b33wHO3h8OrwrqpQApBM1S
/uhXbArcFQ/5AIwmG6Gvy3/9E7jK29VVsKdiVKNDBJPjVSa11JV/WSVsqYJq6JMviY+zOfcmUs0n
Hqm/fCfXfz64/4c57HVFnkz3f/+1vEX/fpx/XQQcDBsUodQMNd9exC0KLyJE7cvoZ/Gh1ApRE4G1
J7NmMPb3V/qPv85izoJKy37ov3txOCIEeaCDz5bOEZpaYzDcKg0E8oMF7ffLcFhlHMOBlYYxWo63
v1A/ioGjkHgezcYyt6VZ9PeTyM2POmZvu9HL98ZlOB8HLnMnxorvb07iJ77fOM+lqa1tA6ZhhXUv
3UU+OJCwt61N7FTupTc2/snRef3BL/l2T/zz6otSBYXs8iCa79bGjKewb12kV/BpNo5VqGRlmNrZ
uMKAD5JRptVapp+0kTQfEHr/0+/9OvyG98P4yV+OhX95KKukMuzWmp8bO1Lpw1S4KJhH2eGeJ2nK
MA/KKQFxyCn0crBotvIQM9TjRy2V35/apVVpcxN4cm3mUm8/hdRJDRrFfu7T2OXUH903tUGUxFJh
/P1D+/uFAnQkHNwwTNL5dt/d5pEcEeLenGdDZc0uZN60xfERISCPouPfX4lZGh/6zavI1JQuJrIC
VPySM/7bX6qUhsFDG3+atYO7TBMmrjZkcPOy+FVd3JFnSnesjTPa3TahaycviJZmliz8hPJaYqIi
mcaOyfFZhqDlEuoYeiHUmr6VzteCIA76hJZqy/VcNvDdJDjqajs4S4AkqFLbX9lt4iPqJcRIXjhN
aaJTfY2hbGdIajRCOusbxYk7bdNhhpLmkgCLVd3KIrhvbjQguG4cj5BBUEMEcDjWfOmLuT8n86wn
qt0MW/XY9PVXv3Ad97IziIO+8QMjfiIEdfbWuTOZ1cFOo4BIqNfgz8xyBqLGZI9+vx3JXZplAKHD
wFh/J4eyIDrNdpcIM70w84vXXFIzL6rvlvBSsc3NNB+OoWu393oYkRrKujWI1M0KwzvUCcz4Oqxj
cz0bElNW8xqzSumYHDhyuVBi+1BP20FMerj3GGk77PBI0sg6T4YvsVHG31uzFD6iSjBQ8A6sJRrW
an0zeunh49zOgzAUHY0lQ3aaWg59dLkmgy92bxpwdE+Nsp3YvHP/zJ6VbDbGTdXLjlqfTKqyA6kU
em0zZ9fhr9jawsjzAGmpEyrCILe6BhRbr1zOSrgACQckdflzTQxK6kDHcmufaf8oiu42NVsLIGOe
5kYo78YqqKBYBW2DGUI5fabAw1pt1pg7y00HuFr4A+N6ES055MlDNCy0Nyv/vsijBv3bmgSl0CKI
Glp3BunfEvHUbiBUVjmUB2lHXvMUYu6mXklcrwezlDcV0YrHoaa4JvqOs5W6zyc9U+c7ZtH+nFsH
KVaKqqsJ1gMp53V4Hpyo7PW1sJMUqVPm1E6b7mWqxQhrtQAIXD50cZtWzIDDgIEmktPaqTeuw6WY
TyVR3RyDpptQeanGLD7F9A3Mi2EIpbnvnKT9OepqJDfaaf3LIJZRfayswn9y2gHTAAfz/EeaV3b0
s55adF4d+YP045qQ8Ds7Gowr5edJuCdv2ogftR/bIO19ogj2XjsVGCMrMdyAYRQRaVuRMS/hwCkN
LpV6+6Flvg4X1Z0tvgx7nKqn2LbqnnQ0PPxnJcNYHpIxwF+GrMCFq1VGVnpB7dg8y8w2aZ3PXZkQ
gCMtY60g6dvQ7SevfonibFKkHToTGlxKEP4qp1DMHgG5DtHzGKZDu1NBGRoPelSDc2/NQxheYdK1
aIFp6rxnKiIsa1hbzfh7UKhGfuuSxoGnkhfaAuct+sKunpoKVjv2ZV734DI1kQDSZlZpoC6HQBWo
dwZTjSEy3q4d0gcGQi3mp6SNvfFeO1UJOqyqorlnreHgfza6aOZexpELqySV19qv83JL4HLvI4kf
8ptOcLZnjGGy6gzCJtfQMgbX3CZpJ+km9yAMxryekVxabX5jEb953bcp7aqp7aBSq7xOSFQgKRHc
iEisn33DF7rrkjT212U3uPnaqT2J8MiykNdR0MSXBStLh/cCqve+Tjp22KSYimxvTzK8iZx8euym
RnNiLwWvS0LIrMlXJNmGuoigllXpDsN9iF34oTJmanE3okVBZ3puAU+mRJDsbCMkhwCJaUITV7Qx
8eJe8rnTI5q/Nk6na8uNYa0TiESBmnWhAauljAbGWqUoAN+5LO0WDM/HcrSjL77qW4jomRF+Nu20
+tbn5sDJZ6TH6hG7gJ1hHhd/ddJ9kYZpwuMQebaxVILDr++VGW9H09efCXIs2k0jUg+gvNORJ+ZZ
VfBFBGUCDsZty4tZR0oiPhq7p27sYjBooniJ7RGtod2WzYsCXT7BGB6rYz2VVbKPpT1+KidrLo6Z
4eKj8IkWHpjNzsmL8ApxMxD6/mBBv/qaFsYkSXXQJWEzqknu4Nx3X+LJcrFCGuM3Vih0HsR/B+Q5
qRFnZuq1dO/rwSdKWZuYRA0yDX6iYPPn1cxlILo3oxNuarMFppvkAWpqrWAg0EgieRNdUoslRzaC
1oKYcxieY2jhDbMq+urFHGRqn/NyFDQaFZm7aVngiCp6mzjOMnXwSDkRY2xSgyn/OJDqa41k92ef
QBzujGG8y7kD40aysUIZz3o7v+TVCT9V6WyDmHf9cF6XwbxArI3GKza+34ICntklg1WV+tM3hxzc
bO0OE86hac6ibzr1SiJfgthBbq8N1kJkHdDcAXhVnwgx8VCIzWP90o6iM1axNXBfVKuLr9Jvibmq
JMeMHZhqAaa38UoCTM0oqzfRXI8Y2pAT5evY7+hjZkXVn+NMDLiXk65Md40RZs+8MqW1H8OSeA47
7PCptKRsZ2vPrsWt8xry/Hou+t/69V+2w2nyf8aD3vfD17z/a+36+gO/alfod3+AAqA2fY2wsHxO
k7+4oB7xVNJEDYJIw6SEpQL6Vboa4g9YaigtOTuTkStBh/6/2tWwzD+AgtJbdWx+zA6cf1K7vnZn
/nqYhUe68FbIyXJthL3uuzKs81zCdmqhGGwwsikYgF6QYzvdiaJ3D0nf+STVTsVeRm11TXR7fXI5
iu1yjrHXnTMNF32W5aiKy30UoXnyqyY7B4Fq7i1rKs9eSfKnBE5J7nQ3XyTWbGJxFl0I4AnMhhJh
+4/KZN9HYSEXmgkqYxSq/nutnem2AuCh494Jeq+biHhyggD8b/AbjQ/qgLdVwK8r+Wx71P0BkKh3
/bi+6IJ0rHtxZxdoS+N48o/zhF+4FHXBuDCWlwR3cO4PcqIO/vJ8fdgLeL00V6TeIS02WIr0twVI
7NfV5BdmeCcSAF2glaKLnLxo9BRSb//hpXjISF0DZxFYfJvvv8+U52YIhqK5N0apdrGWXwvJQdyY
rF+peP8jQvBVtvbvJ5Hfig4PLFweQ8mp3/TflXBeZcqokLq5zzxzV3Dmp+Oy82d1LhtzC+96ByaX
Q+CxjNhz3KfGNG6sirgLJP3hV7gALuFUrdEd4lGddHFNyPNmGNxj4Ra7Ir8TffwwgX12isXT2V3g
y7jgAHmtYuz59AE+kBQtH/btL0ObxuH1ZPjDhd/Pf/yJ3MzYzrN7KxvZpUyGARNrMefzJUTdNcrd
39+n355G6tGF5QQ4Ca0pT8bbR6LmVJmlunXvGUURBhBOqJaNCa9XEZZs72NwkxkefeH2wyfkbR9n
uW0Uw6Qz8OYx8KFR/vbKXppO6AoT97735AjmlIK1s8Pig7ftfZeZyyDMoPcVgFNkpuctH+Mv/Qyr
tqrUwLdwT7wAXgEjzg4uKev7rPA4/IGnR+vTrcKIAW7U0hdvgDetxoAzh1+X+U1AnOgmnQ5233z9
h988nvolYJC8ZPgBwXsWYD01eV+l5I8kYVStw1z1JMsgLQprlAYWsp3tYKFI9zDq/f2FX/1Db54x
CALsDS6aacYUKC7ffSVqlmYsRfugXKQNyClEHKMnH8ubptNPrTPcp7nWay8KTPKHnBcFAnh0cLoX
bojfur+OIYuv6MN/rVS958zzI7IctaKP9VKh3HX9eT/VzXbCw/73n/z9eNZHNIuTlCdWLn4xFDBv
P7nBINCN5kE/NMK+DGciGei8VX7wqQsAXpbumpBRjuruk/XLJPW/p5R/EWL7l7vwe5e9yr9/Hd71
2Jcf+fOc4ph/cKTwGDDRpHw9VPw6pdjyD8Rsy3uHmU1wSOFHfp1SXP8P5LN00anZcf69Hm3+O5dc
/IH6HCGVL3HCuOzG/+SQYv1J0v73s+4xwqeZ6gDNYMNlgXtvHmi8xu2TeGFDBO3Z8Idw2AI1Vjdp
1hhU34PVGHsw0dcGDxwmes/aJhkkHY9d6ypz4eodqkSa3a7tcSeuMz9WzIOYaD2pqAq2/IPfnVYQ
KaHSZmd2gAcDL/I3UTcJBEVwrqu2vmjdKnxOebL3OghTukalu/FKFx6YEezzLOpOZuejRyqMnzYL
8qUl9R0jpe+h7aIRSsyJE35JlAQFMiEYKLeaZnZPCOFJEXDt/mGuiugTxS+wgcgZzWuRVFkJHGig
okuJvASf0YyG+lYN1Nf3Pe0BjKmkyeNf16BO27y4HyrrS1wFNOAMJ8WKG0ejU2yCJtRY/YbAPFh9
BVGm1Jj77EhACkpmHaxbWenLwW4elS6Mdm/bOrytK4r97TAJmmKxgQu9TKbkSPXH4iFTfFMia6Kr
tFMPdhHbT37Uu+dJdi2j28DiDyNkgZFTBkwmu4YEGQfqY5nBhhg5Tmca8ENbgT3pm9K7yocCmBST
E7nNsikk8K+oX/ysRT7oEiY21dI9KFrmVxHZCsOpZZV/EIX0YYV7TWGAwgmn+4D21k3nkomzUgzx
vpmCDCepuTkr12i6U6jwXZZtRrZ0bgZgd/t+7L+SMpWfY+rn0+CSl8HcHhhEHrjptvHr4Vss2uyY
9lWwStq2/JKFcCv9KAOLK1qPgksahFapTFzEaUurKaslvJ0gJNFyLARLreM+hMuHp8/IaLRD/dlp
xoqtbctbjdI6qiK9qkuAXZkS6RebDIJ1jmwo7zLMzsOkqevrJjl3KQFfZL5gbc+IEdOzi7TGIHjT
LckQivxIHgafdGXbJLGiWfIEwy4JdqqdiPrpK73ryGqeKv8pkorIRR31hFMRui3KcWeMZB0LeD9R
oy9lpp1VggVsW3nphmaB2AdGGG6ysCTaDip76RECKdOdq0kq9Dt7XDeGvAlD+0ZOkQf6qt6gf8Wk
nXnploaStap8aGhovkkqKefP0TQTE1fxNMSz1vuaGdGmcYcdHWP4RpYtCfKYi808C3cz1SZMoigF
5heeguxmzEtx1CEWS1PRQnA6QXwZHdaT37jRlvmucVI2aKwE9LKIdbt3fTprqs9tYrgmdRBT/mip
Ye0qGymHUXt3jpx6JtCmhrHCDxaTk5GYl5lkuHe4ybVnHlvHv7R6eUqVe/ai+El4E4iJzl4ji1vb
ZoJI03oouEv3TRJg6UrULenVP126m1jtCZTVbvqNVPm1kwSgayxF55/9uYa9muULQj/Nfvhu9RnL
HkreBpFhV0zJlsnWOm+il7QI4iXzB90gzusLK8yBi/Xyh7ZqLGPckM4HHhaPxoyIpnaPAlUh3G/N
R7TMHwRPNbupHeXPRvRf8AJ8QjM6P9I2x083CfjIvgVjMUJogYcwWXe8fz9FWGLYLySQj6IfIPIX
kbk0R7K0XI8CqUvdkSozIo7FYB6T0KQFLn46YYTK+XrIHzQzn2xl912NbW7I1FXpOxuCic95NYRn
qUd0WLQkthHEzskpMiJz7Jt5MOYbYzZ8kkejH/1Y49dHMH4wrATkoEkzbKVtWR/qyNOf8HKOXx3C
wy6aquFAn9Pl8EAQ9nbVV5fJOMNmL3kDHkUt5xzCWZ7dKS9B6WogOCFsNiMTOC28ZoXqyNpyeExv
eHJsXAjK/uya2j/CqvK209i4N0VHB3JdqNo/qbytH2sjD1k5Y9Ze+CIDyJ6ipofp22ANbINst9WE
c8Dcjm07QVGGYlPzssCsia1jTtwoAjpkLKtYw5Ct8gr/ourkVwrocDfXSKPxUImDV9FzDv0Z/ahX
EX3nGiStbjth9eaayUlJClBQ7E0aQdt8mEJ2QihfAxPHT3UT1GejQFoRK/hE9MDdcx84mBhNVr16
GCPyp+x2E7UuyMrKNZzbJPbYLSZigAWBjl7yRerZu8LBjgNaFNkl2p5w7cHC6XkvL7usfR71ccgX
56VsD45VbuNKJpe1lNdV31Tb1uTvhgimLjLDzq/8EVKL0YakiTkV9LU8m8N1A2V24yO4xqedUlyW
6bxXIBZaSKRPZRgZp5iy6TqPLLGzUh1ezx0LXOKUW5rvG7tXwHFldU4awbNalFfFMOXb1oV40NfN
LgO05iCANZGhBI1hbGDhRlsdDw4prtl0Du0m3ZU9KdNm2jWMRtRJdnl0G0o2Ik/cJVP0ktBpXyfD
YBw6L2j3YuoAxs+C+VkLvDonOsq+DhwePR2jR/W9a8cM6pOTE43cT4Z7l+ZAHzPr52BZ1bk2hopl
AO6cZzWkJcH78Kd431SZPAievNvG4JdeCWO+K5nIICJV8TkqS6rHDpxEINPi7DmVeV2iIDv5YuqP
ec4Xbxdw9mh31tdGbvLZcTG9WH4jV1UJOcdEHN0EqXuZeMF9UOrqs23Re5Gdy/PY24+tMRNyVlFd
rZDLYDFwBa9EHB76DPBuz/n/piGm6S6f0+hRTx0dU3YeexwJ4KjG8FNSM2+NA/RHTQE1SEl5O0z1
8k/28QHJarKXqnC2gSOKo52KclPFKamPk9EyVAMU1Lhdd1mK+OwUC3zerMHlx/HXpsvre/zq3U2W
jXiUrMrh5S/nI3oHDlFWOl46DDjIZWzUqfXIneQugegqtaVXrFj+OXRrYlPNCQqFl56xwOLPR/Rw
ZOg+HCs959+6kYCxKtPmKrTGh7ryHlPIl3nrjKfBai1etaC89oZw2iYKnqCKS+9hHIPxquSYfBXn
Jcp6HOX4ijb07DsStaR7a+iQxJkIO3tlBtVFy7py5/sR2PqaDEYSCacK7Tm+wdU4M0RoHJfIZsXr
IfYJw/KLZdR6p5RhbAXzHfLF8ABe1FZCTjIKyPGCN4lSScoq/5oJM042VRt8ndugerbI97n07dkf
jyqPAcM4+fx1HBb/Yao71v4uEreS1vQGa0r1SCyae63xEq2QuHUnpBMPWhni4LC/X1DoAq+fYvMm
aCx6WDUzn/tex9HnES3tz8GRxbZPtbkp2sICzRgYRAT0CHxnfxp/1lY53KKg9ICepsk+NMAGxfzx
98LrmxMSsvjnHMkfadET+zbK/tD2hdxFmla8GY3yVjlCbT2W/rXuHBQalkHqim4c8Kc5qoaDdgdQ
Gjm2p8uWl8HYyFx41LrLDU9HVkHTySt23ZJ4gQ6CZ9lBW9oqsQAuQiOF4C2QmU9KOCeviz9NSd8e
FkIB3xOhek6liN4bMufT3Db2t0zSL1dOVdyXau5+8pKAZ3dnbEPAp9OYo2bgnmQ7PU2VB0yCvVwJ
FmcGrPJRNUN7wfNXE/upXlKy9I4MPMJz6lXd2gCtuWmMihlBJvqHOqjynesnn2ltgrW3AsYvw7CJ
Yv8hYjOvXPNIr/gk5ICfs/LCfWx39b4e+01JvAKDjoZv0OzuS8J/GnpMsoov2fCoRmz3xouSTR3m
58EbbqKMYAXxfYKvsegs81luQyv8NjPL3DPKvi59sz803vy18gFs5x2JFaXdEUZomEhc0cuNJmee
xrYIqe84dENM6ly1KYt2D1ksoV08XLapQ+aP1xOhxmayln35ve66Z84ix5AJ3APlSLQ16Eg9Gor3
z8uJijC1fTK0VW7ycbauwiEKtwBUCLzzdPpUxWT76STodnoug0Mih3TDlDJZKWd6YbZJOs+Iu8rn
YLvqANMyobW+TQGgX20FxCaIcpv0Uu2xAa4dQuEbU+idyaGjNDOQuF6cnRjc/bTS+tTEUXAMKS7g
BjvFXTw34VGPlo+JOGo3RQZ9WWW4dBibBqe+HqNdliYG6xrt83ku6/Vkh7BovTE5CAuL48RT7mTh
wvyby3NUGRHZm2JYZ2b7YsXaJYKEfIjM6batKIeNPY/ZuemdYd14VDJM4CJoQxpRqVbjV+ae6WVh
GGD75/SpVE17V6YiBI2G9Hals/wEBf0wzyQO85fY13OFdYpj87nmO1+1DA1PUYTZzMyxXnlMXzs/
OFSje58z2ea5Dg5t4G0qp4c0jEs9xDkStilkxCx4VKwqgWPIs9VCnivcgfBSzRfeRlG/rUXscFSe
ut04093MK3hVIjaAbQfli9FIxbdsJBtvKv0zwdvhlc8QE6UFwgcWaS+EbdYCRjCejDgmJKHtDknn
qB1VFMEGk1PtQ5eIcUwfW2FY8w5RFShCSgHsJkF7yHX94DrMqYvGWFB0aod8IX7IjQxka3SZ+Moi
7VOOPlcahosy0+NGSc7wYYpKIg/CW7Z6Qivd5myN/MMd3F1th4cg4pZYA+G2nrFtehJlrPJBNCk7
XZQQr900h8rjxGaOPafsYDdC2uTlLfa5A6SwzZzHPE2tlUrxVkXN2F8YvRqpRAUQqcxmb+Sg4cHP
zqzuNHnpzs4gInhzWu6ieOb0HeT3ZWRsDbMm0rMIDy3GCuQ8Kt10JSm2VlSfEsJ9N8ZIB9QkS3HT
aDvfGUYf7+cUtAqu1GrFyo+BJkY3r8oTLGRAwGYiDiA8SGJJmavaVnmN+K09ZDMhXHGhSJwGrsRR
m6jFvE9uAAvxYnqcmOdtF5WwwyfY3kma4OMw0u9T7Fx3+GQQxFxHAmn52BQMeDr13NYoH5zC+dLw
q21yK8NDyOJwDoqrfvgxUsLSqUBjoW3rGKTmprFCtuD6OZMDs+niS5bW1QG7yWHMMTjaA1m5pfxe
qeKL4dkDP0KBbBf9Q1Y19rqiksgASWhxOeJrR4n95Ez+C01hkEddl2/AT1yoLM2AkE6Xow4BPMdw
sSTCZACpgkK8nY9OzUtp1GkL7X8O0OabeJIs5BpD3jgr0/brtSYEeGUwjV/NEaIbV1R6zd7xX+yd
WW4cWXetp2L4PQrRN4Dth2gysmMyk51IvgRIioy+72M2HsMdgid2v1DVD0tU/SXX272AgSpBEkVm
F3HOPnuv9S347z3+DY67+SESxdntte7S6SgqkjUlfemeDHmGS1mPtwwDVGBDAomrukq3CQovs7KR
xMoYrNhgXvhw2g3vQghoUPL6KA29zFx2i655qQquxJC6jrZCUzttDclVNiNpG5UlOS3GDGhR1IdH
bogT/HM41v22k6FxjzJCpWUiCBx5j0EXp6u9YMBckUBMyLoH0wKdNAzteGZyEbLgLY2rSiXDJU3H
Q2YlpKLPy24uc8Gu5bw8SPkEWS0SqGnahuNKJXB6nhVBAzWZkG/a7qUau8+cpA0Rm/V5iNrrvBqv
wfpy9mPzNPHtlWY+OkFgjHvYuKFrjNO3Dt5hyFBwWb3uxSGrr24pd7Ei43Kk7tc1wp+Z2sNknEmJ
7yIJg7O4xNuaI7iLpWa+kbTgOmvYiWdrG7Vm9VrJScMkfS6uelpAW0FIProy66B/iMke6VbkWtpC
s0Lg1VQcs9ZZwgfGHFpCWfE2AC+5zhPeq3g1rkuCqO9zpcXI1gpvkiixNqmgaowyGoBwqmB2S3mN
i5nlVa5AyqIugaRVWgr/uJuug0W0XGuEUcFZI72iel8Posotj3nBir6Z06C7MpZFoAUSDl4g1LwX
U1I5KC3vELFejRnbdqm9BXXra4lwk3MQ39ZdfKONLS1IMbsh+Uw5yNm8m/PwggdHtKU8389dswm1
8EHWxa8igWAbKSsVt1lIhc4GgHxq1RSeopYjpzdd99twdsv2ix7PZEHLye2kQ80hwPyMTec1M6t3
LcKXGHTovqKI2OCkqk1HAiQlaa1fywre3+WEuP8YSsa2FYs9Fh9UhWwEy4wbYQ6nwYumhHyLqCen
Vl2KTV6wJsiceVehLuQCofBVWTi3kfmczbLAlZ6EkIBLu6rODBomO9EsmKFFTXupnz8GjF5OqMK3
TvPxZc6Cg25MiB+bWMFmHgCYrqmK5CkA313OcChMZd7GjEA3/RC+ZEoGk2dC7KXW+6ZR/CphgjSo
g3wzBa2BQ3qBqS+Glxa/3KY2hafBzJ513TrThoZKamSxi4JrkwPzn03klnKUEw7eXYRueKDnMNoa
SkDyb+Hmq3rIzbrG88nzzCa0pPB+5uK6GwgnNr7MZfnRBDVLjEG6GY7Ts6WTKxjKRnZmOIw2RMqI
6vlmaZNDl54wjMe59csqzjeE5ZASMMPKhE2pRQ0UfKE5iHF31Wd4zaW0fp/k7iFs2s2UyC9zzuxM
DvBVo8GkKRgbWyzsNPIEmuXs0bXbZvniDLN5ncXTs6JZr/3MYXPqjZvUMmdnMCqDCxRu/hgOiEwt
ysbMoFtJdBLgYrnbzDi9AE1quy5EdbRIDZlBYJwj4hG8UuHyxrR4m9FHcVDJwVGbdSRCXYL4RaxR
ZUq0gQMlgd4aCLhusvoeDe5zqiZEp5GXcpcp1QNHMguwu47qMk1OdSnclov63HXFm1GAv5cs0hCV
AYD/TIgGEb5ETRky8QGK8RXCC7byjswxKUo2zZhf6zNu+SnUY5cGdUxeRHER+EaauIQmVGnuB1zN
iHNoiOoznTgezimKZMYKP4WeyFTNUxqcOHqZio6yCCFX/Kr/FQKum1r4qgalYcuYwB3MbKSHKwUv
q4TIOxQr1VbuvqQyCV+hwqmbg49c1R+qMKqsdWTOtDkW5jygfA9FYdvTOOWsyHJnycjXOlhYANGc
yrJwJifobdsEMew8g2QeK+HDSIadUNNzrGBL69IZ5fKuMfqX0MTpLi8KcUoyLiIlup4RIgNt2PZT
d8habrlFqkFddWNNsKUmXqdlGWzRtvB3RcLMfuAeNnIsMpFo4n+lPwUhswS/NeMANKb0ho6E3Xes
N2q1Y1qtP0R9c+CE9crRefRj8ThMgx9ZzTkO1fsJnyIq0HDtFgf7ibq5zeh6woyrkn2kDcSc8nHV
L7FsfTHz/nlQA/0h78i/MozF2Esie0yJlrWrybNSWXycaO6hsIoYDGtNVdzWKLbSOuTs9AdNVl9R
6j6kSRttGSe5vFvmdoFuIpTvJuVThTkcNWHqys383DWtTtyU/Mg5MWduIWuuUC9oIBOO111YwDen
FBt1Zd/q1VvFlucyiZ72JkMsHyQFnIV6JPAqsLStLo3XI228lwRSH5jB5jL3Au347M4clYtZCY+M
/E3Mb0LpyWLHXKKizNG05WskdvVVgMI1LftnsywJjhiIcxPNNbc9CsjVi9FRNsSfbKbFBIckqM2B
bvphyqyDqljHArgc+U7LU7nAZJVLRJulwR6YGzl0bCCN78YyTjO66WjT6Nq1asgYwYP0MvUdoxhA
Z1If3hEDfkYsdJ6S8EyBhxCbvCLNHJdtkWvXXakA+NMg97ZiBf9l0Gc7Hrt8a1JKgJpsybmOqcG0
UbpgogFIT8SFMkJG7GMm2gHlEOAYgs4qK3Wj1lDsSSdmQjRb6yaiGeH0xVhel+IfY/3/HRT/q7xq
K/65nO0WbepL1Tc/CNrWb/kj51pUfxNBVjDZBajC8B6lyR96NlH5Da4aaJef9GzSbytXA48WiQfS
qob5bzmbxNwZ2Qhf4lcdiYf0dybFWK+QDnw3KAYajVoJMR3yAh2b1Dqu/l4nguRfq+OGooGO91vZ
nse0Rt2cgEasBoGZFmo1RUiEYx8nmafOkHtpjN3LpNwESx19RTsC4Tz7oAhZkyk0R4xG2VEnHYsq
5RfJ9MfS4IQt0f2NR6ZElD+F2YCyAL6s9CtuQHPMUKTRaSBGpcm3E4TMQ+PJNGud/0T02KKcxqKp
Y/sxY0cxSX9JMcanqzqpCElObVDq4AO7JJy4ZKN310el/XvOAsFbNKTbMFtbDCC1lntWQwUu6edG
aauNnpW3qFQpF8LeVVP4JX11jiZjI3zLWKBSMdUtipmdaPDCw2C4IqGvq3NCmMqzYJJJrNx0Auzz
pDpPYCHwrDhlpG0n9aYMW/biCEh9qhR+3ZAJRcWT7ZpJ31kQiaj9C3KPwcbnIzQHTSzVTcIo2m+J
chFfU16KIGVHMWVWpdysYDY9R53Mb9P8SjKErSqoW3aLc5iJZGo1vq5C3udfd13mZyWtldAXDWkv
STNO9tJGipM5VtA+jiX9/yheblPgkFrdEdMDezqpKyfnDcX/4JnwpTvBZBAqfBH5MHhGrDYPUAPI
dLjJ+puivBH5QCNzfKilCwis/frAVqz5eqMdZK26odnoGsvXOhqesygnhydYS0ptmwKY4IZAqt8+
4md3xhn0nVw40pB5zICYuGjo/vmkO5Eog448gFTb5hG9xiIZruqeiXLCYYGzAhAPeVdyrUFNI3bT
2miz7jBh35QgP0pjeqjN1Ovb5NWYrbuoEx++XTdwfvKIf8O5w55LYV/HBAJo+qaXKpHrLePgl2q+
1vAsebVJIT50jXWXlZMPecujQPcJKvc5w3izDGjSoMFcfpHjyrcAkOPAHrgDBtPY5XHkw+w9tPUi
2ojHfc7dPi4SkLaLN1olgyogqwm1Zh4y9qquIj3zzD7+qhYhm4oqeKOUfK0Y7qb9jTL37lJGhyJZ
h6iNuUtUPFtzrB5i3Sjdcl4H3KO1AC9Zjz2J8ZxH6nyjooMHYZfT7KyNWwp+8q34mtWEup3OpXFA
mVi4C50Nl+5TtGkH9BE4GWTHmsvCHci2cNu+Dja1Hj1VIf+skkiV/fbFRk01og/Tc6QS2CNabHh4
BVuKb3GK+ChmOvFV/xhO1jtuDHA5hnqm+5bbrTRxrpvC+aZLmtZbn9As6sGu1NerICfUbRyKD73I
12ODotPf595VTJBnhgQeJwHeSptBzw4mdaqv5tBZurwot3pQRptIkQU/xoCc9h3kNWEK1t4CCa1J
rJ1DQmZuUauDHtZ0uCnWpqqhzFPPiBD6MxDJYlo+408/5ErK+Sh4rLLQM0pjn02WZ+SZEzbDQWAQ
/t1u8Sfi1D9fgVHFgiIRLViMn1ZgIaYjHqojHTt8+YJ5M1gyx99Xo8wd0yKlU0xvMphPorA8CNav
fIDSp/wE9iU2AKC/qKNpI4r4hX/cAJRcH4ysT0sf0JufM4+rgpEqAcB/FHGdlgFhdj69RW9dXZno
EeQkxdtm6WjJV+uYaar36GANZ+p62QnF9CNN6WUSY3hHeppGYLqhQ3fNF+MU96q//pREThwxvxOC
bK+FIzqI+LESZTvTBdBWQeYt0MiHprSJNQKkXxW3hlhuinDer8tyl5m7jgNJFmauquo7jX1JGNDZ
Zu3RGGRb5eZdb5ylI4iTpLBqCA/BQBCDxZw/1rct8UlmH72Nxr05OCETKTMrd2m4RqjecI3Zgw6X
qelfQ0X1JY6vJSZkBDxOpnMb0og0OFrFEs1fXfP7dnoAa3BrmemHlqgnBiencNJPCsoOVC17q1mo
15aBRl2sQ+MV0FiK3mIp2w7jTSJP9yxbu6Gmk8QgPQo+aDTtJpZrIc6hELAWkzMyZq9zXsHaMxAr
6KR57JsJxVKbE5zQFk9GWWzB55SLdqKrtK+UX+gmVyns5woBSRtOUXRrlAirc/Y7JSknWc3qtbn0
k54QQsyJNAEhc5e6xbRUev3F3bBe7Z8fzRDhI2DZRsP2GSEhtvHQh2AZfL00TpS0rHpkkERjdGmx
bzrIMP261jf4bbxiImJN3UzBr17xt5f085NAyI1Mb40z/qQOttpQLcxYL/2xh05exFsFUJJYI8VI
fL7AMsQoig903c7q6WHIgHQmipcJsHA7fXzFZL6pNDYLQXZp1LGRksVhwHfk7xQocSMxpTq6MAmi
fqwLu0gQT0gXzlE7btcCoUbbhDC1fJGVR7QKjoUSSxdMVx4gxHF6Dxj9MOOTpiuV1nMSfVXVVysW
z6I2+gbinUQIf0HJ/CaO/fyWWJqMk2I1hXMp/HgVFFA/ooHpuN+Dny8lcaeEeMSgZCVALIas8RYE
ImF2aKMvrQTLcco5G58NZXbHid0yPmAvoxgjRi2hGVvnx1aKRC7twi9DFrrxaycAwjgvUnTA2Xeq
luFm7gb3r68u+c+uZUTf1M4aqEHYNT++itFifVJ71lqCJ+2kLo/TrPqQd56ESPda4i4KZXiVRvOQ
aXejNp9Q0WzFhhq2k1/A3rMKJFPml5G8rVrjVm5IqRuoOaVhh+foaq09CyaMbRT+IurlE/zu91Ua
woAItgHJtCF9MoYrlUBGpzaVYL+U11mIDprA+BQvmCyNJNkxsrJnVs6OaVZkEa43dtd1XXkF1jF7
JCc9zJZvi1tFt9OkyPjFJvaN0fjT5cEBgp1EN8SfMMpMKhW9CdvSnxBlrSWxhGbfJnoCkxskWiM9
rqIXeBSnQlV3iSD5IRuIROmNwHTXLcrJGpV7vRU36KwTleCv9qZPc0+VGQYUNTon8ANN9CDlKh2J
jJkRRKSQoZPO7NIgDFLp3bJULipOTgl2wNimb4MSbbXo619fQt8ORD+9UgNlvYH3Asnkp/0y01HG
K3lW0kZWLms1JovDVsbVCyY4Z/6KkWE7xOPVuqPMs7wl/vn2F0/hT69i5tqqQugPrJ1PVzEtUYxv
NKL9ClNhJZo7VlNokK9rlS3F0UFqM4+jyFdUmq7CfF+eykct0Ta9mn+sVbYeZr+wvfxJEYN/Q8Tf
b8DzRxH96V1Z5LFAhsj1qYnHxahvgkQ9G42+USsgtGX8te75qNPuZGQG85hfsBv+5DPh0fk0SBLg
SeDM+nRb13IgzI3G1UfhaQhPZXuvMd7OGS6KiXrhnGrKzXbhucBUOGDN+QUY+ZMXZ709f3wCn1ZH
oBFTXktsGOkC/ZGkG0CWfsXZhU+Fbvy3aqbQZYAHVPRJu0sHxtfyU65z/Frmba/BNdCvF+5nbhm/
ad7WVT9UAA9wXZs0l+qK+UCHcqo1TkFD3gf1kplw1B3BolvxH0EQf6ubc4dGo8z/bf2et7KamxgD
/H/82w9/+qf8nR++qf2Pbz8kfC9Xlf0Pf/CKDtLepX9v5pv3ts9+f4A//uX/9Iv/8v7tp9zN1fu/
/+tb2Rdc/TfvYVwW3/dkEOV/d5v9pPe/zv/rP3/+97/3cDQLoA6FOXe8jnft2w33ew9nNQT8A5+j
/watHg+iBHvnD3viH+p+CU+Ahq0J3CBllApS7O/0bPQfvUvoo3BAmnSSJBOSuoTe98erHXVVnOSJ
qSH0MRlXcPMr6UYIY1FxrWmWzkO8CBBFB3Oor1Bv0rlI+wmhPRMSs3CFqlGg2k9K9VEJARpeUaiC
UyKjNF01aQa/Ri2yc6zzFgnQVaC9mViSZ6YLU7S4eSFFxUFL85QJnGRpkOuH4UEESE4yXlXS0Me4
jNBftSogprpYixfkWdFjgRCSrYcYIlqimK6oJJcQ4DtaOhnIutRo2SHhlIt6vW2mpzy3pMaVp0ZR
7dQyMMbHNU2UjaYJnJTpPJfERZWJttciyDR+ToMa9lxfLcu+URqJFtTcSqkHqJzIm0XL4nTTpjGl
k1WmA1qmNDKggioJv58SRMFxONM07cKaQabZ9suWrHpJRTow18IePamcuukYgQGWeJFOOSPIJPyn
+UWm6ueFDMPGamBVGc6K4HdgwPz40WaBRMpEoquIha2q2A69gLwwGPN85ISb6XS4SssNNCF3Ozky
TmIrYlnX6UnotjQa5pYfXPwtZx6gfkmnOUhnkJV9jb3/dLVJWRXm0YgvPe/ReEmCPpGOMJpUnVO3
l2sCk7677f7kPPxpc1sfb2VT4XNaO6Cy8qnSgUo7ZPJS83hTu2z6romfArPsXEQW7ZvEUNr/68db
n/93+zmPx03EfAVeHfc22Kwf3/K+alOw8KpJuAkvLRXCcc84lzTUOMh+8dJYcH5+qBWhpaI44M38
tEm2pdWCroDaKsyE+dIyLd/isVrUXxRjPz0My4/FQAY3JVbDbx3n7w9sTAtw4Yex4YaCbBLrRdpz
FC6/im+n1fzjy8F4ik+bJrXCIYlX89kKnY6TOpKcxYwtCNrB8vQJeQr+m1GZ9wPJvfU9WABRe8rQ
bAp+YcjxR1gkcuUFVN4mWsao0dQJ9rY2sApB+JiupzGLJFRqoxo8JWoYV3Yow0ylVtcreLKznI+B
nYxiWGxTrRTeLRLK8isrVEi/7KcFUjaGn9lbup4LKGWRbEIbrajcgt9H6OssndYrzsiwJX+KJBXx
kxNZJKJtdC2ZDML9BsGINwpa0FtoFawRHRYSuMiZXFk0QdpAvRRCPUROPpL4M9hBHuEXQuIcNgdo
OArQKE3ohQxh8MACrDkBeqyViZ9H2rxPA2HScEvoRrYVCm0ON4WUl0QIFvqQo3dhbUVl1SNOtvs2
NYID5iMgvEGep6IX4oRINsgDQYjY+oAa55gPIs5NDc5RdgpGsdLv9Ry5lmMWXaK9NilRJvQs24qx
t9m2xUFE4vyYy5h+XQsaUP84ERz3tiRidtHSNJ4Wu62luDsvRSokD/gokuaizHU/EHVuVMnWjJHb
XC1pgdqrzYocoU7AUTcmXnFlWm3UNpjpoC7VUB8h4CTpQ4gQIrmp5a6GmqogQET2WgjyYUmmfn7V
smCFWqNqsa5XmtDs1jmciA2PSB5iOsGTdBck9q8I9bKrUQAtbkdDBeGhYRCGUSzMyBmwky40+60m
zBZBhuhG0GuZeSMI90KfWcZ9yh2HhzjuTchd8WKpntooeQeXpS/V24ET54TqLA4LlFrmhAEhR4fv
SKYwD9dZvaAnoylVZ8GjOhiKvpeIfOtseChS8cxnQTjXNupGQwrd2tAG+UUOe0Po/EqiInwLTYSN
I6TLFpREYVrx6IyhMgjM5mNJdo2BDbRbAVkMG8c0hAutDsUhUwLGj1bTt/M2BUST7RurNvwW/6mO
Aagserua+ixiE2gr02+HHiUCGmjF8DqeN8yMYomKTd0gr0JPmOKVkbkm3aVPOSyuRrjJFccSuWTW
hogvsf5xME/GmbxqY2wC/EGdOiCgqmDbgXQUYnLrA3O+N+cgBM2tZqY3KRrDx4yXanmd2UpoG0e1
2S3wVVSkiVPLmAXNVuPQL5AjN5eViXRmjHTwZqwKfnkRRfNs65UihkdFradwA2Z+mLcRwI1DQrhJ
4RdpbT3HpRGSrtk0RugKspxUyAFiQwdPXcPuMpZeF/eM8BTd7gwBbyM22oKwgMEKrwf0XtodqAFZ
2CLRZGYkpWJxagfNqFiPKhh9TR6Ed+rA63XCWmBzMdlnmBdLfaLky9WsNsSzuC0duzXCY9H5cHnm
GTASE/02c5R8KU4wdnMGsRO4LGs7sW+wAqmc+5gP9QPUKIBYiowArHcB32bhJjPjGg2isVScZuOx
CKRfIYU/d3VVSI6GoUDwg1Wxnos+FRIsIV0xpKtKdEp6KkBTTwP1hEKnZipSGVb1MOXCCLRcL6oY
alcoP3fcJsy4y3rojjViecmvi0lEntTps3WKktoa7v/W1qsCcKGIZQem86zSIv5kyC7wb0TEupNJ
jqD/2prE3NVJY4IoDqnmrx/q8wH122MppEp92+gpwj/tvVSTFQuDEbliMxQbtP4EI5rj6KpyqT3M
mhXfVAqww9iUQ1pxguiVkxU4TRpVv3Dmf6pv1iey4pI5REDckInS+bHesGoRna5B1IWszoa+ZasJ
X1XWw8mOA8aMR7NZlbt//eo/VQRcDZQBTJoBYFi0LH6iUgQF7RhVHV2pHme3K1hds6lMvb/7KBSJ
CjBBSiqICp9d6sOkxFE1SCjgxkGFbBAmPhbaX81Lfn4tkAgM3jlqDmrSlTXzfXVTl9Q9WR7PbsFU
79K0qrwbhdZ4++vXslaZ31WFqgI2GPe0KtFfoQH8+dJU8GkCKiAJDHqw4WlWjce+yqSNVVrsEBhU
3EhQ498/pr916v6nR+ofDt7X1Tu2lub9vbt6qT4f0f9fPHxrLED/XENx9V//p3h5K384rq/f8fvx
2/gNcQ0Z1xAkYdUAC+TD+v34zVdIqcTGSQfmm6We2cQ/zPbKbwatsW9EexkWxjrX+uM4rvIlGSD0
SsVAqIaB5u8cxwGj/nityDBdIAFRDQNkEcEQfbqjjUjUZiZMJAHIF6xxodsfLpo7O8smchJ32F4h
m+xF9AO3piPuR69wc7KujesF/jQCNo7Wh4eQqJG8dHzF72gW2fMjwYn7fhPlbrIZH+ctdmuv24/h
VtP3Yu8i+W1PD60H022bbw3P3CzNcW6wFikEgW3lnBP5FnlERVK8jRiAXtjVoN0AVht4YmSRbwbX
lLxpw2obPmtu71x6nsWFgs6z3MyPdrrH1M8FZ3eILsro6POxP8QQDu2H3o6O4km+ZDuRl4M2fiPv
q6Puy37lak8Hwc34IYIrflG3zZ5O7SuJsl6/fRgd4RYlgL0+AqJ84zpFeHgMCKH1YsMWb4Yn+ap3
evsSOK0nXeuprdkP+8vDg2VfHdY/zA651rvWe1Ydcn3s5tgcsS0RcsGzOuR2bj9u7u5C+3VyqyM5
5F5+U/KX6UNdMUxBAWLYB9FnosjHERPjaNn9Q7RhITb42Yb9HNt3vFd2suvcjr+bXOONfC5bd1CT
vTZPipvedG5pF0dywk8zwd7xvSQXN4yBYj/pyBYKR/AGiLEu9RtD5V217Q5qgkiXuKGNxIPwfUft
Ep9Dp/LbLaEK192Clbj1otyTr7G59u2e/3TzejTOzeOyyVzTjY/hjuvgYfJmW3P1Z1I3Clup0CG7
cA9QU47n2s2yMxg1oXXSS/VKbgwp5v17dS0BWHvXNvWl93s/c7s3JKrEAhyKmI9N0XbPHKw0wZFq
d+azRum5vA9Xmi2kPsjV1kdm/6VAaA147V7h1fDGXQ2EvXnNM8YsMr6i3WSX0e5cRLunZtpFHz3q
Ypo+qg0w2OsODIlc5dg8zc8jFl/ORDjhkSnX20hN7CFE+cegwq9F1zi2ojcMXwj21LKTdUlssrd8
8wu6iKN8pdw2x9Hv73XjLLxar+UiuiJDuMGyUYryG3GfniJXuGZg7CTC1Th6Ihs3nl1b1DY5v5rk
mNgNMCGsC5U/HhkMTxzaHCnyVNxOeEKlK6Xd9TpJtySrF+idQdEQ0qNtqrv+hTRV7dhd42Fqyt04
73tGDdFWcYN9dE52yZG+Vv8RXPiR7ivEWft8Pu55/rUj3tauwBKwBlhgX35EiVvd4e1XcMniQ/jQ
n/UrnA8+/ikTmr9DtMueTh4XGB6TGEvjW8t3m67ku7hcOHQ6QbkJL+jmu8HWR+LW7emRq67W7PiL
dCY4XXuit2AHt+JbsrHp3tmD32/VqwFupYtDS3vjhREUQ1h9vznPW3J8OI4e0Nrw7pBkjX/upFwH
94S/u+sdLCr385codQnPaV95XiiAGeY8aqwbhjM8YqI+h4fpq2569bvw2qfIBRw0+q2yqaet5hfh
lxop7nyHsF3azlfFRnU2szd7A0f83eJeVxvt8CrYOFrJATokX9OTvueAoL+A8bDT96DgLRFHx3zK
XrFQNFv56RxeWS8kx5JCnZxlBoaxda8ku0F+WuZd50gX5Up+Mo8VR7SwBHRrv4m7Fdd77aET883H
wBau8iNEA7t6lc875cY3HOkUfSgn80zWijffKvtTvQN/ssGoKYY3ZOngzFYf1IYX1Jyq1sao47Is
ey8v0RbTi7UT7dtoW573iac4X7zKjuzT7HraBfv5G2ZtF3LmV/nI72zRVR+LlyeFxRwfI16LDfm6
7riJXhgc2uhhbcmZvMnLtpqDTuh4kjeSc0JU/NBGrnq97HkJdjw4+a489m7nmdflDrStA0nZJinI
0SGh2ORm8D9Kneyk7UeXJ8R/X47QEYi4g31iW8oOUU16pT+lOzXYdx+aZvPb7OPJ8L89i1P3gBQe
i4tfEc1reD3rIgoODv3H+jhu8ICvod/28JHI+9YtIJY09uLMG91Ger6+pnzHb4+WP2QsM2xV3R7e
Jv6S3GU+Lvn9vOldvoczo59pGyFzF9OZuDzFK/UtRCdfaRtifc+a/yRcSbwGiyOljXMOUZXLauFL
HqMG5eU+sZP9rbP9EHZF78oH/WBu7k9IFzWCL0xbe9EcpNrsm8aVdCJDYT7jrXT7Te3WruKv/3ee
cDEqR3hmj+XpGz7ajvCueCFoqUWKd+RJmY+YPk/jET6CDsDSjq6s+nkOHOErBgajc3Ugqep14F0s
FwcuKTX+HF8PEPwq9jmaXzxlcrkUut7mphK2CrHq0ElJUCj3ZMb/3vr7WxXk/2Bu47+Xp5f8vf3/
onLkAPAXlWNZhGX2GdPEt/yhvpWgSRLoI9JWR1QC8PwfpaNp/GZwLgJAxqh4leX+9yRHk38DgU/3
XdLJPDYNOsb/qByl31b0JGItZRVNaarxdyrHFXn2Y+nIo6P+hb6OroZnIYvr17/T1gQdfmZJNPKr
SIULEhpqZ6KqaGTUZrWYtiPoiDyJSdCp6nzsHybUKmwzcRqxpbQmRJb7pLRG8V3H0WVe65U+zE4P
L+RVrqXceEmtoBS3aZKr+ktataMEL0UZlk0StgxK2mJm2J4lWlpsgK83cOgabmuhI3FGJICdsO05
6oiXw4IjSecZUnUHrnrRW2cahPgua6H4Jlo95ndt21XjWe/kIj8i2ctuhm7QxZ0RLVnshUXaXoAn
qw8p2crCfrbQrX7hzKvkIUK8vsVcFmgQhFCkUij0+RrLBB+5zeMrKUQ1quup2m2CySKWr84mHalx
M/VJeLu0KoQZe+xq86tOwM1RTiR8kGOm9NSZQz9gxYvGHNOelOHywgJaXKFnIupvGrRSaWg0i3O6
XUYGM4c8ksTFg7udd485gAnjFEZWHO1kBsvtNpQquf2aWkCzkOsk6BOFfsyew6ViL05jYbyGuRCL
eM0jI75nBF66uahpFf6ran7DrtH6vdZOPpkG6BiXRFbvRrEz6o2ZhyxqapbtcFJrrDehBsHdjqa0
ANYYjELkphp0j/c4robZzgrwvm6Rdho7XN5S2dOCl4kv1UHcs9QCw7U2S5ssp7DrCRXL0ZQoR/rF
yRA7E8110atabZ5iNKA0W2BAEKjArkgMa7Mpi6UkeKblmV4gKVTBXu2GbHDTmg6awaDMU8bSuOFK
FpZNCjO9u8Mnmaq1NxeQrm7z3ExnvzeNGD2bDoa8OWtmFZanTsuZiq62zkoLETTjfyAVKMwXNunW
bMfulJm5lH6B71Cg5a4DixwsFT391sS0AIcrUHvT/IrJPVXhRSVwnrD7p8wPaYTjQZMSKeg3ukC3
3R0snN83eWd2x0UaRvVJ4kpQvoyVmEbeUDR4/zfDRPdOZ4AZ43SnUSYr9+rYi+m+JLpGd60AxaGt
DQVcxnASxuhsSLmycPWnjTB65ZBrJDoCL5+e8f2Ykb2AjOxvuz6H8z8XJtN9Sw+D0A0GVYghACyT
scVMx+yzmFTUjRPw99buxCKOtwHYn9EZpmQIU1pfjSA9NmZfAGcEoxVCX+eVz+6UtRXz2FDO1ORK
NJplyj0CTM05d2VdqqK9LiajQBO0QiBNscBkpWECVFQMVZ0s7VvUvKo+sRTYUQmq44s1iNY4wbBJ
4/ndiKZSe+0MdWxYI0otFSU7adIk1JC9DeAl4qSstIfq/3J3JsuRK1t2/SKUAQ5HN42+YZAMRjBJ
5gTG7ABH37ij+3qtqJJJqonMNNXw2b15XzKIcBzfZ++1wwWpkaA/fkeYJbkfB5cUNQgGEZlwQStp
CU9Mn5QRZJ1OxqIRD1poMZXezV9UOGHQGDv3Z+POExgccufhGtan699juBjQTdAaqUQqI5hIQxNU
3iqqYC8jRMfEzsNFx2+x7SXhSopYlsQQ7aVDSpdEa8kLPazBcNJy1FYriF6Teu757LOw+ZNMfbi1
MUdhDe5TfO8GPINc96Ag2g15HHkvrQpYDvB5ouRK2d7EZadX7qcf1jMHo6e6lrGFYp3PkSwh1a2D
LVsCSc386SuLlFI7Kbu9t/XM7TLP3XRkFqrlZ1kPxaadnOmIUTrqznFemqd+6rPL7Pb58jQSxlx1
WYt/q0pUgoO+Hhydr9AQyVJFjqKlUA31Z5sky7NLFw73kjY6e4UcXvqo5jqlltx+kaXi7pT20FIU
3Dl/bVBRVmnT1DsWPdZXgiPgK+9b96gUWiG4jS5wD+Poh3/sMsfcWPNniUOGGYv7vjr5I5Y2QKDI
3E4Tv7QLG2IMp0PyIwRFscn7wvFpyO2p3oWQch2dsfybw/z+jB3l0jzrybnZGauevKNZOgJ+MQ+x
+9K3Aq+1TKdEkq+Dy74uUegvkuDDr9zK7U9gdqXHPbhNLkIRaLsJy5QX30loHdTt3BznCh16xZfA
ni9xb3IgEpRWhPoYgmyvTnkTW/4ltmwaJ32tzA2cvyjICfQ2/ynPfZvdNt3FYpwfEfFu2oZVQ2cj
CW0od2Qd/Fd7Ke4YmPlIZiu42wkLlVUelzaPX5pUj/SsYMxL2aHRuGdxbfJblemPuR3ZdnlDZ7b8
DDaNnIUK2PvI5tI2zvxVVnN7HIO8fUnoUdzEyeitygTQ6aQL61QoOtHaWnD+wB84t7Lq4puUg3We
k4VvpG/xgSRex/qoLYfiCMpd0IdnQXNc5XD6zzYh8i87r7onY2T0Gjvw1/pCh1yG0/nU5awMU/q6
X0qHZzLUQYxcMrfdmUzpwk/Q9+/DbLgdd7N1CRcLONjoMU9LfetlJ3jIWKhsyjkk51f0qMewiB6E
kM7mWU46gvKl+uNbzUFlzLpLn+TXLuizWz5m9qGG9XWUrhU9CluyflXbcfiZmKn4EnPrUyspeXb6
Wp3iuUm+IM7TMGuW8VlMxXzGi04wxRqLoyx4gYyQWU5hYCHeswFZWAjjuLPxr9ebmR6ZVaiG4M1f
FiPBZbXDZgyo4uw7Y3NhNZwbuZyyb5mFZGVkTViCig5wh6qBvBIDObzZ9ZK9AJ7MVu3khucxW9qD
qeZsX+olf1cgqdjG0gYMqy96JlfHY2mE8x1nXKuA57a3GAAtVIIhjz6hdAV4aRLnOQBZd2xzpieJ
05GuBDd6hhQSfif+/JfVZrptYh1cdSLl3jjKnJtSQCcI7Oja2VH+FpNLJC/vcU8fBCyTAbzOc6Fg
jYDqfW2VZI/GqLmZHfLaMcPUqnGG6mSqIDoMOXYdDmPoXslMRyNgnB0QEjoj43SG0+C5bP7KNjxH
daoOUzAE997BkZvbvf80yTK4WllcflBUWJ0iHkuOSxoma6pbZOVQUFN6y86vpfxIFk0bsV0mXHcN
5dgo+Pe6Xp7nSRZ8bRa32NQVqzk/YiTVZtlnTlNs3FZ+eRpuZDzb+8R34x1trNmhd1pQAZ1BBbCT
33rQ2T3snGGneK0esjIrOG9nse0bcgcJhTOFJgyLK3JHiq18nZdRHXtYRatGgQ1j2XtoWY5yy4xR
3vBVP0nDLZEPELEB4kKiXnkm3HrnKTcq9gGYPPe1BsLwLE2c/JVBlP104eS9BQDwtj31sYfBT+en
LJ4acAe8LSYOuzCAeQd4509FWvtHK0mb27jp+fDtV/peEn7iqb+FQhF85qRhDSN3frikBzvG55CX
BbrwMgbrsorKn+7ijjQoWrGhHENLdJYwfnijtNTXhpnwCRu5d64XrtK8rEHzdUuHE6DAFQ4QBuZR
k3bRGdbacqweZfFj5b8z92avuldUHw9sjw/uRBSclb+cz4R1xFboob7IeSGyQEIDyCB9Rw/q6uA+
a01LG10NcJBrpNRkpPPcgg+00IWU8D9n1tgkgZu1N1jWt0HEP8dFb547l6jVul0as+P9igTj5/Xv
R6wYgyQRwqLt2ncea0DkU/hIJSk0qweBqCQLwXUIpBqgbvEMJ4U+h+mBj6Iy91J7zG4e49C+xiTy
V6TcAUBYEqcihQ89iFsLbCXGMu5DTIUeul+SPgA+KTGnMVXhuacb82PoWc1n9Pruat+tLhPfuW4S
/8mo7Y9QOuIdRVRwynqX1Ly94NHEB4c9ruBiAf/E934mA/GoUeTmPEvOmGlAhwoLOCuUafPuIMa0
gT9Q/WNT9UxwDYmBF8ulrAoNpqmbz0KaEkhtP52dpX3R0nHeGs9kBwkM9FhGS/jppz0NzC0o29gA
I0mLFJU2tGNIWNVTzeh1TNyq2GEIwkgfUYHlW7EEwhSiKvr9cMPj8omP2lvBhIk3BmPfzippkqbB
BF2y6irM6pO74q7VvSVJhvDUph3VMTSzTEXWP7c4MviQRrwZXeTVoIWi6iggbG9FEg2nvkGXo+J4
+jSj/gnFv8AaqPxTCpmeL3n1pSeVMhUu9j4qap+sjTsu48adKEPW7kKRqT+ET3oqnXOq1JuG/Ecy
so79o5PzEItM3OAlIJoqLOFJI/NPjt+fVeC1+4TamrX0mW0sJ9xgDmRJoak0NX7/zQM2HzAZLlt/
lvXbXDcwmgo+686Nqx1JhPzVicp0bUizXKRJkZdyWIvW1NxoTYRj7Mr55OlyWNvd4/5bSvmvIPBA
oJ94G6hHQtYz2IFy6J0VBof0LZisz4F5eOWGHGArfITZmV2/ddDUwRzmZZq3tMp6XDmwMK3zpoyf
RyzTBZm3LIba75mTg+0kW3W4Z1bFjDSxMgGdJZ5Ovu1gai60zeXAwmDGu0XU3rjl4+pnzHg81mPJ
1cgFSJnOVzdrkmsCjOxGlFzuFyuKztruic7ELsYRi7N0XcTde2+l0XdkxuYKLoAhQI5ckSNsj+tw
9qwvbZX5jrDWozldp7cmiPP1hOPnBkb6dy+jhAB8kw9ICW1taEf2yw1ZLoIFTWfnD5JMfuVfmt6o
swsOHK7ZcSHG+85ld6BZZ7Zf47j1zrlkYVVZSQnC2M9Oc80QUhgXWcAuy31fTeYZPnt9drPpQ3Iv
+Ihqlf4EHJqvnMmBpOZmCNG8YrYJNMrT4i7yWtfmXjv6Su+XXI2Qi86RPbXfsIGWE68Zc3AI1n8p
U1XbAivKC/BBQlx8WT6awY24cnRMdWlqzJnh4AetNrCxvb64lED0nzru0d9+ykAQztkmAcR2Ids4
7AlhJmeK5+pDZXPRrkIIaTQPIHaX3hUSDTGlCHrMVIqZgmNEz96t/U9uKNNlGjCOr9ze7faac/iE
oX++6LS7L5FO1osnODsTEAFqyup1pFOSNABKddyxGMob1I7ahJu4iM2mSSgEiirneXCoiU6D5b1x
yTvqih7hUSAnqE6/cGCPf5fOhxgPDqvaq8QNYTixfmok8GmJbfEYTPpVUg+0Z486/FC4XLYOVURg
kKJpAyEDMmNo2n1M8vJeR9hSXU1GqxLJUczMyGnXh2xmXAqNGxFtmzx2Lhgw2lU9cq+npMm8dkHQ
5quM0iquaOCh1qnT+aCHk7Y7hlTh7jFzPQe19/jKNnyNHfu7tePkkISK/Qa/iZXIBh/9XeHrD3J3
U7QyPBjCJkfe5+ZcT/18XaJAXWO42OfWWrh7Om7HoJF6J3746lTinVp5btMyeIq71xBxjGxzovkt
WPW1be6Rrgjsjsq6L31fvtn29PDip/HKS1r5c8wJPlVN0ZKDja2zJQULRsokgCqFSfLSF/Gw74Lm
T/eINMVWNW8dD+iL4Lr7N4fdvqGXIQcNjkB4KspuZFPL0EYMPk2gxokIBgXXWkCZI9OmkZ8iXJrv
YmmDaEcoxdmg2/R7wibta9c12TPH7gBKKcC5B3lcJocgyYstVQb+Lztg11VMlretvMpnvCFX5WM7
Ito2d8MJkKD9wKRAq5r9CJzoWJ0KuzcfZQahy2UOASbUOnvgqd3eDrz4B69kNrx0G35nbtxv42Us
AWEENrN8nZ3tcHIOgx0vGwuO3KoNH6gW21C1wATMhdGrAIgrezjLkcI61CxsmWaxTiSeL6DEKGih
KO6F5CTgUqEqUu2El/5SlAZGUcV8vv0yyU1rki+0lGTXL9mwLRwUu1Wjo/IV6rqTrUxqvG3Wd/OG
KNh3lzbOUzhGir1Uwx26XtxwS9512KusrT7nzJkvdmPyg+hsaz1krX71YA5dyDHzTZ2gsSzVzPaq
SSVzszf8nGU6RyunDiCI63B+mYJFfGhXjTv6o+q7VFwTV1CluksRRCzVC+W9tLM773mBkNExQ/nH
L1wcrbos3U3bL/lXFVrTW5+Ff+JALE+wgcajSJFlVk0ozD4ok3CnwPZtRai81eN6f/E7TK5zFA07
qypHUj1WCGJoHFkQy/hR5ONa1hXNFB1M+OPVy2Z1Swc0H1Rnb29T0/cMpNUnzljay6bxAY9MfWJf
R8K9BJ3t8C01y/QUAZxZF4ELD41erVUTgXdaWUke7HTF2/DR6rP2ubfvpmaIILzD24myzP/Z6Ulv
+izooPQtdBXGLT4ClDYsuX7l5NxPBzpehWP2eajHd0flvD0S17UgF4X0X3cmja++xVXd0umCEyF6
yJw5SA3eSa4V/qktzr+Htos2gaDjH+3YyBTrPKrrbGoDm9R27c3gOR7eZF5dyPBTe+jDidI8vr4k
7rG+7kXCtXYRpT4mGWwAyNMdkGDQKrs5GPpfYBce8/NknG+r1+kd+B3ba94043vac53FQBbu/Znu
GHp5mfw8QhDsUiem6NZH/Iknz2ZSeJCa4MV/j0khns3IvClmyURphdMthNu5LeVS/K3hXv2xlSP5
awTOz0Rp6/GtGa7SbyIiZhPhy3LunH0IhfYHcEwcJql0X+w2GC4Tufqj7z9IHEYiGDt2b63zeHFJ
7qZgzHqfrWndX8k7BzvJ08k91aOnEvQp9k7xs/RjtW5oNFwPADk++uHhSetNDSSSPZhul6ecVByI
LDLTunH/5Fk24n21/4bKPD0MuWtUo99hZ54Vv/ACEFfnvC5ugx3AZ5kq8hFHTJbbAFLB/qA6i1Pu
L90OzkMNb4tKu2w2/jrmw8Cs+0NOHOgTL1dmluYqVX1q1ONFUVhX0QToZV11J6u9qebpV5JYX33t
MjkRM/kqs/YPjZE5YkXoMIHgGRVSlC+zQ6PEKPnEGSNokETMVKvZ1Terj2jFi+qwWI9xLrAaZ8nO
qqE/Rn7Ovcovm3+6cIqPJVMH4XFo+i6yeGoQdYYyVWurVnhk88rtgtXsOd9Q9vDfKijFHNu3SaJH
uH6XbRDTLotumQOJbljHqc+vasDpks865Em2gWIkoCtSV286mwoEBPN07XcoHYCn1Ws3pg2tVV58
8QksbVtHvqGhv1P66LBbtAiTex7uxfbiESvY8H1SUDmm8NXKwnPt29Mzsg3wdbpk9pMZLnnQF7+1
5EA0QTNtgwxFwUsqrkGxefQIcCMVMxh5OY24j6aifAuzPPzpOBODlYiY3Oq6P0751P90B/EgmAvB
VdtLgqPbVzc373xaFfP+aHftuJNc9g7xAvcrLmexY2USvfqJU5z9AFitk+YBpOhohHc59G+2ZzBJ
gyd+qyVfyhFCF6Ufif4RZ3m+4ipUfIz545CVOc7qEgjpcfRKxyW2kVCkqyy+xK0Q/cGeS+o8YRrs
s6aHoGQSEJE0o/wMHQTWmtLVzagLxAansn7RCJpe/cDqNmP5sBVBU4SH3fTAI8rlAffLLmHsjfeE
ktC9gU/x3GPkRkWbfXdHG+Z/nufpIYEgDsI4xYKkgYRirPbuLKLIayLYnbQbqIOO/BH3tecdSwcx
OK7zpxEI3X4KUaQhI5Zrxy7jpw6478kMDJO0eKm/Sxj8Y3mTrrIiDnAiBDiyQieJthN4xrepph55
zAzpeDXG7+VcodRmbc/vIAXc6NDQeQ/EHLRraXnRuS9czV1i4JswzM607huH8ziW3mUoPCjDfTya
RyNrNm/yybHXTMi+S39x4zPbWQ82pCsvLMEQXaiNey5yD2A8jaJQaur+K4ABfeVFkrhs9jEjhLxV
thKM58mmI2Xv9yZ4td2Qw4Gca/WARwLArJoLOQ20ONs8S5HfYq+OX6m/c84IEnGAcgYIKyeE8Iyu
m66D1qi7pjRu1xUBJba+pfKtG7bDNjCo6yu3Unc16JuJi/KlVpF+5gdhPuqdmFm7mGAIJR7qZjkD
zBkyEAcDiIpVpIv6MjQNuBpRcoNnT3UJBxhEJBXkt0gtFE8kj+ktk1jgB+IL2MvG4WCZOHhi61Iy
ARoXZTZKf1mz+cbGnkM2dNPuB8JURsu266cv2lfDhmTKcGoaXoWrqKHiJa9nki1LCQ1waSLgLDhn
OuFRcIz4uyqcMbt28YCbKWESAgkmrqDox99tWY3P8xDBvi+6z0hwGVnZXgut1PS/6A0dj1zvZsRI
hiQ4QNfWZ+/bePVFUPxyXPJgeOVRf3BXXRqtt2JJx/FKZ9BDvOm6slPbJRthuyJoCAtShRs3zZWl
cvmWtQnzf5RL987F3pdPVVn7H3R50h29bpOhqtc9r01n3aoJV4YQi9a/S21QVCwxsoMJaWSlzCSI
tPdZAfhhJ0stW3vIVNFwwZIdHFDPKPHbKfOIJa0W8fAqoaXjs4nFWydJ9m5MGcCVnmpnbHaTN8Ae
AEak7RWrjBFIcAFSOhmF+9brtqh3vaXr97rjDY9SScvyRGoYFJOqdvXkJyeLNVhyVGAf9Dqdetpz
5xSYpqFQgqLtGQP1XIEQgG3FMP34RX8YnXiXbrHCE+qYuXJkoi84tHmt6KB4EADb4mbNffo78KLr
0CzBL0I10OlSimu7KnzteJBWTqVgEhMQS95U6bsjX4J4fnLqpWEX7vTunfBD1e+WmGVHU3TSPBGf
qf/WlRyv9uDxrR+4sY1HKw68a5cn8lORF7GPJmuya8YFNkf0GQFU+AUpTBgk9fAsqVtZTjYCU3TP
Zdih6qScDd+utHJNnDLu+62MqsWs/Yy1Aucv19diAhe/MyhoKa9umTfPfaotFCkA9begXcApZcSl
h/cUqqV1LLRM0t/akoZLmsXT49Ul7TGqr/+JIZHZwYfiwyMlhpdhTsD9kUmdD84A2WTm5bXz8zzj
Fq29Yg8oPlMYAwyMAcKcA8qpNdwBaHg7PjBx1pbd4UqELe0X4o8cOdAfR6LXRVis4rQ9hFbrPXtc
FY6THs0vRl5IP2732DJDO5ZjrjeCdwOX7rzb9Wz39vUy2oeqlcuF7nG57oQs1/bgzv8iXgS3Epa2
AGOp/feHP/maM1T/tv1F3pdxDD8ghtTbyCKtsiLc067Jw6RPRvjlqWFf/bv2GjifMHI5uYiO7eeW
VS2rd4yiLNjaJ3BBIapXi/JLXz0SUDCM7p+hb8vD0LKcysf+A7Q/h6nbnry6hWXcl3171xNk/6lo
pn+onvam7x/j1SjEV11P30nT13CjHOeflXn6mObh8DrHKTqPSph2OaGpJE8ZNkWmkYS70T/Z8RCS
BeErOw5MvSVPERyrob7OM103KR3zlzaZeIQt0scEhHW18R1sC4LJ4KL4Vh7LwPkoplT8bH3h/MrA
ru3AM6b3aZj956iTESkldiltFfubQc7xAaR3fg/yYTmym7kxdgu4zkSp9ngS+BWrJbxIqh/IycFY
PbvKDQ88/cGNbLj97iesJMPa+B91BRtrpSq33hiLrNYqGfAwKNKHa44o+xnXjLvq2NF+hMRA70mX
ThdbTMMG20N9Ierwzokk7rqt0pMp2c8ClefOKnLSWHPtVjhkM2hNg9D4wh7y9OJ79XsemZM9BsHN
KuAVzcPyFrf2n2lOCF9phejgoLaeKnsxXNG8iPWicrYgsePNgkSBdZVajbBEiGvZuq0Ir557ZFFQ
VQR8e9tPj3nh2dy4XTg4C4cXVd1l/SMf42VH8cbvJREcGRyOCV1CvnhThKXXvkSqmcmW70AILxhW
I/P40uUF3FfMAL5PzsUmD624gTHsk+HEwdeBlu+cVmwRln51LnBzVtU1RsKwm9aJHljuzpK1Tun1
B75esC7UAI7gMcQXPIgvRizh2xzG0TZt+isVSu41dw2u66JQwKQnJ1xjR+r+RMMkLrpp619Tu7i3
kSMAynnk3IdK055hR9O/NqqDQ2lBpmPF9yZd054bO56eSLh+2FEi3hLhvGaB8d5VFG95K1CBKtzi
mMfRr6ROk3Uo2uYMJtWncdbqGhqWKsy5Hv4T0p4YV8dFvGUwVl+nYvo95+k3YT9Et0JE1YH67Lsv
/Xo3uH37im45jDu4z+pOZdRTEi4sfWXjx+domgysVInf+6HCrqyAFavi/QkduKKtZQh6tsHQbYi6
Ani1Ja0FuQvZLU+yzzBNU+iieaZ/AIpDeZa5d+fRICTXypwWNd8/5AknRju0/JWGJXgy+McQ/Tyx
C6tFbnG/RFvbhk29GkoXEEobQUEX3MovD6rMa1tm+1D33WZ27fGbp97aLExot6ymFZtQIAPlyJ8N
03g8eDXjh2O0/J7YGRx8t2e+GiZHrIjXNbfEytMbq6Lx7qHRHxXBz7dO08rmt3mGc0bW2bgaVCU+
alYJh6yIPu0+9mkTiOS5qweA8QCF/6J+oMempQXiiZdQxXKlHkG21BLAyip+hOueQji1e513R+Dg
WfC08GG8ALdd+idcONSgKML4NN4TIa5yWqcg9TYbnjLWVf3S3nha4i+ta4sfTqfuS0erBXIeKQ6m
RReuoGF5fIgW4I1Omyyr3JJksvwlWzdupp98Xxn1o9RzerIXgGNB2MHxa/Ds95HwLq7W3aVyBhol
OtYt80a1duWc8iBPCQdh60naVZZLyAosTDO5GYRtTaelxbmxY0NSHXw/WJ4KkVEf5lhTN+w0lQ3q
K7NRs1POrEmNe10pR/8rQyrxaN7B3bQa56LNrj6oX33x+9a7B0Bj/Y2kNMbht8Slxv4hxzAOr04w
J+6T5fNSPKQsdwe1jQDK8YMKHc2U/SRktu+jq7wQzDuuo7Ms3XjYuMRFwy3pt1L/0rOQ1gtesiK5
ssrFXq9bKfXvWUZDjg1MWVb5uUA7zDDNh/TQ48hHlyfwMnTQ0tLvqLGd/F9qjVa8ZenLHpY+q4PH
BHsyXksQb26QNeTQEv+z+uW5EtMCsDab1gpx+YYes5DcxFp4LroKJhPf+QOB5i6l2q4E0qwd3DNT
1CRbpy2DXWw8qPwKYLyxZXzTQhwqf0RTxIfj0amWsSr/h5bU/Qz82f32LI+El58IP9/Ao57+olDM
f2iNd06a+s/vwSGudxrLuile65nL1q6yhkyeprrlmZt7T/xpVGqtmzqytwHOKFY2scbMGeeWvS+9
cf7np1yXJimpK5vmsnNXvVRjCG/KKR7NMLSXrIyLZrICH67+1gvrp2OuK+wpOe+3f64tlqPFNHKI
pObfJfMUA6EK2seLPZowfm1gDpBLCwPufDsfRvq8CmdBV+KKu2wMBamouuFFFlZPK0U/ED3eTWi9
gjgQGD3vQ9E2LmPcCV6T/8EJmiKxBZX05+HDskZSvMi0eDm7F+bFjCnRK4RNowvxcb2V7WzlsKDL
3sA9AqiZ7cJQmzcpGtvNMBvaXjHTzxgmLABSE+OR2wapqh8w++IDWEgfbnRjpkeaJR6fEbjH3uL/
vWzmt9Tt9NqPk5+sFYavql4eFYtJjM/AJflP0tAJYtbO23qWZfLBUVnkH33PVYz+qr44QEPpIGVw
iaQPY4gcVIbKCjSmjaJOeIPS+JIQtwprPpxsLLr8jqPI1bjKGzDR/8XR+H+yZv//Gu4jdvd/sWh/
d535+7vu/3u8jz/zXx5ty/kP0FGUQkdkYwUw5P9t0rac4D8Iy8LrDoE0ODKUOLv/Z8DP9f4jokUb
Bs6DmwkU53+5tIX9HywbgFDZoJMJ/gnv/8WlLf3/ntj1+Or4xA5JkHsO7RKezd/8/zRph0uUsL5J
vjuugMu5nFEFnhuZ0SFbVjhdjomqHhe4RJey2WiC8S7NKBMkUZTsJcyAz0CNFRWdD2w2cYK8jpPu
mvgpF7bfRqyYmWZWEivSv3Ka4SasTJWE+p6NeKbwMNTug8ruO2JipCjpG0OiwLIVtR8JLsvClWyS
vHSChf6wzCXrrLbsiS+VwK5nwru0oLqT14jAn1cMApPQw84sHnp4l2ameKXb1HifLrhYBr2a6qBX
P1CM1o8gcfStyoj6POmlAV/iykw+L5CpDtb5Y7+0UzRd2qdEgOlfTYO2ab8mMv8vTq2+2xsphu7m
uV3UvLFotvVL45fFlwX6PzgGo+i7gw3Cot5UoZ98ZxjcuSLhZS5WvBrxTtEojJTtLfGjF2HsYPVr
emk3Xl/hmrYK+pk8A9+VlYsI65dgqG00l6HJgl0k55zVe1e6xbXOXPjysJCMD5eAE24P8do79AgH
0VrLViMkJMbHxF3kXFqm0Ms/e2zMF9oybdq7qIT9x3DXm98yMXn13MQT7hZH9ckdZ4j/KEd249+O
7fbZ3p1UM743ns0QuiL/PPf5Vtnhor5LO3XlyS27IvzbNnOafUaT5EANmgTirD3wX4JWXEf1lilx
cE+48+QVqh8YVu7l068SJYpIXRWjJGWutN9Y4VB9JJ1BipVVoIps1cL2b90kOMcBTfopr8/W6WKm
/ND76VWqugEmS9CTpmS4o2TJfFdmQ5it8i4JXlnpoeo6kilmO4f55G74RxC5k7oW/wYRaszP9jDc
FCZUhbRfeY97ot29dMEYUn7DXob9zhZ0UtTZBI1Gb/zlVwWWIHB59GmkbVtDdFBzuHNsVUQUz7J9
xN6lBMNU3xbLRbMCgyNJ/MKBKmuxtUlVFeXPmXGafIeFf35vjE0mEL04O5VeA7AkU6FKXrDqUumR
hKgKbCZ852fBepq0ju0s/+yhCd293aPB42Vma3kpHunvzQxi+o2mASc8jqPleYSVBL9vO5Fzsvel
6li3scbbqLQu3rh6Bkh9VPORDwKXXu98X9IEOfkB3olZ40NdcU1hpeL1uuv2tUeBwLpi4Wvti5ii
X/qx3bnamLhxvlRn4/GwQDnJZS089mLHnn04Bgrue/wKRRTzNjTGZDHpt4HZocgKugb4BbXqONb0
k+wk69H3VlKXsudSlF9h9TbWJlwmnHctnwwlS4beSyRiHxW4jKkqXRVlYTFs4gNchWFLwLjNFZ61
aOaitDJCGRi+dFFODOGBc+foTW6yMsH0WMd14ZaaNnrP8qK2qZ4w3lg8K3y26YZBB/rFMsbgf0XJ
0mnHet5LP5kpUm9dT9nMV26x8pDrbel881mP4+tU+/DatYYDNo7Csm5RO5CMimGFYswIvxH06+Yo
R0RGPvaypdE7lDmcrq5qqm2ixOTuhsrFJTOaSuEkaJycArCRZW13QHMY+p0KtFPsQM8UFNg0gljP
ZilD0fykiQkWjqSw7VU0Y48g6ODSYMuhq2jVTpb6XjoP1wbGjkfzjW8CZKBmfGjfSfsv4PJwGDjx
m4/SjERIQ0e14V61GCeemNqoO3RHx0n2xojoc45j1sFJz6eFPb+ZnmTgLPgZGMUDmLG2lVEVJ4eO
5pIuitYKJjgCdYRPLH3G+irFJSusYCYj2fjih2mC4DuU1FV/9Fbg6Z3LR9OwYmTZdfMIyKBmWLar
DkB5HEoziMoMOy/xrPq5mmr7hu+g7emwzvDapFLb9k6Fgfg1pC5M+Cgfqe3ENZOzTwT55WCIRiza
dG5eEiiYA0twRC20UdtGz/M6ATVp/xVSRbjQy7SIyB+n0xw1lFMkmLbmB9OpnV/TTBpcOnHZK3x/
xAAQpVd6mR81Q0LFtKo+jHnWcIKVk6RnSQc2yuuS+zp48jL61X/hp4jZI8BY7wqOhqIb3bXl/Q/2
zmQ5bmW91q9y44wNB5BoEhh4UqiWPUVSpDhBqEUPZKJJNE9/v9o693qLW5ZCc4cHdsTxUbFQADLz
X2t9q07VFzEgmNDM3bfeZ6yF9lMfUjVLKtw3mDPjyKoTXi9GQme97VKmFXT3VfWyx4g92GglniHD
uTR9umUVLOGLG4aYd8YPJYlohEUxbL3OEDVi9i6ShlgFtpMlFm4p3lF5OA6xEtNa7uZ5xpJBU4+/
3rAhPdv9i5xq1UV6Y3poR9Y2KmtccU9jpUSBL2tXpwxcrNU5+E5GF2FFgZx/BfAzGw9rmoblS9ma
lf6QIi1y4AAVruEQX9LIyUfFUVFnw9c8tZb2si9tX8pdm6i5avbA4cLhYwhLCkZAyhNGlNbkHoPE
nqq75n1RFbMrcJqiIFMIzI+rTlUBpoSChoSi6XkXDUNGVndOZLLzs6zGqNGPfXjRW8sUHNBRc364
Netsb4llPY8zww+f033MCyL0di7Uk+Ts8nYwVGxzLDUERKXrzMSk55HD8gEYEcMwoISVvZ64dVPe
TWKJZHZd1XhOX6EfL/21waY13k4NE0hIg1aedM9KuIokNpN1cS3GzgouSWIN5V04lADrqYmTyMJB
167mTgWNtTzqpLPNh4FKIfwDVqdJ8LBHWvIThyMtWdzyuuve+YkMyPWCk2hfde11+bm8x2p2HqUy
yQc6Z1q9q7NQPjrCia65cHLdrtJrPimJqYFpsSa78zoxYidanSXpchmpMvAucnYG5SPH18x8LM1Q
f9LNwCGOTu/KXM0Bj/EpIbST75oIeeaurBXTM8OGl0HP2DYZ5n+iLReJFU7NUZbNSi6NO5270M7T
7hk0mP9Amqn5EAjXEU9B7RQVzjPkk4NabZUf09KnTWqaG0OUJIDFthVm6saT85epqapYpd9RRuDj
4ZxqWkCOoZexFBj64fijBj29y2xe+t8xMf97EPoXpMRfHoTa9WP9Kdfj1x9OQuf/0veTkGfDGZWC
TGjImce1iZf+G3Ti2v9JTBUyYuBJ/peM+E/+fQ6yHJu2GMysgPigR7remc3877wqJuT/DANOQDa0
a7A8mPf+5CjEkepvUBz+GRyLZBbPLNTIc/msHw9Ctix8i2bzacMO2MKx0fp0S4QFcmLP++Vvl+bu
O2rn/zSg88ksDf1//evHQ9f3z3Kk4FjocYyz3wKv2QhFhlJrIh0RQmScdKFxNunsZp/7NjGXLntO
9ZuP/JEs9NdHhq7vOFEIO5FfgOv493OeD829KASlkhbjoi0ij7VrQNad/viLhZwhQcZAgsTe9IYW
g5HK04m/IBikEeAM3joQPAFqA/lgSOxvJsjFzXewEEggULk/uZg/+eGIOJ+hkMJjgyHefCbzdsVu
ARB9MmJbY4cLyYFoAOy8gVjM4c+/IGgd5E2yVW54von/fhmLxNWOKEPmv32jbtwm8r94LSWxNP6p
izFnm/Ob3+38u/w3qymklYCYdsAxHSYZCoZ4cz7nhrSRxElEmym7tPvl05wl6pJD7fuersOrumGd
0P33t9j/eEnf3iznDwULxSdCEpL+W6RWNiRsYeeCACXmQWIvAQaKqq1+c7P881NCZiPS8wOPER7T
0x+vpdH461eb/IzGf3uTS5Vf615++vUP9vbuAMEQUJ8UuIL8ooB29eOHoH5jLe3Yrynf6Z4i5Ne7
krLtU++M9fGPP0oK/G6AXSUDnbffp/ew2BWA9dnVsCajEnFOJMq1TC9UmI3rb36j8532440BY433
lQ2nlOPK28HNlKOJtoQ8qTcKk2MRLckzgLLxudNFel07S6bodJ3t3zxsb99cXM6QUL9/5tdyCvTe
AMrSIYC8H2bAEZ1guM+hol8WjMWvXGL0EOEb2//N/f+TmwTOFfwpXpMcW/zzf/43iMBchBq7PFQY
+mDDXZS7yZH96/ybx/rnn0J3AglfCGxvH+sKQSmRpcJBFWkyHwXAy6kXzp9fPEh1ZPcYSrisdeLH
75JUK3Nm+5z76YQ+tKVvkZTL5YXIpf6WjY3+PpX9Hx/jf747wsgB2k3lKF/MCd9cO3qzAyb7GmQI
MQ2uMoHXNdKbdhhfVO3cApCFBtU5v+E8/+SJi6hPoiwBXj0LwZsnLoAUXndUvVKhuchdN/rtvpVB
dEysdXz69RP3j5/t/I4ikAPbkGEo9uwfL6gOFBRUl4ZmUMH99bQC5Wsako9/+ClgJu3AIdxCNQXM
4TeXEfUHzj4R+XOEa2GwXgMCVsPgPPzpx/CWgtfGXc4KDfftxy9T6DCP2OxTOhQo6j+nCIoyAsKf
fpmIjYeE835eoGmzePMAw8QdJMEUAamqsNgyJ1nMrltuf/1d/nEP8MSiH0Em4U34T0ozLlFhwpA4
vvRCi4juut7RMjDHRdAX+19/1D/ugb8+CoY1h/kA9OQb9qU9g+GdCvJKHaXzjKtqhLHTougt3f36
g87L0Q8vXEh8bFio7rGZZ7EV/fH36Uw4toNYiS4xMXV4py+DPOZejQ9ZyGUi2i+WcokDLStKb725
hAhPQH/+4++LjsCT5fiIB6zOb35Anle3gH8tN8Vs5vRiSVSEacOtVfub7/vP3zAQ8q8uRjaqfM6b
59hKiho+SSQ30DSBagHp3RBlGI+pq8Tjry/tP3/DgA8g48tZjl2OeLOrClbH113Nmb43q7qVltcc
2zLMfvP6/cmnnHmxnuRA7vCuP3/hvy0lOEaDya2WcFOEDT3DpQs4e5yy31w2OoPe3ChA3kkve3wj
m8VEhm/uSD8vitXg2YsLSifgXbF+9cw6M/1FhiSbPlg9biu8ipr96RbPTMKgTwNGTQ9pT6D5Ieh6
We8F005enxYV5CQ/mRhvRQIq+ypnIPkFGLNLXgCZpvuaJFVLp23i9YjNeW93D6nbU9yTsBozcS40
DhrSUE7ZXdg0XVMx3WeurvKLPjJygDsOmNhn1NhmdMnf8JJOl/CkRRHl92DwPbOfkDcDd8t6ps29
PyfAIHGsgppem2Z07qXMYTrQwzuajVQlgz5d+AseIrfosssR6/x7isHtg4sTg0Ypvp26TbzIkh+y
DrH/2u5rxs9nSiYDAhNg0bKXdoiOZR45zd3KhGLBS452dE/6M9d7p7dmvDFGLTUVInKcfVxzBQhz
+qPqmXgIwyzWVBDqEl83rcrv2n5OKNDr0QVoX/YtvGw1ltNtKRJ9XzgrNDzMrrwTfTBC2CR6Nlcb
HAOQunCsiYa0e5LaF+3gl+6TCOyMWLACiFx9rKjrI28aNi507tQlBuRg7kaWbUI9HDvPMIfRTku7
cxdMKf2O0FUZ8840LtSzkz/ZWW6tpzBSdGl5S+FlmPC6Nr+TSxY8hZmolmO7htV0Mp10v62kFuwt
7daIdptKtvjxJ7N0IDzyGi1iTsbsnkkfvlZ6c2tnG7SwEdiH8q/fZ5ZB2rDIe6Av1361kjUIZtDX
Y11hHc7OSa1GiepuRLEPHhcP3/ep7yHWwM/x6imqd51JSSRvF7uCvkPzFbCRT2GBcOjiM0SVu8Hq
WXeXZMp8d6esAvNTXi/rqXOxScWuqkAkNsztGd/zrqZAWuQMd4gNhkP3QHpqzD8tna8ACDaNHXbR
jvza4PbHEpQYCkgP7kk0m6bWqTS7VFfRJLdCp7b5ErmtPVx5oa76r6Mm2dXEUTlEa7r3Fte5sesQ
j1t/Vo/gjxLXOPJH9J9LO2z8Q0KO7i6sbf3N6gMSr6QnBusynSI5E/3scZ/dacdyBo8jn+saiPJJ
wa/KhC6yThFYfvPJnmqA3ukYEX0WkS4RrehvpdazLQb4bkVX+OSl1pQkODj0+dSZvJLxmuU6vZ8r
HPMbZ6Dl83oesJIdiBe3X0IeKtqvB57hz3XvYtvE3tlcDmtqL1fVnFhU04fKEG7MSsfeMWDE619l
viEF4aZwC8dwqN4Rhgm8fUc5tdhllsbs5rgZeF8GnMyRCYeHy8ZJkBV3ZRF40U4zDQ8P1ITXTGG9
gBUMzxeXASbOem4kT4LbuZyc91jKbXOQ/JPw5sna4s2UWVbuQm+mkXIQuZvGgwunJPYA9Cdx+Bf+
J+ll+ZWiP3zlU1YJ1N+69ZyjP07N9MEHtNSfMk480TG3EDcvVV+n3t1IGDd4HoYis7hWkT+egrCi
13Lo03PWoaZmYR81Q/Ss/SEn5xZZuMKqov1qO2OfXmeKZNpmHbwm35WJatVuSr2wetBdWHF0ouPv
/AON00fPRAOt9SXGTQoyqihuOsgIccnjj6OtmWC9O8QzSR62bhE76CQ+yR8O/MepzBx/2/SZqekP
7bqXVlr9+ZpV9X0/dg1S4lxZN+VS6gde/FSQVkQM0gOmYN4aTYOmtslqVT6qEppKTGJr7g7pnPj4
ocOwULdLIuyM328IerxgHUW2OQmxcKf8QtFB38wdOqqjNLWFc9ElLzDlQNBj4cmcKzcarO7GIR14
anlfIBE4flHEC30V5NfTMSt2Darmh6Bi4YxFGE7BN62XzCZ64TTDJZyJjiaIheJjUolhbV0F2s47
qkerKrhYJ6f3sd/aY4T24ZCrQIbXGAYFIsoeRdVZtxn0DxOr3sUG5dCvil3XbgfSyjwtzp6uA7un
srKhb0VTNJGjOiqajMMFl9VJ2zZafQqqWjwNSI8o2NjXI0zdKc3h81Rz/J0ZCrFHAeOu927D4GZX
CiU/8VrT9nUAX38/pr6nYx4WRQFbnvhlnMnWk6+mqMj0zRaesYtlTOEs8Eu2Z2UHqNNGLSvfZErH
tt0qb8F95xuUTzqWvRTlC9g4Ou5UQsNxDDN+kuBuFVvT2WSYziKAkEwga41VFHQk37qk23n5Uk0x
NxRJExLA03E2fVeTT8mEJj1c+ul+YA14zZdueiic3BuAw5DOiquqs27pM5LORqjCTJsKMUltUWui
4qIqBZGeBSf2zLvLg4EgM6PF1mjYZcAwZPFNUItRx0NEi07cj/XyKVS6N3HhuRi1yk6PvNuDNGRQ
bjt4KyLl9OMO+Iyo8DAopOVcGM6rRvVNPIqpOjehmijhjWyC53BosuaU14017hCHSHe0zZQAFm7z
5Z6pH6VlQa8QjzuIfiE0iqK6HCqEnDgIeu+9XE0DvLaH/LTpqXsutq4ZFzuu8cmuW2oMhvtsJcTB
35NRX+STiyJ7CHoLWbQpI1SaagXDRQUFJ07bD9oXZGOHR75Zgb8Y3UnB1FG7X2BSwL61JtL2bDOB
QGA6xf6LWoXfPO5WFoNtFxakooFONR8RGnCYKbfFqBtGKUtBJfRFZ0P0j4nZTBTNYePYSXzl8sbt
nTXcM1uYQzZIwG4ZkoAv2Iy+sPGdaFkS1FhUou/SxNbpLZElhT8jDesBUbMwZrrEgr66O4v3e455
tmmz67Ks0KIqPRXzg1hr5JMWI1Fx4xXeag6lNxTzcbU97p06WwKYJEMZlZeKvcTw2ODcrnnSci/J
ifONKeFsK+s9Ir0tUqq97mvyy96pxZU/pFfCXXL/c4d6CPiNVAcUrKhjIUWelkyBMF5Yrqde2bYI
JFMC4zg/9ZQkW2Ij4zFnQewPJkgD/3hW7YqNqupkiKGD+Aq/z9hDvW0b2IUeJ8EXbSFHXuAVoeGi
qTuHqXArl/twzHW0zceIMvHIyui06hKUYrg2uGBJ+rmd2rLpIgaZ6UJw+ZGWhx2/jH8x9G4PgdAb
qnvbQlhEJvPXZ7rK05Y9uB71Nu06711XT+bC70sIuyQmxyuYER651aULhhj/N+mNpO27bjcNSWRe
xlS4LwtnW243EY3O3k6GRm4ikGLD3uTLgGMlwVsbSw9RXKfBF2b9uFjbeRn7eLFdfZeRKCVQz1+u
eAGyNIJVbKwbu7NlwC3fABQucF0GsWGmkO56Jy9eEjvjDQLmiBzJSC+HAzwhN2qD/jV+7FjUwbBq
C+nUEOotY0S86VljH1jPKQgKfpWjgkcIiVW1axwHuC04iQFcblvDb2Tj2hnavQk4HJfageVB5r55
9C3hWpvFWIjubPvkXQDexd64VUUJLb0HxYsQVFnEIekjF3tFhbeX7jSQ5bhKHFhwc/iO9BbFXR70
Ik2yKz27MzJtvmLeIa6VLorHsNAF/uyxGMljpK4c3vcYAT63ZcfIlAgkzZ6c2aZviHzqOchpmvQS
8qr0vjucljgLtH2MNbu/WmTHs+p35yywPQx4PaBXFOHGEPTE2cVxCB/GIC/XxoMjCKmqCnZz5Wd3
M2869RSBuwugRcqeW2lcSrnVYPH30BVti4rwoAwoy0ZijrEBwVgu2kYMsRFIiNtyKdb7sSnSAZCG
9K6kZdL0Iisa60kHqbSfiLNj7++60tzi5Xbv5p4gJXA1z3qXF1Fm7QLbBPsI/saVto03blCDNaCG
UrWfKC5t78zIkZEtdllxGBaBXmMILjhea6ep3PNykCQHgeVgPhUBB417Zh7T11Q3zbcKgdXf1lbP
6pn7JcGxyJmbjzMFwB5LrtfNfdxA8neSczBw4Bgsl2bFGoHZn9c0t09b9JeSt030wVpI6RH4wYnO
n5hBjNtLeITlk0t3+VBjOFlSKs0jtxPDbQbwiafSUnaPP4cNEP+JtBP5viYn/jRJHq9dVTU+xjzl
Vj2JVN9/SfvCPHocBc/uNTmA0F6bNuRWKpYhbjE+hPvFcszlvLJpjyXBZ+gz2A646ewRPBU5Pm/I
vnba6qFdt+H6cdb9+KWgRtLEbcSqw32KB36jLI0jAxhr2WMsLGn3C5Is29eUEA5kloiF76quZwe8
0uLzvs1d+z2IBAqdyEvb9SE6O+iLpnHLHXBWm4JXt6r5HVSQ4f5O6y/pmLTRQYZZ+aL8yqW2CLDG
vlReTquxWCN44qRz7kQZTAknL4AN6hPNz2Z+rGpEsleu7eIAh530sstmtt5UQ43BU6a6qNySYjjn
7LQcQJ+5tTH7FGOWd1mTBXn0AjHC/WAriAfBME2I7gmsZqB5QFbKbQAtw9sJ09sHBrL6s7P4Hu+2
AE1+I6Gn4glyytnsGDaxIW8Jsqm404qTguln/+hPK8FWzX4TSJQzr4/rao2vKcZPd4PlwHkBpBNc
Nwv/CPHHgaUinwLzfsL/1fNw2Nrfccexd2B86rPWjoosKi0YY7thPKyGre6KFNJZT30uqT3TfAaM
ufLmQ6WF1ecXxAfHQfYXADZwYSwZJV0xG9Da2UzgDz7CLe1yCJPAcBiDhJJyI9dPEqxE9viug65L
8xj4gRvShXW0E622IhZ5Pb9bByAohxUuKlQ7gF75gbHfORA0hlJxG07BUcrJN8wiGDxTIWA7+gZb
IOl8MoyBJJnhpC9NF4KcygNFCYX0a/FotQHY3MWw2d30+B/Yu1UFAZl6nClbWKkcY8u3sAHNWEPj
DiQwuF+YiWnceZSNbfzBqe1NGUYY1czodZ9lm07U/bqRYc4jnbI6zKzVast9yeuQAp/U2cEWilK6
/Qq7jMsxr141Edxo08OF4ngN7fHJ0uF6mxTp/LWrqftiawom52JSxnzhvkxdHC0cNb8RZG8gurE3
ti6gXA6AnwZysmSsOqc6Qj0YGgz4ESundkiF7jn12vZrDdaBZIpL8HvX2cNKwin/K7CaOXdVkk80
z4Pe/eB6QcemyeQdCA93LRcrubaWcBb1A7Q0j+dLj1AIJ8WWZLyxFe5+oLyrcLbtykn1M4ODon61
oWkBheqcfiCsrhhTbXTBWf2xZBsHFURNIrBeYGfm2QOiooRjkSiMVnQTAGHr31Vu5UcxkAwEF11O
uSLtHkzfprm0KA1p5pL3NODVfSdJDMfEGvOrEqbeV1+b+hub2/EDWaNMPJtEjdW3Ymb3TRqBLfQG
wpFwTkuvivYhy1Kl6eEIzzCNAbGaKYAunod0eNeUC83yvhmIsfjcGi742q1b0CQN2zvbJsoXR67z
K1V+V7rpbpvW+xY1qtxmSn5pKjF/KKKw39VhGh0COV305y2npcBl1DP+VWcS8OVDb8ku/wOMCUXO
TQQYE+JuszV9bt1ZAbjZHR4vat8DitYK+iT64QNjCZ+jDAWZ/N395N/+R9jOmNH+gpXVEBtwyRa2
QSgqxttodJ0HTmbUGIbwiMRmmcL+TkUt9lo2WuXTr+fC/5ikShmiiJx7cfAY+28J4k1kfO7MwOIA
UmCTYEQZQzuIqGyw5j8cDnMwRHdBQzrj0iN0sx+Hw/7sznT7QcBzyNlfpyyDOLKX+Q8lbz4FScRG
8kYWwVHzZnjfBz6d9llhwTChX5VDEBEw5MLffMpfNou/SxV8TBRxQGdzjtAonDfKep8OnScGkibR
ZFXJvitZdUCGe/CyZF8uN/nghTeTtDlTEN21nkIWvG82geHgN2LFz35Axw4YuJ8FT0+++UPIjnkO
LEX+kJWu82mQUWwBB+GZsP4tV/yv8+pfzvlm/J8jKFhk2uZNScD5v/HddiU8eP84OMIAxxXbi7Mc
+71fyuE/ER43u0DaDCQM/f9vu/I9vFo40eW59ByV8HwD/b+WgIhAC86Xs3XjewLlT0xXb+5UaVOm
Js41roJPOUslb24Q6F1OZ6fGjq2VeuOdS1/nsEd+Jy3ptMHAqDhpfZz0yguB6q3BrsuFPx/EKLpw
+7erxkVa0rb5uynrx3v1rz/lXO6Obm1T+Or6b55N4+lJ9/SvxWPVLbu0wiE6YqBcwlT8RoP93Se9
kbtkq8XCfoghB+zwXZdG+Zm9XtwGubB3v/5SP7vA+CMjegjPcSJePz++1wTJvt5qIJzgsGRqQEF0
nBj4/bR1ckLMzLhdiIlsArFQYrJO8167lfj46z/iZ9/373/Dmyu7emNfBNg7mLtl+a3rcs5Pmtx6
N9O2/ZtLe/6n/vvN9/1HJMfhI9c7vACdNyItllBKdBX3U7gu41Urmd/EQVgirzDRD9iFkBpZfmMe
+dlnnm1SPA4Odpy3L3XfWksiRHw96D0dtRL5GWk2tM4L0G9wX1m+Hn99Pf+ytL39lmcVmulOgKPk
7Wt1gbXVsN9z4lqY9jl0OE6mOIyKXW+mAOIr8Fui9rJhC+UjpIA9BwB96hZ8hq/Lip/r6Kc4+ne1
HXQw4hsC1gwwCwsYwWrdEeZK1a3CK8+8bMlacycLPHa/WXB/dlPgTsFQQfINX+KbBbcqmxaLgOsw
PynFsunSzIBRZUqxcd2x/fDrK4aZ4J83hochJcINwxXDZvzjc7CsXjRD6Y2YgQyQQtlmz5gFk6y5
985toxt3zFSyNcRIwWQxubqSvhZYCJVPMC1fzxotntBkQvjrM+TObFBXDnlqCYZ7kJpRX+MOR4Pz
teFoM6DkFeswnw3SjrPhurdPZpZz/UTlb57FjK1q0HQ+OiFJMI90SJIo/Q0GXJBvaP4D2ZLVJXQP
pzGNv5U5nKIF1UChsPqhOFom6dptWGijCCxAxb/rWvoNjkqHU4Z0oR1m0U25vjbtrCqiUMgV1x1J
F7hCQ2o9dL7xGJH7mdonLlOAbU8YH/SRpjTUTgBLs2Bb4WcHVBqCKs8MGQ2MWO+cOTyDH0k2U3UE
OBEpWaMFBlY2MDEWk1VuYcmVL4TlojvGV8l5UOKpp/OmSF5PBq6GX2q/BjAxIorWOKKeokGlc+zn
lbiVXa8/cJmYSoSTGL9gj5TUKdGV3WHqBwOKzpT6XycP8WAzOQZsq6mq/nNAgOOZo1bwwqaLkRlU
9uBC+cP6uRfFSq8I9SUvNMGsSJRT+tVZBAQg5BCs/jopX0vKYcMtvcIrQ5d0Ge6Hcj7X+raK9lTo
aS2x82B5KDqOorFayZqslpWmuzBpzUNYqvDdKg0XqjIC6yuWNcTCXlTrEQoRcHpBKcvIbB3z1WYJ
UaGhu0lA/1aEmMQZ1MjPAYmE4rCWFugIvEb5tgBSc+Uluib2U5WR2a6LLc2tn/biQhcUq28wfFTv
WC4lo1CRC8mEWpK5ej8jVZsDMqMHqZgzBFb90JxDCyvjzwKcSlg8NUknJGUsZB+oGpsAcSBRd08M
nKS7kdTlqKOHlYKQzVhDhpCm5xjlhSQM4RYUtIwjbWpCl5vCI5x2A21zTRkn0Ld8lnYDd8dhc74n
PQmWtWeRobqRl5kbO4lLDT0Ry+ozumU+71Z0SLDAmV3wSHJ4flVTPuo9pocVbKeR/nJc+hW2EroZ
B9tikMOTu5p+Yfa0MGFhTRs46TKxpyYykP3HSicpxyd8hJtJlbiCwA5PMP8iYd2kdZb4R5FpxqTo
HcF0XWINDbaNIOdyADazzvuwVkOw1W7CrQD7EhvOpqC+k7HR5PvFU6txVG0GcH7etglWHR2WcoZo
m2AAsq5FxzDneWa/A+dTaV/vVTPM89ekzxjYpVPG/2wYLgQUiVEtU30SPGReHIHav2mZAozve4ZT
5lYMosxu7W4CYMi2DFAqdPt+myfpaN8rYn7Pvj0kIUAWSmgOyVRZsT1wd2bMxhRQryaCKrYRdtQN
N9wC0bOtFhWcGNnLiPA5GkosHGbXp3nuBvh+suAODhJaD12ZeQ+NAyhpI6bczWILd9G1IQJLaU9p
c8we8qUvNq2OrPEYEK+n786xeYPw0mx959ln5nZH7nP65PjjSotejRNrAB4IEfm1DYKOlEo7kUay
rzNEJextwkHRvEzcRMtjG+QB0TFjhgCsquq0UM4G6IT0buvSGhd/G9k9oX72TLnLmTtBuzPbPM2D
R2g0+E/Q4yWrYOPTgQAAQ0xEaUpgy5OnuAlHQVhsyzRkDOPJmYdH7QVhhhnAmemCs0MzxCP/GFk4
en+eAU2s7EIXRcG6NYwBDCqElEObzCVcbSDr4tgvQ98+jP6C1tIUTfC+HAPzGJgmurKcLrtmGWKA
OpdOgnfK99LLthvnfcZQgmY18Eyz3XNdV6Oe4DtSipGdNYJUG387rU5A3dpcNx+TjCPcPGnCYVOz
vANE3z8xt26vzl1A22AKzfsEEhuPc5psSfvsMA0Ou8mar6tMzzdFUX0kY11VG50E3a45wxORnKlZ
7Kmv6jMIq56YkIeSVGxhXWGkT7u6ekR1MASURwg9C0gQXYblzlaaLGTxIS2CdMskNATGmQ3+sYUo
urcwv7+UI7Vvq0whgXkiP9ZueIUjKLm2u4EUV2aRmcpogBwb92Ku7deETRly/dQ9hTaTNIXyCccK
CjURN+oLiKex4npATjcUi8Bvzs7Rx7LK9oOtjonUz3rNQLJ6ag4/gocK97Kt6iOgpPFUdkn1IZrF
fJyIiB/ouEg38+yHhyiteH+QVFx2yps/N1H7XBJxPXZttqNBhZc97G+Cz4lRe+nPxXUxw2PLpdtf
lr2CuQre6tWbPOeAwbtF5Atl8smJplPjWsmRYqvP4aQQma3aedXlasXDQgUCjSHlYaw7O9uAj7E3
KmmfCa4Gz0m/qkeX91vMRjK8Z/Tu7mrTMrOW47ciU8GOoPwlktvnGe4csi6p78Y/RUxlDuhAz3hW
7yZKow7Mk88Rca4VrRvDLi09MqHdgjSf2B30kqoxp4Rk257CjYs+dx4F8fq4aR28Ho3W+6nogZl7
iX8BBCADYqZp8kTggCpp4yDDtmq/JLk7dFvo3MvBaYR7g5POozBlWQtIfhN+kQ5U5obR6iuzhuyh
EQYFKrQH7W+7ZA4Feqm6Q6sP9oM2yYk96yNZBOdmyn3WFqGbW0TZiy6PjrUSKg779hPOg5siSi4E
DLqzM7s/hUO7AneRtznRizga+6tMMLBPZGTFMKB5gUwZNEtkqPpKmSb7xp4w/ISGYG2pHUjiDNB3
bFveelmsAUTHaBSoCuewOBvBNPYaGliWdmLlZeG8yhYIN0vlJTuvBq3msBHwJ/eW1OdXm3zQZmgW
cfT7Iiai/40mij3bMWAAFqU6pgkPRrg98mn9OcEqtfVITm8617vNptS8zH5vnbw1uy9XzZ5SF8w0
UdpoTFNWe09WHGNQNwMcW6u928MarjHqjmeipKScaAxmnG/jGs9Y1YGCDtiFdXLKfawabRWaHRnP
ewwB6Z5M+Wvam/DBPfN7Qgq5yDYf6ozJOxag68QHeSvVR5A3HFes/gEEzAmCTtyn2cvgJo/whpcY
Kf1S4cDaqiz9WBesZAwdnM2gkxui17sgV3rX9Dq7VMw3rYT9zTg4n3u9GubcMMmkduwDFsMsdpMq
5Fwyg+pfapg9veD/2aSQkNKicM/XPj/T46mftJflm13l+TZrli3OhRXv3CdVg6AQiaDdAbxzq0Aq
5HJ59bBt7LJg3FEKMFy5ISHMbKHyg63vtOG1HqJ1ptMTfOQ82A2L1R0axOR5awcUZUytDugAmjum
sWMaDexHIdqvW0hp3Uvqpy7/GFTsT2Kk7oOikiW951oXFNqVHW+50Vrvc1AuD0s+N8/ZFAC/ln6u
uWo1I/ozHpMkr5mE/VWSPyTZH6B2MxJnBx9XMP6Qntf6DK2nIOOEgDT5W3YiQXNysl6gD1r+Or7g
wF3zgw3hITrBWRxuSOsysHYSr70rbaAbMdVy7rG2++xCsNZypkuCKkeOFPMJRTE6WrPMgAKuI4a0
pm9gwXtR5n5KnaCijIEpeQ60ze2+cRkryWLQANiDBf6lW0LHbADnenCAcQdgd0m9Kdv3TPReo3EG
09A3i29OSkTOTc9Ah8to2cljAQMDgSKT4l245IBIcQEVN/YAO2KLo/EchW+c9SFh4AR8q/f7PPYc
gE4bviWAANUJKOCMj7DRMYtnjyv8lSxIwsyz3xrYS+855D6oWuGti5jU5Bt70vQniCbDZsgxlv/b
YO1yNspY2TdFtRSAXZI6OPh7Sw2HtNWANYLRyk+Oa9pXEN3LbvIT8X6I/EHsi9Hqn/ECYrIkSsRV
kqJjNjVFpcTbgy/2Koc0a4PYNtAopgxdKKZmCFq+74z1+0Au+fscGlYew3iSj044s4zh8g/zTRak
ELTXJOlee9UXXKsF1ECeWJBC1CKbu2xBmN4hMGasDSkmsljKofq/7J3Jct1ItmX/peZIA+Bop7ch
QInqKFHdBCYpQuj7Hl9fC8p6maQHL689H9cwKAu/gMPbc/ZZ+zskYw9hBgZFoYFAdLwdTKv9OzLd
9HuJ68aH3aTpu1db7W0xNiu2UnXVirOLdu7L0EWc94qq3YK8N+qBY/XmLsdmJi6G54CPECIFs0XN
fOp/sSKf9aiwY8LVQ04q+CSQSjz0jeZwZGdgAqQWxXxvuW39Vz6VpL/cuMWzbFxaDNWBEOEDu3WQ
r+vRstuz76MmDbTaqP/uvNX6DgLY/iTQN1FPTWUf5m6T3ZD+9JCenNxRA3pKxX2B7Y5fzX85HBk6
SPV9Qn09maB7q3CHD3FklwiZ+ZH7YuZwcCD6o02BZQ852+XsFMch6UcoicLbfuK+BtZRixtUyHZc
fI5qs/01Uaf9LheWAdhNsxubsRC3n1BMDlxx4ZBjQD344HttbLoIIsEIgLhMcVx/HDYUv7gp2tZ3
p0JJyXub6S+tR9zBjhtR/MAL9cTdkyHFdnsRH0bxB59OVpMseGNvX72tBlkwe27FTXqY1iroIcQ8
LBzfXXBOZfUXeSc0Kj14qfsJ2SdeA+TJcURmpY33rLr+Vxs1kDZwmNrFXWbsWGfUy/UGq2bl7Llt
lCkcN3td71IxafOpsRftWzF5HWq8TWtIRRbEVQ+TB677hlwYTH7o0B6djPbUOthRp+VnqKNLdxwK
HGi447JdJHMWu0dhFva9AKLsQTFvzQeoNRbN9nuSdxuaBDGtLvCnShydzINmds0t7kJrfIN4xpi5
zTnQM+01Nm7yJBsWsopDNgT5ZPrrGxA+2IpT2J191mq/BJiDOvqDywHVOADZ6Oqzvc19c2pbD9f3
WpCpItSw34E0REZ/Uw804hJURxWn+WnS7r1Ep75A711AmWZEku/Gbrr5wdE6KDcu9AWNo3TVfjA2
GNvkste8p9AM99oAcmTxoRsWn2L4pdcBMOYJLihgOwkTTznS1ANUL5bziC2cixnA39JHODM3jvcF
d7N62rVwxDHiIsLuBD5zfiW++ieq+SQe6P+pGHJ9mwjkHuh9GtzCogx0qABkUVSLfr/ZTXaL5yNq
e9uvZ8wsRnBCg/BRDQ2envUnbsr12wbQ4M2I59qnjHvkmz7eEuPm5bDbPyKjPBeVgia2BZRJCEeK
7qc+aqscFuLJFOu3Kc1Gzuc1fttjnJ45j+lX6t2e+TkYFUR+TZOgnWFIsW5SWZ0DxAkuvF3mlEsA
bIUunobw5H97ti+uxH33XpV6nUizQd7bpO5YN/eQ46N6EsvEegY3zfREqjzqf7SYx3mfy7iqz1aS
aOt3E4ZL8aNyivK82YNzJaT5TPyUEAynY+IppNZsqW8riiKJJ5JEWFnDQehGmDoO8Fu1qpqvZEb+
0a8uYDCTwgbK00zMMKV8xeRk+TbuP7V063bTliInbw3x2BicOWyrIj6/PGyeebX9pUiOC/JPjlzW
5459odt7EN90EQTrUbK8Zt6zEmvatcLPf/yUx8wxhEBHYVJcre///ugbYgDjAoIt+KnYQ7NKlc4N
nP6FMhHDfv3nrf5/gvL/7PVal/OTb9YfVfmje4yF2P+Hf6cnDd34F2nqvUbQ2BONexLy3+lJ3+Qf
GAbgGAyycmTl/5OeNL1/2cy8HWUAyMhDrPmf9KT/L4dSTYdook4xoE3x9/8mPfk0aaAB5SNnrVPG
+HRUbBuaetGOTdhBc74DSu7fYV7ejleSVU8XkP82Ly0cFfjcNtfzJnTNvr6NsuVuFVYervMMzLim
lAJWledSyoSu7+5R1z+T5Nyn6n/XrP/+pJQXS8zaRb7tNqFttu28EyuHr9BpWpShTt2KcGztzX4/
pFjfXMnzXOpDvtHjmWUumV2jX6xhaPuRdZxNo3mdFFhTXlmc/hR4PvdKUgKpJeKZWMVah0Sxp/GW
IG5sBHPnxV+K2HTm112XWj/t2sStamrvyjXz3jfapP3iRKjpb1/u1qfLyH+7VWJPaIWlMULHNnSs
xeqOs27F+pmA84hS0ipuVH4ElOTTnkymAVYP8OtQxGL6WM2e8RuVLYFjTJEAQ7z8I89/LubW0x/B
FbZyEkDZYZsSPT3M5OA+Ia93WqXhQNno0/aHYfQWir7oKSbXW7wI5g/2Vpn/XmMvVrw//x2o7Xza
ep02JAIg1yFVS62HnItUGWQVWUKETZthBmp9JC0Leoz+yyHpExokss7UhEHKMwrnyli69AX2vz/a
ijKUYAbIuiasWXo+TFPXzKeybO3u/PLT/zkG/XPCcN55+gO4SizWqtVN6ORUrryLU4xQbjmEe+PJ
dsCCHdtmbHRqO+rpPjfh590a3KCaV+5AEdedXQL2Pc/RgDx9wKpWI67tLCvpInTm1x5xn7vPPaK0
aKwpEVXPZZki/6IRja+JZZxzK7bKG3JEmf6NUtPtb6OZcuM8aRNxDnYOGJsIv1EFtpU7KX4MaXGx
rWSeoPBgqKXNaNlHq3XvtWr0f778LS59a2ndGDFAoRY0a0MwxtW9AFrtHfaKE19ttskokjhF+WjU
PjwuuyA+FnGXfHDBfH1Wevx90348VAcyWIvI8Jwo9SJ70Kgm/DWvbXllvbvQOZ60VIzQAgsdiF2o
+euu7tZ7QMlZ4rpq05gjwpOnLzYq+6rEa0IC0zp+bkbcfgH0Tmbq5d65sBh50jLBBrtFScSmsHbD
6h9nd96so76hlNyTLNrvl39lf9pnpooM9wD5aK0FBTZhPJPlGfW0/3vWqFF83TN0i7dor6P0yt6w
d/xzPyUtHCN5JnwV9Sq03HkhNEo9xvDRNZbFfeOn0WBA/kwiMoSDiQnPlaXg0iCQVoIp0VtDNBDl
/MLJ/Bt3WAgSo3ZOrtE9LvWfNMNFt8zgjOcakFyzq1xXU9QaaTO3bE5lYaRri7B3WL+//LUuvY40
4SekGzBoWwzXMeaszlHTk1DYxqR6UGpfVgQtDel1qzY5sebgbU5Z09d/WYXOsqLWvjTjtQwz8KpN
mzD1sZXzPac9sTcUVz62pFb7n3MUgvunUxJDU4oC9KwO/cbdAjEPXvELc3kUAjpmDOY3TfNsQR6D
0Do1Y0levSnsaIYc2gy6e2XJ36fnM6NcVghh8DoRU+ATaQi9SVwL869Z3wjklIOnfVDrxv23H+3x
jqa5TtutHMO7egdEbLP1ao5c98qasJ8In3uFffQ9ar4qplzHER4voJT4FaVDPUXdMWT8CBF3SuSL
WrKWiGSErxqAgzX/5kaO+PXyu12YUK60SiRLmsN15nihE2UvqZmNnQwWJTf3d2mjzdpHgnd1ff/y
j12YT660PEA0iCO3KrhC9Z59m1IDMBx06o2iK2v4pfal1cFpTS1tl6ENh2LVToTWCoZaO4UvP/2F
BdWVVoPSb/YEPttz4pBtPA3+OIGVIWvyamwbZ6Z2PnV/T4sN8vLlH7zwOnIgbrXL1iGZzvTVKcYc
3fahG43ySuMXPrwMihEFNgUAsDlXzlMN6S+Kl49IYMok2HAmfq3VmXt6+TUujG9HWiZM/LfqtOZe
PtsFftsU3eofTbtM7AOR8PTrVDXewwAW170BThSVR0/3KOt4+bcvdeH+9o/mVumlZi0MjucV19lb
rFO8jKSxKPsr7V9YfmShrt8MVNFSvho2a0xEmxOuO589VMJY0vWLZb9Xe4399R69Rgw9xBwickdk
u8iZ9U51FAy6Ky9xqZPE09brsisbf5+Wi4iijxtA8I/auLW3as8uTfrIGVKYHdxRm7ibX9nD/BGU
znCj1rg04xMDfIhmDjS+UMFMdad+0+E9qti6NONRXO+OBR3dDkTktethjSCQqqi1LseCE40MOv5R
TO88aX+AHVrHA8brvVq/29Lm77V1X5DAasKsXOt3ta2t59Y3r57ELgwaObzsbJrRUODO06/zb4rJ
jGOuddmVo8WlxqVpi0668N264ibUlXVQIFw6bvqQB0qDxpb28wygEnETvw6XLH1VTUiMKL9+UGtb
mqmD1YPhLFgQEjjbmJ3XEMYc+xq08lK/SDN1XCayUcZYownYuROid26npit+qj27NFOxpJoKTIrq
sII6cKAauzqkddme1FqXpirw3LQTDUd3P3IFOhnjdcyp6o1a49JMrcjKTwthkjAGAAIcb+wIiVJA
MeYHpR+w9s3t0QqsTXYBk98miuThxQ3h/+hwfFdbgOVMYCsaz0UyAoSna99bXXPOzF6t12VGZlIN
CCmcmRuZs014Ug2MfhxRHSR7ah0jTVXPbrNmbrs6BFgg8GyPtAxDzbFfvqi1L01WewFLiIS7Dnts
dVmI6/4e0khyJcJ+YULtZj6PP6sBLmqqCwZl3aZ98WZ2ysg6AZRqrh0QLv2ANGPXBGNokeh1aOYG
yqKhaBGbW6NhO2pL5Z5VefwGdufGG8iIGtVmJUJKaw0sCrxZbam0pEmbVH2KkJV8AMVo1gnNSHa2
o7hVfHZp1g54e0HZIkTB4Mw+4vN8Z1R28U5p4AhpxjbNQmJQ6+n5ZJ2DLRuKX07joVJ6ufl9G33m
1iajuWuUa34xL/QMqjYmLmJNbgdf8VPljON/2Np1CLF0sK9Mg324P/dz7tPPXPaTSChiZl9JsRM6
rouRYVm7eDPF4kPUq31uIU3mTZty7D7os0XDclNvYuvWsy1XbakQ0lQeeiuBw8JgYkK7N01Tj7f+
EOVqxykhTWUdF2rhVyyijed0mMnX3SvXWxQPa0KaxyZkeaqoWShWKzXunLJN3iONnesro+nCMiGk
WWy6aGTF6hdh3wtqtw0dKZCLt/LLY/XPcvbc6JGmMYATpxd5X4XGOpfeif9sv1IGRfnPhJIOs/Bm
mUb8AyO3frsDRD8AYLjX7Cx/1URFfFcZ8e6bA24xp/BQQLfYBi2tYNDWezSn97O/821KPgxmF2Vv
iJITaMIHC0rtVuVw+JMxt9mUoWWm31twT2lI9mHJH3JwFQ8Z6CVoFL3wmhNEHLIYNtxhNNQ23uFT
nepvhGtMVYAGr6NEBhknSlVQnPYvHwsWjIrcwfk9UeDlfVi2NQZK6XTI41bUY5+TxMxH/co3MvaP
8UwvYuL2ZKnF+ElDvaQXIXQ6CmA84ToFgMq+tlFsuUUbxJW12lR1QOW4M0eriwIo310MEUGbl9Cc
gXaC9jEs3L9e/rD7WvbMEwlpAQVPJHJsuCruVtvwaajM9C2Bqh9Yk20HUFoTXi2Qkzyk9q3/Nuoa
p7jSFxfGqwy4X1d8sNI0rkMnK/UgGmbqAariyiq0rzbPvJXMorareS7mPK3DDXd0PIlicz1xYIfN
iFn47dht86eXu+/SW0iLat/p2LyJvAoLzywfDKNJXm++hspTrXlpNV16ZBCb1ZThYFvbSatc66QX
/jVuwKWH3//+6ERaGJDIJ9MqwsSaFo2iKrzaju7oNd/Unl5a8ZDrpxMlTEVoEY8JKCsfUM+h7lNr
fZ9jj55+jaZ5dlczx4i3c75R/ea/o2DRvUI1v9Q30noXWVo6zH1ehI0+xTcorrvAxtLm2nJ6YXxK
s26cN81pjRHGaexWY7D2rfnXlKxCu9L+hb1eLq9Hhg9f1Nz6EBy1jt6+aSemMN49PrnVsvis9AUM
KT5g2OmcW3XCW+CW/bqg2uyjV6Tbldad5/tINktJCouqHT8ZqKYEQ0xco6Msq8gF6D6KMCoqAGDQ
XlkFL3xtY3+GR2OpgtuBM12hBbo3Yqbba3+l/par3RBkeeJmwEJOYKsE1VpQruPUHVjfZLoyDS59
amkS53ZPLq4ysZ3UF0jQPpwYmwrVEtlqWWLUdqWHLshubLnCfmgapORp04U99t3TbR6PqxnAisy/
zblImte21ffpKx+rSt7R9HMcnQSOeq8Wm2Lmt0Bjuu3Kozz/sSxZF0N5RDmSm6lDe6HQ7eT6ev2F
HVyzrmwel9qXhrVtAQHSfa0KPbx8p4n3qZEIKw4GadXSOKXpqdMnYdy21icDIgPQWdUJKS9aYMy4
qbQ0XnlLuHoiPRvmsCr1u/0nifdoklCkMdpuJ+Iw35icR8Fa/q2gLKRU6vd/WtIOIyLfdvUDr9P1
c57qLVZsVn1SWqx06asac7mW7WD5AQXv1td5Mfxg8bTty8utX1isZGLRgiWfS+k2x7Xa0e7iJW8X
6v3MIT/NNZ7aN8JotEbxTaTFyqdkKfc03QvaKnVOCxzZMPbFdPPym+wnl2eOTrIG0hAkwYdmjsMF
LFj6t0tRX/PKqJtqDjS9aga8X/25egU00fj88i9e6rt9Hj4aV+Ce86zFECtItdY4Vj2UloNo8J5E
UWdQPyV8XOHPL//W83MbfenT35oWL4GWnWkBVD5KvRN/7opjKXQA4Go/IM3vpFsinXIKLQAA7e0V
xUO+M99bSnzUfkCa4+hVqKfItAjwapR+BYW8fgAs6iv2j3QwaW2zzrBz1xBV1dzOwEbiUQp1VeXZ
LVkMuE1LCq1srUJNX8d3+IX5N1D6XKWesWQxYI6hqpNHXFFtw45uO87ib4bhqkbt+ZFjyTYtVA+X
NtU9ZmAglFy4sKQVaGfRWkpSRiT+T0emoIQEI22vDOdt9vHaxjf+JyeerYbvj4TvpPYFpPHvFevc
+11chNGapSFcHetWj9JI8R2kwV/FsPGRNeRhafnlwdK14a6YdfNTHG/9b7UXkIY/9Y+JmFiUQguU
36sBJ+CbshviH2qtS8M/MqF1APrJwrkinHFTFYsFh9yl4ENtjMoCvbIDodIs/AAVSeNns6zq+4mS
g2s4pAuDVBboZelmMnmjJaA8e31rLuvSnys0df87853/0etYskSvprYGCmufhRsSluLoQZJ97dmY
0V3pnucPsyBqn06CadkaxwEhuQ/P6gZHH704afNqr8eawtYrH/nSj+x/f7TfuDiDi2KL+AZGnZAL
B3aCz2vRghsRMSEZtakmC/VQjva6qS9ZKMbGOmMWiJN0D4JUaaR60kTGirWI66XLQrDJmCvbADc+
FlnrfFVrXprJ5uRj+FDR/NKZP9qEgEbcWkqZNhw8n/Z/Ec8DDkQlkwymxXuxf4kVgKjiEJKm8Lxs
1tZ3BAjjhLrpo1Gt43KEGD9+8jOjVYte/QNwmMHjbRvApSGuMENB8SoUjmOlCU8t6wag/Wknacvs
JpkNpSQbRigcIyrPaTGVTvLQDZ423riJ5+E0k4QG1KNA4Ch8WNxVLdBtyYK6Jp9mREAYdo+TgwjZ
oWDvNXXZBImVxuY/ysR028QYwU4ovtA+raWv3Rmdt92qNS5tw+BdzcWY4zQ0a0MLjYrrDulD8enl
1i8IHiEzPu35WHON2CniJHSBCBXnGE9FylBzbrBT2/jeMU1G62efx2X6adEy7Qe0dh1jO/BR7hC+
/AwX9ghZQkdJNxhgXInCLR/bH/Y85G+rOHMf1FqXJrchugnglpaExWyZt27f9hgcUdKk1ro0uR2n
2habCEcIRNp/LWAzBf4KwkyteVkuVxeagKvFJ9eszH8N/mEnQUS1UjoRxNDTb79EVJ+3TR2Hhh/9
tnvstIiZXLMhu/BVZYlcQ1YDMDpX/3YklK5HXP0XrMeudMyFLdOR9uVyXAc48HoURBWJ9IPjl9Hb
pNUsSgzqETK40teVpXCdZZloUXpG5owDQZD5Zd8fx7Xor2z8l/po//vjjR+udybiTQuAyWmklwyM
KebspPbw0symWIa4UTVqwZb0FNqVVnbK1khtVjnm0ydvKZ93Mo/GKRxMTl3d5K/r1bLPao8uzdkO
R+rJyDQ/wJkqvRPLpt+2WqWmX7Acac6WZN22uvH8YBxKB7ISEKBo6Eq1bpclcGnpQN8fqjgUQ/3b
A5l7hCSkGGmUBXDApylF0Xq6vfKTu7qcPRgQVXrlCHdhUsn6N9F2RjVGG/GuxqWgyjK7eAD9XwwB
Hhv1tWLuC4NextuSZNtmSg+40QMJDqdpxgKxn0e1s5wshBszikj9bHdCyLLsHA1+HMyYol1Jwlzq
IWnCQk0ZtiHC+iLqWr+CoQ4t4oiIEl5RUhmzWvQfBvDT2RVvpjkllAQFENzcY7EkwUKyW21Rs6Wp
i08h23mb7ltWDj90AL/rRp6awNuypambVhkuRg25hc4x5q/gLZpwS8TwXmlhsKWp627UY6SZiGD0
z3i6Ts0XyHfX3JEvDExZDwdkc6m6jcYXLTEPVhl9tjLtp9KDy3K4aKwRofhFHDbw8G+FiJM7rUYh
ofZNZUkcbmbDBoAoCiy9+qWvEHd2wIvao0tb7QDWxBHYTgT+nOV3fVeBptJTA22yWvv7XHu0CbYi
npDtr1rQ5ov9OUot/0eR59cu8Jc+qjRjK8ua/QXQWrAh17/D/WUJk9FU3GNlK97SW+d1wb8imFur
uy1zC/eixeyvrDZ7D/8z8s1h42nPmJVpzQa2rIFYSnFadyTUDje1b5q83E0Wc0ftjiFL4oB8Vkgu
un1bodg2wndg3tL0Ru37SnM2XehuM2K9LxpzCYbcvS/Hq7fSC10kK+LMxsNxCeE2g0cfvmH0beRY
zaxiOFoNNRp3drskaqU4eKc//Rygp8U0j2kUFK0BnQ9K3clF/6L2DYR0BXb8abUoguBNXDBp0Pzi
6hceJ5HaWV+WwdmlBczIRb5TZUK/xdYm/UVQIla7wskyuLVifbOGkvXHdu6zTq9huy+KIWJZBefC
0c59bPgC00vbczpCJS5snKCUhqesghMpXByITlowDas4Zb3vnkQxCKXsKjqyp2OmnqNWTCjLiH+K
9l3kgHDs6jpWC28LabPFrrhrPOzTg82IowlUdVXYh3YzKiq33MjNFIemNINjCu4TkJ9RYEwm/rlJ
PN8ueG1cGZn7AH9mlZN1V5gd1D7cIi1Ih3QruSSW5vB6iPO4P2UlsEMAgYWGbUCZ59mVfruwKchq
rMHHYK5KZy0A/Tu89/1pDtF6zfcvj6hLLyTNZDGkYrMo7Q6wEcp+19tqf2p6x/igc5jTj5NRNJ91
HO2+vvxrfyQhz/XfvjQ+3j+9iAV2Y++v9dZJ7qNEYAiFSKiK3jd6W743nJJgVOf3tnGX4CmTHIZ5
M/0brxbbF8C+mD7E5Vb4Z6yX9Ok+HvH7PBVOkuondBTOrLbNy0rDrl8J8cWWBgA3tr53Q45CUsed
4PPL3XDpk0r7vG/UsWFgRhX4YNIAUAGZdH1DrVzWMqUDudUUHMitNuLhp9++lf09t3mj2DHSEgEG
fSqhRnDZ1Zcy1OcuvjVjaO1q/SItEW2pe32MDDfQpumdU2gfohSXNrW2pXWhh3s0r+7kB8Vs/IoL
58GO2t9KTct6sTkdPJDNOSeSaEQjORVYr+MNpBZfkHVilIemy1Dz4J7R/8LSCfBcd+XMdmEcyiKx
Ne/IBVJiH7RDnb4SuT6fzEroardbWRZWT66HL33FPpvW1hfhav57AjBOoNbp0kk8GtYBB1TbD6oY
K+jSwNAygZOuttEa0gxd1qGzyYb7QYMR8dD039cpVuwWaXqy4BV91SBAMbhkfamMygnNGICtWrdI
E9RLkojTfaMFxuClDymIvS9tGrlqJ4Q/8rZHy3cGk5+KXp9TpecMb4jX1cHmFEJxpEtTFGMHKHxz
5AV6V9kft6Gr3wEAadQGjO4/3XpwMqvmSmOwd0M9Arz0k+LN0OxmC0o9L0ukSm2H5k+sArHjrEG3
NMtb/MH/n2HXRVaT5GLzn+SxrJFKJzKic1ygu1qG8peLFqF4s421+A40sW+CLF7fm3pzRgdR/ogm
+PROsaXV2cQHVTsuPkiBgCqfXylcoO7sWGMO0Igd9gadfoU3J38ZTtvW2Z/SvvcstS+60+geb/dZ
sdhjs5ResAqbuG6t+V11cPqlUjvKy3KrZdHGMk9dtrrUGm/IRdtYP8y52kzVpUWgEG2czdvkBfGc
cu7w47fRmCjGnmQtVe7tdz58ZQN3Jc1XN0icSntr1NYvXVoGcjzkQacTSRhWLDNjI4rOOwJbcahL
+/Q0uJlhlHYUEE9o3jpN4n1MxLbeq00keRnIjMrFLpJnx3LmkMaYCPW9pibCELL+1fVikZYLy68L
V/GHnsbDjdkk0UeVZ8e7/OmAH2Hra3iD+gFsqs+R2c5U6qzFSa1x6azeTFaulwYngUzXS6xXnY9z
hIW1WuPSVO0drda8lZOdRlnADTTR5s2yjfaDWuvSbi2mxDT1jJOdD7MxAITfHBo8Ka8sM3sr/7xV
CFn9tWyYcFvNiAYymoYvmC1oP8xt1F63ndaqFUwImQOnpTW2B7PvBUvRFbeNXfV3tW2rISDAqj4d
N3kZrRUGFV6Qjs53yyi+uaVakaeQLcNmy7CbeWg4+G6O+zouhuI2anJd6bwBcPTpg3sUFrQORjVB
U87azbaYMQFXiLhqSWUhS77mzBaDq5Uc86h4O2m6fke5xDW56QVBAf6MT59+LNAYOUbO2VrvirM/
ewsT1l6i6gBg35mDQmjWeOw0zLxvMUkpqrNt2ni9tFXDXV9pasiqMJAr3Im72QtmzdfPJG3wWWJT
Vmxdmtba6HRGhEVKQPSl+zEP6xbq27QqXSCEDG0rFwNjYI9ha2nFreM34tQ6s1rqU8gSsBUb79LK
ieXXiegpbDc/jcWYKW1hQlaAaYmDu1VHfNQqfVxBXAqJF3DgV6hYz1+ssGF4Oq622sGhM+o547fx
QnK1NDHZSD+rDRhp96X+gTJ5c3CDaS77/IgbSIFrc132neKYkeZ0PE9rOVmjF9RDDYO2T8p7fPWG
T0qPL0PXGo0y0g2HigCTxSRE4pIE4yo6pRuKkJVfROKWOMeuOJiTOr3J0qk4z/1yDdp04bvK0q8t
6vrRd/iudtflgdM3FPFQDnkluHipdWmuYsBVO5B46XfXe7/4ojliKqmGdMF48+mQLBHLmMg03aCN
+uwL8m7xYR6bRukgLtz9lR5dDDsBmgD7QAd995Z+cLF5/+aLelC6uglZ92Xqoz43esLu6Pl9DURj
mb45Zcq5WW1IStNV7wWXK0s4gTcvY3xOuYPuDvN1fK/WvjRjRZRgxobLR1B5o/2tsIzuU7Ns8Qe1
1qXpikt6aw1myjWFXemj6Rbe+2RqNrXp+g9Vl2v56Y6DDyKzbg/Z3PeHeGrU4ixCVnU50UZWfknc
oIZDffbLVbsrm6h7r9QzsqxrN/bJs8Ryg11Rf2pjTZw2LTfUxrws65oqlt9+358aW5xKB7KTaeur
2pCU1VyWWJciw7sMQciAoUwHOeq27PpaU2xfmrBTPOab3uyba9Z8Xpv2m1+Kny/3+oXTuCOergV5
tJQFwOEoGLq0/gJleMsCP9cLI/C7RPFUK2u6+g27Jy0jVjTnnMeGpsRKM4Nz+fIrXFiJHWnCEpnD
XhFrzCDWRc5Vy6/0/pBMWTSpHT9kWZerRWta1twm2sVoD1NSBj02pGpPL6u6rEVUM+YlXjBYXpaf
YG87Aky1Z6lR6oWs7BrzziuGzuPYh4ProW1095j4Y6n4+NI1NxfIQ7yYFaeBYnocvfwrFrnXsPAX
vqws6OrFmDXtwml7nY0O/D2KPRCqSgEjIeu52nyACjAQMMIQujyUleac4q27WkS830qeueba0pwF
3YorCuaPQZr7SRz2WVEOr3rTWd5pXpNHrzwD3wXo/u3neJ228ZhhOlrhTVfqX/2GbJMximF4gMhp
fI1nqOVhZHnNbYZ+7hcmSb6NoL1Yfr08gy4sArJKo5wzbUuLjm1jLqYHe9KM/FCkrY+l4rZoX1/+
kUsfU1pp2nIUU7ktXoCxbrmdSGWsyTHuIny81X7AfLqU2Q0Pa86cVZdq6h9we69+WBjsPqi1Lq0y
XkdoNI5NplGbvG1t3LHQ1/5Qa1s6FPTrqjlNj5WiOdrbje2m7pceQI/avU9Wn3kGu7WOliVIKOED
ylituOINfoPKROnxZQkaURCzaICmBBscjG+25dhfvUpMah0vK9CKDLg4LDmu/cuW/pwyLCr7yFMT
KAlLOsZH8FIQwCfEuqI8Hg5xhiT4gDGA7aktkNY+5x4dtnFB7ha/ZnfSSsr2U9GZ4J3Ta8vMhUkl
I9ni1vXzaETPWefDMSc/3UDCUPuq0nz1AR6Mrl7ZQdQ25Y3bta/wbnAUh4w0V0VSLfEUaXZAifJM
wsFoP/X21l4ZMnuW6Jm115LmU9FvrkiS2Q1wm7dvZ6xn/jaHrtePwq5vKuo06m3+mIwGdoZ1qRir
lgVj1MXD9N5aO/C0eXvll5a3HOZlntVSVkIWia255WydyGxi4TmnD09f7W9jYZT6Wel7yzIxyO0o
Mzw6TSe+chSiHbCybNSy10JWibVWay3mLrUSeu1grlf/6ozlGmzqwiyQRWLFarJ71jRuWVDcD8uY
L9ahbF1LLYgj68S2scMoY6FqIHO95h3AwO1gY6j+Xa3jpYnmkUa1Js9zAhyy38DL3044TyY3ao1L
E63cuA3OmesE9boaAXzFIhhgiym2Lm2KDoanTedZTgALuznElvgryv1rvK5LX1WaxemAU7UYDAtP
6aI9l0WM1k1MardNWRvWLLW1DsBwAnsd30ZCbw59g+Hvy53+R5PxzAIky8CqlhN30kVOgEd4UYck
PYdXWG16zcHcmvYentMwHOzEanDdNnMtOnhOiiXongGxAH03eXvwsxwXTNddtjcYNVRYjjda9K70
Kh2DWlx1E7U41u5b9nh/KogYlFq7EaB0kK1lGUBY7oNqBZLA7p62bqP/R/uVOEE74+2c1p9zq1d8
cGljpS7VnzAddIN5i8zAT1r8niv7Wlj1jwDruU+4j8pH+/bu54nt4G5vTSBkPHtrXsbfgLj18dED
HNpiuKwZ71M9b2Mqqu04eTWlFbfbfjcbOwx2POpnx8Cr8aShp15Ok9vOH01z0IdzPrf2jMFpvMzn
bluXn9hMuyfNdN4vI8c+bFG18odblXqnpEokofP0XQzNJTyPC1ww+0nSHksDWOEBs1nr75fH+/41
n+krOYGNM2qVNDMBxQ14onZIzMRzMcbd/L8ct7Y+reQ0Pr/8SxfWBF1acKwxg8mYdHYw5VV24yRj
990fDCwU1ZqXlhxgii6nHZPYouaMtzaYfeJ0ioXsppzNrrymX0vdZAefGajHfDDqt96oc/tUenpZ
S9ilaP1QhnKoqt34kC5Lgu0wVrZqrZtPB1FaM4D8zLKDuht/GUzqAyEptbokYUrfNd9juvHm2IET
R/Gh3OKPvuH9Untw6aNiooyFa0eEZfLs/nUFWJ8pqXtHpdZlPSGxYtPAO9uBp5YM78xBs38vuMh8
U2t9jy48WoXstM/cDYPUoJgs8+ec89ynGKHYtRKZS8ucrCqkDHUsiT84JJzd4k7k8/QtL8wuP1dJ
lPgHAzntJyTg3ttyKVbrNUGMavhS2hXg1YXa94/FZlZvM8druhOxi/l92cUJXuFrvmyHJF497UjO
sSdRq4/zWywn7e04RVOdYXkOs/40dGCDrgzQCwlibFyfdhbq4tTB9cpmmctcxMhOvP1OduPtA1qd
1b2NN/yJ3yTAwj6TGdrukMHU1KmlBr7eap/r/3J2JUuS4lDyizBDEmK5ArHmnlWVWVkXrFaEhARI
iO3rx2NO0zG9mMWlzPrQkREgvcWfP/erdIftrrqJKqxq0zDg/3uMR8TCG0/aVcJb6moDSYwmB8Vs
sOWk1Z4URDQ3+n+wax5lx6YMjF5MVtwYRYcOEjE7mdpkf9uzuUpCmZpqeHyE/LClkPDTkB8+w8RS
3jiZ/18d2v9zU1bIAKLouqAcoax/zr0FxIn5R3ibSgW7ZlMmtbfjNC8cJVKU5MjgQGu0GG58OFcx
qge3vFnjMT5UAkUvvClr8yH6St024r6mU66Jx/DZjXj2uh5OTPCxSOLR3FheXN27HrY74TI6BO92
xVARI7NzN9y4PAlVgr/eajiUtSiF0gid4wh6B/REczi81OW/n8rL5fm70uXqxqYOviWjwbGJXGij
YhEGiskUm8/1WXEf//n3v/JPZcv11V3HbXAz5rmeDtOnZRKCQSGaiP+aF/8D4HFNfoRKJN9ahTRh
bfLddksL5dCwC9diw+ZgsVaC/07CrvuhOBBMrI2jPLvlh9FrmbM2lQy15MoPvXQ/ZJV9t/pGEUZ6
LXLmA9KmaT/zA1iw1RNEmw2Wo114042j/0/kLIo0alaUM5sn4j6NanL0gqvdbc/lqnsQTi+TMYQd
Up9Nj7OQ9lOWVvLt3z/97w8tvaa3AcWUq6kbBlJJ366FEE23lNgbGT8GCHkvNwGA9JrmBjEqL7Ku
xm9AYZlXQ/Mp2np+48G5KvjaqOabrCd2qGRX7WrZrEfSR7flGpie/zVmVG21EE9MdKhiSfZ6Cjss
VIa3BWt6TXProVDdBW0bHcbJ6SFftsAeJ6JuHCfTa6JbDLR4DGp8fp8F9mHlIdjgcJq7qUah1xQ2
qAk5ImoZHQI7xSAkRb/dxYP030/m3wc66Mf99cHjm0NZxiLRzM0m74hqmpzZLv6Pkd0l5P//YE2v
GWxTtyzETICkQ9fprbCdcnEBHaMV2mA07aO9o95+FRMdf/z7z/kHIAe+kn/9PVUFF7SNpAyUfQIU
oFkdd/mKDZA/F2jqwXepVpd+ZWz9nixV3EvoYAIgLFkVMpdvwJjIznFDp3wznepefTroO1XJsM1R
LSbzGdt0GIf/+9f9h7hwzZMTUmwXt0N2mA0ZlzwG7eZLCErCj36ob1MLp9dsOdcmW6bDGVEB7uTl
QFxUBMYs5b//gn86P1dhgcoo6Da+scM20+lomdcvHOuZt8X89CostHOaQDkopAdonQwldObHsxls
c1MZRK+5cnPPajt0ET59arectbR5YMGNRHt6zZVjHsyhODHsAC0VdmIqoy/plv3Xvs3lfv7Nzbrm
yk0S8xILbe2D6TMN7Mao/t1stlU5VmN8V0Zh7G7ztqLXomkOyinOa0YOw9bh6MMKXP9IJ7bedoSu
uXNxPVZyqRJ6SAV0xXaR4HCi68fW/ZcM+T+c0Wv6nNId4v7lFM1ZJo8wFahKAWrFjV//qk3SPhyS
2rEQ88I0LUQUJyVexm1MWnqtiBY01gDPhF38LJJxt1YhL1s93DaBp8nV7W3dUrsYQ/gDR3ovMAKD
JKeObhpjA678ayhugzZxGyxrD6xT5kPCri9PKtZ9uSnwXDPn1lSoSHchOcRWTl+A2ssHtej/cob6
+/qcXjPnJpMCD+kcOdT9AL76MjjzJamj6hvUMYYgH11Q+Txwdfg5FMM0HWoom97EsaXXtLqGUb7K
aSagS86YdkABtMDQeDzd9tiu8v3MIx3NciSHaOzkYWj5HmtvN9ZZ17S6dazTtF16clDWz5+jRvL9
RPl4W4keX673/wEMbJegndH46m2dNL/Cjqwa290QabjtyVzd441HZoEDCLIBIP+3UTqP9VRKv9/2
6fSvX174dOpRgYQHuCG3ew3MAENDdZuAPL1m1DGkd5LEaXhwDciYOWx8HXwlN35jBL0m1LVrCkUr
4sPD3JKqTBYxQ2Ulu43SQa8ZdQm3tQN7iRxAA2h+9CLmmNvcCjTRaz4dbKx4N3UVgbTeMpxneCYd
HJHhTUgN9lP++mITLtGFmhkvNuiTL9ay9uemmkn8x6n8hzx/zahLgrbuG40w12iIVuZhkLVLPgVg
NuVWOvkBhDZebrtg1wQ7EbmghmIUMtnK1hP0MNbHepj+izN1AZf+pmK55tdtjSTwjwrCA+rzZb5n
VCZP8RatkNVnfKqLyidm2IVYQqHl8L+16k0371pBTU1aTb0x4aGBVd5jyLb6fvTC3lahXkuobUky
pWEN6XVoqdVPnYPzQLuu842H6yo/+0bXUAtrIOyeeLsbuPgB473tP47WJW7+3Qu5ys98GKD5vOFe
VNE0/XTrpj/zsf0vr4Z/+PRrEttgUuaorunB6ijMYRjYFVls/otGBfuwy9f8m69/TWILMFjXUG+l
BwE/Tgs2wNStPIfuk2x9DpbVPOyWGn4sp3CNoF7LFzUtF45J0JbrRuPtk4ceM6i1EBz7lbYbG/Mm
WgE+8DnJaLFao6ddNZi4yuFE24Dlx7e4ud+yzjc5OPUJL7NxqMLCJdh0KoDW+ayIhzTxMI4bGlmk
o6JrUS8ynA9Oym4sZOe69cDZxPwxq4Fw7fzMfZpzGOR5yBB70+1XpkFWWdcttGespE72zrau94WS
mOY82xpG3EfeABHYCb/B+0zRmMd5E0hK7/wmoGYr6mkTmFgOyj83MBZ5D1Hljd96D2NqfDCfREH9
HCyFlluofrIp2pbC6amZcg19weY1a1zY5OFK4uig0P7O+QyyywfYrNBxisehZXkVqnE9J+uGAwq7
OqynfKoMgRKZGrdmOPIkCKs71gcbLTSGONsDh5+aLNdwW6vvxvQX1gRC/ELzRWVpBtckZdV3aMKr
33hxabXLGLXkB6HVWD2ytI2R07hcVD4EY0ByHYYR+vPKDe3Zj0ACiwVCzuER8vtsOBFIhnb4iqFN
C5KM2qDMicl3mDFGaxHA5TApZB2QV8qDKHvWsJ46wRDS8uMKUfQa9oFsqd42GoXTg6VUYigLNLDh
ZxY4XxVNV4dRCbsh86vpZ2l2ddDLDBpjDRkfnQL9twjXbFK7EbXEUz0reH+RcWPrcdu2dMrVXFXj
DmpldtuP9UC/EiXi4VzPEaTWqBv049JX4g3fsAGfq4Zs6EcfLetbI8bvHEXpdxVA/6gc+hU3ql+p
/Ww6v77qsY3e5tWNckfXCGQVz6Tu8r6VAaScCVTi8lbHtPRJHLxkCY+P7YhuAiBHNthiGOn6SsEl
oceqGYGYOB7P/NgKY2hJLAcqBEWyxuWNWBvMkdcu7o8xseIBZtCt+RxBrjnbZYMY38GV1E25rrEc
v0rWV82ezYlZ90NKUvoqKz3R/dLLSu4V5pg4tC6czWtKa05ODM5WC9wTW+vKJU1D8Op5sDRlhN3p
INducXKXpcyux86OS3tiMceRxNmtG+hQj6TKihTxHaP0QK193ooEKOUgHZymljGTQ9FEPYlABGln
Wgbo/B/F5l36OptBnoc0zdSv1U402XeJDuVdJGA4gnJQOAy+bPxHAkj8QYeYP5Ge6WWXbHi7x9Rr
/1BHa4z3uS1y2Nk16qeXaYuo/+Acj6ZQFhReWCNav96blQYfPlEbBCGgLB8/wdG50XkHSasu13Pf
hfj2ULZ4FCMcM0s+457vs9Sb+aG1YxaWeJlVuiNOJL+qzrT+Y8VgtSrBdEuTPclsf59kHlgkmBHB
dyxAkLgQ9dIC1WqaPitpTzK1CwMx3cPtCaPfQEP//053VmVPFz9fbXPbs4t5Zj1ge2KNrPvE8QhF
GaVhGxSuBsv0bvXb2hZTvCyQmSIB++Etrjh2dIZLNOlILHYXNcdhPws8+Zdqa+boyGCJ6+7iqH8T
KtjpZlq/h/WA92IgDDqXaQ3nAJnHvLuobnZzQtNd5IMI9otmifUZAsy1witLsRHkIa+x3KeeEEx/
KjptDwP8sH+kS+rHuwa08uldemr8g9SNXE5tQPjsLtkhaUgedcYCBk4FCKXhVrW6WJJx0kU8VvF7
ygFa7oJQ219hpebSB0A+8P4v1JhxZ9oqK5dmHA8J7eHbPkKfPt66bxcKQS49Gwph1R8RgiGYw2YB
rP+Uf62gsbdnC3Y+Dfaxymaa0EKmfVaE2jfFqiaboxvjL4ApgtLMoDUvWex/rCM30DuZ3y3sy2ie
4DI/ziQdCihQmbLGVLZoxYxyMA34DkdG1HgUkUCbrZP6Topgmgtv4+AJLqWgR7t0w2OdO2x95y6M
BJSDQCHIQWH3R0vmooYhLlKArXeJ9ayEb9sXZDBxXmxHixCqinVe19nDtpixzmF5QUqOae0Elbng
0+zFdxqR6jvchOhL3MZwWJ+CPu9CpBsxU0T0UDRFpN36OrjRfcC0yd/1koZf2164D5b0VWGbZivC
KOlerdX4gW2QHRlZvpolefVwHc11YnURxSIuoQRDcxxKem7BjQINf0kgIizlF4g3JE9k6r4FugFk
u2o4OMh5fl00FgDiLHClqKDFMvQVhlNjdlQToFDegnLAWPXSyfaFtWop0joaD0E3vg3N9o3bkO4W
bAEeDPQl80CN7hzLACe8183vYKx4rkz9IuPoux3jJxhR3WVZPO7tYp62bcnGfJvC5ifEcOi2415l
X2QW1UCJoCOzTdOO6yE9tg5Gy7LHvIYNQ1ts86Z/42bHpNiU/dl1GzTSwlSfUZzYXSvsfbimSFaw
qfiIYBj7rfL9idHlqdV2KUgbRo/x3B6GaHtRWPk8IVGE90kstv3Eqc1Dn86vflmnD6vUmstgTAvc
Mf9QMTwngeojN42q9l2MTiYUPilQbIj3Sq/rq8GY+5wEOL4NNKLLoeraPKyh+D1Ndj2MPf221TEe
2ixynrUu75jerx2UgBjEFQ+sZ+sjCTKG1abK1TnoeGNRU0K/QVLJ/xCe/YBmFitAVnGHsE/ewXWU
R0cCCK3AmP4o4J6aY0V2O8Zr36s8iaAajYuGxzPSD9FkMByB5QIOnWuekkquSZ5maf2haiS0MXZj
Lnpjsx3OyC6tO1sKLejjGAr5PRrc8LDFAS0nHe6jpB4eI4pichzbM0ehVpBY9bswliFsuTRKJDpF
7w5D7qM1YsnbQZ/QGfP7ap4fGxF8VoJGR1yeHal5slvnscl1RbZ84SEt1CDOdqw+V7WaCgab9kKR
xeUtPAoxpZDNeQ5DRG7PvkbGf2eQsCl60A7bfCbLsMPMYPyOXU5ddmnQ1LmfG3dMFCJtsKbhI8TG
kidGRIREsc3vG5ju5SQ6B28cluVjU9u+2FY/y2Kl1P1uwLtoytC7rinmNhEljCZMPkIKELHF8G91
tKT1YcHErAUzp2bRgftgHApLgvZIbToVq6iWnBHO8wVlQUG36Rt6yTECx4ikcd5hGb0F9YWmFq4t
yx2XLjKlVt5sRTYlsqAWIZEspD57+DEtj1gXbnKQEuMyhElo6S/8TUiSUSwLsnNTEXGYu8oWwjTf
oLmkcmie1JAxTEi5JJ59HqBdVjQrLIbwR2iyHXtWUQ9Z/SjaZ1YNd1z7x2nNvjRb+zhoffZwOzrG
WTPKN+yaZveoB6PuxUAfA0kuncevsGCe1yJcmPa4LT2IodP80tdqlSWpBiQHzvoMkrypJDsNSK25
nzaX7c1oyUMrDRc5vInitGDzEnV5FJgMnUbGUF9oxJq8GSFzbPEo7is4an2t7UKKAZX/K89SmbM5
DO7Nlu5Ek9yhABoeAqadyKPJzTsRpl997c5dO8LUokWRplD7PUFzPtoNwXrondZPkHr4GBl4y1mv
s9xNWzLkML1PiylUaF5MExUJTxyOBneoksLwnNXJQI5bpIMkH5awO6M7oRpUWr7+aSA2c1gqbYZS
2bXewSZnyANqVrafFGtQvF4k0dO0VvsmivrCq+hxwAgtD2rR5gkd1N4mQ/JGMRSEnRU8RweIauVt
FeH/Qqebt6vBs9P9GJ5E07iyQgb1RcjVdrQU5xSilIxjA0+b3y1rLC0aUnev1SaBkHD0YHk/ZTor
qwVCAifLE/W8qcXvMr9UZWugYzesTffRRdrf93PqYRalarg5bH1pyOT2tpUogrBFsCcA7b4Y2rsj
oobZZa43O4V8vQvE0rwqkpEXgpoCpeIamCJIkuzULJ3+Aq9xENXgnQvX07ZvTj4a7TN6tOkhIgR5
Md1SM8IE1bAiUhMe8dSk0afJjsPveYRm66A6eqSKtWFemT45NSjE7yEgy4pmGcJXp2d1YIpgQcbj
4BNwMSFT3sPGxi2c5ARajDZvTN/9Cgla2mybPvMl46W0sgemY9ozuJsSW6umfmsrSHtiu68T4c4n
JIjzWCr509Vz9wljSH1v5wnVceLcmSamwxGrxZhnKQlO2cZEOcslOLNqlCdDumQHhDZVz3YevNwp
k8QJInaygAcE+bRqjWpRQpu2epu57NIc13L8yFYBQ1h4MXUPoKY0X+ZqDL9yVuPZCduaN8YcQSMd
2ADFf0wwJaXte2yMLafsUl073cZbnpgxPoW1i++Gqe6/8RqDfvQ5qJvQVaa7KoM+l9PQoA+grnff
r4aPx8p5k1Mj9fiwMCik5pCXCooxHSdViDHYkJ2krtDvxCTBDKBC/8SWDP3L7Kbzspr0EWgA+X6x
xMlhfDngMNdqhq2Qrc/TQjqeWxPbNySdtC/i2IFiCZ3MOslNhr1EPY/dYcFm6AkhLv0kRaLeSUtn
mDkED5UDCT+30QY3+oUgAlb9nJTKZYiY0bCYPVLx3Bey8Y8BeJMlivDsN7Zuh26HU+nko7IMe1OX
faZiHgAYgKSeIOXS7BHn5AdWOmdYyWfP/epxble57Hjssy6Xa48IJ5JNfoaZ4N2mYeBZj927ZwAR
8mUKQwO9MNmzHYkUfSEJ66ePqeVm2cP/OMI6myKwB+q2Yp6b8HlpNSJxTIfGl2oOOfaU5pF+6zO7
fp2DelL52nVZgMBWZSDpNTU6kyqoPwverIBBWAAe/tTXwT5lcbblbuPuUVAnfDmnEbpB4CE8zJMa
wsT5BABoH60BfOFBQevfqmFzZSIrmMJwUA7uVtqijKGM/+pQiBR9W5mdQGR5VBNVeD+OwWWtInVy
TKNqPVdYMHybMF3aCRZNd9yKNzCQ0rteADBSiAk51sfUBnE5ADnQuhnKDkLdpyiZFR5RQ+uj7lR9
QB6RD9OmxzKmqyldVEd7GeoYu1phVOfVHPjdqK15HDBkKlAkqzcb035v8d8F4BdZzrDjvSRDC5Qh
pPobYNLpGwiH9hAPui6Zm/VuRcAsWD/WJ2BsaO9W4KiAXkAI7teLhhy3LxJKEGUiYvWpqfpB5aDO
i74QYf82wUkhZ9O0dTmkW+M9bPq2/aAQkSfi+tKTmO00tHpPk/c0HxFRnnjqRQ7mME64a2eZQw2R
qZIgyJaOVuRURZb/AXeUH1EoZSfVo3HEB75ECl8JOva2RAXId8Q3b+hb6d4qn7zESfqUmL5+Dzbz
1UcS85dWlVzHDuJRbfUZbmPyBJ2odszbBSapuYR8Mcq+qCmwhoFmJwpJeidGJguZwPmsozOi4Azt
UiB35gHqLzqniZyK0YPsuKhmxRa5Vz8mTrrCwRvgLqAj3asgqvaxxMbHMFb9R+0kCuoF7i1NUPNy
I8LvIO7oXox2/LlHDv4Cm0HIfg1sPg4UQMU2V8fEiuZRWqGxow7hpqWdPm8RCfMITDPE8Kg9NzC2
f++HZmdQfF6qMZVvjYt3xKBjHzFLQPRXJdomjmareWn7xBawTha7RZBfcVzHh9HgiDR0OMqFZjll
KMHI1k47yKv+2SA++z1FU3GOI7inRUq1ec9Ds8M0wT4Rmxyk4kthE/2xDsF04V4Pe04oK9qON3ng
13nXSjaV1YifFUq2HoDMk5PK1ucVJdfBOoGgy7q7JIp+rnr2h65Jn8Jkxi+o+2ff8MckQqM48wmw
URx81BkPD1EmgapCIvBxGmINYAQQd65sfagCiiWc1GMfBzusn2fDHgm7FFBckgLqzXoHltLXOGhQ
UqbqG5vSsSBj8qOR3VRSmIk/RqGacUucy6Xb/NcWo5pdsmIDq1G0mNeOFzM2kA6rMaqoO6jaiiWF
kijb2gfUJ3inSA4wot9CvQMMgKqr4+glIAmIlzMGEPgP6321LmmhLfbOeqhWX3BRknfa0ncZhMM5
nNOmhH+gyVE/rOCsyA871ECaFsV3zkRP/aRQlkrzmSz9e9YlHSqGQRZTTVtwAmuzn2xrd0ZV39pQ
gVQcR7sJSpOPNYVVYzCRFwvbmZcqiv1OTBMqOKFkblrYtDGb7oN6yUoY0qfHZmhJLoj8kFXP90k8
L6zgWRW8x3gJgKon8RniwSeP151nASjAOPLxnkQV4kHf6cLRZthDnfw1xdjbyVrnm5hWgxzepmcP
z7TnMFNZ0ZoQIYlP2IBaRDecHPzj74Zs4DvBa7RHnYXQ2uwwNqwIdQVXg7+XgfJ9HkP95yuqnW+o
WdXZMbk+9swHRRys6x22ncQzGQaH/Ddu+HFAijubBzNnjwBZ1YOv2bud0/ZpZHWyXLBis3wdwAco
ZmoqfHHFHqH5NucTmDA5mB7Tt0U22H9J5IBHNWKVZ54BVjstZ3bWVYa8PIGsHADyEskzr+ExcFig
N4Et6tFLCRS8ml6Y2Fy3X6Ry9FfdbLYIupTRs+Gzp4WsgO3lFUWtk8cNybpHPTezuI8CR3N0f7rE
m7W4gsi56tvFhUScRpbAZBhC5YZ8msJM/lgrMyXvUXYpL/K55eljZ8h6WmVSTyhTkAC/jbqd6Bk4
+pQUWEm6XGCQPvcB3FQ3LC/7JEIt24V9GZEJ7egFjnuLO5/YEvkrAgOPB/xekNDKT1WStOaVQShy
2S913VfPsBDuDz6Q6JGZU2g1vZ4G9tBs3J6rFKRrXAT+HIY+9HmGUZF4WbCKaIDUzfphiCLrDysl
oy3dYLv6HDbb2H8yoUeebdXq7cGxKJS5WuhSfbgqInYHCBTzlXYcvoDoQtHRXKqsfJEETmsDKoHu
JXSUY8MRe3lPEHmCRGeOmc68TxKArb/cCN/3u6UJ3FbWK3yPcxFsfvpD1IYkjDsSz/u0aewXl2X1
0Vdt96pYt3V3aeLkU42shIsRczGcxsA2n31Xo/mPsjX6nGodf7J07rZDPV2qi7pJIO2L2whMdIiH
Gb64kJaP0NEtWfSs45E8yYv0/N7GVQf4fVy6FXp94NmfEhFJ9YDcPagj7aFifNK0IUecL2QvM4GJ
JBs9PbXAC352ZJT3WEvsMdFqCRYX4NCeprBoXRWMD9AvidzHhko4PLRSlrrjlTkyRAuApOCKH/Fn
+acZnQw7eei6skMQx90z5Q5SMp2vViy6X5SLEaGq4ReUYMfPEuthr3bRdCnrHm8IM35rf43ch0GJ
tpsGz7BdT45akQQYURfxTzaqjfwzmw76Jygd4aNTQQnW5RUefVtUycyKLFowgxikrmdUan31tfGd
EQ8KHsBRmdlmwDURgTV3JlDynA2Dum+hAxnu4KLS+xwuYFX8nMRuKtpw7NljH0R2LFdhsr7oA/GL
YeihCkYq2e/gyi5eMx4zbEsPaj2ikaUk95wC8PE2g4Z+i+SWY1aj/tSEYioisn4ugWtvc1nNavnj
V5t8whIkXfcSw7gzJ6IN/mgC/HgnMmexJN3I5pBgEfus0OUOFyJT+hYazBrv12Zc56JnCxl/dmsT
0zpPpZztY+C3LjjFWxyyF8U3LnazgVreXuuenhGrk+nc19CgyzMyW1Os0KrkxRKz5BkvgyvMWsIB
hUibYhMXIhqpLbXkr/CdsQqBThAgDGSLAK/RsTv6eJhMoVCLgZg0zFUj78aoisNfITDleN+tvk4v
upsQWf3JMfRQdxieDOwlCIAAlWKkbfts2g0jwgW55xCbeFwvv0Ps+WYSyPxFIWKntIqZIoab+Rso
pes7dOL1QzrN6d7rbfoCQgIAbIfkfbcm3HUF1viaOQ9MZWD1E030h0HJ+NpjVva5n7zOTm3TT2jv
SZiEr5Zb9xCsvNcl7qz4jXewfZ1lypMjj4MASo9mMQUNVPTkF7m+tAvm7EKju8wDLdFKUM1YcwpU
BawJ2L7QqFAB2JSayOQtI84/ofhnzxgLVSoXjfQSWqBTNryzfmnSwmabqYoYEO6l2Kgn95uQZQr2
jDSwOc1Gmr0I6bdDgs4AxtsC+0q6ndVjnHEMEMg27MOZrwxRc0kB7QtC+iKUvA1OI0lIg7Ht4KgC
xNKr4N3EE8W76yCHCm9en1b3mCZr/7xakgC133wc/mx413zLAPjej9WUBEUG8Yvorjd0AbsfuLUs
FkBIGCnKlL6hj3N2t7aSfx6D2J1WdMDrIYll9sa6GW0ttJP601pvWv+WkOWE7LOxl2EvpgLHcAk3
9FjrplAIp7z+3AzM5hUJQrHb4osMcj9hMp9Pc+U+QV5r+57h3yrfau5ZzrDX/WtVIjSHccSp3U0o
U197oBDo1VRj8zVQHP/yZSDnGjEMIWBNAYn1iNNyB6nrNixauWING6TBrjmaia+f5rnOfmipUL4b
Oo+fUIeKT6Rq8SAqvxgsJGIQ+1ODNdLkCunAYR4fptkOKoDo7niEkUtbV92pmrHTn0ft2j2jo9/u
LN+Su7ll0KqD/YnitGwHVm1F17fkN3aheL2ncy8UHBvWFsZ+IJL/EtqMP2nX0+EyXjf+tAFN/T2Y
SlY7ogFJ7x1BBwukWSP3dk6FSLXRQl5bMwC4Jklv+xLz9E4VJosRLjQLkJo2TOwrINVNNuV1UGXv
AObq+q5WiB+Ao7qgPoJPN4D32cwEjf1Qt398LIcfqtuQAjANXH5NA0aWBQ/7+YU265zeI3limkFG
jWkgawhDHTvOpyDQ/MHOnfBna4mMChFoWOy4ccXsiMhYfukxoaM40WA+HiDxSbZdF7buFwfy+TPQ
CdN3GfSfq3J1Arhx0BjEcACstTiEDMLERdZiqF3gzpKorA3GYSgjt+aLbiP9fTRTH543Xan/Ie3M
lutGzi39Ko66bvgkhswEIo59sSeCpERN1HiDkFQS5nnG0/cHVZ1uEdzmbqlddoU1cOdOIPMf11q/
ewoyt/yTTv2gd0vvZXs7da0/1/TD2wPBz4d9VQbjC9F1QbpvJczQPY10bL0IuncqB39xqjO3z6+C
3sAtOzKo0EReFEVgg2Y30ZaGS3oIxZinxwYhOPs4FRTAjkTn+ceJNvMO6+LQ1W7z6uTKdMTSJlNx
hxE2bsVo0NF1h+kLdWOv3JtOv1CYFEH1hrGjnJi6FQaPdByUuGrMFj71KA0dUozLWvc+RnpAXmNk
bbkzldGBxjbj5K0ee/GuMYw++6prkBwQEpalpWyRBsVhmVrI331euc+XNhzGg1kH3Z2MvOHLQu1g
2c9xMZunshnJEIsp62gQjxL984VhPns4ZKbxbOrFRPpLHenUFf18Ozb86AtqV5Ttoa0lrl8kWVk8
S/n6M1Yx4UZEuqroZmQVYI+64GSQl08TIydGg+mVA3FmQZ6NTNG3xDVIwurWmfKdMXmmPBWuV/zZ
B5JygEDjxjk4Sz7c0zwe7ZOI0mE4rdo64cFYdA9Cxi6qd0gZh8tVAGX1aziIot+lymus49ARvO0R
qiyyV5kZt/Ql0pjKn5FQlOBYpwU1mawG3MureN6mZvyscnJg7iJVwbxrTWhm1+1StR3tkZq4fRlG
uz66UZG9434IcT+4s1XynNzGPUyk39ZeWlYJoIQ0471bLKbnd6NARCp2iWh2AbS85vU0L05HNJqO
1XezymfvxBLNB4wbk7GjJKNnVee1AyxDh6M+okpf5jtUAmINgkcmzsmkA93vqV+UX1t7tKZjy0kY
dtRymY4hRjpZRyfsVHmIDMVj7fSSEbTrZf4amqEtn2c1SRvpZ9Uta2lKTf2dpux+6xV0wfaTbaXd
MQtpeFyJOahejHCz37pBtGqBdJ3zMSU9bU8tqJDhUGeVLA89WYh4j1Jd174yy3nUt1E9OtCSKdI6
8mR04UzuXdRO/pb2eMHvVMrN/zR0VIo7ugDueJoNeKglESn8qR11ARyTrezCfR+nhBEgThBGvclm
vMuBIW0Oib4L3mOvQhzNXU4j3KAfEhvdXgIDDJ/PiYHhtDOjfuNkhfOxtKb+E0DQ0ffSMtJsbynB
ElhWPlyPZu5k+3nO9dqYm13ra5Tkg42H74joFqI9ntCVHadms+w6sbj5sVhSyz3gJ9d+RFa/ZC5m
fR8XES1vw7bqu8aI+dKqjKOImvDQv6uNEL3Cemrezcqy4wPjTJrl2g3z6sMUaqfch2KKlj0vHFPK
IHY1EaLn1rhHygRQmRj6kHBvdBznlTa1qF7EsnAHf8aCe0eji0tzjweonrtF4ro7BbXzT2oxY7DX
hOQUAJKmbtdZQU57sPqp6p71RRK/SBYtjd3YWCS/I+b2gIkqllv8PudZkix2u0RRMAbO570eQaen
+77SIt7HGUyHXTktlK9Km1j1xisSQWF6HvL6xmp70kFST8yuu1RTtqOGhFxhWXG0c9Nw4Cdmbfbc
GeZsvgrRSy0+dAm9vGu6hzgVDR5p3lGJNYuj6waDWCdtDNlhcTLTvBt4FshzB1bi7YRbd8Pbvkdz
oNjFHlpVuI1ERS8ZJRKCxQu77h6lKfNV5drpy9SNxs88KsJiCW2gv3b7OUqJFCr1GRChDUxByW6G
F91W6kgv1GOM2GwH37JGzWI/TlEk9xQN9CfTC2fao2kxce1SY3nWOkP9bJYJ7RPVD/GxtFLrU2Nl
8xuh86R4Zza07fzWC/hIaoy68UfBCPHvbp9kEI0DXtuxFX2hbkNRmNMLNxbN914281c3LYcAhNOa
pxvYgvDUl5Y1AbcTaXbotG0dApGHxdFAbOa7azr0vVXrVMYORys+Ah1c+I55ohhf3gd9uGeIouPP
ScB8LqXTK9eW34tpZJLMoAxRMY7ZwOnZLXokOxuZB/uQgvWoXgZd6ybPLa63OmaeFb5nJk1Z37t9
QAW9YCijPKTCsW+JwGrxGqgMUe4umGX0fQyq8i7UlucclibEzxVL9l4Mjl3uo3nKjWPRRPMbDXZg
YBMh2UkYlkl+dBiFGR4se5F6X6l4wSLUdlQyrk8WzW4sFCVPEz8V7Uz6o5KStCqD664z0o+CpuW0
69s6NSlfjT0SMV1ST8cmEjR1Rm7jbSyENx2TzrWfq6jO3jeVRVAvWtr0ltDBAuBvpis0LrYl9pKU
5U2QtLN9nRhtFNDdqYPAB+iyELVp06INHdKT/Aq/oqSO7HGc906zSPsmLdddkOZnr/PJUK9qL6Xm
KG3ejwiSQ5lYMR32dnCvqwTQGKpPXc1joLp6ZKB6O+LDbd1Q5Zrs1E+NPn1OyNWNpwGlbpcv6Zlf
7UDG91VTBtQvJqOhsCda44TfiYtT5jkZgIUKAtGRPrX7PhrChja91jWhGDqfNQ1RmX0yKtG/y6q1
pATsOy/8IlqKiGEoFaXJpHXj5uSZQ9Ocot7Q8cGmlxCCW7EzHF+nmnv4B2BLo6Rt1udOmn+fuVH9
Zu4ZZv8qkDbX2lUMz9olDqy7XQScpDgor46/Ebd1zF6zax5/JyPCdVdFpNpUDK35iI2gqh+5aUJF
uDWcT0SuDm2sIJbI3rmZ+S4g7IopH5qdTYW1srLT0unprmDgerJvB6v9PIKHfB/0tplT37C7g8Og
SWdfDzUTIkorSLtDGhfEKPNU9jS/SCGxRKNpv9VGR9E4TKv++ToiO7kiVwpbxn3Tbz7RmVvKm6ho
+ulAj8eh+ZhVjvBNYsfkIGdjVYFfsvp71Ef69aBIRoEiuKig58XCxxp2w8NfrCzy9jJInGuD6QD1
rZfOau+FcKaOXV1ShRshXOeH1g2tb0aaTW+WNmrBMzVmuRx60KffMmfIy32tJFMPbRlRQOuXKWBA
rWf0LSDYpaWUYmbxiwgg8froVfY1NdL2U1BpLpIYJOArJFFuAbkV2bF11fQ9bpt2IPKqEGRp56B8
ngaZbe2NvjbMg8cwpeFkW7qsj+FglARqBC3qRIFrak/x4GUFSf6iq6tRTPVEe9VuPOj6ZaHvArcN
4mdR3GGVrCKXE21DpwrpUad5ytDScXldIoMU3/VuUVk0khxrOok08To89Bpq57IPnX2HwEf5Lgc9
Ol2gy/4nTPmGaxH00mRH3kqGqCYibDDrXxy3aL/9FlNgKy06G8s0TYIuRWcu+SrHNDzLp9K+wLwy
VyLROcC65Pd/4i/BmGeg5hyLKxUQsF4bIbf0qvOAAuwYbRbVh9x2iEtJgecvJNPVV7POnOYQ5wwl
PUWkWPkR/17o60ka6vfIZls5UrqIcalB3WJEgEXHUTYfzOTSnI7/wF3ZjsQm+LdSV1IxqQsn/5Dk
Y/1lomS+7JyurtDDMWvKTb/36jb0qjCqdVp49nJljlN4OxsZ985prDe/9+kbGoYp7BGJv2a5smZI
mNIexLUQZfx7PIwfBIefzoVXxCK0mFx9NSeVOIrOLE4MADN/j9SzVTnNGq8UbsZ3L00vR/JROdpi
Ck8SXaD4/4c7uVU5NdYRi40e5ysa9l9ENuz6unj1W499K3BKnmGXzENdrriKHxPPOzJJuvy9A7OV
N63qvgcauzYAU5Uxl9Myj2yj/D0ljq2+6QSqQlYiWa6Y/pfclmHdnOrF+b0RNdZW3TRdqiwmwJiv
6raJ/1RVk71o7DL6ezjCfz2Yhtj++7/59deympsY3M7ml/9+Hn9tYKV87/57/bH/89ce/tC/78uc
/27/yoOf4IP/Xvjwufv84Bc0uCmRv+q/NfPrb22fdT8+PfxWrn/z//UP//Htx6fcz9W3f/3xlRig
Wz8N61X88fcfXf/5rz9Wk/5fP3/833929znnx/ZRnOEq/vqk//nr3z633b/+oEvyT8B7nkMUtM4r
Hr/9+F1TeP9kujuwQZsqvjRXel4B9yDiJ0z9T/6EGTla2kCS+Kt//KMt+x9/JtU/pamkJ0zTdYRr
IfD4P9/q5V+u4q8XwUP4+9f/KPr8ZRkXXfuvPx7aVwWowRXSVQo/q8lMzY1btHVmJ4Y5LbdmJCnq
7txSZa+YIJAFb3HfpfkW9ZDyy09P5syaP+Sz/q8XU4zucqhaKyW1LYEhb51lPFFfDkL6wXr3Ity9
fv/s7s2r9MLlfMi+frzGZmPePDiVkql7k+4+fLoPd8+C3QVu+sYZP15iI4U1qyqvF48l2uOrD8/v
XyaHl8v+o9hd2or5kKb2eKF1rz9ZecbGEsODRLu5RaTvcB8d2Ex+KPYXXstDduWjZeSG1EcH2hRJ
yWtJg/FQlVcaNBfsihOQIoCXzT6gH+K5vqffmBSjRU7COsl90GariOzOdm5S8KF91V/wbRfepNx4
UAdU2V+PeTm9eOHtr+6anff/ucQmBKhnIYcgY+f57lO0v+92dwi3X3i8a4j206HnxFsEKFqvQaYS
nrc6wZ9eYoWiH1PSdXdValgpa6fpoGLb3jH8Rr98+k2uZ3u7lAJZ5XgauRpKcJuljMCaMq+GhSCD
8j6U7k0Bu8gHNJfejN7Y7ajwXZLj3hgSx7JM5NqoJliMlcOcrJHrT9tLZydZUiVzv27N9rQIJr7I
oafvaFnFTW7p+OrpPf7wgz9vcl0QkMlqTByoUNtJ8IEB4wyOHQvm4MmsxlFHp2jUvpSpPvTVCL44
ZbBTl0TeMepqfStlU0EGGN196gFYCtNu/FxVAjh7Z5r9nl6Ae8jimNJLH08LyJsgeW0w9R5CW+49
10GoqLTHpQ8Angko09Ad43bQ145n5rdGktZHh47awe5rwFBW6+5nTQdMpbbJ/8uzYzXk8vT0M3gY
N2GyHeU42mV4Eah/V2wF2Ur6NHnee+HJriJx8kC3nUraC7+6itTKRAmSLrhAbWwbpdHksQOaUvVp
ZrgdLYtgODUG+Oan97K9HpZnCgeMs0KiU3g4pofnZ2mMlOJK7py6zmveVW5h3GQoJ7/plb40FurM
UvAFHVfhlXGzcuMarDTIdZQGzmkOdQEK3UjfzggnHd3F6V//8q5MgMU2xVSJ+98SyMt8Rj/aFs5p
gcdxrBuZkHQX0QnAgHfBvjw6DB5FFtyqY/O6TLlV1U2sYoExGamTp5U8Li4whQ5cxAW3ujUtNmgM
YXP3OAqEJ+7GtIB6jttu9Hpfg8v6XjCGJdo3mRN/h9uGWVtaXb3xWkoEFyz0xjc5DnEO1AEpteNR
ZrQ3x0NYABo6ZwiuQoqHzk4NWfMhWxtwp0LE8ftO6uYjMHiHcpfZWpf8w9a4Yd0IxRyF8iRyxe5W
ljLPraganDbzobEgAb6ENID8qS1pt+smFa+twQsvjT7dPmkHU7peOSJA4Kzedk6Pm0/IKzKo6ArR
ytjH6oYfKjUCsGu0fbu4S3kkgu1+KenAmkjHxGnwHwwLV3LzehHBRnVHuqWfF3O4iwBdP6/LKL6Q
720v4I9VPKJYNOIdwSYf3nVTmSGF+aD0667Nb808oHadye6UtpNx4VY8eop4BhM/SJzMVDDhbs5N
UtaTXqKiWsFNOgWROujo1PR5qU+0xcd6J3Ob5cMaAPaFpR/vEs8reaSmzSRftZWT6yngTqnVTbQC
1maKtKNbF0QzBfox+yWNh/W1aQbtkCxwQZQCovTwgTJRuSsjqWZfBEFzByaigf7mTRcC3q2FWVfx
XM28V4F2ryk2UZJBvyHUsDB9k2mAp26MG9+oiy9PW8wzi0ihMeqeTTlBWetV/CmOaDuOhGcko1+V
wAiSsZyLXRJH/fenl3l0o3lagmjFW4MIMrDNEyvdaaqZ5jz6Btfwhe7r4Jklmvp5NdMYb+dp/vr0
epsgdn1D9EglfhpvCmlwe+QlXQJQGZOvCid8pVIAo6adNrskz+tD7Y3poas660jTk9q0HZcXXt2Z
s6gBQtka602WJzb3OsWq6cgaRr+VsXEMqtiId2MkVuKhGt4+vdUzb1Bz5LluGC7UFLbZyizyrBjM
0Q+hgYJXoJtEwVtcHJx8bk82kYKgIcrptzfHMQBwmEBJnP1pdorPPFHd+hR0Y/OqZLHy+uldbZNW
h1iLp+fSmcb3mWprSYBrdLGm4+wP4Wi7pyhTtftSGGH5rggN425ZwPR/THLPvWdIqfu6aErbPdaw
uSE895l3aZKd+egEKwnkTFoI8SPMaG8FvMNJJcxVFMIPeQ4U2+OJ+fOGBnB3spaI4m/dzbI9xhah
6QEjLMwTahFDtXcSq0JXPGCe9SlDbgNlE2NJskOUdMY7M4znl/Ru7OSCA390Afi6GjcqlYkvffT4
JqUTdACX2U9ocP9ZBIYY95HVd3DeLXk7WmFy8nK3fd5rMBGWmC+N7n3kCNb1wdRzYnh7apt+Acau
pJPXsw8EM6A1AW3MHIf4ys7z5kMwOPGzgr1fODSPjiiLUl+xTfgJwsXYPDRmYLS6ySqM2UfBZPgE
ZxtmTZi2ZQA7pmiXX3U462qmJyDwwu32tirHFXBUVF7lDAYuHq6BMlEiD9ta70Gnigsu/NzjhDeF
6UQkBo+w2RnXPhj7jsuXdUa560mMMNNzjDhNGY9H5Nam46RRvbsQfv4IQH7O+rjoCM1SPNKCmRrm
tq4bmUDpdTuhiLLSMOolyvorq7ODlzbjrJx9Igo/m4dTVUGIE+FYvXAmdQwLGxBY1IARnIb4uUly
ke1Rx+qsC+HTuTtJsIakjRSUt7ZPxYhRCBpFInxkVCQM43a+z0B20AzsuubWhlj1+mmrdO41eJTu
pEtMtVYXHh6wQCexC1pN+DJTsMDzwnte2235tnLq8Ng3ILJX/OYFzdOzi2IIKUE6gvrkZlGR2QPC
wtbi19mYqV2ROM1RDlb9xoqb6HVkiyjaJZBf9YWXf+Y2UWKwbWuNxCmlbupTU22R+nSx8OPRq5w9
dLDWOGbB4P6peLnvf/nJ0vkn0FGOR+xobxw2WLUVzaVnH2S5wSnqMvjrserR926LI9+j3wVV3/5q
ILf6MSJG9C6k6ant1Bg12GVmN2oBelCpateYTl3vBTO9wuPT23vkpH8shDVeH6SLC314cNwosu2M
uq+fJ6I/kPakfjbRWv71VRT3lE1ZuMxtoRcMugbaXpp+x7DV4SCDsRAHU8v80hScbS0W7yxtjXih
Eg74UnN78wqVeUaQGqZv2b3ujzYza9pDhVTGghDS+viiSpT3pRfP7mFcAFTtqsZivJMRNRrg25gJ
DWBOprEfuzGA419/DkToWmOaKVttB1ID+i7gzlWmn2RItwAKSWV7UqBLLhUBzl2RnxfavFYyyiyY
bRaCVFuEKDTVhthVU529NpvavjTG+FFSjolzcNcKd04Qtr2Qdd31ALEKrI9h6H0Y2bDEEpQE2mnK
3+Sy1S/g1zcA+sDWX3iiZ8IJRyJw6lg2Qaa39QMz3Is5A9Xoz7lX3Et36cS+qb3pNX4BamwGfvMZ
sOj5xvZktZ8HtDEufIMzN4j0jr0rk39b20RFWyW6VaoVvsrBx+44b+14E/dt5f1Sf53kjszOUlSr
yJgdV26rucWcQUhKO+2LUKIellXToZ27/NddFxkKERK+Vay9mYcGobX7sfOQUvYDEAJU2PMRRuAA
OOUrhigCTr0Ezoenb8WZw6rXYg7RO2dWbSu4FkhN1NzgB5UG/PQm1O3RnmdxQwoYXMh/zjhmDy+J
qVtjZuqMD3dHZMQI5s50KBZ33Sdk3IuXNqTG4eDVOXA49GGb/kLst+3arO/NI2mwbEVVU6ptdVaW
TTWbZuj4ubXU+gTgxJp3UZ2jcGBG9e0CLuB1WIf9dwd6AtCuJTZflQM8yAuRN1wAdrcJmsimKQoS
J5g86U2wRqlc5mJJlD90PZj4FH5Vc+rMrn4FltZRd3D67OLKlVWXXMW91zQrz05+7ULbEyfQwgCt
ZpiQ8qhiNwURy9iaQ4sHKa/jxJoRoMqayD2iK969KwpmG+7jOLDiQzgA8YOltgRvSsvM3ptGnN+J
aGrrDzbCRDZYXaCQudKIEbgw6JFmovzEUB8IhdUJRD6SFSieOeNtlNaIDC1O44CYHWZEX6Sbm382
zdB9JwCtGa5tSbDgaLOlYHGj3OAAg4E7xllbvpb9ABkOepGAi9K2egC+2TlfB89FliWGG8AceTT0
m9M4G94HEG16ggMypc0hlYPhItnQeeMebYCp2eepHbygizOUrxPblQjagkpfdgaVMnmyk7rNmHaf
e+gM1i7KVUvhTJ/MLjK6F8gtNM+HUdop9DXZfEoqAvR9pk3jM2JUwr2e83icD40n53fdUPX3VVcU
6Le0i3lvx4nxbW4sB+iykzSM3TGWVwp1ELSAJgQV0DO0vPkQpGR2hOGTtAHEoyRxGGYreNXEArQy
vlC9htOLlIpZhMHXqOgmtEOg+aJgBEfIZ0/D27LvZfBC9SHeQ6JWVB+zssnv+sKs2n1OPQvaqD0a
zRESY/5pFDQOruzWzd5OozRTRC/H/k9HDHPo93wG4jqIzZng34T86oYmbH8b4ZDiNso7Uez1MtXR
LixTGhfK6UFKBj1fCOx56NanuCArfSWWseyB1NWmRdV3ahFcyeBzXAPCm2HjW2K0gLwNabsPEWPy
0wYVvCvwyGUA9i9v7UNYjwIuBeIyX0sZSgQjTXPUgPqbIb9xjSr7POX99JUQcrmedQp5uzCtZtV9
qBv71LhT8CV0RfnFsbt8pVL0IBh1IIziWDLx7ANSRapFXCNrXlWEEUQRveBrcM7Coyu6ESyyYY8t
J2SiGzZmU+4wAaWzvv+vIZ0AZSe1jfts14+eFcjNcI6r7EJieMZPe/g5iaIG3QhKMw+tH1KKHoTY
1vGd0W7QXhBZnR5TRgZ+gOQ2Io4lm8JvDDskpoWmcyn1P2d+4EUoh3qbqQkGHy4PXylA5LiCYIqZ
vGMInHvIs+ySyvFqwrdGDhvH/kgPabZsNjnNfWcjF4b0TWug5rEjPsDzuwJ2IUSTtMj2vZ3pL5Fm
evD3px3ZOe+Ce6Z7ZdNuxYs+3KAD93cNFSzw+gn8kyKWM3xlsbyWlauvplZ9fHq9x1tVgDbEWvch
23w0iClAgM4wUQvzlyCHJxQNBph9rx6r/tZIF6lQl5fLdIoWg/D36aUfHyXtUEOhzkBZ43HXldYQ
jEZjSq6rOUy8YwlA/UsYQx7a12J06x2FdYivPbKS486KIu9S7nmmDEfhlobamrSQm20Tl26OEKVQ
SX6tYhWF/qCAIe8L8L1IGoTE2ceOlM7cwdBobZ+eQGWcBgfEM/ZfdG8dsUo4PP1IHocxNNyoadHT
JwTmGDx8+6kB4XHKUIKtoYW5Ozi/3u3cmvJmaGL389NrPT5prMVd9miGaY9U5+FaVSjrAmpdeo1E
MvxiSCtH17T655GDHIB0EUx8er3HJ42chcY+j5zKtaM3V3cYYseNs8X13ThJr8DtQD6RS/4c1QWQ
tFCqoCnYl6bunXmga4FQa/QWOWnb1NsW8MRI9zwfy53d4cjX2TpqOYa9EBf299g0aa0xGJwJJR43
TlChUbqTreeXsrJOhtOnN10yX+ptn3lrmuaMZ1Gupd+8jb/MYCFZqHqgMyIxcCGB8QYi5HCMRwE6
dzGjC1UEy3pkC4nkQUbQweOqUI1/eEySaUErjqyN2rCFOqAduZg/6hl2fTuNMLdLSHvqeuxSBGVG
MwiCqwTO84t2bPTL2HAYSuiOEw1ApCmM+2BGIuxgtlD5nyeWU8hdYMcLQviV7F4lohuCO0R6nY9d
MHtvl5BQ6PT0ITxzHmjXk+3RxnMlXK+Hu4lni9BSdoE/CQttO7R6a/QzPQ4QZEi0uS/Ey2eXW4EI
HkuupbyHyxmt61UQfAMfoKcLkb0o4LBQNW7unSwvjV9OIwHNrM1JE53K1a4+XK2ezQaenBn4Xd4S
XoaD+tirvLmACDpzzlnFwVVAs9L4qoereA0rZNkc+KUy0PMyUjvp3wr0Ft0LC53xD67tMrCF6UqU
oB81mjREKeVUgc84Br2goAirQEIK2DeMAULxKVDjsYLi/QzIL8pnv35Q1nIA6SvHHoLPw11m1IuN
AQ0pX0CZuyci6qwPaWIXby1YM9X9ry9GaZAkjxwWWNemGhnC2Bi9aTB8xIWM3VAnKP6UdS2uB9OL
L9yAMwaEg099lw4sUcYjcMy0FKljzoYfZl5+yIauO4D7Hk8AWb/MXI8LVvGM1adZATqTShoN3207
WYqumzyIfL4DTuWFJermgBRF9qxNM3QgqsG4bsxcXTg568t5GL+BJqGkj3unnAPb/uHL64aom/Dd
xipzAoMvzAX89rQ2W6TuVYv+mMpH5e3suBg/G1bARNa2ZUjx0y/13M7p89Ep4n/gqza3EcKfyqXq
DZ/CZW76URkA3xpCOY6QTYeZYcdeGLZ7N5ibN0+vfO6GatDAf1WTQLg83D5XMRr6Njf8rF7ULfr6
xj4knb2wv3OruNxN+l+Eq5RMH67SGtWCwm3Jm03nCNE8+nCoNfdeqy8sdO7Euj8CNFrfNCg221Gr
vKIMIrajqSZB76n2Xjz86YTUXJsQKtDTT++czeZayDUqove8Xa7zYsiEtuuBW2lhlNtlS/sJ2tmc
DL9xOeihr71XwGMclc0RcSVoUavPAr9PO0BcqOz1r0SUO+AN8z4HN+pUbC+pPe/XjQD21OMfCfAK
PbqH724pOfrdwh77oOt8yrLZDhEX9TYbqM9QbC2Ov/xMeZb4W02PwHoU18qMovqaTPrIZE+og6Mk
OUeuTfGxbS+8vjPHkiYLZlSAg6fIubn7tPIL28xqz68SGd9lVhHd9GpIrn59Q4RgFOYAGHL2N4c/
BBowlkTyfgjP7tZtk+4Y1mb4zQvlpYFuPyZQb6wZvoG59R4mzeWkPHxZVlYhi54lnp94bXntUF85
TbPFAOxGqHAvAic7ZF1Q7LOwB0vXDsOuUp77Hkk59Owyw71Q/zzjlj1yRQzaevsfgWUzCht5M63+
v61SGoVuWV2VfTPchNTRVnHC7BhDgg6pkxiXRv+duZuebdMoAI9Mbr+1qTEgL83c+cCn19Ikz+C+
A4dyCwfsrDIgyl04S2eXI0fF7GDAHyXjsR1XPVOBiBYNSOmRmmz3wJEYX44VujYXFjtj5jzpEtXz
b4eLsn6Zn9BKY7B4ozvwmhcN4NmcJmNHxMOQE8AXMPyFd2G9M0VlIlM6g0CJLf7ZxsIKrnaG/Kzn
t9nSLbu8s+x831vos60D/hrjBEc6TG4p87fpVR62KJVHhR2jZ5tPc3bhQv1ItrennFa3dG1OFU5l
c6OSEaptguKp3yZj7uw9ijD1TVPmZfSiKRvKrVGWMJElWIxhOhhZmt4OeTJ9U7PqP0SVi9ZZ3SOw
tXMnJjzhF8w8vxJdr29myurjrg/GOrhg1c69sTW6+FGaXzuTD99YEcQhgkVQvL2kab5Vnh1/FGla
fgQvB4GxSAZEfZ42O4/vHqkYnXKiYo+UdmsKNPdcRhDZAQUsY83s8cH8GMigFgfQFVl3bKu4SZFN
rxy4v61nXTgyj22rK2xaZLgOsea5G7fRyzb1FkjYxFXQdPfMNUr0KUVH3rzgn84v5AB2BGaDsdks
FIHP7Znip/06RMDBiLLiuu+cS/zdx9eb7eAlAKxRbOHMPXx/bRY2Ki1bVkmj7GQug3NAATc6gUuc
LhzvsxsiBYKiBBwR4OPDpaK57CPQxNrPAkA0Hih+v7JQZnn6eJzdEGEEhUOqOkRlD1cBCiuWdl61
rnWDxq9noo0/CPtaG82vR0k8O1JpipGMNHoEhrXsED41WtB+h6nYMwRrPlZeNO2XGX2R39iVCxIG
b4772x76IifARrNW+8yVeo866Ahcemyv3LQaL7i2xxd6RVhpAeUE+AcVwYfPD6GUOF3UpAF2ld11
bBbuSeTpuEcb04KRhFLw0zs7sx6AYsCcwACBk21rK0GEZCjoImSRSiVuSua87GrE746FjeKgqcZL
Jv/cekSbXCqX6eDARx/ur0iLiMChw3zoRLzsaXW/Im+r22eMQ5JfURlJrAuZ2JkTCVMB8CaAvZW2
tLli4dghqWxUqE8g5buLyxFJA579YUYP+oJtPLcUL47ggFDTfATn0l2JngdASX9hRMENEkEI+vX4
isIphgtLnbnNVA25yGsItIaAD59j6tW26nA6vj1Qpe2aNj1MjTFeOPfn3tZPq/zw3z8FBLaZgOOd
W9fnagC+9KyZnt883M9u3PlTrtRvnEYOPRVx5m6tQc/DXaFLZs50c3lX5VLsnKL0Xs1qmnfhVBYn
x0kQ6Hr6+J99YxRMPY+DQTlpYxQNd9DU+ErX10PAtJ/W608KQB5drukXOR9qhdpSW1ESO2FqZ3uz
LTdoKSeZ7XUgnf4d/NQAaa8sRZNN0akinK32qYKJOAeWdf30Ln9gD36KbNa1NSVoqoDQy4ht1tP0
03tkLoDdyyFerrvBUEhXBwVwLNMhpNwtqCiW1/AILOog/TIZPqB4VUMOo+bf0wuaTgxuo2bicjfp
BtWq/CQzPVNqRTlV+kVXxynjjNCP35mD64U36Nx3d7QMaXQybGrKj4uRrcGdqyM0drLFudfNYlcX
3uTmQvy1RVwpdTqiE9R0Hm7RRGEjjmNrvkZ9Rd3P9jRQi47Eq6ef5Oa8/L0KJKsVWuI+cm8NSiRO
25TztW6YXBMZY0cnPbKux2ppf81f/7UUoDmo1s5KDdy8M4EcxeKGmqWGwDmmDirOPYygCzf83IaI
pCilQlAAz7WGez+djMJoAEh4znzNnBCxnwHUH9MFnXJnbC6lMpvIcd0QXS6BW5OEjo8S1rRziyhu
3ek6NDUT3rJ89FLEhHLH2vWGZUXPdBhEn2FjmfbJyow5ulDEWV3L5hLQ5wNaTjnMhnO1uesBJc28
Z2LE9Y8Spxfk9gF+4f/m7Lx27Ma1LfpFApTDq3ZUBad2fhHcDqJyjl9/B6sfbpVK2IIP0A0c2AfN
TYpcca455xMs8+k9pc7kaBtltQN32jhflwkgC/AMaHGKkC/PF+hHDAN/M8PEFGd3AiWqE+Cc8WRA
evL3n5KlMGXUjcCRmSvXSiRcgBzgbibm9BUimp6hz2b0GazNd1baPMlnK60uTVcDV4C0dg46GPU/
lEVlvym8cj6BzB4CSkVQizuufb799DYX9Rh0pOtPgrZuLWSqPaghgy5BG1vxv7yY6GdemekbF8aK
x1zr9R/zmNr/3l506/OR61BfJP921XX3BNp2BJn1dAyiInfuQDvRjSYvuOo9tOd/v5QLBN2jFQ4F
19o/DArkYkC8p2BE5uowmjXzDPHwu59G7+/Q7vIhUvNjfIcIjLLpOumoZ2gNB2K7IGmH7l2UZMYZ
EcPyUza59YMLlcE1itWft3e38fVwfgQqVMWoCq89ezyXLaJ44xgMBhXxYzO32X1mx90xnlSyeqio
IOqnrgPA7PbCqxCGzRKJ4Q8Y5wLEDm3FyweYl12BoORU4/Qs8caDFuAABVX2q8z78reRVPHeoNxr
R8SCzAHiZ5kre4UDbHh4o0C+NIDcuA1QFR79PI3bnW+4vQq1Lzkwg+1e5QlaW5QQQXd1kJdTJnxv
0tz3XmLrf30p2YxEjMtR+NefTYOkmjHVrgnQsFuigzW3y8W2Qn08CkQt/9z+VK8fG/vAezMFT3+I
QtTLT1Vq8ewg0NMFHpJD9x0U05A9hfmbWa3inTRLhscvfQHTHhrRkMQ6EBgZL5fyRgt+kCpsg6pq
6+5XkQhyRr2fszdFlZXTZYgba7grhAjfAcnP3syzhqu/vd2NTyhnHfl+JMqkryt7bTclhQwE3wM6
C/0DhaKFhqkafr69ytahEq2gQgWqWaft9nKnbgyEOKZhHwjGfs8gEn80CZygDsqsO/vZeGnybVNa
AOsgKxovV5pUbxTa5DSBjZwyKuBulMB+b0K338ZDf+k8VEp2gr6NzdEIdgE7wB8DImv1Cqoy6iaj
sbqAWuH0Dm9AlmAv3r1em9H59jmua5XSkODA8Ts8aWDF62aTWXtidjOrDwAU1PkdIqOiYdYMrL1v
eY1511pN+btIZ2gYUmYfsYPqRz1q9oiUNrbMhQF/xk8gblt7pBxNZr3Wly4gs1w+NlEI+bobtwrQ
cWMPq73xRdk0I4lyVv11E9OB6MHu47gP4raY75Wxsj6FdZ93V6u1Xf0AvX29l0K/XpLpdAPTSUkU
uMx6ey56d0UWJ22QQdF9miz7ZGtZe1SrzDsUY/J3TGP01QnLaGwAHlFVWV5fRTLLCChNdG4TABjp
g45Z8YvCXo+3787rb8YqhL0gnShE8tpfvoxMkpiGY9gEcect6Lso7iWLPGZUtH5vNmO9FF+KeWM6
engexu3XUYRSm6HwemUJGJ6r79rSQOpXdcoztbK/DVieluKxy3k5ZnvW5prZDxSSm0wNJlUUV4KW
r/FYjafIMKKd81tbyvVK8tI8S1K02fDStCvVwBLVeB770EYI29yb/1j7BLmKy9A5aTr10Ve53QAI
DE/Ra4FGNFL4qWV/ZjSRtg442NPQacmpHHTvcSqYQ520eS9T2NikxmQWb1sOdJKKvdxkqqV0WtNK
DXSkBe4Kxe2Zs1z2krD1+2KThEOSvAdoKTQCq6vIJKxtxliWoAANfmyAJYAZR/2jWGKIPQur3nG0
W7v6L0bRuZNU/F7uql8UoiHGY4MlytThkC9p8rVpHDfecT4b9152kIjzGMtlamrlCQbHLtGdtPUg
7XrgkWGYLHVgdNGo3eVaY+3RH21si94rB+iSob+u9FlljUBTjLRMNVgMEtRJgoa46wS37cbT0Pfz
MIWvhaEn7YDEF92WteHQmVUgma3NgBffep/heBMUOMyy/VhXKMEDyRbAjkJ0KM+F2c6fjaLWUYOO
l8n2I1Mb4ECNYk2cO7d34nPkqc2Vu62BX6KlFB4YOJ3RNsKsRodyHur3ZVN0CiIkkf0Opdya0g26
QObZHtPY+zZ56tx+FzQNDHTvqbee7WUUyt0USpriDnUUcZgywLN+3jKZdr59Flsf+GnSGvQmb3Nd
xp0iPeyXNNMDobpJAJU3IuNIZFBMEHsfd+ONyGIgkTVZ++tSUoI2aK2gHBTAcj58ceK5C6a5Qf/c
7KvfKEV/v72zdV2EjwwVEU1HQlHJQyF3/sy6uQ0U+IvKco2HCjh0LPmf0BncT1EF07oG3elbPU3z
oMpN43h75afgb3W/JMkGz4UmAHHUauk8i5K2rvuF84QVH0EVM/6a9YX3gUERKyjdyAVDL/ro7dIr
9Vc97+tzO3j2R5Su9S9jN+RvB0qGp9u/auNLw+kgASlgCSUfwsvzyCfGjNDVW0gDWgt+KjTGZ40p
YIhZ97D820sxfK2SBmMPV/v3oAxGnN3mS3eq8chsSO2bFgKJpRLvDY9uLsW+HHoedCPWCVs+6HVi
F3hLgdoAeq7D1B0hNBIfPFTUd1oeGxcYdiagucwzm0w1rbZVz4QgCSL3QS/V0j9HxHafJgZNHvvM
LfKfOtKMO2WuzRUlno/KExDddZaNhEocaWmxBNpYOR/gkLKOEVT4x7SPqMNm0R4KY11OkG+GJiOg
fTJ6Oanw8o60g1KhH9LNQSqQFZx0wKZDFVu+h9bbW1REfoLKs3cqCVtfUOdOYoiJeF6hsjwh4CeL
LAxw4ZQfot6Veh41/BwjZPl//wSeLyXdzzOT0JWw+ETIdQSL7iZSF3Me3+dpUyPYkKnM3d1ebfMw
gcMDpaUx9yomMHNEHsXEYXrtqCEIVGWX3syyP/Ai2tdoqarPKsHJzh3dPE36VyaNb+01jiBJ1bYa
e6qVVomsxtSJ7NJVTXyRKd1ODLJlYOl/QCZBDQ/p1NVzSNpmgSbVmwJ8Fk2KqKxBeDDUBhGcTlJB
9IPee+QXoaPvVGn2VpbP5vl3hL4iUeaCTdKqQyfFUU4KmnpndSq8qzlp/a8BevTMb+yy2Fla21qb
li6ZP2mOpNV7uXZtVUPfJSlfFSL8Ek8OHfyBEks8HEEVJi5Q+VjQmyQtGtFVUZDEMjPBvJgdendV
oiDoqZo1AlKAmyJUC3RY5Xx9nkLXb6yaHtm4IAr4th+HMjvdvpBbd4MqEMEPfYnXIIJc5KE256ka
oG+UnUdPcY7VkmVEj6q7c/e3DBcBBbMFePvXXTl1MO3MHJclGJp6PkelaK8e3MoAkuflQYhyvtze
2tZbk4QIzIaxIKXel18lp/oVRYYAV426hn42e6N/zEdQTu8gS9DdIA8VrUGhrO0+3F54zTBJV/WJ
3YJuMa6eSHm1sh3h51SoTYNSmfTqCGuA+aPx1DgJOqd2m4sEJLhnhFbS+DQ2qVjOc51asz8tk/UV
igq1eGsjIq8f6cJWqR+W5ugeK0hSImRT0jZF+CsX6hWVxuRTvkianqGAU+KslHWL5CnhR3KILX35
lNSDisDyjJQd2aLXm987dEarQ6+m3U9gYEt5hLUAHocCYsuPM3QRpr+49TQxjDg4xb2qCoMp59vH
s3EPqNlaOEZ8yuupvikpWluRNoJXU/YHq2Io9T5JxfgdOfQEVbO+Rwn279cEkMA/tN7klXh5Fyq1
Jr7sFOrw6JSOR0ZJZy4f9uEEI1+oHVoxUPr4X9aUpXjwORR2V3kSgle2LoECPHYHprhZs/Njh4U4
0/Ge/hlUb+fabSRKUNbhMIlxqbWuMxinsIwhDEuafkitkJd1qo6Y1ZjTYb69sY2HZVKhhm2Nag5X
fRUReCI1YMPIp8C02lo8qJmqKT4S0yrTLtOYIhohluUhaefkx+2FN4yV5PhknoxNvubfXMakZb6R
Dp8Ot0pyEHY8eyeUAo3hNAC83mlibt1TSZ0AG49rE9nJY3jmUcwcRnUI1uag7pb+riA41o5mjJTF
ERlYQz/ZRrZnjTccCY0MWGqgCpOlntWVcUsRdYaol2AcGq947NJSbRj6Tm2gQvkPW1EeoekyJiS5
uz2iA2mTVvmJHDWVSYBmea9otubZgYiCJDXAstRXXEB2yhmtuGtcMwmy1DShq9Dhjm4S5LuqoW52
Tnvr28o5LYnEAj+0tpkUgnNCdA2r0BXv3WnMA4YE/126LN9xC2smKGmdiShhjaUCRMdqHaOkmlWN
RVTzXQmW9LcisSitxo2jFMdeT+iL+N6SV4+G04PM7dGa+l63dXEN0b76rOaFgS4p4yj/8gpq+y5m
gL4LkOSlmnT7sm88Z5wW4E/AyEDh1hBZkCqdA/Z2CWB7QSygh2fWaJHv3FlFPtbVd5dzmlDMSIIk
Kkcvb7mCcBNeOaYUh+/PLuGQ99V9WwMu6dEJHQ7TMDbGIYm15B45sgU8f1Qs36jmlsuhm9L2h1dn
Q3FR0eayro7TaL9aNdTtg4BQA4mYRXe6gxmiY3jJqrFFFKll/v8U5rPID8grJM6/NoNz4SGmuq/f
kyVm89Vt6zE6Mm6DuHoT504IY1IHhCyO0yrzkw5j/TDMc/Iv0nrVezOOoj96ZecdwrpapPpl6Kj9
oWaSWDvkw9DcIdrpRMdcsWem1atRvzPUNi++3T7JjQcE8k0C+zYR3RnTrai7Rha5dB/rPwkNqvE3
8nTVFz0m1nmnAnk2HhUgm8nbzonH5OI0jZLvOJ2NZ0Qtn+dDZY5wdD0Q4WqVa2e1ZgZGqeoKA/ra
J/J7811X4HNub3jDPpIN0ukCpQyM0pLG7Jl9RGYXAUe48YJYwZ4cGS6pzTs3cRzI47owXD7QYBB/
n8pQQKH6CICGJdcGMlpiPbZQlwosD0jclVCBkblR76Pp6wwica/PtuHpQCQ/javLHH8dNgjgtaa5
aEaQG6UdGFYTXRh2IHCHPvxLGhnjOVer97ePdcMHcIkoG9voPgBuXB0rSaMzdIUw6Wc7qRQRy5Cx
B643voOmiLi5HihQRUt67y1mNF5vL75hdCAKghsT0A5m2FstPubIzZtRZgcDBauTGsX5JY2n+e9N
G7guiMHpkSJGscbIjbFuL+lc2EHaW8ho6U52ZIw42clFN54Cc4GMkFHEpHm/rocnneWFJkFYMJUA
jjytTh6MHPpU0L766faxvepY4lPI/ixgjUztcHryXJ+9hUaHbClWDDtoBsc4qswCPphuF59ixVqu
zuyAqzTz7qvZDwbim25yXIxhT+Np4z1KrAlf7j+A5eo32JWtSuIcJ7Bmu/yCJnP3wam18Fy6o/Vl
br1oryW8tWs4vRmds2jU4knlL3q2a7fN7KrxIJ4lwi0+qoWVXyKYw3yoaKojXSTl0Mxee0gRSDzn
UTwewnpxdgze5q5dInvCQn7M+rmkszpPaMNBp5975pkZGlZJbDk0Eg5HqAR36VM3noinUq4GWQ1z
IjC3l5tOhiSz0Tt3AiPME9efOi+Fn90sjp071ienQjsuTt34A5CH7Ki4anuA9Uc5ogHZ+APF3uM4
6O4ltt368+1LuPXDqHg+sWxArrbmGoeUmvq2qli8Xdf8ACu55kNgFO0UOzZMIif9/6usLIQlWRxi
FSE8NdWiE77uu4tK+ZdpNH8MiITftWNn7Dzkp37/KkbB0dCrpqcL/npNwdo7CmG6i2utmrxX/MqR
KgJlMVXvkKFB1rIrPav0l6xs57cFKnjlo6jCtH/UEwa6HlKYBr51XTlfYe0Ph29xppjKO1MvzASO
YSNpfSiqtAaUpFCYMR3H9APD5vafNtUH+0BlNJou8H5On+neIJ42McdrBaJicPIYg1W5iLTTED5U
+wXZ2TrpxmPZJFp4XFxhhR/ccAKRVBqyohjZkx0hVW8nkd9CkbfXvN18kMyvE9NCNk9LWn95N50p
iqckam2KYCXywUlCwHZpavQkIKCH+c5vG9NTfG2Onatm97N+CHVwr77liNDeibM3zK9s6sD5gkwR
MOzVO/HiXis7MdsBCgbxKbEjSI0TxGDw3OqODZB3bn0/sL2wlDEu+JrBJ7WQtc1dHa8VxeJXao2T
7+ZVe8qjZn7MbW2CUyqb72jmW3vh88bKEs9AmwyjQNv15YGneV17ybzYqEEPy6mwmKg3p3ivS7Z1
lHQ/yQzlxBxNpJer2NkypzE6A8G4TNm/C9NuWLbE+JIK8em2DdlaCcvmUSKScglr/9/NXQaeN8cz
e4ynpGlc/gBsazzGHUCK20ttGRKqxEgjyGCVFuDLTSlF2DhVxf3IJ8e4iyyl/mijl/AQk2g/6NNo
fWcAfCe22tweGRU1GR4HJvDlmlGCVmoSc5AOlFUoaBOE5VTKhupkICW5kxBsL0YyAA6boPWJa+WZ
dzQbKAKtaLCCuGDU0q5hAIkULblafWXuPIDXS5GqMsiEH9YJj43VNZzj2EL6GqPs6dlyXzcz3J2h
tfxTLWKviiuP6OVbk1kxEtsYYhDe62dtmWWKUdWtwBpLFWUnnHyOCv359uWwXz9pTZox0LkScvaq
YOcNIoTkOzGCEeYi7zLRr9DfW7CGivt8ypEoLlWvv5f36lehKPq1dXGr9ynF0Y9tY6sfPRNE4aHJ
k1obfA2NE3Ew5slRjr0G09YxbDutOSZh536eHLTCfU3oxZ+FqYZ/hgpk/jksbZOq5BSGP+0soXUP
cXH0SdeUMn9wGxy8n/TUG33GKxTt4A6h/TPrU8u4xM2c/nSsyU19VyjW70YMxs8Gkve3SW66/3Ze
X5cH0tYBorFBR/fWq532Iryqdz4iyE5ZK12WevjQTllS3Kewqr9fCgu5knColl+oVTf5NSxjSPvm
ETDQQZ1r/eNozwbooxp87wFMV6FBPZi24ojE+Wig4VokPzN0o+AvnJNuPmJLzce0Umz1YOR1p97p
oZL/UDQ1V/3ecdvFz2yjt3fc+IZ3ouWOC5cMQwZVjZV3ijtVnbs0NQKi4KXlC2Ze9K9aC7wh1bXY
FchLJTq0ZBAUuhcUqKaE2rc7xNSkK7R9bl+xJ5771U0GlkoOqXGT4aJdFduGbhhLZDDpR+TiH7c2
21NCb/6aGRTim0d3RnWzb0KT0SE6VogLe0dhiuSYNYZBa0lJjzNl5I87P0qewfpHURmXA0zkfnjx
lxZqycu6mbJSD8xs7tPEt12leIiLJHS4al70xVmArlynIjZVvx1ghz/knrogeVTGXXaHcOWUnM04
H/ae/Vo1gKoZmRq4OobggPBREn35w+h6AS+dSzOYRFkOgTeHVXLK5rH2HmdP7X8sCgLF/tDCEHAI
+17tDjX9K53xllbJP+t5N6lXJV50hK4cLYNfL+26H3Tl57dVrA2/bh/jhpGCwwqkIWBqQo+1xIHl
zHWr6I1BjzxX/0mLSJ0Os2HPe9Wz1zUfyJfwYBwNhXcO5uWhDD3zV65g5lYdC+9bNkTqEThL9dYg
Ts19BGQSOWM/ZvVpajMn8mvU1bUdPMBrP4prAexvyeAAlvPVh1FcvbZTFK8Ci//xD3fN9Ws11we/
RFY8OtXK7F0z0JA7ecDWEeMFaOOAiYcxa7VsjLae03YL5a5l0M/wxCZ3ZA36ziPdcGzMsoMCYGiQ
QcV1kBBmaqkwimIGlP3rmGZN6/3svSp6D9uRmuw4nY0tkWUQR1KBlkQpK/tESD9MRZMZQVnlVjAz
nfx+6ZJop9C9uQqcjsBuUbZnOOflnalHt0hSZzQCYsroLlS9wWeGq95hcpP/lZUdAbABSI/5E9sh
HXi5SoHUeWiM9RgUcRh6f7xRt9Mj4wQm1DYtD/CxoFW9s+bGTTQZYUAlg8jgdRu8YJjaRfp7CrTa
aKF4laCUVql9Z0C2GNLa9GEu63Tnoz2xA6x2ahL5UPlg7ETyB7zcaWuYmognYwiGdGyax1yvgcg5
jaBZAoqpecfxKHoA2SMyURCV0Nq2HRiJI6sV1SGR3/s8VqKu0bzOE+0YTW0TvZ0s4X4a44XGlsRn
PDpZXeinKBWV9lFExDs+GHxoZ7UUg/vDEKVIv1WkVj+UTmjlFaZYtwW/pceoRcFeUR5yQuvoQ+YO
ue0zcbs7k7l19twp4Jjg6WBsWPXkHOEh51h3XYCyzfxPqEAnDI2aWoNi6fTzBAdJfZy0evxw29Bu
XDPZiwOkT0OOcVv5fp/FuKKojRQRtz7QmJ16l0XWcrBK1zkw6eq+x1h1/u31pFVZf2wKlDQfyW7l
bOjL9ah/9UTP4MfjSVjvx0JrfxalKw6jsKaTaLrl5xOt51K0xc4923i2gFCxQajByNe7umawPLZV
2ND07M3W8c1a7y5WZO0xR2y5WVbgFUnrgKLaKpKvFzcZ68pmNC3u0/KugwC5vdqJpgd2NUIAlBQl
kqm16yrKMesrsdxbLXfin14LaRIOvRF2v5qoKvMzhm5Q34VIXQL3gSj9k67Owrzc/h4b1w5rSSNN
jiy9niPKxhE+wCaha8fkN/1gu3o3ZygJ+ENnpL0fN2EWlEhg7Onqba2LiQZAANIZjqmVeasSIx7c
JZwDpXSqa9Z38XuzKafDMKTaW9xkexBZsyd9vXHZnwrjlP3kVOS6oT8Mk83XYWzQcJfqiP5Feqzd
wT1Nffk5LAc3uH22GzcOWQq6sfhXSW+1etJNkaomTLBz0LY93N/O4OnCNyuY9G6vs2bGlaGdpL+Q
aHhIpzAULx/VYtX0/ypvDCwg0MtxjIz4BzSx6ujP1LXD0yQaM9CUGnmctk/jf1RFmPplMGvrYaIj
Of+4/XtWQRUlAQa0ZPIH0w4crmtT1lsJ8Ja8gAlBDn53FbTSqQmfRAqi/bCMhnqtXLjja9rnR4qq
+q/by28wcLE+mCjA5rLAu8YNdeA4hWHDjDA6iVldYy1Kf3v10ptHWYTBf+h2W74DsdOMF7fRnRr6
IqP9J7f19q6iG0F7fBTJXmNvZfmeToVoViIuZKy5bgcXzcxDmwwH1khrrkjQSu0xaULnR9/X7XiA
NN4jAzSG/o9W06c63j6U1V18Wp3mJuU8EG4kcCs7n0thMypd3tVulPY4MU56YCBG2bnxq2jvv1WY
V0f15al8uXrVInIonimQBtP4mt80fZGckgHdFXeqft7ezzoXlUvRKoFnRpa5KBqu7nzHHy3QM7pX
BAuGt2OB1MJBg6XYPkxFZn8zi5a5+diLxkBVocrztBGu9k7Zo4DeOFc5QuFSbwPh8Kqf2RuxgYgl
EXoBquZNn1aDP8zFXwvryc1CBQPXtAf4bh0iNbaZ6mOjedcQzFn4xG2IhtrsdtmOKVmZ5f9OFbAd
NT0IcF+BOARNHlQRovCKRGAZHrNWMepjkzXpZ5yCHd+NSVY/GlqH5bz9PVem+b+F2Rqa8JJ/dD16
OTcpTIBlxv3MUu2h47TvJkdEjyaY9kMxu3vF7c37A5KfsoE8VWrOL22mU+owPKUaHIemMXxL3bB6
tFuKbaEB868Yw+lkxTBMISntXdo0yREN7fYuz9amyT9lzAczL/MxL3/DZALga2M4qPvGSr9NCcnR
xXbyxPOrwjCNE3+wpKfbB73xRGWvjVOGHIAWxcoQ4D5GI/egqXE7pz80i4h9o/Sqc9LM5f+wlETs
WRS8ealrP2BYc1/0xOFXMIjepyz2zN8txtnyBWXVPUzbhnmldPr/i8mH+iyQVdWRYbMZDjK7F6p5
UODQ+tYvWRtMiL8UPhPZ2jukGlzHL9H3mq63T3XLDACL5VoS9+HsV9YI1BF9mVlxrwo43zexmY4P
6PzpOwW4rW8HbYs0NHIOev3t1JQJnKqfMa+z1ZxMg1GkCYDDSdRVuGMItjbEWAnAIjqRuKuVJTdF
tCxqBmdS2CeSD2CJj25hlP/DKlS8JTce4IxX4ytdl4yqWYCcF/TuLkual8clrqude7iOyZ+Mi03h
8im/IvpfvXXoZ6dqsXMbwG1WoZSrtR9mQ/F8HjiMnGZqH6pwFpdKn+IjSYJKrVh1HpB+gXLc7JWj
qoya7zh18yZPotIPl8Ta+bJbdpdpcDIGoPcU6la/MByI8WyBtDRjTf1BLfPM144ntRAq45PWbi1Q
JiHPsrD/DuTZcqvHgioyLeAosq/VMGg/ws40fvFUh/zcl81oH/LGTK9JJcqPGaxxEHfClW4ep9JN
qp1aytaNZggRYyahg6/QTqWpz8AeBvuqjEn31RMagFe9jt6mViF2bsHWjQbiT75BI44ce3XEfHlh
FxSFEWVWwMO16nKMBIpFtw3BlkmHppeZWD6l88qPIYI2xi5m5irE7ASidfWjgdQKJIVl8a42h78k
6pFfUuLVHJrrDoROa/QfZeiqq0BwXJ1h6e/DQXinZsmVN5zAdJgsq0B9qv0fDDvE9UA1wA5Tt3ny
rc9srU5vMXIVFjW6LPTTotKP46hYML1Y8U5xdOM8ATXKYXCyRVp+65sqlqFLa8FXiyvvAOtGfByg
MrgIt00Z2Cy74+3vt3EhX6wn//7Z1jJAAABEEuca2XF8oGelv3HKdiJDqJMdn7G5FNROzEWD3CSE
fLlUNTlZj1qWfc0ryMIiBKvejhSfP5V2uLOprUPE2TO0RCldlnxfrgRHL3hQd4yCsYyhFYuBuTSt
290vI3MGCcXHy+1D3EgA5WQbc+5UeFh2tbMhzhVjYaA4MBrHyQKGaYpPSaFp5SEtjfG7a09ediKh
dSMfkn79vkuHJLj9EzZeu5zB4ELgXLAtK4fciUnF/7pR0FetdrIqkj980B4j2EbQgemiTgsLi1Ry
WN0WS8/irK6NiCCjqx6MSgyPtrs4j05j2w9RCKzlyAl1ke90XvTh9g7XQ0tPT18yrMtZAUmUJ7/6
s6tKrzHKlakQgXBKryYSQDUNLmewQw99OyIQptUlTC1TRTbpW0MrwjsrG+ApH5S8Ko/MCJuXZrLN
5WwPWSNrUonTX0bFddOj5VZNdFjo8+gHB36lPQHArYMD6yEHIOW/64pFn9KDqywPWQOG7ITv6Ipz
Dnsh3mXx0t15INF8N23VE9x57un2uW09O5wA5RJmOl5zgYdOGWZuB3cfzdLx6PWLfglzazqm5TTu
XMKtd0BpjSfHgKJUpnr5hRweHXjzJQ6KXqTepUavYTmkTZV13+3Q0L+7g6F9m2hMJn4sTPchBcrt
vf377VLq0mU+R5l3XeA1Mq9rqO+KwNWm+OS5TXiamflsZ7HsWJmNGIZRT1IZoCeSBmX16pM0iVRz
jpHFoBdOkTyOEDmNe6VZDiKn6+APtteNp7ge++TvvS71HhIoqhtwLa8Njj5SfDMGiF0MmBMZEhvc
BBDjUJLzl/zdh5aKc73jmTbuEVyDUm4EphvtFUflJGK98pJUuaJw9imru+KTmuWf8s4ddr7g1rly
mgSAwClecwFmjtUrml6G1yxrJuGrChPRC0rMd/XoDEASEQYoTpNT5ns5+dYO0SImDeBzvq5fzqrW
9V02Qh2fdcI9gjcoVJ8ycmL4ztQsOyHwhkkw0YoDkY7bwCysMg6nVzJcCWTxzVTp0cXrHMSk3Xlw
u2uZwBd0KTH3v0FTR/8UStTOO1doc3kKSYwlGRK9vbq9KdSUPFc3vBJqKZ800OnlMXJagCMtYcb0
0LumVV5NNymboF6YhP98+51u2Ir/oFTAs+jIrrfPKECpzU0igiQfnOEXaoiduCu5f8OR2VFkCyvX
SQrEC9Ne+H1kNZCSem21xym09c05fXRZwfy9FtJBxqaeIVfhEU9tdJ+5feK7Gcw7nRPlOw9oPccj
HRi9J+w/ATM3e53OloWbpYviKNcGhpDo0asY8ziDQBEFNTTDDEqnrJAP7pXWyc7CVvP2i5cDATuo
epQ5Z3D0DTMYqB3fWZOi9Pejosxvph525p2ruXkoMj1DyMB6naVY+VgxLBEpaKGNveX3VRp9V5hL
MQ+QkpV7mISNaA3cHm6DqSFJ4bjyGnka6mmYIi8kCiYkFKsuLd90xWIEkVFFP2Lezx5hyEa0hEeU
PEjkntSEVtESMU436ZEaB+as5ee2ggRpGe09kL0uf/kq7SRQobkMQyQ44HVRIXWXmCTSImJpOpH/
qqNUi+9bCzSr3+hLOvmxoUfe3dx5xXTpVWdRgrIfLXg1kF5Jgkg3suRLbQLi8efGaMb7sBj6N2KM
7e7QGUNlHeYlAQ1bxEBj7/TEqZoPMdm6/VshCuv8Ma8mohoEDMudG7Juwci7/PRomJmHy/3V8x1N
bUphLYkDxcsML9DsxZkoI4Ah8Ot59qLHPlGr5qCHXqQe+qXlhHPLbPWzYSjZm8pLEa69bVC2vim1
It4yYyikafJSPwsPbU1p1dGw40BzwiqIa7uipYYYz+1VNp4GcQ2tSIBhTPSsCxd1rbtDY7txAJNx
cqcSDr9Lu6W6OGDYvt1eanNDYKP5h8GTV9HUkidN3CwcsR4B6J4SvTrQpDd2jm3D28r/Ns9cAp/J
n18eW6bWqUrVMg66HqIMxZGw77FBCqCsUHutTL17hEanuvwve+MQJfpTf1UJzpYBOqKOB6hHWpT7
zDUrybGs3WznDDe8HO1eYhb6Y1KQUP79s0sRjm5b2lGWBGkkSInYI0XKGOhOBfFmEU4XL3Tj6g1V
/+GTmdfJ38uZke+wQYtxRVhG14YmqpdqMsFEYmga0jIobGF6qKs3RaOG0GN34nr7XDdsKVtlxhmQ
CMWRtVcfRRtVVFJFkFtdcl4Q9bqaS2WA+xfzF3VK9phrNtajngm0VnI3g3pa3Z5OEvVVSx0FedpW
JygiLB/GqOICtfF0Vevif/BMtnSgDC9JkY91W88xxiijdREF89Cg5tBl1XnGlJ8Rf96Tltx46SyF
BzSh/vBedbMx3cko6jQKWjv2kLmx9ftarbSgGuMmuP3VNpeiXMtVpRz6KpNYpkQDQUl2OIxoRS8J
/LdhHbl3St6Pfwd5knbbpjdBrxjoHU3ZledbSi0fhz4VwTJbc3E/tKHRAL3OLeNY1Qv64LNIkvCr
lXeL+HJ7l0/kTCt3SNEbrKjMRYl9ZUj47DFqVlrrFt3poJQUEBcI4SC3n1yv/NWKDiw06L/y3C91
aBxpms/ZoUO5xj47diyyg530/XxQjMr8MrRSQb3ue+eht/mDk20l8ZuIMXWxE6RufRgmvAGQ86hc
KoAvf3GKsiisaoN3HWsrOkTI7l6pAmV3ZD7KjmPZatBR24TNTbbwmQ6Sv+XZ6SgmYgY0dcE+Ignz
Jm5qk0C4HCEKiEBj1UKcxrydTnUYx8e6Eeqh7uJ+J6XdMJcyRkVul64B5Z3V7WgBpTeJ2si+azX8
KctpuGunyTyG7mIeZjMeP7hW/juEpWPnbmz4OgIK6hOQ/JLyraHNi7Bg6J9o+KYwCl9DoK/vHABa
e2esc4brG8j0Bu8MPNtrwVN0FHpjUtHbJdxOC79qFTM8znHXi7OeG803T5+TL12uDF+sbuD/YCai
INcEQFyelQVagwtMCp44334YG0aUoh3kn8xcyBxh9S4ySEwFnXuUruBQeYydaPlje9ECedQs/Arc
8tfb6218ZaZXOGgJj0Zmc3WrxehEhm3T6xob+i6e/cfR4reisR/ryP7SaMaPsgCucntNeXNWJ89Y
K/aGzgcN73WY0Y5I+jXphHxYZJTfWsbp/4+z89qR21rW8BMRYA63ZCeORiONpFG6ISzLZg6LmXz6
/XHOjZvN08QI3pA3YECruVLVqvqDJ9vQWsPRokw7V7/l1NR37rqN08vR5WHBweVj1wVnU8ujltQX
q0Qn+UGlqfUg0dNrrud659wsK7T+OrRbl/9xfG+UU8zaMEsILTS2Y1gtntSqbQdhLqlGF76Vbrul
2SKpWUaK+BXWcxN4Tl5LH+9P8dbnUntbuBB0128uq7LOpD4WFBSUSlJz10pl86mxDMRierOFw/EH
oxFHaDJSc75JhI1mnHtdp1gC7i8DiVKGX2sjQsZH68WffNh/hlouj//cjH0s9eGY98ElbpLiLDrp
h1Ylw2lS0uEPTiIFHaSFFTTAb2S384EHBlRZHC+BovuVGsmPc83lYE9l69ljs4dG3Fwycm725hYU
uNI0immZCC6wuZoYAPwkd0e1afN/NGVW9/yVts4gbyNebDRGbntncSELuWlNnBpNYyGhjnGePIEu
N9KDOk0VBZZEVSIXlGi815Le+lDScAfkySLcvA79jjaaQzRJHH876Y9g6eynosxh85S6OL59Y1LB
o61sAfK6VTkeY3OyI1xLRRnOJyiwHHs9lC9KB1Tw7UPZi/ABcpSQENeXGrIecoW9nHVJ0fn7mMtK
yNmbLK+fK7Hnv7h1xZA40RZc2q03mfZgOUU6yzQG4WtbH4UUouAY6PIzxnpo2irt0LznmdX42EIP
PwZaM3vv662oAanBQOh4kepY95NDPZXmITd4GGLngxKxCIruNFM2+UfOwuBfAUOsOYRDpn0jW8j2
8HxbG8ih1GATmTiXNxuIHh5tB8fCgWjKP7S5OZ4quzFdijvGTi6yORRuGwbJCHC7dZMLQkAUGzR8
L2XXB6c60eaD6OP0QW7UP3BYwwmZ+j0Dsabr/FJTJ95WEkM1jj0/VqbWey0gNy8Syej2ab23YTc2
EZO3gGnAgd02R0IjKbp4tu3L4t3VgP0y5hcBirGmElWGPyYjJXrVhWr8zSOifJjUJv7n/pHZSPQA
JRCSuWUX39LVg3EKWwiIJcAhtTIsr27a7NDn1h72YWMJ8eulTwnCAq+NdbtNs0FwqxFmax0Ej9Pw
f0qF6nhOakxa7n/Qa2q6iv2k7ZgbQK9RUcpcZ1O5je5Q5ziXHpG6/mIMcaoVbktv45eIssH5plRZ
YIN977L6n1Bqjcd51OMnpQq06uusV7SI9L6yhqdBG6TxNLRiyr5KQ49ZQtpOloKJVBnmuNhE+eey
ou/iJnU9P5l900nehBrf/NhXivyZBnBbHyU4XN15noLpt5NUPQreQaPimTRMAibp0BTeMLVR7JeZ
EhpL2VmZDkCC9ehhGgK3djLnu2IN0/hsFCNKGKoW68qliJvsszI3oek2WL73BwSny38bHY66C46x
ar0kL1T5MmHa8heafmpwqMOOrWSLJvpkpvY0upWZ6oWftb3o6TPoVQzmz6krT+6SFgCSTJvsqOSV
Mbt2ZetPiTMl6bcSpI583Fmw21wNNiCPbU4BG3B9vKe6hzS5nDmqWpI3DEnlS1qiuHlhwKxUC/Pt
iRLjLUAnDbeUmzMek4IGxoC5tDHI1nPpKPlDWwG8Qk9v52xt7XruQGhFiPzYvPKv8yT822KBbHfo
R4aelierK8IQucgQZo8aJ8ic3J/IjXSCyEd+TUFmg10wCcAOvJ2lSwcw6ER4DL8Y09i4KCOah0TX
9QOV42Fn0M1v5G9dZHLANq1PtjBr0YBHpAvZD43P4gVPqlOaH7Apb4/3v2/rssQUCJIkdEUadauD
3VijPg1NTV8CwEpPR0gNKVoYdWy6tYRRykHLoJd6cSbrDyrMytFLIksTl/u/YuuDwR0tLVcMw2/i
Psby+WSOVAuraAhfQMsWnj4j7JZLqCzdH+o1iK6vsgVeRflhaSqvQ3yOppzWJi0NKhLB6XPnFOVP
+qFW5VZZrEenLJuH6dSpQZG9m2MpeQxbGmgQy1PzewrR8ynPKqf1tcxAms5CaJ7urQGiCQNRSU+e
49B0Ci8eDQS3pKirX0RWpGjNNvCsXaNNpdwr6I38BXYj+UqqWkgnrNQR6XcsbIygIRbv8DSJ/8Ar
FjwLylWIIQHLXLNkRmpykmKq0sWR8xfY3s4ZkQfNzeRR21nLjeAHeB9yJNXEBYq9nKj/PGTaPlGd
wAKK0aVtdgyqnLu3rPbsDrYqSZSaaTXSmOE2WPcoyqrSnTrXWcZYHx8FUi4QKcvA7R2FKU4KXf9V
9WZyHM30+9BHsFQ75Z/7W2mjpMFPoIoEaFfl1luFeaWjkFk4Ese01OKLpKfZ4JZxNR8BCikn1MDD
HdDAxjHh2qPAT7DXF/T19dQ2s5kOWTNJlxR4O3LNfebBbozPnUTsvf9tm6tIDsy191onW90LYh61
xOg06WIgz3OJzWi6DE5t7CBFt0bhYb0AutCAvSkKxbg1YGgSSJcm1CcPmer0qLZgeO9/y+ZeWUBy
SMVRUieBuZ630pZie5wo4Muom/gOhtaXYtT0D71J5dtwxvlfetay6epI+6NGZszRAQSY+Xz/Z2yE
EkfhPmfdgCLcyIiOzpC3mRRT1k/H6DLhEe31sPSOpKYz1ZuxO9M2THbWcWvQBasE/ABs+Y20uaAz
lSNIR5c7Cs1jKEvBg4Z32vssSsWlDwvxSe3g4N7/0o2gshBbYSbRf+Zorq6AuhGxOY4lQLAorr4q
UaQdw1YAUpy1+DBKdf5uxGbei0Yip1L8CQNjwZugJsMD57ZqI8eTWoWG4FzS5HxftFVxUJzqn8Cm
0sizf9yZ4ttNTF0DcAc8X7S6b9pfidIqlao2wSWaLfWLpU24gDjFtHP2b16mCwsCKBYygLA6jTVm
dlJFK1q6Ghenauznuq+rD52jNocu66wnkWsWJLwKUCL4pTc/NBgaUgmvUuqLC17p+vjknRMk8G+7
y9hHnezOZiR+NsE8Ty7qxsGewf3taeUqoKSB5SREeYobK7JtONn6jEX2cEnGLsQ70MhE7jLxZfsU
2b0uHWBFWrY3FxXSFoKHh+pm6lCQUxsGNjT3t/LGtPNARvljOT0kSstW/080S5IW/b6k6Pn2wpnd
FOB+fgyZjW+J6Ozvtiw6/RQ2mgUtMzJ4TLx5+EUokQBDekQ0XV3D3Rxp/UCH/0LaonllS2HJbWez
cYs07h+bAlRnlWXWg9rl394+MmJ6y8uSWH7TrHA6u6TIUg8EgKD2UrvK3skF5rGunhfDWZlD+11d
i+4AtDrw7w+91oDBPpzjtFAa2WukhGv9rsBugh4NaHbAbPUPad3qyLoUgXpQ+2g+j0ojPVZJp/1w
pg5HJRE3p0TWAleYaOTQw6zdpjKiv7ugcHYutpvblB+2hEP+ADmE2tL1big1bM2jRO0v3SCZX+3C
dNyimq0zHASs6JxIe0GXYHi5Px03aQbFNwQ9KCgwIhW41R4QEoVc0PjdZUg6qz9KgZP46CsmX0Yd
HaFjrebNHvn45kpb6n0YUywdG5lotd71Q8oBDKv+4hS8ew01no4yZfDj/Q/bHAXsEMIIBIsbqFhj
odBX2g1nixf5L82JiqdWnfd8C7dG4Y1GFAIvsPRIrtdM6Fi+IA3VX+rBNs4N3gYnGpB7nYKtUWjY
WzIoWXxZ1rC3ZkK3KU8mXgEV2ltIO5neZNfWznVwi0hiYYDlgKwjFpDLrzKZSlCpMIO8v+iDZZ87
tQzrQxGYysdMs/i/VjJQZ6AAYjzNcVl+FHi82gdyUg1mcNbqw+H+Ct5sTdgb4Eh00yShWVTBrue2
tNqoshQxXyKpS1VXK6i6uC3yMJFrOiVKxyN51+/7Y97M9DIm5TWkTKB53jTZ2qqM+gYA2EUiPf3Y
6W3zlFfBsLM3N78MsixMGOI6Aen6y+wyNvCL12dSmHD2St3pLgkGCJ9o36pnfEOceCdJvQk09MM5
avTVSNLImlanPBxb8PGKMSHyridHBzjbo4Ws++cRrWp3VELrjCa4uIRtHL61g7iMTC+Bf4gx1JKv
P9WMaQaBAkEIShLVSc81VBsmegmmg2zKzlcuf9fV43sZi3jG6iHLDU/meixbg6vZVtJ8AdqsH+vA
mR7b2ow+DzUmPDtj3SYSDKYY3JmEbt68xuq2HukQWq2pzpchk8Q3bVCjd+SjdnzKh7p33F5vYsVt
G6P9ewgd/cnunfFDklAR3MkhbncsWQy6BfDTltC2voEkKYnaRu+1SyGlqL9FwBr0rtnjA91O7TLK
8p2U4W5VsZcyDkAsoV3aJBKeOmWDN2hj9TnuKEneP4K3h4MuPkL9wKrB093k94muZkEay9plgk/q
2kEqH6e5sY9tnseHAYjiTi5yE3ap1yBMxx80R6B5qNe7hqDQ48Ma6bySsv6MeJj4WZbJfMjDahEx
RbBOuOD75J3X6daMLsVTRKdYPR7d18OW8CYtyPP6BXRbdAC+1HuZQgexlLQ9rdStGeWBuvSYmVZw
KddDFeGUCLlI9IvIUuFHbZe+hMKcH+dEnf5xJupYO4djieDXBxEADpGEI8JxvDFWRO5ViasIStyg
xvVfWZxa4gEGLChtrcpLlZjfSMY5q3PLUyl/+oWuln/f30Ub07s0uQgd3LGE/9XxxEO7yaq4sC5Y
hCPo5FiVp6eBcrTtZE/AZ+MEsoWAQfPJG92uCVuDQg3hCs+lFp1hCpmHmbk53v+gjUWEL7BYoKC0
dcsMghdn4HLnGFzhwqJfYaAvUBndATZddR6yUdqLGavPoj21GLVaGN2i1s5MrnaNRWu0oOye+Tw3
7UcjwAqz1aO9pHdjFHihiywaWegCbbvem1ndaQ5u9RkkhrR4Qja4Psw4I366P3mrM758C7qgxHOq
0BvSopYuFu/XKfN1pehcVDuVI0z/X1avzJWrTwhyuCHt4bcdg9dRQQmQ6VJYo7m1CvNd2ypAz+vM
H3A9/JJQ2X/oAy1J3KFISsctU7FwK7sYKC06JNrH1KbJ8Ce/Aaooe3MBdq/xaPiLTqOuj5nfT7L9
CfeB8cMYWJYrwiDxzHiu30uSI1wcDvLvmV5XL2+feDBL9Dh4YZCEr0JyldEP68u69Om9KV49DdqP
wDKF21Z966mSWryHMcOt9+ZR8fykyQ8qhKfcGsg+D/XYOJMo/RkGznOIK9JZmGPztZFH+31Spf/E
NKa/3x9zYyOzv2hjWlT+b5+0Sllk7Vz3he+UQvuA8i8+DpKcXe6PsrpZly1FT5YAvNhPA0NelS+Q
rwE1hLOKvzjT/bRxxk2PgxjS6lKAOMPwBKuW0u0TPBDcFIn0+lg1QR3vFBtXl+vrr+AXgG/E4Zu9
tdrYQ2s7nWJgD1sEQfM90Pu/p2IyXGw91S/3v3drVl+RWJAFuMjXUTJSqhkrtbz0RRC0Jwe1udOs
jen5/iib38Md9xoqqLetLqGoiZG7qufCbxLycfoytYtHpEX6Jr0RA/I6dehULuKWWG6gqn993zWG
USZFJHLfskb166Bl0OQ6ibP73pRGo/FjtexNP0yipDpQnTHytx8N3qs872iz4ye6vpMQzwBeGLeV
P3epdGi6fvKxGu+OQ6nnhy5XyXjGVtvJdTZWka6theWQAfoFLPj1Rw+o6RZF0pcoO8vaSQu60nXG
Yc9hfGMVoQpQGF6am4CKVrtSq3qJB1BQ+JGS6W4aV9W50lSkuSSpP97fMOun8rKMjLUo4PLSWJbz
+osQQCTTkjjtuKHV41mrA9G4sdDyj9mg6OapAo37GJp1Px16REJS1M1pFBzryRKDl8hOkR3u/6Kt
KUawZHGkpUaAUPf1DxrzKOxmZeLjETT9W6hDC0MYrbmdGsHmMHT8gZ1QjaBefD1MNzapIN8p/VQ0
9XM4pJYf9La08zGr5+rr7PLXA9NaisM3DGQRZ2o9OqLwjd5JNbegwmMetLxLlFMbRsODPkWj5Ca9
lJxxdcyVndXd+EhH5zlAkRBeBhv2+iOdQYK518y1PwpT+yIZ5fCgOJ26M5Vbewg7RBLyhZFP7Wg1
DOXXgXdJXvuhpMsvjlQHH6pats5SjYV4lepUetpIQt9wbk9Zqziemo7iiyHl6c4TcuPg0LiCRUoj
R+E5srqT4rGr1TYKa5/WePHUm0bxjbezQFou7Hdu2q2ppRG/SNRC6LspByQV5ulKYgq/o9B/7AsY
ReyhN/alFgQHyfiiVgMS/9aGEQ5oIPFSTn3Zwq/KzdhpfM3g9JxRwqd8oj7ZfMTzfAjfunUYmUxn
adjCjLxBEGcFqVAiYEtRxAk/aS1kWDh73Q538GYWGQVEBQGEChV55WrBAqduC1tJE4g1VucWcMHc
YhJ7Z/12gy7DUEKFEog48s0GxQ4qJkMNYj/sBWd8ykFmu0adO9VTn+ZD8KJG7Sw/DIPaaKde7mMQ
vrlRSEfKojNy+agUJKp//55ba1i8ru3SK1pYijxQ1rldUBWNakVN4hfVpI3ELZn0cdLDnIbRyIY7
yjkaoVVdzpYb2Ynzt0b2G7iQZuTkXRDFS3UfRXpXrhWeTKOpNT+UCcbGaQ7y6EtTV2mBSkwa78H3
bw4Zkwk1HmAuLDpSjNWa6V1fRH2ipT7SGOM7zMpjTKqy4LnOcmcn3G4ORXIBxBRdhZv7S3LonOXO
nPpQNNLL3ESqO5apdYnn7OX+amyNxP28cIBB792QEMO8BNcTtgkHDZHjVqvxRQxGDbZ5Jh3vD/Xq
nfGfosLrwsMB5Bm3FKK4Na9v5b5u0tCRk9Qn11R/lzrNA/g8mvMiQXOZ3AzbyJ+CNfiZoNKaPGDL
E9vYUXfyD5g/deaJutM1V5D2dO+Nqjee26w1pKOVxVbpjapd/JKDQFfcvhm1r1gQBLOrZjkQPMRR
p72v2Zy413IlkIvbu18VwJvpQia+NZSZh4lS4gq5Fl5PtXkn49u6LHjCL7ZV6NbfiGWH4xAVgDkT
X48V/TJ3U/wInuWNjZDX1SFkA/5BwUehZHS9OqAUWyezrMQ3E8fG2g0tmDKezMP9TbD1LZx8YjPd
fxSeViGzQbIKOZou9o18Mg6oKmsnyFjN22eMG5yG+IIAXKgM19+C76UalRMzNqRq+HG02+ZgmF3+
9kucUcgjQdkCXV533ibJHAqtCxlFnuoj5Iz0pAeDtpNlbGw0pJKpgCmv6dS6Jl5LDv4fVD982MKT
dbTCtEGObrTtwjWrzt7T07/J3HilLRD7he1HDrUu96d5hC5dOyc+PfPp0vV2AbI+g6qE8/L8bVSi
5hjLifaXnCV7L6tlh63uBzRzLHLT5dq7kZBqIstcCiqJXzq1dqi1UEjQQZRZu4y2XL5XonH4WoD/
+RdJV+u3kI3f9/fm1viLji0y5TBfbh3AAyMtitpJ/b7Iy+lE1mfXUCqzzvZNJ03D94kq6ucGTFJ3
5Maqi4M222m5k2AtYWQ9C4uis0peiX7XOjxm6CZqgWhTP5L7/KzhQSEh++jYn1olKT5HWCGpD0Jv
9krMG9tMo1TL84NMEl/ZVXSTMBxEEtTIfXMwtMkL7EIYbkz1G0Ai2O63BzgekVw0S0mJd/vqpYfF
X2NFRlH4pRhk1VVmvf4kbBH+HrXJ3EvpNmb0ajD1+jZIcbI1jDrgxd6l+TuMHMOD0TZYsSQvUiJ/
LwOjPN3fSatS73KXwpmm1YI8KFfq+hB1cTsIp9JT30BGt3fTLBm+NAUSrF4+xrK9yMvk4463x1oC
+3VQOp7G0v2kOLCG/5UNGod9FaV+bov5GfHrED2mcbogAKYdQrMYTn0m0sOYmMolbMreS0JRH8kf
618Nvp47V/DWpBMYAevaS9akr+pc7J4YnXGbxMLAcLGR++5hdOzqsQux4wl4N4GhTctpZ9SN8LJc
lKTVlGw3BP9lOS1MqUz9oM3n57YEFSNkyf719uWlEwOvalGNMNfZO7ol44COaerj1CWdCiloTtC0
xeealuynNO72qJVbZ5MzwrHkvHDUV+HMbEnPG0diLlHQR/xpLI9G2NlnMAV7iuXbQ5GXUwcl6Kzj
szyao1TZeeqbtWq4hhh/VboyexM+EjtxbXOp4AKAnKKNfnMFJE0sYfcZc891SfEoW9LwEFBb2ym3
boSzRWaRLHqh2tyozTpy3XTWwENLT/K5/1AETTi6oxPP4hgjVV77Zhxq6sEJRmE9FFiC/Ht/q6wF
j5ZTiZgBNwEqMeRW61fDjPGE1cyk8mlho3AHnFa+hBIEbF+a63T4rimxlX0rRFmknk1RfXBjaUKS
220dq3yZ4gQV1qRK6sabjUQvjsWMdu7JqRws0u7/1I0F4Zc6IKaJAbekEMCXhRbVnJ2m4VWTZnH+
juLGztHZGoR9TFuYXibDrLZyH+hUf4Gc+rGNDwcPm9Q15qnaqYds3L/L25JNDKiXWukqmCGrUvSL
VqJvDLX1SQmm+ENjjPFfU2VnL4JcfU9DfWvARUCGesFrx3IVzyxgXlKU9yHWFqU4tFhmndsxnN7b
0vxDo/l9vL9Ur6nlKkkgU6c3CvxveeGv0ugqwMNgKPvIb3NRPmvmHOku/KbIONDzLj4rQ9CX7+1A
NiFQ0fG8DN3cU97Xh+nBnGbVOGldiqFxsbTc/kqSXMvBBSTRdDDbvNdceUrDwGuTYtS9blQVXFAV
LQqPphNrKVVtW6MOA/FBcgvsdySvrMMUVdFFl+SUyXl5cqxEqh9EYGutizVaouG8YdV0rQentE61
MmIudH9KNi4uCuIkFMQ/3pfrGSlxhsVsNkFYY9Kn42CnA4RsTTsEbTPtDLW12HRVqR5zrJcC1XU+
kfGfBsqrgKZHZ/KDQi2+4FSb/YTQJWMjLKl/sruoZaKOgJAOgX21nQPA5noedtJlUDrrEJbaU6jg
g0sW2D/Ms7SnB7d1Rml4Uuvn8qIcvdpcc57KXS8D7g9kuTnEeOkeqnIudm7mrQWjxm+gxA8M++aN
JiPOHArHlC6K2srwXYTyrsnr5hMqCenn+3tj64P+O9SyoP9B6cKaQbLWRlum0bLW06U0P1slCj1/
MArwa4oCQCZQlrkexTTnMeoXGkGY1bWbUhc/08VLdkbZCGg0DUFioYe10DtXF2gWR2OGuH3oB5aG
S0KqSEc4svEJrqH6kJt1dA7tTD6EGXfe/e/b2vbOoiUBSgnw9fqE4Q6oQsbghHXjFHsYbqXnss8U
10n53KHPjZ0EYdnVqzuO0qUD2BuBBZLp1a53wCXyDrXQcdIn6VlvFPuEHWZ8mkJFeAhLZLAJpz0i
1OagiwI+XSH+ta5RtTRbMWG3I39Q1OCYDnPvdXVk+Oh0WIe+NNqLQ011J/JuHAU0b7DKRiQL4t7a
KttqTBFIUoMIiF0oT1Vqtjx2re6r1Dva6f4ibg4FuQTIImGeI369SfHtM3s7I/4WcWyfOjPI3FzK
wydb7Nk5bo7EGw9cLQEYlPD1SEnh5EZeIVNlG0J0nhJnekWDrcx/5F0w7AEy12i+Jc+C9UCCx9kj
Bt+Qqscwqlq8lf2m7bpH3ZbSk6Vnuebadmh+bgYkzo5GPmP3rQeN/lMvNfEo5jzfa8/+Pz9kaX5x
WGgtrr47rIQlygyJ5lgR2iFSRHrGDak7DWpVHqPewXp3FD1ToZS2h5QQt1LQ1cf7y7xxVpfbgRgF
pYhHmHo9+VAdisEYEalu0g59qcT6nWvYejpmalBYMa0/2MD4SlKjpGZBZ3X12MvKQVcx00JBdKnv
Hcqxi+FstdGvFtDonlrfxm3ObqLPRRWZgvW66zaWM9YXZSVd4nwYPOhK9cOUyrJ/fwa3tu8CXlwk
K5H5XgfBKRdmZ2QwIscqbvoDdtPGZUrhurh9G2s/7g+2uVy8gxAlWRSg1nCMaJDNslShYUV9Lwyv
aEtWLlDogiSlchhm3gU7K7Y1IrhsVIgodOk37kKVbo3EFoi9wLMRD7f1vAPGkITBUyaZU3swstyS
dy70rYWjMEILfwGFwra73pSiknioZV3oJzEWq3quOyCnsTO+P5dbNzhpGXkFlYfbOnYA4YLWHql4
XUgdQAxTi8W5hsVzQnq7fdfShcjcWYuM8/1xNzbM0mpGdBAaFAyQVVboDBSXokJmWxqJ8hBFZXxM
tcFazJD3CqVrc5PlsjMX4MLSioLqubawRQp5npykj/0+CnP5rOZBKw4YbAez1w1qLX0NBkOYJy1X
8/hSmNi0e0HRgIxR5wBojJzI9mcZd035FKYazpdd3r9keZOYeMIGhryTOGzNzH9/7epGrKUpydom
R3AB4MhBn3oUvYZWdS3esG9f/MX0hVuI8E2YWw2VNQn9O3rU1H/m/os8zqVXFrSONakRH8oOD/em
bbudlV9WdpWoLMwRMkiw1QvD43pfo0dbi7ImZ7AKJ3luB2VyTUmJvC7VVM82M+mAMID+g+WRD33n
5M/3N97GUQaVs7DVqTUuYfB6+L6MzHZIwsg31UIrDmGd0Ti1jTZXz+GIW4E7yVa39wbaSEN5HgCC
ItHlVbJ+x+eoNAHERGLekdT4ndKVzckYhtSdpUxhE1FiVfBFAyoYvZGP8Lr3Sc7Ikui5UCRffe4Y
VkmqgsH0pSowP5SWXNHwixRPTWprZ2G3ZhYmAnI7CxjvxrDSmkywevnSC0mCJaUXmnLOzVQ9mxWV
y1AW885J2ZpVTCV4FS188Rsh2qTLEw2EYOJHYR9+G5q0AnAlkmNtKJP1EDedU7pcmc6J17uU7wz+
WnRf7WMsHEm0efMBdl2XqgzsSOlqC2a2i5IONp2ki0NW9HL0oKEEUR/DBBNxa+jD6KC1PHnpgkSy
6taaXXyQomZ4CWsJWGwaqk3xAR5ebXhVqAQPlta16XMQxO2zU9v1e4RKMYmsKruaT7VtlMXOidgI
NHDw4HZwQ+Itt96cYx0JPRFUR0SVjB9wXlRCt8OX53T/4G0N49Az4X1Cw+imygQXJEWWLYv8opem
R7tDaabQrT1lxI3bEz1NdATYggjMrvNJszHmzhzM3K8MvZ8PWlg5iAVLFQg5nbLwz/vfpG5sQTzR
FQA+NE9BUK3CWI/zTZUuzZJAa+zwFDTV2LsgtNTPca4PnWdGVRG6bNNWPU/qVCUuooUOtNNmnLKf
uWok84nviLPDlEzdbw0hrNnTR7XOLlZp8ReMuYQsd+fYQXMu53DEELiThw+6HIXD59Y0w9TTC0wO
vE4EofSAzKcgYvVd9k4Pu+IZb7lZ7CzkxhRDb0JZBOgdRZb1fkEdIu+sTsvJlot89gLRD2ct1KPK
7xL+3IlRa/7qcoNhHAn4B8YPJL31cHNWtD2WZ0xx3Cu2h/hPpnhdLte5WxhZ2HmR2uY/WxzlqkcZ
Pq18rkIpGVwztCgwgSvFyVrqa6WjPq8hVjfMeSUO9/fB1pSg+Auun5wedYDVLVvISj6PPXj7IrFZ
f7nqTtI4Na6RZW8UAHydDph0wD4XP82b7karl1GEzUXmox6pnFCIav8O8qDwOnUu/n37VyGpC9dj
6a7SH7oOleHS3a7QxfDltrRPU6qZhxbxB89Miy/3R9o6RsQnAHKUZ9EZ1a5HGoK0S+cmz3yqMT+z
PLaPDpJ8roySxLPuDL2Hv0V6GJQq2XlKbFxKr5Yoi60mILh1MhK0RijnBrNZlm111KbJej8B/np7
/3aRyqAqg/oRUgqrWyJr9Kxo6obtgYfVZU6l6hiNmCBJnbInd72kbKuoxFDUI4lMQJTWKV3cykGu
yAkfZIfRQ5QPhVebvMjiblIIQFLkZZVcvtxfvo3t74CAYIcAR7jFOwft4grRQ52Jp7oBDNUE7xIF
F6vSindAJBsbBeU72BVLjnErPtLGqlNzG6f+MEr97DsqGqYPEZdp5QlthN0xJ+U4PvVATc3PYWir
wd51tJHlLN0YLmUCzC3soZ3qXA5LGQKPrMd/BxI1ewx2o+SLYmaZcBvLzL+gYESlFj20xPwkTRVE
m5qM13Q7Q48/qC3Gxucemvo7MF64bVZDGOpuFvT5nh7Vxmbg0UNjkoiInsa6qBRbet8lKd20ipTs
nKuj6ZZyOl9KQ5u9LCe/D+Kx32HAbi4RIE1ek9SX6DJcn2W7Kgc5sPrU76xM+6E4ZfYylcXAu1yP
zknTpo8580t4kw3//jbcKiaRYXCKCce8mNdDUz2aChzyUl+1pghv4xx+qgtTZU68DH1qcSDSZBkq
C2VVeIuPuob3l63BW+2F9On+j9k6E1AAFug4ySGNyutpaAuNt7NlZEjymcJ2ed+r3+NQF4ufhdyO
x/ujbdxjsGQgyVCLXdKf5df8p2bPKzuPyooABPTPgubQoE6H6Nbh/ihb30S+SzVioa/diLOE5CsU
DjtGyRTrGRCt5kbyVBxD4uLOB20dM5JRCto6FLabbBFLtlRIrQmDzQjSc5PnVuxpY2R9G9Mh0ugX
dMXLWz8OFi44IvBUJHNkNtdTiFIqTGYnyX01Q9HatXUs39Cjq1rDLWf8se+PtlGUIBOm+0lh2eQ6
WxNTCp0yoBRwj9i9jdRyVyYI7Ba5kX7FaZmXjJ43tvBaCILVs1MOUegGgQN8fKoNaTqbBOKJ+nDY
B8diMJPoaAp9KI6iUNsAlRdN6G9eEGRc0atZsg7IbeuKsdog9lCgfegboI+OsTMaD0Za4RVrq+mH
1mnnnfEMpvs6kAEspzsJRgfq0I3DAXi6irpLmfgBeqoeaUftJTZa94XWW5edtVji73ossg8KpBSj
oHms4jNySphIKW3mc6lMzSHqelSqzUWr14VaL38pebb/CLJGlOfZquPOm6BrjC4c1SSEKy2q1BVt
HpnvQKWPD9kYOr8BMdUd6pijDI8hHIbwANXVHA59MhCNd37/Up9e/X4aIq+ig8BEaaZeb11rRhjU
EgCoYkupPwaU234NAXkdVE91Nr06MPR/eDg6sKByhxsotfTkc56m+fRoFhnCsRF8mngn6bk9wWh3
sL8BxlB4uxFwZj477LeWUK2U1RcllkxXGxzn2Oe98lJ147f7k7Ax3FK558Ilx7oV4o4leRiyPs5g
zvEeiZByfuqSGUCTY1LU0edkjzVzG1w5umTFAALsDaxMonPFS6kB9idu409DBCZ7lOUJ8r5u45c4
dRdQm8lO/nN7z4NpRqUarxYSVnrq1ysNG6CEw5b2fpXK4jjbTbaI71o7gXQ5YrdbipYpj1qyHPhz
6+qzmceB3KeZ4zdhrUUnExZL+FRMlnF0lEmK3HzA8dkbotH6obRD2RwjY2ysA7IJ/eTmttT/xpmi
UBdamvm9HY3wQxVkUf5kiAaDqVrJe/EIq6RtvKEYp5I2cx2FQHrUsDkHU4AClAjbsf/YDEVmuvGM
+bI3pkGGJWsn5zUy4JbzVy1n0nddGPnHnCgbUsZTg/9xdB7bcetKFP0irsUcpiS7W1mybIWrCZdt
WQQDCGYA/Pq39SZ3YPtKHcBC1akT3tO6Fkce97RVJbRD5+vA7smWw7GrB0/W629rTS/vssOYv5G3
7y3SiGgfiqBD11HwVkSfY0OGkRqEseX1+xEWuQEWjc7TGglbHFliuyfsm/pf7iC796T11btnjna+
CL9fXkUKrn3ymuM48n7WmoiUreq6f/hmCHW9gQ05eZr1QudjRNDlT10NK6kKaCO78KJ1zOokczY7
/q6bAIzQ2il6dlyV/ml0NkWnhj5cX3ziqjpsFLp1vuscVqV3ErlUXW6R6bvbTTrWvYU0HgR/9j5r
nBzHGX38paJ1WBBNvQ9d3TuGqmgy299LP3a48eZ5xPtmqKafMnKqekctYjL38zBTNhDbPungvg0U
u1nyUY3rU5oTZ+jna4KGIaZ++qnY4gIe1mDod4Pok83CEN8ywNtLZ49pKbbvAJErA+K0X/Xp3n+K
yt/eWRjTqUjoDC+biy/xlen5BzksSz2U7Wp9k2M7l5CmAud+JCBM6KmAQFR/pcMYhAV6x/bIt0H2
H8rWGnG3rDVLiylNn3F79XoYYVK8TVE1TkjM5v6/FZvLvvDThZ7cctllcNwg7p1IZJBTDpvHO3J5
9FB1+nnI4FyhmP+sajypCs+D7AEdv7Z1CU8t60vgXvNKOLr3QBuz/geJaB1OYly6+bT3tZ7zmQCw
LY/xQO+LNMP/tJijY/niGY9KHNi6H3bJhiZv7BrfOcOWQrVLWDxK5XVewSTSFW01xluxZ6L54Swz
XqgRJrNbjsx/u+3atFckEKr5tZ66/raNguHiDHL8Y4NYZhe/s95YLoQJ9EWGM+uPZlVxmzuDv5uC
49+1ZMeFbpDPR5T88/agej+ID7tRrWnMCVUNgUmD2wd9ubrcM3dimnzEJd0Y3gjwapW7o15utwa7
prxL6uqHd7jNe8YV2uM13dQ/VVe1v9xoOj6E0y5HETXCs0XrV/Vf4mGEkzf+3jdFh8qyzh2ymWxZ
dcmQXo3eal4DfwqesrEPtrxRdfdquiN6yepw08Ux2fhhkzBLS9Gk+q8KHevn267AL+c0VQIF1xYg
/V/GFlfjhED3Uqjdbnmmjt3hz7fs1KbbXGG/r9pHXCtrj3fWJFNbbouKpjKwS2P/ItvjUV6yJhKl
Yv/XXznrFN5JVmaPRyWyUqJQx8mEJD6bQzsMjwLj1l2ViuWezCWGZoXsF/3sBPG8lHbV/mNYBz3/
iYa5lOORysIcOhKFzLbhvenm/oss0QDZ8DB6fLu2TlZO4UBAuiXqu4hss72Jul/qYjK1PHJCIXhA
9tms2OVGw/Sni0gCyiuKmSwXYjur8yri+DV2W/21xGn/GgxbZ05rvK9RkS2xeIow3aov8MkRAtlh
2upS9HO0QdECCCxp+DOPLqeullzXjn8Jl07W50CxRMr3epnvTee7HZVO6pfK9wG/hpC+OVdJG/xt
3KYWJztPdjl3nU2Bdti+/BccQyvKFKiMDEucsV4WR1RbIZs4egPfm9dT69SzytFlHl8Oe95vGZtJ
j/zwHPtGGvEwF1ntyKs5ZKgu9NR5mE1gVtmVMWcmyz1nHJ7QuLXvECzggO3Lups8y9z1o66riUSZ
Qbm/MdFf33q4FlgYLH730Uc2nk41XmdxnukVM7yk4XcVbdN8ayxQm0V5WzXjl26gEJVzFLfytO8m
SYopdftHHznADw9VgilWI8RKEpUIXlFyg0G6zZaOL9XqxiuMtH34fXwTTHgcPWc+HfVAnpyfEL8W
enJ1S+Kv1rlIE2FeR1Q6tKbkeEZE4Azk9nYYDuKHgrW7lx+zj5sgoC3Gp/FwHMkpdXQCBydxoC/A
U8VZMgxHe63cKqouixq/FX9J2PCh+AbEv4i6zncKrPE8eWq1478CD6gJB0wNQW9TKvhcZJbdoz5C
bphYNC75JNU2EPjX2x+B2ce7qBNLkof1DLmJK7J7tP5sX0LVHS+qnzirNUkbX2lFH3dSB+00taPz
b0zbYYTZz3U6nUNDlleejdtqoVXikZg7rQz7u2Daw+um3sTvWlEWiIwToitsu08vSxiI7tzuiFx2
YH51gxXPMbH+CZdrMy7ebxLZWjIDRn7ChgV2Q5nf3Po0zIn+GvcjwGcYYQ9oslwog+6isntEDlVd
2s0mF88flqkIqigeCowQ13/RUPVRfoyuEOfWronkKauzL0TcM7maVBMnPxS3ZUGE+CFIuGzIR2QH
Lb+2Jt4PeguhwKJVH9rcg1awFl49133u6SF7FLXANMW1kSlsT+JPHgZT+773m/inRl/vZZXI1IJq
O/GPOnAVz3/khAMbpz6iwcDqEYISF2s38T3n4TYsj0fqb0thaZmfKwc53Hmh9l9vsamy0siK5njk
JvLBCu2WQqdusANFqsetG8fV/OaHyj8g4dTdr9kepNIPCgJsTsRO+jjiN7CXiak4k8pfzXLVoVb7
FwzO8NQ5AykjkQylLuo0HbtCt9luStt9Vy22GPaHqVUTX7V+29xjVYXX3kKGGXyOaN6fOmz17cUq
RP5nqoT7lBKTbWgKPHtSmxyzB0b49gee/8y+czglshwiC9XNOt90Ce4bS0U+6n48uQ1ufflYu1w7
xFiJBEOc3m3uHKceVb7Oqh8LjdiC+3E3I48o1f7fcKzt07FYpn8vFARpEtVw+FfHOpjPzNvqyxIP
UcbzsppfKrbqVthg/eW6kmsQH3L2D8O0TFWufCpsgcm+xHw1dLn8na7DJiVN4B3Es47/69OWJ8w9
5uCmamW68g6APvNqpigXXq9HQsUcsau89lV8zyzXmDzB1XMswzbY3NPRKd8vjJioi3NgoqiEpAON
qMedwecRydJHSEDEFSSVqLrc0bYaOH7CuVswpZD5OC07f9ns2aPq2dtxzyRErVY60/qyr+wM2Z/1
NF4tVur/Rj/aGpT5NLHQKSXpjf3ic1Yqu3WfhIKaCv9Y4f2UcqxfnGjL3pPF5ZKve2r61pJ9c9FC
VPN5JjoQa6LY92YQ6tFRRHuY2OHADw4rlHhQ73vm7iPIXbddEYYphqveNMEvOW99wPzhNUE+zj6c
xmybveHsTk4IoTuCo1Gy1Vi5K/RQPYbpd86sCNkUw0WK8P9jwupJMLS+0GfBqmbFg8zBUNkgL9ty
DEK7P5s/HPPVEArnWUoXk6IFovqL900QKaIZA7W8jaGP57Aj/KtBOob9HbaY5DEZvf3MmnFyi46c
84/F9eo7QcCGJdU+6Kcr5mSvLZBUcJM4DDsd7aEMH+awGtgNpsK70dbx9EVCu1vyPtXbL2xSIl61
G/WkH9nY/ejGtr3RcaW7YkhwcCzWaTRvE6S9NRfeEmvSUQNjCrHN+5pjA1ONxDDrTpy8jUa8yAYm
m5Kj6g0Fq6T5r+jCHbeirEnanFvGce89ByLILcNB0uc+tmmMUrsvn6emUUuO9Y//F9l5RAuSDTj4
JtMoT7odOGQh6RU6x/BjeqqhNKoc54HqT7B56+sxytmUhuZj4HP6ngRmaeRc7rZbAc5T0815xdIS
9s00NT+X9sgeESxw/x+xnfV5oU0K83bK6r/rFFS/WXt6sojSyd2LuApHfi3eqg+KPdLnHEZ02MKN
nyWGgXM+OHP3UI8uC1g7ROY3KSvYZWceOugiVOOiS0vn9YeM9/nt22HMOWv6kXfn8LYvXPtkh4Z0
S7+LtLRr3tG9/Jb9ztvzF7uDLqMDeKjYx+iz7/TNX0Y089WPvVhYCPQc0VCOc8c0sU86b0VIEa5M
xAvW2sO0pWfGkAsQUxWs9zAaorDohrH/S6LO/DesM26NPsTgLZ/EcjTl2jrhe7gxmxWhSfQ7Ay2F
jIIFTzKlPN91tQybwnrNLkravPH785FYiqxHbz8iE09jTqYJs2XkH8EHQlE6H6fZV1N2UdbP6Jd2
9d5Ujf6MNgmVo5WMTjnkFOeRjj1ifN2mvrrsk/R0vm2r4Wvuo6k5kb69IF6AZ7lyKxr7n2wwocvX
ZHadggu+valIiKDazJ394+i6uVW+WdofgwcVSDkyfhUIxbvzqG2GGEGNWXCLK3Qzluki60tazWtX
0neOEFg8u48XuWPPkJvZBjV9dqUGaCf+xuQsQ5/HWpq+cKv4GzCWNdc4cRXzP5JE0y7X9miYAcH+
+tP3pf1xOKFZ8xhqUFdSo6sHMwXNVxyvYVtGi9M/777bDOX3ob5VBEzQuE+xOxXoCnx87tsEoG1Z
Yc9pusefqY23uVi0Nm4BJcTh+nO67bOrDjRpmXOQWM6Qa66GNpu8nNZqfqlTm5oiaXGgyJ15dn73
XBp/KhOrjy6ojyzXfbZR+yMVMRHHdF1eaLyU8jc6WdH24/Jm+yQiKdwxc3Lm3rc/W1c1v6HJTD/w
X5Ifc3x4ycXs3rQWGQ7Zdb7EduTGkMOmCnHIhPIvoQPnkgmH4bgT4e9tm9eHoOH35g0xCZ9m7GTP
1H3oCh+BNuCq4a6OCncy+qnn7577xsmcSyw9+18lZfZc7WublZUD8YonYZq5mUMA/Pz/EqFcQGu4
3tvqEIXTbwF0sPSI/FLroXnp6H0vmUyzD33EIXU8G9qIeod3dz6OVfYPz5+py2kG5/mUzVXYn/FF
SNsiSAUF1VZavtE1encaU+ktD8fII6I68ZblrNwp/W2q1n6E2l9vIu/bo448S/tJueaspGvEL8zk
NlAlYQzWuQcE8LnaKH3ckmM6iiBumz/0R1mY29QZbhBlrAkoxQbjADxgqq7FeIAjLZN76Eub6RbI
3m25PeJjTjIG2kBeWiZzczUTvOQgio8c7ySWfrmHt2Jt0axpo7iYJiCowan59ttpm/t88Yee6yyw
Or11Ru2+bGLeHpF80wwdoRR3NM2Ma1b09QBLYtlJ6d19ALvmcAL6Qph+fS5GTMlPMvLrHy5hCleD
76tnfSwLpvAZWRx55aVGlboSyZgf6a4HDCLStCmEsDwdG5IK4LLdt6c0FP2fY/eyD9dZ55Ywssxj
ITsd2ZbvqfXrfEwByYttG4Nfgburj3bNDMmPc6o14PMyutfMjZumY9VzUxD55XqFAFiu8yjFdrUO
R+aNeJ/Eg0t8/PTtvyycM8JEth3oIKPnVsTeUPY+YcAcq4mYqdCLMTxpE6M+434nu6zek4O7PkuX
16411bM2QVWVLBn8fwvv5qHLfPSEidenP0yzGl6jbL/VyH7yUUHJknnXMpTlSwWonYdzVv9esXOs
C6mmkRumFul0Gpna//mBTkWJt7LiWln34MijMUAWqiAWP1SB5E6dAGiWs/etsLtZj2l/dPpWCviA
a/Y0xvNGgXbcA2AjmYO1dEBbh9MRKYfDwMbby115+DdqU3HIC67id7xcULOl/S5/OKEn7slMMDGI
nlFvid2WsHDjxvzSrV/zedU2vnFm5SQ30I9Tj8XSVhtMbuskviHc2XyNeLPhhQ9/7msMLbBMHbp4
/EroKPQra799DnvaMb5VcrmnM7PbRX5L/fKsAeMpzDCax5k29mPI4g2fGpbxLxkZWoKBfGkVfpBb
+kGYV/9rx3Ceq8JgkwoPMmUW6w61P2WZagWTtvK9UygPGSOpStyfLASd+XpYma3zrPLjhz6qgpuE
B9fP073ePkwdyT90cP5XIC27AEG4KoldY4CRz1glnaBjO7z5Ug2Ne4uGdJwhVlfKlKmux99NsNmU
FVpWL5g4ZPFyWo96ft3B2nya97obT/QCQIvJdjRLLqSYvnp3chd2QJX8u8815bMHs01LnSqHJ+8w
8mnpPPEFQ4cZ25+2/dfhLebRhkL/x/kInmOSuf4IUM4uNwvsUKwxq+lD4hdxX9eq9i9Ht9e/LR1j
WsytZQ+YJQxj+dH56q3W+/Df0Xnu+z54488Zr6B3Ry5zfNHwBx/R6ye/m6auRmwRbdeWEwjcUB6O
Zy7w0mAV0mT6/w5Y4P8tmBi994ORpsDqiMGVTtX/lBacv8RJKubMbTwkWxp0GOe5XvcrDivs8zq/
glQScv+7eYY1c5Zb2WdzEbnGmEs2g7DQtqj1lcW1/6NNMvVzi4S69aYm6a5W6bqi7PAGCQvNZWLy
VQQu0RA+4XG51WH9q3ImW7OH89s3nQmHsmm0G5yUmqN/g5NY4FRWPu9Hs+G4KfpmDIG2O3c8sfPR
N2OsTQLrIVlfvdoXE0WtDpLLgIV0mnMuoTzz7rAasJt7RyGivDWVqti8jt7+BZWQquJaQageyyXl
nPm8vrd9HPNfdkwM88LKlHMdjEZHuVXsEfMx60ya03rsHxOqgSFH9pKCxbX0snnPVmDIp7EJSXtY
qTC5hIDdsDLZOFhB7ff/FgAG8GzPhYw5L8FwDuEWekW4kkRdWjEjx0UmQmmcnJ6R+BhxVckjgEJb
KtDTGipJ3z9t3USOr9AyVty5KsuKup3mG+1j78ZLbPe2lKQ635MHksUFCTbua2Xm+GthffFzqHd6
jLXjfG4wfWdwwkiFlKfFyQgx64c3f9UY5JomaV72LdiDF9ItwucJKtk4nNORpfcbO+vl3zb5DjV+
STfiIi8Ld110wSR9vO/8bGOemeR85zXwOa4w4Nvlye6q+tioHdd0hkae2xEORdHHq/oMm6o9Tqrq
0xn/1hjomfyvjNFZ7dvLtGgBykrNFpc9Wbf7bF3RghONvX+JSX9PbAyIPyLbjU+28ZIBp4M50DT/
rbzXo+c/dbtxm9OEQKvJU7XYr1bGwa0Sif0VjV73JjmlEU7Hk36yJph/q3aKXwcW7SBoTcy4OQTt
9tJDt1Z3CWEiMxNRrxkrJ5/meZdeCyS07xGzBIW0mR5G0NXZu+pVGuwdIExkowBo37VqJaqd1CMZ
AxbMS31iKzAkdDmtpXN3IQZ3JzF7FTOXFzQ3I6Fo/PFAtlTupMZzy5n6+tI6XfCUgpzSbkDF+adx
A33busV5n3ktXj64WWXZCy0e8kSm9c9kDULWK4zIQQHjoL1ZwbTGUizjNw5IlXnAWLZXqLB8PZ3a
ipfDVsPEN0gjhvDsCgRCn72HWpkU9HlbcZ2rdjqZjIYSRy4meooDNLQVD7cqbqqHyISuKXYrs5+D
nsx05WPVay+7xOX1G1xwxytfM8SdIl+a/dQHQ/02OPBkgS9mIB2y5URcuNi+tqWw4lhv3bhuq5MJ
jiQrhyFO17xZxkSXCipGSluyDs8oNmzLYt5OULETzQfRZbP+CRChlqLNejf9FG4fsRVMxezeLJt3
RHnC7SmKZQxoz9a06jseJtr0C4uh48pfNgaHKR4nWU5SThb8FOnGKfAGlwGwqV3cuDILweNMhqbx
nogI2aFucse9+bZKAf+H6NvVcQwD6Z5IvjCve7KtWamDZEXBHLPKyokn0ccjX9/kF2vMxq1c93S8
5dKW7/usg6us7ae/HTeYuNph5nbnVFvZnuNpyh7lvsiu5GEBQmj9ZBKMGXGXnZSHWjRvtogGsQFg
H8/f16N3XetGJfctg8Lfqg9J9Jr24D+1CqvKtveGITe4s6gi69Gq4Dp3eF/RENLZ5MBha3zxktFf
n2zUbMc7oIdZ7g8g8PgU0saIvOp1/Q8VX20vHqs7eSvJgWEk2EQiXxUepP7Zm7DCKAEFw+kaanFb
n/dkFuohtGNl8lofyXCtgdNnJtGQ+GSeC5pg0OjG3sggXLx3yhYTTTaiQmjyRs9bnPcNd/CDcfsm
enIyjE+C3MmsWU+IR/tfdFVVfO0D49eP8bQz2HVpZP1Suur4VA1Q4O/tW7x5WTloK4+8y+JONK53
Cih57amp0fsV+0qONFV3kN55SuuN2ZTzwyrV05i4NVgHr/xLVYU3uFHF62323XS/EKaQmr9t72wL
TzDFJ+8YH/m8lmYxD3ivbpQ25bYzXr19ENwnxsTNDdOu7ArkES2dmNYC59CKGz/+q+JozC5A+bIu
+nRhPyKiOttP7CayV2EzBy7gdPh/Axsu5rmv4mU7Kd11GVvVYV3udbjjWyCycHIvvfB97x6DWce7
OG3DUs8hYkKdqXPTlwmc2SUst8K2YWUXeu4PT3+OdQsO0lXWaJqXzPva+eH7HRDc1J0DQMz1BZ+x
oc878mjNnYjaPShGxAk0tzjwBAVvetrfsefZ7jyi5eZPLpJUF2yaBu/JqaY0KEQ6Zs5TSMM2Ys5w
bPtDVumUlSTPu/7hqW3W92DTSfjuYQCSnBaS2NmsKOvrm9amer3nzHtrwVQ54su58gCUoUIVn+/7
Erl/Pfbac5k2QPHXge778RoYFzcB+PZcGiv6g4U6xeVwNUfrKMoobvRy8TfoQzlKFev/6oGDllx2
2gXMcYHOi8kqM9wPyULt75lbl1LPA4R0g1eNzHucn/scYoR763p7C8jUBLMt/DHMVkYhDFFvMoC2
z2O07JThoi/riUG1Cs71VOH8V1Mf9rshmzg3rLQPU660Oupn+y2W4G5qsMExm9mcUpGr2/Eyt6rN
TnAAYlNUat0//O7YwyJDCH3kHLA1vqr7pF3PS3fETA0Zod0nf9iHtZhDAjzLhZg2e6pwlPNLsYaT
fetS6bssJ8Mt/hUto5fcZOxSGQrxMSwCZ+CFE/+1vsyTqVC0kNWrih1RqSkWAm6Psun3nQTQ1a6r
ufn28balOcKmPaGi8Xlb8YF+RjizVg+ZHqJnfjgXouLNvS6rXrzyWLcMOwv2+J9MTgtR9X5tr2Ye
9te4wR88J145de9cYVx9HjNNJxFp+ks2dA5tnYhrOd609co92AnniEsYHwfb7jUJRlsAm07BDUEu
4c+QcRa2XbtiaJcDTnYDY0K1Ha/KugSskT6XVqwTBja9Ktuq6uzubji+sHhY+GL2Vta3ABds/Zdm
XcGU2WfFp94IiIfwzBZW13Xv7a/A7qI+H6bCXRRlRDyVY4pQ+EZE6Woehi1x7iPoFOk18EE85s7o
Nt5tBNbxwm1U7eUKrkB9B0P66fMpgMSFXUhKTALRsOhtgBP+4ssRQM6TlTivSR3LvG0YHm/GI8IC
mGQ07xkglonCtxnaliV2kETyTbQfIvTUUSp9NFUh42MkHXxSYVO2A3Sd/0YpaXQDtlFtngT90F/N
qlncx6xDMnmWu0zdexd7Owr2DkLACpO1CE0OSoAgOuGt2uJSybKrP6VmQES2zQtKHtH2YLoeRF/n
Iahgm/+Ivg043rpVCMHud2c5exrbijE3hGgd/Rzjxt3LbcdP+LNdq3RiN0DZ7GnHgWvAYl3O+eQy
c13CGYTy4fC9tikdeK7BaY10tl4Ndbhs5ww6oPi5zWame0AEN5yNg3H42O9WXWkSaX9J7KdvZ2J+
59Jv1oMlIrSOMhBeNNwlQavGay41CbHQNCAizbqwF5ybYCfBO2jkO/BWFRfNlFaCFJho+5LHGjf4
AfRbeD3WMx5MO8qPz3H0lkfNrusdKbv5P0zigvuvqw3OIMOOf92AAIlfaZ2llviqMJlKf2ydCusg
OmCD5zE7LsgEwXkYcAr8hVUNDPWEPLZ/7baY42agBuqTo5sU0gcVD9v7kS2N5mnzn6FbKOUWsgPt
/qd63bcXBKadLGbW1knpD0m8n6eQrTwqMuNsk8qTo+2IQHbdfR/va1zEd9yJQWTuoLg2+zlu1fTB
SaWjw5DDIPbAw5Nkca8mjHrxD5T4/X7Mb4wNcn+co0zcIR+e64uY7R6cFWgwcMDesaBdssMb4NMM
QVWOfteRu6zXFBpPPIP+LZMbJnmE/Ezmxgn0fcNyPrs0mipSeAu7wSKSxrdX/jQztm3O0mznoZvG
ywqrqi6CPjjEnc92TJbVhjT4KsUJC7qtHTpbEjS7jYXyrXeUax2prWCZwNXMfd4ELLDD7/D1KKnv
DblCOKYPOgXCyzrxsMLVhDIktog31njHKW68NbjYbJj/a4e5ftiRJ0N6aXjdHs6/8nwwML0KMcUP
ltc9FFlFpDzgZaPetOn937gddM9h1I8fdeVJKBb7ER5P3xSb9N4LdtBVSEoLbjWg22MBCqWOXGMV
+xF0ftKd556Et96FWXg5jDP88xqe5XNvqnU4E/8WRReevzU9+SLZ+zPeENCgVmXtePGduDOXGM7A
UixNnURnJD9L9WvfGIfLOQy/r4Bhdd/4Yd58t9KSer+J2syii1KO55dK6EOcxzResrNtiSt53qq9
eQnbkKe1UXP1X5dmCxiFCYMPFjowtVqMwX6uFkjwZGodfcw1IpF8YoRjG0xbwlNOLXpdQNVEUYl5
+tKkncqyYfvzAObXQZyJ1+QJ8f8MfSGN9vbM/tzw8PiicnM3UA2MIrW5A3aAdQz2Ld3hRSiTvbQ2
Hr/gBYf9fWjdBnqyRNvg76qXRaIEKFrkNiOqtYlX9nONJiWuIGcR6WZ2sOlfW/K9lqCX3n7EerJ/
PNg2EjvJlKk0ddT0yQqube7IguOKr+J4CW8Duy7Lu4YRmZyrzl/CyywoKTd2UFNzQZJHJuu0BDus
GF9LRKYVo0sLaGSutyZZf2K+y9l0nHj8kKjV/mi41T+cDK/mYqixkQEXJkSXvFAMAco40aN+Ceph
h0EVbI29EtbZ1cXZJ/O8G83OBzgf25eVHXxW+qllO1Q7/QogJxrSAMaRARa6hrbLFVSlTZf8r+4T
IiLwMIVYEedQJlpxlgx8/9SeGtZPNmHdPEF4mG4P319VEZPw9Sy39fisqt1M11D7+CBoH8Z8IQhE
ntPODu2SA5BZ+bqpVXNbbzsXEMmbbKxzdB8K7+PRX8RpA2Bt7zvVNq9Cd31XTirz3NOQTKl67/tA
vCM5GGCvzXHWwhKUm1fYyquo5eSErleut4YaGyHp/lkrDUsH5n10wJ/S+59ldQ6sE6ZmW6+gBZGP
kEQRedKpJnqnTPwuenQTMevPftoAVLaAXVyh3QW5cD84QkHnmuPmLMIWI9kMgz2s+IJxfNU+ttbn
Wc9kiFKXuuDEf3uWJMxrA5eyx9FeJrlqxKfN8e6Jthou2PlidAZHL1y/o8OZtX1o9S9tX7vJ/RRX
9Yro3gbi1PdSG5a2TnxjnW0EGRLJ1LOwmb/bUxwwoyJKItghNSpzkNTaraAfsW0Zroee/JdyH9Ia
EHX1Z1FOnh9LbIeW7/zQMQUK9FTivNpBMjbxcf3nOil/tY1oxljjs+stzS7YCUGsdGE8UKWJOqzN
4ZfH1ifzVcMm/fexNGBlCUDxThNXd7QZjZh+7XvzP8rObLlxXNu2P3QYQQIkQb5Kojr3TabtfGE4
XWX2BPsGX3+G6uFGHWdGZdzYj7WrJFMgsDDXmHOF02lJF+dvv0/9OOoQux9y00MUcVCm2Cga5V96
kdUY4cH28Y8sqbujeeg9t7AzfoR/If6b4EFAnEtizr3xRZUfxiz21Sll6iTAr+yl4JhoWq6/nrEB
hri8p/uEmjE4ePzwnzbPq6W4HVR2KKGSy/e+IxZ/Q8FBA3qTqVoc6QEkZ2zw1njCQRoWF+jFNFu/
WrjMC/TG9lH7SOcbUQcoen0eOMsVW2g+b72wCaLgYhTbDLQPnKNHSmt14FaUYu1LirQ8gykXCwSm
1+NCV8hqe5Z8Xdw40KQVLyOSRoQ7Pz7X3drdpAM//974o/1Ep2x6DAMZ/ujALbpLzy/VNmK0zeKB
SrQ/sy60is1AFzPd0fVx5L4IFzoZSO4l+NeC6j22WfeoZteed4zIWfBvjnUTbAYouRlKuZ9FhMRe
0OFzMgEsjiCfXRUMMOnwxjlDQtceEetV1VJb15lsxmwXtvR8t65dkE0nUmGZBwANZLahjUN/N5e2
d1MCfKWPq+Yb50zyrfpxC4KS3ZTD4tR30swdHb1+TcODtLLsEpvfO482pkuS+KxMLA9tqBOcwnYz
/L3oIZ+vFgRffUdBsl4CDIKYari2tX2gz0pJ4vpDK+6RofTA5FgfBKftg/xF93PhbmQsvO7ZIPZS
TBUJQnBMNWG9OG1rTddr6dCKMzhJvFu0rnLaMzrAc79ZujRyB8O1oBP7mQwuV5QZowaEUrrrKWuz
TTHng8VjasL7nNsZWjVdUPsIvRy+SVDvfD+MLusmDMsFblHK9WOcwpXjsGjpMydgMyyqeEg+raYL
p8dEWjTmcBlV8t5NgxVkFGVovjdynH5AzxYd/CqY3qadjF8d3AHyiZnjodUT4bz2/VYvaro3I7N7
KWNj/TZQDCWYTbT1xuhWSsXSE1iYQllN83OA6WP48FGA4cbdecAJo02zPBmmhNj3A+oQfIQYXbc9
ZvPEWZWAvz0ItbouoocXvtROab+3Yae+S7D88XLJa9+qpMzDJxHnkOLCVHl4PdtNUt4vRl7kqSAL
2oOAsQXolYDD20bQ2X0wGTLSdde1bXjtNIpmgjtMxZOHqdS/tYZR5AeqoFhEoqBrwliicLIQtay4
41rrJ9lynXuIT9E8+tNHyKk7bfu0adiqe23XjMJsuefHjtMj9BP2dpcDIFYbP2tGWIuaa/D9ilqk
dwR71fGGoqMa9m5jymkDA9sRhcn8OYT65RJdwK1rooBpDJNfuyGA0xtcEw9b1a0a3UuLUW4Tnjs5
VWM7awoNP2i2NhvupYzFJLjTK41uVHyAyXPMKxhu1wzBclu0VaApZZq23pJ5zDcMwsbuPs2SS5Fe
YOhxjbpQeGLroIG/ZcVcMlve4dCORpUq96bvNL+j25PUfEOIBbx0E4qmfy4RZM1+ZSDJZTWGKHDY
MPJya/y+LvcuXMoKd8ndJie2AwBKohuw7/veq9OgKm2pdp3qUFh9013NU5E9O11T9dupz1drNy4g
ubRfJYCyi1h9Zxi3Ye0Z91zJqG6SpDnPTpunV27QTBStcgLI5NFQitbZvN7WJCSQ59WWmijVJdc5
V86+7im/w/WM+SMvX7E3qyPxoONjK1NYoaVtmvfZU+UnjcfgmVE06N+jiGHtjTA3wvaKuxKb8/1c
66GLFtoS4JzjKh5LamIa3PS2H92JQ4gGJnlHlElzN2zjUsA622M/7ee6l+E1mqSjdmOQ9j94G9pl
V3H/pw/uzIxw0BSkb1UwTTgj1g72bU284DNZQpFEedYXyxYKrm+OYdrKz8qCZY38EoKCayQD9sjJ
bfPGp/lcLD9HeP+XpeeMuDSw/X7vmraw75yVfX5Lz0J0J5mNsTkU8OlvIFE4HsRaBc8Os1+7uwYi
b0CvUs6MyBLE+m4MVjbpPpjIrJuWwHtPsyJXB3QOWmM66bOzVGuIg4G4+vLIoT7AmarEjhgi2FUR
ACukXI/h8so0hnZETmBkeq6c0HnQQ6+Pca2hl0Qb80et2RxTyGjbPQeqYpeVne7fpsoS9l6lOfs7
t3Y2Wb4kF6UiK/323eFA+bakft9tU7JwZGR7qQwYAE+tH2F9chuqnNojCCpOtMLk0oCR5f5cfSxl
ML6sq9WOZ0vZ86kYksl9bByvWd1NXI3ir0QpWmluLdD9Z4LD3iYjkPxagpqtvWH72sGU5zVG3KYN
92b0uIkh1y5ptXesxclwLczjfWpZ9V+EfHAnXm27+6GzMtd76CwQ5XyaUPM1U7A9CvbafmFaWp8+
Y72Zv3FlwUa3BGu4Ww2nJ6CEtDHUdJzGK7X7T6YbzsvO0iPbGYOCIbJsGUA8V1w2b3Mwy2/kCNBh
c9u0/VDgacMmKMLmSknNNOEgHhF0elNkV8gfrCJCbpd+G6TC+8EA5fz7mgWZ2vT0SNJNt0J2YLfO
zLRxyzQDvbr0C68Dxs0skRP34BhqcIDD8VlDb8zSEqgo/Urg10B4xrNrqoRWBWjEhxoxOJ/UNBus
07bxu70SsOHb2F5ke5AUa/GllR9m24neRdRaKTUYofX6I+N1TM9DjVMNPVGIcmfNkm12tLSLZMUf
lF9XFV0M4P0WnASIEGa+FtwTorIPrD5qwmS5JSxp9n8aniTRKtSN9lWj3ApjVD6KaZ9m4Sgjf5Zr
cSzV4rY8L4+dojTlgMlnSpdsxz2HyPrNQjnJcrBpf6DLN/oHcVv4vPgpZLajHXphjBo7/Gk3wFYb
YPEyuzV2X7aR5QfgXNQlrsvDdWt26Lqd4nHf4Y/pj4GFzk731gDKdoPDmuvBXfsdQ0R0CGSzQvUy
pRwlLEyYHBYR4i2gWdLhtuA6d6PU0Cc7lQ6Juvbl6vyUC3HFNFOn2T0gLi3roc/CuXkvetWLbTaB
xZ8vgFizYxIGaggyXzDtfCvB2EWBEQTH3pnz/Ma0jv7gtrw+sqsV2QHzTHZj9f7YHOYlybwruPDw
mUSq7KMexpVcM8BmFxK47pj4pess5YZPavemUhMHNCBVnUVLCmm6xV+AA4mObYLQpLk37glJY4Jf
m0kOaNg7zxzmfBrce7xUTraPxZBfk7xshqin4C1ue+4Z+3qURG2FVtuxZzL18JO5PW5+hjWcXkM3
zm5d7hvcnpNi+DvxbfXaSJxWt0E4d/poOnt4UOUiizcbScJ8M8k0V8dgWJOBNYpxZMcVcgopFArV
n/JEccKwBTrfFoeg223plux1lPxsvpyDI1Gi3J16Amid2j1Y8+haO+wJ9SMadvaprcn6aCD3uN2N
NBChBcfq3apq6kTGATIlnjaRn0VeWhYUUfmSRgxTvXS5ApnBJFHTXndIDPWutSFzsbPLwo0KR1ke
wr1RP+slpV/nTJiDqGHawuyWGmNpVKoMhHAieU0efQto5JCPRrypEYhq58BilwfbV/FPf+ardmM8
EnJEC+4Oowh01bhAwlwCcMB3hqpeh5OH/L0v/HVpgRxYSxUeuLp7SfPJEkfIRUIHO+nNy6FF/2zZ
FKrgHduwfICoED/Z2yf/gk8VyR7BsU2fnNQeG3B+TurhIS1mTRMHsDSO8mpZZw4hLyuOjkgE1ba/
csWEbK/1zkIhf9Vt6o4HuXLhoo2V6OomFcxNwc4X6/HeTr2m303tOl0XU1GDmMJDcoGSNP9u8Fpo
GxI2M/T7K9kwTNIdsnE5Wg4S9waV1TmKpvRt0K4FQw8+jT7fkQFUX3l53bp3jJlIu71vXXSZfgqz
e75Q/QO0mOezMbTGqNpWJ0VYYLhy8yTjhb7HaKYBspcUe4wws177c650WEWhDZRWYLEDvyefPDiw
x9nT0UphVuEhwp7dEcH8GSZ9pYr2WpHcJN1YD7dzaMyIqKEMwIKNA4LuxYDNpR9x1x+qLo7VI1+q
RsPFrRNv59iW32JNL3fbOBmXXpWmYQx/V7MZhymU4GqPOM0niIHrWFie2tf4HK6KgkX/oGzCko7c
1mHyuWnBzfmtY8WvZbGMKKO1nj892ANz4vLVLQeLzq48Q8hTbvp1IffQ7SULKc+Km1E7M0AqWPwz
himAL9apLh8pQcMPKMcCq7BKxnaLi0twbyUTNH322zR5By1S674hvdPjPsE4PkxarhL7tvrn8kk4
nuS9Q3f/EHPTzRsQ2vwG6ajLzgx3qKbtUhX95yJSlO5CoWOyv18wCKut+bUzynezt72xMWfNq5zs
SjfL7rOkyjFlKF7l75zONfg/MEBykwJIB2dY8kzuxgIHKnwkndtdvA7tVVXKPN4i6QUvLTlTxQG7
IPXMWBV5c1KdU6RnR2SagZqUGHhy6DIRmMm082yTxLS6t13p9s3LrAveMiFycixJSGPygVfbwxCh
ewflHWwuAfv+smJIWUWT3DEtTnPqTuUS0Qhw46jKZ8TuxpLBN0apayCUdp3jG14yqIrLle7JTlxn
PJYmoHKJVcAW4Xt4k3z8vcGud3qO/lA22r8eF4XTQCEGsPk6s7qZC9+8Zp0HItcjz4fbSsY03sLC
5mYj8mm9r/gcngrmhIwXuOE+giRdZ1sbYsCLJMM25qiSWAGj2nEtmx0WuW8zdsBVWz8RbnGAwCmC
vciCyj0sFv1SYrjq7mAHGURt268yO7p+nLn7KUvlBRnz8rthmGMN1lb4zZ2puqx+4P3V/il2rHk5
4Z1APy7d8S5VmGe3ukknGFEeIhU5iVXCbpzxhlCgJTiHTVffJise9lO4EjQC8VIYbhLZGgC8xPmn
wdzanehwcolCmAoz+76yvKDZkKpWuKy23JS7akg9vevopP7sK7r3keot3W1bhZJEiWWShx4rwPLe
DpJZFxkVWxHF8CD+oZnoeB2bqVNUjkxE+JQckdg6FCOZdrYv8vowje403w+OLnz8fOX6Xc1E9/MR
fhXgUZDdVaCXxD7YA6jrZjQJjQpSHtjY6wSLImpUy8lTFdAvm6XwHb5onNMBQaIrIZRty/8rTFXS
bROxpNk26NbWiSpSrE9LyPa5BbAk2dSjWu44v5au/9ZPifHpVTFQSVM0ubiyknH91hdx8JDQ7HEo
HaD4d7Y7MMbbgUUCcdYpTueaxGaMHKXXzxsvVu07TRE692EdSm6ybgpdyMPJUC6oC4sj/LhTREIq
g2Djj25GJwwfcURiTqL2Tkc34LRCzyBd1RCnlGCF3SMJQtTtWjVn1jYves62mLBH97QYGPKjt1TB
XzQh8F8hCuVJJJd2kZHR1fqNt5iWIv7LdRM4q3YOsiZ+lgyFyX1uQQ71tQ7ndTgnrTd95wW/DOWb
xiSqQq3/koNcPyF0M0xjrbWCgQUUz2jhAn81HtM9x2yVRXaoB5re+OjCg7X0ptsuSRybqJOSWxTL
/V6DRX3SRw93YH8X+xH6dPdq1snkfDmfWnjmuoGbZEraO9pVLeXhAuZyonKfA+ryrgs2OjbsejIk
1WGL26bWEXM7PJCXy4Vnt6QkwW8oateXKfSGJ9k6/dtSqfVYkkyUnVvU6itFONrFtzrjtymZnQK6
q4j8R9mK8+sW7O1VpF1QU1pqp4G8ZuNmyat2iYixitE1mbCijsFsBcUO3Ro3UDgTtpEG8A6HBraP
FAerDYASgqS+ZzZY+0bCbfqYrYX15ow1nZ5KcZpcE4dVygi5cvK2sO7BtcoXvCMM2XFhn2zm+MlC
wUhUsZiPl0YoTT44e9R1oLqb3l2anzYTj+doXFyyB8hQwCauAp34h4WRHSG6IJTR47D6IRc8zp4N
l6Xwew9+l2GViUefZKHYe/YAmPMDWsLyrCrTvvhuwaQp6ej0fWDXW6KystXP1gLy2sAVJ8uBIHr7
nSVBWCjXFJt7kZqXOzIl3EtInvFcRod0RRH14dj394x26eCopXE+/NbU3EZozNU7rQjQ3iVGNU8Z
gT8yapsxuc9IjfqLw1z5O2ssV8F1mvRHEoHL8mdN644OQdUq7jVmdgHrZEGPq5s0BJGRFPOmwaYK
DhsU3lEJLmfbFNQeCUkQu0xnl0iKrXBS+hrukoTEUmQkGA0wX+OhSPQUc8zP/ivD12csLbLy7hKV
cBdy8lC+TrESIABaLQ95VibllQ+78umrKXvtrYZ3ueLd+kcoNeOOkLtKbUlDSr8rrfPp2GYGi4ZK
VHi0QinmWyxhjPaawmUEoRSZXM+BD2hK8TihieiCsaWbYlj8t3VeQAWWMRziQzFyg3Hw6WX7hoEp
NqVRfxGP8UC6B2OZ9Xpsh3k8CVx34c4vuLRiMpxDdUXbtK94CVu+hTVq5GismXlBU5QYiZ3nDHlz
WycxqRasXvtbwW5RH6C0GO9kyWLtHwt/zO+LfjUfDgaH0+JgpKRNNzKDfph0mzAofvUMfqQA2TqM
/VBs3YYq4FT7rWtDo1jEzLlZWiQHjzgGGvOeq5Pd4lJfHtDlU+fH0i/zs3Ynq9/jY/RvzJBU3cEn
BeItG7lZILI21SMMZz1vZo8HxzIgnGDLiUnAxhz75lGXo7duEBJWgN3OInotcXyAltFaufJw21+T
Y4JSGQl7yVi+WeW4FC5T+9cgAi4JA3jBsBlmf3G57Zj4oRorae0lnoEPm76cf3JnIf8eTeNVSCu+
fR+booKy18H4epka3YOIdQ2lgluH3tnAVjLdnaCQu5q4Khdvf8LSuuSg3LUh1H60NpNn9ljNazhZ
vDQbj/zR9xn7PCp64PXvoV+l1mlEb3tqcSfkGwzR2e0AQ5zvHNm49w7aOAtulTQHxKqz+Ab3YYbL
s+jCu94py+WAK5MRvOLSogGoaZ8sZ0CpsmsRppE3lC1vktUN4104J0sSrXPJILGe3Hd9ZKei+Aor
h3G+rMySwUFLUJQsLUWSSFaDkqQJ7TI2pSGQh0a4HjjPP2JRdfGFInNwYm1X3N1Xnl4mFl8F00QN
ldKaIcFlBAx0aGL9LLo0vMs56ciG4Uz54WPu6s5ZGicishaFFIE2MctIkTCS7TDeqkcRGwfgXTZp
xbCKTt0PacuG34/Ue1bV4o0lEKdhKyclMaRNEJaJ3JkibhDcRKP2No0qiKc6ld52pBmDIGnb+pF6
jZpu1raD0a1nxzoYT653pcN2uplW+mqzl2eXarpDgDaTnyOS6SzdZgsU8GaKGaV0JRu77C9mFKrK
n1xvlCIPxBN3PGeOFc+zmRdGc3l9cEnjeol12xO9kEoofJOxmezJ7Bq6s81l5jGZVYEJ32syiCHs
VNNG58DoNygQaGKJ7t3vcVDE90Ni4hub1k185WrfqC2JG9YcheHsVBuzOv561SQu6WnLYFefzB5s
3qx0jL+voKPmdMnj+qQbkjHOrAaP2ASDmcgEb1NkMicOq2vCodl/pTulP0kzStWBSDlGJa5rufrc
hAhFOFmqae/itHWQ5H3uYJHX0fvjZ0hrXEyeH8ujskDoceNjP9sFXdvRlNCBs3PrCtqVUYPekT4Z
vQuQmTzeuUYFoGxwzkzeKMqxfsTxMN6v+Tg9yEr37Njg7D0sfrq8dO7lqoJ7ZDqTxABFFhSVmq/Y
7mL7idWIjcJfZT0BsHmeEyUxugk2UGi2DXfUS+y+PcxXcbBATnqWR1Ym3bxq6weJYyebggFLf7e0
3C8EGz7jDSr+9DY6Afw3V5buMR0agH2ycK400JQXxSs9OVKbEtxosUyyv5J2dJYdwDjBL5fEDLEx
4CDx3kOCGYgLkOGLF4v0O0Ht+qlYMl6czK2H4+pr26Yvk7pX2HMSsclZNAT/U/rkkVdIMiXWzA4P
OszlNW3aoWYWN7r3XT2WgDoo197zEAZTv2lG2fEiwATFKAsJh6dLJdnfmjhrw01CVJW37Z364uFO
KHEiK3HyV7/PW7Nv6byM93zV5bHjnCKW32pDxFTfk0NkMBtAV3KM+Twuj5Zn5Zr+O4FPtIPKMmg+
+nBS3cZJ/IBToxzxbQB4wJO43WANm+QyGmGby7jKDp29NLQNxo7BHQhDsr8VJsye0f5975aFWJIY
KvwxjpzW43ijG0AvPRlhrdEvvTaJ7GImD4Z/dWojwo9JLciVIQgPNyMR/zxbHFcoSWiwBDuofNdN
85DvewJtU+5a6XQrxGRfIgSC9MYYaQVPSeyuz9XlZUSpyLnwNjr0n+0OTROcqimuki4oJfk6Yf86
0QVdDhUO+9uKs4FhajVDYRP6UJpTYpx/DARD/01egnvtWpVLsJEK4mCbuCDUZ3xsNvnNjV5OZBN5
565j4OIGWwuYhKHIYr1y5fd+OGijLw68JhUUPBLaJpClevJFKZto6iafnBvO5m2PxehEDMXUHvhn
abHp54V+QSn8xt5JfEVQK+64/ijVjMhtpjRMdoLLcPUDfTaIMPhe1B0JgHDkpmfJI3zheJ7khKRk
Ba1HiaK88J12miix4Dvp5XwgGxq3RDnLZ3LY7KelF+WHxTp566tF36Rusl5MIzE7qBev9Qc2ffvi
T3ZQzkIi7P5OK4tRdjRk/GWzcn5dhaz09ap0q/LeKvLC2xoo4XzjKdiDV3IxErxuTCHGm0Y4MxK+
4dLIOUP3eTcszfy45LkZHjX9O1xTYTd8r5AnIUWJoX8FuZiDA2iZbCGEanZKRkIqb9O23EGPs62t
/gedcrveijlrm2skDn3WlFrm0MHJiCi1EwtDA3gXET3Vkj5QkogfThJTiNYGjgSCewCMM3beDoTp
MPdh09Jo0ijMsskPxoQrfrK6pI5ufDtkzaW1S8XMBrjsK25z7AK6d5q7sHaLW6w0XX49N6UXFcqu
ALKKRNaww7mbRB6yckM1OV0aoy0ZjA9koGFc95wsqE9gM77cwmzF7+RvJfl9M3pdvmcQhqijToQz
jGYg2lvGN7ftxslsvjU2GyHOIgAGh9kOykPpVGV6RivVlHAMJwKbr/vVfh2CxvqLi3nN0521elj9
yoXEXPPO3xAaOWZPbWL6vUyWdYxKsXD5N2Lq4WFlrPcQd/m9Q84RQVFaN+Y2a1vJ0FmMNox/A8ZN
qtv/ARf0rSEb5pMfTOmZcM5G3Uwii8ONUevi7P5HxLJzYWSrk4kn5mQ5Vd3UBO64dRnNZAIve5h0
W/OfMlAKOm/WY9OttYrKkRNrHfnhsE0U8x+yPX8TI+pT4BCuSbYr15XLP/9XMC7d0JWeTzOeiIu2
mXGoJaAIOK/gyvmnaOhLzOaXGE4iQpBbfYIo+d+XGNH8khWKn2c8jYQk7GIij6LMF8HtSjTMFrFI
/bBiw9UipA6kyQ2dpinMsQHm8g/Zm7+LiVSSwfF0iBRDmb4EglosaZQzezz1ygz7kTRMQrKz6fDf
kZu/ScD0FdFwgZCXmQ7ySxillaDortxITmPcPfEDJi8y5drIv2CdkBK4T7Ulduz//lDnt0+Z+HsH
vJnRQV8nmtQYIOcY/fE0T5NzD9cQHFzhWFuX3syeqovcIoCbqOp9s2tmXMqMNg23zaz/NJL3d0uL
0K7/90UuiaT/WlpkLXWq83nIU1WRvQd3FQROdoVZdPrDgNbf/pzwG4yDusS6/5Lv6i9+qdxuPPm0
kg8ykN6tT2jcHxKrf/spylU8LSkh3b78nBPAyuj0khsss1kRqlzvqOfOi/779/vtovnXp3zJxZZD
4oNlLeOpwRJ9Yj5FEgU0il7I4arPeQdZSc03/eF9+M1PxcAfmxGmjq2YKvzlT2N8fIjm6I4nRRpi
RAt/uB2LOSa6DdPff/99v3mK0KJgNj78Eln1X+LPR6KWAETy8cSYOoF7dvCDPewkffT/388RrAZb
MvvGIYj262aT1mznUC2svryXt9oI2FGzJH9YE7+m6vIplJGSaWvi17xZohqBxT1WXkzY4j7QrfgW
h4u1nE2WixOSYCz+MJj96/q4LDwcQ/9EfxCO/XWO5RLXFpq03Z8ynDq4gMtMPTSx6A7QWfqq4H4i
IqdMdf2H3+3rEvnnc10GhDEAm+EJXwNvDalc2ejN/YnyJo7iGBdGWST9cfKmP4W1f42bvnwUOe2g
er6H693/sjuv4VrQHm/6E/lwztZL8Na3HTnRdp4N+0U28cGJ7WGfrWW5T0Hzn/975TiX+YL/Pqf+
+XwymRni4no0fr8s0dw0iDOiGU68cybeCTVSy9SgDvcZDS/qwan1qE2US6AFo2lcoNPcSV7slO7B
H3bz3z11WoDCZ5UJ7JNfjsyFHA7korg7LThXCW2cQp+0s4WZ8P2kuz9NKfy6mi9/uIcP45/YdfeX
MSNVO9A4HHp07VnryAzpeCS27JIHWsc72uz1H9Kaf/fXKd8NyF3k1xbqy4NOYbwbGebDiWZPyPvZ
SajEpV6TN7ieXvxhItVl5/z6s4aS2oMDgKX19dMcphwhv3TDKetHyG7LobHvOSQO5461VwtdhoXH
89BSRu7+e0V54pePFvblKFT8mRcM8MvPKJg4EutS27iVkL4Ow4QyAiwykkxaJJnN9K/aF7eGOLOn
ME9xZ2g3WF9oIBIuEeBDR9cOgtiPEmOCgG5SQxAj9O3MzXseekAR0y5MZoPDcHaUkU0X9XPJrbcn
rMk/BIVeLp1Yg6qYyNj5rEIoNsSgZFWk3jXqyWkIcNoYLkG38eh4n4VyrHTvLbQrTgxyd551QkDW
ZsI4/zPFlvoUzkRW7UPuzOgHg2eRI96tOF4mRVoEcoFfnIAUaGN4Xqc5ltN4/mSy3Bif+rkmBAiC
zKt3HSJVvHWwHi7kaVQ0brZJm/reH5bZrz88rzLu/YATzmfjvCzDfxUifr4yaIA73In+W+M+IY0j
jgPqjumBHivdxLTqWlI9JVExmxaLT/+H3//3X8BTzBFk5kf49cxrCWa2U2WtJ8t3h/zRkDC5o9PR
tzcJQ2oOpL/mtwpl4G5tdPL632vv13ea809QDMIeSYadfBmmmhHHU5pCGvo2nAm2QqC0QdIRqUu1
X2f/TyOPf32nhXAFNwrmXzEz0fuyeZeFImmRsYan1O3rKKMLitBm/z1MJBL/91/260n4fz/p8tL9
62ddhKgzyBf7tKCr74w7GFDOqd3D/hd7NO6aBby2h//+0K/li8s6cnmLA4fLg2R29v/90CFf3SlO
+fOI2U63M0D6eVqK7vTfn0If8NcdQ3D0YR5nrET4y8ZfEywzjMoD/pnyev4uJ3TyH2GrC/neKG2K
K9tNiTkv+D+JzZB19CjJZM1pNZeIMzjjRdieEoaf04UtS1qPDXNYzQ5rn2DQtq4IbYAWJ3ijBDG+
3LybJr8i3iHFxOIXpHySIbpmOzaasT31ZNhOJJbS0IQhCKa/Gpe81yjN2oH+VRobC4TAwWjTFpDv
O1L42FsJziA6GXG+Lg4JXPx0JptUjvdWqgrnLiA8cnkOm9n6dok7SaHwkzG58qYAPB2vevKJv6RQ
O7dB5t61Y1Y8YhgnLsLMSBZbg4k2P9i239zmYOZlVE6JbbB0ZP6d61dERflyqD90Ybt7JqQ4D/hM
1H3Hl78Sc+ikuyRNbHwv4MY9OeUM2KCnl+ftNRmeHkE99I2/O4NDtngKzbzw5w3idh4ck7/2BtCd
xItkKOn5YsXieKy65keQj0H3cygJLwAPK8P0ykNyWEEWrfz7sK5pvGtJYdF7tNLwMAkG4HwA1mVP
KI5VccC7tsxHbEJG39uaV+ajhkno+HuthmSk1O9hOQYjnuABuAT085iXUbM0o77PW5zVW3vxguxd
9KUW5z7oOFosHowEUe+w04ZePYVH4IE4O/Hy0gQ3IDtnHGIDDeyic1bi2ewg2NZpPVh35TD585YT
HxAlgBuK3/wm98/DICCCLd8WDmJ7mr9aHrAWKaVOsTyXphEhQYSk5tzFWe42EYETJDAoGj/B9zlR
43xt2nHGa04fT78nRWE5G6G64Sg7Lm4bmk5EkbqX6PNra4hpHi7LSHVl0iZ2rxhL7+bHpNLdcmp6
G6cL3QTLwVG7+sTC0JTq9ygtnHoE4ITrzs492bxMfabml96zekHiqxDvCeR6f6WzGn4o6VO33S7s
v/ZxxXe0QCRdyrlwkPrO83y2yZDX096DtdgoQT7K/lL1LeFlRpBMTmR4SNBV4ztuHg0dfutNTobk
2dYYKrf04cQPIP0YOR4Unz5COawPoLhQ+kEC2Ep4PCYSBoovN7oq1hZNrk7HbcGV5mccdz6RkiTI
Nld1EBKq26vskjzd8LN7sbtgrU6VZ53ghqG5S9xeGX4lapyohC3xN9wgAPs5mkmj76dgcLDnBvJn
580MX2jhKzBfQdfgVCaUqtolorOzXb1YWXV0cPRVZ5hBWv4ZUUjfNY7IKx8yHLKBdJcH2xt8Lwpy
cn/Onqum9dyETtbvlVHxiT24YACjCLMbeCVbH8rZJ6QbEzAvliILTcGsrlVybTsDsSxErpAuk8Tp
hxfgSwTeQbncGs8f093McFAAvMbK/5ez8+ptG1n7+CciwDYst6Ikm7LjJE7PDZGyYe+dn/79TS5e
xBQhwucAi7PYXWQ0wylP+RfKRai+pR4Gkpm4A7OwoKvm1A+sGotONx4UV02VAx0/Ry2005K40EWs
JLD6z5PaNfZvQ1VRfnDaHsgw70IAA7bReXtnUUj4vTC1I4DktvhdgBDSfk26OnxG5q54p2W69klE
bRDexchn+SOEEO04l8CjH+q+bpo7/gjDHxwyr0PZYFZ7oES/F7xe2Tzy8IBaJHgUJCSuY65eOyet
RJxksYMXcRzWRHORczZz3fyBsIT1AdUC43slRPamqYzmDZpmzrkNdaRu7UZE38OhmIIT3CL63EAV
tB87z9V1xkbyC2+Rn6fSsrZlAPTPUwynt4xn27H8EVEXxQN9I54MgmnTw9DL/djHevIHJAUi4lrt
IjxNdwpp+rYZC4uOrFWjTIAdZXUmV1fKO2SRRg1B8jBJz4PT04yDidM4x9C1qubdmHd6f9SkSNW7
Arys8nZelpnqd29KvBQJLF0pXAdGz14sx4cZjwAOLr/Gr6Ueev3X7alvxAPQyIgGcC9Gwk+s4oG6
HJZ5jDTb7+oiuY8AYD8satHvBJBb64v7kkYYawj7an1dNx7QczFsv6RO99zPTfoNJDXsXkPvQBC0
sI4uRU7v6qA3mDAB7au/3J7nRhjpajo4cSBwCNut56lYse4gjmL7VoD4GzdbdZ5cd3oo1GZ+UIdC
vD64ozjE3aqbhoumkfw9/+yoLoT30FVsd0TZ1PcNcKuJ1qaR3QdcV4h9xpb7cS6D/vPtaW58TunB
S81BwD6w1dWwQFFpn6Sz7bt9HKPF3g6PgarO59ujbHzOv9UilVvFNbX1cek5RJ0bsGmUzECgjbw/
gHuMKtZTgTDB56aOigd66sMj1JPxeUHaYmfXbgTpLoNAItctFthZTdPS1UTvGlYXjGF3bMGXQ1qe
pg8TIOr723OVf9TLrFtnKBe+ki5LGEKu+D8fUq0TS516LJhQHyfggt1N1s27DwTBfdLCedk5KptT
oz4FChpO7lWAridtC7qFo6Lp0Q8ztOrLglQlKk6LujOzrb3CbWwCUpX7xVhdeiUFzpQXw/ZNtFC8
Ohu1JzGM8/Pt9bvOcqS3rNAhduGMqlmrez+YLb0etMnxRauoD0kSorG4YHFCcxBzOVdFn1Fn99we
9HoRDYqn8i4XLku5ThotlMTjdBgcXwdcC7cGwI8sHcFXH/ZswraHwtSZHaJSzlytItiuOlBHJHrK
GZUDpE3wTDTFfJcjoLdz7K4/GFVF26bVRfnephjzciuC/Y5RMGLXYxFDot9PyxsSm3qnzHS94RnF
FRo9LtWF6rcaZcmMsE9G0/Z5rAP1RF8olMKVwgY1rMDORzWQTu7rv5drwoyilce2W2elatJyGkD6
U+zGTA9mVdJijYQUhWd19bhTTrm+vQwSe40eBf1CSuyry6Nt26gDbCn8XsJZcGkJwuh+hM0PiG0M
dfs4TQYSwRbBO1RMzKuOo1NMzfH2lP+2W15eLLgDscyWKWvhprbaOGobJ00AwAj9MdQDjqB5reLD
iGRt/+AUlEi9cYrc3MtIkT4OUKJaoKcqRFOlsuPuW6S69YhdM7DW+xpqfHBCCTyuH+pktI3TrIwA
HTU4KcVO+X5jD5LsEyNZlmxXrRcvW2ylIoox/Q5/sVOcoNA/hSBvbi/OxqGS4ZWu48NLMXd96Y6w
htwmdoVfSO5ml9IkOFQxIdeCtdmys/nkQq8+hIFmG0cKN0NHuKsNnwDc6kI1s6huScUMd5q/Qs/E
KsFBEPGdSZBae31kq+gWdJQdb890Yz0RTsbSHmNH/F3XOx+x7NBILZQJa5uyHcrNqYcC+d7NYWwN
Q4+HxTRdU2jrBV3CvLWbund8l5rlG2eS05uhXr9vdUU1LfISfFWOqtrpNVk6Udo5V1OygrRQ0Gw2
ApyzoMlbyw/TTitVklJCwrYykeZVdDVyAHgLamcRNX0EvdKkuVQd9HsP4lX8pnbxbTiItG++WQPP
EfjUyOkxluFpUE8tgsy/HK2rLy38OuPJzcnySf90LEM6YLvGCRspDBRAm7g7YcTWqghNFjR1Ygga
vS8vVETKAv5h4vhO32YnCLDGvaEKZ+cTb21mtrLMLqjSurr+cpTSxaEgnAg94wim49QhgtYxo7cJ
tJudq21zQibsLkIugiNjVbwc9IwrFmYMwUOrHqmBC2Qedce/vWc3J/TPKKsJUdBLatNMWTY9Xk5h
WeXncAqGjwlIxJ2hNqIHQhTL0Gjc8by6qy8UjCjUpiiv+z24ceibMyQVkgmYMtSGHt0ayjHiY/ZO
+LDxBEqfUQ4Let+Ovn5og6UDwqxRvDQj0GsCHdqzilCtR0NhOjVAMN/dXtCtz0ZbxwZ/zP6i2P1y
h+RqA3p3HG0/ZS2fFhi60PtsZ2dzbK2lbMFxs/Kus49fjuKiXA6Sy7V9KpAuaq+4WkH7oa6CFM+l
akfFB3mKxcjtuW1sFtRuTEzKacyZVw+GQ4kPFX3T8rMJjFBcKaEPUBy8uRs5p9tDbXw2bm8acWRA
ghdqtS+53bHYQvbYn+aoICFJhf5LMZTpiS5P9sZ1rHwHt7HRaTVwy6bnyATpnhur7HkCFRLCZUBJ
JAvDNz3Ur9+KmxpfqE+5H6cMPZ0i7bgQkUk9pug9v6+TMpjOt6e9Ec/QqiWrpt5uX79fRDpl09gl
lo4WpXV44+jcLMk8DcdCs/LPERm+C9g1Qp3H1VH+PnRaUcU7n3lj7W2OKQBUygmqus6v7SjPC2Oy
Fb/T1GUGOarkM6hiZf5TLAFXaoT8x87tLffr6t0mn9eNv4ACCct6uZ9NEUXICboK4Lsl9qdhst6V
gOy9IZ4RlYok99/FKXYg3Ly7veIb59Um/iHcB6+ICfzqs49hLip3oXgJR9l+N1oAsCGkZTvn9e/l
tp4gDD4KM2xmokT5M/5JPRP8VcPFrRU/EJOqwdZ2Fn/QYAyhGATG4GA7rfqfqtjpO4QTcYKiahy/
VSEs/UBdXywf8yhNUKEhOETlSxfL9FTGeZkfytgNE+i+taV5rjKg5QbOMtbOXafZAUDPRAV42Icu
hU4I6stpAD392Bpl5+AZkWEJ1FoZwOLIQmgXee94TB8HdIRhMcyjKu5RatE+AkFyx3tNSUp6G+Fg
PLdjG3xprDJ+7hr8pY4p9N72RCsl6u7mTG/fL1qKeHQ3ShZxR2KHJ9Jco149ppKlOMTm9MFKsXrx
sCZV8Zmae+0tUBULnLPIce8pImwkYF4V8G4i3ORVVOpBNgQKUFeUqlGca6YchLZdd3Z7zAe3yr0O
/Lp16EINmLqgP/TMM4NWu1Nht3KI+qmml4Oo73vs1IB6aoiMoelQZJP+rkissjhGyGy0hyR15ktB
pvInF52O6ECp+9XMGp/GsM+/p2mVohNNObv1VBrXP4FWGx+bPM5/0tIMviF12fxC/0efLwmW1p+0
kgN6dJgqWopR7zymvbCRTrEVBJijlCJkQPEAao2WVtkhQ+TP/JQrthXtvL0bN7eMvtHjpvEMZXK1
y3ELbJHg7hUffcQv86TjbpA0mnMyzSLeeQC3hsKgEHogcThR0urmRqBv5GcQqKhFMb13Dbd8h+ta
cEFhMtx5JDbOrmOqjk5lQFiysfzyUNHgSwLQ547f0TG5T2EHPc0JSNvbN8TGdegIcnThQimitLpa
OwtEKuR32wEnqSlf+YD1A8oiauwZMxRnbyqdcs8lfmti4FBskltTVjnlT/rntpiTFnk6baFiPGsT
bJFheIMMUXG8PbGtLyUA9GjcSkKWPF6O4kRIMMU2ExtbBA/TIZ+OePr8MtQx3dl+m/PhhhXUwFzB
N385kmkpmWVFzMeG0iqJKzCjKmR8/5f5/P8o5mo+SqoPRVYARKMSlnmpW2d3NI5ir1NT7f72UFsT
4r2iJgxaGYXW1QeCI++ksAAocmgw3VtqIb9bxU5+vnoU3l+Jowe5i3v9akJwKJ0Mr3XXD1vsNoy+
nM9aWRavP0UuIAgeJU3CINcvYDJz24KOd/0U9hAS+XiFufcwU8duZ9E29hsZE10P26Zsz330chdI
T+o8bxsK2lXff0QpD6CAbrQTwnQ9ll23125rMJOd9hd5DE9s9YX0YKD80pHYCASjkYLslGPWYigM
HHkPTC6vmdXb7gqCF5c6PRHkOlYNrYLIRadQn1H+UCQxiP44MuAJ8l+lUnUAAgbnZxEBo9fIu9/f
nujG9eQSrXGOqbaBCFlNNDLsAAgFRVkIsPlBwY4FldKoMn36lfPH1jTCnc+4NV3QiDYkCxPfufXe
XzIKcQngDF+3s/QXrjkw5YY2WI60+7InJQODiWu0+tSisv4/5N9UVywapEJWuq3VZBdLKeJeZldO
Mi6XzhoEoY5o7DfAP0x9537cOOSgjQ3zb0VPu9pCLRdIsNilDSovtKDou/kTovnZzijXGxW2JCV1
qtuyabdezgFLBBuhRiQogDvcg2xoD30blW8nOzR3vpwmT9jLnQqsEr1p4bi2S9V0tXwATDW61FHg
F1h5IfahmjPClZSNECxc0BAhpWhGD8aZNR7bLke7ucTcFLnIyizg05mYwKcne2qtPZjt9Z6SP4yu
JeYulmM6q6tBRSLUaotYxidLGJ6pe6Y/8zw0z1AXtQrjt7YzPX0Om/iQlfCpdq7AzeElkIqyNZft
+gxNTgklXdUCP+57kWPhEGINjLIIBk2INpYPw6gaX8BFZvGpG2NSsNceYdlR58PQu6F2tZ592cCm
wUM08JcQI0dTcXHEUavhVASu8ZyH6V4fZyPX5UEhr3Y0bn0JLH55EzdNXdN2KwNfNeBgD2aXI5/B
Jr+be0hSvdbh44PvkKdXzvgO4iO8FHOsnm/Pemvjk3CBIOFIo20jj98/QY6qmUPbuo3iY2pqoJM6
pecg6wp8K2yxc8auT7J8QCmZSqg/lsqr7YU8hBWWY6n4+pSpoHrIp7FsMv6HXUQD0wFGDLb3qmEL
faevkOmXq5rMZ1XL4H902M1MKVrJSKNnxywdDXyupulweymv3wDeb1OntAaWmFh1tZRRb8AZXszA
r2JhebVlmG/QVyo8R1WKtwodiL3XVTOubxINHRnOKmNetwJTszU1ITrXX4CHyLwtT/XvS5WF9bOQ
SrTnAjPOL3bXGQjGFGbm2VDhba8IpElmlJXNn6HKxXtESKju3F6MrVsOPCSgaipI4ATWzVAEi1Dk
bSr69ZlI8/MwpukH1Up0B46p030Z4Q1X56oVxXfcTkLEZbqweI9pqt4cx95OcH9RMBHb2YLXlR0g
qIQjnDoh60yrI9emttJT2rH9JFaf5z5/xMgePwO3FZc51LBqj6rfkHOXI0Ia2dfbK3JdLWQd+B85
jO6A+l7FkVahR4aFDa6PyMMbpFWOaYRscGNnT1kZAXtDgPj+9ogbZxt0EIQ5nk2HbojcPv+c7TAc
UgV2pOu7iPgjcKIOpyjT1N+VNr++9U1ll6CS58z5+4K8HKqvZr2l/uH6sY2HOi5H/RFtim7n821O
CKaJA/QFdtI68MDghyCVEowPTA8WFIkfGUZWFx+W0SDZeP3qCZu3AHYAxev1zRhKLFWA3bUfWoAK
wZ4WR7sIBATRYC8HlNtuFREAxubC4t2jgblOodUSM1xH6V0fhes+vu8G08HWZjISSikRQjseZqQg
0fXBCT+oTarsHdaNm4vxCbPICfi/NfqD2odDiMU9ojrKcnQgBpwWo6uRvRlQJhnHeeem3HgJAIIz
YZuGrX2VuCGhrGuzTOb7VoxvSIbMe4KKvZ7n1qwotlg8bDLhWbeJZpSo1QZKpB/OLu5fIkSoII8N
rmG1srGbQzDw9Vh3bmGHZi6Sqxtt9xHh/VYPyeLsEVdbtW0eKxTk31CJw6vl9dtTUvQYjbldnYVZ
yXu0nHLdnyp1PA16iwsJNUlPjTB6efVQdAch6YL7wJJwncWpC/AIY7YMP7L1CL/kkc4HJTOh/Kmi
Ns13HvCtl4PSLDQreXG5V/FxWmvLuAhh+CA7sR7JjaRB/iVV00OSkSPfod6LroPRjMvsp2FTmQgT
jXgWpamOeEUlRVBOk4qkyc6Kb+xaB9QEJSj2EtWa1QWeBF2NKfoifLzdmi+LGn6ZkCh/vr3WG4O4
Mq0jfTOwAVoHEWoUGIh7FZavIcDuaVQKfWUG3X97lOujIQtaQDXAsfM+r0NPtF213pSoNtw+qveK
hQkYgltYDmn1kvyI59DcuUyvbzgGtKg5UEgRDnyQl+8DEte23WqJ7cPjC953lpmfp9itPpTgRpB7
iYavcI2w5UlEu1P035yqfPCp4QHNXl/jrRZ0RqIONiB3dHqBFFU0k1D+0I20pxNpJOfbS3v9AeHO
4+uMChgvIW3qlzOdUxefRFCvvjReuStx7blHs8N+9dMOulYWoxC50YgBV3ux1xf6AWAq/Cak8zSr
RvhYNMtPzHnK16+fJrn5QJf+dtzlfP8JIkyELlN0FQhbcNB+0nsXWHTXjmjCKNp5UWOxU6W8DpPo
NEqVU95eYrT1+jX2gFIIzCsgBLjuJFaMSnwlBm9QgumiJObsYYf+WrqzCW7IIe+3eI14hteIFYAZ
Ln4xFT3VBqsM7A9qZCjgK3TLUn569f6w4ZsDtOTwkaesqrCAfXrGn4J7HCmj90M7Nr5TaeOwc1ld
h0og58BgUDcBuMBivvxsCChYlQW37750TKXCRQTRSSiJU3/Ee2yvBbA5GHUv8JXyhOvy3/+zR3St
NLkakdeaVSu7a/sKTV2rRm1Lq/dgwH/LrS9iJfQbaesTk1AsF1f0Na0QrZNje3ZBnBXQXjS3tn1S
kYbFaH02u19zXqHiXqLYj4Fak5VSu60rfhSLmxSovmC7elimqf5SiDL/byxoQ5/7pZ9LKg1Z+TNi
XGwvayw6PVPgAuwlSy0A0CHRYL81Qr6ZfghDEyJEtiSYo5VK3GdI/pWWdY++7FDhwZOGwZHHdP5i
1EH934gkNAB3gF29Z6ATLG/2GbkVyWj1jEJR+JdLMRYn3Am7wasw+HkrlIUSV76EERqLi5F/4T/A
SX5BnufPkoTNPbgioR1RE9Z6MHYoJx0ydUmfp8WBBvPKDSsXXEcbg84slcZ1zgQDMS9w6AgR4UUF
nVYPHkZ4zO1cM1dbCAQmJ5AzSMYFknB1zaiRYmAVNSl+Cybsk6lWxhHN9v4JVfm9SvHVDf13KNlH
AoUsMfQvdytibhHhBegMu2njkzE0+sNS5Hsggs1ReAeoJ8mywDqmX7K+t0KxUEzDoeQOdoKCYdbr
gTWGqamCfg4ZEYieddW7WtwmGRwR+DQX9VNgd5mnoc38NXD75GI2EzJxt3fDxneiyo0QqgS+8aCv
Fo9WGDIhVRwiWlYqXtOq9l0AFu8QRcNeVnQN6GRyJmh/0mUKkoD+X36oUpv1Glim4uMtUH8iszS6
oyymPSIAiXECxY0BMyesM/CKF8vIUYms7lIgq/WMtuv0rBcTik7CQDwryHBWPJSlnjgnDm7xk9Zz
s9f62vjk3Er43cn7ls+xWhsNz+apg8rm23mRvFebPv4OuVJ9uv0FjK1PwBB0O2iDAs9ZRRjYDWEJ
YbkQqxwlpgkfhaPLm2yQYiD4pQf3KcYiC74vsRJ6M3qRyj22N1Z3r2v4guUxQr/vsWRShiNC7OIr
9uUwpqKyRb8eF2wsYOg/dlj2qFyeD0OK25YnItFE77VgknpWRW5hHlXqnbjDJEppPSDp6Y9iMofZ
awcBXnHuMiwzizRtjZOwe4wEIkMgF00jD6wFOKPlD1XgGu5bEOj6Tqi59RUINXX+Ii9y1gg3RSSa
CGvUpLmfIy7ber4YQQ2h9PZn2PoKkufjqvD+rhHxQ6uPApf5wK9NpfjVCyN6U2kZqplWPOAs+/rB
AJjJp1Wl9LFuGWgDIh+U5wM/S4YU2uGiHxAtyx9B0g2n20NdReocOhueBJUqaoZXXe8lsLFIDuhO
zPFkeiO6twhXZ85pVpfhsaWwdafg8Imku2X9d3vkq+IcI4PER4aJM4xUyWpfD1E+5QrmV36NbpmU
gkUXF4uU6TiqEYLOuK6ddAt/KqRulxO0sHIn8tzaOKAlSNwdHT7deuOM2oI8Td+6vigCFLswZvJQ
A8h38oOt9QXBgLcUKEwCztUl0Qo8X0SguL5pN2gDB+iM3mWYUnyTXL57RRl/NKPdeoDyXl0xYH3p
OMnniC4HseHL61QpAW8lDtg6HLlQP20MXNpAOYEurorXVgyI3znLnAx6adRe5FL/ExAi5KeOhdyv
gdOkj4WuFg9F3dvnpsIw+/au2fhqbFUQISYlgesy3SxLdGiuhBdnrNvPNX4nMD7zYQelv/HV4NzI
vIT2MrnCau0szBHmybTDizE46Z9QH8a7AjX8+FQ1o/t90XKDe00U0V2eVsHOjtmaoWRx/IXryk7R
y8W0UxzuO7pgl6rsxR38e2M8qiZ0nOPtlZRzeBlZA0GmFkCCTk+KWvXLcdxuSQvaBuFlgfqFbVR8
v+TDyY276V4Pi2pntI0VlTwmOISUOtjNqxWdjTk29SiML5FR1Rhq2u4ZfWbrlANR/2TUeu1jJNp8
7SCQ7GzOqwxTklSgTHL8uOZo+r2cJ14mrhOpuFVkFhi/CcGmuy7L0o8wZo2HbGn+wI8Pdgouf2/o
1eIC5hTAOwyulquS55xbwAztLLtATaiwjNBNBQkhBNDbgz06/XTCvCvHlzBOSuM+mLR2uOQg2oCt
IQb+JasTBKznQnd+weTXUfY146I6UfZfnjPd7dG9bJFlPRgD2/TQmkp4h2OWZRwatxEO15hQ32Jf
o2UX5Da76oILVdAdSrtzsCtSc/23k89wCRQ39ocKGS6pGRo/ga0Nv1pLMH4NQnX8E+NiWh7CGqwX
7tmu/gu8RfatyMM4PFmIAUVPQszt9y4V5jMN2uXJZsNC1l9UCyFzhO0+3t6vm9+Rc09+C2L1qr5b
40zQo/6Mg1WEg8X3fNE6De8wd0QPOg9xdhjn2Im9CcKosXMkN54qkmoGtoA/kLWsjiR6LbGbzHmE
u0yfdXcZlsjgGNvQFM+oiDdv2PAjVjyY1xIW9/pjPSHItXOAruuk7OO/e0rG41xO8oT9c8nGmpH1
GKFjZJykXfo+Ezzb4Bnp2EMk4VrCW8heFk8JtBBPDG16N4lpUI8QQFtcY2t7+LAMRqLs3MfXbW1+
likRTKBxqO2vMzkLK/Kw7bgqSwyzhxMDtRXChhXMlokmpHZAoDsWd5o2VJ2H5bTAia21MLHCpUbb
ySq3vhOQYgSlEOGHGba6ZMwewATlgPCiu4l9lG3OEzqawRMqv9opyC1xcJWiOMYTbDQ8LIJft3eo
3AbrQw9gkb6fZiJGuE5ggnlAD9DNwwsaqVJ1fBaPAUH1zjnYiESlYiW9FOJDIt7VfTY7ZIAQrRgl
JNME9oQmCqOcx3rZuzq3h5LNU1q7oLVXwQtpaGsHbsoTkeruqcPM4b2RaOMRDYt6Jw7dHopiO9OC
oLnOn6uwJ4pJwvCS5GN3xMQBowaE5g/90O91hTe3LOksspwWpdur49yMWVSUQ6f4WZFaD+jOFLjV
GuKjoeB2OcUlCmEq/taqvajnbtJgehlB9vn2Xtk8ziD+JaefKsgVpb8Ohhz1QAKZXpvtb7Q58VCv
6qZ626pZgpIJJqP53ZSaEZjulOvtzayN5XIsQ2P8Vpoa1qy6VaBDe/tnbV2y7GADLIVDR2Kd76tp
vtjcIuGFt234GVXDBJQdP+xPdtC1D1lPzXTUR4ymbg/7tz65OjqIRpGJEI+jf2oaLy83LdAQYSa/
vdB1wS6ydtzuZwku/Uc5zeo3PAjr52G2s+JZR84e5ZJa7dUDbL8EfR28FFrP7Tr7GQWc5NMylzXe
cbj//bCxxSu8Yum1jwYK29jnFXU9HFRjVEwPFRutPzpWNFNVUKrmPJSmDiHY5WGtxwojkqhP7A9J
bGfiYsD9a4H4NYnjRYu0Ic2LInvA/TX77eCzQeaf2dXJRJlJQtWRufFQAIr4+zlLnpO5rn8ribSm
KuEBAJBH7wRtpDxKDPzMyqDlZpzLH62jlRpeAHONLluCOTqpoVJ+bR1RPgAQbY0P4TKlp9xsl/ah
xqP1V407039xGI2/dz7I9VX24nvIq+6fx6YKZ2dODXbnKNIf+hDbiHbbtYfK83L/6pFgZANZh8VJ
g3N9x/QzidNIHHSZTUBvYgjH+2Ic7GMRT+Ld7aHkj15tMtnX4LWibCTsdZpStLVjl6g0X4bSLR+6
Bdq8VTblzhHauMlwEiUXou9lXrPMbUCwKPlPyYWSeP8FLbL4qXCD+FyM415f70rrl6cXJLQA2QKY
gL9bXdBUZ52oFmFyGRW3/tGO6vIdX9X0s4r2ywdsAMe3iK/nP7R6iKv7WI3G5jCMRo8Ot+kE32+v
7sbVwbvLypLWo7uw7rxFiPv3Q018AvYNT8gOwypcohF3BT51EmWif3VFZu18Uvmirz+pQzmGWwOE
6pXaQ+NmSlGXWnSp0do6QUaA3GFG/VPYYyOswP/59D9MUjbiKFNucMUQ5sLui1lekjimxgSxPfkQ
aoXN32Zx8I3u/4T5MlUoY+eG3Nq7Dob39EAAjYDZfHkguQuRdqJne4lId+ODUTgY3C3RnsbxNcaM
HUW+InHpAh+c9Ts8J67W2focXRrcTYwDAMHho2pm5X3aBbiB2dJDXIGD+asugslvpcH8wWobtziN
uHt7Xacm2rlehnrnQ2+dKslNhMjAZr/qE4Y6VImmj4j+dS19GhV7vBsDx31MF2w+bn/jjaWWgnsk
i8Qhsjr1cqmzaMDGp6qji45c+3e70Y1zt8CCvD3KxnFxEZiFx8BlYVPWfzlKouJqge1SeKl1HpzJ
WI5xH3izmsxekEK56pFUev3NBJyDZ5aSHyX29VU7TgWqm51L5Ij1xNG0QvXO0mjIW6h87NzqG+cS
bK0lywsgQKmOv5wdYmKJomZjfKnmVnkYEqd/QhEZh6uMqL87Fwr27DufbaPCQFIoBYol+oem8ssh
KxC9WqhxQlQja97URN4fWtuZH5AVVS9RHPUPwsLFmA5fovSn2x9zY3fKQ0M/Sx6dq/78oC+WnasW
ZcTKyO9MO/421Er5Tq/r/24PtLU3DW58yhg8lTCVXk5yTkEZDfJ4lmgNvwUu9EMFbrCTRm0NQtAP
Whm1KaqIq5UMSmc0FmljoLVJga1L0EanyDCbPRro1hHgMZAAGFBoV5tEEbi5RB2T6bvhQ00Z+o7e
tX02uyzGY2dUKy9u4Fbv7JOtb0WuClKMvuM1DtsqkAbDDpmbRDGDd0014rirTVhzlHOzUwb6e1uu
nifJf6eUJ2Xpr5oTMDaMNrSq7AKJdwrOet/Wydsmn/o/jSlQfoQ+gkLb1IXm0aDeaOOeE3XvKtQm
AM8u0bckGVCTtOOg+tECFfqlhmH/ocg6NBfzQlTYgriVvReMX39+QV9GRhPIFQPLWJ1djpDZzvmc
XSrDaQ/4o2sntIarncLB1iiyb6bKCtl138Zxe4JdHOwu1ljExwRdlNNcp9WrDybb2KBqw6eGyH11
KfTRFHVdjSTjYmVnNnx21+DE4qcNbIvXHk2aNdBJZBOYps06+68bJ9HbcUwutgKWvsra6tRgtruj
LnR9ZuBOUQHiuGgU29fdwHzuMMXrkuSCtZA+HvSuXjoPfQz7bdDRmT3o1aQ1pwHIyR4U428O9nIz
05EiLJB9IkiS69zQIplCWTLOL+CDDBmItLrjDdj5TccKs1Zs47XFdP9adGHbTT3Wsg6KOqk/qkzv
PxXIgw7HMemhVPKaWjSbhjb/VeedhvFaHaJpiMXYED662JUBfgUm/h9lyOmtQD/V8iBFmG9NN4qf
a81CL6XW3QYTrTI3cK3qtCw/ll3nWFiwYSN1HKNQn+/4XhgLx9mCcrvA/TWDwdyaDQxtLe88p5HS
LFmbmzGGtar5eTFK6NK4c3LlJHhJx2hRNg5iQoJ/fHuvXN9BLCXuwwg6ECkDjX15jQOLB0+JJdWl
KrrkLjOX6qSXGBSXduruXOZbG0Zy7eH/gtW5EsipcGUbFWOKLxMCp7g2OtZPM23A+dpD8wFOiuY5
eBvunIXr55/5kdah2cLQSKa8nN/QdxqO3YTJIEe0+3aWpoOlqx2aSVfwm53qnfGuC3/AVUjoLJI7
MM3rAm3T4r9TiCK5aE4psmOcRuavpLECTZIBU5RieYHO9uwW4wnEi/1LD3Hg2rnQruMP6u9gqnj9
3S0lyCRKFTxPiD+qpAi8IZjDj9Sis4d2HvNHq1Nr39SbHlkZfv/O2Fv7iXSTNgfLfo0obwBizfrI
2HiRup7EP0oNZRNVXFwRb2/drXvbofpjkYdQiV8vdarUpDg5+ylARPg0OUV1j+N6t3Nvb2wgIlXa
ioQ6LlX31QbKZmPh3FrpRVdyr8Qp7i6g/n5Qa6RdgF3sxOLaxvph9yaTVqZ0LYURJlmqiBIMTaj3
uKOjzmTdJ6DfPjpR0QYneRtMRxG28I6xm0Kpt6lT5XHIQRU1cZx5hdLX5b01IhvmBRDVHxI13BNL
+QurW92/VJZlBwsIKA/nak0whcUjdup5y0KcAe4W4C8gYegIaMewQx78UUN6Tj3VfdW/DYPJxKxS
NwZsiPsq+6hmffrHBQS3PFhqXPpCVzspa92Y3x03TuyTBcUuOapD7EBAzNSq9DPqX8rFhRQweI7T
RhXiv0s64VRttSnYzGR4rTeMTDsJy2DqyNQT8cKX14ZFJSOeez6DhhrIRzM33YOBjvTeEyr/mPVC
0l7FhQamA4jJ1UIu2I7xjgM0cp1mmi8xHiraobToj+HKqBTYexsCze0+roX2XlSlqXhGSvvi0ApJ
ZdOlax5qXpi+e4mtFh+CcDER9YCRPuGFq3aUdFsT21NncMqDju1BfnZ7wIleEhYZrt94or8hHwHC
OON1t3hiivBZngbd+p73i/Esynk0DhrwOOy32yhOTqk+ORZGgopoj20Gneuk9bWlH8eB1i4VFnv6
XDYGlsLDiIlsWYqxO+Sxpn6vqzj4L68C60mzZhwcbACxH+MxM35Cn0evtyvcyn0ICoSbDxVFz+CM
G/vwrVkwujtwgaOykIWYAp7yHjLtox1SGTyU46hgIV7O7ieiKyU9L6YW+XOaqb+doLDHg2I23c+8
HmbOLrjNEB0UFNEPVDVi7U1i1tNnrZlbFzeq2BHEBLOxl+puVMbIYIBnMQsK7Fcv7GxFzlKhA+43
7YQsM3XSY4IFpxeq+fRW1gif3DYp6ZZ1xZtc6fpjR//Es+1e37nJzI13gVjpbzIFhusafB/qRp6O
s+MjWGKYJzccoupYJ23dPFlx6WIJTT05fUjxQk3u8o7IAHV7JY3v22RqMDDu3NG9A6IVzGfDGNGf
z21kVVIEcsVBUJZ3HmmZzP1/qtbEnYdIEiXvnO3ySe1Fm923zhIhFx82cHsmZcBDtuqdoTqXXTr+
zDMbawA0z7XyjeMs7htrmS3z2ERW8y4RSvIV5zxBYJeZac5/NrX88i6fZ09p7TE5KCgJfEPcTtj3
S2Tm4zMkcg7IjBB6cRnmvryMbYxLKScMxZkMj8u3qrG0zsF22Vs7D9NGoEMyIaE8HGsCgVVMNdSI
5SxT6fq6WuMgree4hnbkVMdR47srKf5jEZHtzqhbG41hEaSAS05Dad2OC/CzCgHHO36EHMEhsUBr
jGleHuOqp3vVl5nn5G3gYVlJR0mvxgdUtpo7o533ILUb+4znmPSD3wKz9wo3gqZ6QquDHwKV7DjW
6fKk6FN3ovcknrpenVCxz+2zEHuF343HU5daFog/4gN7pdVigxNwjUpucNUtzkGbYDmJlfdZSjPe
3Q4+NsqTPEz0CKl88KmvShNTQWvVRPffd9Kpe4+QTlR4iQPm+tAaCz1fK08XLNAHJPbtWqVzCQGs
jz/2o7J8N3TEEmrEGGE3HcI4UItXI8rA+RO1SEYkmfNVcWbCYmWU0iGO0mSnNM6XizGN+c4oW/tc
dsq403gtr3Bd/Is8/z/OzqvJTqNbw7+IKnK4BXYYJihbkm8oS/ZHztCEX38edG5m2NSmpAuXXZbL
vYHu1Su8YYZU/5CmqcQwC6DsZ2go7XpjDE4wDZllu6kRJ0eZn7KTZa9MBmbrBmjXG8QcSPzR6ptY
esBAtJtOGj6+ZLOFY4BV4Y9wJZ/7GpFgQ8w/JiOZ/iP+9B/ZNwxTS4zlsJmOtd45mUpo4AGuIZ/s
h1Ytvs4AyxjeWal0tqeWeX1KDfrxYOvs/vq1eiW9BkK9BSrQPh4VNYKPXi9EKnCjzLCNNO8ABSiF
/jRr2FZA9ozOdaXIjxPe3q1LHWx48L/0lxFvFK+ThPTO0SbpvNiD/CnCRPkK9kT6punddIlz6UjD
ZycNRiCPW4xaGdjpttofHMyLnRiIMXEkf0iXIr6MtV78l05T9jkpJOXgJe0cZQgxq/IS3ZLb9mKc
NXBIetaDLpX/zGGUNF4lhvZ9xEV/xDTYXYwGuIU5JgoM23Z0j5I7RnWm9DBPQ+rTcsKVBaOAK9Jr
xvn+x98pWuCmExpXRNatdGOF3huiMDwXg+PJUxYMBKrZ0A6q0L2vtWKa2dE8Dt/tbfrKE5JCxSU1
QQ7UpG6W/KTTErpEJD9+XKlHmLq9F8htR9cbCtpO/xTqSYsdSPgwFebgG2RTJ0motYt6xu83TYns
q+gX0xfFoWX39tH0MLSmPFofLZn7J5ioMlLLNiZfuUgO4tvuUwHMpV238sJuoAD9yFh1yLBIrUXy
PEjO9ECXsvu7UGLLvb8tjpbafDDMZZR4ilKOFyIsZ0u2aaXBHf4Shclvy5zTSedaMPmL6ShYhrcv
0ALzN0LrDR9SLHhw95611sPcZbxOFkHk/mPt3BC0QVA+WAto5mVrJHw1vJfaXk3BkMAvx7T+1OlL
+oJjaepbxvJ3M8T/6Z0yHlzMO2/y9ZL2pnIby8XIgD04D4qZQAfDzW76VKGVKkhIuyPIwN7z4b4F
RuUXunmbcjUrpEbG/OGhts3yRcKR5jFrOv2xxA3+bIzRyCW4WAd9tL0nXL0S1i4LfbQtgJV/ufTd
ENoPUiVngRkP9FpxFT1HxlgdbMudOIL35SqkxTALXdvNtpyHPlG6npSyElLvL8gw+qPWY5SnJ4lH
aW6e7u+XvfVWEdYVs4aK/HbmCxs4HESJmkM2iPSMifXy79gZ3/W+V4PEFM5B/b3zJqnI6Oww9iRd
3fLLEyUppbxdsSW4sT9xOVRegdHOBSnJI/OJ3aX4Vr/uz1ve7FQl8BRhFwQE3/FJK435hS6P+X6w
4Rbdf4k7gC4D3TMEulDeYIS+7f8bZo7LmRmuaqOOcp7mQvLqqdT9CRzGRVKsmUJkgUgLIe2l1erV
izzDuV2ppccoosN9/+fsPTljXhOcAnvpZvKkNaxfOSpkKlROTzOEtys5nXSK6MweTLl2jiN6M+yc
9drj+lPfhhvRinC0BFw+vM/mp7qroquSSPK5XaL81HbG+0mq0gOwyXoENi0cUADcQ4zn6ZdaG6Fu
uStyhOxn6SHtyujkzGX2gdlDe6BPvPsSX62yebJaLioTAyLpQZhpQg2OjaWbOk3iogMNWOn+F9ur
JMHjw3Xla5GDbTfQEOarhyEtRWgd1j+LVhsPI9ITvghhBJCKOtr7Boe2xz6cnL+UJtMtL1k0oGNN
+NusdqoLCBbrdIIy46aW1lqK91QjNatnOQ9608oDJ3KOXI12Xy+SdqtcDVT9bcUqyakVpUUdBZ1m
TIGdA5qxjbh/cZziD4ZzvFMoAKRJKz96c/2OIAjTpgE0a08xkEvVKa+5KD7d/4K7B2FVeaP9QCN+
e0UgPOC0dggUOsQGyp2tGTsqM8NZMEX2VuRJ5w1ZfGC9tfcOfwVu4DpcT1vIM2AkZbIQxA30Oero
B6oVZrC8zSyEJHz/8XaXWkUkiG/8bVuMVITPHL0y9KJh3HnznGGu0cnFQ4hc20G+vn6O7fEGxIEo
N4SRWyA3E7O2khtqNQRZ88sw2DISK0N2RjQ19YthTL9TgBlf+mj6gxY0YEST5BPkysreeBvMxgnB
HMShieJx7VwqJLZ8Kxnmg4HDXviiwKJdQjoNYGS9kV9laCjyK6Nhc9QBGqP90UryQ6aq2cEdoOxt
SArHVXkA6yVYfm+XsQaF8aqDRJnUGkvkIknVgJrtxay4Jn5F7TW0Fu0/BmIMTttFmWq/7WbRXop8
Mda+1SRql85/7/iWYwGfXfdG7Fb5Uvwrl0vbnWhpqkejn71ttoomU9fQSSGFffujVXWJJ9y5pIdS
yHOw2G3+0ylV7WRak/IHB9YCqs/UDhHCG/QguljtKNc5DY2qsP0VNuUmpjxc6r4U5yybS7eoqvSA
W7b3UX45+aHVRmfe3uwwkIxO3MrAy6RwFGg9KlheYvxwygzpg2nP0BOgYP3B0V3J7yblKU26bWfK
UeHNqHiUB5YS6Z+yqk08lLfbn7O1fL8fJHZOrgM4kmRyzdBvdnaRLkrdpcDapBJlJEYIevuoJZHy
ghGag52kERWfzF6vlwtQ0qPCZ+dYUZsS4OlE0unZRigrxewIx9coMCbAtq7SymA0UbyVD17n7jr0
wOiErbiSbedCr0IzbjoDVnyb1aMrjNE6j9i0//j9d7k6PoLVk8mvtlEiLlCOWHRBExNlpIDhMiJW
M+BP5rthgMx87zkRtEAsPo7K/b0HpLVIPuuAa7tpzagMt8wupM3aDoX4yACrgV7SHl3KexkP9TB6
5QjOWJzBTRgM8UGx5gaKahyvEqxL0nS2Dzlh1dSt54U25ljW1qlInSJ0oaKME93beGRAsmiD5Wlt
qdUHyezek6/EWTALoDNvmtmVPUVGWsG2L3R5funoPsAAmI6y890np8CjWFjBnzz/2yBn5Agi1pBT
HmBDKNeJznSAR1blRyaUDi2XVPCfRfQC2mZynXgQD3LvNP4w2s1Bt2X3l3BUV5sEIIU3tLrRGCTB
obUfcgnlEr+IgSzAAzeSxi/N2TKvSA4NiDbKDQ7TKoXKqUaUpT1rQAtsN5PMMT34STsXgAN6HqjK
WoveKJAYQCnb2cjCh2xO8nMLKudJSyflvIIF/+Brg0Fb1S0A7N/oABdLFSImlrDPLTk+GX2TnqSp
OSIc7dTXSCWin0w6gZDh9kab5jLUugYfCjMDMRU3dXQVspIB+WlDv17Sn/fDxt77A+nGq1Pp1t8w
8hyK6SqvVideE0q/3CIFUZcCxxiR5b9/l62+fSusaCUTbzsH9CcatKgiCdGyJLx0WpdKrm629ZPo
FkMjE40Vzc2MePnr/iPu3KGk2URFUhOUlbbc/Qrx9B5DXEolfBcu7SC1gW3N0WOY2lhdIDkQTJ12
lJj8cn/aZKUOBBICAyGfcmtzc8c1dHZcJcnva6nUT0mN2JKXxGivMP8oKccgbg7BgIe35qZa3P4c
WhtrLqsBFAf1MuSilzNd8iGdWPO1h5qRuQOs58pr2nYeTnacjx/mxZHAmrQZyFAlGabUxXoj/Yf2
4sQ0vViK5Nwjd/QNK8Ys8uD3tt/lHqbJ+84RAlc5QE/XtG5tyxOEsOggpdy73glZ6MwiXgniaBO3
LCmuk6auaTlLcYWI/GRlT81cO+fGSuk8F3FXPcRO5jD/qZPL/Y++F5qBzNvw8QnPN4qquQFpvFQa
RLtVNTkNjdZfiiQ8Qg7sHVZHoxcClmpdat16r1LzqmCmLo9cfVKT5ldDbmVwqZg8h7WBpUmlZQd9
xV9o6u2uer3gZle1Nba9EA1QObUqk/56V3irIPe7aAIQyD85rj5jhJQDcHPVEF0vK2FScv/V7j40
LUCiFP1Gite3D42TOLop8NAIGXXzbpKc9pwskepJjWa4kVMdTUpvQxR8HYYJ5KM2EoG/Jo2vXrLU
dKmI0YjBr0TgJix0lH5gIZzMMD8qgm5DxZul1M2jVSmAIiddZZptq/yxFMvoOagneczutJeOOTXv
uDiSBlo77G+/KQ+1SjUzslstKzbftCHDZrrJN51SlfcZOuAfAZ6c7CTMhZubXfUhi+j+OVKH4VRu
/rYJ7soQBkGqcEQhi28Lv6wz7GVShzjQtCJ+F09L+WQPTb08pIBZw4MdvPcxOSfIHaAneyt91Ylu
VCWc64MsivIXLex63FPC6X1e9enBfb23FFUhCr2/yBbbVuOkR7OetjlgVtOp/T61MRVCmuDUZahd
3z8Se0vR/8KazLbJRbYlk9yWtRz1MGGTOZEeZ0XK/+000fvWrE2f7y91e/rogdFrIAVbhe62faN8
KKSZawdINbWn1HFbGNoYnbNwzHyaJMvp/nI7KR/rrXZrq+kZud/6e16dvrZL5yQa0chFGtH+LNoy
dKclBH0sFcpJDMMM6szUzjgwzD7GVtlTjW2VN2WKdtAGub1NaLXANKATAqAcN5S3P8TMx1jUgh8S
jn363qkMx9NMalNkCixPn2bDTRoJrHcpjAMDj51u/dul18vm1TtA1Cg3xDBnQbPIcgdSp6t74yQb
Wfa82GjyuXW7JMKl9QxhuFBaLRgwEaiDIQ/lc8fF3PP2Gu0ocOzcBljPoHGB2CFH+EbCYBoYYgnq
80AtsYkoy8689NKSnFMxUe4Vef2oiS71eyFsPlobX9JqlP9g669qizjiUePe1PCdrmBPwR4Jst6w
vLBs5e/KMPSeiZvZwXfY2/r0elarZNqyN5ASIUcNLSSIU1m9fEU6oZQ9G/UZX+pq61NJJ+EggOy+
XxIYklVkprUbHqUW62hTGFIchOmQn9VYocOVzIXmDkpo+pUW6iejJW5VqhK/Mxp6tlgOtQf9g72n
JpNZMbzkr9TYbzcfuvR22UWw45Qmtf+W2958J+asPCOj0T3qZHBHgmK7C/J+MeQEH8Rg/e2ClpKm
Ye4QNxWbrWUUcv5xltLi0Rql+EOOFvRBqrZ36VLoIK+AogMRdBNhqnjItBpj26AYUKawxhFXwXLC
mK4c0pnSVoR+m+rax/uBbfcpQXesmM9fbf63TxlHZP6pQGOodcT0farj3i2lOH0ZjZBhbZQcdan3
bnlGNb+4MFCZtres2rSF3Jd2HFiNidveiDSMUojvsxkaaPAXC0aBcebNVMtumc//3n/YvZ2MahMS
8jBJiOfbC8oQFW16B9vKkDkVboKRgqiloqAudJF6czkX2GQFaqtaZ4wBxmfaZdrHUmAdf1Cur5Fy
k+so9GNh0yEChtjz5lubDfDlfBqiIGee7eYIKnyqR0k+SDJ2V6HKBLatcWi26C2bN2znNrOiOWm0
f+nMfWmQIPx68E53LiTqdJyyGPPTR9zuW42+RzOsljhyKS2GS5uINmKyJP3zINf4Ns90CALZjq1v
nNw8w0QRkVS3FKBL3XwA5+tKcbi07uywGV1sQofIW0w8xnF/aIzeH0qxeklWWSYdXerrXbn9DGur
jiC6Z/SVk2c7SaFQipt643jSGC9P6RR39iUZEl2+puQ4Famn2n+LClkYvmVP8qMSZvU/UT+ET2aV
24VPLlD9tt3AandOFoXAO8CymzbmCO8iLw0JUJkUjeep6bVzDHb+XzWv5A9TuRwJ3+1tFTIXGoro
Iqw87rdhgK1iSQJR50CFhx4YaojY0ABn9v39zbLDh0OLnwQKlBLV4s08DH0fKaYLFgVFnua2Cyku
/icOTf1Lt6gNO6EIUS+EihT9ow6WMj1Ls1Zc0ShqhbfAdu1etLnKrJNarDUJdM7pe2yZIARqW5Xs
q2XkdouIkJi/gey3frQi7eWLMnHifdNOG4QOlqL4VNkhBqIuMx27v44oiDmnaqjwdzOgndrugtnE
eB4nJBmuc2/PizvrVfUIus+J3FEo2adyrlXzWY7ToaYNO0TtRQUr8bfF/yT7Xx/DRwda20bWqatJ
kU7wY5ro08Gb3Nm65L8q3ovA5m4imaUuWbXMPYxcedYC0Nvmy9h15fX+Kjt3EnNDAibRiubYNk4J
J6kg/DN3qdNKfmzrsXk0y6QL8iUrXmAbfnGqUPl2f82dIoKyiFACLoRx4nbC3Yu6U4uKrY+uQu1N
hV48NMyAfRgjyUEA2Ln8gA5AMmaWjkTwNnRx6ad5swAampvqZ+3Ygm+azZ8w93DehZFTDgdJ4s56
8HToGawXIEPvNZS+SqDn0I4AlRRABEJthjC5QgbOTS7RsIokrZ086JVy+uX++9xblKHEmjJRcN7M
BnHlzZt5EOFDn0jKaRnVH1a8dK4510gx1suRBcTO52OUxbuEKUpg3XbpGyvpICQxnxjaaiTfjtbo
zX9t6F6VaOnBF9yJW4A56dxyT/7KDd++0UjX6khuVvxH1aAIIWOCB2ZQO7hId14hEp3gYFETWcHc
m1RQ0yFd1ybj1VZmiHJuVLoTn8zRiYFAO+1Sneq2ikz//nfbeZG/EELUmrRrwUa8fTQMYo0O9UDp
oRn1Bo3DRTpndcp4kGL34C3uLMVcBSjEyoVgwLJ5vryb0xiRMgArjajOFuXrs6i1uPCa/DBwqTuf
bE1zKV5WMbGb/jeUT1NSFy0PLHSWy5MIFeiX5iIbwjUM0ZpuQhn5sx2s5O+kKIYCaRgxZVCzcv2/
LEubZyJuvfhaC1P5VGcqms5TFNtnfbaVv+Dv2KYXO7XqQLYa4AVJY9/9UIQq/6vZkYlBSpWOn2zc
s47cyPeeiyRLpbNPS+em1apPAx2CScqCOnFaxO3n2g+xDjmIyHur/Oqt0PXAanV7vHRuImOKqMEN
fcmv9YikjaPNR72wvVVANcIEI0El/VjvhdeBKlKixNZEHoAE7J8SuFheV/VHZopHq2zC4dCwzKh2
eZAYQAm0yYzPqtnIf7C513C08g5Icbb3CfB8mOuQS4K6kCVv1OgXMX+rzjrg1IM4sf7gt/kkWAGC
BOK3/y9m9fa1gRqZum5Js0AJo6T1qCbaU2gW9kehmEXka6NhnVH6vWpWFh8U6bdHmCyftumvziX2
Kpsj7JAXmvKkZ8FS6iVGTonsarqYg1ga5oPiZe8pQS0ywLJWoO0WFxYjNldSdeeBFkNsu8Rd2g3n
1prsyMtLCPM/VUugT6AXWhj00wzh9n5g3F2fOTMkZzJJyGtv33LSZiOTaN5yXxvlo76M0Qv9U9m1
OyO+FvGUvkBjk88wyrqDlXdfMiJWYPopGm543L1q9Qk4cVZeZGXx8IS3fxiwPCPXVuujfXt7OlAB
4viZCoie2zyoHOt86FDuDxLI13jKz/ETzLzhcv9l3mZ4MAaAIBG34PPfeIWkWjky5y0hSCOhV6LW
NxmFj+5AV7kibIitTdyHzyaNl6Oh0U5LdSUroP+BWh3J5XYftXJUDp2WFUGF5MSXsGqn5zxPTflU
oA72M+4N8aHvSstHUX94zDQpyryszKvcNW1cxP7g09K2g0UNhuaWPB+BqE7R0Mjpbdafm7iwHmIj
Vn05S+LPv//GAUusKNE1D9zKPIEyVvvBjIsAZHqOlrAjf5ihqLtOXnefW2cozxYoyIOh807nA0Ed
lJ7WQQCygdv40ImG3m0RFUEpqvo8mxGaEooxvR/pNPuDpf47N4NzydoeEca8K0/0PI5mwXsbmi/N
TqNvstYtm3MrjSH6BFYWtDTIL0Nja14Krvcg3O8+KagEoKQgUW4nzpJuR4ocGlkwOW3+AWNT4biy
Ojmpmyt1vKLMx/mp6qP4ZJtJUbllbY5fFhwLj8DJt1njCmhdbesBXNs30SJUx14fsLUL8FDJFrfW
rPFHnUH7RCpzik6lkv3JYWZ6RlBWgELf0IDaAe3ggbxgpRBjzWRzuT6OHUN/LxtDs3GHLBGZ16qi
NQ6Oz963fb3y+uevEgba3/gYdWke2JW0vOhjYwaYFbcHne/dVah2aVEwpwP9/HaViQZpVDQhn7Zz
jDKABBiia5pEg+PfP6O7nw7QCaJOgP9uRHxjeaTacLjiQl1tzob2L8pTPzD2Ur3SQar5/mI7IZho
QBykB7uWhurbpxp6eYqsTEuDbFTV9DNzkuyrikOG+i4zrfCC8UH1IMvDdL2/7M4zQu1jpEVcgBe8
bfn0+qwzpTbQeO8GENBioTrwwpQWWKJm3aNaDuKg+3Pb+0WsFCFIFGvRCrwReAfWKeqkpddsliPd
dXdsRrV5sqVeAhVrV+LjIqtCOzdlksf/61Cg6s/FGPX6599/cMCyq1Ah7f2bj4uCkpqxdBLYAKKf
obRWfq22AphcFT3F1nAkArUzN+O5AdKjPw3f/YYrJAiIjEZQmrG1AVOsOKx9kcz6U2sv/aW1TKxC
4gyJpVntPLxxWg/r28dMipTvpHXi4LPv7bb13gVdtYK3trcuouyDrtPYCao4o6OZD7pUnI3Omf9C
jSvxxaB3D06tRL8vNQjeGYgr+IUVaLXtfUSotoVZwdQqisLC15cy91v7rBTA/RPxJHrnvZZa5cG1
txMwSFIxoFl7A7cDaYBCIBiEw6hMDpFrqXvrxVmqIy7YTlrIKqj+rRIKq0re2wMcO2rhUCghcGpI
iQc5oz0vyhz6c4FH7f29u7cURL11F63Y5G1LvwTQUlkLok3OMsJ/avoWl6esd0LUmwWOkfdX2wsR
UJQg2NDgXxHtbx+skWAZd7GUBoU84cyWgG7pARBcnSX5sYCr+v2oS31GewwwEt2BbY4SpUulJ62a
BmpXNA+MuW2/HLXugRIxO6Wh0R3kvnsvkybc2o6mYr9BxJUIhwyqxHpi7OIgHsPl1KOi41fICZ3u
v8ndpVZkJhP7HcpJrkyzlCCLHkgFSUm9lOopmzrla4/v0sFbvN3zEMrUtbeOqidRbrMbuy5ynLSe
sgAVevJLKs+T2kOHvP9AO2kWy+jYyXCD7PSMgOCbbHyVZRAU9rCVzS5rOXOqnciG1q/Z75ELay4W
EqaupEy6b+pte3Bz3l4o62/Aow7gOiCQbSyb0h7poJmM0jAGNgxR/DoJaX5K+d7eWDuT4RLPKxeX
L/R05vSIC71mrG/rfdYHtY8aLTv2pj0u95GJoqBNPqJ2beqaZvuY2V17ipjveQPIH1fUy/yht7Lk
4GTufmQOJi00vNrZj29PZq90A7LqBW+/iPvTgkz6pSt17bd37a/GONPSFWgC2+PtKsBJy6TJEK6a
Yin0Kv4rb2wVy4+6VjoIbHuvUkHSknkomesNuHvl0UtOX7NU2FfX0bL6c29MtWvJiwNvapLPoCjH
s9F3xhFHa0cghcekzlapymD8bCuyrtF7RaKNETSitD5MlZ7+LIQB+nedRIgLrUnMOPJYSp6ZvNXN
1emt5MRFMPjm1CWfuyUGa4KY42+3dPhZjF0AHJFa3+A8Ik2IUtIM8sLIbGaQW2n4cUEGsvOltgU0
fP9A7+0oWAXAx9FhgGC42VFTVOcW9tBpECKWrbloYtmfG7vvfl/yj6fisAKIXUlW2z2VWAzel6RK
qfqHVpxTJBy/2IgBC/Q67Omx6gtqe8jJeYQCoRYeVBCqsnNkUR5CXxbI5q10vqWLvO6dIg2WZWmy
j2rRT2iUadES+cqqNPi1mGqBfFOpJOiJjemozr4Gkk1zVQWxNzex9TrGByEtK1dKQAb6k9HZ3TVf
lu5bP6k1lIyhFug3zqF5rot5Sq6yLLTQXWY91g4C4O21ghLbyrmgHGLvbnubBiq3RVVmadDKahEU
2TT5vW3k137RjvbHbsAHO84xQUmHFth6gl+VeGroKE0nRBrEgKneVULXUCdDpeo0o8d2SppkeraN
ETknCG7/2X0MIk/BJun3dykaRkjQwdFjzrSJSGmfDJFhIBgLzrB/mRYheVZRWAdxb+8skKPiPccU
nrxx00xFgjguexvYQpE14sGwWumKTph91CDY+3qsgfAlHw89js0bXYQtKiTmmK62iunHcmJ6XQ9j
08kj64CVfZvJ0YAAGYfOFzD0G8UtgvYIMWUky1nq/llBEB6LdlqWk1CEv2j27N//Tru7BawkUzP6
XHRxNq9wyCa0FlfnpXzR5B+oAc3i1Ful0B9zxSoVv6UZ3rg5aoK565RZZb1PhtJ+J2c9FKb7v2Xv
NaPBu7Y5SYhuKg96tpFkz0i4x5CEfFtvwyBOHeuc4kh38Ni7S1HDM+PlnNyoJOqgSCCDAuutwAoK
X8nlTnke0fnyMGth7nv/wfY+KnUlrVM+6C1IJMYKRbakjJKqN0pvAtL0GKVgD5wk1H8CwjyC9+5+
VPAhMI2od5Cg3twRao2COi03nG7CUc1ddA3zR63X9fqKrvGSeWNF9wB1qujzXMZpc6rDNrpmU60d
9Wd23jNiymvzHz0znfzrbSzqeCujhl4XLZNl8gplwUEGuFV6FeXYHFwZu2sRXKkPGMXCcHi7lpoP
fGq8ZwLgzerVdNL25Fjw6TIFEsr9D7oTdxj10m9iFUbo2/cbja0eQyNm+1SLfCmKrj6HcnjER9m7
A8l1MBKlG8NV+Oszv4rk2jxB24VAEZios+ouIpTTT3yklL8BNtkvmlJWWHOMoVo+DpWouQzxGpz+
QVs9dU6os9dfemeWh5OOXP+1avtI9sc6HTPF1ZQZG1RFR6XaS6m8Wxczk2wF8NjWSZ/r3Pn9ow0E
hmKY2htdlG3mhsc4E2bUigPJ1LDgbWzFzYsou2Zmbhwc7Z3DxlKETq4dMKjbWqMQiSbUMcmDCj3x
Z0UaettroSN9TwZpOmt6OCsHx3tv48GpgTRESgzme90trz5T3C+odRRk37hSzM9Dp9uXRop6RBMH
56Cc2Mm+ce0AdEr+CyZz+3D1XC0CWh9TIDtK3kulkz4sbWZWF16+/gxlzgqYazbYT8IzPPiGe5ue
IoY8BpQRuf/64l89JlpSQDcK1k7Q8TjNgDFPvZH0B0+49zJXZSyudMIl9+3bVSpNKGG/TtOcpsD2
HliTgSa7lP7PXPT0oK+wt1XAkYJtp2a6JV2hqZkia9/n+LKZ6SlR4/pxkqKPtSoqv7Ts8UAbaG85
YBRr6g4pgB3z9tFGxIfqEThdUFaF7nfcNn9FA/RmSRfZpdCMowHW3qukZUwOhmYUg/VN2mIkmdXq
epEHCzr0fqaOoc+WLP1Sk35/ZIQvAO0gWodw/G8wMNQraKmA0grkUISPSi2aUxoVRwPl3QdC7IGh
CSCpG5VD4NXDoNu0ufo5stAUTlA8qh3dXdDk/XI/wt92X3kgqDgQuOm537QKM1GBjqrzLLDbfjlL
xEVmYLH9Duhscem6LnvIm1D+7S4oiyJnQb5MnLxB6JYg+JomyggkDamyESmCu6z+9/6T7e1CSCn0
Jcm0GHutT/76GBdYpKtQZgMNFC8U9NatnGY+R7NofEkpD97j0WqbPag3Zce1gOq1qBLjqc6Lf9Im
y973HD2v7ubsdP/h9nYIYDZyddo8aKtvlnPUGV5FGWXBLOAZDEAOPCmGfRpVnID7S+0+GaBkoHoo
xN6kkPjuLogYsxl1SXLOiabmV7WLei9JE/nUxpM4319vL/yy72GzgzK+pd1p6uJYpU3jxcmU/Ewq
XwfhqqR8f5W9F0juhLgF1/TtjKvWse51hgoROFs4JwMa7mmmU3mNBrX9g2/FhIEKlXELSeLmW9m0
jPPRJBxGqZqcqzCJNV+alumE4LMoDhbb+1oWkroMduiS3TRbq2ix2kgjFkqxDElRiUcvsRBylhfm
dVbVHSFQ9uIHqBuQqZAGAdCtv+fVKQN1AvOk5BqbnaL80hZ95yKgm5yTupO/oC+znNREOoKt7ixK
ksgNQyXM19tmWezDos3WPjkvoAuqHNVkN+/N3pvNPvJMqcC8eGi7b/e3zO6qxMhVGYqLe6vSJFkq
HFNrSYOuxNowoYK+5IyIznkbW4/I9JTnZamU39+nq2Ans0lDWXv1mwqnFs4i6rRl0bnLXoZyiT+m
SpL5hTrpB2CxnSNB3U8zDH4RtcX2U6pWrDsixIdwsmLFPodm3ryLMpCTD5VJaXNQWuxsVOLJiv2A
FbmqaLzdOBPuHbkWh9TjWW793cRNeBFD012MZJQ6l1nreHDp7H0+hhCUaKu89g3smJe4lEJg6Qgt
TvKSBO8QVY+jqxar4lwCj/d0Gevr+3tmPdubhvxaDqxj3V8J0ebzqY09CBNb9qAplfq9pUwvlLHm
ObHw4bTiJrnMUTldJsy5Pt9feO9jsiblAdJ3t30ppWyHDOAJjTiEvVIPfx6kf4sRFpMwzfAPvuUK
WqftT9y+aU/NKikD6vBJoJlV3Hvo4tedV2t1TDOsglL13i656A/upZ17gguQex3FdtAK26wPj9li
zXihw62zFtMp82cbz62DD7i3CjpiFFhkfMTwzQdMzQZaVE/PuymM2s/mtd1Yi/Igau9AzzhvjPws
iD8UVtuHSaN8rJHOBsinkER4grrvm9PU0vuWY5h6GaoVpduVTVm7CkwgP4p0I/aXBKCJbGn9QYdh
/+es4NSVNL1an709nJATqgIEI+mFBtYjElXhlfhlPClLaX7FFbz+VqJTjleUVFxz5m7+kDX9czSh
Gnl/G+//Ejqrq5rbDmUsdqack6tQUOeZ0XrzpCdPRiolbGkzd4IujPqXVmn181wZ8zuUm+XnuMVD
Htec/vd5roA0ZIftwPwZzaPNW8EK2FzKil5vm8U/czRnqNrSzkV0Vb2MqdT8wdYj6yLyE/ZvccJR
3gFBMUxSSiVdPhpWk72LgSocnN2dQKGR+Su4OqxiedsGNuIb5hyhmx4APhtPnWb/nLu4P5Mq1wf3
y04shPFPkOAYrbzt9ai9ThVEaE9WKUPGb6v6Hz2u0umhsLv8RYa9ULtdXJRgXhqMLgZ7MqXL/Z20
tzqNX+Rd0WoCsL5JVKLFrrucdkUg0XtlAAzcJm266qy0U3zNGt28tPgOnFQC2cF33HvDtCGZ6ROI
uVvXX/bquYcoUuY5L2h1y9l8Si3J9mMrzC50qqqDOLIzfwY8ADwCKj4hcbtDUXIhCndjFGRL1wey
3LdYhxSFV3TR9NlCw98tsUe7WDHekC5D1t9nCVKAr5cANw6BeTvqxzZixKybTzyL7ARDZTkv/QLP
pu8Sny978GJ3bnQiJj8T6gFt3i0aBI/zCg3GNnwoUwc1JskQT7YVz14rt7OfMbc9xaMcfb6/j3YY
gysDEk1n0AOUldtmZUfmXUU5N4KMa8h0WiKLqbC5mEVxWpoKVxcBWgz1ai2rFHjDo/kxNfoYCr5h
hsKbrFr5qigRtgW2Pf5PHuO88dUMKwavbQrpKavDKIdnrSJQ2+J2ZV3EMkUfEmXqdRyE+voxrLJF
dpHliNJz33bVN72tlPlCLZXlLkP4/h/GRU18ZtjV/oUlbaLz0VFM9efcSexraZhz4hdKVL0voQcO
/oA0ZP6T9jjFHVoOy2npBz26Tk0VKV9VtZ8/4zfbHSEldo4jirFQUxjv8jK3U9cMyUQIjkkcGHnY
XAqcGs5iQAcvl+r0v7RmIDOHZQwZJ5Gv9z/gzq6BjkADB8U6Ms/t2DAOlaYtR4Zcah1XAT6SsDen
ePhA1wN9DBG1CKJmR9j5nYNJ/g6PHlsR0M7b3LrJscwZHNiRxRDVJ2fJZT9DLvtro2o5Kj15fZmi
UnidBf5MTNXw/f4z72QxdAtWk0JgTCt44m0IqiyRZtBCSdAQIn/oEis5y/nSHiiB7K1CpwUQH3kM
Tg2bAF8XeGI5c7aO2EQVufj2Cr/Ky+mgvbi/DOOItR0B43SbknUL10MMetEYl7Jwizkq/inj6sjZ
YqdAQduIgE1A+5Vhvn1n0apTw87H3jF2jOfaxo8o6TTV7RBM8KtxOZpn7z4WySz6MZB22CRv19NG
3KGckiS67KU6SO0+/zTl4mjWsr+KwxzU+T/OzmPHUmRbw0+EhDdT2D5teTNBZU7hvQt4+vtRd1IJ
KFF2t1STVldsIGLFMr/hLuaPl6sg7G90AVc9/T5U/g/BKBtekKSR+va0An9jYJ3cd2ThS/SGFUNj
B4mEeNGgt4HbKwX1VmE10JYHCZD72/c3K9EtglYlA055+VRhoahxVoGZS3Msz+oSRHZY7woNbsUs
WDawgEnLQKUsVjHbrisrEEg3PdCkR46TdYgRd7uf7KRB2VJYByJK7imKeLvI9l9rKng3KkocqxbS
JDlwxRJgo8rEAHMsZGzoJql7B2vw6+tvciNZYUI+o4LhZDDKXOzCIbQ1UWdZdAvMsv9WGHnFk0XN
RwFQeuejbR2wWWkfKjBDpZWTeez0mh21eDjj98kconZurZqmnplPn9uw/fL6c20uxjejHzxv+2Wu
AOHelrREx9y7C9oHx4hCN+tk+1Tixn0UvIudWdnGOZsfC3EBWvg0uRd7JZp0NR20AomaLB5PJBLj
dYJLenj9qTa+FquQz5K7QbdbppZRmw5iVATm22o0PYkGNxyTaeB91wx7KM6NzW+CsZndxDkAq2TL
lPEOwgAlvDFocfRbLCdpfDCnrr4UtuQY+Ama8blmk352qsncCflbzwl0FNIGMyXq0sX9lWsFvjH4
DN3EkNbJwR8y5YMfD3F5kEN1PL3+UrdqTvAEIFOYctLUXJ4BKQ383KzM/JaiYXhURs0/JLJI3dhq
pVNvqf4lUpyPFIp4Hhu5AylZCQ92l+wcxY0tO7ux4f/A9cOocP7v/9QNaM1Xfh332S1Vi+Cao4Tj
CbDqJyNzSNL6eC9H2fjCM4lwDnAzxmj52KpcSHoVWflt0IRcIy0ShV9lIanNwVL8kcwlMp+aJIwO
I4TE36+/843jAsgP6AhYFcZry+uisgcuc1/Pbk0GxI8P7BvPgWy1expKG8kf4DTyPoD/GJcsOexq
NrWGBEvzlg59gDJxDzWW+/iYN4D8KiS9vaZusst/eDg6jmB+EDpdFb5BXKKHViv5Tffl5i7T6+xa
D3G1U15vPRo1CSxY2nDgfebP+892AYeql4k05jcmQ8avpp/Ui69YyTenLDTYNAFSTmgPJ3uY9a0v
N4+UaYwYgI+XurjAVIAv+mFOVzzpjkltRYhuqsMOXGwjADDpgWbARAgJh2V/zKfxDfUoLW6yVhay
KzU9mdhggZJ1EYnZdTXbOAp0pDl6NKcVnFcW0btqSdF6yeco+KbTXWxraB4Yt/RfG0cJ84OlgZ30
MNbtFACYoyiM8+s7ZgsBzA+ACcXskophWaTovpKwbWzGOJOAnTJ1eiK7AMXqH03oxDjxVUY5XXri
RuhaSZD91rCp/4wHqfhZtaod01xuA8WVIFv7O9f2xqfgyuYMKaC8NjBXGMYjImjy0wLEVOXAHk+W
luoXSh955zVsREByEEbgf8PSihEmgeE3aYKlJHNVeTCmor/HHbHDG232WodzvROFNl87oZYoBPZj
bUEuGWkAvRjoR+f47WMTm8YzyX9ln7BYHe1TJGRpwkBQJPKhQfPZvGmpWX9AbhUZd6uTYvk6ZYl2
AYSPnuXrW2LrtVPuzP1AeGk4ar883lIZDoUi2BFFbGS/pGiE3C6h8eEPhv52nDdvfL4BZh/BVfdX
Uu1UkHAgUKBFfwxfd+7tuutPGt2HT29/KIZb8FDoQRKSF1ecgDLkR6qR3pIxKQ6jHEWUVyjMZepo
7RQkf2vcxSiGUfmMNqUKX+fQ2GwaYxhV2a1N/fj7kNfTu3ZIJ98dEie5KoOjn01aMKarxxniO3Zh
HIeW/s2bj49DYGHGZlMhr8EqsZJLTlxo2a3SlEH3oBZ2yQGw24xqG9V6Tyd0vW0cuvWkEHO9N7P9
Xm6bIul6Ww6Bl1tz3CySMf08muYPlF61N99yrMSIkoQUJuyqO95zrec+6vM3FQst15D96VoV6R4A
Z33LsQpCTMhaYpG7Coz0yQettyMmEwjwfmKfyBeyuOSXBuDOcuXQ7I69jMj8zldbRyLwYNg6EfgA
9q2aRgmXdlzFAlXCyUw/IAWsQmkumkdz1Kvg3GuRop5ePxrre5UVqWZpykMMWOGVraKmQjP06DZE
AfbaQ5sdpNJSdiLs1utkV0CzmIEQq7xLKwh2DfP6W1OlwaUuCuU4Zp39GGGudqIWaD/Mep5vP4rM
7VHK/Vv58cciVQkjKhVlopyN4lx1E5+jNzld6NEpHD/USNv+GRiXXpWuTk+oEAZuCWk83/mkWy+Y
KAcSaR7nkBW+PBmlrQ+8E6Y5tNKzsx86/h3Zy14fZN34Y2oIMZJWlQlEeRm2AXiMCt4P8a2UpLE7
j5HuXCQu74+BipjfSW17WYYAH6bvQeBGnccotX5++04CYkirVWUnEXdePii6fUGbqSHkAb8Prpom
KYcBtdyd5t/WCeFoAtqkgWWQH71cpeMldy0ONTfVDiZvzET3nNQqguhB8DNOQbu8/lBbcY1gbtLE
Ajm8gsjlyLhgzQN/QFYIblKtadjShPa1RXdsZ6NsnRFsHJUZIjfXY4uN0meqxvazwHaHaXnoHAOM
OWKkUEwsM5xlltvgMuVj9/n1J9xgadMWgb07k5S59pdFbzdK5SAXVNyBUQnfs0HaeEL48n0A5vWP
kTV160GaV85GkIyOS7Go+8dqmuwnTLck5jt5YP96/TdtnZn5484UXLLiZUmaIYFo12Mf3poh0n4m
gZ0/6/1/cHSdr2naUGAswVAvi0HJlqBq1MwGbKP1b9aADouj9uODWct7mvl/J2IvswI+LBp4BEDm
VStAJ8UwmlMOgT1OohQ3V+Qc7qtsyEZ30qoGkEYS4JMWWOh6nWKu0I/YCWbBzzooQugjavOlN8vu
SW7brD60ZtVrZ9tiy9OjayfTncJCV1w0HDWGMAJY7MluHeOIZU7ZnKVOLo9lY+sp/YQq+tpqzjB6
WtMzCFDEBHzLUaLC8iYAu5orFIqenei/8TlnzS4apkhRrZVSUZ0m15OAUIjC+ah0qfmQosy+U5du
nFQWYQ9j9EEsXEbAQEvVNmm16Aa7qD1gGM5QQJ2qO6Mf5J07cyMGgc4FFDJ/ynXVpIZJOVYz6EUf
ZAVR+Wl4Glo1fLCmSf2Ry6LfiQyb683DTvbphpJXb+Vo5lvc0VKKSmIUmV8R4kwvPe3LJyR87Z17
c+tzIcxBXUgttaZJSKXTI48RIlRXyx0DOkUcoai3O6tsfS+eBzFiWm3rLncVTEpTQL28iTGN75TO
LA+FpCoe3LByp6qfI+fi8M2a4SQAs3Y4N9TLO6NAkBEbEhAOYW2MvxLEJr2OAf5FdGnnlZId31tY
RT238a5r1cZDIptIPTWP5ennqy9XVlqF6aKGOplDH8g4IeyZPEZZXH9LY6n9/nrQ3NgloJToI0D5
4pUuZYbMWhvRVp75BPIYnfBxKFqv0xka50kj1W6d6+pOAbexUXDmpapi8ALDbhlAE02bchGV2W0K
pcIz+1w7z6Yzx9efa+sdwiegPTG3nlcWRaZkQEqcouxWNzot7iCMbjj1mh6otD2tjq2lyKHAcZNf
0CxfbBSErzoHp9HshhDX9ANLwcD3mMiZXyNIer9ff6yN6x5FGFA3BuNSLvzFWj3BWY8NHFMLdUgf
FDGMtednjfoh8tUod4WqFMilFulOLN5eli4aXnEKQ575m/7TvutmenI5AqStbZF3bkdYKd0+TI1j
KHTJ8Gpky26jPDh7fntb75YxDLBPgORkqYvnHTkl/88jGkRnHiIMBj/mGtanmZDV96+/2q2l5q4r
jfWZjrjMpKTEUEWSWVwFbW4gOYPCvGuVenrMBg28w+uLbQUX7htguIBv1rITAx7JY2ZiyCEPhvml
SYWCwK3WWFczrY1rPJXaRYE+9BDnsb7HCt56UHrM8LN4qbqlai8/pg50dtRbsgrDhvdSVPp0lKuo
OkWRHeyc9a3o8u9Si32TdkMalEJhbGxn8SmP7eY0cHv8mbQI06Eq9N8+awUCja3g3+bfzK54+Wya
1FRllGND0CnDn0jv/fu0ifbQWtwz/DWLu2G+6NgutIboxS0iNEooEXMGUFN+GRr6x4zyZipc6PIS
xNxOlU/pFDWW6/tq0nqo6Rid13eOcgsqP43xXsnzzLOUThrPZmWbpTcGhvwOmxvti9VkgeVCrYlr
DAUyYRxkPW3M53FK6j8JHKXYte3a+RgkRp5fHBO9ibNmV0pwbMK8aFwJhe5bqijYujtZ4stemIvh
jynnNhYshS1/VczcUQ8BMMl3fT/475PenJrjkKl5eTBVgYK7Ewf9vSScpj1VTqx9tXNJ9Ac96YLK
y1Ntyg4pcxrn0BhV37m46EoSTqPT9ChUrTSv5dABdh8kMPeeA8/1l9FQWL736bQRM3wzUc5qWTfw
H8eJPm2P5pw3RkWSeq0vWcIdjZaZ/ARuEVPEMcubRxhHWA1XqZ2WZBeF+JmhOIjENb0loCl5ID6L
QCSfiFLW9NQ4FoMpF7B/avxGbVKgBdEo4bcmrqLhmpW6c856SCNXSR2a4Eg2r8Selsh2evTlNDGP
chbo2EjogaoR1yJN8gotjh4nAAPpAbOn5n9ED2HeqamI1GMgSTXAqCHO+0/xSJFzmGw9y5+nomo+
lHFlPqCvF2TuZA6ifh7NMizdtDanr7aROL8GcxpPjsDEyu0ilH4ukmLW1jmXqwyJw6HvH7skV5OH
oRn6wYWAGtgH6sqB9D4zkuAwZT3k0cQZ9OkiY44XuIHMrXdEp99KD8rY6bVXDibWhiW9qeaSyL2S
uUFaVvqhbp3oLh+HpsP5O3G+IkI22F4rcuNT5RhN7lqgdewHVRqGm1EqQ4q0MKRfT+aiEZc+LMYK
3Qc70yP8TZpMcVsH6hRMn3JoDykAqeqqJKGJ+RaXReXafdD+rnR0/lw/lcwKvzpGzl6Djbx8V7aT
8bmT/BAEmBHnXtrlqCqaCUNqdwTmFjz3FJONm9lmJX3ORa2aXgC/+iaVzfRBi1G5f87x2Z1ccra4
Z1M6Y38VUVV/6sfGaF29bLUvZaVOygmlVbP4gyelmnkqbhp7DaRVbJjRRVgOgcZlPLCaBmFbN+pY
9mW30K9zD19hXmUzDdohLZ0ffWBpR9sWqef7+R6JYBVtWZnLEoTlDKNCqu5l8CuUKByCqsu4iX1x
lLQ8O6Zl2Z+NxJru1cgY90qM1U0yL0jSM1PYuDiXQ1nkNyu/Clkwx9nzVoyyAFlYvgeWnb69TgOG
hwQKLTH+XMJzRSyaKR0q5KIrp3gnQjFizOgPFGt1cnr9al49FDMt0g0uZkYZ9gquE/d5Hjgy/D9/
gKaZ5cEEK6E0Tqrk77lTzbfR8hohh2OPIFyzpiZE4QTG0c4Z81ZD9Xs26fqldMzH3v5AsyQu9+Is
FbTsJQYRkm5g+KmZtJ7DWk8idjzbjo0fs2rs9PbMBiVIAAGkNvRRlzew3pba6OSUTQkE/Xsn0oZz
z1xYnE1NkKxWTiSuep8rx0JWxN7Z2/p2GF7TDGPIDPZkcQLyCswdjaH4ZjQ4RmatXsuuyrrXXGrb
t4vggp0BDoAcL4i1FYomNyO5DSe6p6oC1T9RCUx2K84NHiQ773Qj/abVxEgBdAClzLLZViYigEUM
ucvoMu0ZcL//0akc+1dGu+9D1Si/a1GOO2uuXuVM6kJWjpyb+mnlvtAk9mBVsJKw6Bojr5nxu2Uk
xcdRMn6+vj9XXWiiCArwdLk4eKy1yPEFk0LZGKzsZjZq+s0WTvYu0FoTHKMTt19LNH/PXdIUXOaj
+AwHIC6Pr/+Av3jeF+dwDtnkH2xY3IBXxaJqSmaB0C0wgTiNh8Pchb4ba6f5Oem5/T8z1EkC5MxO
VDer6/whMevQfhj1UpMObSjZ6ckXafRN9nOZOfhAt+D13/cXj7X8fdBoKUwYRNISnK+cf8ovbG9G
ILoWk0h18ntXHQIg20IdjOCga23NvehXduGSscy0yiqv0LQd4/q7msTFOxkXp4+qEenjYRqhxF/6
DrVsN4+MJrxoTmV9yprGHHCCKJPvwAXSb6nqA14aBbH92KuFMh2HSpt+5UJC7bPsfe1bjeKqkuKd
V9fqZ3Z/17pxM4n+XR3SqTtaDaxSpmxQ7F3SHpOmGjC9b1UQGMKlHLAiD4vR2HHZt33rBgX2L48E
sORDjQ6U7yqjPXzZeYfLUMsnhjhIzxoJPAiS6stXmOehKcIcXfuIZz2ak99+MiIpeSuwbl6FLhjj
TCg4q5AgWzH2V3Ka3eS0VYl4kfRQZ9WerOUaA8YyzKeIZBQh6+lQFMepmQIqvU2WH53T1B+O5Dvy
QURxx/dXfC9MVf0pjNoImzlj+h7WlvaEONcezW0VmOYfwhiQzA8WITSol2/VHHyZThZz/yjRxyNu
RIR9qWE2LWvikNgSe5IwuZMLbCVYLMdR0DEgXXHrSDOcaQae0AMJ8v8FRtZfYymwLZf60jr5eqF/
hyAWP/iocu8x7jaiIrRsOhE0H9FmXZ5EtlbJISvzm9mNw10tpz2AMx9vtN7Z0//dXAqVY1qqrLaS
t4mlknJvxi6hRm3T4JQCqCqoBYhksndSno3PaMsMWJFlpSlHv//lZ6SKCLQRwZ7b2DjFedST8lYm
lnlUGDV4ZRUWd7Ll5zuLbjwfDSXkYQBOMkFapiW1Vplk5lN2Q2u7/a5hSXmO6q7t3EidrD1onTLv
xEUIpV+GVhDt8A3XSxpnVBA9m6ambHTr3lCuZl1nbtGkqBNGo+yC14+PddLZfwZGhYcyAnSXmHJz
iWHRnKV8Mq50wdpZrnJy/UrekzPauAYZ99INQqlJBmy4yF1m6SBFCJLpyLCAT6HwmBEsUak74e1Q
fMQNqPk6ASA+iQSRKOQ20vHyeozcfEfzmJQjO0+cFjGysoG71JTat0lNzDu5M55xqECac8igSmFx
spNhbC3HXIdmMGPLtbZhaVb5xMQpu5W2In2yiwblASNDerTs0+Nkja3YWXCNsqENCb8Ft0kwSuuh
ZdOXuZNmLaBV3ywfwREFx6wtQ4SXjCT+hjnRcEqrtrQ8LXfGj34b91fITsXOdb618Wm5w9En5Vkb
hKpCSutMB2STmU10l0F/Qri3r9xWyqLD278ogy1m/HORAXjs5cHOUnmq7GTIbnZqtkcriJwzginp
xSkD666dauvb6+ttPRq9fR1gHIgUnvHlemooymEwOwixQdh8ZyVj8pBe1j8ZfV/rO59za/+wfTh0
TJwQXF0cmA636QAPqwSxJey1EyWZzkqlVucCZRKvs0T4Hx6OlBhLTFqa7Nr54f/JwlIlTyx/wiqh
5KScJz9/3ztCHCM8UT+//TX+u9L85P+sBKpECSbSoVvLkPkALCyh70XfDQPZvYbp1hcj9cUbaWZE
GsszrzbYwDgKxeHYlIVbgON7SJsWWynob5/+w1PNmFG6oRDclsnCCPEVN17QUbGct7fI4rAfCpv4
NuDDJu0UvfNOW8Z7ujAaU4O/gmeLV5jQKpPpEsW3Lgw6b7C18S4s7WknFdl6e7OyJqm5sVECDo0Z
6S1wWISqJ+1TPIXJUbTGdCqnZq8e23ogujv0WmgrzbPBl3uiTx2Kv4pBXROkyBKFVnUDvLOHYNvI
rdgIJK9cA0y7l0MQHLjNWFTYjcHYRBhVbkJXt8fmavRmeAxt2rNR1TdnEsK9ULX1KsnQ4XCAA1wT
yjMzBVXApYYuVxxB2JDHCyVj4qUiKU6vb8TNV8kNB0qEge2Ku9CYApep0ExvpNfQnccWUc3e2gM3
bt42ZFNQvqgumQ8urlMEtkPRWHPJ4TvdMW7iiUapHH4YtSk+kVwyCUAgqT1qyURZPXQNjsVWsUNO
WaOGufNmWgr8BS6+Vcbqdwh6UvykmIm3anCMVd8U9NJj/dTHaBEAKrEzaMESTHu3yJ26OxdFhqRx
kmDZSqsxy1ygBN2VnHuv/bW12Yg5/DK6J2uwdt0Hce6rDAFy4NJ3g1kxxDAt6TmLip+DL+QfDmpt
33tGDjs3x9YGIDRQPFCnrfm9qm+bkuaU6U3IvflgtUP0Ba2SPW2qrayaWx7wDoQ1nDwW3x83CjVP
yiy7WZEV/Mo6EXx1pHZ0FQHLHQiRcB2R7Nm7bx0jHmkW5ZkBocsg2+p46Ngtek5GZsgPmTJmpes7
Vqu7QLLUn68fpK0POEvAYQ1i05xaIqTNurEnOWMxfgycWi0ayjOCET75cR3qZ0SBwkdRycOBVlKz
U2rPAXwR4GesMvUlLHfa3bN09T93ZFimAaqcxEMGSvr7SpF+JyJ1/uDFFVIDd329M8rc2DMv1lt8
zTr01d6ZR+BtqvSpm6vt+NOZ1Pjw+ivdXAYyNEQSUppVDk74h98YagkE/kJ6kCoIywxxdzKZrdCE
AsNMpQT6oa/E0vmaMnNLfMz6UO37C0pDtJLwazcPZpSaykEyzUhxjbwzVTes2zp3sdmJ0kOG4dib
x9EoVqHfCsCX8pODsripZSupCX7kjFWRfdeMBBthuzM9UKfF229rvE3wQCAmYwuyHCLIvl5rcYvS
ZNdlxee2sOla5QX0wHQ0/0NmMH9EFC3nkcUKwNsz3Ne6lEacjdDEh9JKjKcwLv2DJXprp2zbagfN
TUFCDU0JTv4iNcAHJJfMBlk1o9E7uCej2v3JkrL4WctVeS9ixT8paVPB4sdE7QiHsr+qWt4pLmZ2
2s7+3Yg/7CjsekGeIUPhOC+P5djUpS0pJMmqGQZfunpUPGMo6luaBuPx9aPy+lIApV4uVeBz3E8O
MKlw9COv6LrqgGpV9ihpFM6vL7URyuENIGVIH8aZ8Tcvl2o03ICbOSEPEwXMkgU/QYRxdHVEm5wr
pNEvY7iHnVhHApBLwAXZrxRw3OAv1xRqVLVxXjNHFD4WbH5gfKRulPdEgddxlGXYjDSA5rx8WbJp
YWAZk0Mvse/t8RgFkfbQDFJ+8KXcvI+aZk9JYGs9FW1DOMFsWjqyLx9LTapCmxTaPlFYKm5TKv6D
OoTJo6r1JvglnHNe/3RbrxHKJ0ANJihzD/jlerkpnLapIKo2fm996CQleWxlpdpZZb0XcYnCeYLh
pEZGsyyjIp1a3kQV4TaQ+v9CNNc/JV0oHjQ52VGKW9+5rEQBOtO3qW6WdUCiM9kaQ+BzUErKX5OD
bZJntbJxtn3BUADh0qthMCiJbBwjd47B1rtkzZn6QcWDMcXLdwmOA7qxBqiuwFfp2gih3Eei3EOS
bu2Qf1ZRF19M98MwG9WcHWm08nOgjsmpDMfxZCrdNwng8/n1DbK1HAaLs3sBGeEKARl3JObQ5NE6
HsvWywfJil0cLIK7yOyac8P/syNgtvUFmZCS8SrAzVazbLPRFH+AlXirlUq4ZmgBsUFEAa0/4X+Q
wG7TlOzjbzi7O3tx7K/n38usiZ4TuCj2z1z0r+o78PwdBVV2G+KxBRtikUG5LXbgitczH/lYVolC
FJVBomh+d0tEJ92D2sfJCjfIL+Rz5g80VpPatUUWZyhV+f3O/l4zC2DlMlblxJJSzh4ELzeZrSbG
wLABgh9YkPdBUiSnoe79j4gY9feYRk8XIF64WKd4ilSZLbuINmte0Df2Q1pY4c7B/runl28MQA+/
iKKYaLz4OYYMGipqe9i2MPpztzMzv/biRNNvQzbYtduFRh4dcD/MxpM0FGVxsAUSoG6kaKntAWvS
M9f2a9P2APNiPR0obRg9x3HdWF7bxxiSWdkE9ioKbTr8oq1VeecR5lO5fALuZHIQQgKw0fkA/Jsp
V3ZYRI6Z3Rxqv6NOE+nUITEEJ9SuH1QfeR8nRSluLIccEdZ6T8x243wZOGwi0D8DZFcVCS68Dobp
an6z+1p6GuS+PSlGapzrYnQ8ekJ7eo8byS2HWUN+kcKETvoyQnK4pDwIcHipYke+jhj1eZWhfdGF
U1SeMU4TPkllARYBtnb/WFVG9hkelHjrWwehyymbVXqQwFjdq0VuYhTPNPOKlezXqtazZ/jv5jx2
NS51WWdP2lSDApOndMZjGdfXg9oqYWE+NVOEoeTOIvHL4QoPZuIVIsyrI8EFKcCNPTE76h8YPYhT
puJxSvN0j3z9N3q82GkoZs8AWi4oCyqisajJhO1MdizHztXR0R2811QTkkozJHpypxvC+YzetI3K
U9pFrlnb1XPflbLpYlsfh4cEXa8nenmydPGdkcnh5CfBh5zN+yibCKNOejPdkT2oe/XHan/yo1El
YKxHZxfVrTlc/3M8aFQLkRaSfe2r8EuMw9xZt4Lk1MD199pGr3ay1o3lyItNCKeA39ecHlwBG392
TL0i1yje+1bTeEyIMQAfA+mnXdUf37oRIKOCzKKpNit3LjeCbQVyr2MAey20XGOglfjdvdarX6XU
158zVCsvIEHbnSt1lQ1hyYHxLKavdG51epYvX6nIyqqnNnKuwI7Gq61XtqePyAsOA+qGrz/fKiVh
Kdp0sOwYJgI5WgS3vitE4DeCLWci5HewkZcLLjoAuN+vr7P+bFAVoAnNZBBe6FISrjc4TfSqrGs1
pPYh1lPpanUAffwpik5tWSk722QVtBGo4rOhqMRMmXbqYle26mBXmdrYV6ML6ndOUrSXCkDFJTDK
4qYIp3clqygebYHY+ahle+3zdfxAp4NiBzE6+tr8kJdfsNJTR55axbpmmuw/Ie2QfmNs2bGqkRvf
UTbkUnasKji8/pbXG4dl0ePisiBBWiXrXd0iGw/H4hpa0nROwBd76Is6J8TE452Ns/FBIWiShNE8
YvSx3DhBFiA7qPUSx17+BEBbvQ6RbJ3w484PfSnSz68/2cZys/sHej3AxTn5izQCucKsmIXRr7FZ
D5kL3av5NthJ9CiKDCX+YXwzGBR0BMw5PiJj/Xmi+/ILjg0EOjoBztUecvuDVJWyGyP6+BXYOdMd
pf7z+vNtbJhZcXIu/Qlr7JuXy3UY/lGrKs7Vnyu6Aa7t45h0ypMmWZVbO0p3nWStO72+6CqTnp8R
oQKUJ2a29jJVhIYCPGWqnWub6U5wDrA6K10nm2EfEyij5IqKo/TdSHPlR5HV7Z5V8Tr2sDzwjFnW
bQ5Di2+KGGs3mCahvOahT6OtJRefh9zpWm2twt+OPiv3OIdx3ln/3E92rGmd39rOtaor/UuFiOit
iII39x0NNgsDHwNQC9z+ZTs1CxoROBLkWSvKacNLjXrsymQvm9443y9WWbwxu9b1gD4/qmqj0xwr
pwTk52uyS9dh71rfeG3AeNmT3Al8nWXADgq2vR4gqWu1U3VQulG9ap3t7wSszVX4NOAyVfrfS+6X
CEtnkMjomc9m01URCVj5YHqzcSEfh2mVxRwHYgUXwsstoASKklU1ao9anH+eWj89Z7USeZVlDjtZ
K81f/q6XORx5+ozJQPyOuLiEDKhZNagiwjO5GWzrySqq4GuPfsWTMslh7HZagsRQlEe6cIciQ2UN
XIiafs57A0q933cmMPAwBOGrD9EFQQ8sF3Sakk+hlMZ/EjWAA8KRBvg7M8mSh8hEPuwQxp38Sy5C
s3OhaqjvrdYCIZ/T1sNaMu71h9DO0tHNdPrPbkJKi4uzhMGHBf428pw26tVTqrSV+pGkPJNdAw2e
/oj+uEWimWZyfCgqbAI9nF+ZdY1WYT6bU5LL1DySlR6lQedmczrF/q3biVzCXgi4b5Ja6M/22FEb
NcHkTG44VNP4SJJr3BlNjWRkL2z5RyGc+E8YatY7KL6BfxgkBOddE+uT/+l1mr9PUzTnzjnR/wmN
JL84DKYF/lLupETzemxfvsRSXnxv+i5zvMEwMvuQ9qU/YIFphR8TG2bNoYV+d9R8e+gufifMByzh
8/6dOdnah9JwBIV442tf4xYiBv16bQbuhIl0HDpNBK6JGqN0SpSous/E0ETekEjJ9wjZquiSI/4l
XKtRaueEO3aYe7YjVYBIIxQfIMEIRMc61aiecDlTqoMvWrX09DSr9OvUoOyEqFP8pUAdvsKHMYTn
IkVTV7lG09qmayZhLx2glVmdFxf849qSUT4hXSwlh8qHMXwwyd1kvpQp0YZouYUfxxogFAOjUbuz
MkvUD5Kajc27JtDk/+XFpGheUiG94PZVNVXPqp8k59gs8NgIaFxJLoCX+lfJx+69YUr82KuaHOKI
bovi3WSJwXKN2Knqi6Sq1R/kCNLwWrMk30OFUeMakR07z2ZcqvJT35v0Z6hOmnsCLjoKwOFKIFlW
av3AIiVMYEr1Wfzeh1xa7AhWrE4htEAwUXgfkdmugTRlOEnMqHEzw7kneYzRd/puRYazk2RurkJo
IdFiAgMK/2VcyfpE8i3JTG49kREgS93dANukl9dv6VVqwLPM4x16J8xDwKu+XMXO0E4E8ksHtoo8
AVQadaxOP6ZRDVlqasxjX+wBGlcPRsCk2cD0HWjQekkzqhQZgl50G9tguFO0xj8aZl7vFNlbt5nN
1UzdSLK6guWP3GQCqxeUYrohOsCQmpjld/Gh9oc936Gtpegh0LyZZd8Ymb98h/gcIkYapQjETxKW
SlRvAE2i5Ewl2ezw3jeWIk2FEE63a2PWIatNMRhxJV39uNW8uKqzU1mZwb3W9s4e+mjeYIvLBpoB
BgLcz9ifLi+b1jCxlgMWjk2G3h3NUU6ORmGkP6QsSO8HrBHrnax/Y2OQDpC1oUE/T6kWaWoKeVgt
+ty/TlYjDhmmFYeKKLXXw9xcZp4TzaL+azmvFrx1ioMsORvZ6CGtOsdzagzdbeRCXHNQ9V9GXycX
c8y0Q2YGxV1fjT+JB+khmMz8MpRq57V10b/1JJJDMMP6K8IILGGZSjJlwtVmCuxrY5a4GQROCNa/
ko+tZRff9dE0zuS0e2ibjf3EoqDEZyfdNVfWJ55PKdDsa0ff+eCjJnLqpwCgQCdZO1FzvZ1oa8+j
ERrrs575/Fn+SZXHyUZo0CjVqxIEaeeGgfCjz7UMmXrIwyb6UQz+nkrE+unYTszpmR4wgKXb93LJ
IIedK5peuUZisA81UppHXwUBH+dVf3g9jq431Qz/mtnpPN1aKsm3AcvqyOtfqfiMb33gt58pN/ZW
2YzWzEFAzc2SM0uihFXQ52YeB2Q0G4ZTG6H5XuLWfiDXrq/WZEWHXo/HnbRz9WjzFQFSZhafo0m9
DG95WfxVWIXgIhr/c6cm+jtylD09ndW3+rvK7DXJ2JFSdfGtekWL8OkMgP+KKvNo7CsedNLqfacX
e+I10BGWoY0NQSnMv/OGXKF/StS4R7tiIhjrvV0dMfw2T6oc+KbXhkhuuKMorT9J3iqkZmkb266s
Z5Z90gq/jD3MGKxPKsPY4EDrNvIPYghgBIP0EiRI/8fZee7IbaRt+4gIMIe/ZKfpmdEoS9YfQlrJ
LOZUjEf/XtQHfNCwiSZkrLFYrG1VFys94Q6lU/qpobf1QXS40GMkXOovMeIII7bYJfE56s5melLa
wXrrNfhFn7Nikt8yAPe/tCTNP1veFOlnj96K96BGmEE8GTwvZpADJSAS8kb9py0bqz1hgDJ8dZB2
nC4Vmk7OMaSO+0+Bd1MM6zxr55M0suw0a0NPL7cpLedh4fxXJ81LJvdg90i5PCpdS4wZIZVkHiwz
i71AVYYOmRFMfMKjKEeA3hqx/bccyneJyUleJ74O9cM6xK4idb8xveZD20JXJ0Z0AaMgzehoQRl2
lIZQ9TccxNv7RvjKKMvQVzx70n0zi1LtnzEv7RIKQ5tBM0qN5IcVN3EYEL6l/4voZZqnIva8r0rl
wkDyoiJ7bDUvbM4NIWoZZKbdilOHWsKPNNfC7NRZo3yvpVWXYFsRl6NfQC7M/NLojKdhnof50ag8
ET17qeL2QQga76s1xDZZiHBQD8+9dH4U6jRkBxcxHhn0aoP1vNmF5U+JnTBujCUCjwctDlMFlr1R
PblelvYB8kCT6SdjZPyaszz/lkppPGKNUw5HPYvG1necJKovSdqqFzxTVel3Xg6CZyiUn7qNcKWr
Nda3afCUS9rr2Y+uaeuvTYG5BsyV9ygflV0Ym5csNLwPU2pMybGNyi4+Li8XvHM7TwpfzEn/i0Wv
nxOjm7W3eDTY9tHV+y57h3kZHrQ9LNbmUOvK9LGPR7hiedb3ZyWZYuNohrlEVaOKvRdEupQa9YAh
pgNmz/KYu3oiHorOCMuAiLj6lmVQ2n0zbix5ar1ZTS+OHZq/yrHy6gM5vwImURAYH7Juhiw4plZ4
qtWoKgJdml18KNouYguoythM/qCN7fsQEYbFur006ic1Iu3zZdFazmFQQyP1cYtEMmCcFXmx+2z2
LjSWkN0c8e99qRVhchrs4f1cht5zW5rqh0nQmb5UkcxiP+/t7BMd1GxiNc2oOdbSdaNz6xjtN0hJ
0PIqaKn990ifB+2Qe7VG3phOVn0WMbSOPG6b1J9lXYpAaG41HNyqzy9jrFXNgQdTfy81Yc1vPGVs
/2lK2/vhYCehPI5zr8pHISKSQyWKy8dB2MI9RjIZAGuNRqb5UFnkS5MaGZxURACU86SghwaVM/Q+
4Zk3Dh8QA+NT6gk7nPPJg/xSEu7JD0i5xu27WS/aKOgyKhNXVkWHEDHLLyE6c9bZLObqY1U29bzz
yC2B7KuI8PcdTZV1Ef5C5ml5Kf54wnnaKIYjpnzldupjf+gqLE+aFPwiSguhL3EHAuBUZqfUiKOv
9x/Yzafvd9+K5jglkNXYZUwtr+3AUWGh5QRtJR2K7OZ4zByJssIYp0rAfaJ+uz/qxqsEgJE2JT0T
ii5r9FaeC0Q3hkUKo4rdpwyrbL92lOQbKqh7Vf2toWiU8PJhSsQruCq/QVWVxbh83Hk206Cf0NvW
jLw4dBhT/G3VklowUqgwlgkzb/tOhhu25phhdaEX2ktMsPvYoL6wE2dvzmcBwizaS9TyVwtmSZhD
hDDw51sR4kMXRj4iyeKj7MZmB0e9NRSOc2xKaqToIK2GClMU4HF+RxVA6snzNGbWuzCfh9GX6TjE
f5ulANXGBQgnc7DD8GlWgQq0QsOLBqQjdTtVg8EQ8cnQmj2s/8aUCIIWGSnCIYRcVznlZKdzSVk0
waNU+Za2RX4YlVx/QNRxeH9/i9/E5cRCYK+WqNJjrdYj2ej2d8Wisoc4Hqy6SE36o2vROIvrwvQ9
Si47H/B2anQD1IVUDuyB0vkqzRtUMVtCIqwQJZxcqajGIyq5cxChybGz0TfmtlRO2ORkHbfS104f
KtCXcSPMozq/1GmRHptMynNdqlWAksxuk924uSGZG5E5xQ3qAGDLX9+QQGEsW8ZDejVlnE2HGiFO
BV9xI3uXK8nc/NK1lFBIGPpADz0V09tixKOrF5Om+dOUoFNkcQlcOmfx1L6/zssheH15U2uBWccd
uqhY3xwSU+S9MDF+VjK3xXZMC9+1Ydft7KbtUaAzsMB0SdfiS57RUBxLXSrUnV4dFETR3xCg9D/v
z+WmAcsZRMeF3iccPSoGq8/s1IB56mmKrnWq9z8ilBJmvxwbjdaSDmTMR7bGq99VheP8z5gKtXlE
RS/Zw6bdThVPHV5BoH4LcHldoNN6o4a9V0T40NoT0CERnUyl3KPebIwCGnrpbasWPtDr0yLncuT8
UlxKIMk+esMorMBJKrfayfK2TuVvpCltbcQW1s2SvqutripQ4jOtcn4K6+ln5kzFoYiNv3YgXzYH
zOkll6QtuEY9mMkwt0i/pkjgQ87uC4recAQVXxfVHtxoY58sgHLCBYwjb3E+Eqycisw2AUuJ7mXU
Nc4/HkzeU4Z66ZeytO1PTLl/qOIIUrMCvG+n5nFL8FnmChCUiidAAbyRX98Hfe9YZVnxqE/Sqcdz
XsS25xu16lVHpwqL0DfofzrvGmwsf7my0tKD9Oji4JkaIv2QpS7CHlLYjh9pivXXfHl+HD0rcFCc
1Vt3EUTEPKO1qDCbUaJdq9k2zzQ6lHOJc+rO5bMVvVFk0ml2I27Hu/b6O6CYNVFiYCGwNIYznWvZ
G7uwU38YgNb4IqS7UrbzHtRla/k5nSB6lj70DWtb4sKAjD12BBjQW0fkK7h0h9o+G2TKZ0m38xNa
4nOQDuKsiT0/rNu3hygZ6xYKjcC3b+5bxxgwU6wIHWvFKj9hRqf4ERKhfpgbaepjS6Tu1Ia3vjEo
cThzwHqooi5f44/oHENINVQkvJHRssLPvYiUACui0E/lkD93VTIvFYm/vzaY5f8flBj59aCIHhAp
JTFRKxLwZwvd9cehXhj69a7i/MZNCJQE2OkSf3Hvr/YQ2Oq6c2FMX/tRp0xBhfxFDdO9WHL5U14/
k0wIj5JFBHXRJ12W9Y+vaIgO/nnIhGg86u9xEM5PbW8VAZpkpsYjk9vnRAxfFa39Dw2fBXIPQI/R
b/siwDJGaSNwB2U61jDVzaKXDFrgzj2/MT9Qj1gTUda3lzbM6/lpbmrrQ64oD3qXFwGNWg9zb22m
9FDrb9wq0QOBsPzbCPjY30fpZIf2b9oNeIz1C6NbQu1jFI6vcRSiV2cp4RF5dvfQRbPYOQobW4XK
HguJAgn+rmvsSWT0g85Ng3Eu6gVvm8HRvsOQS3ZG2ThwdM74iQz1m6H9+lPOcR13ShdG19LFVfKo
1ZH+y0ptD8mfMWvcE6yVanwoI2Lov8+t/h8li9YWOKk1AC0r+qZ0daAacqDo4om0OcTTXB3GQhEP
90Ot27hgAUa5nATEZQERrc7DoLVxBpgNLfkqxvSUuLQAqBjFJ0yO9P8wLW6vpY8G9uumLJv2KXrn
oRMhaRh12Ktkwr5MEFFpK8fFsGfTuTUz+iyE6QCRYb4vm+iPkz40ltcocRtf05qXyEGk6TDUoXVw
Y2Wvt7O1H5dkB8CeQ3i1Lm67uibdTJ/JsYoweqZKNZ0VY/j3/krdYqvxgQfNzPMKsoZ+0WpCpddY
g02IgZKpqI6JkTbvkI3CgL0ZjOOYyPpARxkv0kSxj2E8WMhzTn+NhuE3LOoIyLuhwUN8/Pqjitjp
EjUkjBzUvH7IjFo7GwOS6nXUTju7ZeujcroXaT6NEPxmZyqxpyYFiqppJuTFHZPpPKZuvEMt3fyq
kJGBkNG+QsJlNSM6MTQ9oRFc1UrTD6LUnVM557PvwIUPOrXLDgOSikGJEo3fTF3+rg7Nv2YwLV8V
SgiIe4Qrb/CQ8TT1WaRWMXzasjzFJNagLsvBB/mS7XzVrVNBfsjdCSke9PXqvAu8sKuubXB1HyM8
w7rJ8ZtxbL5N7W43a3MoqN7g5kgEbp7a2jGEaUE0v8K8T4460mgHY4whQ8fGX2NXkVgBacnhICmF
oLJKGBeFMcPLtByifdd8ADjjfEadBMUEzxb2Tgq8fKFVBLGANhiOtjliGqsXVuF0O2aBrouSyf6k
qmrnzwsPW28S5awWlfvj/rnf+IyMx3C/gWg3x15VuiTSVYRzumrOBQrEunwyyB3egtkKd3bHxpOH
gswy1IIev2Hp9mY1QFxYeI90xpODRbZ9QCbBK1BPSHP+DzNNzqjcOh/uz3EjaoGkwosA6gb26rqu
olqlUaEgS5ipl/Ox0auY+03NXoy+VRG6TVr6G536UmT58PdRCwUy5BZhrSzVxdV5GPNc4ZRY6CDI
YTxYkRAHHBKz45jvugRvXTXsUcwQF3laQt3VVdPaE3JeGd7iNArN2ndiezxWujaeksK2ofAben3q
7NK56grAq0M51p39WHtG9+Wvv/YSGlLKolB3+1xVihVHma7gcRB2zbNQ0jagpkPLMA1/pTqevir2
NYdxhGp2f+CNK52Bbdgxi/j5zVbGn96YKpsQX+S69wxf3HyWVRIf74+ycWAofnOjI/TE0+Eum/yP
h7+Ispo3iqqgTkf7o6Z2w0mPpkVQY1fzdHNCfwy1ugtwDO2dkS7WVY6VffC0OTs4ardX5tg4HYs/
sUlNbFEE/U0s/GNCwFxF1S6ZXzoM+Xe4u9EnHQ7PuSLmeDCTIk6gEVoF7T+7Kz7d/5gbt92rsVfn
QzemvlHJw65mmhdHtLkc+vYU/Lk9ND/m2+5skVtC/ULap5ZAJWEJ7ddlt7JO2qlVUJYC/RkJetFR
9pDI1P1CpQUrwKFD08pvQfkc1CmMmLmXGU9WVM7PSAfme4iMrb206BZQ8kWSGLWU13spMWdWH1++
K08/gv0Ozblnm5Z45ZvG0H38+28Nzx2iu2GBE/p9f/yxzlStRsOjO464UPWtoMd2Egk6yzAd40Om
jX8NDuJLI1eyvCtc9TfADw8ZI9CpEx2c2KuuwjTbIHFM5SAi29oplG3tYDJSokZKnM6NybYu6nAQ
Bp66RkOTHrhoKN4NSolwuuhATgxORGm8ie1wPAAuSv9+DxN9LBVCroXbmIe29jRaaApe1Xi2QXzU
v9QJvRtLr7p3iZNkO1t4Y8+gyoKnC28od9D6SdEGw50y4MfXvunlW6SjzH/raKj/qXql27tRN8da
6KVUP+1bVJlr0WXobNR0pGONT0VoWw8a6LOHzoJjeX93bg0F4YOA3KJpdfNSFqFKv0zjWhWyF29m
ZZhPdpT3HxOl1s/3h9q4Volxubkhs1DeXYdzaTHYahnSW8xGK3k7Agy+gBv4D+tEWMqX06FPbaxT
SNO5dtWll1GLf6ZW1oEE9/Hcd62xMyF94wDQOOK5JZ2BF7M+2go6ckmI1MN1cGdHAbxcOc0RZ3TT
O40gNeLAaPKkCyCcAdfRC8f+ERYmKr9JY6jf5Iw9M6lJOQHRtLT0Y5uP/CtCDjYOKUrfIuabRfxv
aU0WnM6BQNjJcxdlqw4BMVzsp6QPPOEp8QHLITZ8VObGL1yth+SkWiEuBLF0AYDcX8WNDUMXYIn9
YUItlvev705AQR3weNgMaKnWR2hd09FDdfJFtMPb+yNtfV1cI0EAIqdBIrX8/T8uTsVNw7ZB3RwR
Fh15YxinZ3e00zNGDSVGbXkeGF00YsiHD979kTeeR5DBLCp9/YUIuZpj58gmzPUSY7E+yY8J38Ov
03Q4JzKSfl6o/c5MN04GoFbauCYv0i1Yjx7qhHMTsOfONqNjWYbzV5D13k44vrVyv0njS7V5Axah
CzEDhYuv4QxJL+n14b0yoE6G+u5e5L81FHBnTIwAjZLnr5eOOqEVRSoFhcYuD3UcNSeIIpmfwtjf
Wasl7lslbjBxF6w9ZCse8+Xb/rlLJpj3qh5i0WImynC2pVF/1RWUrAKvDONTPib5O7imVfQfzsHS
o0YUjADupmdaD5ozR4nLuAJ8GaSp8Z88HN90oVO/v78bNz8mrw54TiKImzoCWAIwsJYVXx0lSpCb
i8wAyVEzmLRyL8je2vjLFqSWTcXi5pGTw+9a/RQjADTlgQ1h9nsWZmpgedH05NQUUO5P7bcz0nr1
kPonMIJUzXZZnTQMxWwggsgAOYOwvtL21b/UADDfqYAjv1hVLj6OWY1DT+w0okeOPdT/LenJf3Ah
1qiB2jnKFBDvYNTp9HXxgCBBN/lui2negAuqPHWJ03/vrdat6NHVI1yn0arzQ6OX1qM5F+aem95G
84raARNB1Ij/WpcneSt6E9mY5Fp0bk9XVsl/VuS9P0onafrAnE2X+k+jj4eZdsYnY3DbeedR2rpL
0AJayk4LfXR9HlrLHZ2mdqD3z1b5xbCB5JZpNO5gNLZOHagnGrGs3CID/frUQRKSvbUgBpRmKsC7
xe15jPNPnjfWFzCnTeDhmXy5v1m2zgFF1wUaDobgJtGeyTzb0AQw1DvKDyhH2nOVJuKiZ7LbKZhs
HQN3IRUTglF8WucHc0SBgoAL1MWsKt9cxdS+G22WRoibzeXT0BZ7gmNbT50HzOM3Uhua4OpzCg/7
DttabLtFU71wJKbAizGcqhTX9NVqkJ+NVpmOWcbevf9RbxfSoJgF2xKU/wbYpjXgppQlN7X0huyI
DfMA9tYdjy7+ssHYYWpZ55bY2T2302VQ8ng4kci53QD05poIJkkw7lRCWVx0xfwx2KkZZHOk43aU
WS9tWFoHHf/LnbrQRmufkTmZi2I1PYv16XAny2jiAYcRs6zSr3QHM8sf4nmGioi3wBFeMqTnpElR
IJCeMnDvWN7nsG3LNzXGTrrfEsLqQdtnYu/qvVXpoe8Fqn0hPxgbUB9E0HWdpJB8xkqczwAPCrB3
aKmHB0vri1+4jJUWIHUleWknWfzIo5mAyJS68U8K2n726Rzm2c4jd3uZ8JsQuYHxS1ZJRe31MdfK
sVSyjmBazTt5MXo0Tu0GTuL9PXh7sCkrgGJDo2BLodEpEvq0JeGWF+bWtVdSVwRVFiu635levmcy
s7X5SOFAelGMWKS3Xs+p0/LY7RSu6FTEymOeWarvqdl4JJlUz7lqTKcuKs1HE42fnVBlc54kUxA7
UC+98dKBvQDzsQMeCIACVHkPW6+pecYUDeGl+590a5KLqDb0FlBjN/WW2miTHCYlsV4k8gcBjyAO
itBTzIObKQWWcFPofq7DtnpMZnRbd7bN7f1J64VwBWm/BTyyjp+jJLITkxW81sbUBlMWp++cyBH+
XA7J2dRTsfPmOVu3GF1VqtsopCzyPK/XFHzOFNflYlTdG8lzrMuhhAhcFRK8foMGPN6MecPiAtAP
5tKFnJrRsfzupF7rHh23G8sHkP5T8x6FN4gHs+HCnhVDPLzpjVm6X/p4UOSRmlmSP8+OXnIrdkBC
DuR3lnJp7HQMz9gPx6nfhpPmHYSJB95prL3WOOY92En0XMOi9SlVdAbY9L5+Huw+kVhHhTbSX7oW
PuZpD2K9dGf7C91oN/JVURcL66I0n8OqE2oA3rKvYPbL8n3mxEiLDqNilEdEmPL42MzA7H0na6iZ
RbyL2FqYWb8gZgzExnoafwqTjku4G7CPcODqJmNEvMnuf1igOfXDYI0OHc6mzzjksTs5QdHO+Mnq
lmygtrVKMRxmtZWA+8c+tf1qtnr9kLWh7Z70Lhaan1VqPnJ+hVldlQRL+FOHIn59IY4zPuVFpXbP
OayB6lCPvfpWpcMf+11o9+Iwy0Ez3t8/AlunbZHuXATPaOKu90SHwAMvF+32KYmMA2UdrAkJD8/1
IOXOI7o51OJdwn2C7tF6v0ua1XVsZ7TbvTk/cYE1AaIr4WOLgfj9SW2drGUgbAFpb97EXRYM9jmP
e/qaKD0YftfYyXuSEPssR1f+sGp1D+C+9QJQKqY1tmgC3wRd0pl7UJs1vN/cKSxfCaMaW0eFo7Rz
Y23NDAoeNeKF0ngjGqXanU0bAXPtWU2aYKAde+i0WvpU5HqC+2lPTWxrzWhNwY+j/suzu7oyxtBE
TNzFSsdQ5+qMp1J9KNO+fd/R2zzeX7TNoVDEIqvCN+JGCSTioenVQiRXW+36xwiN8KtWGe1xmmzz
P+xEAmTifwNqqLZ2VCgmIHFZMvIVi8I8Km1q+nUkmqMwQYn//ayWIhCtSXvJvlfSZNK2R0NUqClP
+YgWnzKMyQUtsTAk/0Lt/P5gGxc8DFQk6CiP/FalWl3wpjahOrF44BluGhiz53Y+8NPOR6GhOktU
pN+Q4u/hIm6zOdppsBsNQJAkdMYKnFdlJbKjKqFCPprxDzo29TE1tdr1G2vEX5vCfkirwoa+CZHQ
sz9FSuftxoW3tEfgSvzrqAhT0Ee/8fXUHbXhSuZpuUL6d6jWFLXyRvEGpEgrUWdPiLG4+fsIgmuD
+D1kiwCbm+pTrqo5T2+MaMvOUmwcVEgOi4nSUvukv/v694xarvd2XKKiPZao4aHA6DdJqfuWaNKj
LcM9CPxG72ixTYBkzSajLKGuPoBXD4CpHKIJoSe6LydvvNTd7PpJJZxDatXpxXbK6mRGc3RM5zmh
DtuF19nF3e/+Jty4CxcEO+wYwkb+Wv0QrbfUOHfJ0pIs6y5OaMXvvNwMT/dH2ZwvFVb6KnSUURtc
HayGTiDKyBiIJO4CRXBz74Sxs4kDOjIpbe8WD45XwWYnRQgaC2mRqAXjYlJ73gmrNu4tsElUnGgO
8FPW80XPriwdlAuu4zRGB+T+uEysdA5w2d4rBG1tKtjl6M5RsyeAW2+qClczveLTptiR+jnAiGBi
3d8kBBk/7cjpd97RjfsE2yJr6Ud6OgJKq5Oda+UslTpOrlnZ6Upgek85GtSZH6qR8bMv1PZ93rvV
zv7ZXFkgK+whuiBLz/f10cnbOIxzaHZXM6yN3lfL1rUgTOrNT2LE6gXVjuRTGXfWxRLT04A8Pqle
oT+0ot3T+t+c/6JGBNKZG9xef2/dZr5zxdJarQJFU2T9I92t7q3dxd2ZZLz5TNVh3HueNoZFswDO
Em8uZPh1eSySkgodFdUHrRhxJSxnV2iBgZTpqYEGUwQQotEQaisXDcf7p2pjZPhzdAuX2hh/1gql
UTlRa/cy9R5MSzonvSqKB29wxrNiwvRM0PrBYabYE+fauDCAzC7eKwuN4aYaaCAx4oiCQWPMHE5g
ZLKj3VPjuD+1jWOK5RctGaoT1B7X7B3Q1C59QuSjE6CrB6VOokNjGqcWJu7OBt6YD1Z9lKG5cCmO
rWOmaJ4FUEVu/QrUhT8ajf5WRom+M8oGogZdYGazgBEZaJ2hYxlqSZxVEHrFsWwIBlkr7xPNbQkL
hyhW/LmrbPNZBea9sPiqGvVZ0ZbRU01hJ/n72I2l4xr20Bxg0672DQKzoROqMrqGJIunEvL7pyF1
LF84856+4Ma8F7kGUMm8cku0syT1f7QyCO0zMG+gvO0Ce+nCC+eJx1zTfrR6PtdBonm1PFbVHH6I
F4mBoEja/sWTjfHz/oba/iGExLy6UCFu+ppu3Yu+4xm6QvUPcZQq4wCXViP2KZSFMONa7dSKagr0
WJ8OeTzqvh6a9q/7v+J2W/M1EHz4zQS8dVqb6tKqsKpVHjq1QuSZ34NQlGujPGzlOydoc8JsNG4I
wgy2nP76y1dlboo+spSHdHErC4yoTgw/Lg2sYTPQExfY6bo8l0JVEt8Je0uccitqrgghw5e7P+2N
RwKwI/OlMApZFWHU17+F4bxUWlZE76wVwLbLyv6QIPb2Jo+q/n+JYsTYOM3m+ylrpoeuROv6iEOo
afjFLNDouv9rbiPg1z9m/WE0lfd4hrOnF2rxXlgOil6DNjlPdVINQTZpLhpD8J08N3pboQv291cB
8R7AVk4gIoroGb3+GHVbGV2P/N0VWW+I/CZpzG9k9A8cHIhvs7Ty3kx9GZ4Q9FtU7hTvyrdQip1b
4PbiW6DmhHxw4JzFcO31z0hMNmNkd9E1tRx5yS17UoI5i9tuZ5zbMIg/m1rFgluktbJe+1I6nlAG
DTaJOcI8chJwmVbZnWbLFj6iaMq7+8u7dcYWUxFKy57Jq7wKgwSqOLPpjdxueaUc2rEaz83cdz6K
Fd4O72JrqIVEBniG6aEQ+/oTFm4fFe7AnZJYSuxHNPUOkTuj0leg8bCTomyOBSYTpOBi4mKulstJ
rCIvijS6ykS0ENgBRVqtOoIts/babZtDLfQAl7SbJsqyc/64s4sUAMEobERvM1W8Q5PE/JTbQ/8G
xy/v6/3F2tqECx7aWfA6NuX410O1oYIZu53AnzX74WhWoXJy0izfST/crWEWdgxQUoIJCj+vhzHy
yCrDYQofvLgb45MTm6p8niA7R2+lpXVf4ibNtCB3ZrrPfVXL7zHMneSMelKRBqL0SivggZhiMHxe
8jGfxjY5RT21Yr+Wk/pzbHg6/SocyxaNmSZOMX+RmXluiCzmQz9PVC5bYUf/xmbSVD5vEVY0wojH
JCibzOkPslUg5M2OFYtAp6L0bwGBm/zHssa3eBSNoU8ZLBtf6rBkO6uIYspg8PSCxDhpHOcSuWpt
Br0QdsGTmhknxIryGjW7zm4OvRxH70hhI+0xZABL9Kzqs/sp0dIxf8LLV6JWjSzmcTITvBZbjLIu
mVPk4EOcSiSXObWNb3aGI4AfFl0UHtOxz+ezkw1Ke9RkiWxnpVaZ+0S4P12iCMFOf5EQeWMoJZjo
aVC6z42b5eGDMJrmJzm8J46KWqXPei1rxHqGHP0VuHuyO0ow5MgHhTHqkA1U+dJv1Tb6QFaI/oSI
MJ71Wx2/N78otAkNorahOBgrZvmd2n+c7DwUG+cANNDSNFU1i6RqFbuEMe1gHRmVh8QcskfedSx9
swjIx0y1Weyc79vuBgn/4g7DU43shrf8mD8OXdg0pREVTXz17Cg+0k8YfUTD50M+q/IIc/1Q5Bny
gY7YG/g2iwA5Q5llKRha0DVXF0unl53ROK64mmqafk6wX/gyaEOCGLvuygeshXmLZRXZO/PdeIWx
ZLOoRC2i7FB1Xs/XNUTY1alJKVuU7YvLR7kgPf8ymO78mHjm/2hrKudm7CnEl129c3Fv9EypWVJD
hxgErAC9ideje9asmbns4isyooWHTFNfnTFnovjWSTiIbWP25RVBSL31ESTJv4Ez6t52hkcyiWZr
6o9aY5xj0Q2X+/fhxpajHLM0mlzerxsAtZNH+Rw3KqipEitNnk7yx6QbDyNNsZ3dvbXuWBty6ZIF
8KysNlyMipc+J41Awi22IfXPXZB5+S/ViEo/6TzvSM94rzO/NT2uYFODkbLAm1YPpkimPBtciIrQ
zPUTF4j2EKJt9ZQo2p7q99ZQiJaSRJKdLwT/1yucSuBnBFhsa412q0Xv59A3Wo8vdjGd7y/aRoRD
PkwneRFJXfxfXg8VDp4LOMXkEUum0PDLzIuehq7sJW33RJ5jqGHqzunZGJJ25NKPXMwpqYq/HjLC
qgXbPTfCaqwSR4wGrI/0n6KTJ9DWSq1R2TkwG5tlafLSoYGQdVu/KxNjoIKBTnbs6TzR3fihaLLy
G7hsO5i5Jn1rmKb/cDMBTubLLmQpaKarmykDDu7Yo0fuGNdd0PS6/aJMBcnz2GYB4ssyGKvqrx0c
WUXNpiCP+B9y8fZqUBslPLe3ielGq0RvL6Lu6gQhB8L5D0u4RCPEqOSkwOBeL6EWtSWCYbPyYOBM
7dO1EYGRlO5hkSM7l3GmHO/v0o0YiMo/lJ4FSUyxezVemIZ54shReWjSpvrmuEUXuKm1t1GWP+U1
+G1hItNeoGVIVWx97JS4nxMndZWHrC308zB1RVDOhRu0ZWP9/bGjDQo/x2ZTktKvTvg0Tl6XeQxl
6lH5PCgQPnLD+5oktXvE4HNPLWjryP0x3JpQmoBhtukPk7sLL/aFsLTzZBTyYIlMP4JO2+tJbH1J
wGg8jhYdDmetMyYN0U5OOHoPkzkPPmLI5RWpUjPoekXuYHW3hlrYx5CdFzH8dXFqqqBxaOgnPrRT
usylrC5mNfIVO9jk93fh727daoOwQxYAGk3s2zpM23C2UkdgDFfoxcVGarw72WEYfZI9KnMiLTE8
HtLGS494WSc/G7NrBn+g9AxQqZs4kaYxufNFFgZq3hnJs/1Bjb1ZfkSq15RHEzMZNUCfPqwPeTmr
1luc0/SzW6TWl8SU5RBYYHMeRVbYH5xytr4gqknsbttzZryhKOeEJ5758meVGTnajL0rn0NyoeiH
S+A5+fA+sPeKR4BlwahrIj44YNhVf1BC1/MrE4i8j9a/dH+0cy/VIyzW6FuMY8nkZ9agmg9uU6hD
EMZq/zXVk6E7o9pifaYexyNFhoJUviEQrzMVLUr93mknsAeTk/ybUzqnPXZ/MTZiTsoQ/GfJX3lI
ln3xR8w523ZixxUizkJP7cdsSMPDpKG0vnTBSD5ImhVAIr8yKL47Z3djx1F0hTkEwR5dlPU10WoE
UCp2vJhiWOVp4J84ZKKl3jNZ4/v7k9wqhC1YCUJcBBkZb3nb/pilrBQJzsxQHhQc/C4TuS0UMSWd
iK/ZgUo2KT6P1xA0wjZfzML4jlBL/e7+j7idL44u4NNpT5h0ntZNghw7xM4qgCTmsvICGxhvEDbO
/NGQ6bzzVN/e84vSzNLJRE8ZstTqWsxzs3Aim378QPfrQnSrXLK07v69P6GtUVyUhFyG2KiyWDMY
nqogfMfZUXsqp8F8QAxV38N8abe3LtpAyMjQz7IXgOwq0JFjjXAOOCvQem73TqNr9j3tx9kOkCfL
+gCINSV0lDHkC9ms/IS7wHyeYmix8azZ3yGvxv9LhsYDrKyKjxM2ApeB7fzp/sf4DQ1+falRZqXl
hLobwe1NfZNyTaa7xSCuaFa315JazeSrncj/7RU3upBWIGCnQw18moqoJ+/N54/5nA7HKlGcg9U7
6ql3OvulF/b8cP+nbWw8ujVIc9CuocdhrXaD6OZ4xBwG7XS37c/YDDYXK8TjprC17PD3Q8EaAPKr
ky+jqvX6nLmKSxssQ1ZFKp16ULMOz4WiDo+Zke5KH25sP+DoMDF4RsByrnudBWEBiDji0QjS9/ee
Emrul5QZ03NodMN3G12/KuhIXiO/tsLuBYxP3/tAmuR3m7KGfJIR0hej2fYmkDCqPYdx9vQfFRAv
LJhdyDI++tXzeBKRKintKWWd+nVvtB+xcIy/uE0+CN+gl32Z9DHJDkkUakvppRy/eRZg3INqdd3b
asFiHwx7Rke9VTTkpPN8RFRLi6zKgjylGt8lPRjKv1lpNX7PG/LvOJTC9SVa+jYNiSmpAx0DkZBq
dBl/qMXs7YGUNnbIAqkkw6YaTUto+ft/XI8KHa+0Feiq5G7cB/o4F0cd2Pa70Sj38EnLZlsdkwVp
gBECHQesQVabsfMyywg90r+5SL5pnSHOs2LJwM2N5qC7rfrWgw1xwJJe9eNCTjv78/84O4/luI12
DV8RqpDDFsAMCSZRVNYGRUk2cmp0I139eaDVz5kpTvnY5ZVt9aDjF95wnsPAB6TgQLsPMR4amG8/
1ABW4auawrCwKj1uRCBjaMhDlAUB7sLwQoA1DtekeS59skWEv1u4ItZ5eiiy2WsqDZXpu0Uv/YOg
/5JId9zb82pOX9o0XUHepE16k/cddYVBCSDC75/LS3foTlra42T6DdRA3344UjnzGqRminiyrNh3
Qd0ktIHS4N8Vswbjd0ChSYUTjY9EgposbnF44lHcaKNrB9Ha5vNclf5Xc2udf+25m5EA9SaK99us
XYNnXJoumhFA96kNXajLDDZQNU+kSYNtzQA8BNAcWscFMWBP8coNZVGYHtydbRG3vZvl+hejGG3/
ypRduF7AUrNTwQSBq9ZPQoa20MmMKkF4YgVrNJtu/Wy3sv/PlAwSJLYjjIGdqXqakcmq8kZkv7Vk
7Qt9jh0tyF+WDBXbqFs7YR6Rae4/v78XLjynbH4PchJkmvOqSFYTY1ajTBOrwvozFlrv3ozNtAYH
wEjBJ5/m/pf3R7xwvYCAYf/vECNoUSebbzRSoOdjliaCC3EgqD5Ii3rBUlfNldrZ33rsyfVCLI+i
GNK7e7Pp5AFyqiGtilVqyby42qOdB7UXkoxuelT0y/KLDbehPw/gCgRy3zZrUpVG8WumdtPGWtuL
V6TerSGEbRf8k7roR4e25hqPTjU7z1iCLHM4GkNpRJuhL6g0Npo+HsWktc7davZUzbyRCvo/xoie
S2Rm80IMkPZZgCj+Il7UXGBoaq5LCravMvsvTjFSVCVJyhv8U0glD9M0TEAQUiV/0W5BKslcNPvz
ZGw0l0QftM8andIkoJ5FwiI1O3ghKtHvcTAzjNiebLd75Ppe5Ec6VaCsfVU2W5waNbjvyR62jzYh
txb5bVBBw21aTdwWVYscut8ORh5rprDxWMNa8SaAjlp/JPQH0GN2K1oRwg8WJ0Jq3pNRoUxdYYHd
qw+DLkVD9dSjeZrX+hcFl+STQtZJhFquTY9FPfQZojNcydG2AOHsmsD/ZFkkVAC3J+/JAvD21TfG
zgc4g+h0XHTeYB9zuqbg3Ldy2eJ225YhbMREswuHy0xEknmZwi3DkSkc2jT3Yz93fe6jJq1VjANN
qWLYEHqNIMsWQDBZuhreiZlpeuhVffsDpgS+TOh/ll/f3+znTwzGn1DcfZhuaH2e5uyTkI5P789J
dIrJB6mZxfca1d+j3kzIHy7OckTl/lrcdSHB2e1G2fXkcXCKT9+YXJLMOI5wkxV1MVSS7MFG58ru
VoeeJAD/0LVE9k8tLAzPqE76LImZi7W+h7BUjVem4Py8v/0x+9X6P+EEMkQsjubB7q+aLG7xJDx0
7mAeFv2qrd6F2cZWEbo2dS1azKdES89tOFizaScGN2cEvF+/U06XN1hYbsFx46A8Sgt1sffX+MIH
Ap4liOGS2Rsm+xX7Px8IM08WqpmsZOLavEldfYiRNoCbMV9Tmr8wEok5UAH+4itPtUoL6aJ+XeIa
owCox4N0yhep5/r9oJz8+/sfdfYu/FXVA6jj7DA23oeTj5q1op/MLEh6U3vZmNY7Yx4/B2OBhuBm
ZdcehUvDmTTWeBD4wrO2r9HaHbCkEp9TrE4OWy7tiGDCiIIytSK72a55cJ7N5N5Z2zMT4k5gn6eK
pBhO5E6qb2D0Uq/5kk4yBV+l4XPat5t2TX7iLIbZB6NghyQCr9FZoRWXwMypkRVMnKoo0tsWHJET
1a3ZHAbTHVW0rQN+exMmDxm3ZF5/GNXWXhGLuzTBxHt/WZAOD+/Jem4m7Qi8Tb3Ep239mK22V99M
QGoHYvu6ve+5Qq9EFn+1fd68vnw24YyFdjsZ51lKZnN7NwB7giSvfHe8HYyx3mKLHhrEYLgYE6Aq
rCdao3DgwAWqtWJDTumfsZ3NRHoK8nLuV9mXvshn8A39WI1Q62t5reZ1FtrxMynA0NYFBkyt/+T4
av7G86PhBjsAY/xsIjH8jzdZ/1k1fx8F6UOoYkA/ibrfnqfAhK2GQRGmr+2w/Oyb1QVjtdLjz1BI
+vL+2b30RTtNDEgf5Yezw9RZwZxu9DMS1E6WAzGxui/6wozfH+XSEULoJIBUtMsMnR4horumIVlh
V5dzFVVYqtxQX+3DNKCm+v5Qlw4QST24ELg5vKQncZw7jzgugtJPRqPVs9BzJut7z7v9Uakm/VaD
SshxzckEoWu6gOBzaZusVzKASwcIoB7KYzuNn49+u4AG3kj4La1+soIP3D1BKRtABhunkkJuq+kJ
jqTXvvvCQlJK49SSEti7PPXbMVcUuAnNTTchpfHjtm2GWwujiuT92f0LuTw5qGRYxClcTlyIp201
Wxi+Vur4u2WwyPox7rZxFgfii/JTg6CAPJQksn5sjMMocSBykfDEuqkWzyiYAqHZCqcbIhxQNOen
wF/nWaUYoYRAxLMs0o1Nrk8Bsjj5U+rl3XfZOVK73xTCWNEaeNmfybYbYmyt3Y7I7QZjpDu4TNmp
hleTwhcBz6TRsOqkn7v0q2y98o+vquoTVtiWH6Pss/q3po3dTDSLYfqpeysYk8We59+ztLtrEP4L
m34XQAb6sQs6UDN4uyL6PPleNeN/5flC3Bh6Nh7bydKOnaza4/vLchbMUA+hNccrj6ohD+PJUG29
5sLVcOJeibUjwCBBONp5GcN82W4csyFlQkbs8P6g54XLfVQqlvQ66cefoTAo4Va9g2xigkSPdiQv
b0kH6N986gzDuCsIJbOopaf3uEyD82Ebq+ZRo6DxQbpVmbhTAFFG2qb7M0CON7+Sz104Dg6zjl4N
NH5+3ck1wMPlbGVPLcDU3O53qjnbxzVbhv/PvJNOQMQxSYhPg+fSGj1ZDH6QaB0adSUCQV2U1rkt
HjwIDSoptbH7PZSVcU30/sItRyiyPxAkBDt5+u3eEmYtelFOaQIwmVZPIIN4W4I0Wt2yPcxlp9/J
pQ4O0siWF4x6/zMKlpWn/EBwyQa3z/YbvrxrhQx8QHDpqKSXQRFpZd3c1kL1qFkZ9YMIGnUY1Wwe
+9oxr3QpLn09gDz6MQEhGazPt1+/Gm5ZG0NBBOj74usu5/DBsTqdqfdQ6zPGNh6MegxJIOdo8fSr
6OgL9zsukDxnuygMv2A/+f8TxfO9q5+2dZrYO3sXubyxfS79ujRiqTbzedlMrSVDFMM/5TbnbLzK
+zE4uX0PomM2EE3erOVW0sj8maY2QUprF9nzAju6v/IQXbqCAjjnO6//ryjQ2x+6igqX64nQtS3E
8HMxSw+wQLmSh89WNl955C8cObBukNvpOu457MmR87Jl0URGGmCCaqVTKp1/3UVXP96/dS7MPfkT
AAFguhRrTue+zY1a17SOB6ja3FuUt4wv+SrlUU9tTY/k8J85brCX6YftiA4Ud8+i/8qSop9FHiRz
1aY3I0Li5cFrlGiuZIbnchcMBMbUMgFv0Zr46/b4P5tqM5HiSEsCl9aQWDzUxur61CCU9RNPLa37
FKTr9Gs0bcRxeQjkq1kXNnYjgU3t2WuL/q70+mL67xvozY8y324g7CE9DBMHH89FsR7Rik8/mngE
HwY93a4EbueViH0CQCvwkoGGIrh4O9ZgtZ7oet1PFjtVN3MO7qmAgRx6XdDfNtw2EUQLK+TIFBhc
LhSpVFtXVzbxhRPDxWZT5d+rIjxsb39EXw5bpfUjET7P7aPtavDRRJfeodp7zUH60lA724wOJTrE
Z2F+qzaxOg07q7Nl9u8oJ3XAqlx+9dzu8/tn5sLJZOOC1d9Z8tzYJ+GB4VBJK8DOJaMz2ocmzbqX
bcy9K1oyF04mY+yASLDL5+Xhzadx6QiiXqSotq96LsvbGY+x54KpzqIqUO6v9z/rwjOwU5B2MQOe
QkrSb9dKlo30Mr31k24Ephx681D8rBevXL7nRgPkyu6C/HUTtXpZanjI0YSG6rUDcmnX7sxf7GdQ
O0CX7+RHINrsjUM7ewnKn/NPenPpjcCPeAz9yWrLMCUFyEPIfO1GQ0KIezAC293q48tx5fyc4TFI
NPbSEu/x3qU6vX7XLUX7SulOEuSUPzPlW6HhzNWhNFA5bvpaflzVpkUOUkJXnuO/7+1JUgBbgjO7
65ugEHhyaDz8Ybw5G9zE93pvO9jLaB+DCmBN2GeiM58QuexFaMEvve0CK/2cSy/9XAbe9rSOVXrt
CF8IhjFW2RHJXCI7ufHttkhJsfK6Tp3EbMSIKw/rE84QH2IXWZSj0Yv+4Ddie31/M144Y0gkeigJ
Agw+Z4FzoQOSHxo3aZT7c9iG9h4uQn6lMnPhykBRGswzxG/8cU57oKSVNSx2Pk0WQt01+jKgG76q
9Rc+aO5weP+LLg4GSIPuCwBvjFZO5rHMdlPtlXp02XRJi3TL3e4zGgfjbP/3aJ0KNDhNWtp7v+dk
yYTeuGntLk5CFQd0RtPL46o71ZUTcnGfErRCmedZRKTwJGpe9Maa07V0ks1ehurg622D8k9Tly/p
YJQyGjajfFBFV1YRToP5k+qBNoXtMmOs2+oNisz/fYbhtO9+o3TPz1ragdeNY71W7FSzy+8nCktd
OMO7q2J98m115Wm7tENhrwCvAPB2XlqkVmkvmz+6iUZ7L5L0kiLsZOsrKdGlXQPpFsAtxGKe0pOl
tBfDn9qOUWjjQ9aznDmq7GE9gr5R/4/pg4XPe7bjopC6fLtBkTLsnb5lKPgAVVgH85IE5RLEaSaM
K0Ndmju2JjfoX9D0adSZF0Lbegiiie5pzd3EeCAdl2v+YhceE0Rl9uIf/QFcRU9LBgGlEh8+OEeu
aII/EkfmNEo3Kedwc1ekjg2gqX+IkVw0jpqtxvO5a6vYsmeKWu9vzfPHnF+yg/t2GVmi7ZO5HTM6
5n5hOIkHiOpxqqqp5xJ1swmvYa95MFdpXssfLg25w5/2k7DXl052jgtitcgIERMTptotvKVd9gbK
1THDr+pusdS1au75VqU8ACydRf1ry3DydFNEnxrLL7wEAsEUl43IjtSTnEMrQBS+P50Xh6IggXDc
Xjw+7S5bi26BkHTcpNbcBta0jsEYkqXHYSz1KxTRfZrePsZ8FT0fommPGPZULYMIjEYz7l+J1Qvv
oKfLdFzl9GoUi32oSo+SaO6nSGcNGDSs5XXQ3U6HOxuf/G/n97suaO63p1IvLS0H/uMlC85EYCAy
8QnHLONen1K8gAdjvtks0amwwnmpCK02n5/Q5rmGVbg04dx1VMOArJyniRNUudKxMy/RR6M5mpAr
Itta61vDpF///tpeqIPt4EJWl7dl56juv+V/M7cOhDGcbzcBdI2AKgJg5u+6zFeSFl/7XINguNGc
JvgkxOImy9Limq6gaT5stT7fC98ablQxlS+eqpZ/3/9ptmeerwbbGxER5AQRHj49x3bp8+lgPpO0
yoLplfCrtz/OTm1okaVZ3nC0NxcFMw/RMvMBVo8EKb1q6xruCmvGcclxm+zD1hlQACkq0IDux77X
2rF/cCrbqZ6J+MfiMDT88eEklq4IJ68a/gXL5nf/rK0rs+NggGB9kHpbmg9DQHf3s1OQEYQKf3D/
zuymDLjQqnfbj7wOxjZyRxvdOM0J8IinApaVr4B+hjmerFVZN5pnNcat9A1pRUGfunaEvrdK//Ww
2WpAHCyIsUV0srPycZxmgUQp9PQlntCM5zmyO/Vau3lZHUHkg+HKG4TpokxDXyRqfdXImPiWnsSI
vO76IS/NicK9Fox1OIpyuFNrMadhASdhCZHxR8AOzSfz2S86OihiHFDYqarVaCLTKkZiT+DRPkij
ZfolnG5yo8LMVR7rg+L/FEWaPyOdN6i7qhiM9DZLB9084GIHbnvMgnn8WimrMd3YozjuvW6zMLJj
a49eeugtgN2HxS9WrCHA0G71N+AZfv+wlIXR3s+ls3ZHUZMS/Jq7ZtEj4O3uFLWLaXeHolWoYHXI
foqPet1rNTqj2/pTDE5rxzA96k8SFXrtF77d3VPWVZYew6pvnTkZt9HoZajcTLcf6xWvmmiwreVh
50aBppik88tTppM+G+5ItRuFu+Gb4w5TFSMvDHjMkDkoLJjVph4iB4fqL7oj+nRDkY223RqMAPnR
z3PC1lyWh2aArXnj9uyfFxi4zSs9Dm8IKddXeYg+jPF9TU1t/ABbazFCYWD//ECjx3pyJneb0cSy
yz8K/dL+a57V9XpDwXl+QB2ra5433oT8UGSOWYblVK1jKB13ucMlZ0qP89ZNX9GCMYN4NbX5xUgd
517XK+1rsPI3osXryiNceE2k1jz90ZHXOaEu0mqKZ7luSCIERusFoSq8fIvgmXSvDc3cLLLt3noW
VDmmexdJHxQNV74xtBplrVFvDXhv5VwwX7y5la9y9JUZB01J60IHsKPuq1Q01k2lFZa6LSbV/gPX
qp/jFhfqX02gqiGsAkdYYU8+etykW7wW6Ib8bDxcV0NXrxEKy7Q5+FKMuW7Q+KoMFWaTWj5qvUYw
WJZ9MYaBQ3cuVINbGEcbZGdwROcQ0xeNPDxedq5Fn0+eQZJXNG0iMb9ebyur6VN+pF08lviT/pGz
bwyxYfTLF5Wtbh5j0eM/u6jktVPsisXyPi5G2tiRVaTKOdJeh68g7D6XpGfK0L9ZI/KBSV27WXcv
oESkWiRc6a2xBW8aZF/uALVq+x2QKGyPBHse8yBFE2N2CP2UZWkvnt033j0FN/mlkTT6Xv21gh2y
jirNHw1RGu7XpVyrW6JV8PRFl49AdYd6meX9UmVW+sEzi0I8lk7vdRESk8E9rXJZHjItWB/7QF9+
TeVGEQzmAK4DpTHYH/u8kvrzhhhVwF2IOAxXaW3/NuiBVBGE1WC5s/zRnm7oRI4PC5UAN6yx0srC
DuEXZCTBcsvnolyAUqbTgCXiBkskTC1jAnomyvbbjFkjjAdbbTP8copzz6of6ycNYff0dkr7ajoo
SkoZm65ZHUTuiu6l71oD4PHKjA3ONnwah6qbvxq5SutDxv3yYVOy9OC7aPpPt/eHDyjqSht9y1E3
IHd3Elordak1RN5680JfSu/ZQ/7NhvCD/tqD0SOz8REKn/y+CY3zYWW+eBQue/uY8yCAFhWVH+nu
MpQRcuDDGrkW9ltxi3jj+g3/q2o9ZhZ4tvtuMwqMYLKl6L7l2iiNGxuK+qdcra13ZG394InXflUR
dmfThz7tsiUCFDjPj/3qgUVDFsaTsVWIrUIrAp3DsC7WsQntQc/ryOvqaTjWlelmx74lnuaNM1R9
sEwU8YlIjO7oNNibRUU2Af+aKtP5rexFGmGrzBoFeNK4kEoem3fFNyz01rp7WYC+/DI0VfzjecJ6
rhvEY+AztuWfYhTzH73y3DLup2z0whlqgR7ParU/USovgaYamw5Lhv33jRd5bOJAdeuPwBjST5O7
jPfd0q7/Lr670DauV/VlIvHmnmgXKUPsD4dvs7nVWLzW2iaOdWO0Xzxr7H/0qVF8opic43hT1f0B
fU8DR4xi8n86FUVj7F/boopbtHv+dX0aA3epnk9dYqi2y+N5yvUPna9VQ4LAc/G0KX92owpIeRrK
CaO5CEWp/AvK271HVsKujkrda/pEgv8sYxrf7vogO9f5loMJSnGHUJ4eouK9/Dv7tGyQ0sI5yodN
+ChQQLZDRzjIDNeukz3YddtXIbSWHKH2VYo4nUbuM6fyNmrBUo4sGfjAjw0NF9qcMlu2SGvL4vfW
p5t9IKvATMiW9vhzyjqj/7YsfvOV5uKswUXqUOVpnZybFmslzUvU2ueJj9VEx71hBT/nae1/29jY
2Aeuokb/sU7L4BxTkRqYNeSrbh/k0LdPpteIHxYag7zysykflSbM7xQU5BY51qiW0JpIYMLO5M+7
6bu1cONhXMC9hLLeev/OgyxtQQ4bJxFWoi7QhUDcDlVzt2s/zlu2ONS+m1pF6ainCbGk990l26si
amzpZ79FyTby12EUz8SQJu9LXfTQdoMy6OJV07bfrTfpTtgpXFZiAUaB5NFzV+tukaZfxpD1V+Ow
aPWi35iTI25HQ3pOrHXllD/Upre9iKkb7BtMJNnj4J6Wr6IGUBkpaXoqyv2gqlmRgYy7EmBzwSI5
uOURMPRPOLlt662DRipJf5ZuX2SW85WUAteXpitmI7LdGYXIZbUaLYeUm27un1aOg/j2ftx7XgsF
bLIXyBAz3VVoT7LXaeI02HllJI3X2EmllWqOpV6BZrRWcqAw09PsfkQT+qFUnjFcycAu5B7oRKGQ
RZgJRO00i4curte8aEYS1MEepWXFM3TgJuzd8po4yYWhQC9S7EUinXbYabLHhdzUmuQuRrl6jrOl
SiMvTcfbVfb/WfKHD0IRn6qObVBePk1hO0vPunwenKQdLeeQIq5+zOYm+/j+yl0oAuyKalRuTcpU
Z63dTjZKV93sJICItS2ECdN/XbiTPlnpLOB66tnv9we8NIMgW8nfYIrDqD5JVydbdM1cByAyiSsP
xiTNh7n1kPKqq2vqqRd25a7oDqED7wJsrE4KqssEUxDfQZurpzOGw4ao9CHt17S9lak23iDH52N0
JOeWt7E38mtWHOdTu/cn9h1JaQDxhpMvbaqxaLOuAxEqM/vo6UV6b9aAa+1g0mPU9Nb/XNRFsgnm
JHUIGvVnS1kbcAih3VvJtsfHFPrH2Jyy4Fr2vc/a23oDw9CO54uorJwR/Q2v5cUZSjsB96Sg/zrj
+CFoy1aEsprbf+iZtB/WsXVuqhzpuDBwy97dGUImwlhW+eP93XS+xECjkKqjCU7p4UzZ2N+wD/UI
cBMMLLqHICX40ExT3ZHVeR9J4EpUsgIV+nZT3bw/8qXVBRDxt594oe4q62E0vXG0klGY/sdFLQYP
yNocbeW3T7ORalcqolQ3ziYeH3RG9FlaarCn5deGLG6bfNNEQTLXXnv0K1OsOdhjobsJq46EUHoV
yXaapshtfH0Lq3EcH4bU0oHdtZg8HtYMVjUmNXh/sytL/9UcsbgKS1pYZWhn+jTEQidiIhCwOpym
Bj14XS2xIb+3K5DFtVdl+BXbpvxmZ5O2fJvbwayi3m6d75Ne2TxDWlGBW996F/HxlJBcRzS+PNpa
A2FqE7InKp7QDCLV6wvtUJmBTO/4U9Ltvrf3d5y8zRBx3tN4qxBynv0PKbCi9WUcPL84aFPT+zfL
UOfPotdX+6cwrMXCp8xEBp90wciinnougj854UsW130AUV2Hf5jedFLD8RlhLnEXBGO3a6TvZmhP
ZWOo5RYkjYl+S9EufgjnU3MjXZepiu3CQi/VL3XNuKFLsFTxpGWOeyyCxWhjQtxWocPjDt3tsHgk
VGabmuWH3s+08g6yylB+8ZAR1EIfneDiHlr60B+83u7RlMIFHuc1C3bPF5sKzYdtgUIRla60VNSr
ctuizMIgIHRH4CuU9Fb9eWn8qX4Ere982pyg7KI8gJR8mPLMaA5GkHW4uaPrD2eA3o9920/d9ros
m/E1RbiJQKvp++xBM7yxDWlfElnYTdcgm1M0hbgBpjk8q2BH5iE40wREweay/4cIbR5MnI6g8NLL
yMM11TafJm/Wawc5iUJGHopglKKUU45R2wfjR83yG959ohR51OTAHERVt1qf296tVRY2gTtLLgxV
D09NWgzi33IT7TdXL1ySQ8de/fvC8LMHVGJxBSVTrlQEMCu9G0SFi2/Qaj4Co3rdjQ/NbI7O7aq5
pKUw8ZuvQVsPLiwd0+EcgPH4Ns3Kvev7xQxuxtUo4c432Xona0d0YV846XQzN6WxxdL16++qgNSJ
zuRk52G9VNYn5fTBD5LY8tMSDOZ9Rp9Zi1TuNPVD7wOCDkXXasEtAgjqsbZX2LRztXnlLW4IYxqN
FX2go6xLwsIGrHkXY6mq+pCjqiOnNZj+U5UjWQXmvEUqbhyyto/cqelebRszRI5gHfy2syafOTdb
bx8IpXXazVkG+wjZCWOLTHhODqKY3fSi9NauHvQaBQ5oqmv6zW6arcFkwS++kwF4deTWzvY5oOvx
77QN+nYYsnr5XG1Lr2401AQk0vrW/meWS1EdKzG5L9kmd0KO7knqfK3TPvVTPXT0tR3rDwnepj2u
c6A+zS3CveEEg10/1H4xVLC0Vs+7SX1VUM1rcB45dkBx/tFqt18hMIEDDSersRo8I5z1BUXDoY1y
SshmaOFS0SRB34qbYmyCIJKoyneRvgaZHpGgNe39UoBDjOZAL1gsJeGVb4GyujDXrPRQVH0ahLrm
DtWRfN0id8csnEXVnKM154rmlZEu98qcVBnRV1oaCN89iAWvk/PnqRA+HezAHD+XovPMGNSI60aG
Q25NY7HGmBtPsO/ZmNnmjTNkS5yWU4+6HE26PJLZqCeVsJbp0AihqahaAa8li5lhNmFMaflMRcX9
2ZgqF1cCgIuP4W4CDU4LGdHT0MrOkTec+8FK9lAv7ALZxf5gFcc67X6mQeN+J0VqKFaK6fj+W3ge
0yEQT0C3I83h2pwG4Fo5wUq0XDNx62xDA8tR8WJWPlUtfb0y1PkjyFCUr1BAg7iBX+Hb2j+ljaos
ncxKBivd4roZs0fJdv+ABHl5rCx6npPrudH733fejQTRh+UzaoSI1xC2vh10ctexU1upJ9IehiRQ
6W9n1a+ZNFwIKOChMH34MGK/dNrI7ae8K7AR0JPFkO4Q+WpufuGzKx9RtA+Gw+gXzhVK64VlY7fA
3eEfQESnoNbCVci8Z9aWrBVnTHfyAh2ltjgqzW+uQFbOm2S7czNQjYA4mGLvybLhvWhOnaOMBAeU
7bAJ1/y1a4vdQGqz7wSSDBH5nUB9QJHlo596JWi9MLfoRLnIXyD7AMDiZPgir2qvpl+TTMjAHcQE
hrdyy5TAZSsjNdv/jwMBMGUP1P4qbpwCdJqKVlgj9S1xELoJpSfGhO7ulDjOVF9BgZ2r44EeYHPu
2BsmmMj/7eYUjju3jnL1pEk7TraueePrLtI/hMaci99BjVkOylhW24dlGWhlRMq3SKiiwnhScqjg
Onr6hE/yErT/Obnkp5FVohy499hPp8Ee5OgqXme0SQvnRVjW+suYlrKKZ7+3f/cGhZMrJ/XC9UAy
ADAK5TN8XE5bg0MNzc/1KlgZwC2SSR+XeN0sHBmdXt3t7oeRgrf6/u1wAUUAGB/3Jy4kRJm4I96u
ABmZaU/wNxKqdt4O/Rd0pGrhb99QEgdLMMzCSeOR5OzYFwtySIZsmrhqR++aV8eFE207kBLoS+4e
3KfHTJPg7o1mIDdbt+qYUsdLTH10DsYwXsNOXBgKgQaKE/uFeH6iW0/Kotmr0vbQP6WFL58qQ6LU
0Grm4f35vXD77icJ7WP6quipnhxeaDZjN+JSkZiUQ4dYSx3aAE7XGFfuqPMvokK9swH3fN1B8vDt
MnZBuxjOtlmJk3byYMwtzcGZdlGAuuOVLXNhKEYCIk7VzNsFFN4OBSDWLdKa5NFonZQ26azqG2R/
3PVQKRQfrhyK8wnk6WJjUnXhgYFg+HY0BPJx9NN8M9kmiBHUgN3HTdrOlek7P3rAEQETQyYEMQcq
8e0oJe6qQz1kOvpUevEoHKLZwmzcB2eFFz7peh+tVm28/te9sWMgUXEE03vBtgNB0NSzC11PcHps
7kd7qJIuUNfU/y59GrcsYFMqZTtC7+2n+fChTBv7zwQ2mP/BBK9Cs1SOz1WV2Z+HIdDTcM2BHF9J
+S8Ny2MF0ood4mFA83ZYyRNSbIXSE8Pq9Y9aUaI8VDvFcaKZaUdGBc+EKK+chivjnu8XWLe7h+yO
amGTnnyuueR10WBfkzhL2T0A9m/jdTL1K2fgQrRKMAATElYbENbTY00ts9Wc3tYTd+EhgE4Dv+a4
rGVpHv1y6KfIkar8tVJBo5U8ttW1Rf2LpzwpZGEgtFcHTfbP2WUJO8NWmbsaRHWUIcMRvWToK1VL
Vkjnse7JedZZD8Gkmy8oWAToPwyW/RuRuOB74PbWb71a5u8pvugYENFrfVIDJftoyXc98Znu5c/K
ms3p1TTU+BII+vehrsDRJhYKBx8samavVe47P3qzyIcYp3VtjLzRUz+FU2731lhJDfE6SB5xv5LT
X1nkCyERqN39otuVjM9MfpzS78YKtF9i4WxANWZBnVzL6PuSjEUQzdSV5OT0yoMT5u8NAp1F3/Ff
+7//H9DO2Fhm67uw89SUCxpndOptre4jrcn75P1L4S868H9X9i/BFmwwCEJg6ry+b8dCUazxKVst
PMglHb8xNcanWvMW82mrQNJHgVjkPZILuBVoWZH/4KrWutCZAvsD0Yr/sGyAXkLIZMjrSVrgZlTO
nei+l3a6ek8DmOBIAE5+XVLc4f8Ipw4e9FmO+hL6Q+66lBZmB0XDyTGqGCULJ/8w5otD11z0qouW
3Uksymo3zeCbe/qPbQ027AyREZXHpdaRSjX7QSyxNrr1GGk7/SrEVQ2Otb6JIbtVi758czQzBzbb
uHygbHw/i/Ny7tvneZ7Ho7P8H3tn0hy3se35r+LwHn6Yh4533wI1sTiClERS2iBIisI8J8ZP3z/I
vjYJsVh9GdGLjuiNHSJZACqRefLkOf9BdOOl7mccdRu0Xp0TvXcizavUICYsB12C6AlJarmnCBQF
u4ITtHkCUGfEo9CmMPjl/TeyjGS8EBIkhd4MdrW/8iXRWEkl1kW7j+zSRgECubWd5vttetbRfe9O
qEup904RDsExavAvyRm3nqHpM9ednRa02Ou5gHuKqkuS2e01uw6SlR2WeEeFfRF8k4vE6lYhFiLS
qSmQmN4rQlJuWa1InGfpBFz+Px4FNnyWmkxrB2zrvCRfLAGrjYHFU5/dN43frQs0FdxYic0nRwfR
YJZZudKtJjiyLf8CwmYAaO8AlQM0B9h7CaXFOYDSUFm0+x6gXMcR3XSulIzKDapvPSpnsT5QLwxH
v5AvsiGASVEFlTDXUlw2YHaUID6mE7gMBRYCQ/P+Qn+LzZT/vh6HMI/iCPnKca/nhXMVtFK8t+Ve
W09VkxyJcsutjFsx2vME4ESg/gLwTaGRcvjtJ1pAbXyiiyw9LcHf7d5/sW/dBQEZcO4IdqEHvqgP
ZIkz+ZLayfspbbN1OCXQj+v0GOHkjams0er4ac7D4P2C2jdQferthJAd4Yg+S43LCAXazcaqWmWt
JrNXPXybIqrOHKkyL5U8748E8V/XMU9Am4UGE4IZdHxfv7mib8Dt6KO8b/vUPwFyF51UMHK3keVb
+0Srx1VhBtORROGXE+78Eqm7sIKRP+U4OT/Vi3WjdSjepT1qi5h3gs9RfQufWgmSc7ht80Hed2VS
6VS1KQgq6kg/o9Pl6gzAXSiQ/aN6H1qBZAGURDjlyLP9ws//+WxILcByYK/5ZVtLAwfxjlBM+1RJ
1bMi7s253WBXj9aEbQ2gli4bkIujtL9u5rI2mCBnyvdyV+vhCsx1kK+AhaIRNZZ9HrmN1WTqSS3I
NlaSwCDUNVH9qleaIL9d+WFv3mlaYw5uXaJFs27VqvFMDtnDSgbE8RWT4aZEaLvqKLFT+33oWf1X
QxbGtevP6YxbiyrLXTmQ+x/4WkS0y4QVR64hKCi7KUB7T0fW/qvcivKYk9Uy4ZuHCuIAEjK8pl/V
QXWz9CNHNNO+NhT/UjZy6zyLA2w19Clxvueg8n5gatzWW6uozc/vr9A3oiCdSmoy6APQrfvlEAml
TG1YP9Me9G5UbKxRNX4kAWIVrp5k1jCDrfyrKm7jdNUQHPP1nETcpWLAzEHRBQ3V9x9oPnO9TlE0
FckKarVzQkSO/3pOY6+EZF0l5D0Bu5cow49xhz4WBm2KhpK0K8KE7oEC4itbj7oWkVHKknbk9PRG
IEaQngSc4EUrd7k1DLqUB/5Y9/uyqGMgDfK4kaXE/0QiWB4JkW9EDiRAycfo/5IsL3meeuP7JPvT
sJ+o4l9VIqEZmVXlqg9K+TQn8q+zJE7/HOT/ehr+V/BceH+OZ/M//82/n4pyrCNW2uKf/3MRPQGL
KX6I/54/9vefvf7Q/1x1z7Vo6+ffLh7K5jfCxvcHERX58jOvLsGd/nqS9YN4ePWPTS4iMV63z/V4
89y0qfh5O555/sv/01/+9vzzKp/H8vlfvz8VbS7mqwU81u9//Wr//V+/c7R/MfPm6//1y8uHjM9d
PrR1+8vfPz80go+a5h9sweQiJCXUIubCVf/8928QJQYlBTcE4W/199/yohbhv36X5D8oUPMeHT6B
RRxVXd419e9//xK5HjoANpRe4CtgS37/93d/9b7+eX+/5W3mFQAAmn/9/pOE/c8ygcTHJjMnj+BV
UQDiCP16maAnm4YYq/seuZ2+VkMWSdM8jlU9npS2ekJqIwHnwhK0tgOM4Z5rqfos0SZf6wbEOUq+
aPjU4Z2BfnTqTPuoaJOVTJ8TYfYnaVIffw7t/435Vj7nn0T9/CyYcP8vzLJ5bvzXv9/kr7MsCp7r
iOjz55T9OS/nT/w1z/Q/UFeiWEjaR3kUksy/55nKL6hw0DWCUkDX6sU8U7Q/bPZzitoEjRlTxnby
1yzT/+BUNJcoEMIgkjMD/5M5hpT9q1hskbGRGsIk4X4ki7/w2qwUlj/OEWx/MdqTuxHD5dTV1EJ2
SOjk0b7EvJO9eeiiJLxoBZXPtSZSavrsXmC869LMTQTmzfqz1eZRsy6TPuivnMII0QwzograTUAr
zD4thZLHjgulVU05B6qJjK5WA57XrTJZiraJatXxiTV7O61KOS7MCz3HRRP7jILzaRD5veki1zUO
G0cJ7Xo1SEqRuyju6YPbpAUO222TaBczPuQbOpSm4VZtD7QWM4HxQm+c4FsSR1oMhlell5+bWam4
OA/6vav3CV3axA4s3AQkgSyfnvQZYATADNFK62OnXo/mICo3jK25c0/JQttyNC7MDU37slhJVWKO
J3qup/eOlaiXeqgXykYElDrqSTgPITX7+yIQ9vfSV5161YwGEpth3dCdGNtWMe99lVveBUolDJeO
+JBdjComN6d9l6QdupXkfet2VgjZg1sdi08aOk9iPZVTr26odKNOBBvanjZyF/qhSxPSvi2KRlM+
ITPYThdGXLfnjunbA2+PygPOAGi5naaYDzRXnMjkdK/GrS3c0lSTM3BUNEmKph/u2SPtdls59qx1
1g25f1sQh/Rt70hhdtL4IZDZwMSwcVNFTfVYj3mhuFNlW084fPlkeeqo3/aZIb7KEQX6jZImYtfa
VVmtwjK3nyCIF/U67qO+wfwugcApK1mhu7ltYFbAyb4+iw0DLIBitqOxrWMTuFyiR5BkZApDFnDp
jKLGoPBYO4PksHPrqm1ORCFJ38MOVwB36KPoTPGb8AbwYvND0fUvIgrA/oYNW8AqhaVRYjRpR5/a
vsgBL4sE5HaqDNoKrHMtgTBStTv01xIFTo+cYQE2GsZNq3cYYqPgid5AFIK2dTtOlxKIkb4Bfjtk
w/2QA41bAVTNn5AAj+qVrQklA8iMQFAFCJlnU5QIxphW2Lmb5t2Eu7oj18+hmvlPoFbyK/ocymMk
T3G6dcBbNG7WUlJ3m4E1A3bAsrpdSQlxM4IiitY4imR3vuyDsYhGB0RAO+TTg06p8arTgOi6FaUV
oFF4HYs1JBLDce2wAvISqlFcnKqi1qiQyCqWo5yFtR5Z2H6UXRynlek+BWX7RMFPt3ZlVqj5mWG3
Qcn8zcrmUx6oeri2fAeIMbDGxFNiQ73xxzI5V6RJ+Gv8yeXvVdWpqGlFJqADBMrse7rZ5rUwhXOP
Mmuaux19sWhfpBpIrbBPs6sqLeSEggTShKw7Ky5XjrCDZ7WhBw2au7JlftlP6qqpbGw2UObpg5U/
DOmXPgxC6C5qOLVfYoqOX0lveUlOGoNKl2q5Ntdow3XxuqoD46vVj3iX98Dh70PNxgVbV4LqwrHj
7IuscseNb8Xj7TT2WnjVZU1tMiHNNrmpB7321xpwi2Tt21NwoqthBZGIc4DYBLU5pBtk6DgbtlWh
B2tNSrHPKCoTdHAe6WnkOn7GW01a9EFcCRRHuYa6oWcg5kU5bQG4hfBmimT+hk4kFWss5Kh5k6VH
F40EKtktMCRLXGWyYcXYteab29GSuq+SbBVfIV6qrdv3ErLuEvUvgMlDpOEN19ojOP82QMnCtBrz
Cg+c/rGxRX1WDjDx3cAxcuEmYzmU6wZtwhsfAS1lYw6q7qN2G5rKphymrlh3SZjXayQozNzVtEng
GKK3eEmPph33G8sqy/DKD+UQL58WbNykWsFNVGWUnAd/are5WhGcK1D6rj2moNWw0muyC6DaeXFG
wQIgc4X2W7vBYD2AxjkZoJptLEicjeln+bfIrpgYLY68OXI8jnWDT6M/uUYJaWOd4pgIG0Adoq9R
JEcYM2F3aa+piUefSbgEgqG+VuC+qSrNJglsI14FGDtib1hOMk4pGAPU7giUCpV7KYNBhdaUNBer
C6hLRaxmt5Cb/HxtCSoWIGAMZeRUK5e3KhQ9isltwgTsIhln6zTPjK8h55pglcKfWddmPIWbSinx
1Z1xlt8HJ5Irl+0+/mobSLXme71vjL6/9el3YCZohrXyvRdZftlOE4xFFYzn3kDlrNv5kZr8iAc1
vTQG0/iiStH0NW3V+imUCIqrsSjM70rTSvRpClm+HYoYexitqYsfOtXZHfXe4ixVpulbpKjtheMr
mBlCVEDWrazAAK2rKsUnkkRUuRnFpNyZRhyEbmYViDP3fPoe9TFQY6h1TDdJJE0/Ekl0pyTdEcjJ
SBe7Po2xbIPI5VzpahaNbjzrBrhdrVahK1dh0XHiQzzWaC3mTNsnlBEmFk3k+m3PIRVKk/k5QRMZ
NcfatziqI2QFmRRNQCCKQ91nLsZe8kWYVuFTM0iAb4aq1PSVAZPFvgbkoXCwjTBnuGwEBoHUvW3E
xd0hzjMHlk3SRdpD4sgCO4NhEkp71qtBNnjThGxv6apm39rngaN0ybkZSB1pOEHUzz+baSTmdn6s
MwcQv/JP2oTA0rtOkEFnGiUjla/rsaJeZel1mq0p1jn5GpfK8sJG5yg9y0Vo1q41xcqTZQd9/10Z
x6A6L1I/laAxRpmP/LjTAhilZKjNnxwnfH9D7RFwYQztUMaH1ycU6T4WAW3k+7SSBEyOhpJfeGdO
UPk2jdTk8WcxAhJep34sxyd+1AcmsFgiPaU0Y2RgHDGriIdT0/nfYKU02kbuc0c/KdrCtgoXNZsO
7foCQF6FXTxQDvm5ouOPeraNvvkOKTipp9PJqYiev2Fnun3uRMIffwhnkJPLhgABElDLYGtFSVDU
F76coKobOokyGagE2e3Qo76ay+k27MvWOgsSvECojgRYi6udngaPRY1mxToUg8xrwgAUrKTu86DQ
XP3+BDFy2KEuRVxN/w7Go01Pg6QbE4+ivDwfkfDf2uUNVYdTYPBdBaCOuXuSVlQLt4ABE5ip8VRo
UDlhI9428qRGuwAQKzZJUWQMX+wuztHIomIRVW6sVpX11ekV5X7wpUHd4fni/5DRwTF3KEOaI1Ei
GVU382UK3erEZF6LLmvFFktVTIzztE7GPWMOtHOEsd6sTCi/4iom8KRnUIHbZ4lM+gIXVOublY+y
tVXgFEZbpW4adafZ8Es31MzwVaU1CySggHtqrKfJirDDJDBflnYjaZsRgmNJXdIIQL7yxSCmAXEE
EkK2PdfRrOqRmBC1W6NrbKa6Ikc6wNu+s6+E1bLMFTvVig1IoRTiOPu9xh6vVu0GvJH8o9LkhCTe
iXIS8WSqtA2Il0p1izzEoAk495CSh3Qi3ZEk6DXlv4H15jsGUa9k3/xCOQoZOpZq9Rk2eERJc0TJ
bVX3vd6sMl8ZzE1pRfFNWY/hj1yFRbpKO7PNXLbI8UyUPgKdDbm1WBe5ReOxqJsWJ9bK7NGNB/Rn
nyphwBDXeOrcSUppYbViBgnSbVodZyugQxi+dFUih57W1kG7z8E5DuS5Y1ucYaVaweEM/bFYweqK
8xOnL0prleTxpAP3RQP0ohpq7CVQKgccmzjFmDJ4tRRuutbqolVcKL20lmTeAkIIZmJsgBfbITjx
OE/XclsB7xV6TW8rLkdc7oIeWYp1H4c9gvyN0z910pSSTlMCfg4Q1XI2lZ9X8WOZlvpYryvMXpTN
2EQ4tE8m0vTTqiqszm5hRQqzhhbWiRZF+smwSvwkOX84Rrq2jADWNEIzmuRvxlET6iqrms75YrKJ
+tsk0SL5BtF137g2al1LxarsSoYU/CsSlF+KoY81EoS6RNx/9f9LCGL8WRCYG/CHSwiron5++O37
c/rbJYWm51elhPmTf5USNPkPEAlkggjGUWmS6aH9VbJS9T9oMNoUBWTEhtCG+btkpWt/zNgh2sEq
QDkHqNzfpQTNogKBJgmdBa4ImOk/KiW87gNJQLwoQ2Fjuuj/9F0UlbBogxvHyuKTKgiUXWhP8pH2
4aGrz6XVF+0PCxKW3PiVdJ3HxtdMNODv02n7Yqz/Kry9LLQduvaiJdkorY3abBbc+Hl85cCtoEth
GR+8OAWhlw+uiZJmg9r513kaf+NUre7hQx3zKDz05PPPX4wKTSGgMBwcbqCIqK5lq2cS+J0jVfr5
Cf8pP/7zQhd9LseY9JIaQXADocAnHZOKhzSXnXXQZeoRsMKh56fC+vL5e+4gTRO3gF89nBV9srVS
2T+C8D10cSb8y4vbpZMMQWz71xOU/rWv67ekRA/vT5lDY7OwZ6d1HU9jFDnXVlcgK8GZdmUo+KHa
oXxk3rxuGP09+suiryhgrOSmTtqK0t1F2pflSW0gGzIYkbiCcklpRGkfOd39Z33cf264WL8pde5B
gBm5jtv2cgpSmC++fgyJcOBdKIvlS1U0z3Msfq7lwPwmpV1KJDTu3n8XP4fkjYn6003qxSpIbBAl
VtN2102lbNQq2iCm4UI3UMWtPX0p6smlxxInVwBhNlJuulpwkrZPvr+3xJb/Fs4TpZIji0adg8Zb
D7NY75yOGtRtmu669eFPlGhiBGdSdtPHFyQca0N7pFrqDrBMO3Xf2fdWn7hUh9y0mhnx55lD+eDP
/1UdRyN1nyngXjprm6G9IhU/cCM78qQLs61/XvgieMg2Ll5D2HXXaCftNe1xROTCZES04azOtwq5
R4aGt1TbYBK2UluuVF1QaqLLmjsozlR/bvqv2lQvoy+7zNsjtogzVDdj2Oxjdj2X1AQZW8/I2ZnY
KSYjNK0YhN6+98trP9gi8QM9HPfGlaV0blzXlBk4Gwlxwh8noH1VzW2PWVfPRfs33+UiPGUjuKBW
KqNrChVk7zV6m4N8b1f6KsEGCGq9jKZ7oSK5U35SJDgxadPl174R33Z2fd7I1Y+odM6jMrt3tOgG
iM0FiqD3A4ozUkPbDJjEiLUnZUKcPMczW5EuLLJPdwgbtDi0L2ZfPyYZVCofAYRcGb5VXbbhcLt2
wvCslcYV57yT2o5Pw2m6NMXwibzgVJb9Xcu5SUKQI5QARzBikYJNajheNl27m3TlGlDXtyivLiD8
Qk5XqxOnq3dhhIGSCU8U+aCtkXLWTNPbXuq3EMA2oPFg9fTVVk2HUwPdXzSEdk1Xndlpd4nm3k2a
llsQVRR8Wt8bOUq9v7YPRcFFDFcgqVUGdVhPhfTphgABXZMT7a5N1exCbnL9KpwoVfpwcN+/4aFA
tQzsA0myMcZ8h7rcqhEiDCgdf+jS8qKNF/dqpDuZWnp6z4RAKsdVy/Lrx669CN46Ug02aMzKqyq1
dEPTv7Tt6Ob9ax9YBUvkSSc1WVxaRuUhEdqgmASI7zpO6/gqrkwn+9i4zynty81awxyZg9vYePDo
rls9PY3lxHv/+Q+8UnkRkeGdKA7E2cqTKgnaGvopbezo6/cvfmhwFkFUMgasKbCp8jrH7leSkUiu
0iTyDlGe/4wC8HecXmogDCjQlJWp1J6QRm+SpIFKFETz95//0OCor8e9xdwj74Kp9nqL/cYxgvqk
r5Nw97GrL5bvYA9xY+tp46VD+tWaKDWZwfPHLr1YqJkTjpGMUJynON20QvHY02WtPLInvT0qvyDm
LFtKRdcTdlJf0VdoBkerPLM+tFYRTn495EgV5oXuiMpLBudpwsQQtJp8JBc69OCLPCtV6zHWi0h4
WWPv8rqnaq9Ux/Q/Dl38lzU6IuOE4I6nOj6UUmRgetj+64+8TzATr0fFNwbq5HRcPAXrq5PO1Ix1
7NfHWCBzjP01KwOE8/rqWQcbrY8a4Tmt3rrGVEAiSD5VSXympNOPXo9Oc5F2nhHnwRFq2qHBWmQ1
jWmOk5zMg1UmP5hPKy33jxlyHLr2YtE6hRUkPXgsT61pWYbIUbuFfkwe+UA+hrbU67ESaoR4TCmV
Xies/IGGhfQVGHADMsC3N1M1yLToaWSlqB5cotxS+7Rm/GKVGPQFUGi6yjvD304W2lG4XmuXYLkR
syoTa401peG2KYJ49dh+T5BcdM1OMT84gRYBATCVBU1AFngY28/BgNhc24kj1347DQFC/HpIfLTT
MN/NeJlWIp1kRm2h92bdynq3MfEZOm8zGJVpKTf7Dy0GexEiaJ9lsPsr4YGEd/Gdp68nwvBDIR8s
6esvAxTcz+tWYqsdTX8l1Ra0D5vY/P6jv70hAjZ/fXVFkyoAwKPwDDuM1sFkZBRQRbZuWkX50IYO
iPL1LdrYaLhvUns0tjgxDKa+sUyk7t//AgcWlz3//MVpkiZWKXAgbzxLULin/f3dpBdz5OILKOa/
N/NfWVSDNCLLWFcekB99L4tCORN99ARpgEy8KqdNPHTS3rbD5GJsVGfVxFq1SUPLOfIAh77dInTA
QSDKmnXtTVlzU5T1WZs7Pz42cIu4UUixXteZEF5hwWuV9e9y031//9Lm/HhvxO8Z7vfypfQ+Ssw+
snFeXAztXqlG04XM63BexbGUInTQrct40NfobN2ZYaiv+0pBmZJgdSoJmo5mmOY7AOrJxurRabCg
XV1kkY3uppMVnG5GaSX5fraimM127INdn7BQ3uSl7OzS0PiMXEu2VqYe5mVmqxvq8YCA7NBAShiJ
zQ4u6wkios3aGXpta0cpvB65qq7t0Sj3YTqmrjDb6FJydLrjJppEmTrZ94kjFZz8/HCLQBgGVuMg
7v2kH0+VyijXfdaPm9GWn9qxiVdyb8XrMWlKPKyBjiC2Lu9607m3gFZvehXEzlQjh4oO7eMQSdWq
yuhNvz/4B6aMtVgQTS+l44gfiyewgl+PI+17SWRHIt2BjdlabJNYtdk6+PDSG4IoW40RDho0yp9h
M1BzsHNEN+ISIBOOF3TpizA4kpgeiFJLvnhXh3oTyGbpEcrDfePnBaCLrEKhojtyh0Ojtgjhapum
Cb2x0kPL7xzhH5qman1MIX4Opm8sB2sRwhMVqzlk9MsZEUpH3an7VedYEpUDadwro5QceTuHvsQi
mA8oS5XweBqvKaurtva/yfkxm5hDb2ARxFFWgZ5W9ZWH7qD2FcBKdpPLU7FpTKzuPzZxF7FunKok
t6Kx9LCgPe/L8Xuc2HfvX/rQ0y9iXV2OatwH5EhoKapnoi1V8E+mfGHMDLeP3WIR8lpNTSx5FKan
RrJzXjZSd6JZdbkqR3v4UIUcaPHrqNpKrTXWo2p6ZqmYLq3UL7HTH6FeHZg65mL+o/5YRR3uBZ6E
P5vbxvVF2Xyssv8LyzoZezirdL88iAq1sQs/dhjGbPX1eFiJLY2Gnphe2ol95vQPgeZ8LGcxF9Md
ZqlZ1Y1selYEJMiatYfj/j9kev2dVZjzS3iRs9SONOF06hheFSry2ikGfTUq4RGFyUNvchGitR6S
kZFmpmeg17muU3GJL+wxOtwcsd6IZD83/JdPPlRCbZvS9Cq5Ky97n0ZK4NTRSesoEH4cHeEIGEtH
AsKBVWsuVq0M+9FqAEB69lANWDcjHI+Xn3RpAmjdvr9qDw3WYtVKjoOCL1qWXo+4WW9Wt5LqPH/o
0ktphiDqkYvDvYsan4SYidyglG8gef2xqy/Wq20CSou7lgcf/Q64R/6pC5WPbSM/Rf1evGTgbzIS
TGbt5dAo0dFAmK7U799/bnUe2TdmEFyLV3MfNxg7jA3b9Ib4PBfWTgaNng5I0H32QwRHyoshMtay
shuyZ1V7TLU7WYdYbu6tBuQj/6pOI2RCJv9I3Puph/TW8yxWuo78NHKvmeXZQMrNYVjZQ7pWKgDe
jrqX/XMaFXp7ZVXxPuku87xeFT7xEfFbjELjam5iVGAo3x+cA7PRmH/+YuD7OC4m00wLj+RgW6SG
5o51fMwR59DFF3EhB6hTcpQsPN82LqyiOu1V6VgkPtBG043F3h36idnLkZ15div6JyOM231WBg8U
56NtiZMlMgTGuEcI+zH0u8+6Ut4i6o8cH0I3q9JowSUGJnDaJIg2nUnfquhmOepS7a86RQ+ui4a/
a4RtnRRF+TVClgbEmPqNZsOFBs7xg8O/iDcDzX+j9evck+Twhwog2HXs7pjj7zy/35pni0gzZYVZ
oRiTedWQXhSjABHBwc51xuwBgO/HVq6+yBB6OkgRGrWph9HmQ9sGj2Z/+6GpqS/izWQ1hVahZOn5
g7PJnNiL/fLYuKsHAv1SAigS4VSFCNR5LT3LfYj246dSK+ILFQi6W6ZRsHeypgRDblf1WgTScJlD
ZrlBIxtORl+m2z4R0druY/MxjIru3NZyGbg6pUPBSRAshPLZUAd164v+eag1Ua37Ar+CzODUkkUf
68iDRH69egOsNESbdww+cvC1Gu44UXws2uuLIBVNU66lSAF4rKKdaeW3hkiPBOQDYUFfxBzLNji5
piLxEhsh3NK5V8wjofXQlRcBR+4hOKDTHHtBbQQbvTHrDYL9Hzuv6YuAY1g1pgpTH3kZmnMbQP/K
emyrY4t1Rlm9tVp//vxFJNZmmZdJGbi8te3gHZHVUBy7zts9LffMAEMSdxu5eNDmrT16Rl1ol+kO
J/v93DYBHLsOU2MtUMDUzFtbD3ENGEDnY9TQh6tC+cQ6XU3h58SnNlDeAWwgR8YITf2Ep8OmoTrJ
nYR93/NTQ2z/vC3uaKuPLeZFLIKVq8YKPoG4EMuPCeDZRpaOLeYDb31p00c3Wom1pEg8JOLplQ/b
IlI/9s5/8tpfvJTISdCbwcHd86vgvFCbq7L9WNzU5nT3xZXxOY7DZMrmuEnJx5bMTQAV5UODrS3C
QkqACUfDzDycvXzdqz64ny/ZyUWW5kpvDomndSkeMMDK9mVbW9uPPfUiLOC4mWccOLl6UV0EfntP
Xe7uY5dexIW8qLIEYd/MA71trII2KXdSmhxz3Do0/xaBITQKzDA6mEyTAwkCyWQkZXDp+dijLzKE
slBNBFrb2BvT4E4xw2bVDMjVfOzii1XpT72t9dOQe2OZJ9ugdhHYKj72OtVFYgD/DfwbWS38LqfZ
dL1NxuX46smHnnyJJZ2oOgUmjDgPStBdFuePeclR//1rowX7dixeGjX4cP6S1swjT1alHYH4nGVv
mLfEWgPTaTmt3SjbN8N+jtHwQDahuDOpxaqjCgl1QomAI3YmXQfdtNFabVdnmds337XkM1dIKQxr
qXGuchVTdETr9oTar6tn415TzqMAzUONSVrcFZw+TWK7lsiuELVbTx4BvMwNuBaINm7nUN1YvQsH
Fmmi/cS0kHoELq1tpYX73Pw2FIWFH8kFv1Tx1qqBPgl7fLT977L9RfEhtOgz2++czQDnkO8oQVlo
+BH9JV6WXZirKg7nbaFoUckM9R13R8fkkxFU7sAXicqbONuD5nel8BkCH+/3qWnxPuI+XFKhFowK
IcTHC/4M6b0Nz2EoqD8hec34/RzGmZ1Zazu0xaDK7MsGMH93yXeL/ee2K7cMCLtZJ5enfqqv2wjl
RFQfcsxhhLx1/IB/buc9brQUdKPTqwJKTj1Ud74D0rK8U409JOPzlmONkkWbQDXveIaA+kqQZieq
cl9DwDRz42ukZ2d+LjYZ4sqmHG6mAGsjcaGa5xYNpBA1d5MKatuA2pexKZlg4NXtyTyEqEEjor1v
5W0LT5AnF+JrnGO81Y9nudys0xD4YLlOcKLhO6rtPVayFxQBEKmS1zBk3p+yB0LQz0PSi90k7Gn3
IioVe00coJ/sG9+C5pi877wjvXGM+JlCv7h2EDZdJpccIyxUny2h9nSgWrHRCl5lVOMHAXHDOLL0
Dn2P+ecv7mUjaVKjHh97SRicd0bxRcd/6WNDtNgD4CCVSQ7x2zPbUN/bhY8T92D1H3zwxR5QtoOD
FRFHXTo291k/XCQiO1KDVeYnfOsFLLYAhLcluERa5OXM/XAIV0rdn7LAwhY+lLWdM54mue6Zel14
Ek7KpSJu3x+zQ69+sT+kg8jTIUaM29bSH/S8JM93mvIzdJnkhxYZzqXdQqV9/16HvuYSzwyPBO0b
mEceUpbVWY975nXe+JD6fBTT21YaLnIbln0QV+1K91tsvE18hPal1tgruOSoplmBcmR7OfDFl1LW
FlZgKTy83ENeoLyAD5FeYnyX3kco1RA10X+DI9x8bO4soc92IunmNMa5h/PkQ5Xa99kYPLw/qAc2
siXwORXalNWAWDwlSAzisxVge9ThjSW0aI/zkHMiOem4Rtf7mPv6gRW8lBa2BmVEOyBJPTVHrg2A
C93G9IONxp+Wpy/DA7rjGPCMqZf0xdc8Lx9gvH57f6QOPfciPGhILEiYW6delYy3itl9o955ZDId
uvQiNoytlIhYV2NPWPKt38R3VW0cK4MduvYiNhRxUwu5UFIPt5w7P3G2aSWO7CkL4Y+/ewbKYvUr
vl20qaNHXm2pOB2PcunKRqZ/RirR2sA8RG1Jym26ywWM8U3aj9eWbjnYTBqoQYVtpOyKIlQRTJCy
tTRW3abHd28TBU61pqigIGcY6K7eBSYOCmgi96qCa3ToV/6RL3DoSL3E09bN2PVK6YQe4gY4eybb
nEgS0yvPZ+Jvfk0+MwKo4H8yjjhJRz+BVAvxMEQzN7HhzRkVlDqXXb2ZPDX5XGan8SDxjZIdP+NQ
LcwMUY1sQ7YWYhwypw4dNsZzthVp37Lkpm06jLDpyTf6iei+y+191x7ZFw68+qWcnplZcmngSTP3
uKJxh2bx+ytBRTv37R1nCejF8L2G99vEXgrv/NMYlS3WhPL0RTd7+6SLUnNjO069SZRMRgE6DXbI
WUugyR1b26HEBLW/jXHdwatk5RjCV1fALLLbRA2pV0gN9Mu8UbJ11PT1JXxXit6FabodjpU7rQ0n
4lTfXQ54s55rSMrBzTDgwXZqMXuVCWUryj4560XerOogU0/luiQTaeK82/5vjs5jOW4eDYBPxCrm
cGWYrJwsX1iyf5lgAhPA9PTb2uNuebXSDAl8sVswc8g35BpvYRc9m42Zeqv1IBQL4vhvMJV4DGSo
neXLoOlZp4Y4VyW5ZG1ZyrlPZVk6N0NEbApvmGpNgCFv7uLuhw3lTuY0RvnP0Ev1FUaL/z13c/8t
+mp62J0OIU8d1RnMuvnACPcPUcbSHzkorow3JIiR3kiKy6Gd4NE0b+DbioPfr83ZgTiddo7zBDrv
T4UGEIWZYSSe34ynSon1wpxdMCTSrm4sExXgr4evMhzxnS+ze4ew6Rv3VPEudvEZdX3zMbSud3Xx
FR0XdrMPntm3idlWDH5IdnUf2Jpmy16t+rT5Gu4BAyoJdsvg4uJoSpmtIFJddiNBi/felGN/Xxl9
lRpNPryTEwWS8nTvf7mD5T5Uanziuk7QBbmnbXCLjJ8tY8tU26Fmj5V/QFd6gQ2TVH1XZxBIiocc
29cDbkqHJBxury6r38vaAzmrOUa2NtpPc7vZ6WhYc1Kb0/RiVAHvae/+Y3DIPYZ2IR/4sUx6jMab
bhiorouVKcG50HxUc7mdt73MTbrJvvGnUpGdOmhk0mIq1cmxBiMudkcfyhZdyYQE8FTU0jpXcEFl
uo4dPiC1FWdTNsHRd9r101w8J40GNzpXEBSPKmIGC2UpFIGujDLAIN6jEWr5R8jCsfB8+s2h0311
yX1Yocx3E5UF2/bayAZ4kWkI6vtOtLlD3PghqmXOVsbHej/RKmICaVJkLdoKtB9Do1saqATVfou4
Q59G5Rbfys+7bM4b549buGNLXph3f2rkLIfI8MbM0qZ57HI7TDfAlvddCJaGJMP5aAG01Mlk5Oqr
apzgLJe+yHDAbkklcFOSlMzTP9P1eEI7s76E7Nt9IXfBY7ORXWpExPSKjfqoh82Gql2gIoVOklHB
hbOE9gcpKWv0p72Z+vMoUVnn3uhd+iXAudU1/cobodzLEnTnGadE7KATZZLNipX9yxvQZdswP8ZF
pO3qL6ehDHZWZaLoaWuEvMhodz4ns3TuLJSfbWxtUXnRvJiEnk0BOWFTT2LqIwgqbXE0l3AaskoF
7bs1S+fmGe547EooRIPfbEEcobf4hmHYIj5yTH1gwGS6jppyDYXT0roXUAYw1lpoWMmq1/q6O95u
UCWtrDPaY/kQDmYdZTZIODzhXvuOU6I6tmzUvKlpdie2t4YOFL4If9hTLULobijZoNk7Fqh2YZOb
DWO7v/yQjKH9LPt/k7ezsRI2sKtT5a2IYLqqYwkhDFFFxn5ocP1gx56eHL8vNHPgq/qL2yj/+UGe
ftdRTVGrHpd//WhweFTaWpk2sx39FO6Tn8223e5ZEzVTqt0B4agapANQpa2SReysDua6vx9s2CC7
6pzM6zXbVeB123QvbHmpSnunZ8FfI4XVxOPkACEBrpqxZQ/cfZ/UdZgsI2u7kSJmFyJG2t3OSP1g
LbBPLfrJpECYrpVvZpNiqq2elygppZNTwx6ZyqiD7rtSav+amI2LvW3HzLqUIHCGBK5IGe/y1i92
10GSYahM8sCv8VIbwamasFAHBpyaDQ1pkpfe4sY5DGqZ2vTS/oTzwCbTYnqPTmH5cGzCxU3ZLWCX
rlf2wQGIkgTF3GSrjbVL41fNflTSWYNCKbHmgvh1WmyUzqqJ8cOKMXWrSUGLnTo7Qd+lfqtF6Y8F
5fGtYBQXwKte+0zlYf0yD1H+JFQ5UzUZwcN4fRPCII2EAeWBrazYlTCw20pZcW8MHnNljYqt0re+
nM1Tf7Y2oHghreFewawhVC/ai7uu8uyIlQoCDm+W93mPJm8AUjQ5/oO/ldOKqqUjvNnoy+NWKy5i
nOWxBoiRmVEr34xhlCfheuV9jwn+XyV81vTW9SGccuKWcnIe+KucRLTr8p3n2/YExQOjVB/Nf9rK
DQ/7NhsfrrKM86J751O3VsPThcsViTVnG4R87Cnmb6us/ppt8CAqPNrVZDlPTefusfvD0fAsvRzK
Jn8B9+4krQuuLJzk/1kgVQp2rufJW3Wqtfe1u5sb2y2/UGivzaGR9DBCYewpC5ztHWNy6mFqF0Rg
O2HlPDsB7yiohdJqW+w40A4dVifiXggvGx1iu6E2QGw0jGgKlXuJDoLEIGqNN3SBceF89bJKDKQ6
FqvpCY6u/ol45q8pfRNCWufz7yLjjs358Qwr3MGX54UErSuzLvYhGprzJsby2I4/f1GhisMoLOsY
FnP/aZqhPIauCu5HI58PUd2bz4vfWBmNuzqrXayD8Q8b41guWvL/j7iJWMTsMcBFjnPA6NEQZ2mj
PAUOTrl00PCTc/AnDHJu40Frf8FCFoFycsLPcdYAMo3iiNAzzyDdcY0Ru2dOWxpp44Sah39tL7UZ
8UbwjuaZba/qENQaC0UOVyPrYPceZll8z1G/Jbi4MABHo4RQUbYAqdicLMdXfwt7DqvWTYUV5YnZ
+/VxAmlx5DCihudO5nGUE1//z25mCdTr4lhzECb9wtZoPxYRopvBuTG79uyWTRi7pQd6wgU75LDA
zKTD8P0T2d6zqKtjICLYBUSgCg8/JZlEZxcqncRYxWB+NBa83jtiM3PPvRQLajLe6VZXEiUcYQ30
sS7OpW9cGyP6JUDhnYFpGbe2X94KTDOJybTveR4s59OPqiKt3PrfuM3BqVbde9A7RewSyFE6rZkP
GXfPeHONyviiAmoCNPTkQRLOfbRbWR08kDP4mNHGh/pz4hdMJteS96XhWScYPvmbr5fxtnN9pj/7
nZHcXjhM4GyBaH4bdlP8Dcu6Pm/eio0GtvjBCTm1eWO7eA1C6EKQCcuj00zREXpim7Bkb4jYWB37
Jpe5OwwyKLLVgYLURKNKIoh++64JFNHY/eqnwL91bVBc+8qvqT9K51IRm8hYjbBqCB/W7wh2WpAA
FhE/HxnQgNhwV5BBHBAwWJolIKKJyKGMEEYZZvD7YbKnmz+sRL+FNevHPVzD1w6/Jhwyu3T+Yjix
Dj7K+StKvgdiRvu1muf3eUIptTD2j3OoMJFD2+1zhfw91syLZNXiRA9jPupvE7bipYjKf37Um5nT
l/bb7nfGHLPa3p2WwrZOwt/RRPpVcNegrk2G3KTy3mmx3fKBlAK5nxh+7uwB7/S8xZyVOR+MIVNz
GUwj4yiVn7VUO1z5uq5T0y1rzsKafeoqCg+6nO63oQiu+9aVv12/q44sOfvx3rbAUUqxnRB5/6OG
T36jJ3GtOXevmg2Tw6p8M81z+d14gQKqM6wpH5i43xybN98i4uvteWTq1NoAFXrQWCB8sgBRj9Dk
/OZkAUhLUSu6dG2R3lD92v+KHC990oXVmmxGGZVZ7SmOURHZ4yEaTVdhBVzLnYY3RlLR/2rNPLxV
Et9bRBDDam79t8ONeOi3bshsyEo8UebOJNfs7myWS5PoYozsKzQ8pA5h22fFz25vF8DRxFb67ZqL
/+QAL880BdrDKoPhB6RptK9R77asQLRU1vm9/9N9O5/xkxqwj6rgsI69f4QU0Z6HJoiId7U8gNpl
zF0t/efgd85v7JIhZrPdTLg+fSwh5Xpit25KjXnRx7bPp9sCYf9Uzbu8QyHbgf6e68TKN0iTzMQj
A9XRvZ4d920Ehnfz1DgnE6MAcYR+KStYqIBeyPFmqqEhGRAi6zqum8rYRk6prrivNaSasMwRX819
cIa7Jd/RBP7EDb55M/kVsgYuGOPnRMT+NopkBcx0DzNIkcHSOxvcSWXuiqlegixnJFHXL9XGb0Dl
PDizQiNKvjsj+piUQR67zvKznZTrZGFXhO8DtNQf/7jFjrdnoqDPl/2hIfhImj5w/+3UFfbYFqNE
477m0+u8gaMMzdX/r8hr69QBRE1qH9tNiFyV0QSxHkrP/9XpJUxmE/6EGxn/XMc0DwBhnIO95i5n
ahTodGBr+jUquPVEU7TXwtX+FfiblfYoc65L48gTf95+WLDs0CRS/sWUFmMtvbT/dGv1MUpWvkYy
BtKbynpY9gmwpedKdfIgaDJi8OXVHtq0bWmg2O3Rf0suyqy14Do1GF9OE8rLTPU9H5SezHsyYbS4
EGTgt2G532pOqFBP2wOYpCIDMtglS1Vsz6RS0fMGwC4RlVgzbSxlKrGiJmw9oKluIMWP9m4fgMCx
geGG3Z38yUk8W0fZuErzbJihnzmQNi9Qy/Y4sjbvpQlJ6TmFSPI2Y5ZJyNP33MPyx/bZbEz8zAFv
gu+8SGeYTWC1tH6csWNjzW6NBF2lPCgMdIcZWHgCYn14r9aVuQ0O8ngW5b+i2FQyqx+e6BJCpa+8
5mBFtjxWUs/HbgaVuFRsBkt7rWLEpf39bI8Av5ap/ydgAcLVLIsrF2Xw1oEGPxue/ZOuD25sgRU4
7kWeI4sZyR53DRTTDrf7LmryxGl294gcarvP+anH1Zz3E7HBkILsWg/5rrakx/0ds2q0PNGj5cPv
hHGaIHD+tw0OjguTFlvbR/tjudH+mWX7t21K48lvZiPrx85/C/c2P/WE39eB6m8cgkfL1jYHH7bu
RB1OWP5A+AjqLdd7bfumuNsbN3+aR5CQs8f+Q0t4QpQPxvpOd5bzbNkqP7jMN52LYR9ZB/TmN3aa
ySrINM6zO4+ZPyy/FtdnrW6SFJvGIKRRGQB05YKKDbgM15yWAlixILj3FzqsepDh3WRqeVMrRFXl
R5smyCzm02YxciBbd+K5kBIrBSUrv5jLX3bLxyQDL3ik+uHCNtC/89Jlt6/328/e96aDHNvnccaI
M2/Rcd1Ek4aqrO4n1vHioFvsR18Mj13Ymn7sGat7MaHsTgC5zIAmamCIgxrCd78LLPBs5a8Q8Y1t
ViBX1f5NBvarEflnPTXtv7AtgCTqIC2D1Uz1qu0tRqcMMNJff5t556F9CKOsHjZAxHYbAi4z5Cvd
6CJVFHIOU9nXGeoYLL7+XN42z2ANyeBVLnw1ZLzsXxumnJiahcc7FX3nAYZZtTdLZinyWO1M5YVC
11PNFB61kl2ijw1G3lWFZqEhKsq0AGXR6MZ7He3RvnSS08rFrbGBtX229tU4NOWf3iQfDRmpPNbu
9kh6FJxIvDEm/+CJdNN9VKJ4cNuZJ3mcFrIzf/1AGRT8V0/UwHjn+vC5pvN8tSt8U8It2a/Ehvk+
joX7mCtgqYEzwGXrxyoTxciUe235Fwon1n3pkSB3ZoBt2Ix+ATW+d4R7zV36+GHedGmNfPZQd/52
zUVdpguYlreWcsOdSWj6H84D6kgG4KpZbREYyumu7qo3PrMybdz+v0ZZA+WkSGcLMmYAmup9U+EL
AdkjLAHSZsv+KqPmFTBndWaYN0haY5EzvomQNDfnqlkXqhCbc0+uomJeFjQzXIhLJbN92ZvzOPF+
wv0MqjtdGtPNYKeHeoNcH1UTbr+D1fkJMkYrUVW5AbaF+tZ5h3KKbpGu3LiWRnCpZlTdnuPBedeb
fyB8MrNClBS7Iy3erUikZhXeMMU6mVL+L2S2b67rre8Oj+uptLoR07TwXyn1lwdDCnX0VWnHI1BG
vk4vzbU+dlPY/qcLbZXxGCwdj6HZXQQ6ncMilXlyO8dPSAaGuACUja5BMn4Sey0j2Uvv4MM2YlOG
YeZITNsGgJSLAYD0tJDPp11bFgcKWH1qCoCT7djDJRlb7+CG2KCDoRVZQxyU+oYRpFK5W2INa/sx
iMi/aLDYMTrqlDpxdb9DBY6DoCJpMIuL2U8pPEDBPWotB8k23k1XtfG022jJHdB8Md90dA1tOWQ6
UkQBhv0QhNgrFwQVqQpbeGCSDJJo4K+nOirbHVRCIvwHzi0/Hbg874bdveq8uwVWad36AkreIGeg
sVZrPOTO9gWAUiRtT5DiBeacdGvbHA2Ao0QA+18w0NQO3OglGHWU9KoK4iAcwXzyXYPbGP9a4/DL
ED9jiWZ5P6+M+tHuAKI7Wk9r015tJ4dPUDjvexuAbemjeLCDG8JNkD2Tvo3jiOCZxwRrgH2bOreK
62iGdDtbfx2utmHtE/K9ioBxBlst9e+ZaopDDIo/9Mn1IpL2vd1OZjuWH35A/boapHjoSSjOy9bZ
YMJNL1FYZxOECWyi9eIS7PbFn+jp2tZxcLyjRdUzsIY3gev7MZRTx9ECC36IFBRWmzxvNcj4bGPm
Wg7NtPZ9fUC/cC5Ft2ZCoFsPap5m01umJwZMq7+WVrHbm288EVyBBojZ3FNBbNnmaVFQsmDWEOud
/Lm57WbxNTlY05vufmjRiLXGei33p2n308BcjyVyBdoTC9MenlGk8PjHg+vap8HGGh4YERhz+RP3
/WI8+MUpZZTOGyf91j7Pe34JQ6M+BQJ85UCY+dQgoh+c6Kq44JQKDxuzwYXc52znmY9FOz5UvXMb
DWlfgla/0Tx9hK0Dlnx9mia+fenmbAtgJUuQby2neV4eC0ahwAyXGgd3KfEtRt0B3u78EhY+FfFy
/1VIuz+UxtfYV1+7Q13f/QGo+x6NkaFe2BvdgvIQBqP/x2v3S7fN80mIvIpLOPyDIEyD9Bs1/bvW
1WtDz2tUwVsDzHaYCuJWQ34G9fBdTA2T1FwWuYRFyVbmreSiN4LSusOg8kyLJdnb/ckezfZs22Ob
Kptm2j5sBSNB4n019L9qdk6Oz/RrH60kQOMz5YL6WPlLmIa7FHGxzjdyuluzmCqVu3VamYNN6hp+
fDBF9Z1YTeM+EPz62KwytzKvA5PMHD1tnXhSRC+7MgVzRHxmWMx+yNIMxSq3SYbBy0AbvXh6kwl4
XLBRUZtGMN0xofcnSLRMx+LppAYpm1g2Wn0M4bRlrsihG0ziVg/mKTD3X2xVmdliESYR4+nTWkxR
Mjc51adtvet7hnet9c/oqhOBpBHbJPJ7U/31x2i+7Epo6mDjKVzlUfblZzWUN/Lzq7dx9+dK9K+5
5VyH4D88NR+dOV4cs0jH9YHQIK1LiiHwvctrVSmmginNk9cs5rInvpzKD+nLv9PCcRFZ9WF0yl9L
roKri1buEipqfnYxOHet3T1Ty/ViRtZfayrs8bjsl0mNiglV1qANKKWJHSyfgKRhpjnqru5ph3rq
0d26y9QVn9Q+u7iMviLZUQDrE8HY/BBj+r2ZqAEOY2lZZzHaKlmcuzofi3QuWW6Ztf1gG4zbF6MF
/NUOqvOg2dWI9o82Mie8C/0Rqvi9hGuVaHppYJL7gefMdi/7XhyK4gWoydUyHi3Aq/Ea/ua4v8ud
72VCUMlYNdGe3tXdGjRUX5v1u3AjfRTYWuLNNf7VjnGybH84s6NyJuWRZya9Klotuvmz5F1jXGZr
C70j6zEVhey9CMaUubCGjnbj1QTyDuh03bz1RrRxr4TgiGn4rRGzbMH4e7KX/yaD1hRdTudJ2PNb
/vOq+lEDdd8LSN+s3iVYMWYme/qIAi3Kqe+aBXZj0PfbSIqOqxjPJjnvK/X9b6Mx+pPBVungCztt
6v7JXEl/bQ81RcmapsA0nSGd+KQ07qd2b/2bmujZZ3zQksDhCgGplaLmkDl51x6H/E85r2Q8GmT8
Ok6UH+uPzfqhAzftnYxuzI+biTnPWT3xzhrzVPxoDZ4NWlxz039r4j88AMAl4YETyUpm5H6Q+53p
HlDeZ5izEB54/rXRZtIVJFf7IhpWdNrrzEc0bzoJzPJaa/MaLPxTtnvnU9WYLz/XmT2sV22O8mH1
12dWZTLhqGPg6g+Y4RgdAhX9B+nzaPpceDmJED3xv0VrgcZdtu/qRwXZehSkww7/yMTC2gYKzWge
cRw+mwMpd+/IgKbkeq38/DCHXZVteXVqeyMH5yPFnVfa1TGy1fsyjQGoenlHjxOm7UqbxJkBm+QE
1FRn/nQNw3A/+O2droUuxpBadPVJqYvamI+BErMK/70eUljLsd/NEi6y2Dh72hdjrV9Nz+Hzme4d
jwGJvP+teD4RFajXcKq8TEi9s226/x6s6A+I9d92NP2hx7hjobT7xJIrWHGinMSouhe927fK/M9y
x4AyqYfOj6nqG6z0Jt4LkMkGsO63lWA9cyZxsaDjpTKkqVEZzvC8DZ6X9qo7taUidRIl/hObunhe
0TYyrKH5r1xHrCuN+dHPhsJ+SNFh2No28XaG0waHCyqwZf+sBYlToXIgyN02fpAFPudQpI517zDi
Gaw1p9LmnsLcGJMymPsEW3l98vX87nXGdG/mZZ7tocUoKnqBQ7nW60uDtvhdzBWFYVdML2FAKU6I
Yrmj8+dnxhr6L4Geg6e+05+DcDfij9ACeCC6/XHtVH73o/J8aY3SfOUmcJ6DoiNIC9annGYBxJ8x
PNi2JkTxRfALOdJwDNpJ8llzlufm4jwPvVyy/4eq0VDDt2bTR996rsCbVUqmCaete3W2zs08r3ru
wHwnBkDamKxEpruloyfkfOHVHiQnCSSquHTLL1ZZ5bElSE78fQFlYNHGYgLBPtJZ2Gg9e8VpH9rX
bSgVJ7czPzWjNxAdyjqONLw+0VH8Lhp4C8Z0NxMaXH042InB3sKpM/I6rS2ds4XUr6d96Q67xdO7
icrI/NEpfnFiF/Rjp9/LDnsz7hQtlYjV3dTzOjsz/WK4WnXvnuGW21mpW4Qqc39tWntKZGVH93j9
bCqBwPdjh9W5V2G58mbbewmfBCplUG9PNr6K21KjMo0dC48H7EMuyhxmXlM5DwwmrE9iQOdQz+Y/
nCc9iYrnvLoO2GvPUDQeR72na2t8DCu9gQWhENkETfolyl+wL1K2mzk4+4TXwxl4Bastpb5gvEHN
oLC0suPMA1QRHU5ec9K2Hk7WTM2A6qLvpWUY7tdV8CHOmzeei3zhSWZMprBTlys+nSa3fJX1tF06
z+hTfLXL4xL8lBzcJUimvJEEUkb5DvZ/SPZtip7sZXmlumDGeO13RIt9rk/7XEb36x4WN1up9pAD
6j9XyzIe53LYn0J7sQcCNzhZvVPmd6taq7OPfONrKF1w3Xlk38rKZjhfuXSyevfnUvCEOOJW85Oa
HtuRrq/Dd9a37hXQfUkZNsegiGPxv3xyQQPNrUWAyByJzYT4buZ/liGvz4jJ7LMaMA0utnZx/gS7
Bxiwav8uvFYP/OPeTQTA+3d/VtCbGtXdbf5kPgedan67te1c1kWSnYq8/3DDxflDk8xnBiZvDxWd
vITxLu4KKqYumsBN3FH5LJK1KOx7GY4RBhazpYLsU0wt2YC92XJdj3TBRNaXAetz9TSdR91Qztvm
8EgX2vkYsSU8znwpZ1tJdR2Jbl5rIvnnCP/Ef8VsbwGb86WTmq2pfpptzONbjLiUitEZaxmMdDe0
eFwpmv1z0RIdUQqYKlnzbpmTOa8pfDc54oWuqhtwMYNBJV/pnHyOY4bx6upQacYSYkt3wWWf6+p+
7YP9P2eXindkhOY59/prNAfyi05Gp3pDR+nVZXcsitz95qnXt7lw2wPzi+HzPqsJ0Q8PPF2mVmC7
YM73s7CFuBvHUB7qeSfFtzpwuxgYsLZnU6dWcdwCwe+wCH9KQbqPt8VZxaOShXXDi2ukbRl0WeWq
AwIHWnYUQ8PjwN/JbI4TMP82rOGXdv32ZKELP5Ra/+AG2t0yKFDb9m/fX3vCPdlt3zlWjJRuIc3S
QhZfsxEsZ9N0gtdgaKoJxIy7pLY9rfRrOHhpSFPjoxrgmzMPQEQZsAuHfxVPrlXJ6b4K+DIZi3PD
L49e6xNNUflll/7yr4vmMK6qnAKbHXqPagw46Ie1+Lf6bv1cqjZIAw2pnpbKcokEr14zdnRyLKc6
tC5hLkKM7da4Exs423JtfGc8N77L6MRa+8PH3nH5RM0fUQTF9FO5aU6GPSzJMozgWSM3P9VBnS1M
uWf5unVUlQz2BrolZNM9FPf0xd7rnpszql2eEjN/aaKqf9vHrWBNg6pGl7VT6/91i4XSksFPL5a1
uWDsg+tfq/FgW7V1k54yE3uhHRQ0jPHkVLu/TCMqsKbNtJlqnE+0fYMH7bggTobx01DjMMYVGQpn
oti9bxeVD+tt1FmqahZMYpXB02IRoxVLoeoYbej62DGWd9CTLV6mqWdEoDQYFoj41yRrHPU/g9sH
jFA7TjJ+HUMX3blnXzUVoWdnRo2bwA465yrDXHxVNU1IUzQfRSeNWHISGAlQMK9MB0sOv4PC7z4W
PpMs8FZuB/aLAasxArTNjNXEpSHr4yCmr6UeC1qhIwaeYD2yOz091sMyIdCJ7BP6uv6+cX3nPajV
dHLLDfeJ61CaWnsi/cnbyG9G62B2ucqCGR1c7jVL0u4902qFoB9uEcwO3fbb9jYfJ92SH+jihKTO
YZAhYnJSWVk10/j0i/doWXFjGfSLl0jdTXvt0zChN1TkIJitxVExrg6NeY35OpQOUaIZ/InLhp2W
Ha8ZLu6VQpdZ1HdF4M1trBynONqOy0NZSi/1p+jdK0PeBO7n5lM44/jQreFfX5njzV4KDoVJmtws
Ns4pm8EF4VPzVK8mEKgXd+spFYydc8510MSuCOrrRo3sJm265uiwjYRCz7+29VtAVKq9LUs1EN5W
MDmXRb0szGfSV/eWd2/NKxqcJv0NEOEsJNcUahzZTXe7XW+pldtkgjmvvt+A4bMhUz147vjJ4x+c
93778b4N7WltJ/MT2+t82cRCOzlgdmlShflWjQaTnHX/TDjWJ9tit3x+wnhYvGlNbbSBKRNqFolf
U9NmZBi2zFWJl84lry4m/vyKkc7R3X/rAg9MPfsOr8Uos0B0XabCkXyt76N7hv6rgwqIpg2620nu
N/8JrOjHOaJoJYTZnhxsKCcu4+nqcw11dNoW+zp3S3XrV9d+LvHJndduzY/oK37lubKPq6iN2yq0
/ZUPI/9xUNsNubl3FqxpH12zFOd67MZj383Fc71SF4jnxTPuy2FeEnd25r+qrXB8COm+ROuPv0TM
O/M1ouyPQb7Txh/nv6GjGSIm238smmrr6SyH1s0rAvxKHh2pAQ3hxWXYp0/bSY9fdZevfIWaPKKJ
or+1tuS1mVz/EU4ng/m18UsXW3NTA21JGykSYg8KTkYwq4vJ8t6Rqt92v1eGTotWorba1f7LKUSQ
ijZAUeNu00s7RuPrsLTjYRkd9wyS004X7obPcpEHJt7wK3UzpRORuCVTFmjnnymkUwafHIxZxjg8
5KtVZ6Xt25jUAsXPRsWXqFZwHFr2Aw2g/wr6dZk7l/OhFwOTwO2ZRni6hJuI3X2Sl34HgCQWc36d
m23IjHkrX8udobGgsPXfkBoVRbd9vAxb72XBhpmLogYdCGKILvZW953/6XTxuHNPkJ3/CqYo+TzV
fPTzsvna4eK9LW6tDhwM+W3Us7hKxj8BTjj4v3bWHjarVl8WcxW/DXcKfd6cKU/b+X+cncmS3DqW
pt+l1s00EiQIclG58CHcY1BoCM0b2pWuxHme+fT1MW5Zdjjd29mhtLK0rFRewUEABwfn/IP+uWVW
B76u9cHDbegJO1e8poqqDffY3ZU7b6h3/qCV+Oal3r3RITUmGjE+QZQc0ZCzsLkZk+x9ZRRAoeIC
TLwoneit7zryiBwauXdltHcAF4YPkyzzXTSMza4Tpfumpin1hacyL8zAMtOf2hBAufMK3kFFpCht
t6J5iIxuxGCn+KTMdDwgpiqRD/bb8sE3+k/FxLtWlFO57Uznry6U4r5CDxsUDIVlGo8xrUhQkbAN
P6Ch811G+U/H8yNKASH1VcQaKFvYRf9bFxOtnzhtR4Jq1ux4q2YEfN4YqPXpP4TyzEOay+jWKtwC
ahstQ28jfN8st2EthgoZeP7rJMm14yj9+OiYtnrUguy71o9gQCc06o42ftIPWHqBi3JgOqqijugs
Fxn9V/nejO3wneFhJlipsHo/1tPwMVSI1BV066Dc0TEP0rg/xJH2PRmcaAsSSx5lQesknrUjD86g
+feJI4MdTVFzZ/oEB0RHu/IR/PIn/LXyQ2UVyW2Gbua2yyaI3JP8JoGu3IdpZ36VmEiC3umCG3fw
PtvJ8CNEvG8Xp6m1BxABGTBnS1We6X3IY+eoy8d+AnBhh8V3zU7Dx9Kpsg+ysrkonWoHeMWYQg3e
YDChUQ/q3ad3sbET7e2UFCGVfPNHQUDGN3T6HTn2TSMxkHqvm3XzKJq8frRhJ074D+ElCDrR8QP3
jZ6MP2rDyHZG0VHsrSOHu6vNuG2p2yWp4omTpabz0y1RYts0CjRVMFn2fjT1+mYIS3T5qFPsGwkI
tHZB48G0+trVebIl+0d0B7tfbQfo136yCYFvRR0H70oQEN+iMJ9+Y/mVfRQ6QAzVtMYHgB0xgajN
qLdraqP5XfRFajW0T3B/E+mxNu4A3YPS1MTRa7XiTnN5Ae4zKZL3TTKAJaJmW9L281T5wxXwY4Hr
FPsCENbRoAULTjtELBsjRODBibEFB8v10efWYYSbSotLK94FlOZuB1eExzH32M6BUT+gC05KiSGB
V/fpfZL0YqDV5dF29/3+qQV4dwDsxY3VJ97eBZX4sdTzZEdWj1OyF/lbg1r7QxDi1AlsgopPxwPH
pp+yeRap9TTKEr4bu5RozR9O41FoU4ZGGTGeNPdtP5CI937kHjD4bf8u6bHyHJ8AOoku3tddmH0u
bSsHf1hRC9m2uhvtpF2KAywC3bkPnJj2XcLb4k081hhAQLgMQdvY8n2oGu5KNB5wcQ5/15TxH1sr
CqOdb3fOb5U5QNRacDseHdGDl072ow4Th3wqzJ76VAj0712qkk00/nBBpt7lGnTCIqZ82EnoOF7U
RZ86gFMUpLr+vqkwcsJ9K7dvRIXAloE5EBMBAayNbvWmBrlKKT4CbuAn6oPSUyAlWic20QCaj0xF
PxSi/ErxMThQPeUvxeEM7YnubzRF0h+uPjSPvMG9Tyl1rYNbTvldPsUD91nIo6Rgg1YhJrm8iMTW
MNPqzsUveNfyMPo8hRP2DTWmkBROEdMMbP/OzuP6rqt6yAAqAssxCNkdnDj1HzMvc//qOqp6lV17
e5UO1TGIyWbyLh8wr6DDcTf1nThC2ehIXm3yGZcnWjCCoRxiH5/P0XLKb5W0pv1ALNzYUTg8qBCi
IhmRHRwl6QOGCXQ3TSMEaRTI5lcjtCHcWnWef6VcnX4YamAfeah59yXyR3tl0uudDD98arK2fxha
wJSIisKZSXmTmA3+WgGWrx+UETwFeukd9CyiH5ca3wDStNE25jJ0zMo7gpjND1nvGbcN7mx3nuWb
0Sb3bevJ9J3yYQQxx96v4m3JOaK2I12OOh2twLOp5GuDvemREP7CIY8ePQvwKY/k9HPjojiwEb2N
7ady6mCP02j/VpSe/93nz7eR0/Eqjrg888JDxmMM2zsjdaJ9jUTwvnD9Yof2JOaVkqqGjzIbilbE
XOr1TxJo+w79TPqIflj+qLHM4D0Q9Ucf4PbW0Mb2vsOs8qYM+/g2c536Jpzc4beSHmfB5QY9cP3g
UcdVTnO1x01Dqzs4KXU0+XvoOMTlOkwo1fjjl9qB+k59+Oekt+2+M0FW6qY/Blt027WjZZffA1HS
tgRgtAe4I8g6E7+HI4L/BnVSKB6qHP7uJT6wfkz7s1VdMJsPB4eSE/ioRxNso1ZvvtIyTvZ5DCN0
4rF6q4+OfZcUTgSSwMu+x3HyrTN0Cp0BMcRSkDq8fPymafkENcaSYMNrbYuJaPYhhsEAhT7hKI9S
yRj0CGY1tt9yHKzS+Ydr+ioP9o95yv8tbdWxY/mZFyPUpKD59+FX/vhX+qte/o/mcf7zv6r//fzH
eNXPjucn/88+owo1vseqZPzwq26T5qU3+v/vH/6vXfrHsfj13/8FgDlr5r/ND/PsxP5MQd79fxun
YZfW/ppps7+ef9I/3uv8E/8YppnGvwypY09hmsrCymvWJPrHMM36F0VER7iUPiR/gkflfwzTFP+Q
Mk0d21yM2/FX5h/6X+91qf6Fk5pLqx7vQht8kPMq7/UTGh51OF26Bpmq0AFGCmPJ4nWsLHenAu8+
KzDK9zb2hO/sHD0i+uGY8G5Q1uk/vPg27/4hlb+02jnlFM4jYsuopKWU46CF/+x384JoO5mKvLQi
WFiJln0qpGEfApGtiZc/a/f+X0b7P8PgZ69MvqArrKV4mJu1GkAB7ChHL22/ALjRnhBa5tXMm3t2
05TiIyhRRTtNbxzyrbSxnpKmqOnGl4SPTR7oDbj7ktrgzqxtKOH0//J6X7UC9P7zx7GrhIQ7GQbc
CymWJVhEP2ObMz013oRYxDU7f6zyiRpOrg83qu/QSKqwEqZPSMd1a4jO8LfwovC+lkNrQRtxE0zg
O3gl3iOBsP1bD8M0nKMewC4Z5sZfEUDzjyBqhLUlUYv9+x7T5KegClBaKkkuPjdOmOMOjy19vlF2
Xrub1OxjLlBbpt2d16v4yUyiGW8A/ifaNCkUjnf5aCbpYXLiQB0ny9DtrRvExl1Vq3juwQw1wPcO
GsTWoO1+O5ZFmO+5TatHbUTDYR8lkmQvhZ5gbf9PBoMBpB+KFXpSWu+yOKQUwf2T38fTgBIh1EO+
VKjPKYZuhuGwu76/7LMdze0keAawtXVEOme++ov91eljzoWpmbvSBCnYepqxAYwAL9jKMBDWQ7Wm
snSq8/a80zg7Do3xebsBoj4dMEDvgSIfnCGcvXnhlNxdjy36cjyxe6OvNr7vqht0LfEBk2YRvS1V
CACniFr4P8pVIGJazNZu/crN6j0lYfyWqNTBfCnDwbd2WTxGXyWqgj9MusPRRgfs30PZkMbveAQQ
eKOVY3JTaQ5FOb3oxAdMVKt5AX26mBS6zc009DQgurQCG294CaAXL8rNTY2PtHvjRUVwmyAMa1B0
RbUOFiHNKBoqufa57upiQN7EBYVTlk11F6dllG0l9goe9Ds//D5lOXyIVy8g+vOO4dr8O5aQC7q8
C2LSQczO2KU9IjdBYvmHMAHiJ6jpH8PCNVZIzmImsi9ChQvydnazVJZjLeWEjFi1mCT7xs73TPUj
RUt+F0gz30oXcuem7tvoQ+LzKnGw+MYilhII3em03EPeKj77FNkxXpbVp0lWPQZhhl1VG6nrfXJI
jKT8anoTpCuU3lHVcfin3JkNef2LCS6KxQyU7ihDGtKSSghz8cn8DOPmDB/xXZqB4t/V/O77NEtm
Vs3QUYWpm9F7l/Actfcy1Kds46HB5wCzTDm9YFPTYZcFQ1rgegL8Z1sCFxk2ed761san6OJtaC5p
1iZq2bs3uZt5aAT5vOsbp+YRPUYatO3rUzqlhwPVsrGCcFx0kyylsyQLjcBaCDfWi7LZTvlEXYSQ
Wmx7AOXhfoBjbB6H1gdcJR3xffRmE2OriVbEXJbH+vkXzC6nFv/S8WM/PdYAKB3lp0WzdXjR7MSk
hp1exzQhZOL+0VDchVAxDOUuTTH8aKy6sKbarAm6a3HgwAVvqscg5uXyys/Kfch1jxsRJB3u4IXu
AsJwFKIkYPaw0sL7fmoFj6SRCqQ2YiKZmn9Vdu8/VlUW3Ney/Xl98FPFE9YUA1iGNEiDkMQlNT39
omXQ8VjTI2JTVkXAI3GQN/AjuKn9RmGj3QU4o8fJykY6W8bnQZk13SNBiF4s4zQWfRNIWLlT3Raf
ddMJHrKi1N42CD2vBJLzodgnkpSOOiv5lDvP/8XNIzRvoAOEwJZTFKC3Fd2+voyb3eCZyYruxIWh
DPQJDKmQc5b2UqABVnFXZDTFKGrZT5UbJW8Gk75j2qUrlreXBrI4AlxteOuaS52LxLClpyNiu9Ws
tN4M2RC/FbKnFNuE2prV4fLmJvoaeKe40oUhQVK82B9Gm6CGlbrWVjVQzSKFA0psQpGApAGOSwzd
Stic/76Xcf95PMolJltxDpqL9YqKxhdNyXhV3KaH2oG2ZQE2fX9911+YlSADJUFwdVPSgjzdFWnp
TyA7HRr2AZwSD7jvDa+Z8sZodH2PcoL9dH28CysmFPk1PS7kTp3lETc08HOpjk1kAu1lK6RdfAtK
HsxW70yfrw91YWo8Ubg32Rp8w/mR8nLDd1XotLSEze2UJfanCKbHoVMIKjSxMRxUngavjZPKMnX6
tASv+cEi5qm/OGBapXWpB1IODIqsj5Of61uq83KLO3x9c31qF74i2wKcgADpIazlAVO5ahLXT6xt
WKoEi0rwClpLadOACLv9k6Ec4tRskM3OP50VcMI2b1NIrZWy0LsTISzcugOmG1krAerSehEziIU2
6SpW2acjFQKs7YD6+bZy7AqCcwBI3h/oEUjwcO5URn/yEQ1Xt2wbk139OfF6sV6QovukQ+Nii/+u
c8Cdxt9RNpwOTR39/oNvCO+J/Meh/LgUqXPgq3KtwsmIKwrOU+t7e/qdHXJyfvUnkzKFcnU+oS2X
CqgeRkAh/XDeX6ZSG/6Tj3o0Ih+OgdjE9VmdJUHsd8O0hbBxNFe4pJ+uF6+oOKSQaIGmHjKxKXoE
1W8gVcA/p09f/O6hptCEFfTzUQ4r2/ukod71J9vT0TFoNxzHdJZ6ZXluwqQaAmsrPLomGsRW+jOy
OuooVK8E5IVs/ZwhICmDzpll6zpzXspC6X7a5A4Z9jYDkf1VqxC+wWLLckAg2P1bAAPxu7CqrHsc
leoH3Rp12ocN72sQULe+X6pfY1x0v5QpMmdrDN1El7CPj1FoOEdbszR/5aUyn8zFBXLycxfro2kS
bq/tmNt4Gj/6WeDdpR5iClZWiH2sa/o2HRv4UI5urgy8cPA6/1Dzg+DFyRo8HCvgNVEkhZLFy2yb
gUhErKEmIqIwdu/WMb1Fu/7tVWb1oIdpcCx5s13fnpdiJMGf9bLnwLW0QqvHworMkUptifLHjRf2
yW1dhO4tELByZahLkQv+qOKEmxb/Yf7zF/MNtThqezu0gKp/l4D3Dp4VZjvLMaZtka89py4NZuoO
D0IhdNNYvgfdIm6sabAl7GqQTwhcW8WDpqLqIAHf6LgdNgTO65/yWbtuuZUc3RZkQIKnz1INmpb/
SBaRyK0czRrGUYoeKd+2uFWk63PFJd8PUtg3KF707wpuigjyKm9SmHjRJ0249v1oN9zyZmzq8PVL
7XD9B17IlSScemFhG4Xp3TIUZfPnhwaCpFNctnunpCpmJbLeXx/lwo7iWnJJaLmghK4vtrUHYQvY
A7G1HvW/ssyKb6gfCqgMkNmvj3QhtBK+DS52GL9Ui+Zf8mJDJb3Zdb5H7meMVYV+Dk/aQsDPsPwp
AI9oZ4euNoJbBe7wIQnb6vVBlYSa4GG7TJXTczo8Xmb0dHrgg2h6au+h9CMhoI8FHC5HrGnhX9jO
0qHWykuBjWUsn9Jj1zoQhhlLBLl+LMD8bXvIC2gwTKW+ESFM/Ovf9sIq2tyMLKFBIiqXefUoLG0S
smRyrajvyj7ut1XROA8VkKyVoc6flBZDUcEmreHlbCw2jAv4b1QZtGKVqCG4gUjfvrNQjSmOpWZA
lqHs/sYMp9d5+DyHX9tyBO1R3ZJSLsUioTBUkYW4L+RmOO+W5w8EYGpzIuvy4/WPeWH1bIvHOiaM
lM1RATvdKbamRt5aHDwIy/qTVRbRBIMu62j7cD1uBE16sRKMLq6fa/Oq5M431NKEUoKVJgayYXTf
h8CrUeijazzIaBd6vfb65wpfkSW0HVuYZMCn82t4OIUy41NCfgBzbJLn0DiASl/krzMz+2fViFzO
3A4gNzMX6W9cTlrezoLCyGeg+CKGHvk5pADaMZZrmcy8LIt4Pp+AGSbuMuLSZ9loEuq0LdPqwoEm
g4zGMdpFo+aCRk08MKQ0SHueaGP/q6rK7lZMUXU3tRQP/2Axba4x5EmIp3Jp3FQnBkrdvWL/DI46
InPt3Qxu/antRfz6mGbzkU1SVlpa5PynK8nDDRYEv4BEUYx72M6IuYVwAwFzrflEXTr2an6aoUxk
6MTE06FqSOJmWQvOH1zcWy8BFac1MtlVtjvcycHXbjV4fX9wEnlaGDoXMdfGs5bpiyvDLYLQ9oO0
xhkM1W3PH+n3BLbxbbTSY5qW4uv1g39xjq5DSkx2JTmLp3PMIR46AvUtBMjy9j3AAPrz/jQd/TGL
H1AcQfQobpPXvxAJ23QXeayR0dnm6aCTNgylUyJ/ST3cNfb5YKWQ5holHl3G/iGh7Xx7/TQd5bA3
2aE2ge50xLJEqGrQETy24Sl8GiZX3FW5pVDaG9zPfeAk8Iu08e/rg16KcBSXFfxhXnLW0poK1pcq
rb6st1g9Dbscqb8tCKoc3ZPRWUmcLgxFyZNyDAXBuf6z+KKQptswSQdYLW5v7AIKlQ+UlWPEdNHs
evWsqJW7fEvFc5H05vRT0lgLC79D5760628IZDXbKgI+MoVVvxJU5r9pEd0UN65Os4QcxtUXizbo
nlfHhcFRyBPxWA0ulFptzMp0JaTMwf9sHJP3Lz1HGhxycTk4qsziiKbsFtHG/HbKeA6aEUq+5WSr
T2YHaqbgEgTVoeIf17/lhWtX0WHXFW14w6YUdPotwdy1AGshlPnQvp8k3+B9LqELIYIf7cox01bq
rBdOO7R+QV2cypbpLIMnqPfUsaOZ/OTb8hAKV/2uNdQHQ+6NbeE7xTah5LtiD39hkoRri6wQqIHO
8+F0kjVOcQi7phX+rah45pPZvAVokt9kWgENnnfkynI+f7XFenIVsjUdE9iBUou47aLukORBXW2R
P45/SHDEP+fo/kNXTRHsY1FBNjBAC9OxmpLhTqjA/5hSd7RXrufzry2V7ZJHmORWNsI5i4kPBc7p
IeVR3dbEe0j0yW8aEUCSfWqWvail2uCxqlsrx+b8e0s2FU8WrmEGXkIf7BTNHRp1MHOy0IWNBqus
oR93q7nFLzZhuDLLi8MZgCzobqIuuHxNNUZLJxUIAEjqsP4IGNS6hfr3kA8ayA64i92awdSFAecv
aqFmyalhjqefFZCbJtscAkZTAdHFJDttnib4QLeR9PqHwM6blRleWEfanjPmlyuEZHVxR6KVFELC
HevtgKXaMTSLBCxC0u6w045RGdC820lDUON6aDgPSlTyCeU8bHi78ag6nSVl2ZzmEUc1R/IQCUPk
UMKYZEcZRfE3kjzl31FTQ0UO0X67PvL5XTKPbJMU8Aq35fK1Y6W6HNGu4q7Mw2ZfoiV8WwEwetAR
sF5pFF5YSuq2hkktjgIuQXAxSU+AC7BmqZHCbfBPGUEpqtQ+QI95ytHwXPmmF2fGClJNkvOFvLhQ
YnRJtSlU8zdFwy0nedw6iQcaMF613rm0fAZlHWBBNJt0tdikEcIQSZO63CmTl2+7SsPNrbDozGTm
Z3q+4oA+H/gHOWgr3Ys5qJwGP1IrhnSAGgDdWnqJ4a0O7jqtmm0aU1XSWnu6CSl3rByJ84Xj1UHR
mH1JqDk7gyCKUCMwhmZb15Fxo/RG22l+VNxUeZ6DQmCi1/ekMe+E5bRmLJdLv0mQGC+OQ6UXemU0
JlSpVPbEbS06jGlg7WceE2ycxqsOelGjBmlDrCnLFFmJ0G32TeebwFH68o2ey+bT9R91vsYzbg5Y
naDfzA2y2E5ZCeCSsEhc6GWGck2l8veJFqvvbRbbX5rGbY1jNJhVsQvhQ6zZjFxYAlrdc8LHvww0
j07PDujdYYw7sAtaPX0HCrmn3ZLtqllvjhB4c32qc4g7/fzPQEDEzYSSJnnB6WClALSv9UG71RGa
OppThNIbVoJHL/XEnnKaus39FDBR2zTRXgJAeH0VGGEom/FnOOKMtjv9AQmFUX3UsnbrxNHfvIXq
N7onof0NsfX++lTPDxAjkZDZfFpam0vrrLZECyyWSbsVA3SkqkQkKqTJubKhL4xCBsbbck4N6EQs
Vi8X6UDHwWMUZ0ICup2iO0i43f76XOa/ZbFsc+Fxno2iVbuMrzm4x8ZCnhUxPxlskbzubm0j+opl
2nT4g5FsMjyTRx21skUm2+nwYMsGEnLvIz2eVJH7kCvvVjldtzLSha1IwZznBzBSi3b6Yiu2gdMF
UC26Lc6/Wb0p2hb9rEH0bwxBkR4cYh1/TBFF2dSqK7/Uvf368rGiN8CjBFSCTXtzcex9VVDUmfHu
QaFnqMIArUcmDwEQfbD+YP2ekQru8+otu4BtDmBetQK+qA/bso0Db1OgDfyunkB9XF/A+bMtt4pi
RjN6BUDwckM6HtxIYxz6bWlO5lOu8uJLgaD4FwFjAiRa47i7FLTnq28rBYzAQfkZJB5hdLGYGqyJ
IfFhJQ+pMd1LIyl2BsZJK4ft0jFwDJvi3wwioHt7Gjz6EUqAjgAwui5t8Hc/md332pwwS8kQUb/+
GS8OxUuS8EE3lTLg6VCGKI1S89FxRj/A2igNKF6JRwES3XKtPHVxKKooM3KAtrdcHDlR1Q48KBOj
VVh1h8lt+k0gAYEm3bDyTL0UrOi+ccvMmCo60qeTshsTcYoE/7iyKlCRqmqEiZ3w9QX9ufo8Q0pN
5aLMN6cALypf8B4p+kU5oziJOKZuBX4XrZAjwv7dyhPp7NMxCZJqHsLC0YGVLDL6qXHr2m41BORl
h536ZIzHsm+pLkBe3F/fEGfnah6KL2dTHiXRXTocIzoVzdQ7hEey1IcujtgKMm6wrLyu/uZ2FpQl
7BDafGWGF4ZFkg4MnknrgFtmcbBa+tfsg2JCsLSxSKqbr9mQG4ckjcWvOImcfJ8jWr6y+c/2Ce+F
l4MuNr+s4iBFuneChmsJcs8Rj96w747Xv+iFxaNz5zI5E8iMfgY9Cnn8iDqhJ4sl011hom4vlA6V
qxmtlaB4luHNEwIqSXuWzwhA4nRLeoBJQnOIp60Do/J+jFvk1M1UvgWuoB1AQdvfycDip0HVKyfu
7JJbDLxIdxyEuCfTwsmhaWZFxwI93SCUAc6IU1TcoWkW7PIwclCK9PsHGsnpSr53cftwD3Dm6ZhQ
jj6duB5Q16vQFN7qQYZ+e6h3rr9Ddyt78NIGWT3XKqHNj2bg3l5f3MsDm/CD6JrOuebpwBUKijWC
OyNdvbj73EIj/kvEYXeoDV/tSl0hwDT28evP6NwTpwTIzQfwa/G1e2TPEBbL59ni0oE4FHIYD22T
Zf3Pqcu0d11QR+gj63n18/psLxwYnk88ffnOrgmc7nS2dj5ZyN0GxraNB23aj0YbDrxwAvXx9eOQ
bsJTIDNz5bLXxk0Bp7tyUdKjAJVAm0OU7T4IGvL2PxiIutvcNoGLtATfhs2krMSLdYqJPYLAOYTd
qe7W+rEXIoAidv9nlMWxDGKzQ8gvxLe01puDsr1mlweutUkM9epiCEAv0nQaI4D26cosboqhs8q0
wwdgm9q5+BZoozELQtHiAj+0EmwubH3IWLzYCdf0mJe4OW2uyGSJp28HB5kQO7OQdlf9eFt1unP0
OxODsbC3VhbsQoQjVbFtegYGip/2IonQVQDROo6NLWaR1U9qLn+1BPDHnphwn6OAvJNTMI34DqED
fn2rXFpEe65tUUegyL/cKjBd/QZKPHs/tREGGKN0OyBYtBEJ6ojXh7p0zEjYgblRE7HPwLEuDZ7K
lwU6m6LOD7melztFOWElZl6aEGVCIHvKnqEQ4vQwB32FmWgVIESnO+WNO6kScarcOvZWZb62kMWu
nMsgM45T8SRehGd3yKagLkOxrebCA4Lc401T4F9SU7Fb2ZUXZ6WIHcgiQSBcvvzpzhT+qDGrAOuI
2zzo/WOCTQqK7eX0Jx+Qi29mK9KKWTbp4xBgfqoSaG6WHtzCV0DdeOy8O5ttskb/uXTYWCkCoiA3
o5V1ulhmm0RNY/MFTbP6FUdWfwwbhQVRpme7BvO/zdhN+eH6NpyvkZMnFqvGI+e5Tk4RZYkMKMC1
+9lAtB9dtIsmrMXRrUXWBAUyR+R7TNayh+sjnrdCnocE+gPBkStm2YJAJHOKm9ElHiOQjQZAmIf2
Jhlc4wY/mOSbF1N8ILw5N2Eg7b1AbcO48XI0J1dO4KUwM7OfYKhCDJHuIozGynAh54fA3CJHvNMa
z9eBYtho1iCn/DOD2404JmLbXY2q30qgOR+bY09clVx8KDQvb/dC8zG3Hz1shvKoxEXMGujvQTrF
ajTF37q0gn7fpLW2v/7tz4MOw0qDfWzN0Kvl0xZzOQpZ830eommwV2PkvYljpR+vj3J+POcBAHXz
duaC0BepSxE709iP/QBk1pO3yDn1kDzt4GYoyi+vHklZRID5FT3ziOf5vniedVlHVW5QAhUxU+zd
eAoOveOWKND19sqkzg8nTfMZn+vYAC/OsGS+HUoNyV8Q+K7rz8pP6cbVtXpXIOt1A+5V2ygd3/Pr
8zs/nfSYwX7ywuX5Sd/jdH6t0nAbkmD1ckhLRwjr41PluO1xaAqMd0LgwtfHO1+5uYBERYKXIc2l
5ffMujiuoxr82hhMbbK1Bjy3QHtj4JmCpVnZjPP5Og09p4PNP+bF4imMFmRjPeOfUgR/Ai276WjL
zko8aA1Ost+pKcdPNDfrPRX07vVxSADxctmrtpiTnEW4zXXZSJ+O5zbq8TpCfKXb4rr5NdMkApkF
5jkF/jIYLQTwUat2gCQm1n7D+fra3JgzOZ5Uhygwb7oXnwC/SydodGPcjZXm3iHsg8tYopDOS8tp
UwCIffXFyXh0n6GsMCCFl9PxktBTNuyscdfVwn1DnXm4bZLA3PlWu1ZjOI9wSifSCCSeeRJDujgd
ysI8DzGcBDeFopp1T7q6+RS6SHYbbRPjQCYH+d2P0uret5NmZWedf1bGZlFBMVsUVJZ0qmQ0/ILS
Qr9zIgzOe9gyx4w67G1vivoQ6Eb76s8654y0f8l/HPCK5ulcU+wWNDtU/a4y4RUjZIjyrTfqexK6
r9cP6HOj8/TQQHZlGCQbwXjT6TodKgkqt0TgEAVJx02mTZ8CINpUiHThtIRB5ecu6jXcUUb1FgQu
GvA14i39RrOnMN04vesiwZfaKx3T81sFxiq1PhLm+T5bIv7S2m11IMP9rvZQlsJ0DvFRs8/G39fn
fh4vSPag05Ct8Pw/C4ZF7ZrQq6wOdL8HhjcFY7sD5lOGB6MhbxgtE1gDrChnZ8q2MVGLw8Dp+k+Y
N+3i61NwmUenRmdxc59+fctFZNyPHTa11OMH8oTmqFdSvwMcb648gi4ORRcNug2BH5Tv6VB1ZJKK
1AZaoJPW5OBrkQHeBnXdPUJW7NuVi+ZCUka5m8eWCfRtfustZhZ0fAZ9gg0t7V5DFUrg/mx4k3Zn
Qk/FX8nA29cckYUAzvxYT5X/zp+MNW7npRWGJ0tfyAGyDftnOWfs3ISRD7uYyPIwCnPAXNyOUQ3H
EsJqkHLXIoHpYqINCDCq9uP11b04POeK4CHZz8vHrpXUeNQQOHYGVHAc8QzayEgzw4OO5LC1YrDw
AKrbrZw9zHINaa/r419act5o4OIp0/MyXKxBYwPoaAcMMFEsKH4Uyi0Qx0Qms2/LduXIXoiQXDzs
ZfifVESWBBbfaJ1GTP2ws2qsd4vG64/9AKC7KzHBdQPRHF4/NeBGCLfQv0TZarGbUZ7PYwupqF3Z
ucNHFPZRDwFtfR+hp7EytUvRaC6MzDkTCK/lTm5aPR29EHBjbBYCx67Mwd4gU3UerQSDOdQuggH1
Ce5t+K0GmeFiuXA96Ao/54bLS9O5T3it7D2MqnFFbKanRuLVA+bZXbnaLuwRLu65FjPjKcQzJuFF
xpCRqvR+jEOv7Re9jVGZlaNwnaCsUtX4kq2EhWcc3HKOdNYBGcEYmbkGpydyBGmcZvrY7ULgxkin
DF7mYoc7Zbq6mUqEpfa9F6JjjXn0+KOnEYs7eoLfJ3qNjR7uMYRUuEToEXLpsY5cMYDsZjzQCjX8
m76dxcuCsP3e6iqbNk3Uskaoy9nTe83w0dqTld85e7vwh+YuEmH+hon7Ce6k4tX8UPaKSb5DeuTC
ahCLklMW5FWiZNvvXG8onvQcj8xeKx6iNlF3CW6hrz8OUN94coKKBUG5PH5xy6EM4NjuqlRMP2Wj
o4WOGME3nEPWcM0XNgxseQd2KBCCWSfjdAUpMSUlGAVrJ9qseG+mRnrf6DI70tuchZ3+o/307p9t
8VLf6MKBmPtXlGVskpOzbBa3TrhjLUPR/x7uSa6dndFMwV2U0JeDYykesFiwVrq1FyIZyaVDlmnO
nTNrsXLmJCrl5c8CIHaGpF9IgSsjCasQSdMwqlyJ0Zfm+HK4xYHIkvldTbl+N6U0rY+N4+M6rU9+
Sdisuao6GqPDprYwV73+cS+t46zsQ5r5D7nidB1Ly8ekfjQhnwVZmW10A609EVD33Zi1599cH2wO
XYtjT3+FNwKq0NSXl9IRuHwilkNvDrwv9k91WOK+2pq/JysIb9JBE1ucDtPfZU174vrAFz4vA6P9
Q3GPO96Y//xFeJMwRJzOqw1MuFS5n3qhfQQt9Ttv9e4R6WD71h6NbOXLXthBLvUf6r003IlyiyXt
nUIZkWLMzquQwcyQI3mTAv7DuEtYFUL5jlr5vBfWElI4ktt0C4DIL4FjddkEbjsVxq5HN+qboTdo
lVuR+yOjkbfyyr30QekVzKtJGKfadfpBcbUxEOXF2wt/Ab2gRKqQN3tfhF1AF6QRYisqx3nXF3CD
rq/kpTlCZDRNe1YfoSB8OnBYUgEySSN3kWFO0x5Q/vilTPBsxUkZ9ck/GAzcGSyxea5L8kalRBOH
dNV3sp8w1rNkXcMTd6wb2wnHlSzx0tmQ84UIKB+UyBJqg+8AfgGjNHYKqS+U7xuju2+dCloayQ+a
tuEcC2h5iT0aAO0KWP7S4CB9yDYoEjP6IucI4lRzwcKI3Qi2Sb8bVeLj++FDIsHwC3wYLoPWh9Qz
7Y+gSe3f17/ypcGpVc7AeVqS/IbTJZUmV2Rfl3i0IL+MY+9k4Pdk5Yn8K4kr/VY6fb4PAPvt6tGv
19hcF5JzsiWAY1zOgNOWmAVTDO2Q2725kx4q6HsQKDpPXlp6n2MX9KyFFBk65TXecsLCvlKzktc/
yPgBtAHIvxD9WNbiYtrtlYa8ECBOM9t1TqNvkOSyjho6HH8QH6ACz4B5koOz7Dww4ihQLh86RSZ5
lwQOfs00OG7Tol3rJc7HcBnpGQKgE6930krzdE2Fnxk+OscmYoGzw1ZP7eRX1oNC3uBm3d9jR7SK
5T4fEk0Fjg5VRqDIiNCcDulLNE4pCk2EpL5710KO3KNRmLq4dhbDX2jIrYkrLEORJPEhL1GKghAR
d7lydm1lGDcleDApId6gL5xh891mx4nOykp6cPaO5oKeW1K8oymywXtanJGYn0GtENqt0HTk44N4
mLzNFCsyW4JSiSsLwojvZOtmv8opDO+57nG9gvxJu/P6aV1Gfn4Jze6ZrwdH4H84O68dSZFuCz8R
Et7ckpCmXLtqe4PaEniIwD/9+ehz05VZytT8o7kZ9aghIYjYe+1ltqby5WNG2VUuDWbZMXnRa0zm
wue10zY/Qn8LF5hJL1VGIG6t3O08+Xc9bdUsj4DbBkDe+BIvr0pgStFVXi+wrV9kiZ09GXZ7hEzt
k0UqVRvq+UQmPHlP/q7xCh+FRiECUnhIkXoooXJlQA+DVkS5r1YjXEXpLaEMmtFDupo1b61U1rgh
g28a4UAYRvJAEWNK3HhFg0fuoPnvx65GjyxwgL+3srS0Qp8IGq42GOObztWyNBKTVRCym6JDjfBK
yT47Aku/sG1Wwr88fSFmnpiRgTTVQMPqaeYQ+MSQtW5O1tKTu5FuZr+P9OrZ0agSm6RM3SrwotK7
D1WeV2/wbd8iwaidDiqo7S0jWXnYOumS5LbrL/n8W3IYRaAZoBPErQ2fqrOX3AvyqQMpytisxuB3
1nf5sVuN7H7ORbLXC1JP/pfrUZn5HIEbLvXy9c4jrA3Trco4U22696S/rKHbkXUzAuXHYilv8rcu
Pl4mVpRIsBb/GsGckx0W8oNdgzY7tuwZ//ZCGIdFieWeGNfpxsn+t9J7sXi3awFX09CDQlG0vPx1
FYnfDfYEZWxMMybSfWYdMAQnxLsYhv5zG4z6EGWMBx7yOmk/rML1t+SbSWhhNg7mn+uP+u8c9Pxu
NgshpqRggNAQX95NL9ykNSXCHj5Yoz+Vgbk8TW2Zhbibl3eWByGDSKX11+wPPU6Eav6SCVz7iZPP
IgsI/KGRWXeok668sbP8rcLP72yr0llykGoYv728M81A1NSRhRtbc5YUB1U0xjvfWDBVTfWgHOIO
Lne9m7osgbhEmM63VcM5KNQIOyeLYUkMGZtY3Oe7bhyzt5Cn1+pUMRUmN7VEonJfLp4mD9cf5yvr
iBdL5fS3U2Tm+/Kek7lbc2vKgqjQFvdInBspbFWiv9c18iOuX+ryENhmSjwWelqKUuu86HYm9nOo
yxr62tr40XdLf8zttPpO4qjx5Nt9+o2QaPcEbXrdM4nx0QN2641y5ZWdYXNdZvnwovCw2+qpfzop
OE/zmEKtinI3tbP9rNvNMyKcHGP1VYrQIYVvvoEW/RWdna0LfrTJIIANAvH/2e5gdJmjpypNaI7n
LIOMWPdl1KtKzyMypOlaYehWH7Gr79+kxGANYIDAqYFqu243bKoERFDVbIZTMHpulA5dQ7XVVcs+
h7nQ7lor8z7m60AEnNTx673x1ra64/zuYTptZDRsdtDyv3xi0FSWba/xImINE4In14bcOjeRwxQi
RU1J3wn6LUi19phB2H1GPAJiOZQ+VU1QlbJTrUJ1NFkybIPJvCVx/juOPLu9bfBDSbgRX8CnX96e
DeUlk+3oRRyPBCDjgLVoUdEm05spmTIzREnsv3WYp7bRqE/ava+37bJLipIggTn38y0pRssgkYhA
Pcw5KZqhM3aVjBzl52WkYdI3kelGjHFJAJraTUUtf2uz0XMyaoQeRVU1mkmILL454sC4pHs9UGUZ
qqCth48czPMcDYMQz64uiJniWFfj1ynNZvGYrS52u5mTF09EDk3Pg+rNn3bll3+CVhd62FEn0ru0
pk2cZ1tZ5r5kH1lDRbIvBJHU8d8sRrB+wPtx/l1b3N2jkwocgkdP61kuY040KtE2nYsq2qrZdKxM
vmUolnxdc298r/JOQA9fnfGochd76DVJq68ZWoJfhTWr34ZTJ6Rc60IRAc7g+ztpZm0TLqreUtxS
i6ilRFalcyBamgRZS8uh2g5+0+Jwqab0PzoRcKa7nHgYr27G6Uy8Xr5o8J/Aaq2WOYec28cGvWVU
E5WHO6qqT+lMdXJj4V/UbNsFiXSmCUDTzt718oJ9O+Y1GWEaAIgjP8gJynLltWR+YUt55ycNPtLp
4ln7pvQUYKU37HFMv4UXvLJfIaViII9KELu1c0W2Q2aAWfeKpL3cXo6rUa0nmF9w/frhxwwf9f31
H/3a5bYzNdjMc9BEnj1kv16roDD9JJJTRaKc4TdRUhvrz6qv30EeyYpbe+Nf7dvZ9wu9n+katB9m
IOeboyM15rYaT1mkQY/6yR69AuC87sQcyZWc2hAz4sEP0WdDTzdyMsnCSrflM6SIygv9mdn9Yal1
7b7wc1GGfUMlFhE+h8JHXzP7WRMD5K1+nfUfDXR6Pay1Ramjs25Jogxl+eAtketiJ6uCHEGiGt2j
EgK+WeIE2fuiy1OxM3PiK6D7+sommxzoiJNiC2InuJIgy04Y6tlwMG4nAXH230yppj42nW//7ou+
IoRGogMqskQPUz8PTCD9mXCYllzBd2VDQP1hI7T8ctgqy53DMflkD5r4MZTWksdGMcNEGIycgplE
0rnZTUlOhMQ8rOWjMekcYn6GBRfqNIDgyF41Mi+8YF2Du3ES0zfpORrB4pWtf0smP9cj4rRJge9E
M/0g8QOm2bxI//2y1MS3zcRb8Ajddni/KqPodrPVdKQQkWnJ6EJl31oiZSDF5S0sv8Fys0dvnnyd
qJIC6brXZvDt1dDlO+z8VkmWFZMaRuv1gOk8MzyMAhsNz9Oud40iJAvQ1nbuYJUPfiPlsCscT/uC
laIgzcYjRB0sw33iA2i/OOM0IZnRm/63Ps4VSWEERx4lkTh/jMIX9Q5kpHq7iN792A5N8FbaQ/dB
ESH5aQkski5sJnnpLhcFh7sKJvwDgVCnfFfBOCN/2izQpo9aUOyU02MKiAtPg+1/1sjPQiPOZZ/1
8IPILFk1HC6y2n/OaxdqGgR/7dF20CFC9qfEIruzIY+myoPiznUXXT/mTZW/KcCHGlL2auNk+6hu
Q6fYPP8JkkyHG7OGy+93c2TbplJbu43g6OWe5WfuMBlB7UUjgTpELJlauAzN8uQIGzN4wvvi6/vF
th+8/HoNPLoASGi3MNc/J+xVooHRopGZOVStu+MlJc+d1KpPpEfdIhlc/jR0u1QgGJpTtl0Mh6qx
LJwmK9iaCul/yvyyePInzdilkvRkHO2DG1vT5U/bWPF/PW9At6jnXz5KY7QGr3FUQPYMadd+Jes7
Yi1LyhpX219/iq9VxhxqFIhYIsHkOJ/wm1mqFWSeBRuESEQ9ob3OYz372mnKFyP2yMf+uNqpKojg
yaZ7Slj1biqG7hb98gIb2UJJtocL+dOltTw78SxCYlY7H4MI1eQSHBVw5kquoqYEgbWGJu4Cb9LL
3bosw+/rT+C1K8MTAhJnDaEpOyvLfVkalRVI0m/L0nwXDCNBDaPnRcTTJ/sg1ZdHQXT5jd7nHLil
ogBF3AbVcM2Awc96H02qyWnmkhU1m6QbikJ2GbFVDETD1W90qjDpvqlGYsaNANvO67/4leXMauan
cn3u4VwTbjauIbE10Mgt8uyfmUSk2ho9oukmd6fd0Kr26/UL0mpcfKwUTyZ0dPRtYOTnFZSpL1VW
rB1pSqlbZHtDrvr3tBjUFA6ShNnjGCwzOiWnTOsomP3E2BuCofu7UVqijwK7mX5Rj5B1tJhD832l
u8IvySVYdu/r2/ZdE3dOtN+yEt3EvNrKdinmiW+9ROY/6mHcxP9ECjyWFocUcdh9+gVbG7CYyU5l
GjbT7EmyBDr3CxzwdQ5Nf+acIzxSWVQigftI8lM5k9bWFJ8bJJRDxP4XwDwVRI2FU8usN0SakN6P
HrBLjF+fP5HrkvR3RmdtnC8SAtiXJzLBFw06TbhWOMHHGZjOTwr3JI/HzJy+TbXrf2ydBPf9iZ9P
3BqhpHXIiKX57nnjrPauORhVRPiuI4kYJtM4nFMi5sKu9VUTDZbmPhlqy0Be+9Fp4iDzk3xnWyv8
vlRjdAdm3aahqNFQ7KquT0jeGIT2nQMERlMrMEsIYQmaxKwtxYqjkS5djdQP0f8GGXbeS6SXfyha
syacujRNP2S53ufRRDT2H8ItExKLVUm8YtlY0we3zwotnmcEeDt4U/hJV6IY5rDqhQB7a6tMQ5oz
yfShnXT9XZUE7eaWMqjjpNBU75JSubR+yAXLwzp66neQ0c+GejPrn2syRkAq7aXvw4bi4i7p8CMI
t6aUnM81MZMq7CzYzXPZTT/ZeABXvaJUw64icvcED8V3aKIWSZQOhYYMzbmxf7HpDCwmu56ng940
VfnGWsTYxrg+uWlEujx/S5Ul0n5ISX83TkaaI3KFpp6Y+8psoPXZQVN0sd6nAKuk+Pj4tpoZv9lJ
u/HbVJVVfVBeVrShmAfvy5xpbgndXgs48knO7kIOVnxXiQa0342WXOcj3C9CGlOZzJGvGfNPXczO
zzTgcwpbWwv+UJs53p2PN31zwAHdy46wxpzuLgPS0UIXB+M/DPsI98xBGh6gZxJm6khXEoJYJ2MZ
1qu9fB1NNd+3LJvsUWSWOewaYeefe7+2fxpr0gY7FDdsRZk7k5YTdERQHc2sc9Bt+gvZ7R4aTiO0
Wod8snkZtbhzJERZO5E6v4t2rCf6tmlWvMAMDVdZ8udVJEsxOlFQ1PUzd1I2kZmJsiQebZ2tEwNY
O7uXearMfQs6I240WJd7Pk66BsMH2ndogxc2pHkgy9LX3CiT2+i+IhOdgnPqKEktfclPKm3EoWjU
rdP2tW0QETbNFEQhDz32y4OdGEFn9hdgqJICingb4TmhN9rzoenJktMco4u9zp3fwa12SJRtwOSv
78SvVBaEDDD13Dz1KDDObsCD+NNrquCbxujyzhkb45FUaDvMAvHt+pVeecQ6nRWkE4Q6jJW2P/8H
7erbXqWI2/0oqMTWd4x1FxvZlP7SnBX34taB2kay+H+unChCEUkiqOD9Gueq30UxBNQXTu+qbFb8
ZVn4LhvqPQLuW8q0yyOcS22VE+RXyMbnZnrLbJU6fCsPOqgOD8pN4bd5mn6yCD14wDMZPwRbuMMX
RQLx9Ud7eX5vnjo+diABmqQLXVeeydTA6MSP0FqYx2xBeWfPjvWQe8USrjzVG1/L39Sos1KbBhlh
KBLHzV5uW9b/vEunHlN9sPsg0voyHb+2C4bQw9in6G9F2f/2MKDNDlntuUigy8V8KhkLDzs6SyPS
Kmkvkb+2mtyZymqysDGFl0Wr4Y8yKkQtb7Qhlyt8wzvRfTIPRo12brfjNQ37iu8l0VTk02NQOFZs
L45EQtTdEgy+dinUwDCc4O1zvJwtcZE7fU4wdhJ5MgMMqgyhwro3x5j/hu18/aVfbh0wG0GPYcTQ
iGAW9fIdLJZbrotmB5E1lWl6qHyzPublUhl01Zo971Jfa07EJBk4LVqj/kaN4j87RTNlwuKYXp7e
mQHIeeHIfKAy5lZPIj3vqj/5rIlvMC9w5awYDb67/ntf2T+w4IAo4zDjZ42f/V4JyGe7ReMTwr10
ai9msoGoR7iDA0CkOmWm0D85fdLdKI5fuS6IMlvWhupdGg63qWN382L6EUk2BLW7ev4H/XVK/GaV
NmGXThj99AR23ni9r6wlqGR0sts8HD3I9s3/84nNbqK5HUbynJ2O4R+8hdVKyVU3Meya/gae+crW
xS8k+3Cb9kM5PrsYVFFNtXwfcQ6WHvu17u8hUnh+PJLB/mtZ8LG1nMmzIc2gcoqvv9jXfimaBEw0
6T82HOXlL/WKURjIokWcLn76oR7VcALQ1x+1Ut2i5r7yLmnWOe6wZdy0U2eXKny/IE1wFLGxLo3x
YNmtFicldLa4Ajau40ovvNgm5PU/n7ImPw8PFCBcZgP69gj+eZmdAynRsZjJGsry/nh613yGGpCf
jGR0bsxIbP6ql1vzy0ud/URr6vocWyHGvykd/q6scg2QhyjDG5/F9vecXwei5AZ+AIRfxKcAVg6m
ni9FnBOY/gBnXr2pGXI9aPVKVCSRjfvrq+SViSZaNOR9eK3atL3nFJGBjis3JRFchHiPBMDlVZC1
yL5yu4291W6fEqxkP3SBCOa9D8H7XQF2+HkztTskzHrS0NEMLd/XIEeC+MUcl+2KJO2oXcr85BgJ
DrvX7/iCmQ1JGQx583jDfwz2zvaq/nnrJHmXXSAD6B3mAmhAIlFNWmtafhRTK/o3HZBbHmbJMOLv
Bzewj5FBiT+DV/VepMmqzsMxKOviQAC090Un/a6P+iafQIC7xvsmy5YRh1Wo5MNYWeIbtLPybb4a
jrwjW2/8WK3oOJgI2YTFY1NSmaEzEF14oxS4/HhBiLC14qdC7bvQkBleZdELiSxWc/Y1nY3q7ewX
35PENp+vP81XZu0wdjhsGP9xnsNwe/k082HxKk8rEHYCF++nSqH8sEb/be/n1hNI9vq20bvp/UDH
9GQ3EFYKJ0sU7R0jNq+AkipyrHTCPvGY21y/t8ttZYuegBBOhQml+Nwoam3HMmizTMTCkPVBimrd
B+3ahHLM1zdGn6ynDD+EG8vrlSKMzw+FIAIKqj+Ixy8fiJ+NSz63ASPsqnerSJW6ccz0csWlQMHD
3JtUAyfLLgxrXxaL6T07aap+mfrQBY9o/eZyJ4MJBCVZJhueXtV5X3zDyqpDNbhpcLj+iF4hbtBb
QXGFnYjcmL7y7G49I02HBoxDeaAbdr9UZSg7XLwiMtgDLW4TZUeFK6p7x8rH0KgHNKV2HeRPNInB
7+t3s315Z5sXNwO+SKwx//5da/98maQK+IVvQLzitVR7WWvjb8fy18/Xr/LKFkkoHe4pmOlu8tUz
DkZH82H3BETGTbqWXVhOhhavxZJFnjf0GqUDbf/1K15+JBurDa4goBqZTPgUvHzK1YKeppOZE+vD
0qS00G357GAp8UjicLLXGmG8FZCBDs7SylMA9CZDP3WgaarCkx+gMuoP/ZoVh8xgnnX93i7qVQSI
4JpwGJlgQo09+367HIJ4J10ntmflZ9Eyluiz13qRaawrqzMODe7uYqcK133u69GpIEy58FWu38XF
p/r/Mki0gVRWsObPqsgl7bWqapCsNDMRB33FDJN84p6pOmKWalyKu5T1GF+/6F/31BfrjcaQo4CP
lPQBnxnqy9fSm0hVMF5KSAu0FYiaba/dHrgBSY1pjQW4XO3m1j4tE+u9ibf+bzJL1U8+hunHpJIW
3M3yuz/LTApaKC0Nm8zM94G+1qVMvpsNLqdw2Va3C+e+nP54EwJN9vxS+vs0T8Z302jLd9SxGdnL
+TKJqK7gD+9cs/IPfjbnFd4O1vzDcfMGKQGGfm/LUS+93apP6Xoa7Rz5vp0uTmgUrlPvLO5TvKVY
Hp07pNDWf9Xxow0KCFJizAwsSlV6/o5sjThiS8o48/IWcn8l3/Sule6xsb8vtV7s6a2h/l9/Rxdb
AhcFhqaRpqnZDpqXr2hRs7N0Tavijq7t2AAgT2E7e94td/rL+cpWNJnIN0mu3DTeZ73zMLlt2xor
vw7/sMeB43WnzU56sHNpx51fd1EeqOUYCElCt4OoHYTP+HT9x77yFXCKQlvDQAqR07mJAJQwq4M+
L2NJBADQT7bEbAjTbl6UFReu3R1J4xW3rGcvuoyNwMyMDuCAU4BRwstHbMALgqM5K5xflXWqCc+N
Kl3LTq5IyliQB35YpPoua6Xf0B5c/twt4x6aBuPILbz37KQUWmfWQ2GoWPA6vpqMlXbFsHRWuAR5
tUaJMvOdNHLNvnFEXxwA/OBtQbEj889F5qpc88pzko4UY0MWTwQRBIfRKvTT2FfG/VTlw4/rr/Xy
kN0uSCnC4yUhh2Lk5ROWtpb01ZqpOCOgeEF6Tb2XVHnSbcwJ/4+XEmvu5rLydr1BRsmu9PrlqZtm
xvSZKfVbkuW/b/Tlvsf94LoHxOkaFnT5l/eDAFfMHCoq1palqbNIkvjW7aAfD2lk5VpehmKVtRvO
wYriH1P70Q6xJsIFsKnIadth96HuddmM5Z3fWVYRE/quptCzp8SNxUgsRsjOabQHWU6MtU1tFb/X
EgLRHQTv/M1E0fhNs5XcCmxTQ5FQSj2UKTH0UTfrlMRFk9nrg8JH96s2QMkIp8wbxwhbU/WxMKfF
C3Nb3ySPQ+a+EUOZPLNsrC8W7n596Eyd+KRrxdyGpVpHfKJso3F2c6p3J0X2hDq0aSe+EFbuPK1T
tSyRwSTrGKxwkaHkws+MSTO3ksjpymb+lci6kPEEdfdgMqWooVquBg5+edEF2bMMVHbwyqwzdjXh
XM0xyaylO1Eop3sc9OfqZNEcfKwng0lAhVWvdbQSvVzievCct4TFSXkosIU9Mt7Vffgk1fJnCaTs
YrvLSN26vhK3hXb+4pGl4fyyoYSwd16++DZluDRl5MJJbRmP8JW8nW7n69EBvL9xuIIRXF4MgA/c
njaUAdl54Afxc3aOTUhFrKHu919Gza6/ln5tGMwaNpqcNmneD1rVhEHunM1fqZEs80OttHLZUyDp
P3NHYXYMVY7M1mYd5R/D7BMt8nVtXe6HJO0/IjSX+NlvtMS7UtNn82Gqa+yONJm3TVSu3vgc9BI1
nnQX145yfcW81eiL+gO6akvsCHUGESS/JhDRCA/vI0rEiWYE7r3/VrYu1c6M/3UVJdB/JI6FFjH3
g9eK0ziodtiNegfvPmiIlgwZ9kGFsqfBcR4cKWR3pPEN3sx10f0qM4wu8CsbCB0qYTq+M5ZF96Kg
NFOUI70N89AJBu1Dw3aA+UUqmgfmnimcvi5Q3Z3XrVW/s0pgpt3M4nN2qVM13wqt58Mcercx6BPE
4KKvd71j0Kh03Bczk2k2HieluBXGuKvhFkL/ZP6KQzViJzdyK9rEfTIA/cbr2nnAxPVUH7PKTc2d
XvXGr8wTXfUFAaXlRHOvgw0DLOsnd3QHKD6ke7UhBEWoMYUmtF/UNIRYOkuaPo5l73+eehAr/k4j
s58wUGisnQ0nZwg121mSd0vatQZ8JdykdjAe+q+Q7u2RkY6V/VZm0fkf5iLp54OAoO1C7JmSPiwH
aVtcUmoOVqFTEuzKlDvaS6GSIhzSfiqfWdqqeCPHfnpXpp5RxkuCsCHq82BlZji39l7l2JhGi6E0
gGcjLT7NVprZhx6Zr4MHp7tE3iRrwnvdWk14pNsjmDj1r4FNmguCHjgagWqLvqj8oBIMBXdJuxA4
r/jHOaBmWPIDYWgrjrdGNRRRldnyDyPI3N8jDevkDuGX8x2hfTA/Ihxn4pkIa31KE299rzpd/yKh
dCDMGtM8g4UUZF8crcnTyJmVeiYmmUQboxi4KZUweoKo6i1PkF3SH7gM4mkaDEkFEKPG9Ffq0cQx
uYKMFTb+QICI7Rp9806lpSzfWcQJAD/ko/8D9mphRTlZK1+GbHCer287r+wEm7QFYQskGQpt8+W2
Y3WS48BUQwzSOL2fgkSclqT+5duZeAemcItx9EpBs0F628yQAp8T9+XlUqerF7x5hhjf1SINmXfQ
0c1aV4BHFEMMxabbk3lQnmr4aze8/F6paUBtgs36eAM0z2WGi9nPOuumite6FgBemL5uPIFj3Znw
kPrZ/FLm1n/NUAF2o1sGjebWNyuS7YH80zc7Hc3I2M1NrPmIwUyM4uMCPuXet2fzk+gm53D9fb7y
I7kexTj6ik3lfPY+EarPQ51yjNR1uh5a16LxcZcBqZTqT14yuoB81S0qzmtVFML/zTWCgR5MoLMK
HTmu1K0exEjrtd6LKfCmP12VMRz3grq1o65Jjbsm7dkNIZf35UffE3V3hAXmflGFPd3SVb6yqmkb
QU7QVmJddB73rfTKrRc3k7GnBeJTt5JXEYgFglamVpKk51tf0SuH9wYpmagisGwDrnn5lguFeW3u
2UOMM37+vuvgR0DGCR5g4GQ3XvAlqstgbpu6M3Sg9vbOSXtZK7zJGvIppoe1jpAUylPL/xsl1PIx
IEAf4x6k7cmHMJhLpGVklQZ0SuVglc540wqb2l32nWtOVth5fhu5i6z2utk7fnR9Lb7SuGHPSR27
2VYxjznP8xmIpHScAeUqFj/lJxR06Zu2rJdnu81WL9SmdPraNUKPhWY5H6CN9cdiSG65tFwKOHhg
PKe/hGhmYeeLIdlGOLWXjTCVyqI42L2bVs+l7kgjzvRAS6KuWLoPwlCDG41ZTs6o0RbVx8Fajc8p
x6YF9l21TxOE7Z9Yu2CMBN6gQtiZrQPvqRk/w49OPtiJsd7YnF/5mGGv0w7AYgcGOofDmizNalet
fdwEs3c/wGuN+zEb7/W2bmNykuq7dS2qG9Xh1lOeFaKbGHoLBqYBJFH35VrWUsiSfs9Qy/NzFZlO
LT81bWrdBN62b+LiOoD9dPWor2nxX14HGkXusm1C9WoGCzXM7NdfpTLTJ19NNqxbb5HHqmv7fSmI
Sd1vVfpDYiT1//CMmQpDa2LP9AkrfnkbQUWf6/gt+q5ALgd70o17uQoZgVPmD7Vafxmc3Ddq/cvt
aUtENpgCM6QArzkDt+BsYLdYcs2szstTOYjlR7Ymlr+j5RNxKRLrhp/IKxs0zS3bLnphsET8Nl7+
SnID3aHS1yFmCGBX0VjO5sZ+KmUS8kzFW0P4UODWwoSzh0doBi5mC+MJiWfyTSsG4/d/3hkQZ9B4
cyRu+uXznQEsoUq6ZZxiPxUCCRl7hDX11VGbfAhbChO0utbHx7zQN11tkCFcstOv12/ir7f6yxW4
KURwq2B/COAfnO3aQTBKtWjOFA+GpYy4XeH778yqDu6XwCXleJUaN+KjcMYH05byXQd3tgqbxbff
ealj4lXSY2AS6lLKr4k7d8SVGa02R2RsyK+LlqQidMdCngpEJ9NxlEVW0PEKU52u/5LLwQabLPM9
nHe2SQFqqpevdwSOyNKxm2J0RhXj/lUdK58pHQWWxbNbDOS8NF6nAuwybrTMsOAyQs0P0UqBeOpZ
GZJK3Jw81VZ3mdDbWB+t9nj9LrcP+uxxQ3rYRpHbvmKfzzPafi57UQ0zsUW1YuZTirCvG6hu8Gjf
IxyY3471oJ8q+JAY5Obyxof+6uUBCDFMB8UzziPPQcvyGYrYErti7OdwzC05h4s3eMlD5TWav1OS
GTek19KZwho2kNz4qIl2owr9mxZy/hhgwdN8Uy+Qd3BWoa2Oz9jJhOLCMdT6j6pec/GQGcNgvIGe
igQpZVz2NgHS/dpqhN49OeY0NpQuVXAX1H1dHF1hYSfATG9YwsJGaBqXxop7T7d0cxaOBm1tGGh1
IHczs1bzZCUwEaKJurs72Vqmfa+tHGC71jtK0rm2K/i3SQO8bUwaUuuq8HF4Hwm6wp4C2u8iHXGf
YvvhhEWGtDzK0y49mqunIHdb/vRt6AfxWZZ1DkIr9CQIm0Ks6q62yGTfyWnUf6euKIqPU2IXp47W
oAvdhZKYbHS7PSzkyD14o1sHxDfq+g0O3WVlBscGZRI5RgFEifNqaVx6IKzR5ht3l+yhtmnbykax
vs2m3l9f3xc2lg4qXLwikXTDCeFA2U7Wf2r9KVgDfdSTKQbNxuw4rNsOP3sXL6c87rTZTmiVLVE9
GVra0XxjbVKidZxX76ehZKefahe3qWdWITOL67f2yoHD/BCJFiUj2PU5jgxTEbW+Mvt4WDPtqyOS
OkKf0P2YRvUZy6s1un65V2pU/EKx52KPB7XGEfrlk8BwTyfVYcOXUgspcohikrWaTLqXQ18fy2Hv
YZ5n3SV931bYk3WLjMaqKY39PKmxwvTYacZdNY6QYpvJRYverhaisUKq8e2YzMnbEfb3rRCSy7Wy
xVxyTjIMBHC3zyA4L8hw4y/XgjlDwsAo74dxP8hpum8V5gg3ntErF+NS7EdYuTJUPZ+eECmk0sVc
m9gwOu8uWBcZ+17V3KfM1W5c6nLn2zzZOG63rAgMUc4qOqIOHLDFGm8kvZ5i02+b7xoo9N4u8dsL
e656nKgw99gxpLsVGeytMcZlHQtQD1dqm7zTIJ1bQ3lJYDIhD9bYoaj+CYfEe56DBt8OKVov1uDo
jlDAneaW+vnv1/1ir8WQCqCT0D4SR+hCzs5F0VjGmHQYYJB4Kfq7IdX1J6nWonh0qllv90KqNj+Y
KNGmMJsof8J6rPNnxyhQ6+jl5P9mvivetgU13N4pmAtztuu9CPOh7WbS1zI1hKO3LNDWEzZwDTE3
YuQOuTjuH0vf4ipYOcmOEAtY6i6+lz9trfe/NHJJhwiHym69yyp9fo89EqiWXwcOyjru7bcLbj/i
TDgOYwgqmRYnpTzx8fp3evFeeDw8GYbfaK+94HzBw3wUtplma7zBcEUIXb89yV4ZTVxMg+GF/aSl
e3/UbqpzX7sw9GwMyrBEBZTZ/vyfnXKpnYRO2dbj2ZxEfTcnJjma2D7VcOoHp/jYCjdPidi2GIRc
/8kXnx0/GVYZZEjmpXjebX/+z5WLFPG3KBQ9XllytPnOjBoQS9TVB3S6fqmLz44ZDrRLopM2pJBi
/+WlEIRCQ6olT1fV1X7Jh+mTkMyfw9SdJzylJvdhsWkClgANSSCS9HD9+uYrNwDbFZc0c2si/fOR
Qpbp9E8pQVsOEFSONc1U5uSibqP8xKj9aGZkW0eanzjHMhsrbWdPNVgpTjO5OLK3sxZpGvT5NCa4
Jtk6LGniX0ozjwWH2Ri6srQ/kFqX+BHW6nmPwUye7CvPaPSo1xtziX3y+toduWLtm9VcnG8EpKKG
R4ZuvOtSP4VuISt1Y1H/HdmdffSbz+wWJcPTB+k7e+6T0VpD4hhx4A9Te6drhvFL2QuReqVhJx8C
XN/TfeJ464+xDla8k1ILbARH87mNZbd4h0pJO92kXOtxpgxMdrIuQZCuv51XPoGNqooTPj2Ij2L7
5V0ObVYni7WB8kogxUfbv24GNL4/PwKCEtjgGRqC4qCDGHLj0peFCp/7/3F2XrtuI1G6fiICzOGW
lKidt3O6IZyaOacin36+8hzgWJQgwoO+6AaMdolk1aoV/iAVnxGQovVrb52kZ+FUhMVBRxKmUtZg
WVL3I4zq+qMdq1pElkev2TVpkgPIcV46q9AamCtJ/BW5YCTjBybQt1/GZaeIXwQwksYwMtRs1U1A
QKULvwqVrWowuXtXV9NyvxKa9YNTZd4d9Vn9MHA7H9aqyd9606of1j4zd1/MlegAdZ5DQ61McNqi
evUimpcun5BNcLQOSOFUQ0lwvAEpOnQLRHNgeB39bByEPgLTyte7qeosrKkHcJ++Cu2v9pUoGd4Q
0FBdMFp42+gse92b26/rIp1Dx8M1uNORUnCdiy66PtqpW9aOedTwwXupocOgBZxp78Z2rT4WRVP8
+Of1sInBI4zGEGFk296F+46I7Qyr023NqApis48eM0XJvzrxlCy+U9FK2tmjMic5P8RwEOgOyY9h
gHHQz4/HXFtpEuM5e+xGLQr63kO8QC3zrvONBY5Eli1M/rJoDV34A+tOf+bKduRaQm+LBjIsRHs7
hYeTLOCPu+ZxSujidrGnMzBSm0577LMkjY5GuVR3qgtLWpvN5iFLRzV5NAGpfvnnF0+lzCuQ6nzU
i5vMrc3HxnJTyzw2I4TJASL8957CuSCtKFS8PFPM63aO4uURgAxPJ4E5CdJbl6n76s2G2cbWUTDq
eoCYNFaHGpHAx85OzXynZLqykWlsWlJ6USIe/nBe/76Na52ZvChZzB3pRve14k9FET8vafkLLEiz
A9rfLocBF/mG5F6woSxAH+ebynOA245pG4eZZSjvvFmLHuCDLP1BmyPrIQHQtreNt1H+z4oo1cFI
kNnGVlsfiRNiuaUqR0WP6ucECW/UCNr6rYq6C9R0vQ56d9xFjv6JU3+fHrms7aC3QoAnzdmao056
FTkii91jmwr9hRTWa8JCtOKLNoJ/8/GAN36ZaqQgVtXUdGQQ9NMePIa/g99HkSepMJr6Bs2PNPYn
uzdURtl1fl/pWfK253+ggK8MqwkWFHPetYlRvbdBBWS+qubjr7kfqxlzo1jySKuk/z6k6vi5FIOI
fdVabYdU2x5RnFN66OjLkEIHqcm9X6Btt7/XElsyPx4TJ5yBl6gPfSbGB71qYZ/ZU5p8S1JgBIxM
m2nx1b52msBbZjrztdKRwWD7mfku8pUTWBDU8PnvfvoeA+fv5Jg8ng4y6eGvAvT+m10yRkG5klkH
ac3AfakHIw8Sc6h/50kHYCUjmrd+Fy0iO+ZJxoN3nRKZByBKyhuPcW9yjBYne1qsKV6DGUHxew/z
iuqY5aaH0JJiZD+pDtDLqNhoEbAdu/uIIH9fH6NWb0DtWngR+gy1adbNo5E/K2oKsQPybwKTt9Bh
5KZ9CZCw17pYR70HE/IXlH6yNRj1dqJEMA2l82P6k08df/Y2wsEYhqk+KXGArzZFRFKm7UJ91RqI
wABJCKe6mX7bvUtOiGJi/6VmCvt7mGpKF8pdFyjbENdf9FJanBvz0j5CrYyKAwiVGSWXTEv+I3Jq
1SETdqOjki68BWB5hG7cUpprgzpJhPJRBnzgszOqWnyXVWp2F+nOXAWLBoDNJ+dpAI8ieIXKnJkv
6EgiQFsF5BwoQDOVTR6Yh8QGqzEo9JF2UaxP3MwGEA85kYHwK6rC92IPzHimj0N8b4yaHSOyJcV4
vWoSTtAA2Pm1qhHs9BlWu+lXZVo8jyC20Qwb1/+yKLJ+uUBDigACBX02aPXiQGSckidat/m3zMo5
uVo52wu+kQmGXjo6GT/rxUpVGAqT89TWXvaDFwf52FIQP9i5BLexmGPs/O8kRg6vGGSexyuzh/yi
Iy8WqkbdnNyetqWLBCaAY1V8vX3TXFuKTjxjGDmXQFzzfClrkU6rhZqEERDbjCym9O5E1Kcf8Jrd
icJXYiKDDwQ8ofXIvsAmP3fpRq/Y48ShwZxUOypxHr0yU3XawHam4TRleUYTzN4bUl8J/nCGSZxI
t0EVbxNu9DIUmsNpEg5TXB1VnD7uULUxXig9+xc9Sqy9r/fH9H0ThV2Q7C6+gXSTsMM+f6eO0S5V
bBoRKDrd6X+Mqxi+pqpoOkQFlMx7dNs4uSuNCp2vDpb5lwGRcLIcrTO0YGijqPjk9DaQqZLu8Ete
QWK7s1BYaJHzgI990ONeaYJ+0LSPmlfqQ9AzsPiZMtKtpZEtwIolNlTEclKYwn6UoizqL1VuPPJx
1cmPq3V5pQlldj4ORkYVuoulPuEVMkkhhsIcfAV2iAKyqqxC8gx2RVlGUw1KCowMR13V7MDICuPj
qOjUCtBYx892vojIr1vpI8KwomEioU7DwJwhzvVjIWKzDbKlad6P1rKOJ4E00RrC89VQ6Vga7UdT
O+j4iUInImdL5gBiioy0PyC0p81kfZVD2IlRiehy0DJ+3id2hcapXr1EWiymgyod7qTg3podabDO
y4nD6f3q8Lgx/dWi1xqssZf/XNSiei4aTx3vbp8j/XJ3kznCSycCUoSSn28+emuJSFOnPFyNRMdz
DHOLD8CoFZzlLXQQCgvbxW6MlHBMau2+X0dFOvBimlfUrpVRU88qPixtOvyuKmOBxdjMXyyCy305
pMt7IzKdR8/tFqpvtU4PYlld3+tiI0Ddpgo62xQvSMtVy6Hsov+EUo87GdvFqMlhiAh5lmgEQYsE
fbOpRzlJzWavDFERESD2FrsHVZ9MtHHSSW88pmG4OR/pxjX/qSIWCWn6Uv6EgRY7GLPM5Zu0TVEj
WJravWsaCZRPXHe18YGs0Du6/TWufAwb+AcgEElduEDDWHlfpkbUNCFIBDzfWhgDKQD172ORfp4S
8wsPqX7YWfIyzpBZojmHVAsNcNo/5xugdtFRGZuuCVV7RKrKqKP6TuStWh8bXOgEPU/NrgKdHlh5
NJVqAhWrlGI5VPqAbVu/6G3nJ7FTfAD0VqGAOA929Gq3k32aI0HGxvHGXTFyCvdjCmOhPNhCaxs6
MDYeiy7A2DcphJXh2Vi8lXmqqLtDjybT+m6sEyN91RNjgXJoOmDXkxTOX6mIEd5ClKPKZMa/4zG2
PltgBFNY0Z5YHnK9aL6vszQYS+KBSaHjDgyY1CkpNLzI4uolVcTwo1ynmE0NLRV9kUwbPkCBNYtT
xSt+Zxeyf+ppednf0wxzPlN/zNODBdISsRxwIF/HeaKd72Rz+uyZYKzJEMrqvy5JVAZa3JENp15q
sLecb8a1kXJC005VAKquCSMFpxjroGhBGQYkFtOXRmhiPiQG7kb3WmePCfScAq2ZuPWKj8OKdM9p
Bs3a+oNGLDzs7AA+8HnYh7CF2p+NUQ8XzfbWTgwztdfJLULTnpzTPBgongzVoWktxhhOh1WJkww7
x/Ly+pYOL0hpcrHyzxb2FTVuXvImuhDccJf5iG1ZHyunAMHQUKnefr4/sJPzB2SHM7wAvcNsjbL0
fId35Wq4w+RloZHpSXLIY92goFHN3o/sFoTmJFoHeZ6puLPwL8McT9jWxxqcbXXSE1sYCFu3+reh
KIbmaTI6vXwR8nMDDaOqoACcausZAmqOArZakloZC4LJSLeX5RwSsieydzWq6ldviodnL8Gn/FAw
aPJ8IFqKclBjxfk9dIXypvQ6+5dhl8he3n4FV844ivvEP+mn7LjbBpqAPupU5pKHlqirh2VFTQ4t
VUB3qNGf6GnGO0W5jBmbN05nDIAK3AjoGNuW5jQX3TQ1bR7qZZJoSClpVf/sFcV6uv1cl9vIIjOi
L89itL+2StiWFs9rxTWEZ6XmPWdOVyNa2vWvS6cvO6fkylJMwDHSAEhDk3rLuwM/S2/SEkWI+LZ5
ovsIrL633Tf0n5QdMssfouvm9XEcZQOLQQdD903GGekxTFg3TcOh7KwyVKj8J18BBYrbd9Z5L/Mk
3N+R1kf3ozUuv8RIcjCOWDfRvBttasgCWVXcpq1F9fPVzu68BrXqlyhz1/igWoPxxsuLkbxsBH53
YON0ycMwtB0KCHg+3RMHrP8m3RuhDmojMkS0s8ZPrWVKcm25MlRaGIQPgWr13cel7g3pHEwT+Cnq
MWDc2UqXW9fmHP0ZBoMQZfB4fnhbpQbj2wy8BVURVTDN3ui9jxxFeVSKjvpfcad5j/L8p99w/gEk
PoW4xAgSgMoWZJWWhab281yFmZJj19gPln7Ck9V6LEdFfYCRbd2VaV0hX2+Pv00lXpagc9Mu8IzK
uvMKrfAtdEWfu2rVRwR+pUS5VxagsTXpzYgoSrwT4y4TB6I3qgOASMFoUDCcvyXiFokbsD8JO1ND
hFuBRfXgK61Bz4MO2c5TIcxu59PI1PD8LUGvhIIEJMwlsG41C00YhMgJ9XW4ro13pPg7enURwuK3
jtNSei81SnoBnAz16z+eeqbCXBmYKlg4xDMaOH/YxSayNEg3hd3ifqTlkCW+a+ZmuExG++72Uhfv
laWY/1qODVaCYLg5iYorII0JDThfoS1PVefgxm1ETkiTqfwBGoCujROve+g3OeY9e7Gs6sgxGP5y
9HO3zWST2OniJNeEA8qg75Oo7K2Dk8MRbPp2PpWWJlV4koE/J7I/MBCtQpTV3J0wdNFVBmpmkYRi
pAHqjCx6M/Ipi6lBqiDpwiRLlZ+ZNrkBKAz7uFhwvuidzeajWWeKAanQLfxRBRu1uFWzE3gvAgBt
XYusBCAgtq4XWLGFkRQ+xOsYqnyC57Hz1gMvz73XinhW+RVYKe3clhf7mj1NAS/1HLi62OHn+0ub
4MhEadqHUY6iVKHT8IQ6k53KWKzPlleKA74+a8AEsdiR3Li4ZFhZY9YL+IdEHCzy+crTaJjdioxW
mNpjrvkYCY0PtUWGS6aSRTuPebm3WQzGNgeIL02793wxDq6yQCnuQ7c3jO+gDrS7vldrfM91LPgg
ad7jjr4nwXz1CYF1ooMH5IaU7HzRbjIY4JvFELpUUQdVh6HfNkhaFU0+7ISna0txb3gMc2g7gto9
X6rKUYaMMbsLsfmz/XGcvqPLN302eyf+x/mWw8AHaTkpZI27Fznt+UqQUoqymXWyvURxHjBdH97C
hf+RZIk7ANmj+rgdlS43KGgleT0Rdg0kTDdRCcqwAq1zYK6jzMVPJ8qTwFkj1/Zdi/m0r4vS6OCp
dQjKL5b7/vbil+cRbi80OJXsRIraydzvrxlIkvXeAPyQXFIr3FPCsf+EMH35oBAp3sCS/D8sx6nX
YNdKKNgWEkPTohOTVhbh2q/ms7n2iy9ahmtW7ORfZ/QGjrcf7/JU0LrjMwKL+5NbbnaNTL2mpLF5
vB7WjT3a4kGtRkD349j4Wq8pj5Uw9sBV8oOdB3wsf6UeL4U/uL9tklOSFwhAiFye42KHcSlKf5kV
eLRd2wSUxBY9F0a4PT5fT3YzxTvPfHlSWJ7NxPhSSsxtTVQbZ/HcxuwLIEN6/qo0LpIhbLCDx3Bl
J5pfe71ImlCN2fTTANud7564c/SZ4rkIZ6FNT1VOoYSPNGqrSen+QENpBlq5K658ASAA0gdkgeKW
gTBT+y2gC4iQsyqrVYR2PNdvY6mnfcIegy746uj31mqIw4CiKYMNUxTPaZGNflN61g9Xj61gRcf8
++1NdnmAgbfRcZFKctJBbhPnQXnF1Yg2aOiVav2mWqCijgbJOlh3JKrcPjk6vaEcvLpz//lT8+IR
wtRgMLDFvc32Tqgi3AU3kFBt8vzT1NNWsfR6vE9Ttw1uP+QFiN/x4PFAzaCIoZ/Mvjr/1tagkZRo
lYP1lOPdUak4L8yU1jdSxPuumCyj87N6dMM5M6CMWBGkp1wrPhWVuoexuYhZ/BL2gCdlU0hqtjc6
4kBOU1qTA3QcqFCtiw+M4dO3Sx/jY1Wa1s41fvF5PehskqUIUIakcYsOKbLKmGPDFiHsgPYdOJKn
2gN9oPRt84hQQfTGrMfux+joyt3tV375nCCO6XXgoYsIGjyB8zfOy8YqKVvVsB1ri9k/JYqJ2POr
k8ff80rfw81eW04DYkHKQvjiiJ0vl6IFq9dZo4UD2nI+zsf6CYsOxlUzndZpbJSftx/vMiNl8gCd
mJsAqXQgYvIH/XX3pB42yDYak6FKp+SN6c3Z6xjb6alOyIf9pZhaP/JsKtgsL78sSSmCXjXR8Lv9
My6IGNIJygTjAMBEViHbcB03ioWdZ6eG/WgV1Uc8nwf7RW0y7QscERBy3mwl84F+1mAi01y5IeZM
S/PEgHAgTy6M9ZPucOiPbWRoq6+06mwF2Me0ia8u0G/8vmrtIahQ7i1RhY5wm6piiFu4MGTowt9+
mMu9yjAHWAR8QNkH3opnIgszFFY/a2EN4nwBW+U4HxdwaK+5Ykd3zNiyY4rs1qGwxR5sRZ7/v289
LEbgoJNjM74DPLNlIQ4gCUYMq9Ygnw09iGvXfsiaqf7H8Z1cRUrK8cXASl18LIFOgdkl6hpUGjbP
mZN+q4RdvAyppzwzGGKIm3R7ckAXF87/LsrIAWYUnIKttv3smvARJnMNYvL4lpnhZHytI7c9CDPW
P2gdcmpFAx8yALqWvq8Hz/VXb6lezKruTl06tTuBYXvt/vk9JE9k3ty5KEedH5x8tPPE8lI1oJ1N
nHUGl84z72sBP+HS769a95RVTb9zUi64jKxLqxwReLJVatk/wg5/HVirjLq6ioY1UFKh+pFReifF
04oPxuxlP7MWKEfWIHXQT6o4wfutPjht695HNYfbmcq7ZnWVJ/T/nMB0qvIOMUWQY+VQfBEx3hpx
4SY716N2ZU8C6eOAE5W5nbeuYVndCyTgVRF05uA82cYf7JIYfkcArO47BQMqze4cMKGFp6LTkMxh
Z+b2wQL/cXT0TPkAyJOcZsj2moIXHAX5KiX4EagfkYcYeP4Jq3IBfzIh+0rp6OJzskzep3mt3Yc6
jRT1gByrhquiMtLiM5F6UfyyUcd7QXuS4SdlOoZLqqK+KugNfmrs1HhDyy6d/M51Bwpa3Bh+3w4s
28tB/l5ON4UeFTTp+yZW1906G3afL0GLev7bdbDWEMsBwx9gnGHzMCt76ca2a/JnQWha6ANImsLW
OmwubLK1AuhImqfOJ2585S2I1Pg5LqbxRxurpg90KzsBY0mPi+L04Trazc6P2GbS8jdQcEoYk0w1
tpSaITeXssd8PEjoGCZVAsgl0rwPdq57097ZklXlJnzKxIoWmLyGYAucb4iO4hkONOHTWMcsULHF
CvQpMV6WLJm+YGKEuQIO4fccOv1UAgz2cyGW1m+MaH77z59aip9JjhwwvIs8YPLQoKzjllOOOBEa
FW7p45uT3WMWnhyVbjV2iog/nLPtoyNmTjKABzINuk1mqaAsFrHein9G1N7rM6DvFwvlb8Zu8EJH
3+0j8IeF0pPij9WY2UEMvv77aMEq9E1pDXjMjaxDeCRSlh9TpqCPUo0JoqPjpKIN245krICLzO6b
1szm27gQJfslboZ7yx6seSc6XzkqElLIvqWhSXje5FHQV3tsJgW3b6nLz4Q8ljkMaJg6f5A8IKhu
f68rtwHdYgAtcBtJorZpIpr+WZzV+MbbUSsCrUjyoyIcbDTatjzolfJ1jLNs5xkvTgYtGDJSG5AB
CTgqVue7tV1jIGPo9uAoaLqPmE3CCHTzGIkZvdkJ4hePJ5eSzWGLCQoln0x5/rp02nid10hxWUrv
lSeMPWaUyqsFh1jLRnqtto9r3Q877/Tq81FPgQnnwoM7dL5o5KbU9TleaQyU2+8gSZJD36no5sbT
nuzstaWQz5NAVMD4fMbzpbqM/S/QzAJTDvPGEGuYjIn1FnLMnmnz5XXIq0RGDkV/2elhRHy+VIP3
D8K60DnLKFofaInQffF4t4d8TaMPRpRXAcoozTd7KqfXRFvAtfGbgsou0UyJBsf6ObSTGeaotexE
2oszo3vMMiXgmi4CN/Ymo+n0dgaimtf0EA3vPaWfONpApElwYIZNqB/tNOWvvHRgxvhgg/5lDLjl
Hk3YM9kpVqJogzgOKkEakBB8eoJ49fa+77VHY9/+eTxO6Taw52m2gF/gqEQjfr5aBqKzj5MmGOq+
ODWLtndzXns0qnQpCAK7HQz++UeGTpYXFhyLQ5Ll4jPc1xqvkki8Gx13r/27bXRxPVgIr/BMUAEY
2W46pS7zdNVc1/qA4g0yqXPWliiSC+MH58V46jFqeUHZalLCVrGyo5oPw87VIc/+2c3BD+AxiXqM
9sDZbGJDPaiRE1UlKiJOK55BYimvVVe2d9LD82VdRPowo/eWMK4TZXg76l5mcHJtibaSswV0Rjbn
loq2HjQbLuucDXV9tM0xm05wS7DOLicjumtVKrAH+hEMXhO0n5xTZJYzfsuAc83/8rVqQ0g2Tvbc
roX5sV1o0Pr9iiJ/jBYjAqfQg3aC9pVIevaLN58rLisl7qjwD/jO9O+5jaZ7+G8ZbFgT7A760+8n
s2x33tO1RRk3cdAoHNiU8nj8Fb65uYYZq+4aiFDmvEDecD4sXYcol5YXH5u5WB9rczQ/7nwcmS1t
NwbbkrEvcRVKzyaeIPBAQ1Ap60PS4sj+NfVQaiU9iKPqtK4a9MooA355aLrJvC+SPv/Wr9aQHuG9
C/Fm7SKksFxYa+9v/6xr25V3QIoj6yiShPN3URcZ2NOEvGaaSyfEz08c3QnxQT039Lc5buhg2Fuz
DN2maHY+g3zN2xcCeEFqOkpNImsT+rUsVc1iKRosw4wBNUMVuRnwj9YnlyY4VrDt99uPeuWzS/t0
PrqLxMoFlqPF4atIwEcf+rxFTmMFrbVOGfjHYlSPhIPkJ7qMe3YBV0Ifgwykfug+SLGRTeib7XU1
24hFs9rtjyg5q2G+oE1XFu2eRKn8qzbv0+Y2ldkBFCH+Of+Us8NCdRTzPmfKgXB0rSq5R29lVztF
fpjtQqTjlNwMpcACbBZqkIeJ3Jk5bGRIgNm6ZPZpGqP+ae76Gd0aoZxapcmDKGGE6s/VODzbYpT8
/7i0fXoTiT9revb23z8vl4zs95C60H4+f/xs8ZDUGzVkDaEBvIz6kAcKaIa7qov6d8DrDOr8eudQ
X3vl3PyQyuRghavtfE0I0oVeqSlVwdxXhyIu7GdHSdqdDtrFKqB08JtgwkhHkkU2qyz2mMFP9Nxg
ncHZU7xrh5ra8HT7/V0cR1YhBEgZfkwSaGidP4vT6L2uTo4b1JilA7eevBMjSftZdas2aNN5Fxh8
7bEka4+dBBYVEND5giuzAUcXOgvqCgwbpUicnwA9RHzs8XhNDw3aDK8Ag7AjtdYGQWU9RqwrgR2h
BwZmJtqxcNz0lNV6ZxwVTGMDuyCghFY6JlUoPDdd/NZAXdpfGjV58ryxsI5FPY5OkHXqVBzxLu09
X4mdZk/54iLU8C6pQxDqgKWgmdv+vIFKflU1pRu4lgItTQe5inoOZMRjtTT6SUNmMjSsf9a6QzXK
IPGgN8DQh1gl3/hfF5vKdGtB2NINuLoRMmqFjePYUBnrAdSWdxD94vk23OedQH7tQ9IuQtXMYDpt
bQNPudA1yiyWNaXF2J2bORhMYDwf7wlfXwRTng+xDpp9eH8xCt9coY1CGd0qpReQ/IGxnjzn0NVW
def0cbVzsq+dBkYr0smZMMdbPX+Vs10bKN8uoPB1Z3inzbim1WNRowaRqvdDizTV7dN35dFgNULF
o51LKNlWr10yTtDESshXVU73b6z6+mlAnljD26ruftxe7Mr2JJbwAv9sUW8rtTFD1UmzvI6Qe9T6
Z81Y/luNGa6TPTp3FVOGpwSg6L+HF6lWjo0nOBtqqm0QQ7+MOsPygtqdYLYJXNxzYKKBgrHmj3XS
d3H5F/kWA0ggBAxkmT9I+ub5FxRWjn8GbdhgRd8JqHhZYlNBqdyOJYVPjkx9XCjJcejo0IvOaeHy
rt7JnrvpDqXCPcWPK/sJ5Tg+Lz+HIL6FpSAvFNWjnkQSRzGeyom8ah6G+VuZOF9Iq9OdI3mR1vHw
MrNyoV3o8DrldvsrEjg4dBRrQmxVqsjSH2yHRDf35ukpg9z7YzVX9a7tDRdTEW00dta+trtgQpp4
wcpsZJtSmoSaYXIgsGQRfsYW8shPbQpdriq7/v1YZvM7XH+F6d/e038kdM6yEh4Zaic7DPgxo+9N
8Ot1MWNgVkRB1cXW8ohqTD5+BVCPCPZYK6KvA0iuC/ICrle8dTH1m4J50oafvdetkFEaiKGHFBHd
+OA60jlRF5H7Lor0GU5zU0/aI83JRgS4pXjlgbcKDa+NRKL/WEs1+ZBNGE7Q4rNRgVZrNc2+uDBE
j41dI9FLizHvGEhnbDWVSlu5jzulMx4RI5vuqlStZ7/ry/KjHVlocy+GGxU7M6rLeRFvh5RXyuuR
5HMtnW+IRY3Svs4EklLdYqOugYzif3ZUlw8teNdDr6/lNxRoUB6H53Q/9+ATssab3xeKbVV+ES/N
npfHlQPB+B5KNekG+iMXsJvRRQCkF3qQRtX4eW1nW96N2fSYoTgstY/jeKfBctEaoMX0/5C+5IiQ
j89fQYv6VM1USA8G0ZvBuNoiAGStnZYS1KM/KQPt3qxpoVGSlHT02VKor7c36dWfQH8HtQRCIK21
85+Qo/ncTXGrByVv5a4x4oUlcd3xjmhFjy+FUtpvENIaAjrTMTh/r8Zn4PZPuLxogJcjkcEBZHAI
auH8J9S4pTD3bYygzur1aTbb0setooDmOa73t5e6/MSAy2kBswjmbBfeBXqij5QgzCCLbLYDDGiX
0BmzH5mbpUddy/5VrYrQqkqteCR0uELp258/WQrfo0ipiwLbomvniik5NW5Rf1KT6p+rOpYCliD9
GWkkYCZ4vtQy6V1cN7aO1Yzj5b6o0/HHOFa2EzI5guRz+z1e7hpWQxmFwRwXB8PmzWrOkmpzmRhk
k7n76OY4D/swl5bUzzNNPa1p4vWHIVfg9Wp5U//Qi1nZu78uczwJ/kbbHFoolp3bSsfrTGeMzRko
btOpj2uxGu/ZNePOk17bMdK+D0gwLAjk486fNJ7LmrgNeY+Xn/4q19g+5AaUY6/UnHdGY+nH22/2
AkEk94zUQDDk/BAeyWZBtWvRt0pLGDiN59ahJvTxOIy9+2Ch0v4GZAGUqsLOy6Atp/ZzxAACaYQq
+hoXrf7m9m+5djBhEKKyAjqXIm+zfftlmFoxQ8oa7ATvxLpM7tLBVk/SG2HnNV9ZSkPxicodPjXv
e1PqicUwFAceRxBlWvFqZu57SuboqY/Fh9vPdCE9xPvlSWhIUlfC2N7qdWDDhhVS1pmBI7rqHf2v
5kNEJtTgQxlhZlsojfEq4KXrx7yNe+GLtHOwFe+h/viJ3WOolDjVeIzHtrZ9y4YiG2gtxPp/D4rS
CZV8kS61ztTvfN+hXKz2xQTQnIFni494ZdYhchHljNiDXh92Xoq8a88zFbndKByASmDic9GpsJAx
GfrRCEr8QwwLVbEReSW4W3b71s0XE05DFndf13bJPsdtbcRB6TIopJGUj4FqznW8kztdwJ7kZ2Ij
SF1o/s13On9+5kqdWnaZitVdUhzRPDB+jbhhhBgZKT/RbROoO5sl/g34CqaYUlRquKxDv/NirsQ5
sPaEbhJ3oAhbkcSkWqVgZIxCUBMhwaEyh4jNpv8kKC/vETrKWj/2lJRtg2LiV8am5c6I7dp2lSkS
yDpAnFDBNylCih6nEjklQ56qmB9Uc8gei0ztPlr4Ej/QrsQCqxR1kLQrWWGhxPq3SVXru0Kk06nq
+uI9aJz621yrxYNVW9nv2xvnSgxGyZ5tSl+ESnELMjQGfZitAoxN0mTR+7JL06M3DOVOt+naZqDM
RoaLThL+b9vNsLhR3S4xfmBNq9vYY86AGLoB4oUfi6aFZ2qKDw21nC6lIdTXbIUeh2RrvJOyXrkL
mBbBjpICorJve74nZ9ucHCftVJK0Mvmg52n72dTT9BOkZvtRACndOQQy8dmcSvgYUjyK24frdnPL
atIIuXHxCrHQHnitXCc+jnNRPuje3NwPRge0iiHk/e1PenXHQf/i8AGnRPRH/qq/CrWZp2lWaqjA
7uLmuxxSPTCBWD6Alq5OlbsWKZTeKPrPRpT+SynlrcDdS7cVKnb1xYyFvfhDrJbBmrvDW+5PbJFu
/8Sr74X+HN0JW2II5K786xfWK7Mg7hAtWKsuudd7FDqNJkoe4Jgh3Qcbu33rmGu3s9evfX12ILMp
kNwEyk29kubeOOdVqQWTXse4wbZL+rbnhlkPQ+YgVKhPExoyt5/02vkCKSgpHTZFyZ/x2l9PqvSO
2pjtogXqYq7vvcR59YBYfrm9yJW7l3z4/y+yCTF5lbiNYDIVLB1UpwPssxVhPi+uSmQtB/F/eY0A
WXFpYxZKT/L840VrRwpQ4SuFZqxRHqkQx/nIIVgCc27rw9Qne2r58vdvj5HUKHNA+cOp2pJ+lNXU
lKpJSY1TvbxvRuwQRd5b4YiDzj2WRL/ohDQPFTjsu39/sfAqoBnR9wC4IF/8X1/PG7I1d3pUDUDu
QqE0TC7WvJteILrtoQ6vPiOHgTuKJBUax/lSGTAGxSb6B70Xi+6rVmrR/CQy7KAZ/VYGOlbIQIWx
gY1UoGsi/lcvaK5rkgdYBkDAgGNvm5NZnRZz4lLJ6qhVhfGCWEKnrtWbFqmU4+23egnQYC2YI7iv
IcuFi/kmLDYMt2qMlfRgtW0hHu0pm8UrimtzDGRy5iXjMA7ouKLDoTznwkSwvOsrKtxi0RWQ+Iby
IzIXbThZ/dS/ojHg7VW010IFWr7MVJl4U9ZvQkVk45IcI+AZ6DG0r0ZLcfhYk/4Jm6Ff0NL+GdvE
C5EULCR7VJksbY7UMAIKsQSdLeSq4SOWxqcJA7a7aCyKkzu3ziEyk2Fnb/+5c7en6o8nBB+CotPb
PGPlWKkxaYQm8MvN+OCCH3sxcr2qfDcXyYPUVUwDxF+04rRMqzL6Y1opxsPc53PlKwlgQp/iOan3
doc8VJvfRW0KFJIin5psy9UCIKDV7EFSEkXUykmNLW0IASO3+ReKj7U+xQnlzmFojHU+JXEKXY1E
P3MOiaiL//Rcb55aHXtBf9GBNPuqwKQHpLoW7+3jK7GdkMCFgsEKDJ0t1XTQlZIquleD3mw1WjuR
HhaFu4S3T8uV18HfjnYpigHYtG8NapmLjhN+7NhxUmTci3q1PpXj+FbNWuX0rysRY9kMcmyPh9P2
VhYjUlIaMOZA0RrtlMYu0h200r8XPXaM/4elGGLxLeWK22sxqdLY6I3eDkg5+kOlNdUhNa3sjbAW
sfP+LnMNngr8npwKAnPb6hK0q+nAZsQcjntpoJth06CPm8INPfSnn7RqcI8igtVz+wEvA4ichujE
AsnfIsadh/MCVxlDbx0s6VKIolzCSKcI1Tqhy1OenBoju9vrXcmwYYwyoJcwPk1OfM4XRGhqHnO6
PQGtBPNr2xbDN9SXAfB3ZXof9030rKHMd8w63XiOhLN86Otl77q84JhIgB9tcmmkIzuC21onwfZx
RkvOJsNqNCdHFUtqTMWZmJBmgYHd+po+GA/x6IhvQ53or8UqdbisCL6P/z+cndeu3Ea2hp+IAHO4
JdndO2krWLYs3RBjy2LOZDE8/flK50bNJprYwnjGBoxRdRUrrPAHPbPbH2ptu9+sKmsG1MOn9gva
AwhiJta81H4vlPk7UPvWO3uF6T6xYzrjCSqI8uf9xZRrdX0DMQ3KqawmyNabtrWWLOZgoJIVOFo7
qRe71FIX1z69TpGQxiUPJPY8n0cur/yUj0ZaBzUFC/Mgjr+9XqgdUAukzoHKMioo11+00+1ejQy4
fHrWQXC0MqJVBDMONurt9SKTY7jnEt5GrWIzyooxZKOsrhmo86TVn1rRFEpoSt/lZiWnPnh0dkej
JEbqJWVWrM0uxXh0zGPbMwMPm9HuiYbSlL1bdUSLAsfu0RO8/yH3hqMihSgBcqtSIu56CVHwk+Qr
7D7WIXW/2W5WncYoSf+u9UP3h52vBaJCGihDqeby3NS/9BaLjQglZ6mI6P6jIbr3V92Pb85f4SVq
rJzJxqAbv7lVQAi74B4ZZFUbxcA3oc7PVPgSiDhzt9qPJdIP3+4v4d7FcjWmDFx/jYH1FI1TUTl4
acB1mlXMk1D7mc8DpPhPlDnjP9ZFc8HyR9N8yeZEfRb9PH25/yt2PuTVj9jsGyvqVlMsnEiAK+sp
xxsWV/SmQ+MqPlJ03xsK2XzaqoAeSE83Q4Hu60sKjG4A06TT0W5ZoydlbbmglHk9KhDsFIuB+VAa
ksGOTBI3q9vQTGy8onEDTRGFcWmSwvhgWv1qXDytbPPQS3UkYO0hX6cHp5u6v+Il91bUw+PpEQxs
VB40tPZmT6GYXcxE6SptdpgaxWZH59oJ7Ly3v8PNLP9HEj8LPzP06Sg53nkkOZg078ENWNRJNoMJ
GvsV3AcGKxB7EatRvWoTAXCSq32gu8t4QHHdmxwWeYxFhsoLtVlsM07TTGjA87TFUbQQIQJ38rVU
TaOwd0X9v/t7difABjJDN5KCF6krIJPrk4MWIWD6kdNK5s7/mtM0DkE7pGPq60Wh/5Gu6WL6rBB+
OXOeVhfRGZRiKpCTxSCSj0o0ifD+b9pbASwbiSMhGsDLkl/kl8O8WpYSJ0j2Bopqjn+WcSeChnY7
TGpLu9wfau9CRBCKpWZfm96W2eSi+p8WlESDNJu6bxnV9qcGdbLk4IqXi7h5q2kHyDYsCSUg2M0i
R86C8WQFdiaxKPn7eB6r37FXnmW7hzp4p5TqtwzX7oNnU94C22F5VSiuAVCiFrJ5WczaWEoiAjeY
GtOt0HlI2nNChGmesbNbY39Z7HI96WoTfx66ucCKexoc7eBH7MVbMnOEYedKg5utg3y7zvWIhpUX
NFHmoLMtFIpZnQPG1wfppnxKlLJMg9l2YnyXwa7EaM5a6xRa6ZB+Vqd1/W8pivor2FgWcLQ1zJwF
2ltISls6dTJX7RFsdZaseYydxDZPsfDQhso6MJpvP5oWoatUzZFelttuiZKmRi9a8F7zbHghMAFs
qAt1/W5nrXZkDnbz6XAkYSRAHbQ+Ca2uz0A/GXMtIphKdAyGFydFOAbJw4JXJakONuftBcdQLjcb
/Hb0VrZZgDY4ebPEXRJaYmwvuS11l12juuQL9sMC/Nv5/pm7PQxQd2XcTfUUUPgWoqOQU2FylClB
ZUbxSV9RYddT9UMWq/U7czJ/uGN2hIm6vVGkc6a0oyVnRC5BXgO/3Cjtmlbkh7RVFFSUqSPnRAKU
rl6NZvDevEcYiroAPHqZWW3xbN4sXIzNZrqntYWFezOyFVepMOIa9cFC7s5KDsRaAvDYAutRjBKl
TdEjWM2opnPjolm9Kt1DZyj54/1vdrtH0Ir7mQTDV6JJYlwvYDbCicySXAl0vUCrLvOs5ZQq0QLA
yXlfquaP+8PdbhGGk5uD9pwLEVO/Hi6m8rYAqY5Q2qsjZB7Q4HtoaUMBkxVPS9yXBy3oWzY1fC88
0QhaKfZDQpJL/csGURFJRvIMFOKac5f59HiQNx1ivi8+UMADLytoFQMGQwr6Ka/UYVz9NKnR+MPT
wxv9YbDUry5KroR8aqb/lzl19s7rO6vFNA+/n1f6HZN+QUwNsx9/rVscde4v2U4ITIuChBDwgGxo
bhsHEQHuSLdGCWaqI3/YmJT8kdfp7Lcj7ob8PBHGnlM/2JnxpCO8/C5OUT29/xtu3xvJM0DDiMeU
9HoLgEsWazKpdwEqm2xcLmuJd09a/Zx1Ze2bs119xTcAR8IS7e2ih4Z1f/idnhLjU+di/gRrwKuv
v6KTeNUEahXx/9zVSIPh9QQZcvvfdUPBSgLh194v4Wd+TRat+5SYa3qm3Cy+41XQgZk3xouVaN65
LoSITpmHNd/9H7i3rcEJ0x7gYpdsjOvf97NImKmOQoPRc09mHuXkK1oSoP49XhCrWEKtL7uDQeUf
eh0E0NjTkB/ns3CEt+3EIu07rMfRWR7sxfoSNXXNY9mJUG+cIVyoVT6OaboEmSKSg4bq3v0ktS/Q
vqWLdmPt2kIlBl5aoAuraSgjZLoTemXkPhlWdVTU2VlZ2T0naka3S+6+65VVEj2tFpOV7bKBwNGZ
8hWRZ8UwA02boxBj3TykRXjUuN9ZW0YlboTI6fD3zYZrtSLlvzxlse4sLrt7oDesAqFTx0XNToVe
xD/yaZ3EazJXR4JPO8vL4MSHHDSKB1uy6ooEDuxSVwkWjBXjwHIFiH+EIcdLrokjKNbOAwA+APUu
+j50CbfPWt07WjSOZRx6xeggFaHXyaeYF3vx12KOnszesv6+f1j2pifvMg6zxNNuez0Cpkdbd7wB
rTcB2FGK+u9SBUKs4Mbx5TeGkkYpvHAy4tqcy64bxtgDnhMoJsl0YTrlQ9aneHvM6H7+xlD0Jcnd
KY3QubneqFE/NUhkGVEQz5mHzKmJ3mNZxlXiK5l9ZPa5tz3pDNlwgBHFQhzsejA48UOJx2wUmGYs
Rvi8dvkN32xads2o+JMY3cwXXTFpPheKeSS9tvcBeVIRa6I1oLN1rkfPjZYPOClRoGMU9y6xpzyo
C5TMfSrA8cGy/gxSN7ecDpxWogyppUFKuh4MU1rFEiKNAg8VruJZ8eLuuWsV89FM8+yL0WjVjzXK
2x4doNZ8BcRs6ed1FsUfXT7jxQytq/5nxDEh4l6MZ7TZCXGwpLGN/D3U7PwgvrnRzpeMYMl1JrgB
lEyP4frnQlJZEkRN5HEqm9lHwh1utxI1wylrHfMTcceo+fGaNO+bVk2WcEHb8aSMiBWnUT++VoXX
faQNtnZBhlXjCZvJ9cGh0vJ2DITkEPAfEH+ICW0ZWHGPdlq1WEowQmViVdTJOFGjNUOECXGObkVv
+UUP6+X+Kdm5baDxouLG4WeBthSGOC0nz8yAIOJAOp67URGg9nkjo3l+ra3yreJe8mtIdCdVAJSQ
bzKgzlooLnvcpJgfP+kITwXYjRMv9cV00Wb1dH9yO+U0hpMDYQjCuNsXuVxVvZ9UXBazYUjPHUW+
E3yN5NGbsUBojbypMFOwxs+rKJovseNVj0kv7MdOrM5BsnJb/pDau+B4qeGDUbxBhiNBMCIzrQSG
0NcnaaeL3K3ZP9yf8E5YSPmBO5y4mkO6lTogEOI4RnoSjlhEPuRrEn9QsslD17JsghJo43ngqPvL
gPxYqnEz3R9+JzZA05PwRz5d9PE3V0NlKKNrLMCD8FjUzmBrvXM1acjTdYkZWq2l+i7qJQex6M7l
Bw2NpvxPPB3Tvj7ggzZLkSCS6laLnBN41jzEjc85RdPx3Scvi83dh6YB1VlQlZyWbRGr0xXd4yQm
obZ2axoAULH/MttpfupMNTnpXj6/mHO6+lpbTF9rE8uEIU6PVCN2JkwpAmF64P2g/Lc14rT3WtT/
7DhM10m7DDXBJRWd4p+RoO3ospfZ5mbCppTnAGYDHkHdymOn2Ew5oA4SXrSifmxocH/ubGW4VGle
PIiyb/8u8sGTb2ylPyLf7T22swEDRdeHr2MLx3oeYMocbLOdOwsajsRiyJ9Ele/6i3cAMUwjM9NQ
8dIfRg8CxogT92SXIrvUXj8fXJF7602uQ9ZKrRhay6ZAtLYmSM1Gx/hlrnjGJ7xNuJ5lIEiSegSC
3zlCJrVY0GEUpGkgbQaj2NsjET8yWN2rZLGz97LaqwsozhYXYNTG4HfGsB6s6A4Ehwq4hMVbNOO4
nzZxmTPpRboiDhKujapfxGA4FweubhhZ0QWHo/cgd21pFVI8xgQgfoO/6fu+E1rYo/P2lBmIX4q4
iU7375O9lSepgXBF45XwdPN2Z3i1Lm5upGGt1u45W+0vHVCOsB+j+OAb78RvyIYgBc9wFBy3OsvU
O9XVsbhEki75mmG28eeAkbBvOPXwkhjD+MlAYND3HKU4qIfsvAu0VqjNQVTis28PcxxbQwaDKw5n
0el+joTsg90kw+XNCwkGBvgMRR7J794s5JCgUjg0bRzWolovE8i456nvW39WU+fgm+1OCBwRHQXZ
lty2FJYIz5QyqqC4xVr0zkhi411dr8lvTAgxPlrhlGFA724mBLUpKVpricMqFTGGV93otadswti+
T9Wj1sXOfcORpE/CCtK62Ea8hhiADqUELZTTrRevFDxmSzWnftp6ogsjxRy+3v9eeyMSLkg7XEpz
NzoLeTWXemVwxS9tHV3cAXl4d3VX+ApG/JxpZXpw/vfGI/lDpEN+McyRNzdqrK6idayYynerhEOr
mScuocFP1sT9M++hwN+f387BpgpOJRU5R5qrpn493ooeUNTXZhzaExFuHlGKsRc0j/ATOyIe7A7l
4qqqEgSSvW92StVikihM6QXWNmuYRnUXOGVqfYx4md4eibBJfpr2cl1BRb6elbMOtjJVRhGOhr76
cTQqD2qMm0SCWc/bCz7UmRhM+sYABtkM1aap51SrWYTL1PbvDb20n7DNnV6yVXk7I142K2xyWzgL
PEybp6Fs3bKzkzQP9aRBACEfUHEy265q/VyI+WAJ5e/exBuSHyL9dymC3EBBDRLl1WnzPMwttf0L
2E373MeHiik7tz0qZzAUIacT3my3O6Ar2mRpl4c99NTLkrmYb7QoYk2ri70WbHgKp4v2Pemctxoi
kv/AUpRcO7ntta0PY8uXbLxsYjFtp8Hxx/0+Rmn5GRHR4bGes+hgm/wMSDfrSauVUjHDkedtwdkz
/ZDC0NoszMuOoMIeIrP2RzuawjnyyncDNcUHZaick9EJSnp1Nfyoyih7iCvTTIO6bI3/mdaU/nv/
+O98ZQp5mDgB4qCWt330tEr3OqOss3BNhQpIUoH+kuRHVJudr8wOot0OxB+ZjG0PMVoInka8T/jK
i2uEuaJitamTi2DGu+b2ZZ4c+1kZJ9TD07SxD67UnXuHUhr3ABkRFeFtRAFlZQG9kRdhUSzZf5Wj
xC/x1NpPqVt9ub+ae/Okhw8ijLIBHZzNDaePjqj40IBDqs5+Ih3JH4kD1BN1e+M0cgmf8rRYfQIA
8+H+yDvPBm8vvRyN4grgOLkGv/Ryxj5RGytjjjRW0x+DZfWnaTEE/sVW2z+M5XSETtubKlVnijnM
AP6//Pe/DDgkqw0vCvR1PqribPRD73fwlUIoZck5z1r3YyTWxtfRy/74G1OFTKcRjAK12uLxSXJS
tH1YZBNdCx8p7OnP3l2+Leo8X9zKO3KM2ts9VAtoS1NYljyHzUQX4EhmNqNoIKzq77mz4kCb0cZV
k0H/8faZSSdwwgwZ3Wx1SJuqW7xqVYtQnyobDlyl/a8aivKD0OjiGnbhHSDIbg8/NTWqMjC/qOXz
dl1PLe3Wrhe5godiuuYB7jz1ay9W882I4utRNhEGtnV5VRfIKAwFJuCDmcJ3Bdz7YZ7oFrx1Abli
CHV5TPhQpMnXE9KUbumTYpWQ1sT5AyGGbwqp1APEHuu5qIR+cLHc1ngYTpqmkLCBX94WCs3J0tpc
javQlWYbNclp7+ew6F7VmSKlOeCJ7FuTTNdmfCV9p8vTt6OZ+QkeNQGABYA+fzZIfzmGTYRtkIqk
UQj6zu1RWzWbz9bcj0+R4SmXAmWdN8s7YrMjdT5kBwY6yvbFFpWZRJjs0u6ho3bKm1S7rG7i0YQy
jzQcbo+eHAqAFjc3n9SRl94vk+vNpqOs06IkOYqBfjMti3dQA7vRLyLLezP4hKFILEhkUOsmaboe
DGja4MbeVIVCSdTXTqFWMpdp5WPimh7EAnv7RjpggUWFU3KjTZcjxojkkNQQwy0Vb7dCf7azVQ8z
Y/bOy6IXp0YfloubRAAOIj367/4pub26eQTo4IGhoDx5Kxzl5Ilbu3oZilp4vjGRRFVAUx7xu8+C
yJyXR/b8EqpLKQ5Kr7evFCNTSiG2It0AUnS9xljSr07UyKsgd5dXK1t+FJYuSkCTaCrjnTKd7s9U
JkvXMRcIP+JLSt28/YD9rsfLCuDTscp4qrN+n7TVHP26mqqXORmcACXnxh+TITmAAu8tr4TB/HQj
hV69GbSOSYCLIa1Cz6QP1EdEUyg3CPSyrBxMh5Zf8tRL/9KUMX571ddB3EDqFKNjJYuw1/O1hS3m
deb+a/v1P0Op+tce8fKQ6h/MCsdB9xF9zaOMdae0z1tMs50eCFuKMuj1qErlNrbwrDqkJIvGU+Up
hRmkhW1844aIh1M84Kr+qCA7SsXMiXAjwoC7AyotpFJrP+lHYCu5jTafHUQIXmuSQA0AcbMMFTHg
mKmIA65Wp/lt7qxPSPOjtqUP0cGTvTt5JI0tbLOo2N2gy60m7i0TaxQ8WO0pbLIyb/wEgYXGd9qO
99RKxUs9JesXwPAEYaSK4uNixeOlNTPvzaUzKC3SBohclPt523MouxkmnIEUdmta4hO8tdyPoqH4
4mJJTbjtlo8WGilhNMT9+f5B2wHiENjLludP/1S08K73ALdXqUQ5CXdMLKa+axNreme6i2f5dZcz
b8JWdIAt4sLuRbHT5K+oyLoJyRaTjO/+b9m5Xen9SosOVgLaxObrz5my4NMe5+Gq9c3TOOnuQ66V
01NVLxILFxlP9SCKAIWI8c8ZWvPB8b/dfNIxQKpIo81HX2Az/JKaWtsIBLFWtPsDHZe/YDaUxBej
0h2k6LfX20/+Cf0PTJ/QrpP//tf3sRibOcVdFuPz3IP0qzV/iSZfQmTYy0cFI5Yv4I/U4mCX7Xxr
KiuwIuFMk0Hzj9fDDnWnzQ69DyxQBv2hhwYU5hDY30HzmpDrr72wWG39D6gYD8vk1s/a3JcHv+Hm
G7Owtmxu8Z6A0Nha5ihF3xeDoU3BoqUgvfIU0Cj6AXXhT6pQHF9zV+tTUi/pQKm8m6sTldDi8f4+
u1l9fgM94p/OSMAottTQSQHwoM81RuJKZz4iJTZdHLPNTkmmOB+nscCQeTl0n755QX8OSncUsQQp
VLjJRnqtH2LRNFNgKnWDRkoyPkSNOZ76pfyixJG43J/jbdVCjicFeqAdgmvYRtSQuYWBTvOEYGfp
/VUXdvPUeUn/1KzrEhqoSD0Mnj098YA7H7oxiz7ib2o9jIM3vtSzanxr42GxDj7+zQMrK3tg3WiU
yzhii1vkOsnRa+wm0KaKe67qRscxvhoCsytmv3Shu8+WFSEa0JsHy3FztuXIyEX8LJcQO292voWR
pzfSpw+GwotPbdd2IUz7LFic7ghWuDtJWSqVNjtyzOtDVtKnNfHLE4Fjd8orAo6qX6eZ9tCVGfax
nqecO73tfJWe60F0ujsyQ8r0mqB7K1jj2WuleA2TdC0Bw6+bW+1dBZTrn0WH4ltrbvcRX0oUR5HC
Mw6C8JuMlAWW3xakAG1V3pLrWQsT6CsV1SmI2mEsH+vUMP6NKbDmB+/VztmVTwPBIcQekIKbSxr9
hbnqZzgWbtmUl1UkoCJTXHL/mKZ+utRG2X50lhHHy/vHaXdYogSZaaAktpXiRAre8Lo5F0HplOsl
Mib7Qa9mnFmzFXWXfkkCpUyPtDh3vieikOgJgwYAEbW9KwFjk9HZCCD2eZdhoNyNId7tht/C3YJv
IKLvhjPFj8OaHUnF7hwXCCZI4/7UdIE2fv016VFrAm4BkriVWj0iC5C/d42p+E9rNP1g0+7cixRV
eQnhtcg2zea45EtrDMSdIiAYQ8VGYKCEYUbTvxSjYb6r6rj78+2fEuVdONlEmhJlej03XY9Rzulb
gbVlAv0iW4rHwvAQ3VCr7pR2EZqDc1q9lQNGUeMn3IBaFHfD9jbmJnY1MP0CAFQynyOE6Z6mpo+f
4YInBydk79vRCYW/gz4tDZRNKUVlOW1LcEI6JFQvadap79ypK4PUHaOv95fyZ/n3Kl6X04JoZlMy
pV+5LQ8PvYVHgxOLYHGb/MvcpyhKTLwmCFROqOf7SDOm3XkxtdH2W8WLvnqxyD8VphdNPtYzI9y0
NoegEhn6EiLTWXwwFF1BVzLqDIjNo2r/7a1O+S6rivhbi2g/wp5WAwKQSq5+xD/a2YmIK0A3JQiF
dbq9wgqtnijvehMaP+DBgW1oF3fltZiyWXtWBgqJB6sn88nN6kk1Zrkd5BnfAh51pF7apCXMTKpJ
XX0q0x1sbdstLD8roil+Wocp/+qwhuuDqMqy/Ji1SzGF1C8R5BydKP3giqj0fEuvUP5IV8Uzw9SI
53MdN/jHzsU8o3hhoYXs12O2vp+qqTyoRO4tGtcimTqHmOt4c+/TDy3sJFLmgPwJdjrecvH3brRa
vCZTL4l9VD/SI03SnbdGbm4q5qRuhOzyN/0SPWujm3RTr82B1SzNx9jz/hn0Wj/Y23uDYM5KfVxK
DVD6uB6k7NdUG3qdiCEpRj+pTBt6TJWf7u+BnXeFGiQgMzAFQIu2aK+1adxUHRRUxzWxPvB1xaO5
DhAR1Hh5WMvaC/LE894eDBm0UyjOSf9dsoHrqWXmMnjlShiWd131Qyxrsp4trtvnJc6LI3Dk3gxB
sqGCA+qH4HdTVFHF2htZTMDfNGnRAqAzm48DenVfOhQjYcxk3dntYvvj/XXdeTqp7oIzp7OL0OgW
c5X1kzbVEDyCuVaHIYgrO/2YLahGCux2Qb0XVv6imnn6rhgm5eCb7lzALCyEUGlbQsFtsz2BzKVa
5XGPyB7daewWNb7QgehXyRdUpoOXZW+fskElHx9s/Q1holK9GdBQMgdOVdlf+ea67quZfVQA3JuU
9JKFqwK0Fh739Z5ZPa/tLBrjAcacC/bJTf8s5sZ4QpUDJcj7H29vLCke79BxpdS47ZbPPNHwAoAY
j5ScQiuZiXl6Te1esrzrf+MsSI16Xi8CHmer8VGhNAm6EF+DTkN+PGJ7BAt916dF1bKD7GfnS5GN
cX/TS5UAyM2xG2FWIF/KSTBUFMz7xoye86prDvbDzoVMPQ/HDxh2Evwmf8Uvl6NhVoNRLjRktTah
rzA1mkMvzxpK3xJJ3T4thW0fxP63pTSc9wDlEqaid0hpevMIUDlpeZ1cJLWXJlVOnG71P0hM5jsU
n5YfePMBdNCyvgHu4M2lGkK1Ly9qq/S63/Y1slRv3j8y+YX8IW9WosvrJUjKGMhTlXF1U0Xxs3lx
6NSP9WVCOeVg6jtb1SLRY+IImlO423zTbJr1jDKHkBQTG+2swf5zbDMD8lpeHAy1c6VZFOlM+owc
dgAQ17OyqbqN3WiKwEBe5EEXGlJCmjW9Ko4+v7fWXH1wW5wP0i42Prx5PWkYS20RLAKl8sf1yOnA
OkYGk7SsJXmNi8ZQfcS8msJXS+PNMkbUZchqpCY9rwZKhteDjQ605XFxpqBy+vzPPMs8X1UM6wW0
bPZ4f147R0VK4BG6UpYBKrYZymwtu1GxNIBGqUyvS6/pZ0viN3u2eGh001G9fecpZDxH9o4QlAWT
eT213NN7r9EstHGrUZyha6KAI9o/bS0xHpzCmx8r9dBEa2fXcK/x7YiX4Kdu4Z+2oqJ3mooxWCwz
L/2Yll3vm4tnv+Jgoa+Bh71THcZNW3/W3bw+smDcOR8U2gBxcEqgWDry5/1yG41epEGkY4ljKy//
Rcul/JeiYv/Odof0NyINuvwEGkTUUEu3maTdWW4amwmJHXbkj6MxW6fViMU7XHnQ9ueyQDW/WA4u
dXm1bWL4q0E3e2jQMg35azKgxq5EkK/O8lisMZzjJHfwIM/SZ8Wuvpdkv0FF0/7trxftSDqf9JCR
r7nJZXPV6hM5OhJAZlhPWnOGia9gEF4dNQr2viS0CxBQpM2SyXf9JTszjikjsbpzIpYHrWqSoIAG
gs6nrZ3vn8tbehRQHCm5RfcYlP5NsIGDUNUNaBQGjrBx4+qa7HlV9OyZ/Z3HXAcjqrKuNyYfsGp7
trLxYWxKu/VLs0thERTWRUbuhM+r/R03hTUj6x6t/yUj+qv3f+neiYYYJzk/klVpbx4+d151GyA1
+e9SKd+dOZl13+u1+rGqR3zqUrWS4iTaH/dH3fkUsBa4s/gcLNA2kAC6XQ15xqECeYzxpFv070qK
ymeni9cvvzEUFCMJFaIns3VCMCYKfp1QR6SuO+WTUbH8Il9KLq5WGAf9l52ritcF8DxLSYi0zb/p
F7RlZS1j0LoIVytGp/k9p/3zWGUK6plVgw240/rdjN3e/VnuRGaMTFwmZXooYG5ecX3pqXhb8xgU
hq08YGZqB56RaAebZfezQROTkEXJv5Wb6Ze7sG1INVaTXd1ZTvfX5MbKKbZb1/HNSbEO8p/dsbBh
4tKloUrB9HosbzHMnglz7aucUTN2zVBxSWbB6y3h/cXbHUoW89HWgDy9NdHqYxVWUuayG73FfcBt
IEfXM9fO3CFvRgWA8gD3RPmVTEQy/a5n5apxkax0/wKvcaJTKhwvHBI9Rr1yGIOBTBnJ8fqIunLL
fvw5KlhkEBDSF3KzO9bEVsukMsZAILZ+XksnP6FEuL66KNQ9QHlwlnNTm+05dzMDf8S6wNWijsRL
pBbT2dCz6SKUCbU+Jx6TUwGAIqyGZTkSm925imQILltL/I0DdL02befGWVxonJ4+Fu/HdMl4FGrv
CRpe9gfajF5o01J8uP/td14/2nmkToRqnJstTMNEowAIE9usG2fx6CDk+zXP1uWduq7ZRYxlbvl6
NEYvWQeFX0lG/cgBfG/WHCcJFDcoa25fpTkbKOAkhDeGMruXonfn5y4mm4vNdAxbBTOOVVeKAzDM
3nUh94HUhgT8vJWESQe912uq8YGwavddrEyqP0Lpvdxf271zRXOdupC8MihKXn/Q2dQbFMW5lMy2
7U/IeVb/tmX/X5S1w0HK+LOWtQlifopP0+CQ6ixbJPwYsWcgwo1B00euj+Ck8r6phr9te6hedSWu
aFKaeqjGyoLoawVMXq37UOla86WCbfP1N+YtsXmyJCaBXdfzrsWUiFyXz4AVDWdjUP4RhSk+0++o
D1oPO5uHp8ZChcOSILWtQWZMrbnLa2XgQk67v/pqVB5R/OhNH1nz9X3a1cZHM8KE9u3pqUSvU+3D
BAchnM0E18wbRb22YzBTiIPh3rr+bA32+7mc3040J/hGbB6kKEVm9AI2AUqC3n/EPUyKM6rmuWmS
+U+ERChB6JM9Sk6pEzpt1Uf+NPQDTlmoIZ4BHrWP4L6ri2fWy+y7VZaZJ2GO3qOX0nAKY6VWTpPV
zr+x5cG1EfpJTDs5uvxgv7yQTaF1TTp5WBgnlFsLL0nDIouyF1t0R3ykndMF4ZW6hUQa3TqvzcpS
j0rbsDAtHLV0bqJ/krFJn22ndg622c51IZNZWgtIuPIab9Jn/B+UMma4QAGMfPF6uzxp0aB/vn9s
dpJZMA1SahgQudRquF67dplw1Ryxfx5Ufcl8Kv3eS0E/42szD+5rpuTdj/sD7q0gqZZkdUkqxg2G
Fu/KaamNIcgRiHswzeGzpiiY4aT9kSbb7tSoBUKhwZSZcsr11MykaNp2YiSE1ggCIYwFaRyhFVSo
8+OYVcnBq7ZXz5JRoIx3KQ2YW6L5kpix7rSsJW2VCKShmnyZUbV8MkyBpUPSDckpaYrpW5HO2XM+
Rsqrwuv7IPJ2VH/jsgAoI7XEAZbTQ7yee99OncD+EZHDqWvfF1FphC3+84mP2+z8O2OBiSYGJwFD
pP96LMDqBgks69yUcVIGUP2tp75GQdFHomv+dH/77IQOUleN6jzoFHDmxvVgQG8KZbUZrEaE6Wua
j/nfLeiTj45dWIo/6roS1qWSPM6al9W+3mvewTuzdyw9DX14WS6A/7i5hk2nt1eKIkNQzhFutEMe
nUks1fNvTPP/LQ8BWIKQuJ6mkY6OnXaMknnDFEZTpvpw6WD/LqUVQO/MX8D5pS9TnY8QhcVR/WV3
lQ2aEWTtdBm3ecDqlaVGsUce0t645GIxTsY6DI+rM6xPg2UMF2/2FHqzZvQwN4edutsXFlwl54eQ
HVzdjXBIN81tNpjgCHJtXb8iYOKeIgT8srCeParBZeRMii9qRz24DG/vJvIe/qIETHwGpPZ61SvX
rusqSaagRhkjYK3VD73dve+sQv37/vf9GRtdx040CTmfpFqABynuXQ+1KMVsZD11EVFFnXWakI/4
oKVmQy+0SdS/lnqunyPdUb7Na1a95zDoJ23y2kdZ9/670YTyAoPN/aNSoyPBvb3Fp92AIimJmayL
Xf8ywCOVkTvRGFhZBN+mV7Fk6nCOrn1EKBO8JV3LT3GvP0hzb7ccx1rqdLDu3CVbqMyAO7ZjYg8W
eF5etn69ugs48d7uvwIz1OwA7/PsYohGfEtW5DPPubHiW3X/q9y+GPwGZJ8ojHFv3jTF1rJvnNkB
45HUor3oUxc9T7luftFpVn+mN/Nm/QxZ3OT/B0EOqB3c9+ulXp2k1t2Uyu5UUm3CAymHBI8JGpAW
++Bx2tnazAhgB0AvdtsWmjOipex0BX92wcMctImIAbK4dljBXDtYxd2hkCiD9U6WR1H+elZKNlR2
a1L8Ub3ktXal6VLpadWzrY9vNy6UH4prCiAQEsUEMddj6cIp4qohyVbw3Oyeja7MF9RPRu3gvO7s
DBixks4J5Jn27OZQJImXqsJjnKbVpnOUmK+ZsUZpmExOGWrLlB9F+7fPDHJ21K6INBEnAvV4PTEe
gNTAvJhaJtCNVyiGWag1yRGKauesy70uifw0McFiXI9idrliDTM5xYJE8BwmLjoTfpO0+cMyO97n
1O70U9ZE9ZEa/O7sbCAMFCIJ3G/q+7FuLxhfkwoDpgLOvNreE5AN9QhUubcVuV2pz3GfsVHk7/gl
M1BHyDAUi6nyGB2Y2X6oL+VkJEFKoS28f3fsDiX/NEQ2ZRC4GSpviiib6EEFRqOiU4ce1lMpxL/m
WLkHBc9bPDabngxUeolzyIjar2elIMxAwYtCrun2bdCZff29rlY3LFozf6xXxX4xB/NTLCbtnyxN
1y9YJh0x4fY+IL1vzgRyE1zNm9mikW0NOJSMQQKHKYjtdT2j250drOn+TH/KsiN2Rh9qc7wxTCvr
riiBbS4JWofRFD0KaylPub3Yp8gYTd+OoH1Q2Kb0ipL3pTW89OBH7H1YMKP0g8GdU9HeBHxG0xmJ
JejSjGuanWclb0NY+SJo7Xk4vX0PEd0ClJfBB1/5+sP2yay4ZVVjXV1lVtDjEBkKK1fJ+Ns3s/rk
HpKKZ8xL3mqbDxgPtJtbFbgfSuz9P6romz+9JCsfE6BhB/t1ZwHZIxDPTExfoAxtLplyGcxKWRsa
bCQkoVkm7UmZHRQBp947eHp2rmn0zWyic0RAudk2+2VSI4E6CYVFde2nc6oPAs1tKUPrUnqLgyY3
58f7n2ynCCa5N4iFIHUGpHELYuhKqxCqfFirDG0XvyzW2vowKtOknep+bv+1IcAO/8fZmSxJbbRr
+IoUoXnYSjV1NzTQYMDeKMBgpeaUlBpSV38esThBqyu6gt8Or7CdlakcvuEdAIyPjQf1rgg+dHVg
wXAc0uDdUuIqQjW/scZvN37W9v128SUwVVhw0UZNpz/xfCsVi5cZfsgdUTVLdzJmv+xOo5oxbePq
kD8xUW76BBKgsD8PYvbflrVNObSoRPPoFvgfvFk8EdAVrGrzo3KWUt6IR66Ee1sJBaF4+hoEJLtT
hU7N4uGjTiEFGPTBp1aUZF3pHqOufJd3ODHyWFmXSXcjtXAUTl9fnmtb0rZx8IAuyDO0h0i3gUdy
7jNhKfI8hstmPOSZ9d0cfetG0ffaSCRSUHVpTW1aCLvvEFUZwqU4u8oybM5tSwUUqI1IvHWZb1xU
25LtPzlpMcu60WcBQTwfym3LdprareFgoSIo+4yya2/of+Exj3E9Lv6DAAdCXaK4BUm9stkcsiae
WZ4+EodddBRQYx2gm4ExyYDyz/ZS/e17bXMDyXJlyzBKsIEBuRwhZjyfHw5GVjG5IFmYz3qoVwWL
dooQezPL9GwoV5yQjPIPeZTZcWsO7tPre+YX+G+3vmARuV1AYWxluV1cm0+RW8FtnxI1YZh9sVOI
OKBq0lTH6WCJFA4DhJhjMErDPaaiVUuMG8Xws4BhC+91NP/pGtGdW2yKTlOairsZDda/BqPM/WNW
zu5wcmZhG3FeiSFHXIGr9Ji3gy9PmuJYfgm9aq7uA89ojpWTRe2N+b3YqcQSG8Ddpe9HPrkvORQ9
0HAPsHni5tUcd7kjD65oxVmlwa398iLs3HYKOmW/aPSES7sXofCmMqczSMUo096DQmipjM0uNB/g
rHqnQIVQlQnpbklYvHgdfg1L2ZZ4hRr6XnBTBjiQVTwKSaajiMQ7Gk7uADF4TXUAwrMcbrwNL1d0
OxAgRBgL7MP+QNZUpyRy4dSluyA6y26aL1U61okK7eVGsfjaUNDPNn2OkKh6j+ggcy2GCCuFZLNw
PijP7UkXRo0HNTi+18/Bi2uGVaSzT/uO7G5DdT4/hmNje0NeTwy1ohqf2FMVfKtLK/0CyXI4YJPZ
3o29Cv5a17L4+PrQ1/YNqHGSva3UH+xb4Y43t4XpzioJBh0CTQr8QyiL6Rwuc/YGvM0Q23YR/PG5
2KSrtn+o6zLl3bVTGgN+JgNo4AIOXKwq0E8Byu/HtOpv6SZf26A2KE+olmjzQOt+vrSl03uFF2mF
1+VQxWD59GGJ0LSsPYRW1sm3b3Twro5H0dZnNALsfc+MCiPfl0J/YpqGeawLcOqd6+J5E2KwSRvv
FlP+2vezSfdYS0gf3DHP50cgVSzzmm8u7+X81M5DflGuUSdZTzmi9zPwIr2+5fzxshHPhnVQ7t3Q
NmQs+1W1jbaj6l0T3SjEK06mgQnNSRgwlRJnDLx3deHX4cGJgvFBDJGRvWtNV83vTTGufIRCzHPc
DE4TYsY5hrgMNFAv+UP7I/x274+zje3Hoif/y8+XjHe3RGSXi4UOBJVX1BKP0RIWj2lOXkzqesur
+GV2xVjggEjBkc8mldyd5GzOm3qVNDJTwzS+FsUiv5bu6l6CUVvfVY/+cmzhQ/7ALeA/uUa4/rTM
fgz/NBbbfgXRHD5/fKJwT81LNcSCAmHyxKzS9TDaYfFNN4rumgzN6vPrF8i1DY8XC1DjzS8Igarn
GxBFxMpCioBu1+iM75a0VGOcrtOAw01alAeVy1tIgxehEbPjsoL+51Cnoob5fMQuK6UV9B2v6tAa
n6JytT4Ikd6IjK4OspXA6A8Tf+3L9dixrOscSJVU+DL+5ZUG8fwy2TdC9mtvDG7E/z/KbrtYFpBQ
M2xVMqGbdhC5HSUiqtD4Ggr/+OffiWuC0hRdSfqSuwAhHOspqGktJ0bY6zfUGM0PLdH11xFz3p8u
LoV/zB3gM5Hbb5oO3IPgYJ5/Jkwyl8aQtJAtrNmTFKvpcz6G0aXtkS9/fW6/3uJnceQ2FrSdXzgQ
UtXd5CCmed7i8IAK9DDE0VOD88GmROOf6Fz3H41ZqgJftG7Jj5gv6/xIOJMFsdc36i+86XQQS6et
66Rsmym4466A7t7Y9iQQuJe+E+dmZb0vxAC4yavs8q7AyM2NJ3QifswuLsHxhAKkfeOLXdsclL24
sCweWvTMny/goKveb71QJVGwYg9NYfaknNI8R7SQbyzgtUNMCZaajIlYIWWF50MFYSODxqM51Syl
PvZT7X2n3lUms+8Zh9mxb6Wq16a20XLoVnNxkMo9H0+Yq5Nb6cp4dgi+3BidRAV1cXbd9JYE8bWh
UDEBEIeaHDTl3VBWVrnUEGnbBlWao3E8d2+0CruDQCPoxtt/JYyjOuCY1Cw2QOi+Oz55hj+5WozJ
iJH5z5TQv42lq6fEN43uHtxkfZwlGO/ZG7vsRgh5ZZok36DZySh8jt3uUuyHsMxb2ZD827WM/c5T
lxKMYxxY8y3i97Ziu8NGIQ3kH8hu2kp7z5TA0r3TNUQWxKriIczCOpmxNz+/fqavTYj3E+ct1J3Y
ktti/1ZnnlLpd5HBG9ZFAUIweJXEho/7tdc4t+SSrw4FgIyqKO/Xi6SCqzeCXc2EFFYQSyy6fv7a
KXueyBhl9f1/mBelBFrAFLdegDR1NJgehnBjgmBcniDYONxXeAw8opBt/fX6UNs3338oOFuULmDE
oKSyq30uGCL6RUWhxIowgbTtNjo76zSeynL2EjScLUrN8x/XCzeNX4qFRB/UFUicnn83pHD7VY4M
CmAlfTOmkYmA7Axa00XBpJbBLaGia5MkQSNzYfNvWczz8WwBRSXIeai9sKHAizTgQxSl7oU9FSDd
rvv2LkfH9kYB9sqFuSlcc6nwuG19xuejRq6mVwoyD2hcMcVuVJanCNkYvJyRp3PHtv3zvBe9EjBL
INXImvZpWlnkWYs+85C049ocy2A0L60x/wsK+1aD4Mp6wr2md4oxENW8PWl9axqoITAGHjqgyh7e
IV/qLPNNVMvNYYoDs0dvbVG2e4O+fHVcsvpNKJrQOdjtG27TtOu3qG7pneUQFgYGIXPjPrRjWJ+K
1hP0Yuruxo39i9i9OyJE6mi2ouWG5sGenTr03YqeN86lss3FewNgwEPaLtkbdL+An/vWeEfldH6n
JorKWIo4SVCY/JxRtQd77dWH1jZQEJHa7I+Rs5rTjVv9yjbjXuIHQu7fHpXdokhncUavJVH2NP65
fVNX58xx0riJlL7zM888v35jXMtfeL/4m1AKmsE+ShxXJ5zKmUCqQ54oTAajJUwq7ToPL8Y0rk+W
bgb3NBZRdk+5tbUOs1FOBXQenDCOr/+WK7cyP4VTjRTsFiNsf/7bA2B1eZjZJpUJsYxDXElOt25d
NO5AbR5eH+raMnOYaXdv3rHgB54P5YDRHjUqkImN8oQ4rx3JZKwDRwHU9GrxWEROdQvMfm16PJ/k
FuBVcL/Y3VuCt823CIqTIrWWt61s16dQdvKAF4+4Mb0rcQm1OS4N2im82Xu+ImL/lRpTm8tjsPWP
PC10rESP0UEvxtiINN68dePHU6X/mGiBKO8mHEhpGZmPFwDbUIlurJQ3INbiprArBjNxKPKcbWX8
sYY+Q3GlRziabKSE/WMH4JL3trOGRLnaTNqiy98uOvqRZ07+9Oe7hSgZlR2eOmrW2276bWPa6VrN
vaUHlAJ8cfEGxBBxnP5q+AO2TIqU4PXhroRbtPnAZPCuAqLaN/bxOR0Nb0iHZBR2lbR2lR57kd2S
8r62HTd64DYQEoR78bk68Ec+v6AkJxorqTrZHEmBf7SjL//8KWPHg+qkUcTesLeH4Lfli6jHV2j+
U5wYexpFdjT8bQ6byqMRNDeKmy/ho2wKgkgA3gD3N2bpbqzcG4oq9IcEhkrDHUIdMG9VdDR6C0Az
DiinrKvXBGKyjZwJ1k2WLpxT1gfujZ7Vtddt41MhuEZ7GAje8x8yBKnntE44JE0XlQ9WLs33zTA+
hcNSnowJZu0ixB/7qG2Th7GAzhwgZBLx52PO9HB8DO25QFO4e26RRUcfN5YY0NstUZ2r0yNWwG2P
fg7R3/OhcrIMK1Tllj9G1dEPxi/oowQHdvSTC5H3QYLjuLGi1y61rdGJW+fmK7gHjVJW7GfHqRX2
8RWSOvja/53OffuG2keNvENrP6RQk2KiiezGrrp2ICkmg1kHVofQwy4z8ZcS7V5F0UZMtfWlaXMJ
WgO6y+vHfvs6+8iEEWDykJGgnbGLMNUEjsmX1GsgDRgX+vr537nTSOQe5+XozAMUf2ScLhCyP8MJ
cW5ZAF67D34ffvc89XLO/TpikrUj/cTmcfxn8iJ1Qu6/vvE8XXt9eXxpGnMb0EnarWc9Wr3VZVwI
eb0Eh9qaFxHjO+gkWUY7wFoW48bSXh0QjCABtU99b5/AGkU+rqz6kIRGVpyIqoBVSweZtsHpceTE
c/Z/+JTbaGAEtyt8t5Zp4RkgAZwhsXIe9xhWanNEeH1YDungGk/86fCkZCB/9FaBG7BU5Y0J/3r8
9puJiA4kJsV6QE67WIrssJwmj2AjLKa5j7NocDU+xCJ97+AG+M3Rq7XG0u6678gGCZhbRQ6+yQzT
7P2Sd0sYazkF7ybsqxpuk7JTlxCC16UWovk7HSDtxGkZDW28LIs5x0MX2MZRu4P55fWFvLYpfYqS
GzARne49X2euvHDF6EIlq1nOB9toDEiwhouFR5R15i1K97Vt8vtou/tzGqnl2NuTWPdtiYRTaSI0
nXvZUWEXh9SyKW6ovF8bkMIAkhIYGGLctHsZZxBuwxxRh7BVtybkZ/XFRPc0CSvdnqJBivevL+e1
KwYUFkQYXn2eyd2uyNa6qLVB8zYvhPHgoP1oxq6vtQl5U08y6dC4mw+jNYrPBUv/76JdKKyv/4Zr
lymMuq0kDS4eCv3zl6NkExp+CWxxrIT5sMre++j79S266q9kYX8AyPI2lC7cKwjtz4exkUYr0oFa
atuKtTznOIv+yPoZsXmjxro7Tv30U93gRITGcVUfcqsSP4M07HKaRthIUjzMKEXNy1K/NRonVQd0
cScdz4azQoDv6/UfOUpVJ6FDiSMuiGdQDvM9bjLbsGr5mA+2BUG86prqMIeq+2P0DXuDhipVEIpK
6JHv7tCgk2Vfb0TIZaz9d1OYciSkWZ6UMm+8u1fOIO/8RgujgwvDafugv4Vvay/HtG6otzglSDDU
KrwLwVcaB/4Q3NgbL9UHNkwn3pp8M6plL7jTqIQS3oTUBKK0KJokkBKy7orsyT95YRsf6LQWQZwV
yKreQQ8avY9Ktj572MvmOs49H++AVRfWW6wOwj4uTDnmb/qhnz8MmqU8ycyNZPL6fr4SCW2RAXDm
rf0GGWG3POB/9VBQA3bBDpxy7cljaNhN4q/28EO3QuaxrFvfu/HEXIt0UT2gzrf18jcYyPNxZVD5
eMxTwe+dyn00htk70PoQddxSNYEVjNgzhP15KpOw7ObjpI0o9vuwPXLE7f9eX4MrW4RUE2nZrSS3
GTE//y2A2NUarFGXIPngfM/FBNGiC0G2DpMub0kMXVlwyOCA8njM4SnuIUShQR3CCic6TD1yurVh
W/cmLZpj0IYRbMKy+MeiCXrjK1+ZIYNS/uY+IRLcN1hxUspWt18ZdO6qQzuO9l3frl+yqG8ur6/l
lTdhsyamQsDLTVl/+/PfjlvqGPPqhz3JZmERHFVuHht22CZTtdjHwW9voZCvzWw72QCQAaO8ALGG
2g0LWdGw6yo9/etLAMBynIv3Jjit8+tTuzrUdq63JeQE7pIzb8kQrVw7FtFuONxRPTwsVfptCuf8
7n8YiVCPv0AC8M48X8RaeaPTqobwJ7cHFKEa56wiOR+wTOhOrw915U2lxQr5BK4LVIM9kDxHw4fO
P2WIJueElbCBE8IIcVxsjUcMbZKDgfXNMWqm/qGx5XSjLv1r5+0eOoofIOp+CY8BlXo+VTeQppxQ
Vf0lnd6d2rXq+0NQhlyIi7+22YWzOYp4MaWUca1UFXI1BdlDYC30+yj0+Xdz03vRoScp/uv1tbm2
lwNSf5C97C6qrc9/2yS6FlkPu09CpJBRAhTr0Rmdv4bequ7TyMturMWV4eC8YQ5C2Rxe2B4nGgCA
EGtF8r8iUXYvuxQjtLkpHyKz8xMxu7fe4CuffiO6IfKxUbxxan8+PSK7KXUWxpPdkvpHB4DyofED
o8Z9EEPz2EpTbKEdbZwLXIXr2Dc848buuzplcC6bLwl04P3Xlz6mHPmy1VYmja0vnvEHYef66EVj
/9A2Xfb59S965QjzuMO2Ixk1aUxsv+e320maHaKHK0m4E41+svmOJ5inq/uJWsAfxx3kLzDo7U1m
lNtiFxy3i7Zs5ZOguVkVXaTabLMsYZ7qTt3yCX45q20oBtkEAqnW7PbpgLM6Bsh+n4xms5zQQbdi
c0rHU5XeJHa9/GDU2UGA0HfkxQSf9nwBdReUbtpmWy1xRYncncQdfXBxXH27i+kJdDduwl9X3fP7
gQXcVEAJjrY2zzb3374Y6qlB644zc6OS70AW6ivADybnIomE0GHsD02ax0XjgqiOGqskXvEUbZjS
jbAAcMNsQCl+JlNw5qya4jRo6vKI6JNzX9Tp9KMIa/uUprkqD/2yWG9YQvwBJeLK7zP0OcTx9Q14
pWFBtZJ3ClQoTX7y6+fzSVtD+2Zp9EnpuvNPCvkoniNXd0dSvxKUGkody8WIzh2euHdRmJpfPOn1
twAo13YMXK9f/GV2zJ4bLtpWDXWV41Vhi/w9myV/LDynioNZ3vLnuhLpoR9BXQ8sY0i4sy8/R71w
HMOnpg5jx3vbLDNKUI4qjIusMH6sipPw3fmN5w8t4jjRdFLsXMtrohs76WXcxc9AOs8GOE6ncM+G
sKB/GKLmTdW9QVtsHe0Tbjn5ce4HYnTMey7K88cbn/vKcSGuBFVNyY/WyV7vRZICLdXg9UnUh3B4
gla/SZ18eJxpwI604SYEgl/fYFvitDsvIB0RBwFDAs5xH6TMgdm06WZF1lUGeIDO1Ek128iTd7S9
csPwMH6bzUMw2d2n10feouQXI8O0A1CyIXP3zxcFwEXO0oJSIhY3kU1bvA3X2woLW0LyYhgYUvxN
AoHay/MD1I1DuaZL1Cem26EXkfq6vSsykX+xdKXto9E60zHTlFiL3Cg+zXVuHcyoFB9UOFXtqU+F
OK3CCW/srisHikcMdDCi5uhd7hufxoDGpJ2XW9jb2p9Q0BqOQQa+5WCl1PRu5JnXtvKm1wS/A/0k
HAp3S0CZvHMmBjNM1RxrQWQgVBi8U1GZJp3Bq+2J1L4x6LWt/Pugu4zd69q19k1Bn30s/WRShn9Y
8W9NnHqg0pYuf6zpxmJuwRctzs3Cc5+3m+ZczFk5/bIm1nfAyvq4g8tyxFsIN81gmY9F37tnvJOj
G4f2xRGi+QCDhiIPtU8i8N1M0TLQPp19qCxGHgwX1+0zJC025wrEb3SpLr4r1p/ImAK3G/vQuVH8
fLGVSECJiMjWUDIFArYrpKcr5BydQfsd4UrXZ5tC7BuvT62HxrfSW7fii0O7DQaXZVPtoOC6F5LX
Q6mk3bakutlqv4MhZJ+irgk+vX41XFlR8kECLwq6NOn3nZ3cnEVHRAfGhjX7kEs6AvAfZUI4scYE
ErAdKVcehlbfYhm/BEwwQa5BSnUko7ABdvnFJgfZthssS/eh9W20W/GTsNbXKJkCDCgG/GQSPjfS
pkvv+md3zCyk59u5vPfqqKJ/MIC/TNKi9/RRVjhRAgRP+6fX1+fFgd5+JK8DJUVgTHyI5wc6CGtr
MRTCVRjp2A6V1NU5BfOUH7KJCK4fpEcBxML54PVhr3x8pI5pa0IjIAncx1bBhn2ONqC5X6fll6YJ
hUWF0L0JgH5xddBFJOKh/Uy9FNDa9ue/xXCEF13PzmCcxSzOlStCFC7DJXeSudPhX5Xv1d6N2+rK
jtt6wzbEG4zJ4Ak+H7JEUBB+CkOumdiw+706hXnrxq2w1mO0WhGmVaEbU4S8hS9/uaio75K+UZLY
QvF9u7hbQEPlAQW1rAjGt1Zq6I9droYbBZ2XS0r4SMgPyoa44kVYDIFPM3HS9oE2aVIMk3vBdu7b
uqrpIhYKu6/vlJcbFOAY+wQ8F4rVwPSfLyfOmxGeKvT0c8jJVYJPznAqbZVdCsdLn1Jvtu97o5A3
EuKXNyGjUgVBXG5LpV70+OVEduoB7VqH0j5lbb0g7OPkSV4u8sZRuDoUN9OGXCIX3ktRKnfyijwE
UTMi2P1dtEv6Yykq611BvffL/7CWVBQ2eAtAvD1Q1LDEzFLTqTR83AwufiMz61DbWSaQP6fEeTdn
gx5x5sDY+MZnvDpLAtGte4KQ/L6xpw2n6yn4chDNLj1L3y0fwroOzg7l2BtDvTyApIhg/zjvTJLA
//mOQRbNMwybug6E/fAsXeh+56hfp7PjdOHPIDNbmnTQt966jfBvQPNeJlngHKGnbTvV3Djgu8qG
7cyrSMMBGM9q2zLG9Ntq6BSNHWL9mVy/TLY1NTgSu92TKDIfRZsxAlFhdMHk/SkvY/spiHdQ6IaB
zSZ+vg5GKsp52bBMZT3U70Z8CtPEqprQubHeV66dTSwE5t+WbrwwPM8sYKWgtEHeuXX/kAHzO2k7
vyXlfO3a+X2U7Vf8dpNTtC8mmTNKsIwlJFzMY8MhBRzeKqlOaHZPP18/LC+59RsOfnOn2N5vGjnO
8xFbSoEGVKABLcvSGWLqfZ0fp5UdPDYqXP+euIbvKd5YRbyEs3Nn+1q9qSIwVHXa1PeBcGDRvf6T
rq4BKgbYMJDkcCnufhECDXm5ATlalLE++0Zb3esysP7uwjo4hLgxqxuf9tqpJRzaylab0s2+F+iN
qu7VSpEsLY38MtO5PqRSl8dNL+lP0xhWm34c2EJqnrRDdqu9qmCd/RCoWAcn7LQGTXUntKkOhTV7
l9eX8doFQYMT3iE1MurPu4Ph18ZYqAyE0WgGVXDwwmL8qUQ6KgSi3U0RFidis8/NE9yL4vz62FdW
9BeVk6NJ0gaC9/knXAutnQbtjmRCkPLtqDvzQzYHFQw7EFavD4V87rZozzJWig6AYm0EPbacbV/k
BEdeh10Pgj7Aiql/MJYyxIS4o08L7sdpn3phME2uIXs999Y4foLWvlDQDntDxa4Iyvxkgan9aJS+
8U3rJf3Y9mnqx45H3HjQZtrNhyHsrCjGGVPrs7a8bDrkVZCb9EI8+aPrHVee+n5U//pNsyxxv/Zc
egOQjg/ahJyW5L50f4TdUv6w1FK0F4x93CruBrm8xyNmbGPKaVu8XjjVv4T31ucm7Huf/oAMv85D
MA1nvbbF182ktgVy7A4+1NW0fMpdh6i1t/GbwsF9EEUcIOr2diimSF4ov07+FnCC8CjMtf8xTb1f
PVaUoE/aT8nWiVlHGPQYSKeHpcp7/4zHJqB5B9fZk4jWML+kURqR64dNMB2Qr2wEoFs9VMfZzJv1
YLRWvpwQ/qguEbKL1NakETpxXesu+wDjtP0Kdjb71vTN+BVfTa89Lv3cfxtJ/P4aQktMMZUhyzgY
6TguiRHZ+HmlRS3dmIuh+LfxlDDehoGwnvrV6ezEyYP0o9VL4ssR0SSEJkUF/Hwwm6B4mnBxKY7h
BKAvrrxGf4EIIHL4ymrU/Ctd8Rkf58khIUJw1UNDhDrZJIa3zWrgzrFaDZaco2ely0awyn9GTZBh
gGaVVpa4S7kM76SCAoicF3JYp2yW1Ei4MOxHA/OW/B65tuYxD4J0iCMRlfeZZ9TeqQ7Z8gmvkvu1
nQrxbYb4+hUIYoQrOPL8ZuJNhT7XfW87x9zyuuZSLQWScKmbkQ5XTUGfoMFU8C2iAno+Zm3QAU7K
LWB7mei97B5Ara7PSjrYbTVZ+mWqV8sDUoDQzaGfrcI9BWMbVUmeN7J8G8IiB9xQT+K+s0yAaszC
OmXKE+694S6UuMMMnleM47GQcTghqXLxpsA0DmocbHxRw0HfG7z9PxE9wqZKCmpFLKiK5juIJQWu
NpkZfHOR0fNOfjrMRVxhexTGtoXi9dO4NKU+51G1hHeN9qzigAhl652dNOV/ZhiLvp/d3DMQfija
D6Hdte/wNJYqrvDKeFOkwnma59xENn2s5398n5Z+Ys+ggM/YaVUlADzle/dWmKYO0COSSqze+3E8
rUO4WrjseIP3Xuch06yCaeHuFYvXHZWboWTjGZmB7qOZqfZU6R5L72ns0n9HP9Dlxe1S9W9LX/IL
CeQqDmUqQx33OfTek8609Z8o/OKNNpecm8cXHRSQJejdOAwyN4ibro8+DpnBTm11Vw7b8paXhW3Y
wmEaqw9pJhGpXkgC7hc0gIMzZr+kjU1rN/8NBa2NWPsTaXKNV2wZG2M33AVB5XhxT6jdnCpKUtRs
RFWPl7kK0kMELN89Ykmf2nfAD9pyOw90b7XnjPFMue4pwhojPEx9Pd9lXjj/1U9Ga8baLdO//YVd
QqNKOP3dlC3iJ7m1/ttzO787TLUz8zBqb4ENwUc2DzKMYJdX4Rg9KX+am6OdiTK7M8Q6L4mqDeSI
7EZ22dEJZ9M6ON6Inx6QC9e8EG+E/VH1ZdrFbQsDOpk1YtrH3moMrDRXc8X4N5VZeBjMtjHjvhFF
d0LheiwehRhRbx/yUU8HXTb1dAHGvqQPUdPO/X1uwu6PRYCxYZKpZZru2tCocHZSA1U9vSBOcTH0
Irs4EKax/CPybKk+kdO6P6xwFpiESNG3bwEp2NTQy7Xt1w8DP2c+ho6mKIaS/FK/sTonWM5qxdTo
gcVHct7XAM6NBK/6Qr3T4eLkD+lqTOkRL4Gi/eE7k19/zUTVyIHgvDMA/01+WAbq7Ht9FHz3c6y+
v2eWVnYeq3TqNaqcCN4GX+zSQyIznr11ND52rldEPzXhoTyEpW5642yKdLGM2NPgigEPW/YAxcqQ
YSl13ABs2iDwZumXZ0TxB/EN0WOzipWzhusPw5qmzsOYxJfdJc08Owse0jDiugKfGCnzk1pGa/ls
oZyPApjVWvMj+oe5+lGOtrC/GC5FngeDR8RJ0FTM0v96B3P28STDDaRzJiHSxQdAsvb8dlmEdjuY
RJEKjXioLaMtDj1Vx/ZnHq10/VE4V+34Ee3yvH0ol7lDF6UMV6y3+1plX5Fg80zJ9jHH7LGYO+li
zJct7ZuMUj0YmrH2BudTaKNgSwXeHSeYMbMjiyeDtm+ZHVu7dAqep06loUSHwRbGR9bNdA4gjuzh
XUjrMjPidUClEsWZ1c1cnZBQeu30pXLcCqU+swm1TPDTLJc81lk4pxfll0o8qjqa5M86Xze1x9lh
6z+63ay9k8XZAGtjomOLaI1Jeab46XCRZv1hcnDTvhPkzNnBTv36cbIXpS491nhtTCdwkg9ha2RL
Fkc1kjtO4neyTd+h6yfRC7SCFXRG3Mg5Qo2nEO5Ib85tK/XWXbWM3ooqCLJY1+OQgu1xNLpPMXaj
kf+pHnI+CvAzYy7LWC3RKM9LGRXLpaxH1760oTe4d2W7eDDDzTYqTtIHARe71Ra7toZTNclaj6OZ
YR0QZeJHGKxT9iiBMdrx6tWoyWXdpN3YHEfEnwZD0Fq0Ha3fDZvsBoXtijhUVk6Lr5M9S3wpUJqt
T+PSOm7SzQhXdbiQqjw6YAVY0xovc8uEX9305fsGU6btgVxTccA2zMxizxqrd4C9kV1GlrL4LBQg
76SdlGecHUCL76LGz5zYbg2YQtNkqy/maqkpriAC4r5hZvNdatsIRDd9sNCsyjGOOeSl77zT1TJ8
pYc/r8noGlYfk/qky30jI18fYLKMQDryzs6PyFugTuQHqgJiltr8++ZcZd9rDzWVREZT1ly0t1Zv
cAyti4OzyPZBGZYp3qZW2OjjOqXi3cS9x8KBlv3Ls4uQCHK1Sz/kraLxl6imq+hIBPy3SV2MxAVB
EQAkm8QiqVD16Oqh9YOxRNyYw2D+I8uhnmOhol7GRIZhF0dpIJ0TLnhTdA7RuvDieWhkeAhUy83c
yw5l6c4aB8qx5qjVJ1mruTvneb3O34kUbTd2MrcqfgpjLsCKYH4wn9MBGtjymM0CvPSarfNqxNAJ
5u5r2FTKDE4rztc2km2p1x+7wZ+rY2dlkfHdmnrzb9mbpGPI2Hf6zpz7mW6zGABd6rzIg6OJybwR
a+F1NW2f0FYPzeAVFzP18uZ+wnMtjC1EzsYPljmbJuG2p+UhM9NmPfokcP2DVotezsvS2Yo4Nhhr
tnqhMGLNahxwrTqiEuvXy6pi35pmRI+BE9/hzyTWQ9Q2nnWc8p6QLCZ77rNHLmOrfESdX5QfckXF
451ukQI6Fk7bt4kywuUjuntpdQGMF0ATrIRMZJrL9ezmlNXeRHzHs1utHnvDJeA9ogy6lB9aXzsO
ouVdeD8UxvozkCAZl24LSZsqbx5Lr+6/VLgyDXHQmYQoMPECHyzuXPtx6OTgTSlnV985Neq7B+/C
jO1ulf4buSo5Hluz9v/zwzEbjo4/d/W9U7bBf9PkDuKQcXm+aXuU2g6ZXzpuXBPb1onltVV+WLqo
/jhzTTy5Q6esw0DpjHe6zpv0EQcCp4+HsUTUBS1fWxwQMrGfkKlGEJzIuMX+idftbhA2L61sijW9
5x3uESQUDQGs6rNNQCzQ/IjQE93yNsIg7G0pN72ovjemMuZK7dpEGF2DnUVeD/+Esi4/cJeHK93t
pv68lGWVnzkJ4mMqPf6now8NM1kA7UJnmwzdYw+co/I1ZVgEHn2lGf7/ODqv5TiVLQw/EVXkcAvD
BGmUgy3fUJa9TWqgm9TQT3++Obd7u2xpBrrX+uNE8vEZSaCOUjhlTTNMm/T9YZwsti/i1ZJsUoHA
B70V9ktVN0HDWOVQNzfH03Bfbqvd/QCPm34XhRpQS6yOHO94J6MTvtjA+worUVbn1u+aJqUNpPhc
12ZVabwFZjokpRjtlAGv/jWHaj5aKull6q4I29/R9HXmOvnSqjNw33m+E9siv1cvMfzAGAbRtXpV
rAnz4RTomiFZjioaV3EX1pG5tCPf1utQxNXVWTkZ8310jXPHq1n0F8CNoUt9RUvIVS9GTafYhy84
tqqnvMFKgHwYHObVy+eIkvqfk6vb/qej7bBPSVPrm0/dWWGSWWbwm7RtekU0Se8lBcImNf8uLYGm
g6Wnqf2s04uMsi1hvgOxdhlwiZJwzXFthI7vqtFrW0zflT3+JBsTdUkZ1cVPl7M1SkNRrh9+M1df
dmv0j9j46hPTUP+4d9L8hthqxCXm6NjSeuVJPrhdsHanYqj6j6iaCzDPmg+vJ9pn/m0tkadTb0TF
rUMVf6oqTNZzOU/Jd1zMZjoFZbH6r8nY+EGudtf/UyDDCw9J0wfxhWOcIzWomVRH0wrnGkTDcK1C
hqqUiyJGyKqk/bp27Odn0m4c77HS4zydNf3lHDJRMfQPYjJLe9a+bJwP0pLl+Nw6zLtXudbbqem2
RqIUWK07vsntj2/UKk++Nej+uWMw9a7+4i//KvSd42EUWIFTP77FjrXxMA3ZMjR02M0BYpeHqhZj
lDukHjpPhRtb7YVW4/ivbW/JO4S9mS9gF7Wb6kb09sNCFdRF121cYOX24/W0Tl7BKDYH4tR5vS7P
9WDXz9ba6e0+7N1Zn9nTi2MFAjNfe90El3B1hiArtWvs+45Ph77wW2Deqd+c/gLtGjaXsve8d69U
guHCm1tE89C4PxzbUIU2DwC1qTUDHEL6EomRu5PntvzrQSdSfNksFQNlpD8XXagGPz3PaCPtws2V
68hXVyuvz7gzrXs1qrE56MijBsFX/MMpYR7jf25nFUxtxVz7SJ5FvTDazv5XsG1td3FHSTRREY7e
nVvNTZRhF9m8521a4uPoRnFxCkzninQccTjlKyWJOl07HqYDJyiHG/Pf9sfxq7o/DGq17JS4i/q/
oRn3Ml/CcLurdTyyEgun9MCKqVvdrmIohlsIwAwy5NV1wIUyNP1wtHda4k4seXPML26ZSg+p09Mh
RKFOPDy6gdVuZ5pQAM5sYts5THBgjbdeZHGPASu435suslMbbNp5aYZJmSMYlxscV+j1H96WuHum
GtI3jzYgQXnnNv1sDnFYEkNSuHXzX18QbZ+SDWg5J15r1zmtzCjdefMJdL34pdnr+2bfbh00cVP4
qZhJPmYHtKo4i/mO1Fl5VXRadg/3JKeOg3uCoKTgWBZLpTKE+o55ICNznfM+Gdzlc7aYE3PDj5Mz
s+JbL9FRoF3GbFUBt7Ho8I4mZUB4mQ1sMvFPq7S2ouitdIo+wqFUdlVaDgsgS1yVOO2tti+szCXO
/qm2qKJPW6za45Nf7dG5tUUzHoCpnGcOcfEz3JPKT93N778ry+/u4sUllcrqaru9SM2cmDptoMND
0xr/tZnn9hc/7a0VonWS6dQAT3yNWnrvHW/fehK4o0ROKk7wo0/2WqWep8eH2edy+qdn2/8grRqV
CmL75nEp19iwkYTAPiBm+y+8PD5ln+vmVpluXLu+WiMfVlqtg77IwUOrVeA1elma1rbO1Yhz8RqA
/i8H0prD+x6DSXsY+jqRRzRs3mvcWWOCxNhtxjQMrWJk6fv/d2t0Yv0FlJPyzcSOnJ4in2bKXC1+
qXPfn2JxWEZnegs4JP4zK5NqRn5YF1w8Ma0f9khkeS4Rtyd5zHXjcPrH63XDhsiTz3tyavF3Wh9D
3y7fxo30cJhF5amj42uBH1L45mlWchKXFVPjnHJ/ep+dE5jyEHdLVZy93S9ejDtsvE62xYysLVsd
hrUiQomgT4w41VRhHPDmrdzSxczK42st+dqWwkRPMpqBDXl8ZjcVCjHLYY8j56xXompSV3oAkltv
2+PBb/GlMI0tPdK0dth/r2htJVZ7odu0joYaxLCbq1dS5ouW8C0G6DNBwuA4bTC1L7NcPcQMnhjf
x6BFU4YAcR4zrEowmnU1xn/ZbbZLZLE/pmAJ8tTVLthDMoth+Z4TV03HYbI9ed8H5Wj9NrQA/kvG
esblLCr/WoxC/o3Bgdu82bX/sSxFfTFuUYqckQE3XaArKmJj0MN/XgtullfLSIb1qCatMiYy+PeU
b79dXsfB3cxxxqO0HgwnxcVnmBY5kRb+e0KUBQxdZU2fiddvr1vI1SN2cKJMlaPzPuzV6t91mxQv
264L+zVkKFiOlq1hM3cTx+MJinN6Ei7PTcrR2j9ZhuUx99XYX+IacUq2GWbIh2DrzEl7t6Qe8EjR
5W7VzD9cZM/ThYRV8SjFVPRpVAbzenKsSZzjbXDru+4mHWHJCboBsEsMjE7cEWO6Fbr7u4Od7yDM
Y+eij/IY53Vx84Z2oZmLw+7G24+YslWRtjTeP1shxsXUbLH9oCiQnHPiC7ffzKaiyeyZ1e0QMeOL
jECj7adMiuCZEMOmO5Vt5H+MsQ9Yt4ZhY+hw2BMQ4IHQvGWtb1+1a4L85pz+urEcVSZN3/jZaC3m
pfc7VjgCLEjPNXYBvj2ZUj07KCMLZqNo4UWQXXSMtV/oxzVUSYl4wsy5aZZwelxii4mpjFX7wFiz
03dc1+562KJQO2myDuX7UGL//2xV2/ExGWFPbzYL2BcZr7HJpEdx8qPc6+XqkwYT8DYofjaOPOl7
aUvvxT8xwKqd9n2Uj5jCQgP4Tz3Gk1eHPHDgzDJt3OY2TJdaDaeyn6acUY7QaNdD23l0CeB+m1GV
9fdBWRfniRvlbTC9ex3cWyGZGy94WVH2FObFwtlPUAtFTekGnknqkG1J96EkveAbcDCQF/b44MGo
ISzP2ijclBi8vF/BqtrvghMLABsb23V3RD2kDFzTp/BqYUHZWPoh1IPFq0/BBmHBu/K9zO/iejpg
UbWb1NYd7yevaqLzyOJ3AXjdousel5GfO2SGPzU9vcdPpI6DT+zJIhTKhCm2UxAn30rdKjbvcgyY
LNS+I3QuLA/6ZbJ0QUa9b5ysdKQsU1APXh42LTBQZs6dYCqPWhXGBziMS9Ds0gZDNW5zBp9e37ij
LefQ7uhU87Aya30NnZvzdmNuU48glHtzXYeE9YfsYFdeOqesvEPQuPtT0ZjuV6Oi+YiUggJUL6bc
8NGfGj42kulqK2vlLMzD1nndjzVgAvsUXTj/FmsdBK/C8yZqAvG9ONeYLte7ffPrNdc0vvBGFV7t
g6X24V/RJqWTwpEN1UOFCvxhniYolGlMlp9uWUcNCCRRejS4mygdu0ndyxC49tB11fY4FM26vI3r
XMc5+TQjkgCvlJA21MrclVtbiY9kT9zl9rWGxO5rPXx5keqqy8ombOUeQfzvattWnlhqepJvbwSM
KzcAmk+tRfwDvyk/dN2VAfRXWGzFYRm2ZTiEm1fIs8Itvt2LuO1fdh7Q/c6TsviIaa7z3/uhi1RW
wThvX6Fsxju6iJG8GNvrLOy87gY+t44JbZGc+TPzEr8KJ4ogUZ9kUys5F8DE1pkQIM96EDWag4cb
lPg7bLxwO5VjyFiyysk1h723R33Qa7DuuWU13i9vmScrdaykn9JiW1V9VBry7GB8b/wE0kms89zu
47fTw2Q8Sq8b/4az3TzNYvUw5yFvdbPZ3fFuts6mZRbViXqBd2+QCZVVctmJDXPf26CGRyJeel8O
ZFtEyY8NAq09gyhv6zWuw+lNdBBm35O/LE0mnXngoA+7/SDYAnb2PxbwdDVbGNy7Ce/TuVyp7L7W
RgYS2BHv4GUnZFu8T1VFTAdDjKrgdgxw6sSCl2RttXo1n2K0A2aH7aMOtN+/JHoe/tH+7Uu8T7bD
adqV1nieoQXlmf5RfiHu/YmPBuFYcEZvEu3ZgIH8vFuFPxwSoq1u7FFR3MP2BOwDdZ88EJ9DGXxX
Jw2pB4lS/zyfjePgEaFR5aFZQnMzoAwv2G+2J9WIccskcYcFN6ikvCKEnQL95lBdDmU8uOeb1osY
fxkt9TMMK2FlcOTFH5uNHZN+F1mQuXM4miwOnfGxpnxzTCunNr9he2EHqQINipTwUSYVlKTMrLf4
yfshJCr+PMm2+RHGCSdH15jyz9QNRZezc/OHtR/S6kmWtovbfgE9PzZdXPw1YTf+59eKYVu3Ts2c
3gcvPlmP6lHVBdD6JD0rZ5y0qqOqVT+/BKuWZ4f5zoA+imBIq4qN6Qj2HsgTv0vkAn11+5u3opZ+
Vezf6rRu2vpEgrk76b6qxDnVLrPapSXmfUpbu9qeY1iXBne7we7Onr7rTBnDygKaNNu0lTmcg2aa
nP2nt28KHjHpN5bTWOAC2KgG3zDFb/brUm3R70VVToNP//Z89Bg/xGFDXA3lbbTTEkXuJj/t0VQO
TMYk/vROQfzzYA2zl1WdHZ7WeGrqA39l81YqSzlvGOb6NdXuJKZjMipvIkMo2kF4Fg8aoe23IDxC
l/kNML+NI0KjyzJpMBSyv4N+IhORTrBtPMay9u1DWw7l/lD4bvxkvB3pDYeT/a+fInEVCL6Xk7Ab
WuDacAvzhiPlBkV2ivQdetvyKsFnlclRu7fgKw8ISy5zfG2DWFoXTzpDk9Pv08sHVs9yQQtFlNbB
68L2AJu3ybukjWGeXVZTaOrYXYecjoEEALm0AObWbv49ksoA4Rv3s8yr3lVsKosru7Rf5fZFgMPE
vbd54mRZS2k4Xju/Pid12Ux3ftF7fA7O7YEVcisPYcnodQmQ2taZFxEPzXNbEFQEjkLQAFlivZ8i
sQ8HGpiqZEvboUrcu4QLCuGIZ3jprR63Ty7UIh9VW8NHIiWp4pTFRH4xPxMmxaIuwtSJGMkO/T4M
r31Ne+19oyO2IGsKqGUgcts7YrzpxoPpI91cg0DJLk/KIgZAwQpKaJ/V7leLWsfrMGnMUOPsQuH5
W4VJfyrVMpy5puyPwe3s/wJ3Jye9umlSQXJIbr0LhdPyvFnF1mYRC43Mp9KbjsXa9v3X1guG+LUN
7MdpLjs08FuPpdZ3Rwd81dqnMY2xZu9p5CvrQjoIzIKvA+GnqDSrt7b2hXMkQgsui/FmuYfF1tVp
cnxoO+OU/OlyQnZz2VDsWlm4+7NMDWHPIwznvr6WkFFTJrpy4T8UKzS8Z/blbu+ipj4yM+sQDJ/O
upQ9S1+SvQ2iDJqtVanpjHldW4T9hxIrUHwWFQaMS72VwaeCn7zTZt6HbICmLxmZFi2Ou+wtKxUs
EyFrtSM/OnCVz97sJsgsfVMnrHEo5kNRTxH7NJS9urMgqN8UY5P/wTY4yWff21T0H7h7hUIgqiFv
OgCh7SB05YDxID5k6i318N0u4yRP5IlgV8PIUlyKriExbtpbv754zkYRCcpNzmpY82L/F1qGP7iy
BL0h0hDM695kvBStj81qpJLkWMdVEHGedrt7FkK2b02p6l/lAo+cVdNQolVwktVk9dg3/8FpOBAM
Bi6u5jjf4um4Gzm7B7ACNBDM4zM9NZEJCfVM5uS+30cK7qJK7QiiugAJ0TpI+c2mwChg4kj8GeDN
1nSrQaFyp3NWc7+3rZfvNLav+FxcdQiQu8sLu8Yy5aLEU3CgUzC8c/2b8GCtOMszlBc7N1xQbTDl
MujtTAy+GZ+GnfwHsDH64tJBcrQpgebgvC4D53U8hv0z4h3lv9gu39OvUBphzgtneZxO9lqFb00s
3SgnswYKexMszY/wHpx1MMuAcO7ku0kqW/LV0hKYi7c1FD0wC4k6IG/C+4Q54urv5qYcP0PNsf8D
O7lgBb3d+dzv3p4tyTy9I/Iv2nzTxJsd+JjlD6WXaHmoe9ttLqAssP7d/38VY8fC5wtm1nmhiB2x
wSZN82OXe6XSttvw2SWybNSVzqzGO/SLkZdtY+S5iavbOHNV4XDVjlb00wfK4MlCF9JlG80d/dHp
fK6qiP/5W+kg0KDqsf0eDlv9196RmaboTezvYYrC6r4YFaVxkHfhfHR2Kd/1uHf/xVKMJifAqdFX
uXRLQklZrFROXRmhvGYhF/jOcabyX2dNcZWRHD3MKQZG+5UdCMX5DN5d8tmzZK1ujPCqCZyZ+3vi
SM96ukp0ThJc+WdBCfVOf6QFKj4lBQ0KvgKGHH3fcg9j0pf6l4ym4Y3y+QR9kplKcaRx2kVXUNXh
oRtIoicoRKndPtjOiH7AqGSmCc83VX2dRORuadOSr3XwygnwXgFNXg1CAERF+xb8Q2ZLyC9J6+qD
UraR/JEx3t+6UDpOyt3jwVy3ZClejeRIPERmDmkcBR4uHtQ4AfFParOiXPqhpX8ta2/72dqMi/0A
/e6o3O+lqXPXKsRTPPXuBlIluMWKaTHrS6itMDyM466JE9wsRoaxHf2HkCKxPSfVaq4OZmsSO+d4
k3ZaxQF1Mgq6Jh9iOZrDXKFou+Gz+7WPJyc8rvvq+IS0KbnnvdWEITzfLj6tFTUgEMHCZ95qBH8v
RR0lHNiLDAn6ara3wvPRenkJKtUVnAZ3SaFCfUySMXpiDBm+ILy88TGe2uY82+6mz4Piryb/QrSP
jj+sfV4qKZ+svo3+hUYwJUC4xiTEEW/4NDL6fkEWDEGKMwaBDTHgrsqU3KI4DSoEEJfCB2GySgKt
/2u9yuxpgzoEdlTLrT0wZSJ9mQwUiOwmv86V6lebuNil/hXYZRNDeNisTCm6G2ZQW6L1zims5b6m
DGdmEhWQNXkfdCXiL+j8V4XNKMhm7U1/i51j7L4h4N89FI5w1oO8bZKsss3CYF2U9dMybd34XrfI
+64WdXrvNw2pSWN/N+cQVHn6Yp2dvqFqO+9xFsXWHVDNFEFuMblezQCPmjnaMldSqzY/RQ+RBGkF
vr9cyXwa36ogoBKMJ5kjaJ8Djj+qdeXjYEIqR9Ff7CJd9d79CrslaO+4z4JvXSz1405GznsyqZCs
8T1A3o5cov0gmGotMt8GcUXJZMfPYPz+/FCFXDypHKskTJclXP+a2geSJ4SnNGfhVu3Dbjc1Kim4
fICNcUIOESsR3zGke9WhcmBADntYdu96peL6WHXuaD811crJwy45/u33rXnqxoI0QljlikWsEO3R
mWVDzowNEvtj78nQJ3OKdmYE8MX+OGijxz/BYLanxfXW+MRwXzj5XMwr9jYyIH4Z2VKj7JDzD6qE
qsj5E3nIBPN29YbTrRYDZ1rnVYx+OkmqjKNIT/eNV24z7AGJdtka1t6TtILlN9eu3rOWB3DL3dkZ
fpSNadEfTQmQSp/YW3kn22WC8VRd8ujIJfSzvYihllfhCvdcJnP/we5N5CHStfKJQ0BFhwpJ77fc
o+bLW0vA+Bs49sPvVPXeFIMXZSWYEb8z8Ty3mK82PhZxW9V5ZOzyQ9jV4JzDGckR6iFRlCkRPByo
5TapV6iPJC00BcAIRycP8InT8TY+xNVPsdRiyts4ke9FXXAooBgIntHCIuRy+P1euilIAo6Ksulw
BSp/elg6q/wCYKU8167rgTzRRHLMhmU73Xm+2fZsG2q9HMnG2/4D1cO8SWC/EdnSQHDn1LHpkCCa
MBlvu0hkv7aLGFzkaptTEZtudY8mab2fC4YK926NHX3H0uZyp3GrrCfXN555aQG/fjfxvlmZXCK2
CtbMMjzWyxp9miCMmsetNm7JBiv6r2C3oiXfQj4SztjasJXU02Dn0R7NAD+VaJZzsyQDDtrSKy9g
0U1/7J2wuQ89hMZw4oIrVew7KL8xwv1tbX5inUohSn6dRLkPDSCzxVOqR3kwVezx7+yu+3OfPBGe
kPHrs8sScFv3R/Uca8ut8ikIeDJjRFhfc9sBi+rS61GKi+q1HqOyzNSyBH+6MEJx1NGw9+F0vfNW
t9ZqoZILye/RCRWxmYoYPY4W2Spf0TqLP3XtrJ8kY4RhFg58vMxplgHBahL60YLI/FuRmiwnN1Rc
k1O/eFeBZvBnjYpPHTU0ToS640Y7Q8otuBgVxjn03Extde/LPUOcVTIW91LcU5+l+2yc3ObDLzxn
z/QcbdbJdDfKn66f9aVDGwV3Qs3WJwoef0CN4PBBuXUYQBmzRzzXwVzSy1on+vdqN5w2hDTF18JG
YXnUu46p60rK8qtoFxsBrRU4BEp5ottTq4F5Z3gkOUqWNfZ+MNLuZ4eQEWnW7Aj6hfyBbJlpotn7
DEA6cco7E/mipilfCh5rtOS1BVAxjX2MpMUPe0Nsl+eeq8Wx+7Nygu0phNJoshmxT5SSmrI1KZky
43jeei77tAx2SBfbB3h9jtrCekUuhSijnObmY13h6Pp0ZWu9Ix2h7dFX6Rq982wz71aMihBHlvRP
xFf7+2Eeo0TxF5bI6dA/DCYd0A/PaTUW8gj4P0IYJnvls0us5forIWbqT+MX0X/ogaJ7bwwAkh3N
XI9Opw6TQ5ws1ZyX3ua6J5eR9nvZiV27QwS3XBaCceZHSrXaP1pZlf2IGCNYKbbfxPJUOTJ+ge8c
+kyuo/vcaNXKu3Vwul89em8kV75N/Vtn6eWRHsJQp+3i1VdEJrOiyL2zPmEIKyTH6NIzV4bcFK7u
xMsgrehbD/Wc/EFs6M3HBsG5D5+pmwf08YCPcvGTv8MaAyt5KMvyEf8oxR9uO9RZvM6+dW73tTHo
V3fT3wVzsW2nbnK67jCiLvSvkCHF8xLD/x+3sZfA8F5Z2MdtaiD3LaXaI002NXAQW+ubjf5VHFks
wuO4V/Z2vDWRYAgxMl5RrC0Qiy2kG+m7MVKQ11Ut21c5DevTEsalPC7FoiAIwlEVeAdt2PQ28H2Q
gNXyRsy1bnBfaqR/qT0lA0n/gtPnkxj1dvwm0517bu9UYx0Msrb2wYv3Xr0GXa231JYMC1Qzra2T
Lu22HELFkptSfFM7aTjDaJP6je7iKAsngomRgXgs41tJJ6I4+0hXiovtYZn3+7JfOepFtSING4eu
/FtjiQ4ZuoFn7nkuvLzXPWchBKx00R0rrnCS38VO4nagvrUbYzEqBj36WYhpHdAnpmeCW0O16sOZ
XWAdFlXYRT10EoWcpebuRDvd0J4LmqtfS4p02+vo10vPTN3oezQu8nO3AnW/i9JzAKxqjjVbYYKE
ktr15hx8T8dOTltN5D/Ei7b70+wsuj+TCm/vh35mEgZpAghOHUqQuLCxy51VgIwbN7HXIswanPab
pcjHSzQ6esqdGu0LKvyKkDyUltV9ICw4oSqqGp6E2Nseup6othwhWp/bdTgMrLux5EcR2/jl41g8
Krl2wyVxJawyTwR8uObbmF4mWSLEHIUvHxLJbZGW1l6FKcLRsXiKV4cYkq7Y/eS5Sii5yduFUoKH
aGUXyqjuSLzLLMquZ9wIxXqotpBttEW8dIVuHoYTG+zyEiw++rTSx11NbFHsjheOrWlmVRuG/+II
YAu9/TxzkJsk7rMANVNxDCgyQnci7MG5LKATR0YPTpKV0q/3sRbt3yiCJ8spR+PljdS0/LSA2T1O
Qxa+FBVmuR8HpGaUz8lmQqvlrOLDrStdHbvWsx2iFLlcc6uSAcS0WjU3TV/S8h42Mv40KCcYyJOw
Av1oNqT9Gt0A+8SAMLdGngtkVizw/1Vst4d9Lbog08G+PpH0ILccK3o9ZsYsOwTBOvfioYc8wuuY
uM1waA3trqnhc994r9t9O0C+osUgtcE6rZxq63GiJqc6VtRc8G9sunj0t1WCTluyKlJl6/VHE/Tj
ix7GmbWRvlLCE5HeB1CW/gpS2bX1lnnt0pmL5mkGzO324mfAP/nsedH81k2kyuQ9HwSMYbQiNCa5
Z5R3HkjJA0jWQmyof0tZcLk6nkZNVeAxrmREfP9ebzpD6nVLt91suzncHPzQppya3xGmAS8P5axb
OsPdhnV82WjLiQe6Y9PaHxDPJj6HAiJDVbBir4iiFBqchZyZrnmz1joaL0sR2NfeXWKgNQfn4oTu
EewgGLzw3o7wXOFt0M0rBewTDFvUk/TW0lPOvl+G321hD+ERAJr/V7RcqhngxPw2M3cUqTcn9ROA
QhDn9RZ47VMUyOVN9569/Wi8qnQvMy2TyXe/httFEOBrQdYXlf13hykbH/uRNKwD6ndfZrPTivlU
uFt7chHrN/85sdLhP1va20DXREsGauNODvXfsbKfvTEGqJNmCt7M6HXdZ8iaPALH1uPtUTe3R0bu
ZAVX1hif+Cm9/YwTYrkTXleG59ATLiLbyHS5AyK25dhyOwH3RATjpcThtPH7jLDtBaDdz7LsOVss
lPX/+tK3/xIriPiIgJ3wqcC+BNS+3wKSG6Cm5LRoYO1sIXxmhqYVCzJyu/F/gJ45Yy4jOWzQsGvw
N5kldhJkk6inHQTRX7OU9q9iHJPwYRSrWX5oLrqfXCMmOfjhhnwINUcpIXW68BtnDDDtqIOxflzZ
WMu8ccgEzGjutmK+llaffQldhCKqasNDrxS4Rz9J+22s4DhP/DAoIVlY5A+BJHg6gOa6U+7SxdTk
LALivwl3YvPPCov+b9uj4Dg1U+TNh4He39eghm1rKLHHlgdsEsxQzdX+afNY0/tLCC9bT2LMU4PM
d7/j7Vbys94iRFypXof1FzCJmk8+BPnGgurPtA6G0T5/iKV0G8KWg2BhKg3R1vsm6X4Xne9cvVED
EVHJgEGti2OAvVKDJju77ez3SBAFQfFGLK9z1GP04O7Ud72/9ku6Wx0SSRhD3tWRJMcm9RbB2TMu
c/hchWJDym6V8cPkDXN8e2BmmB47NE2bld6YVD+7Zi+blBGSombYG4dgoZpvgxCo8r5GUjhe5jVS
aNmpt6FdL+6ZQ6nKGhmTZbcTKejjUEnjxRl3JhaP2YIfwn3eYJfm01rb2zsv17iem2Zu7FPJxXeG
KUNINavZfSDJ1Nm/V+iDIudDRijqE0uN1mlZ5DVpiTQ5OBH70GXDWeij+OnnMt2GzUUt1jjG/J59
+gafXAquitMKS+df5dbFR9HgCz+6pKH+1djTH4CaEGNvIEB50NyYHj5eG9I40v8/ipu1Amseln+z
HZuPdkTKmjrjUr/5BF3pgy2m8cna/X049aEA/ust3RG4G5RgdJ7hRaeMG73AgUr5Yctagvr67z6a
FBiko4p/gCwt5hJXre1RTThGsrbmIWPCacuflbAh0ZhZdZJ1vQFvaSJw56wcEKzc6R2caCGXB2UD
Cd3QDBJcnr2w6cS5gcvynkdiOp8wWfRequdwvxfs6FzJ9lxxa092NacGUzXTmt/hnaxBE8PHbcXk
gdGOAyFWrv2KMGITB+d/nJ3JcuTGlqZfpeyuBWvH7Cjr6gUCMXOeyQ0smWRidDjm6en7i+pN35RM
su6tTBLJCMD9nH/kdvavx7qtmuNCWSXWModHcst+Nd8yk+ZFmGfgxizWGBHBfokyRsMV2EOE/lZQ
2dMDGUdFn4xPMmdkPplFyqJkT0Z8rrkvj8L2hte6i+HkbA+hzY4VGwFaLzkpdrFhidepZUQLVd4M
jy6GvDuc7+An1RiX70Y/xk8CCBkcbukLvWmaNvkC22ObKnpjQETGTPBT2KCrQHdM8lCu5XLXrMvI
Q19gjtlLUQkvKrib7oFdXODtAbfuXsrYfV7svDKeg9yOGYeVL1+1rtc3zdyIymLNmLpGdyamQ1Rk
KBujQFrYmqq7KXlQSzKicD+yl01edpUQ+wBnxO8EKEE36QmUxBU7Z5BieC5d5SdHUfaQFVOnUiwj
6WwzwDLZQYpcstu8xs8eASPj7FCJIn3HHiNmcLiqhT90sSztOCOq6rZSwr3JKDhAP0pK4ZMqKuON
r6ZaNsjk1DPZN0Q/azvxv0cakX/pVjDeD3Ztu1G/yrb8Gqo+dy8nqDVpSONaPLcWFXwntM1r9Qj/
7iacPL0Eu8mJqPpqeTNh6mKvYfzNU5NBrRDWhhyyEUHWYlD8PsqiOMf+aM8PSG/t09AS1EhiHMqC
Q1XVRnOwOoB4plc5ODtQhAzF+IRiCCo1D2CkW+ezF3bJPUNiVnYo0qm/I/oIg2eOC/2py4T4aXfJ
cuoSswDULOHOkQiu892ki/oeuVqigTVIlLl3Uqd5zmhKehlU2dqbgbnj1uyEER/qzjCu0XjG/bNV
4buLCqMcD9TXA2IbaswfmBLthq8vGa0QP7c4y0b7yHIDnqDQAn0iIcCdxcFXg6/3dpYszd5ZmnHe
JvmAPFTWvZvfBdSSZu+2DtrgFmBgHq/bluEyqmdvH1DW6vWD9eGsufUIrSM6Zu5ucfdpLKzs0GFs
0Beyy/rVZ1kMhlrn/T3wWJEeEDVmt8Wyjukd4INMw2z1pu+S0OEEaWelZiMkny8bdk5m+hqcrsrW
TRf73NBVhTtsUzuZ4++XGaDpQGiPX2/LxXb2qqfvfJcmMmneLVIj003TU9azYSxee/AtoIBoWCSm
bhQOrIjRMum0OJb10HxzdCdPq90b49Ysc6iq2u7wyeS0Mf8ymMLPyOaX6ax9tl56ySc/3Q7mam8n
q3aLqFEyl7uV2EfcFDOIfVnwuVKXwg3suosaoXmVidHVjE37iDE9e0VDIgtMlhKukAEobp6Mxag+
8WxA/1BrNJMDsAy1jVGEpMAw01qfy6QxzZ3fU2e4nzps2i8Eck89VBgYNty9zjyGeNdhUC4X5EHK
CXjU0YP+TEDPZ1b2qkBfjl8ZeJw+mTDFY4AktzEtfpV2ltnOiMfaRXk9BglYmcCnxTg6vEEslh82
l4DJA8ZCjQg5T3ZuQyDuRSHgP0FDpDczppw0rMrG0Xvp1ohvR2+1ob5l7VyZTOa/rMpfzN0q4RfC
hmSYnx3rfXqEnCu+rcxFlZiM4/jJIVLPaOwZQ3fY5PSPzMx8ic+FQyfE42a14bJiiI1K9kKcPG4V
Qyw7gf+BTVaRA5IpacIkKf3p+9ilW/BWf5Mz8J3jpJeUorVO+5NRAA2Znhw3INSi0tXRRinxUBU1
cJ2k58YFpyz0r3EQ8t0ZsDwQhQSpayUz731gONyMddfVct8uAklr4lXzJ7R23hwQz3k3WM+z5Xbt
kZ4cWOYhGMmVXwdclL34wncGOIZPITkpgZcEIaRZlps5tck5xsCKKdPvPXk2Qd/KXbmSAHYkcACN
n2NK67teTf91aOvhBp4WiLyS1fjc8x4r3nJPnTHDIHarBlxSubLhLMRSZLdTZztit3SJw1GStCjt
U8TdJ8PlxomoCmtvx26sP2VmOr+WuinO64IfALrM0TB6mB5/qeHiWWAvhS2VTmfsMr8XD2sxgjJa
drWqaByI+EavmCC+4Rdkt0Uysd7xVrc/UTyS8N9VMFGHwqy9AwMAuQmVNnAjGV2FDpGYyDxKG9ty
3wPWqCHKE7eyNk4VpMvB7ldrPE5lUZ0qV2TpJjEq3znAfRMBmBA3SFqEFmv35hqLZR6Rk8O7E2yg
EC8hmOuQgvDgh5NfzVdseVlwMlmRuusRCfJ9igAqxtyl1LCPJbPtVgpi+cI8H5dre7pAMGY+BX40
dY7D/4TipeIjI6wk3gOM85jLwjTaB0KIHL1x4jw4p4ZxAdxiL791KVP8FohIBP955p9FKpMPNoFg
Je00Lr0juWxVea5L0OwHM2uM7FitbbZGMYp+BK5VZQIRYXPx87wu7tpiys0QmEZ/qCCAdnKqChZx
Mqkf3PaJOWK+x21+gwkUuyJrpYNZ25vmKzyWcO8+g4cV1pYakKQOPrmUXaGcObLMuXC5NKkq3dTd
MF5ZcZd9WbJ39LufzuaPGV6oyiOhmrja4j1KbyTwVrmf9BKg6vObItj0HNS3iDFs6yfvk4rPKtXW
DedkyuGs3am/0hwIGBpL/j7zqgRas0+Fl2T50YUTvJ3Sfvzho0b6EuySDz35is52XvPuTXZZMm5T
p6+mhwrBd5Riu8W131C5WMnBD06jtSQHodUE65m06TaziAmOfBTVyc6OHamOYK5VQ8l2wOnL79/O
jFtT8TxQMNrflkWWn32enQXeqgFriEeaLfYDIDAJUWVRbkwU9XjypMTqPV2EjyjRg+dK4uMNvclv
PpIxdS4cdJ71ofaowNsEsMhZ6LhF8kNXUDKoJ8A+qcyAroi4VOZHnXu8X1mOHTM0ONfaY5zH45vL
vHqXmKVmenCs6cs12+lpzunXYMgc7F2AResjb7NORYjHjIOouuKHbHsW8sKu+hA2y5qji3TZjlJI
7HEXO1mqI6qbxRuKJ/3DcPPuzBPRcCOmuf+g6kzEZ4tugzMpJrN9TOTYQK5A2qoTqUDDA0HI9Rph
3MOQUhMlEp/ZnpDc+ArCPySWMujC1vIGmz1Iu++QckF6MHnsuQILX70AI3XjVYI8r9x5tIyOBD2K
6heDu2tvdBxYglvKqsYIt4N0DnVPEHjEPI4cHcl+Ym3y/KJW01luqivy5sZpVwS9DYNblfpewUIC
DZm5RNY/x+56XeWM0Mwzg2cfq8YKNFOLVcS7xQWo2E6+ae1SkGv2YjgIxHGxajYFdl8qO4t+weW5
WMZxmhhQtlMPPRUK8BEUBXRSEDQxTppti2Ck9tyPF0G4ZXHbECLd+cipaDA6os/Mb2mUhcuy87kl
eWYaqUlTyll3RHKv3LUl5VAhIXPtxzR15VPcVYs6lUu13HZFPNwwB0NW2o61IJvsnOYqRjeKxdqI
O4Zw2xhuLZz+Fr4qdzx3lQ7WF9z/640v+jpl9bdQTjPMtgBuq8RIzivxMPvkHu0MbyUEmE9F+qS7
cAqdcsltv3d7VU47A6qRSZckq27blE0G/+HN6os12akOcU2WCXFbTfXWlrF/Xk1O+pCZVr00dq6u
R6KWdZSUcb9jAZN42MB3jsy4iJcKrYnPp6NM7lwmcI/dVnsw1r7frF+1dhBM1KvbRH0WxzfEmPTJ
FSihm+abVomAv6gZX4wicU81/m4+UNiz/Vwuzrjt0A8OoQYpBZPPfEt9WRM1Auchx+s2hkbmzPq1
JFjlp2pshGNGb84WdnazvJ1Gx53DStva3zHNMffk5AcUIUGEDUxZsSBJhJs3k60aY3HWpndxCeHx
y9HSGzYKhNpQMiwclCWbXFgOAG1PrGDY1vPiRv4FgQGTcWKsc1jU17BBhNTfGAsykdu68L3Puq9t
5PnMBu12deZAvHK51fI0rwWxJWQQY1FIZ93iDJs9AymEm68nr4CKqUJjGntjVzcMg1EvGg7vCjnn
RmDrTzYBykWcw1yLmzmT4w1QeYA1tWGk27UFFtVLYPlsn6GdaBUHF2hQG2Z5+xV7Q588IxpNO3Jf
ehQnvW7IFJIQW/j6i6HFdIt3ML2jJrN+QEE0YoVlDZQbYjqCn840yOLo63T8UvOSXg9y9IjyqZV7
S/+aa/0oSDxCGJ0iUglriI0huszr7ANpgeewHRdvIixguhjIlsS79wQFANznRg0Gag1dd68KjPP8
sArHmPTmrNvKrHEe4osLlmFbOGrL+kr5R9+hysC8lGpxj64CVdwoEn1zsRwdZ4XKA1RFAW6olp4u
4PCs6di6Kz/bMzFhabC95dGryUH9WBLMX+MYSHVHr2paUXufttX3ZAD4k3w1pM99E4ibCqMpDk3I
6u6ASNe/RtTeQ481FgaHAGwNLCgOeP0V+sF7JABMN6U1l80hm4z8R+tjIQntxV2eAMSd+3Zo588M
KvR9NgyzerGDZjyO1PviyGIXBqapK8U84Je/zCRZvgVsThz269A9Fvx+F3wEHjgqUnyKbGWZeOu0
H1t2SB+L5E3N+eNHyLNaBVCmvXaR7zMxQeQSfrzJCc+AmwDT2JoJTUEp8t1+h4dInJLVMzO95/Ro
0xOHinA3KXJmb2uhKOT+FPb6ibpoXCN6mKU8FQVg5MZx2vncKG6ybWEVSUNClaXtR69s0vYkq3j4
QQ0NalBFtMrLxduaEaqQzTecjUxefsY1vWtTBQDdduzt5G6guNiiu0rVR2rUnL6DyNvgmHeTeZ8u
JC4eTF6jJEyWYrwxhmAZNgEhDKwbbscO0DXtMG7Y8DGRwg5MmDhpRa1Q/evqm/wt6odUULj91q4o
piLTO8Ehxl8SA4RZXnLVI/9696E2oAeylPBxp/fTIEpITck2eZHPd5ragFdDLWv31Ns8MDy0HADo
Q2s1PLPK58Or7yFSxwy79s8GgT2vgD4XF3+T6rs4KfhrIEyHKzI6GrHBq49WJ6h69zFIFWkEU5av
3A+s+SgjsSDITZALeRuYfYsVfEb3O8IgZLq7cnxbotkwk/7Ojn2v3ZmkVbxSRen94OO23YMTr4LV
vcPBuhNtMXsHxLb5yYzTWG/szjWBz4AJSIfq0f1u1iKFSk5YgOV1UM4sxqOW/G8Xz1vkudHLdKWT
pOlOUxb7cGmSwJgNcJIEJAGDwAzLPwEsgq3XOxwB+IVGiqayDWaQAT9XIdYpYpYlxCNdLF6+ZUxi
Jyq6FKnu0CaIAQBVGV5r1a6oBnQymtsZZ9Ae3UXjbQ1MfYwH4H0iwmppqXCtHGzltrbEfdPFeLI5
MfUWF2xqbIYBtcIm69bVwlEk8/YwTR7HTV7qJP+p2LJ60ndMyw3HZarf02UN9AGVn+OFom+Sp8wb
k+cROzwsJsWPLmUCVfsD0IrPS6ZF996VQsATYS/xQxxF7RUEPfxA3y6kcVn2nMo9LsPmZzEQVU2s
h1zicMgqHCAxntFlN+hxul8dPkzo34R1LwW9fPU8m+ZvbGRmwrtcyZfY47s4lfFoTSVnnUApaZA9
VyJTMtyTxCxcn7LSJ5GgYrjv9izx+ePSceRvEiRtPYn2IMtbH2f/tCsrMlhCmRELF9lpED8OSuTm
ramVd0QcMGQUCVrJjvTlojwsdKdmZzR4XHIdwlZxCki1pUSmtnvsGgHpgWiUvD3kZNtemUStmRvZ
jvqpm5zgycRT7exa3p6LB14b+6HOmmTPM3o5+Qej5eQe6mIHyTsgJpot/7XzFKrDbjbQM40OL2Yw
WM5+agbkG2VmKbkfdTd40YTDdHdhb7G94Ea9AJYOyCh+R1Hv5n6SD0ar0YBkTtWXUYB0/30hyMuP
SqTDDwjTIZ9iDMgo0ylpbMOhtlxFPkqKpHluWyw+BsQJ0i1k8z9k5XEgr7aD7i1BivmF5Wgmpu0i
MEwbs8nDnnS2r5HL9nnWK/kDiJKs5nbiB96YK56KLYEaRsIPL7vDgo3KOAPb2t5mxpk+Idct3GOM
aXWIyioFROUMmYIQR9t/n8aNzO5UbgGGNjBWoQn/GJ+nZajEbigtchLIzLGd78535I1s+naCoidR
Bx1d3tVmiKPZF5ssDoZ7vsGxhOCo9GcQZO5bjcjHP/l2nIsDgclLwChtWdWVPQ+rx3vnWh9YvvwX
rv7C3A6oQNmAMzP4NFvDfCQwgI240xPYh0Lt22Jm/AqabrU2ioiZ4bTGJJ/vAbaD79qr6/Ro2iIJ
bsgIh7ua7KFet42NXeGKIAo7YzOwmI2VHtvXtY2dNGwNqTE1G6mJqEW6zPEFuozxaHqq50UKSjXv
bI2xIKoTEP+t55L0QfzeajNeJbHhP5LegCHDS1Dk7lbgRoA+d3aOJrBwDTnjEMbmEq14GmTCrkwG
GdkH89wBHVjCkRwmiBjv82bOHTjqAew7RTp8tiVmdyJhLULjclgkcvwsY/5B6kr8bHs0gBxwmFmf
EEhkczK3TSRxDpa1XcDjzI0nu07DfbkYiouxIIMuxTvDrS5G6qfc8ZJEjZiYSdBHA16FxABXvxws
X/rkuwxtm1wxBGyJgfYvoX4p3k1ergAggEyS4ZkpjG9J09O4Rs7im/m7aLxuRshWE5KSpKu6swOa
IPcz4zGPOViBeiCmU4Nfrg74QsHZ8GaU6NAPSGY74iWVD8hIFUmFNruyvBj/sS/40ieTj/q2bKEr
jowopXVkw5qLE0IemkgTADnSR90ylXh9JWEKGLWhBFfVcKdzYqzr2S+HCv+IWkt5g522r24Apb13
v4GmezJIhpHbBSyPH2gg9SLsYq2xS9llvu49XKvgZ0OWNJ8BUsiTwtC1XCF9E+venvAS70fZtuMt
HGt8O2iv+BRV32UPCMPRMvIMLsCWuI9ZLxqbThMxjK7/YUMD5CdcdFkedSphtij4AjWmTwt5WNPp
3jilVixeioXWzkMxzPmT0D2xB6PWE9aCIsE7JGVWnvlgxrug0zrbchFp9Zl3TD/bzsjWZj+42XKN
xpwA8sVsvbe0QHJI3fjAa5u0XYos1k/m2+qiuASVkg+CyCoswJad7xoYgAkaBlLhoUo8BBl4C4rh
qgjs2d8JQ1X7VbAa4dsVDTEVfBtn06zHZkNGWuBtx9wZ5W4kThUNv0tcP1aMfKiOky3bd8JAa2gL
mwvpUM1ksW+njo3nkBMUsV3yoNe3gdtXb262Fq+SGEGWIzNenpY1z/WVNSOx2zLgSGubWGiao2Re
kzjq5YIyMyWkiXcjQb8F2mzCHrEhwvnP0kJaqKpkkxIptJ5nQoWGvQ6Swtnw+RUjft9k5mHVbfVQ
GvlkPCM5pmw3yGluu/Kpwoy3KJKZoDEhsT2Z01SVB5a7or3ujKa7E7Ndj9uxn8YM5UKeuluTNMy3
ArVWtvO7oB/2EC7piSw7NrG5tlB+QJwobsPVyMftEDT1lW3r2iFbxl/LfRfPFm+xi7KXhcRQw48+
mFFk1S65gNjSA7lfkTimIYuGxaK5msomELLo9evMxYQExDR6FWIaqmDUwOlnnFdOrojC8Ic6ROZq
z3dMhla9IScScFcW2j1ZOaLv49hq+gFrvgugA+Sw9RXq0Gnariibrgs5Ju7t1BdBcT3N2QxBXXTz
Hklp9jUZhi/o8Mr50kxrtY4gagRAWV51ecE7w/1VpWMz38AH++2uK1UXnGYDdyCEwoQxHLqtT7bm
nGnCsTpHvBjaHUBHVq9nBvAXACCydHKspF4mcTC46uJbM+gpkn0lyBBcYShB46zEvO3qIJnILvN8
d1uT9c2R0DN/7cwaHIkUI8L6VtuYvlBwuL8K3eLJlirHimxrvVzjhUu/GEVqdbHC91EwzWgCL2d5
xBI0w9Smc/Kg2xzMF0EHKKFohZ1DvFXtNxlm2We+VpBKMZPf3gccSK9wkHVBpFGkDdRy9OXwmE2a
Na9P7fi+aEz9hWOHJJsGt/y8LcyOxtdUraAdpjRpY/BBQAPyHWj920oODS4iLA8vqWq0PMWJHl7W
al0fCdYgk4G5/BsDlebw8ak1JpihCw52h6KLAJ91eRJF414EDgsqQY+n676z0/yQGV5yxwIFKeVR
7DeeSrdjY7okkekNkWFEKzitaeSh7EfTP9Ki3X4NzYRt0mqx2hNP2+BnksASy0HgUKhf6pJM2t2l
KOyHW8z9cKp4d/c4mOP+PPdV8QuUsRMIzug/c5Fu9ESS4kv5FYw4qED3UP/y/iaM4KNUdrMlqE4H
YWvHah/kQUJnlAIhOc15XpoQgasFluviXkBJUxc35Jcl5Q3BNRzFeiyIYvBsYOCoKVkeL+vsGJ+k
gGzcCmv19Va0ARG2boW3LnSImEWzieO9v9G8aR9OG/Rfja/jK8KABErnqUcj0tUN7Su6Z8dhyveK
dbvK1LwnCho5VBuU9T2KCWjvjq/50BEPBqnPtvgh0MQXEdJesp1JkyWBfY1rs9gahe394stqzU1F
DHd6dLLZAsapiUbcxG5ZuGeuuiHZk1HkpHuclXwF/JvjQeZVyc3k2n53FSOTvtQ5LTGPYFfJ15QZ
pT0kgiRrs6qMb1fExXpYqyGzdnM+rPrisFH3qGDBZ/mM1HfVOmCUbtGvv5Qieu+aSJfW3qWj6H+S
ZZ9+s9nMNxlyx3tn0lgBq9KsXwpp2s8cesFNNqj+LcA7OWwTI5DY5pXz1FuT9ZowSL646zpNtKQn
pNmWcs0pMycK+1igdEIllwmH61wAJ0YFywZOdylxAvT1QEpz7MTubYn03uAIzYefbM4wmuWUmT8y
dJsf42D776IeKY0wcwKQWLsT97G0BsRSmuperqnCm85kZnn2pgSi0OIdmkzFR60TOW0VeJizyTE0
tzvgL+NxjbP1wxItNZ/0UrvvQOc85lQUsS4RRtveLWQbEGtAiAt0OBKlWycBHA8ZYixGpcrMbowG
jWYY9ImetoHhlUBq8ENR12ZygGSHlUDCak3fzpKXd3T6xiifucJIr4qdDjFdTNHyxvWnOb8in1M8
9yNzgTGWcbnBigGmKSTc2+T6lbGJAzvwbuQamCRxdq549/A+3KPoSdNNgUSVOtKKknryseLhAEuC
tb9qDPlKkapvRgYz4A6Uk3yioRwJIKHyaU53FTceWgL0eRscU22+xScGwOkq4tkekOAL/HMkjOBI
qwfY7PlCT1QQv9gvSjxH02qZ/T5FanBJCehKFq8MXjjsXPhCsil6hYC9c6Znqiec/qO3F0IekewY
1r40Z9qWYpBJG8V47amXwSNOC50zP/u+9bpLnK7iN1qatv9KMkJ1IPMmsz4xS+mrfOpNQjfmqf5e
PENcWaA1wPuQ5td2YdXDTi4BauuCF9a+Aj9c88i164BT1+bGvjEXZBTbVWWG2tXlIF/ZDWhqEy0R
jCFkE3dptqzE+jV52xMgwwQ47ZRcGbtjW+r2wjcnWeROuBwiJ7cu1K/hxs+Lt5S/+oop/ZdrMu/t
SCc1h7NqCL0JCf4jJn9sYBZDJ1+1t60q/iR4B0CUMM0c93lKaw0HIS3w/hzAncx5UJ6vxVvVTGJj
0VG9iwF2pGayb1zq5y3vW6H7O7dLJ35dxEZJaI7sBJw+4BDhQOLgxYeEjJ+Y2CV4NFUyFneTIYf0
nHW1h7kPYz+vY4sRttE6xyrVJv1eaXGptHSCkv3TWNfPDHCHQDzdmjudeL0DuCMdNIM94crXcUO2
Tkhpe1ceJt8F28KjJtow7g33MSNC+Kv3yEkm1iWYbougjZONa3ecsHHG+7tzU+QLu7J1Fzdc7Frf
kMALp2+Q2UKm7Cxevc7uPntSyVHZWIyhe+mN4jun06i84bbVNxicaOzuYmEOW6ONBeLpEtMif0CS
g4SS3H2SU58/EYkCR0WMXvtcOw1FnViExp+kdjU6HGlr/G4dLeKIKAoYDlLQ5F1feinTAact+XaN
k/8KeAVJBLbGHCbKmbyriQEY31I6+D8VsbYjGVTk6YQlq6AfkszEIVCVYppw4bd47AKo2NPaMG6w
es2iCMnr8b68Dtl3l7dtvLHKmNtD261/jSId0wvqpOAVnXl6sAhSp4xcTdiTc5eQbkroTGQihJj3
iHhm6V+otxQFhmk3RXUrVG391OgE6mNAiKQit7wTX5R7GPZmSSobG2nl9fleoGC/ceSs+n1gxeu4
KVv4zu1CnY7Yo8Rbbjw5D1hZ5sScI1W49Y8ySbL3GHHjs+MFM+Fvc8vL9EXBoVB78qCGLvSUSAQC
nGG4z6iMiA95WxTZEf0DMzXCu/4oHW0SLIWk/HWuMvkqSdpnfhnHGSmMGkmeNtfxR6ZspvW171D0
lQ4rJyJJ92mVjg+sSVQX1kQXjgpypi/SW8Bx99kISvzBRuGUl2pP0O6BVAMP/YRqPTTG4E6XMUCj
UH90+5VDsa5x38GAdmO388bKfR+S2sNybq32k7ciMqRAIRHbHO4a9QZ5GxZ8tMN2yjuUumSQYr6I
kCj7GDFrPINAG0FjwLkK1GzOSAxumCiO1igFCNtOZDYNnDaw95vRRwh+gzakJ8MMdoi0a4Exwso2
/Kyg2YphKsqnhPSRmOjrGUISPWUwbsngxYsQe8WMHiaWizpwIWdJBBzilAfbRmG3ra3R/nQh2qsr
kv0ZrlVrXAKuek34eu7QDMFzZthvZpt4T7Hdc3axmdy6aVf/tJW5lkiXsL1Fto/GI0LNw6iKs1Ff
zbSmvKhFZZ+Dbo0K3790nlW3jKRn4MkGokhq841M+vKhRNdebU3LgglrhEeBTgAM/6viTF1Qv+lU
Eqw41qDurkLO2vlyflbjML81K8J3Q+YFcuRuHc9tNoMy247IyMVF6/1cosmzzjN9BHjEmK0uEQNY
rvYUMrV35mjxYEzI656W2taUFmo+HfRDWJkJbJzQVpEzjh3DQ9Vp7BAbkTHVU4X4SBRdYn24Xgdq
PlH8dZNyev90zMRadl5OUPW1gdMEtHgJZM6xSto7SKCy5Z1TplgRBswczXalz3YI83SxlyhBjnnk
JhlKwkk1KurOcNyHQbkDN1jJpVTjJx3CzGqMgjnSa0/emAVBlFepz3BCWoy99ed+/Fj9xX4x06Wy
og6G1t+IsZE8zglNdqTmZgv4cYXBxkaCpM6LK2wBuEKd93s6YeW+Yk5ZTniZrX7X2qD6CUcBdnuo
fLLBsfbqO3SgrKZwuenzOPkcY8GQ2HkEISSB5mOwjohVqngzyP5oNsRXLv6O2rDirUo7byaIxphP
fzQsJGxB8Ex+6XK7CE1ox9g2BJr/0aTBNDVVSQmNtJW4aqkT+bTNNAcCVgL2ZIzxKRDT3dg/kx4D
KpY0pGxkFkzJQ+3C6VDokgPzVYq8BuAX0SN6GcgI/AAcH+Rd06bVcA2tbTG76zaJn8xhFmtkZatz
xHeUKVw3TVqFfwSTbS8VM12EziY/wywEZIjzeBe7P8wapKIGGIxSP/a+oOz658rOs8vghCRL4FJ+
/WNdMTaK0cYJ7HVWzDgrEC4aKF3BQGrl7f7ASNkHwo/Lrfas1N4ILs2TKOjfOeTomZd/aIT6Uzue
lCLgUPYhcBwTGudf/9aKBfLB4DR2a0THQv6GLBY1EXm9hBRBQCvEXSjulvkf+sXNS4Xhv9UK0e8n
bNcTgnhlvMW/dXHNFvGhYzEujCaJ0NE8zuYZRV3MvloyocdLetUnHas6CSveoVf5dF0gz94vKGu+
/vUf/+N//c+f838m3/ru//zQ/6gGdaczULf/+tef+pT4VSgEp2jTsaj48X4r2RwZvyReryUaQSmf
hD+nn5VonOu6aqp/aM/7U20UP8oiXsUETaEeNfit2NGhHkJxUK+QTp37lMksRoiM1QwvkX9Yxfwe
6DY4pOhtt3//N/6p9uvyg3EweDwrnuPZv9V+JSQ906NQrrAZbYZJtSl4e1fGcRM0jJxDayj6f+g/
/IvnCpDdF45FLDGtkr/VVMnc8UZ0VUTSBKo7jKXXbu3BCLbQR+snBG2zLyz//u//zL/6fCmOQgHK
s2VhMvn3ZxlBhTkPDadnS7bjs9FYN4pclYci8I2DSY0ruhRXRBL9yf9ryxmfr0P7mIeayQSf/u2P
TRTawiAtBApRk9aS2UrOtGKsu6IvktPf/43mnxq5Lj8LKbeEjOQZsn57YXHZt+XkgrnbkoU+VFMO
6FVIFZGNrG86NU8hvmE/yq2J1FQzWR7Yoe0nJkAkm31ZXFuNnxz+/pf6q+fLxY1p02ltStv57XVG
CZGDr3KIZCugaJhyK4KYV9hCwoW151gFRND8w8H1V182teyMxLb0AnSB//5l5xqRQT5PK5N3PV0F
q2m9oCclxryz1VeFvOwcUGgWmQUF7f8ff23g0nuLHpwD/rfX2NT4I+OGLQ6Zd38zd6Ymec80XiVA
x6lNKYr6+5/3VycU7y+vkytNULrfTihFvO/k03UQ+YnC9jwjOgjIStijddPR3/+oyxf127nMAcWn
ic+QQ8q/fOj/V0fipaFUXzR8DOxzf58FTKvwmtPz3/+Uv/jq/jdnZ7IdN5Kl6VepE3tkYzIM51TW
wt3BUaREURJDscGRFAzM84y36WfpF+sPyqxqudFJ77DYKVzCYLBrdu3efzDpS/H56QiYwpXCBTXS
bPG6dCHXLeZmD6zKvW5KuP+2qPGgMOh9HbqkB//ouKZ2Zt6cWJhMRFSBAltAu3HYPH7FSaO5ifbc
csBRA+UwmCAotk3mPSJ6NF9WqjCzMVd/fwGmGus7lkULlP1O+oTC8A3EUMstr+tAndo2DQCQ6xf6
KD57WWJevj3AxqnviPssRo+mbQu22uOXtMirsTdploOAT7rnKJrhgDYvF+sknIfaGqo/DM6hB8h0
kN91wFtB26IECMov+5QMNVU0xzBtzJZM88xS+dLU2oMlYrDQCpNaGp61x4+Gppm7IsK0HByUuD5k
vrZeuyhzPaIwVX6PQKsE+kKSl01t/HttW9aPlAakvoO6X10AzEuClWrmu55l6ErPwECeGbntS8gR
4JgcJU2L2ek50lK2aNSbXGucDxA/u+Zg1aijHlClNL9C3NHcC1cDyXnj6FH0YyqAve2rqNTfcVLM
9HOPcmJVJQKptbFzs7K627rwSzAW6ejPcVXNBzECpgP1gwbIwHnz1kJydcVApbRuFmAg2PDSWygq
v/wxLEudBJWNZnzjauUdfEj7MnHr4l3GSfOJrrYmzkztLXeQBwyje2Gj5yuod0i5RTI2blou+nxA
wAZxbmu1k1sT95Zbtkn/DwpNJP1I8vcMZYmGr94v4Ze3v9mJiLZYS0zPsy3dYkU+HieBrDBINrQD
ooT14wbd+/yGKuv42ckhjSFnTRkgAEXk/f19wDJ9bilYmS3Oecf3TfvGHOshBEOkDTWoyBYg+3Pc
WloF9hklL6gobmFe/+2XtXWWTsfAmcizZE9eERq06pNJR1Ynaes/NjmCqxS+ZnMJpZCSXZSg6Xlj
FGZ/5m232SZ9Z25MxsFJwXQJt+O3BZeBmYMoDRI6MfeHqKIGCiIeONsOOo1VnVsnTgSizdy38KZj
j2czku6X5mYCWIJCGhrWgFHCKQP1NNS3/rigXmxFF6k+fMB62r22Q8oHU6EPj2+P9ctXxoTZJdtC
JdblkCQtVbaVrlNs+h0KBqv55Pb08SAyV9pDV1JcePteL82CPV9HXktAD9k6/L4U7eiBegAKiJPV
nPDDWSn03wvkBWaI+42HocHQdu1dsS6LB2aqXWyoK2Cf9lbuF95eA48UXxiUgc/k8S93kq3aj+Ak
RkzsUrr0WFNirX7YOSi6pywuYB6NGPEfaz0Twy/XuuPbbL//stb1Uw1V3YNXGxPmEbhJb7jtaqqt
9Bm6b0il2Bdvj/epGxK2ECpNHyK/bCfepw4AnSLDeNXJqyskRdxrgJb+AX5VDIU/Gq7evt+pcbS2
2wn84JlN0o4MBNCwMxaigzW20V21duUnU8znNv6Xi7FvWI4NIgfLZT6XNIxmlfpTWQzoawtsEbws
RS4F3df5A3i99sMq/PBDk2nWXVVHxYGCuP3h7bc8ETHc29B10lSS8xd2z5YT21PK/eOiKzH7oP7q
9l13t6xLE7x9qy34jtcjmhyW6W2UIPInU1p9o6odzNVGVYVWM/4NMEW1p7Qw3ZvIwBQBsZSW7kRp
hs+cD2A+vH3zE1kMdxe6zsviOY3aw/F8bdAqtyKz50UTCu57uhThrTt12W2p4z+FFo3Waj9hXr/H
wLn3oV3j0NIMP4q4tz51yZrjtRDP+8oY3XdDF/cf336+U/PAFnjI85QoonrSlljFM4aKQzHShQBw
uDdd2/mooYCJx0RtWYDcMb2zIyhMcIIs/ZGCkziTgp6a72QDDnsjQnI8yvEAoZsAUdLnCSYBNHQX
hwWl99Tr7t9+0VNhbLu2zuJpUMaxpOUpA+4zmiBfDpqmj5+h8WWg30CHoomxrhiaGsK5fvuOJ1+M
mpmj+4Jqiit9+TShOelmcI3QNbee9NkM7y1oaGcm2KlAEoLDpceiYVjyclGPWllVFCcxf0MOvNdC
95AUI4CFSmvP7LSnbuXq7OrCRKOf87v0pUgYfC92kTQYvfSymib/4MR6jDmqX//tHGIrkPCdDGpR
xotccagMxAFRjz8YLqYSaMMhqhIjqeDF8bmSzKmJgRQ/88LxTCpQ0npb933rQbLeIiDu38OGta96
EwaHqUMZwPn5zDZ5ahDZIgHQC1PYhIs0iLTX6oEWKZqgkPdohbeX7YwcBsIs4cXbE/DEwmfqZNpw
OzmlkAke3wpGupVSTxsPPYqp5D74A0Sotx5yjglXZgSVDgFPNHCQODwT0ydqT1DpWPFsz97qT440
VRAFMHLXZqrQgdKmSyCCCAkmniGumto3vs70rrqdDqJj2cfoht1xCrXLjfhBi5x5PICdYO+6iuoi
ig9vj8qJD2Aa7HrUoChiU1U+HpVq8bBC8ovpgHKmc7k2+deaZuUVVsxnltYT8X90I+lLdyFH+Cmu
Nuq1KGfsVmlHHaxedGcKfS9PNRxBfc8iYXApyXjSC9GkQAlaYwKb66pf+nCtOfkaWtDaGgrqqHrc
ay1txLdH8dS+ZrJx0A7gPIWlhTS5THoBgwU67DCkToyQobYAS0aanhrjVJrftbpARQZcl3VIOWlO
NKAs+6G06vpj3SygBFkzhoz8KYxuU46dlwTL/PT2M54aGErlrIlsvmzC2++/pIoZ4CjHruPxkBqa
8ykHIhpYyaAFUeZTWkln9wC+3/n76zGa7/DdKL+xLMs1OH3oQIO64XjwmMxXaVz9gUIYZYg56s4s
x6fCmzKqEMbWKKAKcfx6IbITHW7GZBZ+VH51qvF34GrVZVL35btNEOY6MdwMgg8m32+P64mmDJkw
AejQDeE/R7pzjd9yj3YVeyn2D92hQIDuPlncCJXhCokOOEst7Bjeek6Merpq8wEzlq5EK6P1vP5M
PJ9Yv7ejF20ZAfTFk2v54OywrNzkldHLweIs7Sh7xPpT77bLjTM33eXbL38iYeJ2HPKA/fJ5hfTu
9IztMa0xPDchbmHiAYF73xe1CMSEaw4+ZHMCk34Q9+C4q/ea109n3ne7gZTOcjhzPYdPYFINlAOP
sKPd6/cHzTXuc8B/X5ZowljBnuYzr3ryTmDybGfbRnRdSmAyLEINH+15ivU5wmoFkGvNaauLTLjD
mePAqbns6xZ1XsMkGZWLFSlOCMjeMjeg1U5J0HmYzKBHYAMh6LorziT9MyJwQCi71DWf3v6i2zIg
DahFo81DVcG2DCpUx3FkmlGV4R7fH4ZScy4Grd8AEKCX7zz+b4M0RNrfoAXjBW/f9sREsigI0R1w
ttaAI33HWDQ4Dpgt0mpR4pRXma4jZW9rVA6SUJvhUFv4Po+mZj0uceuj+tfZ5w4nJ0YdSANVX2dr
wHnyVHLAEnkrRO8D0zS78Jf80a3RuQd5N1zotV9fA4aPoT7F9d+fWZZt0KKgrkt+YmwlnV9WZlTi
WzyJ8LvQ0sT7A2isfYlLak1DqhzO7MLmyZd0LEw+CBlL//n7L/cq9RUCoI5c2jS74nsLfvqGLpR5
2Y75eL32AxLk6FztXSMpvwwgshDMS3PxbdXtRd9j0TpGO1dvp+sRj4RDGXVwt7ulxISrS63u96a2
4kvQuc77CZoh/LVsHf8ogC0hco+rzg3ypIBHodHjxAmpLegnfwVeDMH07dl08i1dqgZU+1xSS2lE
PQ/fUr+Dn90KrfqE1OVN7ha4+LVMsR0ddAQ0MXRf7yiyNmfOOScWYMvROeWwKPnOi4lsAq6C7tZB
DTdD7ysL5yN8RwTDlxVwh4jNz2+/6Ym0irqX8bNC4nlCSPn60KReTOLYH5yu5sCsG/oAIgppnLdv
c2LxI0HkUABu2IcwKA2oC3VzLBEFPCBmNvs7lMWw5hJ1t9zUHuDCt292ai1w8W5nE/Mcvt72+y9z
FNBpihoH2j2lZi+f8T1sywfsFEN9P0yddTdRelp2I1UEoHUcpIMpAyn09iP8jDlpGQTYYOq0Km3U
t+V2i+ZbyPRYRnPAQ7vBNCqzQjOFVtmF75y1tKJ9iyziF9Oq7OLOhSq7MRLGaB9FORrbbz/LiRWZ
XJa2Dwm6u6E/jocjRoeyyaFvHjr0p94VKaD5sRf9RRGVS5C0nRnjw4hx7d++q6OzIoF1Jpui7yTd
1cxwCcm05oCHnPPk42YL4qkJ7Ue93kQuaI74t1k8VD/+/m2xtEJUC6EUtlppl20hp9qDHXPbFFbU
PsPH5F2GTh3YXT0qAijloDHYoM5E7YkxdgDU0C2iaG6wEx2/raUnRuyEKywJ+FZPosFCBGxymB7A
L6LApfflcOHg93rmtj8Li9I0A1hC5rT1VAGJSacVvTTazDO16lBnhNSdZXQwYUbLz7/jNKF9TH0U
mrG0G/KrYbFLDKyyrMkP4ZQ2JoK4MfBWL0zp1kMHw0YHA5cWyOHowIZEavn57U9zYg34eUbcmtx8
GjkBMgQCe7U/1RzOSxPcs537yfLBsVp/LQCNwQ4/MwVP3ZDVm3bihhGhdHT8UYrcrymb5/VBRzA2
3ZM857dtXic3GGniAfH2252YAQQXpYhtCjDlpRkwYMzkxezyaECl4qlrnc+IOhZ3Hjjmwwxq8gJm
9LmN/8Re4QKeohq61beZ8McviFVrZWe12yD+q+HQl+bwLjcdOOSJnGZCLXdSKHTDUjOtn8eD7ch/
fEcw2fbaI6FDqSrGF20PUbO/ir2ZZm2WYO2xWw0tvnMjeypu8D+1oSqVrWl+e3usT3xY1wFKoNPP
3lJpaawT+gth0TbNwSi8/mFxYa5pkcs6FpvzePH2vU6NMRV1mt3mz8xOmkQ+4nMgmubmEKctZHKE
hz5n+rhRyT3vslzr+Eyt7sQ88lgvyR9ZsR3a/ccj7NqUNMCacA7MjebBgUym7WY9xffXA//9vqmx
ZAI/PeZnguVEIoB5GcAQQBqe5crdXCs3UmHifXtIQNkEsZOYB8PjOPz2aJ74cp4wKVDTPbB8Xcbw
JDpKP35Wd4c8Q8S0au3lJu3cdB/7WfP3B5LeFm0CUqntnlIWsFZLX4zWAHWwFA2aFxnYrQx+0UdG
4BmXAxeBrSEK3n6/E7PFh5xk8eVIHsnKj78esrwjTn01XXcnKe/GBYztivnFvlgW5AzCswi4E7PF
t6lYOBusg/1duh+0/bayG+6H+k/8V6kX+i7psVWqdWu5b1I9eygrs/39778knQXOd1s+QZX8+CUH
5GHbwah6OL622yPaM+AcwWj7t3oyRV/6wjTP1Ql+FsCONjoaDT5gyq1ARqNLSC+Kiz2CwMtIocDM
axyn8DRYLiZq3kWKAPem7NR0uvUZ5ck1uzZGKrjoiSOPncdm8j3uyhp+jl0J83srZre9jHSRPqPF
2y4XBcB/EoOpTYuHlcDEEALv3Q9RV0Z/xj3SWbtU86t347h6T3nloce8dBsNmw51Hp1JG198TkKC
rRzokE/2SjZxPLIc3bBdTVreEqDLQ8pedZitFoXS2oagLcYfDMPntz/my1saFNY4qQMh1FlRpQwi
XkE7IqeJDVHaeePt2k0oLIiRo+qOGkG7XmgZ+c7NAHbnXIr4YsmhUUqbhaOroFdFX+f4beEMeXhH
RuLQpVATgmgj2iQh3/9MUG7XOZ473IcVlfMAPXVbl5bwzgOnAN9bHOx4gsGPdmq7B/JeXTvA7uIz
6+iLFYCXcm3OZSZbE9mvdDMBmQN+tyYAgpbWQ9Y14l3bWh8GLQ6DChmU9O/fb8s5AfxyYNQpzh4P
oulCFDETBpGKEpJOm1SZ/1ccJyMkgJw5/OhbSDSfuemJSUN3jISTIiFQPvlI0Ta17i9RK9DtW+un
aDGQq6XxQOe1Mfdd22e3tYHm9dsz9cRnJM+h+0vlgbq8nM5VlhcPXZI6hw6Hn89jBCrtCmUKsTej
Omov3r7Zz3xNmjTbZ6Q4SH7F3JTGtTMh5EFJsQ6Aj/N6B30YFxw4EtOO1CN90L0GcZjQjLANWxoT
byo07zRUdoT3MYHm/5eJoKO/446Fdcgx1rKhr8AUvTQT0zRQvfH8OxS3DRR5w3i+GVIdKr2J4ix2
W2GPUp6uxSsQwsQcseaJoCy8/X4vD6i0N3QHhA9FM+C0MuTUjgVpm7+dHBAYewcbAKZsuVHsbLwv
63ec7OrbQbSi2buLQAoRXxK331tIdxVXbz+K+XI2bUAXSlfUsDipyl1zvbPR2ELY6NDqdY/rG0Z2
y0WC4Z0W+AiO0NdY0TEEch057q4vRKrdgLkaPq+p7nT7FopIizCju5Y7lDmLikmpI5yLndeCrhP8
+Q9lg1oGpHVn+Up5W8BjNmf4O1WbQTky3cTc5xmefOiIOf11sm4OlmsijBFD+6z+8fbbvlz0XNOC
QiUs8p+t5nwcr2njldXslJyCcHY7rJVVYHKS1g9v3+XlKuSyPYO03uLT8Gzp9N20ED2isq4OptcO
X+PRdvbN4qBNkxcj1nIcAM/Np20DPo4X7shyIJwtKbBMaR9pTQ/WHAjXg9mnU8BezuTN2yzAMAdZ
6LFsD1rjIYWTrgLFxHq4Kpdw8wqqkn8huv7XEbOk+8k0+VHVS5tEcS/98b/e18/lY98+P/d33+r/
3P7p//zV/zr+I//y31c+fOu/Hf0hKPukXx6G53b5+IzzUf/f7Jbtb/7//vgfzz+vAnPt+Z+//aiQ
ud+uFiVV+du/f7r+85+/cYb75ftu1//3j/ffCv7dB6i8Xf9//vfLf/P8rev/+Zvr/oOU3aX0y5fe
WBh8nOl5+8XR/wE8k+jagHSg0w2mW4n9TvzP3yz3H6APODdSbWTbAJH82390FWniP38zrX/wDWkd
bFCL7eRs//bf7/7hX9/8XwN+mulzPOO1LS+1cYwypGTGSFdMU9bSCYC2w9baZGimNT+zTr92cWmb
dZx8mLOQixta8YUa3GfIPJe/jPG/3+NXhtJrl5bSkr6y7AwDPBHgrgEqHVY9MjSro3j17a6/FCez
0IBvh1pRgATm+9r2b60EyRS1J5f2LCCKjhePkRMMo/ZHgbZppHMkV7u2efzc8ZRuArfAmCvTfkT+
/1uHDaXapaXcPuKAba9z4QTumtAkmEIBegksmdrVpaXQGjttsk1mChKu+R7S5HWxoGOrdHEZhW3V
AlGcCg9Zty0iyI0YFSN7tle7+Nal+GWq+NAvhyxnyCMMD/Zroc1bU01t0HUpOl2zHRqvD+3AH0DW
jr3uXdsFwiFqo/4i545iZ4SITiO3GCCfTzuntj6rDYsUn7jRtl1Rc2m3wDdB9M07fBqv1a4tRWfe
YsaAEyyKRTUmUauJDm3b9s9qF5fCM0yHOYQsxvc0yj+xpX2XFM0HtUtL0cks2Y54rFkceoMwh06N
hODbl96G9f9t8P+zjMtlW/ZqGLN6KoIUw40deqjr+yiJWtzNwjOn31cWXF2KUFTvtdRYEhFQgbt2
dQ17xz/ffvbTV2Y/O44gBIb8ddI3MbDJuWnF+A0dQaV1HIjK8aXHMcYbkWQy8At9ui68MLsdDPO9
2nNLweksKfq9ejgHI96bKIpcIYMcqF1a2jgR/RHI2RH39pgFsWneoIx7JqF/bbSlwDQwu0bSwBNB
ozk4K7pa9xcZavpZ7cG3u/6yGkJEGVGK4upmuDyByr+n8q84JlJgmk4xLKGeLIGmm3+S/tOa1Iyv
ao8tRWaMhb2YsX0MJg8imBhr/wB2q1FaZjmKHg9K6dVOE40deBLhfAh9gSZd80ntwaWo1Mp+hdM7
20FSm58nYf+JdEV6ULq2fOJDGsSKNpOiIGnELdTze0jpZyB1r0xCmTyCXtug5cmEmVmSI2jXp/f5
5P+p9thSWC5W4Y+VPtlByaFkK8JfCmv4pnZtKS45q8eI6s0z64nd7RvX/0srVsUxkQKza6cKBT4M
3lp9eq617ktk/aH21NtX+CUosSEx0NhhtFujuB+q4V6PtHNtvNe+pBSVRmrZtZ+1c9BkfXFbJs7w
aTCrSG39lokoTrtoZoa4SzBZ3o9c2I+0C8/smK89uBSUbSWaJZuGJTCdBatOzMtwPPKUkkLHk8Jy
XJH9NjBhCzDVvDQ682MHGlbpY7rSbpmFs4fa+iYhppkPVNtoysZqs1uuNmF8j44S0vHB6A40/0Xy
Lh7iSPG5pbBEqDB0RN0uQZ2gbuLkt0aRqO0MMmUa1ZUIx2JmCYZ3yEyPHGS9TZxDbcCluERtK0TE
mwf30BDdDTEi3PgXqYWmu83OX0IT8fvCyxomyjig3ltav0fILKo9txSZEfBoWzOY4Jmtj0FbzjF0
uEwplYVpfvzcyNAihmdRB8zr/ndcc8Vu0PUzvcFXIlMmkeTNGre2y5KCWRk2XK6Fd0amuKm5UmSi
5q8bTc2m5iwYIUXx70PmqA24zOpJNzoDNdI5sEhmP2pdgtNy3qotVzK7oLGszPaQ0gzisPwkZufj
ChBMaaLIaGJMAtwO9YRtn4crtozesy3UPqUM+LTL2YHhBpLWnaybwrd3Rm59UntqKSxjSOGg4LI5
6EQpdsgDfYqzVfHaUlSiQl5rRsKIVKhwB3lv7PO8KpTO9OiCHIcOmSD1fj8j92ndv9K5N2B/jKXi
xaW4nLDnzSKkVAPLBMTpROW3plwe1EZc2jFjs4G3ojPisdGjCmkEokvU8m8ZeegPqInHXsoUXLXn
ecLoRl/VAkdI+yX2aB3q7N0SpC4UsZC6/w4ruI9KQyLk8yUGPb3g9BB45YKUDhUUN8vOsPheWQZl
Kkeb42SSGGwNQH2ai1k407VZTJpa0MvNQVfvW9TgmeJ9rPs01occwYsyUdseZMaAiz2sVeMTBq56
1r/mRu9/C8NpulYbdSk8U2cG19OJOVgr8Vl30o9urxY+cj+xt4whnSNBVVnDZgt+N/0oTa3aBuT1
OPC7Nm/0dmVQzBpa0JIcirY8c3bYzh8vyz+ODLzQzHR0Er1ZUDdMgnrUA1TcvuNKfTCS5KA26NLG
aePYintqtQZzA5deRBfghtTmogwCcgSuGJHG00do0+20evg8UVFRemxbitAIuSns9aol2Pr9gZ2t
824U2rPaxaWcNtNbtKyrdg0qq/+SttMfzTnw4CvBL/MYQxdIzIh3TWBN+Z957z5zlj3XDXzt2vLO
SZe3Ted1DvSi+lqZ4Qc9/q42HlJgYj4w6/4asrWl/YcuLZ/iNVKcI9Kumett0uCFynYfdeN+9jtx
QA1frSZmS5FpoTu4pIgaB2uyPNKRfdT7c9SX1wZb2jTduPFGt9aWoKyLK8C9j51dqy1WcvvYLmrH
Y0Uxg6bXyLDwRAtM1eeW4WOY32mhGIlJVA9v9FD/5C+KKbhMfMKNy/BboS+BWMcnkuYb5I/VZokl
BWSVA1bysWpEitp9TCPn21q5iquUjBlyEupsboIoZwv+C/dAF6ed2P6sFDkyND1aUxsft9oMRD3f
zp7+sPqDUuHekdHnC0o4iNwxAwur/oQLRxZEw3gOWP3K9JaBTWkVNXY9m0uwVMkdOm1XWnROruG1
S0tB6fQecmsFlzZK8/fEnh89G+Ck2nBLUZnEKH+ZgtCZTfRLgezeu97wpHZtaaMc9Q5I9rJweEiW
H3m9fvW0vDkoXVvGpWAbk3RzRp3aX7L3wGjG3cLBR+3a0k6ZgzpEEQQhZhcj2TIcr6B5nVmptvA7
kZ78xBb9UuXAlh0MtrOSnqS59T0Zwz0OoVduVO1cQh9ugGIYvWBot0uuYYXFbm/lXycTJ68+/FNt
eKRdM8TjVsfCjnfg4I20/mdMwn9Xu/QWAb8Mj6t38+LaDA8gmo/ZXO61yle8tLRt4ngFytajWhjp
w/vI8bE2axQvLcVnaidLh1jLVtCrp30lUupLlVpZ7AVBqHe7DsfSNUjSGvG0fJnxItCWM9nyNq6n
pqMUoXkXjV4OVzooYPB/xUO4uyvCpDsz2V+5+gbm+fVrzosHLzPiwFk6BpLLKW4wo/NNaabIciR2
Iaa63zLluigeBjidu6n11dYtGQk0Q16aHcyotjpnvMuzZkStolRbcGXtpa7XUh0LLgJzdO9MTL4j
y1Lb336qNvwSPVaO7UdcMiZTHr5bRkw82y77pDbeUmRO6NSihR2T0OaPOJJ/K3pfreLxU03kl6dm
v+9CF/Qk7NjSuyyGMr0NnX49MybbonRihsv8FNOeUAytGe4+ibG5i+J8fp+Ltf/YxX4cH1QGB3z6
8URPgfd3o+AVhNfc1ov3ZNTepdqlpb0orq2WhTxmdBbjG2pR9+liqpVVfgo9/DLwS12Vbu/RjA0b
o9yNeoUuZKK2JMoc7153iryZNnSs3l9ienVhWucKe698URnDVMZASNeKnR9t2OpaiGQ/wjZyHS1U
WxR1acjxHXAwKE4pMFfZY2zi7bZ4f6p8TQinxxPFdbMZFyZ4rBYiEde2BYVWw+9Xaa6Akzy++qCH
+AhhMRvkcfeMXw52jAjXqq1bMonNnvJOC32OV3pcN0Ccy8+Rnp4J0m0RORGkurS4dEj6LfmyzcTE
f5jy9jKccT5QG3Jp35+1qKwWNG6xUdKgwcXOj8nBRk/t4tLOb6Zm7noQ4IIiXuJ9NKcXWNSpQRhf
EFBxN6nQ5absHqaW2OlAgZqusBWHRdr5Y83vxzhjrqDbPO67omAFsDSliQhG/ngidh0u36ND9E8Y
u0XQlYp2/KAy4qCBjy896WmzFC6f08S/r/Fxf8jSL2qXlvJazHvNJBlJtVYNRUmA4ykim7FS8f0n
evnXXKjPrGm2aFkHbZi9R+zwvhVq65WQReCiPBZ5WTLajZN+N0hU4KM9qA2JNL9B0nlo8PPUdYxB
Kx8TqVyl0rWQoUBGVi5VhUFZYCygoZcBoylNaQFHSfN4jjjOOCM2bDC37fUi7PD1S32llBZlteNL
V2GXDN5SroGrWfA3Eut2dHO1x5ahQBhEA4pMxEJdedwXc/jYxdWj0neUiXph0Rk2guksJQBnr9xw
ja+9YVJaBNGwkMZk0dweH1cWQaFd1ot/1WjneKqnNwbE5I4v3dTV7OO0SffEnut7vF/M67yZ1ZYS
WTotRqHEsAG5BsOCr1VXLFi/lJVavMtcdw4QWhO7Hml+Y9zpbXkbVm2g9jGloJxjur1Na5EAWTN2
ZJHzl4sts9q1pXKQl1oOgtXMwXoS933S3foAGt6+9E81mpe7PArGxx/T0j0cH2rKhsLJohX/n7yv
dpgd+jeosHSPo53rd+46ew+asezxW5nuDG9Yn2LbnG6bIeqanUCgx7wYZ8seLuexrO8mRJDfW7qj
cdTp9fCa4nj8sEy6VikhW6HzHj9zhSj4bBjbWLvWk22Gt6Iur94ej1fmtozVMUNsQUG6jViP5l+Q
grrGh1yNWYHE7vFjL3Fd1rlV4APqf68b56Ff1c6BsGGPrzwZ9HdRrKmRTzWCZJlgbKWKAyJlalhf
wR8w5jpwy+xd3VhUgB21rV0G6WiI4DvhTOV30pziYDZJssvcSW1xlVE6sdsz37q1RjweEXs7xEcd
0owaAUfIMJ0kniKsSxmVRi+KCyzsD7qXndPJ2JboEyEpA3UwBEQ9oeBrziC4P2Kk+ORhSonlDmTc
1ldqPAoZsNO5YVMBXayDdeoTPUA+0L+ngNiesxh4LZCkPdl3p6xeY/qxzhS+Q970JvKNM0vtFi8n
xkfGAYLyqJseZ+LAwzLyS6uRsqBt7hk5bmiMmtJCIKOOwsVPSny3a0gc+F2MU4EYt1jU0IYIzh0H
bOWnnZ1hRB10YZbscre/RFz3k9qTy8vMilmzmfHk+qBdZrp5UabNH2qXltaZdZyMBP1GJg0udtXQ
3WhNrVT3II8/HhEcPROjAaISIEAjcAdsfcQDZmC1ak8ubc9hiwYbD24DNHTtw0Qle19opnWhdnVp
g26w3+0LB0y3tUxPZjrv4tZQa4dju3Y8MJgwlnlHZTVY9fadEbfeDh08te8pg4+WqBZe6WUwlbIh
DcY4wc5yFooXlyo2Nu7kqMqWIogxyN71yXrXikrtnCKDjzCfnkfXY1Cmdv3RjeW1m3hqG4eMPGps
rFTRYIQFpWkdhtTdtJu6RY1IKF4gjworb5OOqycmNuFLepNYk9r5Xvblq5Jw3XweBKTQzSrceefN
akTZFwJ/Rue6M0YdThD7GL3Gkf8cumQaSsEj445S2GyG1/Lc+hBdu717N1qKcSnjjtrQ6DIrg7Zp
taYWNGkBV7zwDmrPLQWmnWN1i2mtE3Tr6l3pifk42UuuNigy5ihbzRlYRsrF6/rLMBpPazmqZXQy
5GhszLSeakBk65R8auDzR75arwMxhuO1KsGDWkcOxQmcskhwXrEvbJGrFceEjDmyV+QaC2RoAzjE
697qss9m5bRqH9OWNk2xRlnkhC6TMNLvvVK/WLVzRo7b5ngiXZEN9iY2ByGa1QlmyljXfdvbIFNj
U22VtaV9k4+pj3bEg8/h+IUa+VONapzSBJdhR/EoMAB0TC49uXiBVO0+aV21/VjWuPK8vJ4XO3cC
/M1v9aW5zZtzij2vjbcUl9PipWmXThDYcVAMxjZ76HPTOHNefuXiMu4IAbB8GCvGJFu128Qdu11t
62rH2hfAI10ARR94cN1bs4NO7RpJPjUeOJZXx6HpJlFhr8ksggUrasct70VRfVCaJzLyqB+EU0TJ
KAJtqt6FCK5krhqAGZWZ46eOtSx0VjDMQUN04iBrX0TGooZ9w1Lw+OJ9lOddbDMkYmq/YGB/abaF
WolWxh05NX5LtjWJAHpOueu1/TzWleIUlFJZd9DNbEJ8NfAWgLpFqn8Z46L+Xe1bSplsOCFAmbt8
y3bO5x3G9vqurXvFCS5Fpmdo5ThnkO5RcbnDsOnTpKhEIGTkkQ4BD8280QmKobpM0+RD4nlqyb2s
Vq0lro5jEPmJW9RuuUPm0YduWsU3SiMug4+iKB76dJvii91fiFnPAy0y1AiKqPwfT/FZM5BjXXh2
W/ti9iUivdqg1sMTslipAYA+6XMKBktof5szystj4ath6FFePH5w4fX65G9TZdCm9VOSCOdSxyjw
oDbm0qbJnjbrQkOhwTDme8vO71bFBoopBacxg8cgiJxAa4ebdZmuwr5Wy9tk0FHX6FVnpYMTYA91
N5pRAC5NcTykwETLeky8rfaDCE91ZVpdctHOjdq5RAYcVbPZm90aO0GOtXI4pJ+yJVcbEhlvhPg0
hhp9Qn4vtPdWli27NDtr6rFNtRN5mww4MjbiY1iSorjJmlz6XXS9tK2rNuIy4Ai/8lkza0a8dOZ8
X1Rz8n1JNF8tu5IxR3HVsoxjXEDxKnb3wuqKD/TezlkKvTYw2///BaJSV8YcRzqjbqSLuAgpV74f
skp8V4pNGXkUDqM9DSACkAyw0AH0snpnL51a3UAGHoXLHM/dwMWzKvwxu8aAINy6V3twaeusTfpU
ScSRzaymeTfpWQmtUJw7tW0Zz6nZKIXobGtYHsQsiIVtxXdrkkaQfQvLGnezM9ZqmZyM4mlqu+Ed
YJxmYXwfN+2u1zu11puM33FSzETydlsFWmHsizYa95OzrIHS2MsQHtOsqF3XTMk8Jj3MwibfD/N6
znfylQkvQ3hqDCsgBTgk/a24SXrn01y6X9UeXEpwEZF3l1YwLBaC6fexU9Rf+myKH9WuLkVqCs3K
zzOmpOWJr2O5XtblORO/18ZE2kJTDb3BvkQmrG8RYc4TvE4FAulqOa5sIOvONfLfFsMCeXbehz3i
o5OzKo65FKhtlY/9DCc8GMJBHGpzBgLrrbHadicLEWno0ruJRnklTsU78pgrR6ghstDYPl548ynR
JivnwcVWVTHirKOzb6h1PF64TUxz1HZ+TU3VQSczsVdzB9fwnGTo6ekCVvf40e18DbMyIhH1Izs6
hKbxLa/U+ogvNF3T2YlXZ+ZMHi7jrYE2W7icIy6+9thSeMaaGP49VfziYh6tv/Rx/KgSmy9M7/LZ
j7QQjc8gc8Liwo2TH6WXnrM+e+25pehsIqseRW4xU/r12scBa2fY1V9vP/jpncj2pRRXaEtRAGlG
Q2mO4y/1Wobv2J2Si2oc/y9nV7ZjJ661nwgJYwb7Fti7atc8JJWkb1AnnRiwsQ3GTE//f/VfnaJP
TiTUUrcUpSnK2Mtr+IZj+iRQ0P24W5YI5T7TWBsXgzwfyWy84cM4HMoaYSjz8emML9BV1yFW3lcP
ErJvS8oO5Rcw3P746LqXEQ1gLniCGR14b+x7202H4Jjwo/j4aJIBBgcrLnxSF95PaPRllZWHUpd4
j0QKYyu1zzCVCNwqb+ZlY+dE6mP6J/EeigShZVpDIDQ5qYC9LRCUzSFqe0zgB9IEH5dFi6RLQN3B
QEWt6mIioEhRy7hjW2WPRuJtFXfRe2jhDf1byHkAhTHqDz58d0jnuGYGQvu4Kd5d1kZ6y+SfoGW/
OaN7YSLbeCEgzRrDWBH6+7mOI/dj0QEzOR1HcjCo740Y1qXqq8jhp8yibe8GHUxFvKhjAjFQJ//4
ZY1ph76NsCkXuq6Fn9K5FFHyh0z3Nwu0lykyAH2H3YAAOcMw8WWtf2TQBFcu/ZOp9m8C8B6joDKL
tnz1/vLCv6a2v8CZ4FD6AjfNj+sCR6CgE9N7b9HCSMz00aVlMI7938H9d++9axgNglTrSERyGq2+
52a7ril7Pvbo3UkFXLqzCwzuTo1uKQAbY5+jD3iotQix4I+L0htAHVeNXm4FwNqp0+GNDrZjoDA4
ZHx8eEv6cZwNPqY35n4k+jFV/BjVM96DoMIongITB5CD481DGovr7JjQHITRP771ptwWQgseQZ3F
Lz6BjZCG+eixb7k7mxERzMUx2sQwIszy1vdfltUfS/7hTPXxxZdgGEDVx5JM8/paj/WFG3usaRnv
YU9JHMDrNsCLu2XLq6F7DYw8tr/3iCHY3UKaY0Y0zHT0jo2F6wVkBI/d0HvAEI0rLSZ4v54Yg+hU
GgYnb9127GvuzWNJ3S+s0tgpQ1U/T51/tDX5fGijpLtzicoZhikDziXACC9rGLpTC7JN+b8f/psg
vscMwa0McAQAVtAkjr5UsG4CF+6qG7Zj93O6S3SBzq6nYYBAaFqPKzQX9Phi6SyPpYrp7niOPfy8
qhFfdFRLXE4wXwaJJ+oOtVtglPbxDAVpqGX4vjSd7F9gI3BJw2MDCxjW7R6t3dzLCkdISlvlbZ08
iYn/yafjN/fPXrGICyTQzYzqeerVTavV21YfA6/9y3s6WIBZlhyf03fc5nBosMWSTccO/x41pONJ
DWRALmfnoOxHc7tqeuxT7iFDaWBQzWVIVaiBOwV1rSzaZP35v4/Q79Z7dz5VW2Xwg8F7R1zei/6r
junrsSfvLk2ZhtPWvtdwrBnLzCQbYI7zMUQ8ZHs/7sGQUVgto09xsiS47/TbEttPx157dywRY0M4
rFM8maff2yH7OW/Z92OP3p3JiagYBlF4NGhePKfwSDxNByXKYJD6cUUUo54KE7/n4tkLplBn1wzH
OG/xHjHkpwl+8i5CIJx0CGyPjHKAew8BWOBY9fHFaz5NS+qxKiIJ4ew8PmqfHgvge8TQGDWDiFYS
n7Z0A7Z8HJ7dMh4a28Z7wFBY1wNlFOvdjO2aW0vzlZru2G2/hwzFzEs4grzfPLIfnltJ1Se2jtXR
x++OZjBJMlYW69J2tGhkdN/xY414SL99/JrDJHxHgH1APFkNyQNYGtyyGbDB/NAZ2uOGHA8gBQfz
vNO6zQ+xq0tes2Nxdq9XRIZ4k4wOGMn5wORmq3/UdH079Np72NCWcMxTYet+6qL6YYIT3y0jJj22
Ffe4oaknIQ8XvLhPs4cxYK8QHz8de+/d4UxUFYWDB7B5GuUU5qPo/aXNlvZP9KPfXD976FCSwrkt
rQD9ytz0pqKuxgS6O7hX9uChLQV0uquBRlwqduqpeKjmY7JtcKLdbfNFBDruMRu2/RTdpB620CTu
1j8c/9/ktXv00BikcpztAJxgVMcFby39KaLGNDkf6/rgl90d1NoPEHSCJwj49DPL+2zOpyAzf/gF
fvdZd5doWL9bY0qgIELVx/cmgCYxCDPH6J4x3d2jhq3QGfFYHrTPbldJv/O+08fefI8jciRtm8Zh
AtonAytCyS4D7DjLQ6dpjyQKMf/suEJyu7q0nOqqLWKZTsci4x5HlMBOg9XhO8NBksbmrWvAp/Ji
PhYd90iizrmp66Melg++OcMF+3XbjlGR4j2QyE4kmKGmg1FixWQums7k1XpMXzXeA4lkpwRB0AUg
h69jwdTmSseao190d5OmS7hMcwYjjDQTBR/4I8zkDi747oCSHu1hKQnaZSm8mLEx/5nHg1tldzy7
fpZSzICHdC3v80218qREcGwACt+wj7FxFWnPF5YhssRzncPV/DYY/THBi3gPJtJKZquAx/JJQ2j6
IdbCn4ZUDMdO/x5PRCLnabIQPD0aYQfYTA+mH14OHf49nGjTS2uhpJwCJbcuN9k2srxZmuFYDrDH
E/VJTVvavafow4+o5V8VO+Y9Eu+xRP2iU9H376jktfpbpbVD66w+JkYV741jUXt2/WYUemZiA1A2
a9bhLkgX/vnYmu+OJ7dBJwfMh0BvBJglHJNrqALZY6dojyWyKfzddNW/jxDoFQRLT/6PDNDf3J97
EaDKMq0wNUMR6pPqfuvG74xW8lhV9C8VICQXknjkotT3wSk0/pcz43Z1aMX/hSCanBirQaLJ4nlz
atO+BXqDH1N2ifcgItkvcuAMT9edK2Ubr/lsDtKz439hiMbarPgHraeNjHlL6DdaT4fYjf9yDzbG
S556FHR2DG9lH/3NhDy44u9J5H+g8QgsgXjy3kckVfX0/ug0mc/HPuYuy+WC63DsEcnHhZfMtvci
tse6n+HuZCqq0yCZGUrzahqLBakQV2F/LIzv0UPGdb7fevBstGyfKt3fz3+q436Tme99zIRwPN3a
DZl5Q0MY3E/Jd+8CdHO2euafjq36/v40VRgEKLFOgDxcKkdl3qAPeuTZdI8gCsK5s7Kr8UVrOT4r
uZErwKH0H/Jbhi33b4wi3duZ6a5PaKVRnKtqae+0HapPyTABYAmiRaByrqLsTsHK+9diU3qsOUX3
yKKxq6a2nwRKa9fdbe89mAoqZ3+I8e/ds//2G+3HoSmFR1uDaxXk4fBTNyRddGo5G8AJXaDLdurn
JQlyPWzOFFWVxRA8pIE7tBHo3trcrB13DQso1IJFVsBk9a0fE/qHbxX/5jd7//P/CBthA0rx1OFb
2Sj9ArNXWRBSHZN+hoXwx4dTP6iYi4qeFjfLfMviqFTcZ4eON90DkDBYD5p1xSZO2vAxtlt0na59
fCgw0T30COrMS8VHvHq/DpfJAu9ZkUMXL5ybP67KsuhYB6R9n/igwYTtOj8DL6z+IOjwm8O3hx6l
sOHltnXstIDYoE8NI+xzKA1GvtO7RXGOKzPsz5lWK+YevmPDoauN7nFJoTMLvCLRwuE+TmAWEgf8
riLahcc26r+wSZhHwsgDpyBtJ5trS+Y8IPJYPNxDkzbuxjCrVHaitos+TbFvH5tpaNtjO3UPTqJN
KGTQYDNlaV04wbbcWXJsVEb32KTIjtEsBBZGzXNbrjW9saI+1k1AJ/vjXk3TgCu24uGEt/05DLq/
x209hhuie3QSaqxgmIL3wFaz6krpN0eNPpQO0T0maQKsxNYrroOKu2cju+6RyJAcwuDRPSTJvQf3
RijYmIYTcs+U/fXOw/nfV/N/Ty3oHpG0GLIqGXLg++ref4cRURvmSMx7Wo5Wra//+4f8JurvYUlO
2lqGAVZHBssbEugxJ5ocKnBhJf5xy4QONKJ1QlgO00EWXQNgslbJwd2+F2ZKw46bxSF4pgkVuYGC
5HmIuvYPi/+7dXn/KP9xGy60a9IRFlbIXObvUSXvoJJ+LH7tpYKgKEUDBvmE07SQAurLD0bEh4p+
ugfKZAQzZ0OxJtsWojnciAhSRO4YRQl+VR/XZIydyYxCb0ttdM4ZKnOyHnPrpXusjNnCsAtbYGWC
0X2CnuGjyYLmDznbb77lHirTwS1+6H333h6WAbig7NRU/k8Ni//vTPyXjHCPldmacWybKQb6oRtY
d+1FOGd5wOsgvuqUU086rLo1NxwRtGB1k30OgCCdSpJACSHvO1n70gME9/7/w0HpPNsq+pOGASH/
3wb7L2+3h8EJzrZQTBh5gIPEqjvhUjfmDWujIPejF1neDF360ggv64KkJjHX2tDF2KtoGv205Xbd
oIYLYFS7EvzZAlZHG5P60vhs/bU2OuM50NOyFIL7y2TGaD3XSSDH0q4aaOQVFvceMusecnHJHGho
7Pgmy6vUdm9ma1N24nOzdGW7TZUsIq+r78m0Wl02Us6fl9BKcQ/4YebzivV1X6zr5F/mddqyX5Hs
qhoCWK0cbrTp5scVtn7xQ1tLlt5BjGsTd1uSjuxWBroWsLHdBv2G6WM2365za0yXzyQZqy1nw2AX
GKGHMATMlrGDbCQMoNhyhrX2JoGPNQQAQqqq8Ro2rbK5MjMaYF/cGq38al2ZiorBDZX4DB/H/qkz
KPweN5YolUua6uaGh3EbPuh2ILTgFt3su8DU3fyUDL1eaF5DFidBACOGoymq4NbaFUoqOt35gS/N
XzOJiL2IVaaegESWDs1zQOGyc1dHm4fqEvFhZp597IXF2JYApp1Hfp7I8+BD7S7I6AXLu8UwB8cf
tW5nuMvCdLtMhkq5U1wLk/w16mDus3xofaTW0oWZYwyK59LNcDzwneQ/ZttX5BecFob+E82AfLqz
Kpn1YxBnAb8d5oB3j55tEz4Am2Tlc7g2TzopQNdft/eXxBivKzKwGupPU+sT8yjahLVxEfew3LJ5
NxIz3sFLIGVvMhowePJOblV93YZYZXBEGnFm9VYZm6dAeb0In5D5cew6NCEyXU9tMXezdv9wM1eD
P429hrY/HXp3C6QzGymya0hihqA7L9OrrlrMFSDSpMgnVdU0Kq0RrBycDdsy2DqCr57EIVz6dGzq
ItzmdsN4phsf+izqH8TUxJBEFB3/VsXMipuUZQMqPVeJYcMvFLQKtV8fmyJl3fvi2CuDVSAlJfPg
ylEmzZdwM8ZdUd4FN+hIDgHatHUXntbBxk+k78hlZBPtC92ZNsrJ2vnsbKiQLOcx7KRz1it4ZPI4
qUw+TQq9aQV7h29do+c1Z4IJkncB5lXShcMVg0nGGRJy2TdQvzGztcNmCl2PjSrjah7WnLDOXg12
pl/nIV2T3CXWSgCVGzaX8DoW/somMf2nGacATqht+poN3Bi4QrdbVSZZLMy16S2mNNOwiTycEv6J
rokrNU/n5ewgd1I/LIIH5wDODvoCeKH71vdE3DS+rv+OJMFbSQm5wkLN6UwvI68a82IDWHgVNYGm
Trmpruc5sR0fnvuVyWdlwJPPh7kiT0slWV26NgxZmSrWwrmtMxfDN/tc2QDF2poE1VSO2r0o16fX
awaHrXKh2Tycg06v9jwOZJ1PyJ4TmUNqw/8chKbhfVhLU+dAoPTtreg8ZmgGBLH5oltpiqEKlL6m
W6XdCXfu6u6BCr5oNg8/ySawOp1oSxdMQiDO9PQiDRnfdB3jr2Ni0Y9FiznRcw02PsujcE2elqnP
5A38lxJgAUTrkjONF/YqeyL9bewsqEC1sbM8e781wZ1RrXfX8JtZbrWCXXLOLFSZiknQaH6KaAuN
Q9pv6twN67LA+Tlct89Ws+Uqw4zkronrVpeEgmCcxENK7/iWqrBY0tWALWmku1PpnOpfw6x0dhaJ
z5acSzZEeWB0szz3vMYsRNCtw79jMJYxAZSMnMicVLJcOz0BEbTwZnsxST3TEjLCYNaFftheYqgE
BbCY4FZ+83yEVDYc8SZaNrqe7yugezHgZuOiTvMa0bVgDaSgculT6a8apeBtmyd0UjkF0/uW0Jqe
p64d3vgKL8N5Hdhw3Usgem+GdV2Hp7nTtsLMCSDf9NmatfX3uIuq5N6NfP28ckuac7CBeH3VsgCa
C4XsKWzRYFKT/hJZ6sAf5yGtQAdsJL9RHuJ8Fw11XinzVvTUln6ECtb9ODW8gS0UCdtb7Kj+vmZN
A1r73AlMX2HVc1r7mszP+t0l7ZEmraGFl5b8FWdQnkM7rxOQmH/XTfnMbNbX6pYKliUlZDDDqoHq
xkjKBoSI02jEr9YG4xsa9lsJMgo2es15XwQZtOxQHsTZs8LM6kvqzPSDb2rpc9L6jBcVr5KLbaiF
Bv+83Mcu9C9NC25OYQZIAlrZ0ls3TZPO49l0t+jYiGIEja4gVoWX2Gl+u5htDMuZpXAyZPhL7Tfr
avtXDP7ukzS2Xto8rmxqythg378AIObi64Fuoc6XzIX1uVWSt0U7qykp+8in30jFU3TWg3HZCpzq
OMhN5HvyhkPlq3LhMujvhNpqSOi1mzlLVzXxFWBWrc2x9dytih0U0cONtJeawkC4CJiP+xzSe9m1
qdttLCBFMdTXTPLsHi5yvc9NE6jlKqnbJr6hzUSsL4ZlWMc5H8LV0Ucr6ywuZg3DopJLJZ5Vb9O+
tC5sPolocCoPq5mOhWvVmGsPO7B8SFM5PwQtz3zROC4vRquuu12ybFNXYyYD9xJFZPMF4DgY91GB
FESwtaFnxmxgrpu2zdD58XGXQ+fnn45MWp+HJGldyRNBbuRi2uaKwb+mP5k5bEqVMlfQeEI65WRi
vkxwN57y0eEOyFeivik28NsGjPAcWrhPrexhZNvQNkKkB4VGlvVCmDtHyDjyBYexyulKcElPIWsf
FlV3eRPKOYQX+HQ9StQQ2UyynBpCc/wkUw68elx883W1sA2mS0Kvl2Zi6MLYFDNvOuIe83ELdc9g
AS79eQx9l9xUvk5EMS3W+ftxG6qpSJ2AoZLt6yA9U9uDXipA8Yt8jiRGzBcS6qwv1Ni1Ml+ibZFn
y9Kxf6BT7X0xjh0V12aT0BReGl5nN2OGfCTvezv5X2ukEp7Hm4K134QkfC5dNTNV9r2IwqIhyB2g
v76EwxdWV4Ere8IqXxoBo0680OI+oU9mm2KD+PQdknpw9mlSTf/MnkGfxsRV2BSzxG66TbOeP6Aj
u1VXQYLk6koZl6yf+DCoBHs5msNCi3Htnvp6ol9tYiOckTUwyFB4FfQFgwRth7l4ZJrSOUi8XdEA
KgRnWvGYXOAFqXiJroMQLwLcp/Ch48mW5UgHxHWnSRBhBbpofGARioyynueKF1Zx8sVnwSLRe2tS
qa8DD5fNXDfIWwueNB19UEAo1IVsHHg30+Lk4xSNGIPWMUQc8nQDVO864bVUt33NyCf05qesQNzU
V1lE2GO7rOFYtqlt3MtGhvkF7x1+p6yCKKKB6EFzCTd4oeQQqWXTj21aWXSCmzf6dEs3zmvZZo3L
3kAuTofrFF9fZsWQES6++26EM+rWYEqbi0XzTwkzSwtR5zoNTwFMcZtiDcZQn4WGum7ph9Gvt9CY
8kMRCx31pfJQsiuQ9Id3jdDLhOzXKX3bQefqC5RSWJgb66E92dtxgbBoZpe/eaQXUgNkMs/62k0I
0NdOjdqc3CDBjsO7Thz+8m1SAxyJq/fkaR+oR8RxubwaD47R7bbWqFWjZZXdZVkSHpVDBs+mslrI
xkoyRnFcbCTt4+tmjhjizRTVkOwex3W8JluKMnBu4X78hm9Ok1s4iXfDT6txhV4labz1f8sI9KKC
pkQsT2tSr+SZToGvT5AJqlip27A7p2D7fDURGR9qiru/jEjvE1QL3Qj+AwWpuFRxX20l18b7a+uW
lpYsbnVw4TXQds9IRKkvYLTZDJ9Zt1l7L6H2hoxr0gtaH/U4nEM8+UFXGxLMrqup+txGSefvWp1k
/Gugkth8naIuTB/JMs7seiWMfppoQi32mbKPZhqS5nqAv09SIq0msuih969Pi+c6KkB+CPlPSoEt
NHlDthmwv9UHd0GWVuNNbDH2KDbVK4sTY82W923CgeDNALnLbrDrOdYfAj7BYxNWVfAEXyikA20V
4AThY7d1qkCnwnc60zVcZ4xOIH6Wk3T0IfgK8fApHlWKTQfe+GK+WePb+QeHCGX1Y5QV2f7hE3au
+xVFOKjhu1ejGlCicpZWhVdR6PM1Mws9uf7dIq5p+HzrpRvaUi24vXI5CBS3ohmbv+MuTb8uMPB6
78pbEaawi89wAjAlmsXZd7gz15IG+G8FEwDp5+W2iuferE8EDpf1WvCJysmWiAW1xkf1DJIoLYom
U0atQ/Uy1msEWT7MIPkJMr9OlrSRqyvggxCFOZA4wiIqLFAJmVBsv00SpHM0oUFN7LISaWMIsfc0
qwAGztmk1vgriVqaIdMwJCjiWjXicSIzFT8RZntdzhx76Vz7PmMXlkwWbgsJXwb+jddD5F58jQ7B
izaZVYVLUi1QZQgPI2FFEfwyxNHqlBAiGg6A10i3e3zWtLnd4HvyGum0aa/IRKf+MXCUROWECNPe
GNPPrzBAhWOr1b6On20jJ2Sn6BWEPz1E3cgpC0EtvAaoadqKASn39OpWF055snWdulndXE1XtSMU
Y64t+gVkzxzmsxHL3yFIBK/MCw86SGDdAGVTT3WpjI/tbTbPzU+t18rZ3EXQFkMKbyR2IYHFoTzP
Ksxa/JYMWv/OPnSWmWscQv+1DlXFcjp5dh2lG/vVhhnK1TRUWVKsGJa4E5VNpu5HfBXb5rL36FLn
69gZlW/tTPEl/JY8wf0apLd1i5c8xOctZzfGUxklffSU8jHStxTjOorcB9dbLpROBgA4lY8gPexw
6cH5ktNz1ENT9cRtROWPhQjtT9AVdTHsDWvCcbaQYBfWDpirjEEIcsmSqOQx4rC3e0rgmGUKija0
LjYUyapsttHVt9vSJA7xTdU0B1gaJPEG9ed4oRCgv1+9F20OV6mZ3bl4HVBDBYY2LoerbPolUY79
Q5cgHL+FxLnlsc7AxDujqQtR2cgkFX6FRSdwAgM6rS5SGNE/4xF9cjexgI2IQ4R4LDlU5KAn3PWt
vA7TuYNhumcmpQW0K8gbCdF5yhdITbxKkqErA0uXCpXmkhp2wX0DOmEMsNQFnXWTwthMUo5+DiQY
ijDohwZQAYQ5CL1MC8qA1IZx2VcGODbfib66HYje4EROsioqUOKxl7nueZaHfGa6sMw1X1OIol1G
Uw1RIaKOfa48A1q6t7z+1Is+/SJ9JpOChLL5G/Sv7ZXBJgIvOeNCR+UT83yqKX9Kp6r5Kwu9ImUw
S33BD1mf6EqDEwKrfJaiHSMkS8vcFb5i7ioRyxheunYFgjpm2BqFlQkMS9oJRkjnDWmAOENM2wrc
cx7uU3OFkHkTDLOpX8U78PcvKy3SnAiTmPgXaLmifu0Ar8eIhuCWQr+GoXRoKjTaHiQf1Z1bk/DU
+gAyPg2Woz8NQyvZC0Rxw7nIgghRt8KtpX2J8XlSlYNHct9jgwUErbRADXmyoItUbEvdQXQa3ZE8
aZaT5OYhSrL18xxJfy0UC9fbURg9/HBLWOGy6MZR3ASr68CCDFlD+ZS3oNQ8LSGlquCy7/ocBN4g
eKL9Wt+PtGZhIUabXTa2BNXF6QX630ZWovncCbjnPVWsiSPkqGRaCt8I8RxmERyYuPPdQ+ImCgMS
VZn1fkFRfaH93N+uVRT7ArUTVIaSChfpiJJMPuk4Zt9Jp1RTygyZSW6Shr+iry5vMAq3kLHy04As
c2qWN/RoNDLoAERXlDatGW+DIUsxmB3m9Uto5vlSBcNGc8Wr9sFOpvulSJb1Gn0IgmhRrWrrbrsJ
Bd/tNDDe5n4jfilWuaDOT7QKIA6V4JtdsVZNrs4ho9NUr1kiLLsN2qC5UVaquRhiuQQ3UeW9xWpm
40+YCEqRJ36ss5xs8dpfxRCZ+ubZskwF8rjqsYnm6C6u+LP3NcCjELxjS4mwud072tjoTmHI/RNE
+uyZQYDg28pQXNzomqjqeiAqTK7COF39FWxehjEf+7l5SUBPfI7Hqu7zocrWb6AtZl8jPesbOVJ9
CvV0Xmv0WhL9Y6Y4Enns3PwV84M4BzoG2Rqm9YicJnwQqC8fKfrf8M5ygAicJqRPbzXZlkuPu/MZ
HBoXXLp0QYtUpdX8DHGT7WZyWdLka8XVjbBXP+w25+MKp7MlDucyuxo5pCWK9L0TXJNWvEZK1F8J
w+ZqWKOBXYoTfwXvSNDyBsAXbTF2Ep+ihQ3RwypU9JCKbf27QpPvc5dU7nG1fCTXXJM3Hq75Og+/
EjF92pQiaCyPQty0ySYtWn5JfZv0dX3Bhwly62CyAhzN3K3l6Ia5y7H8yecq2JapTJE8D4UPVAOs
EHpsv+gGgTmcBooeNJwc+QtH0fzYcM8eA9p2DrfOKlxOsG1xTt2qnttwXqbzZmksT3Wzou86hXH/
DS4uYYSbm1J057vgmfBgvBAajrB2qWb9I0629SdbJxuiAbkmPa6Ejv3SUEL7J06mFv9r2k+yqBB3
K/Q90JpHJ7KOXiOBBjUodrP/1ke6i/JZU4gZqGEYq9LwrB3ySCTVguRwXe78sjRtkaA//wkoGLpA
iSfQAkWpm/9Ci9Dq85T27CcOVnSdptuDDmj3wFsi7+k2TDJPLfWPfcrFPcJ19l12MCP/A+riN8Om
vTQAdJ1HZ5MGsPhsii7grq4FBTDqGH4giz6O4FSI1kYkNRAj2OLBhHRLRcG3Y6PgHQhcNLbpp/Z9
eEja63ZCOCLRfMzqBobSH1+8n+LGOJgGn5blff9YOIc3mw8OQePpnvdNqFnrCtfoCVqbhF03abjd
RA6T0EO4R7onfgOt3qLhDUjlPKcvYXUX8fbroUXfk77XtUWrpd6Auopdvon0KUijYztxz/jGcAmE
D429IkT13c7dNzKwPwH7frPL95RvrzNV0RrPTkT1xbGtaLNjFnx0T/huXKOSdsG0tg70X0mHOZaY
/jq02HuTCACwVgplAAiaaTg5JHNKMQT9eezZO2AgHfuaoyoEKbuLfm4YsPCeLMcG2HvCN0ZHIMT0
7/TMLPgOk7ixJELFx0Boe5cIVDZLRxMQNKF+05YtCug3jND6Y4iEZAcbovGKBqJ734SeVHcErQpL
t6MP30XDGlF87qQBGNO7h3Rti8i6Q/IxdG8UAa1INN5TkKficXlDaxEO6vWXYztlh/pjI2ZlAdg8
p2pY6VMj6zifN+GPBZQ97Rtj0ZRvdQ2WfYBRztwHl6ytjykw0T3vO5nDkKehhXAXRW8WswtAF1BX
H1qXPe97EkuVbZDvAvSOv009ZlJo0B189u50dguU+dHpBrxkiK5V5k9Kk2N3z573PaXb/1F3bsuV
4ui2fpWOuqeWBAhJK1b3BTCZJ3um7bSdhxvCmekExEmAAMHb7GfZL7bHdNXaXZ6Zkd617nZ0dUdn
OW2mQUj/YYzv71Iu8LFRy03mRn2WZfv0P7sjF4dmD3xmwM5gPe6NazR75bIrhmGN/2c//eLVFAuE
BVkKvKMa5YCB4X1MMZTijRPzrPH6ie7k0vbNUMcBshdemGoeETtmXopBqj2xkF14Gn1hlLVUqXd1
QO2fI7T+46v9z+y5vfnjpw//+i/8+WurUTPAbKaLP/7rvq3xz3+dv+f//p3X3/Gv7XN7eqqfh8u/
9Op78HP/vG78ZJ5e/QEjd6GSvUUzeLl7HjAF8eXn4xOe/+b/6xf/8fzyU+4X/fzP3762Y2POPy0r
2ua3P7+0//bP3+hZ6f0ff/35f37x/Av887ebp+qpHX74huenweB7Pf937hIBCzzzKaFnEMn8/MdX
6O/UJUi6OGc4+85RTQNhd/7P38TvRGLSqBRCojaA3v5v/xha5Hj//M39XUoZ4F9TaLQFw1/47b8/
16sn8+8n9Y9mrG9aJD4Dfu6r1cGlS1GXdnnAXAlQn3dpr5vcDq36li9XsqhxqCmOWUK+WEJLC4gJ
9GJCjaGOfuHVb8j6zvK9fy/L84UZLg3vmhQMv+blhaUsA5RG5v6qcUcVTdA0RJ7jogGAOYl/a8v5
81ISVDYGvN5Zc/068p2qLl/GuemvWiSUERgfQWJZ8CZK8RydX/xGrkcwOI4xF4M4L4dzF9mQjTBX
j1ciQGxDYP1NBsKqB74E0wED/WYAHJFRgs5rBaQOqkNXLUBBN8KHnp/IgLodXVFApgL6jWjF6NKt
s7qpiQLaAtDortx913kjgdDGJ90nQKGvsejGMWzMsjzQaRk+lFM3f5uK3PnEHa9CtbWTDJZGNZ2m
HswaCMXy5U7Vrvvgj3P3yWSUH7PcfmHQbtz2TYMplZMdM2TepGvC1KvtZ7lSKOP/8nL8uQj/uuhe
x6wvD8SDwBBKYB95CKokrx+IS4fapTOB2mjmYyLRyI7TEaKrX1/lfKJcPA8PrxDWGP7rg9r2+iqB
gu5qmMVwxdYcp1nsjeBnQwnkBenwxgb+IuL74VqeC7yN9ITEa/n6WsOYoQYLZcRVuhRJt5DIzWpU
Kb1ELVE1fs1Uol0G/caAIiBaaKxPxslsB6huhBlRZbxxx6eSqH3Rtc8ZDsl8FttavvMGUMtd1Lxk
VFZLdNZxsPpRsDoeO6jnVgC7vSva30zFgZhID3cpUZCzffaLD2o6wABTNZGzZhixRYCdhE/G6yOh
xsSZVKjWLc3Rug0+oISk2uW2LE0k0yu1rqFVt0vwnJpHQN+OqAdhZ0oqekinOtL0VPMFoPDEE9nG
nWb83yfuVe+EdnfNeNert7STL5SPH24u81wAWgWFouoiLR6RQk3tQIerNi/oFn9MQKIliSqb56Js
F5TYaHGFks5T3bXOlq+yj3Mz5fe0LE9Fo0nC0tyJ6zwNjm1fz2GdkpCaEY0VzMj1nydK+6hS/hrX
UwO0C3QGN2XRlpF0/PeG0xUtHc+L0GMoIjHTb5VmZl9yNh0xB5RfBz4G7jZOR+O+q5r3XhnofWmL
GU+qWbZuo/M3bDAvAyt+uB+SY8MGzAX35CJsKBVGumPohLlig/BinhZFgk1pOax6ZcD1eNN3OVvs
47xCJXaqvY/Z0Lj7xrNoP80yiKY06FDFURQKxDGFYsP3MAp9klGDek4EgV+7syjjxXws643vl289
0Bc76+UvwFwXck4Xkj8hL2JBdE5Zjhtrrupl9iMFhAmcGDLYGo0kaBBzs4XRoTyijGlDTccPHMKJ
7a83h58cP+h8Yr/GyUOouCQxzqCDkRIF7StHWOx00lFHp1zZVrA0eGMf+umlcL662IM8/NIX+1Dj
5103rON4JTuot6y/UCBnSvIpH6f8jX3oxfl9eWe5C2Slyykj/FJsTKCaHRgwhFeVJuZUC0zWQ3HR
u8VwovmIm+GFZb4K5A19eZVTgmG5ENQkGMS57M66t3fL2AaJa9Rw6iGFfqMM8uJ4f/3pOIIdxghB
wIExZRd5V8bbFcOMKBRFfepuhjyYQwYIXgUyhhYRQOpjzDPoXqXxPqZd4cXerNIda+Y5adCm3wbV
vO4cp5qhtZxQW2aL+8az+jEcQmcSpzcPPIAoyWV65adZHriLp69aa9q7uunbTY75YocA0uUtX/Jy
r4Y1uKKe+Xt0E5yJoPYJrMZz4ABI9SU+rcsIFLp504CegtY0X0qNEr74e/ae81UQ6SGyxH9ogGDl
IhTS0PxNnVX+sSa9TUhd4N7zNyc+/XDyop0jsVcTghAPW/bFhh2gq77Cd7Iea0jWPd33u3ElaKKi
KYXeGUteXuW/lW2808/Ne9M/P5vrJ/3/RT6BUP9X+UTzVP/v//U6ocB3/JFQOJz/TjnOw8CHJ0kI
9+yo+iOjcIT3OwHKn+AlYx4HZQq7zZ8phfwdGhSIpsl5FaDTc8Zd/JlT4OdJ7goJeQtMiSSAce1v
5BTu+fn++z3Hmy0R08GnyXkgXQ8r7nU0dNajDL6Ev6YDHCkB35G+dzkGL60rdHyusO7JqSezn1bo
S6O0cdEM0UFwzUilrjyHlLE7oiOuDATWhPtsiwZjN0BBb5xYQtW+DZDXxlnAsJFx27xxvL6wuS4+
vUBKhLMVBMfz53/96WnlMClTCROfE4gbhA3FUcraVVGdLQVEzOxTixghROEYmiNeNvkBHgu0WTRl
UJz5BYOSNUf/gxTJqnATrD9C6o4W1GFoNCSywfh5yNs7TAbrPnLiQw5eNPIzHI8E+ZenEINbJaPO
LnbbAXdwzFE0jdPVmBjmYxB5mrw9kakudm3rDAkKklNSjsJNOogUj31d2zfKki9oi9c3JKBALLp4
sEHA5SXioakgjhXjQDfjjP9ZlZQPplqXuBWFTbROk4r3FaKFGmqNaXqE7q08LFR//csb8JOk4fXW
fF5Urof1HGBzloiwLx8L60ndjlXpbURf2/sK0rcxXMcO86ugdAmh5Sw/dgRainDspy+/vvTrEsr5
0ljOggeAB+LS9BL+1eYaqDUrzGaeoAVxMDM5JHP13eHi0XdrTHPI+7ecUq+DhpdLCoY5CD7OS3D4
L9E0k87TEZwHA5kvJEpuID7WwN4MonnrQj/eVi5wFHNohhlFG+ziRGj0lDVsDczGV6D1hytb223a
MpM0nevHlvdlOPTCPahJsTfqdRdx4B+/pMRm4MLL4eI4urh2ikWVaT0aTAcykOtrDEgXQFnGYsj4
piL9vW7SNLQV+FB0fYRn5K1e2M9+eRxUqL1g2k7ww10enCwANrc3GyhdPpK0fbJd8FF5mLDYzSaa
DU2aJrj/9WI6h3uv3yasX4I9GyEGShKXbxPmxcykGQsDLO3A9gXKBlFQCv3w66v8uH5w7mIzp8hF
JcUe/HoTGy068rCG9RteFnm8SL/BhmWGsCn9t8gvP3mMuFaAwIUg/UW16iKsg5p9LruB9XiM/hFC
tIeOsmcnb1RUEKKhA+g3HcGAOSiUYtcMH379m768Cq9vqIDsD3UdHG84Cy/bVYO/Co4V1m+M537r
y/aK2B5CHfPZy8YdxSCXVmNmTmGDWOX8PXHk51nJJWKrC42ZZdsuAwxnFMjLy7dGSP3kKbz6aBcL
3Ax1PqUZPhpn8uA28kb65gsezd/foXELEFufEwy0+i+7oxBOCou5DP1G+fY9N8NWtN5j5fU9hGvj
ZnBUkpP8WswgfLhlBpu0FX/PBHx+l/ERcDZQLGzfQ/rxesEVCiZMiHGxCETXQjuqZTxr7625HK8j
y/++CsIKQlE4xYJ7fRXSqqqeyYSrKP6QLfzeVGdPD8T6EPH9el39uOkLnP1S+Lgq9E2Xm77yMVCg
Y2O/8Vbd79aMfyzaBaI4CB63EzOoqwnI+X99zZ/9et45sqPsXBi7pOTIntLAqqHf+Hq8z1AjhR62
/2J8foAE7duvr/Wz19b1eMApZ7iSf+mC7hzIzNOl7zfVoqq4djobQe1dR9nS2ijXat5qU0zhbMTH
Npsj0qHA88ZH+DFQxD1G/g1NKMrj4pLBOs6pQzrT9QDG+dcS0cXxLIBI4AmNMbzgecFjuaJUFbEt
2i3i1juQIJw37vlPwhvh+i/7P8E5QORlOUVmGNiRN/2G2fYjBNB3aMtcL9Tca6ofEdrd4OyC3pl9
93Mgou1braWXSvfl/oWUD5sUghv4BC62T5inYCYYsh7k6WnZqMm5kiVpt2Wq8o1hTTL4w2YqizIB
xM8JLUgoTph7LI8d19kY4/lhs9Co9LkK084pdyC4kbhvm7doHz8uTiSo0O0iIsGHpN5FVE8wqyJf
GaE4uPyHYvTEAdidLRfLHK6TM7+Rif+4deIoOWO9JQaccnqJ/h1mN4C6vqIbCcXft7Is3jOv9b5P
zlvh7Qvi8/X9x0uOiwEijom59BKjqRT0e7b0yYZibotT6Y8rqAPR0gw3NkNIW6SQ4GT90iRAmh5s
5sqYSTLvNPS3I4Hyr+EeXAq5hRGg5J9NIODZmf0s1BBR7QxDMEHz/LaHgyH0q1qEzLV9rM0ST97o
R5zYr5l5azja5bPiKK0hAcOjegmZL3fjeWzyQOcdvBJIoDCbrha3FjZjuJv8NC7m5q19+TKo+eN6
gnrIPJFIXta4YMxVE4GrddMjMTi2irDbIUuD+Nf7xeWWfL4KqvlCgLnhnmPW17t/5Re0Lki9btwU
kt9V518gff5sfH01wPEkzVq/ccHL+BAXBC/cRauCEg+5z/kD/ZVBoecc3aty2bgZzz5qjBLbQGn/
5Pb0K63KPqwnAF1V678l6rmolDF2vjBiYu8cJKKlcFmHYkoYBa2o3VRd04cap5DbevcprGxhOQ/e
wZ30RjH1INbveSDeN6R4h5r4VYoIaG3rjy48A+Ek87caN5cvJT4WEgXsURzeaz+41EpZOKmGBu/C
RnaDgLsm8/c6zSRM9ctbFLoLmsPLLRCoFJ4TIIk+0aXQrlycEVAmCJANy6qohy4Bfngdo/a5wkXR
lBv0w0gcrPSJzWmywF8QIemERaL1EywPyEnn4o088CfLQTCXnz+OQJx12bMcwX/FtUq7UUNgIJKv
ajh8B71hfH2CU/ajGrMCLpMqT3697n84qjl56RsjRcEWfE4aXq9D1Gywn1s1g1Jcfq+CFYJgyeuy
jqVF1xAd0/Vqbsb2GADil0zgMXBwLTrzRsTwIhH86055/hiwl/nUYwQb5uUjGavOA0zemTDueva+
od/1qZyKdzNxxy3kpM/lPAb3E2KbMxtXZmgF6WVXVeiruDK/dUS/LysursapRIOh5/BG8ixr0Dtp
+2Pn2z7xnbW95U6fv9Orw/alv9K9bGBFaknVfGJg2e1amFk/G726Wzhv5XaEExEJf9MlHYdofUCL
o4Z1GGPDpvrUopHQAUMQuUtXQy6MJoj11ZcG9bUD+kweuvfU3sHlgQ85+rFUbpvA/vjYzZ69g5y7
CQUMLLCMDOzUtUyFxVS17+oBZM5c1nyTd1TFCEarNM5mOHqrsvNPRiiUIwK0f492puVDyVvFtprD
W/NW4HJ+6q8fB54EwifkPCj5/bBJOEu3KDbKeQOv/D3L/Afc1C9w+nwGuAGq4zlDjjPsOu5tssV5
oxrz4wGDUxlzPQWuC/3Cpchp7ZTwy6qfNjNYYN9E1aUPLk2bXb2SRwZqxhvB+Atw+uJ3DbggAcAq
BN2NywynLtZGwEM2bTCFNn0cqXbDuoA/u+Yk/VpMbgBPru2cyK0cexfM6fyhgqz6Pq96dLh5G3yf
1ISFqKxzNPUAri2U2bAJ9F1bYOjUeTcryWLvgLpwI9l0RWTg37wjGOy41fDdYq7BWGx//Vb/uJtg
jhZDVwitPGg/LtWhFVsW2c8z3ibADiDI7YubXhYCjVSLtRPk6V5MNoNSgFfuW0sHj+jHxYOiB04v
fALp4dB+vaXkNDVZmqIMkYJDUCSlasqQMlHv3VaYHNMzAn2WGAwBzFSW73tdMLjzaqd+l6Kx+c3C
Xv8ha+AdnyFy3TcDszcrFEaoIJWjf1Rw+n8UAUw9rp6+V6OlwMKI4QjSRHVCExWZU5c2zIe1Rsid
GWso3UEQbG9sxz41lJ4Ir+gOM6T9I1xc6OfO9cMq6yevaTK8d6bdezDrfuh5zT8vrYRlqm2ra8Bc
7L5Ke77TzO1uDOCWESIWeTctvj7NZw5JlIJDVG80RnbvwVPrdzlIPPct4W0bT2f8Gc7bXYMW2qfc
ELpVadDAqDTCfN3obgoLHDMf87qdH1C3kZvSL90eM27bItKdykBMbVFf2GiP4EbUdd9eFUM1vLPO
gj+n7dQeU4WufYjRCuuTU47OE+Jsej/MHntithtBEZAlTm06uPVGGao/2UqqeO1me1uqsUrAHF73
xDjFOzjalls6pW00AbEROoMLX4RRaOrmLudPuTueqXzeRGQWCoZBYroxrRcPXdOd+gzV5KTsmjTK
F2WvGTzwMctJ1iVKw2EYpY7jBtslNbgXwTzcw+LTg6OZEf1pnSqdDF2N0QdneMWJFlRfDyOsWWVf
NJ+F18EjkefQC7QZj2UWAJUC51Q4BdyoTd+WpQo1KsqfEMuwszWumNGpZmoHyADfNCIDqcFru8NS
KrVzi678BnrSeAPKT4BGv6zDlc75qaqtOiy+W2y5KuCXaFYVCaK8aCA1ltriqU2u6XUObusIv1uZ
x2aSAUZtDsI5wCjHnq1Z9IBAgoD+sCLjzTbCoMy1Ldgi/Chw+25rphTYEBAtWtSQggm9Cqip0A3X
XgVLXS5EtyPSyo0qcyfK1FRsMTfY24u6K7bAVYwnsgTFIVeZ2FX9sN4Rx83hDJ0kvHLZXKFhD3D6
LTxGTrQyLa9KD57TVRXvqSrpVcd0g454Tx576TVHSGEZ2ANLmgw9ofWGFM14sH3ZxV0TSIDj5JTY
XvDPxRh0u7XxbRdhekoe2XKpPxRjs+J4bZbr1IGpynUdsM5JLd0DcCFdVKx8QxcxxqsNHLxktLhT
rtUHv+XycZngv+5TZu96B/FFuLaiu+6XKk3aqYr0tHDcEUNPGD3eQbbk+tcgDm1sN8yHFn6/U9sC
gwN/D43hkiy2Q1GPJoSyUgQhfGzOwSxzd2KB6t/jNfk08t6LA6Gr2EFOsTW9y/fSAP0Ba5mzW5kp
4pU5/L4oDQcgJ5UfLVX2zoLF9FXDB4TtahZQ2/DqrkR9+Xok2sRg1IvTUlfBNefpdN2PK//i4hT4
KhsHjy6tFcgAQIW/PNN5wKyJCp7MU1pYiKaQqrVHCreg3XFTlvFQ90j9lmIy13AGo1tVwPEKscmE
oKHBcHEauDIqCtIdYe5b3jkQUUgIeW5GkGLuYFIujkDxtsmEwn7icvARHFc4UGlCmWEJE8cO2fCh
rNXTHFgM6TGpciLiGG+HMeO3AcTnJ1/3cuMWgbopkKLeNFkJJgtqjRACuzCGvjPt6l3PhgM/0dAW
waIqmYSrmJZFDSeZdx0UbBpCtNMfIFzZBO26vi9mRU9cYf3iEj3qpnCgBqokXtz3PeQvL6egMQ3a
XdM4pUhICgDNNinO2k8Vx/c2g9Cf3LFXx8HLMRnBNg1M5XN79LgutrWY5aZualqAd4YpJ9GMG/Gx
BZgrg2Ftak6sHeFNT6dDVw17nQu4nAH1TRrNugN0hPpUlBUQZgr2RZBsurtRiPXz2g/Fh2Dxl9tG
5u+buXWeA6BtsfcUUMLokZ7gNgfMC16aSC3reMPTIad7J6Pjcq2bAiY9PSgKypTS/J1WIITt1qmB
aZIrfVjr0k0CEBRwOqMr9TDxyRYbC2epGzdjNtld0/TZbVH5VibcyDHGHZ4xO3gEwTFGlVbZWHja
CecOEsDtGGQ8gZogQzcQ7V0L0s207vVKdZICNnCrMXgEPIouANpI9Q+VhW0z7/vgHYBa7bOijv1Q
5dLBpYdpTiZq0w+eA3FJmINmlszD1H5UqI5zuHSdALoFy5ZkkH2Zh3Nu5NFw8m0dW76B8iwBAQsu
x6nrSvDBwOJRVn2QpKm2RYqpu7A0QYWBU2a+QXF8+gyASgl5Wl3ct9pmSd14DOooO7smwSTmocAu
7qyfHOBQutgvjQBwAEbvHYPL7jol1X6WXnWL/mj7fW08UI0Zb2iI+zU/BNZbbrQzoSqSzTZqfAZ5
squ0d6A5IKewmY7HCYZ9KJW3MP3PG4v05GmWIG5MzLMPaSr1mljq5Ke09b1nQoovmk/8XWZY/83R
FeLEEbCbBwsyKOyf/mJvNLWIakot+MO6umhctoyctFblXoK+hsKjsffIg3g4wJB5xJFafYJ8QcJd
iultYFjV2MzqqG+z96Scjsh3QIKxDo3kkB2rXt0GDAgfOXXyyrF4WaeMeHtUHQVwufAGtltqHLS5
NfgnDrMYdEwqd0vobOIcHcjPVq118ciH9dMCRBRJcEg3GVKcc3CBiYbbYmjxdua5PCzWPWQI+3e1
7TFKIUDOs+1hU69A+UtDjjHzTZi7HU45b/CwBftej6OdN+gj4J4IewNYCQSAL1GQHLN8O+Wa7dsJ
1DcAXepuR21xEPiM1whXhhtspFXIDX8EjAVxTF/JY+AFgPGo6XYGQCDB0a2O1qxHAmN2bGD/u1eI
phkIIFs+IqR2qokmU17txtnU2EChK0WaN4Sjyz80ab2Zc/SmRgAAcCC731OsqR1jDQiIBBJ5UJk2
QBcGic7rIsRsVIDY2vljAMPzrjpPjrWzxgVZmT/iDpVf6i5vwrIhPCkFz06d7BBdC7kv2QR2Uu0O
7wzQS/vxXDTqu9x+CIK6OAxVhh2oT5dHQipzbAFDMW3dbuYKvnk6kzYeB+jFMgsvJ7ei3MPjvAVG
Y4o8kPo2UM4V2i6xn6l7vMwQG2frqQT0KzrDETYD3CYmAJEGSDH/VqQUDH9mSbu3SzEmAHM078pZ
Lzfuqoc66XudnxaKHZShYXjbqxzAt4CS07qodzjbRojjMDB7ly+IN+oe4egcwEZQ8KCOJDa6W2ZH
9FKrml1h8lB3B2aEvBK0/ppOzXKsKhSw4mAMxJU9f4H0wMxFwM8AFdhmFN4v3w/zAloksBX6HXKg
MeRTZw85+Oqoh2XjA37OccLbdZjQbTtX7al5yuqnhRcsIaac4xar9jCWCyIyL823nV/5iJNTdeWO
LMCOpfEMs7QDDLQ+WdbQkwMJXagQYzgjpODpkIJsMUjo86Bex7fPX73AAbAEFuJTnnprzBAM7kGE
9B6ctO1gdM6Wu6mgxd4zJbnJxrTbTi5BkoNhD04QUzhq4ekHHwPbJ12u+OrW2673l4dg1qBgyVbd
+SqArKOD0z7ik9uqkLQNu/aypgQosuZ+FbYOVv2KxC3kkndH9EiKPpTL4gHfWPh4eUbYN5eINqRM
ZD7lm8wbsjKapWSxAqjoGVp3Pcd1ALgVDIcpOClOZ4KbBRxELB3Rt58Vr7L3k1PqvVHWtkmWziKL
UbKYbgeNPDdSICKeOpPOp6l1bdK5jsaYJsi2ZQSiRn0/Vsq5qjyf4bhfAwQAgIegZoQaJvQ18eiv
OkwZHj2pfXsHsh17slP93VEd8xNUsgBSsaSP3YJwDAkQsx6gSll0tZ19Jq5QinIOGeziCS0bdVdU
wRjSDsPU8zpoPtSTY86EM1A6z2c+zRuEL1WBm7r2CzZew1sRTy4iQSjDkYQNOsOIpsYgxF6L3QB8
ESq5TG9s5XQnW0OVesbgLIbYEIUYsVWOKCLM67tbzLps6qXTCSzQIo0GkGI2c+Hx3ZRnZhMslf66
YHnFJOMsSYXDE4aoEb19Awod8s/FuWF1NmyRI0DwdxbTGL+nm3KtlymkaUueWtsGcdALSJ+V0eiM
5SLSqHOHSHBEMqwNhnoVUCqBgRMPM0NQ59k8JiqFnr/M+qRy8XAAfTp0cjmhtUcfV+18443KHqfZ
K75MhpBkHbP66+jUkHcAelVGvmnu5mrMDgNr8ytMxsbe7jMS53rxQubPAOoAjkbfSz8rbATNb7g4
5480BCj0TNWVAExRA9HXN9EopzTqnakDrsPdzqCbhMZoZ9fpssNAJT4eCKrXW8tkeqAgumwzx+iY
NimJM6HxsvboOLlZA5oONqvQQsoXFc4gr1GgX90oX3voRFB03TEjLfhnTsHRD2kxQzksu8zcu8sa
5GHQ0nkOMeOi25Rzte1RErmWBBXa3mMHGswG6IEe4W0G/SdS4dbfY5JDD8fSEgAW500fMCR43mvt
dC6c8RXWb4PJiqiwNUenljjvepBp8vuV+fnBIbQlIeYK6xMQ+GjfaJyn4SR6RHeNh0RA3Wdzke5T
SrK4QUkCFYjlfTYUwWGZsj4uhMyWcw153KcenZIGGGogcwE8KAm2JFm1sOoTsoILgZB6i8oAfKaI
3TdKzSV05YKnGrNHR5xRaqD8qi/NabRIF3HsRJP0pq8ZOvURIuhP0h3saakCFKMg2LvJME88QmXE
D9ugOou00ysQRoo4MMMMhrSSG89p9+va48j2nY+2V/shyJ8b4C1gCDkncXPrxga4341dgwGY0klu
e6P3sIjkEaYtrfeQtwPbl6s1MpaSfUYxDoigeYVcJRqmcorbOetQBllWvLFSbTRoMElL1gT1/Qw9
x/OJoAq9xcyf+UooFBhdjBKPUpECtJQu90sPVA/hZbkhTsCvqQesCiv0ldeUxaYssBRYTpeNWAha
J4W9biD9xg5Y3YEfagAbqUHD0wbxrt26AXnAQ3gymXrEjXpcWLmb/X672OA4j3V33eFEBsC7z3QX
F+CtpFDMeRIhyrrA8zLypQFjyrE3wBQNB+oiCFpXFXLslHPY+czBqC+vWm7E2ttbv+gAwNVT49z5
rOzCLlPuCQTQ6bmQAYsIbT6s6FG2oV8OM6TqKJ7IwbGbxTdZlAJljVlT0v+K90mG6rztL1gsxwD6
c9inUCyK4L3YNo000O0FN2kF+X0PrNKHiXr3YnUBOwRF98Qg6guh8vpQ1G4Rc+APofei67GBrwDm
9EnuCvDFokKCIAlUzIBIyJujCkyyyAV15bM7rA+AniGVRNaOU1Sh0LKobyhOgPQliwfXOjDbsBzU
kMp8G1OVYLfDkvORXKO86d4wdwITALjNawAYxa0nRnEqctrGQDSqHbRx9Slz6L5Elgw/EbC9YYPJ
rzgfquIxXZYWx3fJTiY37nWls+pEAO+JTZclBFxbAHGzyGsQO6TUZdeB7Wu8XHOwC5jyP3Jq7Y6O
QwTAEH44QgMIC439ImdH37XKomsQIHVJV7oeUGZG/yDAqKyIWa6TYOyGne+69cnpVHpt8kp+4W1P
XQgrWwmube6gmlZBUNBHWdc4OClyEhQPBkUeEF2FTd2vbD3Dzisa6DNqBZg1oDYQEGdZFmsy5k8c
NZFjh3filuMZHLO5a44N8RYRi5UPzzJYclwuV2hLLMbsGrVk7zjX84nhTP5mlXLe694rv6e6Xq5s
lelPQ+2Vd8aQiYacoKLFOzTsl5nRrUnhjp3KwY1LFGsAq8yxeNqMxV7fCbyKbv8Rhu7lnjZFvwWh
c3oYVr+9xdM1JDJjke9SsI+3mSLqivdZtUGrXh+bVqXVBvmODRH6wP3JC+BFO+NHI7NzH3l5u8Yu
Ln1tgC1AB63HWNnOVqg7Kki3Bl8kSx8oyAInc4J5zwuzaclvxtSp39f91O96GKDmWJQZ2qWdcjO0
IJAf2buCNjZNOklRaC9pz56yFWDqEIpKcGJqi8cEvDDsF67B9uIKXn2RPc6plc9AcVkGknEHA27U
ebUGgK72H5vFyz44CG14u8iNKLvWDVGcc2LRdTC6LhbHRL0CZKQN9x6LwUMZjdvsPfb4O1T0IuIj
JUbLH6HJ+xLVRwRqLOmCbmu9XkFwLPYAxQWhEH3IaY4pshTLBJzvzwCT44BqLUcTwvnulVCVkVyj
wv1/mDuvHbmRNN+/ynkBLujNbdpyWSz5lm4ItaSm9wySwac/P1YPsJXM3CRqz82ZAaYb0HRHhmHE
Z/4GvatpEth96fIuotmwHaEs7RQ3pOjr8s3Vafc1dut7Pl3xC8pNu2myod2VEcrsKlDgqqypCAYK
hYEoth5Spr5xpGU9NXDvjpHjlftpzLpd1qfdfUQVGz2hMvijBjzRHf5HB3OyrD9yREDMEqOxEwR6
NrYPCL16/WNclNXTDAC9p16vbJUQLcIGNZoWCWAUwSOvyLYR/9yDgVdUydJR6aME234SKM1sKF/1
pyrkokDhUvucCuHtVWHYe9lbSMdoBXJ2WutmAdGZOkva1zaHaXQ/1JS1nl4TbhkVw5cwKrQnAyWg
ndkm3UaVJaKwSWbx7A7uY9zaD7rpZggF6wfponm6qcG2H3XUaD9pppYfe1MiOpQQFW4AQCdHFIi9
O3MQ4143uup70pTOzyKJ078arWu/UlebJf1iiQR0okclwkxj+zugS/CI8qFxPyqUiSURzxOE6+rF
C9PkWMjwRbpFsjMKGX293et5pbac969mCBlTsB2b3v4SZDTQjEojVa/3monkutLWvHea96VIqUmj
zVgEWvXJ4ld9oefyh+eJoAUpRweonpFZP+05nB5C1z46Nal+pmZfNBT0Yfih9p2i20x9zfJWfvOV
DrzFPQ+QxLBp+NLwPm8RmVSYENpNQW+WiflFxqO3jUYjIgnAVyAzAWq1842ji/J3ZPAhtTQNHpEy
Mk+YJaKlogP6JDhq7m+v5WXfzILzxi65MKR1bek3aqhFHU5OWO91St4wbD/Qj/oQkGBuijoyEVRP
g02NudkaIGnuiC22EIALHIm5C2kDgzhfDsdCpdrt4no/lVr24JVBvZH22Ce7IHI+V4nxE2T8Fwme
eOs2SU+KQKAOBzrddLVbvGRTlYFatH5SekhPNCLd5wER+3unlsZuUui25ZNeAp9V5yZVo9FMGLVx
R7Pjnwbw7YaKtkOkVnENqKH+C32Q5wDe90artD263d4xn4DtWbTnURIv8l8KMps7J0uxwvbylHdh
Kkm7bfsz5RgErPqp/96kcBubIBdHJYHuB54I1fw4/+5CPQg3faLZvya+nQ2fXvloTqH8c3sjL5B3
jgXqGjaKByfevkTuehITxhFtzX2lWHI3NPLoqZ73TCU+RcbXphpU2070WbhKzHWT/o41W90aiYWB
2e1fcgFfAlihw9AD5DMT4peGWT1/UsVCLfedNOwPdoAVge0Zw8vrKO8iKp3iX03Zlv90S5LSmU7C
/6SMcPZ/uq6w8P+leALrfYvsVImfyrP40//8PzN798/Pc94T//B/hBQs7784KzOmndIA2AO+wP8I
KZjqf7mQmjwDoBbApPlP/sN6UvgTx+KY8R+df8p1ZtDwf3hPiqbNpChAhoBtwa/P3nLvID6dHyPX
8cDuugAJ+ctMf1u6yQ3GqCqj5zlPrauD9uuMTvmn0Mw12Ox56/51GAvuPOIgM27gonWfBxP27RTP
nkjWsy+GijWG2XTlM6prxTcidPNb2Sn6vaHl6rc6su13CQnNw5P0gPaGiQNSGeDJ+T2olF6Dm50V
ngp16o5a6ua7fBw+vjkCV9g+l0vp2Tbbwp5pbOuSlhKpTpeVWhiddM+CoixrKNp6s2YCd45n+3cq
jjYLUMD94K/zr3iD71Mm6kOejKOTOg7jRimKfD+5FIQVN19Dz16bEEhWAHQGISRA2vOhUkT1dbcR
0Smh+IS0satAv2wQaXj/ulHGRtuFkhA32mJzOvCKEo5cdKKe1yEjkKsbtFu7NSbvOXD7deFoE7D/
MxoT6Mq8sG8WLu7bUtF6OAWhV9L+NxCELg01O5SB/mdoxwwnF5yFDCHcwyAjoBXjVO4bSp7vP4sO
+ir6TPCYQYKLN7kHqhcogxudopZiVoRQ/E5MTraiVnYOdvp3tgaYPxCgloVW6/znb2brySIPRkOP
TnWq/h4cy9l4dvXBqlw0KnV4Je/eQoiHnBOuKqRflrh8wZo31B0QsxSmOOIUBPWxHesV9NGVow+V
D64oegp0L19ZkG/mFDRxb+t5k6DHOAakkRlAglz+GfBWWAmcLk4+yH4IzXQmZskChjpfPcx1NIpc
SU5iSXBEjbxv73ACXPO4u9gkIkKqzxZEgplgvtQ7Cjo3p9NTcWPQQNvZYZ7+tkOq+jbGmh9wuurf
u01zBGpBswcVydlbjic1Oj5NG8WnYIoxdEAwFriNuyaTc7l4iIoQg2tAq1nHJeEFjdShdhMzP426
pd1PidFvywoS5O0jt4jEOOGA+MDyQcHgk0YnZ3E7lXADzcYJ8lNlwxRrRlMlbarH3+SO3iHqQt2X
U09FqG7/qfqm9AOdpng5lfJw+4dcTpeEnq9ZB4w/316LsxLj4FDSMYhOZmRKGunK7wAI8Lt3jgnO
DDyY8HNSNgf6b45+1uol7Ug+MC/oxD4oqFJJRFH/H0dZTKUE/95mSBWfOj0lcdJRDQeZsqalcXnq
4YzwcRF3ACRE0uJ8LlIBmNBHZX5yBqu+w2WpPdiKEt97pSJ3aW70KzabF9cGTxjPC98XUgWOoy8u
fpWejls6an6SuWZ/MuAnBxsdsuTXlMTXfO9jBi2Dt39W8LHRiFqqLippM025UpUnu43GR/RqLayt
suxdAoPz2WcUa8ZAqvPNcaFJmcqx7+jonlwtVDbU+4NNK8H53D7ZlwvHKAA9YUfMOfUSbwkjHNcg
zSpPVMIASPS6IvLHesKxbEvFMA7flSS/TsrTZkov0mEWqftin5zEmMAYphW9e3Dse6r/2deMelNw
yN3JfQ6dyf0Nwt4+jZh8tSv7dnkoCUCIs+EwIIbE03x+KMPGMUtjdOpT2XVasUNAA7B3VjTJ9yjK
jB9Rpiba9vbyLi4OV+WYsIGexsUBp2yWPXj7TfdOzJNaGpUfhRmNdoixZMzhGifwchSPVELnKEJ2
ZHUXE8utNq8ykQ1+5vTiAyBSLEwAnr3vEmQurB4ZAnB/VEjggJ/PJQv1aU5yBt/UC/mgjXWwyV3d
u3vvipFB6QhF6HSX4FMurvwgzaXE+WT0MVCItnWuxH/GqsKE6PYwi3P/OhkMungjbQJ5d0mhKXQF
ekzdj37SFI9Y/TgIsNEOowu8prOzIM0QU7Nus2CeBi6dkH6ZflW2Ndqqnkg/K/VqBkCF0ccaZfOO
hsekFzSdh8l9qaDaQRYyuS9fxtTusHQsE2UAuaCA4MILEbgNsHrF3VuBMzxZQ6hYvyd91kJ698o4
kHbRDCNV5PfOX9GbZ0ihx695VSX9sKby4U6ZejciS+W7gH92t4e6cm5JSRH+4H8gDCxjldBQezE1
ivRzJXKaTRCaTrFXbOKXlaN7ZbcJUzSIS65uzeJK53MygrQZUiuZ/D4V/YPeRvlW6po9d0m0leW7
MifP4GHgAYfBD+/sfKigSTFN7tLcV6Wq3XXhFNFmy9au7XPK2euZoqhAyYGLxYN2sHhfnVg1JiUc
sdase3GnJ2b1dbCEtcc5Id14nTfhACPk+7Ka+SB7NnMjTzTJ9GftybcnI66KNITnyaAV/bIKczoa
reAPbh+KhVjUv3MjzKL0YRkkT0v5hbDpRQKgsvAx9DD2Hp7CR9yL6QiqRvpiygkiCSDCfOM10XAM
muFhVM3hB4jN7CHDNOWxt8pmH5agd22TFsjtX3exvbxbUIVMVAygm6GKf74GcPJxd3WE5vc5ihCV
Racebxh95Zm8HMUkFiRVdqnXzFHw+Si4H8hmCAvXx7RH3RDIa3s3lO7KUV1U0llpSlIEs1gBmbxR
7On5MAlPZZnqnXjO8LGwac3LXvmTdLVon8LJqtUTNnZKdBcOnRy3zuS41TFTeKcf6rAIAT2IJOn2
DX4wYDDsoQ+eh0nmzsp5mE/Vf9e3//2RyJShYkj4zT2xOHXowAaBaBrxrCt6Da4FDH1vePhN6uma
zNblslM/p3YEcYiCq/Oajry5+uBANLalDuLZA+O77R2QbfRHvN17j9D8yTLCPAix1/wr3oyStVFF
W6Lun1FcGGiB69FRt8b83QeVG4+aH8VjGiVcZuej0E1stUZUwPIUW3soe1h5qpDKyhGa/y3nmzOP
ggebPuctaDSdj1IDlwDz1DBKo2YbkVh/4++B5+vMNQtCe2VOl0fBMblX2SQqEGj0LT4La0A2cMoM
7RnAMdwNI83To9XW4Z5+v/Ht9i5dHcvUPcqKFj0MdfFtlKD8mgp7zWeF9h12E7QtS4V3gwqIvrKI
l8eOaRHtU76k8oHW1fkiSk1kQpt67XnoQmw11RAu9FRbK4t38WQARzcsOMMOkT6X+GLxJlxcOn1i
8dQIJ06o2BLRM6F86ox4hjyV4NXs+H0C7PPHy6DgbWcyGYo6r3f9m7M+2m7UWjSuAIfK9mAURnMf
pYg73t6rqwtIJIGyF9g83vnzBdREFyJdZWp43AEyFW1RY1Ma9v+bbaIojwaGR93jlbr2Zi52R/+p
niztGaQ66KIkqe8VpV0j1V6dyywpSqEZ+uSSy5xaER1m6XLuGkfdmgn3ct3hxHZ7xa4eBhf0yWuK
ftGszGVa2D1VpOfcnKatnsPTVoPPGWTuhMJpXwTPt8e7+jX993hLicVITQAL1+xQUnU/MMjG2t4L
K/ACwtndHmnRhfj3xJFveXTxCGHNeX3f7FILTlVgpAnFYpaV6XVMP8ICFUkciLA9/lJP5Y9ABB8C
LexW1vTaHCl4mCQTJNKgzhYjZ43VJTHnA7m74KiLXoJW9Iq7bMj+oy1IH+26PPbVoRyeKvrNlEqX
n1XacSymiUMSCaDsYv6CS9xutnLo1tKXa+eRC3dWa0L7xVreg+pQqi0GajqQb6/ZNLMvuZ0V6fH2
rl2dEIICNq0bE4HbxRccj6awZFPrz/g64TNteH+CZESBOET+6PZIr5fB+ZNF5YYaEeLetHLQeTnf
JlsA7cUfDO8fAxpamo3NnZQVjkmlUxwHyxO+mKLxJHpglpXWUZmY3Oqu6MLhCENbXylcXS4vlyRx
JBrsRGOoj5//Gjgr0jIncwJoDsCzwMWL+iXc8NuTvjYKIkiEkwxCDD9fB28+itGrACR6gY5NJ+Sf
sOt/QOscV5Ksy0G4FjmP1Kvm0voyFsj6KG370ZCg8SrloIV9/Sjczlw5KRcRh8UTaaIUMYuhgntY
LFgQQGOKsPV9jmv7SbrWqUfLHYE/iQu0tXZYLqaE9hyRPqqVhBswy+fL5s26oUuuITAHz56Curkb
crxxQVUlu3fuDqMg34CihknXiD06HyWQok/AKVvPVmPVG1vvvYOZineXouZRXE48e0R/dlmyBzfW
YYhpgIQ0FKi0o2I8CTcMPr17Lmj/vz6SVPdoip/PpaLdYkJVc7CAB7jn8GDv8SddK5VfXBcWkApo
DDbVXgQfliH0KL2uHZXEfdaytvtUZ2j9ILTY/bIFZtq3J3RtKCqW9NjYHkpsi+DMjSvg5PyQ51zA
nyonvT9SRgzAuybNivDgtaHmii/6yMREZL/na1fYdpZXeR7gSgYzuExS7GNVO4TZiVb67VldOdio
RxJEz80pjt1iqLgsu1xp2+A5VAcHY0hNnDS3k+999dkmNgnRFL4iqiHzr3jz+TQRZb7YiJmQZ36P
NRHdG8L7DZR2TSzpcjokBeDzLRpFLNyyHFJ0ujTiMA99Q9EEnCz9V1mm3sr7jvw2v/fs6SAToHJM
7kYZjzLS4jpQC9od6D8BkWoaWe4q3Q1fagef6K2A22BumkIvHZ/HtM52kUyH8CvaAWAOnbAB8BQ6
ho3+Ay6HxV4WNaJtNuFjtY3pZz9XTdoH3yAkVBOI9q7vN1BjegvSYW8b9xXA8GYzgJjVMLG32xG9
VQOE5BFxu7RFgFWikVliB67s0DRp4XDaRMSHoMNeEbO2ZMAJCSyBcci9oasPntYO+TGMhnJ8EL0L
xhRiVn6I1UoD2qe39ah/lDmq2H+VvVeaG7se3YcQP6L6rs5GL4I5mZb/ZHyDfwhgDe0wDYkbPnkF
TLmDCvQXJvVoThjSDxXiYh/Hkbj9Q5CaUXSUg9ZQo0FVoXnSByQAjtg8Q82ZtAIMMFRz70eZCw48
AeqMks56WWywRck/2VFlx9uxgnaxKaFfFU885ciz1GYyfVSz1vmeakMGn7jOqmg3Tor5wzUpHgDs
Lyb9k43ndHcX526mb6Gb4Xs5tlM9eRuoEba+t0Mhq98tNq8fNBqr2slpCL0ORWfF0SFviqjzEw2b
0weMG4fhOLaZ1s7yFFp9F5Ad9kDUVAXKYaz13xWKu/a9xVtogTSMlMD8Q/kxVLc2eFn5T+3GDubM
qoy7bTHmFa6mdhI4HydCLO9Q92bVbwssO/ujpaF9f9fZztglm7yUgwJ7wRPB3mzM8KVkieK/PQft
H2gnvYgOtZsaf0VWYRpb1VGzau8NWBh+UFOZKQ9FH0QfQ6xUYcfbbaVgfK3W8CqcZFA5GKLXd8MY
AawzBolWRpr2qfaQD1hHkChKL3npSkDUd2ZTQCZjM5RuJ1undrc53TKJTrqaRP8AXemgFYYNfD70
/T9CLqZEZhFr4TERDslHIYEjfc4m6N5SHTMrwLS+1LyHdLKxEJEFou+7xAT1fQ8KHe8Xu6VA8sGa
zGz2sDaRmNDMTEmgNthueEQaxI72E45W+l5GnagQIGAbvtWV1uoHCgQ6PAk4MNUBFeJKPXojxsdb
LUVVfgMO1BuPatsnEkZhNv3I0VDvw41T8T1tcEU3cTKO8ulHrwXQYFuMPcE/O82o75CT0KxdVUND
3Tddq9p/NK3O1W1kNHp6x3T0l9pQY/tFU0HdIY6lmO1fKd+ttrWxLNYPSZ9pUMtaU/313oud6wV1
MFptNEMv6pMID4PRcLTU14bio1I70RfFSZuP7xyEV5wiujaXfug2LdvhiOGIuE+nwu9hLm6bVld2
DgSWlTfq4jm0qSgZVGBmJA/53CIngNY6DBkiTH5ICevQeVV8Z8WK/hWjorWr/eL94JbiyQXHMGuF
mkvBR63LrUhv28a3qs6+i3rMkg1YMLvby3YRus6jzK0tnB14QZYNtALlFrxoRePX5EEPWOk2W1Mn
y+k5ClEX/7492uWcsJmhhsnKEY8T8Z0/vrXiwXEfEuHDR5aboEFmRA3Vev/OUeg7miCeiY8wTrgw
wIRnFtDi6Ds/9TCQ3uXDoD5aoze2K2H/5dOLzDWVdw4ecoiUgc9no7fGKCs7MTCACMeHKo0gJfX9
mHyhN4KWeZTIQ2iL4j+WYf9joj0ng+cvPq07DQVQuh1EZkvl0yyOxqAbyDZqpw/uHefvRBvqYxK2
AUzKIgPiDCVDb4QSrQQbF7sHfhJFKQCb6FDPQsHn8w1VAzWcyrafi0obj2Zq5DukrT7d3rzL2RFp
kmy/ph1IMi6+sMaYjFzVM+fZcAMFgIZpPCa0FXdAyBCrSPVHxKig57aD8d4mr0WMS7oLaIOgh9jt
fHZwpHgtjc57HmAYo2KZZY+wNMqVePriewOQDx6aLAQ92VlJ9XwU8qq6HmzEgOC2JB+81IEZbFbK
ty6iAw+GZPpyezkv+ylzpRMpVlBy1O6ofZ4P2Fi9I0KuLV8q+eySC3ITQSlYKvhwJ5ouNqlruNG+
TXOR/9Y8CTeMdiGiJXY6lO0TcjDleMjqbnJPqZNZMNsTpHBXuniX1yo/kjI6LyMFMvKo8x+pVfyL
o8AbfG5flailgYpCKLyJBPjI2wtyZSgSPLpLRP/cQ8u2axiyu9GoCj+3ZL8LI3TnnFYxHqtSEe+f
lQPSgmbyLNiOdu/5rJSolh5CDcLHFXB0tlwKlHQs5ACIFdWmXnMvfO3znV0MFFHm5hzoNKTKKIyd
jwfpvFN16Qx+xy4iPqZHitiCZrFQ+nNLa9q2gn/svrAaRweD2qv1F9cUQFqmrEqcnYviTHiXqRMd
k0GLMCy4vfIX1yU/D/lY7kyOISZ/i+VwB6XrbCRifEfR4i1+NcSttNGeYt2j5WTV7XM/Kmsdhos7
i48M0KsK5I+WIiWN8zWJ0I11JI1Xn8tUQKo1dOtlRviszO3yVM3vGieKCAd8yTIjlyjwo287jb4u
aAlvoR9Pvgv7O94JOSFwe3slr4wGEJXcEi103rpluVAi8adRO5v8MRhx2YxFc1Cwtnqq9Ojv2yNd
7hlrh7AaMH1kHvWlPYlXAkbOZTD6vNzKBxm0oXVPzRxRn9w18oOJCzeubenQRCuB1pWBZ54Bctdg
wK2LYgAoKJAmmT36lB+qHSV1hJzxFd4J1St9ra6zu2GO52/P9uJyRpl/Drools8vnbO4nJ2pgQbb
I0RVZNJDQHsKHwscTu66Mu7RzU3TNUHtKxtJcZIEnSsCGO5Su1YzRUtmWDAgi38KnQRTx9pI0OpB
8+H23C4/BB436pRsJLV+OAnnH4INbc6YnFz6repGj3qSTnddHtsrj+i1FeT1RO90Vkq8KLWhKxRq
ZGfSN4NIfnWsuN2FmpUdVZEE6MEo3fsAiQTHBAuzrieFULpfy4ASzSbLc+JC9VNht5+41/JN6MT1
13ev3Sx3TUUNcgz5xby2b2pGFIhkEcha9TORmxuak9XB6+DJv3sUEDoOrTzahf8Sc85GybMswu1C
862hM+/TwZMnyjjvhMzPK4ZnEaVW7mBAQcvG7lC0LZ3pRvNbB6BEmnUjrhNIvdyeyyu49fwtYhgK
u9AOZ8lwe/EpDVCmFQQeVL+nXWjsAoy0qQZRc2kRkRrVv5XRreJNZ9nZB9lENaJgDtIvIQWjSvHu
ZKPq6VYPvPGrdEaJZPBQZEgeqo6wtpHSDK7f6IWabVUbUOFDGjTNL8z97O4BenDvfiENrdRtpcU0
KZF/j5KDjHqlX7mjrny9dF3nts1cu6YUe34suqbosr6oNd9EX/WZtKaLN2kVzzhETft2e0GvfFjz
jc/XS0pIQW8RnSIBwP2RqBqAPdVBcsVSkP/ptMp4oUbctIiJJzBKb495eWXwHPJVUQiDOnXhQed2
th6NYzH41H71o+7GQJgmc80QdP7l5yflldEInoE7jorpYmaprvVF2tmTj+hk/3eGhP2Bg2t8RMx4
QMOisb+h8tLca1I1V6g5l/uHbg/QUXJswLe8/Of7JyDCigTdSz+HUvyUNVL7KqBoQcOhfvnupWQo
WsCUJ3Q8ORafA29Np7QlQwVGNpwMjspDrAtnBaJ1+WgSDFCUQP2XCwQe3/mEnE4Gkxgrw6fm2+wK
C/+4fCxcCBFNCH/fzn4jFxQc3js1e4ZmAp+mITs7m5wPmthFhuK2bvg0YLyt3aTxV9eLrHfH0jMI
il1SiUNo2i+mJqsEZm1QmH6GuOXT2Jt86u5gn+zaWUP7Xh4LKi7ATLkkiaf5+/MJ5aPjVQr9T99T
o7+byevuVVHJwxC1a628K7ekzcnDVIn/gklZho2RTW3ZrA3LB6CeKg2ftVkkUJ/1SdxrZqHqu9gc
qp6ivB5rD3Y0Te2utuvSV73anXUlx0p+i2Gbo/rUm3NzCzpKchc6ffxSS+xrdrJR6t8Ot3H8wQEi
Et7pmYpBtY0MPsrFoRuEOw0FHm8DXKUOdm6ctXItypkX7PwLh7I8m9DMDEji8MXhF5NRIMpVGj4S
lP+UXW1sHTSDqgBOmB63P2Uf3csUvZpQWYleLy8wXNjox9HEhxtB7ni+k3bWTmhnSt03vNJ+mkxF
+ZlZjbbyASwZQTyp2B1QEwSu+CpOuBimj3uzmdzG8kURu1tK/9Zz5tpiF2L080Fz2tZXIzM7SkuU
21EO1YsVDPGutPHou/0pXp5cAldAEVzVYJu4ts/nS/4m4iauXd9JnWlDoVLZNmNdUrif0v3toS6X
liRamz9GHkAKootbu7PLMA9oo/kmGmN7tKYFDRG6IrdHuTIh0MTgVqiwzd4mxvmEZKh2SJnnFulH
1CFpUqibElsLGk22t/KYXz5DztzAJ2adC4cXrWglalJPVK3la6Gj7GQoui9IlPbbsHEpemhuhJPd
qMlkNyJC8V7ABdBimp7wGKh/wN9ZTNPLG0I+dMF9xKUxNUdZ5+gOUq5s2dXFhJQJ95NqOK4M54vp
CiV247a3/KEC0pd0TuALG+XQuvSSldv68otnQs6MAbdAaAMaOx+qbpDzRBYPk1zQmHik80Z89OK8
/RZxbHepYeS/kf8UfwVE9+EmDO1VFfxrk9UB1jsz2A/e+OKbNBEE7ZFBY0nhNnwalag/Zb0XfuMw
rZX0rnz/PLmQeECZAMIGz38+2xJVRE8LdNsPQ6137gIsfhxE3VCY3GhOkjjb0ouGr2UbN0jIKGPW
H1UPlcmT3WjutKvBYhUryd619Sdg5hUjeed+WhwoM5VO2aFB5GPrLimxZ4hf6PJz1dZ7s7StTRto
f7deeNDKbE0f4trCQ+wHMYK5GQzT+c/f5EpTlBYDoZbtEzq72z5WUf5RwuYYN51YmeW1oSC9Y9iN
4eRMADgfqqVnQhU1cvy+GPUNcCbbVzpE6BEWMT/evoguEVozyZLQCtgAfmoYLZ2P1Q1lPdXhgPIx
fukKzOl++JNkdZKieJdPqLq2Um6cSWS+HFJomDaiJymCqJ342Ca5PR6NVI/WiiRXLmHONoEXBQSq
h0sIVT97zNRl5OIr0pjPZY/80AiQ7PPtuV8ZhRwHX8S5QA42f7GjdhxW0EeE5ztICAE3KdryR2/Z
a4ZuV3ZzpjBAfSLLnin55ytsl5EjJtz5eFFyzNx0KT8i8TUctMg2V2Y0BxznAQklJTJTsH0ekdWy
KOhgYO+IXnX9zO36L70VBY8g6+jcOjhQqWYgvr57BS3UOFi+2TmLHTufGq4tNfKoiuvbDuYGVZel
35DH8X7eHuXaAr728aiiz+/yYgFF3yJO66aenyK+tUdNS2y10sn3IlWblZDnypF45aiBB4LqfwEI
RpYMuYIw83w70/pdb9JqCvr4fT7fYBDREKBUDFNRY9Uu+sahqqBrHNkcvNRGwC6Ova2hmuLdWS75
GJ8RYQxP4wUteIRDTfyRhi9TJSzU4waxUY1gjddyZcVwMOEUcN64P5ahme1RoNXcLHypUKnaithJ
71NuyJVy2KuB59nJ5jtFUBTaLBznmQ90ftIQmtScHN+XFzN3xbSTXFrTFy1tC+TVdKdGzNOxmxHh
p8L61ecYxb8MiE6P2wQt2epDQ11vxOUnBHZBhNVkW2JzvJJRK5UKupzcct9jtbQyZB/r3NvlWeLx
96koEJYOqFWdXHcogXKoTkFHJcZM7UvjqsFLx9WCT0xmIymLlnkVb0url9nfpfDs5lQ6jcQiI0Td
shCpkJ+HQqnGdKPbiWlumYHRPlZNABrICJXYRKo6BkiV6lbya0iLNvoYJ1ZX3jUooFl7M9Ls4XF0
6JRsVI0a8fehUePprpg0pPwUfNEcP0abFIm5yegCCCgDOvCFjpvNYza1k9yMk4monlKOMPR2IUhB
8290yD3vz+3P9eJEwNXWX0vr3HmzV/T5VvVEAG5aSdcXvP8725iFwHNjjal0cdXNo0DpgRs3xyfL
SKxVFE2HDIVVTimSF1uE2ibvQ/MxM8Zxj11f+9d7ZzUXUugQU1eB6bO8xT2z9kr+VPMTEZeHWq8w
pGlMayVYv5zVzDQkxqTsQFHbXiQ6FnQNVcpB95vQaXYlDgRIqkvl0apG5R4/mzWa8bXxXs1NwUVr
1OAWEV6eoHtsN63hI6JqvqgVBY5NBEr7axgYiEWj4r6GYZhncP4hU+ZgZgaXEljIZW1Ktl6HdkVP
BIdNubOznKr+Y6IPUx1t9IScY20po3VAyGlc0ywy5oO3GBpCDlhWEM3wjJZtS3CE5ZDXnod91yjk
c4Xgya/UKZALdIY0PDipLn6U8dzDy3BoGHfkxW27E14g/lRd3ir3CKTgXYHgveLtOJMuiEGDvvOX
yHZb/Ui+2Ey7OIZXux3qEUFCw8lxdTJEIq1tlTYi3qOFSAFLxFbZffIC2/4HEQ3nG7RSA18hGbrT
LKVv/5yldcTK07YwkJuR77TvMBS0YGqQjamLs6UpmhSz3JI/Tnm1qem0+Yk34L+UoJb7t9HLr4Xb
72Qa5ciX9e13s7GrtWv8fAegJVHqpX5OSjG3UZa9Gj2dRhhkeXsKRzT/kTDkcfKSZGsFmvW/GApq
IagHynfs+eJkG04YQ3gpO9SJtOEPDHj1hDgwWEIk1Vey3EV8Ms+K6g+R6kzvdC4cEQHwyRlQ2Z+m
0THvzdYZjjmu5vehEgQrt9Die52HmlUBmBSRKzf94hksvbQxFasRp8bN212GlMLDMFueTa7S3Zla
567ku1emhs7i3K+kgEDWO9/1b5KesOwqK/JacVJ0JtRWHj46TTEADB2du9sX7Lwhb77Of6fGpUAw
OcP/l4AtBCKaUUVa9IROkfZzULMEmdI+fxotZ3gupgazqdLr7T3flLWygYsX69+h/5WOAG4K3fF8
ltOkp1HXAsvm1cVtg7z7R2FE0wpAe3HzXYyy2Du7jusQBpE4gQP6LswC1VIz9u5ypQw+o687bBH4
Ho63F/Xq/lE5m9nNc0i7yJfhAGKTGDDm4KbOzoyVv2qsCfdKIMOV6+XqSNQluFigLxHfnq+hrU9h
b3RIB3tVPm1LIzY2rZUbgKO1NYGgq0ORsxIQQsqyl/c4Fj9jL6lDnqahL+/Relf/UgN1eohbs1jZ
s2V6PG8ahR7gD4hKALR4RSG9+QBa3e6HMNb7k6sAo9pUtpvMJN/0gWJleFLFiCD8WNEPRoLVC5Do
DHP9j1M3hV8jrfmhiSwQ0Lf39Mpppa9DUgzrjkLlEuhfqWONTWHfn+RQNhyawXwwe+Ts3z8KlAXK
kxQgCHoW+znFk9JNQONPmL1hLVeLEcqPZu5vj3LlPoOpAPyOQihIAXcRK4L464TUreGkDwjixE5r
HNUGrqejZfVfom3X6neXR4cSx1zqmIUFwSvPf/5mO0FWR/Tq1ek0JBaocDZqC0gKyzJNr3bvndpc
cZ1jOQ3aNn85Hwq0dlFOGTYHCXBxe5+3rY4ejYHS4E6pByfAkWpElPX2oJeXKLUhMLV8hkBFsXU8
HzR08qDWtdA7mWKkzZ5oVhsflY5O1v0E7rDat31X9C+ZZ6TlKSNKWgvLLy85amPo4vBiEMLiXXz+
A0SkqzWAZeVku437MDiV5kvIL0csywCRJijmm7ukDTDMuD3xy4+CDHRmKVGqpFdwEThHVoCOZBmc
EOl390XaoK9dBtHKG3U5yvw6ALuinENHcHkbqAAER7t0g1OQdtNBmnq0d+JyTSaSFIZVOnsL4e8A
/wCizEfhocVwvooWbbqMjdb9Gq9z88PojIq5b93Bcj+EXtGMh1nGFE4FQdz0FHqNbj7AmihxvUgq
b8wPSV3l/TbX8nbYT8Gk2t1GbzK3VLd5gI7/cysM8BeGOajKPQENbnvWbC20yQ2cKXYWzhRfFRuE
ECAvw8zu0iqo9F3TKyUbSeqJGU9d1YTGY4w8sakOuLF4GOdYPxqcNuS2CvLpW1bocfqSiphvTI+r
1n4sgjZO8FEf06r8REvHQx2+gihyaPpcJD/jtB+6g9HrZvASCXDnPlLJ7T9W22goKXuZEj0VoCjM
e73wRPdBoKBf4wMY5h38ARvlHKPLceJLTNH+FeaT4+xyqgnhk+sGGaYSo5En6JMbUU6Gg0H7U6xl
1ZMKLeJr1zmNsU/QkIw/29KKeVNoof6kw5bpzxAtq9iPWswD9nExuT9ahB+/KToSk8fJS7voAFmh
DI9TOgTiG/6/qfI04qXm3I80IZXy/3J2HktyG2m7viJEwJstyrUrNNk0IrVB0ML7hL368yQn4vws
VEUjWtqMhhpNVibSfOY1hxkwoPaeAobV0OQB5/hMHq6MR8oczjfDnDV3HxclPlKyANngqN27C469
9bj4GFxU0T5JB5zIhsozxT2oE/z7yhYO0DHUlekDVo5avq/VJv3SiqKOKUM4mFV1Jk8VqYdhFvsI
/YZvdUwy5zeqFGwX6M3cKwLB873WdWrn11NBGaTAQvB7OOr2ixgnpDsJJ4fkSRVmFR/q2vR+DSJ3
lx0qRUOySwS6XqcwDudiv9hKbZ4xSLHGY4Zov8av6IgT8d9Eefe5MBRb7Bol753vvIdmiqA82N3U
L3OrcRHSXwzqJopXfbcXt/tutxVwUkVkeX9EtCPK3uMqqlM2iQtV/3dCPSL+tTgY8N0pieVWpxzo
fXeYcC4DVxvZcX9cJkwojhiK5up9iJm1d+ysbNR2LrBkK0Y5w8iWg6tSAXoAGdjZ95nAhBJjndzt
TT/xBjHuS9q56h4LKSXf020FDdhlIhPYazue8IcckZR/51lruqM3YuNzhO3Z0i/UMXV76Dyl6Tp/
NvB2e3St0Wbhgdtlfjp0RfLYUrXKzpatCO3nGEoHoUOKY3R9BhRsjbuqc4eI96IJ9XtBJp2crDSs
lW/2UFSlXztejkmLrlb5iVKLh7BVlNvv0fmN3XiXIMmqogbSAGe0PdTHj05eV+1p6UNcYJKMf9mf
U5rhByCBfYQ9whirD7yUJh5HQ97E+AipCRZKvVq/szH9sX1nBEPz3LWtoHg9uWX9bzo1MaKaEGDb
8vOiDXb4c9Fw/vwykyWNrY+3xVTvS1UtYrrhCz4R6Oq6k9F9q/PGEi8gstP5SanJck4ZFubiSdQG
yn5+CgGAukq5NN3PXp86tkWZVip31lEtS5xuHhbLmO+MbPyNU8L3KUYJEzNhAWCorx8gBGq/Ys36
Klq8/7w432OX+mEeJ/ZbaEW7rrXUg4N822+sasujKPV+76GU65eDERT4Qc7wWtv+1IkuwML0n7Iz
2UoADHZ1qj+LRDEd31qy9NNMiOInqN4+9H19Kuy4O3iy56/2KPYbYYTtUEN931sws0gbuNL4K/W+
rs00q6a4eZ+GsLlqJAX8PGkQXjLFrh8d5c7tqxK/UQQ1ldn6PUXtiB+OfU7bqIc1aikvRYMvUq57
z+AOysMwTtHdohnfgYCN+8xRnuDcdQe3LOsjDBvzJHot2ht4srTQwEo/Rxnyi22IO8eVZSWRGB/7
sXryhnQ5TDMl1GTBbpeAFkKcpr9bzDjd96LUTsiuP6oIock/xqq9W9qTiwfyM11r7GXsKD6Ydlmf
cWj41ygsDRvc+X3j4O8Jp7I7TknYPCJFGH0JxzTbl9P8pdN0hDB1dZT+AIjTx/QJ2yY9Lm7xi97b
MR/D8M4UdjjHOHg0kwYMrKBuhjuM0Vi71i5wWwauSPPqQy2ihrZVKvrq3VikHujPPDPz96YNgnKn
NImmPHBPej1KCtGQ3LVRYVigeWK3eq7mcCx/TEu5TO/mtsRKnMp85VI1xll3/DXDOx1+Z4hQDS9w
MCMRpDRY0MdFy9A41a0S678KXS1mrCxqa1k+Qn0MB0o4StThIKipbvsDkSy1fadWRZnsVU50eujq
PvceirlHMQPN+fxFYZ87p3xcjPmkpThT32mSv3AeQCZZR4EdYfW7aIoQknrMW5u6+4KCjdfvTDAg
T2HkmD+0xUm8byGXdHSwO7XpwcGkeIxWpYtHhA90SRh3KbUx9EA5URZe2bGl57spdAYoNe5kfxly
pR+feL2c0HfjNM72Cv4tQdVNXntAStI19043eJ+LuMCnyQT09dPzyhpnZwRTpkdP8vl8rNKKETQk
VFPMf5XCvIs1SSwV1lJ7kDMLh8+mqzHZUqmav0sRtsA5CqvR/J6INMdjMU3+5Uk3cNPzrKbc1Uof
P8QtBEsaz0aS7PUZN8NjM+bqu6kXhrdzmx5/haqvFPOjKeL4R1OMGeZVA6/KU6N5GC8aLg/13h1F
rwbCKvN855ZJ2e1ZF4K32Z3MmjQgqn+KkQbyXlJia3+KZpSrabCb9juIo0t7hxwZRja7ScHL5Rgi
izSf2nDx4qd2itURiGerGdMT+IMI2VoaVPa+0HFvuXenyB53amsYHUZ2AMn8RTS5MP0Cfm+3pwCG
f5PfNykPGG18633TTvgwRlpfvtQeJR9eZlilz3FB2LavGqszX3pcstt3uEKl7X5JdNvZpzBJpb+e
6KrAqw38EUQ7AkowLYBVd4k2auFpdKpRf3Bg0CrvC6OeMChv1PpfogL7XZxDJ/VLfewwjoomipU5
Qf6/RPlqgSHvGJLQ60aKa1SsNk/mFA1O4ydxri8nHgsr3YkeFius4ixBbTHECL48YcODRko1xKF5
ygZC0N0wVOA7eYD7nBuR18Q3po44XXHTNj7CnRrtPcKaeRn7HYQW9ZEiMow6T6HSd2y5uX7Pg54m
9/zPkw+R2YnPXVtP7eAPk4wl4nbCl8StIfrszKmCPZol9Nf2FtVm5aU0msY7OCiQWB8aTBexn+u0
jmuCp6XuHqcyr39aMtC8H1BVKNE/i1OkkKeotvA+5JiOp6bSjPmsqVNUHWu0Q5ZTiL56f9KLAUcb
QG6i2BVpgQBYO9o1drJCiT/jiNeavlFVzocSorbrNxU2RSe3D72fSQJl3O9afeTjCVCUflsv0TfK
Jk15NxPTl8c8zaR3WSTS1n89a7rK1qSmDf3/P2Bz9FBW6TeKuomrJUMclLEdBagRVdwtWokoSxEe
Cl3Q+jf7cUvW7yoJ/zOqR+lGFskpBl9mNwT1WVvNPX5XPGP3rVViQZdMzr6pQAq+PsGr+oIcCn4M
BQYqi9QVL4dC4lbTarHEgceh8VHPy85Yu1OtKZZQ39FYS97WdKXELkk5AMfYj9QX1sY0TgSR16r0
OJhoeX2JsB34mnlmtVE2ucpD5ShU8JEyBV/5P+2Ev8oYajP19WQ4caAtOsZnilXb4bM3L+obBbL+
TEeWfyE5kwcCc7xcv8E2hzarRRI0ltHc6+AOD8actm+tUjId0mqX5oOFoMQa01SLLlZmYEQBgO/o
zsMogEgzLc9Obm8VSG5tCLaD1K6gUEEf4nJCYKEJ1scxwWmvfRFSAcgscSkj1PuKAPuX13ffrY0u
K9pSB4aJranbKcgPQHZzgi96bj6r0dj8WBBR2IHc3CrU39oRVH1oD8DapZi2KmyVeYmemMgpTmpG
xCPbDmH3WfGcePj4+pxuDkTxlU4H1wal+tUCmklSGsJMgjCEYw2A17E/G+roif+wxaWaP5QAysmQ
nlfj8CqYpZKmQVFl/T/ObE9iX+GfVL61pENPDKVVoAWU64ACrQpWC97agJLZEE5sgWyNNbzHHDf+
8NZVA0xCd1gqT8mvtBqlEzFMOrPJAredpqe8GdSnws7yt+H+Oa14IFMtAu7hyUt9VXLMB9oyqjc4
577KYZuC7t0RBCFiUuZvlFG8GmpVoVK7fHDreXbQnO+1c6Min0pzagsme2OzyfYdsBJKqZRtjctN
4EZ10Zjl6J3rVHHumx7BiJCUd6PUfeOY0tpH0R54CdDOtfj74OWw5/I2CuohHndzVWAI35mNMvl5
46Wf37oTgOLw8IFiZsuBJbyckjM4etYXXhQoeaS2MFDyrjjThDePr49z42m/GGd1cy/2UiCGUsSB
0AfXx9b0oHW/FKeC5xxay7FzI/H2WxwiBNqkhGTMb43IyCbhJjIAD9zZzPsdfr3Fg4EHQ3I3WnP8
4/Xp3dgZ4D/Y75KMJclll8s462OqZJEaB0mBsKKjicwhSp7q368Pc701KBeDBDNsqEIa8sCXw1D8
VL2WaDXoojz9uiRDcwTsTq6fK8sbWVccqcuxZFH4r0c9dXNXce0lC4ZEX97DzDL3VaeOB0zao41P
db16sqwM9Qk2KKpea9hHT7UvjKYpCQDmhJ8pDGhH+qvOW5vHTEh26WhT8Z2umhGFXRtmmxRpMGRJ
5xyAL3n9S4vfzLDzssU1No7xzUnxqTDfsv5ogl+uH86UkYNvK1HEOFIRmKZuJ7R+SxZX9r0uSvNg
J6jLoyEr/4ZQ73IUXdb7LazVA3CBE8kgiLWGS8ka7lrVrVB5G9OnVImVwDTRxz5OWuGGG0HtjU0J
mAPBUNTYwBCuKQpWl1IHmps0cDpK5qRsS5js+iqt/tEi1XT3rx+Bq16EnCdEfxlxEqCtdSvMyKxH
mIlpYPZGdyQLoslp12Jnmln6YEP4eozKTr9rPTq+r49844MysmzpEOHKvy6XOhkARuZFnAbpnOd7
D+zNoR/1eWOX3hpFk9LNgNUkRWF1k1julKlFI9IAhsnwD7pIcbHnD3HGfX028mJfbxw4jrZcRlqe
640TUuoILRy7A8UYlw+2MOsPqROFOxtH0n1N/XeL+HFrmxBAcfZQUQMGunppCmceFxSokqDusMSa
XWU45p3iPQjwAhvhjfwSV3PjEpakLzrl66ynLJe0Sc0wCbKo64+ciQh3p3M96OrnKnWGfboMWw2/
m7OTH4yoCt7vOuAdqcbniZKkgTVo5rEgk3xwlElBXNnZksO5dQIkGk9qEQPJs1exTpsIcBsT91if
iBxltCZ/RCW4eIDaoqInZKWW34a199BlzpYM8s1ZSuY0E6Uc4qwiuomyOJKCYRpMmt39a3gixdOv
WwQWx0YotrrjN7co3hlSNYlB16z9OC6a2WWMANdvbQe1ud7HC07u5aCVj7a6mF9fPxI3t81f48m7
9q8Xr6hbClvUvYJinDEqdvJfUY8BcoFX9gONq+JJy/JiA9Fxa0UlvFKKXdGoXmtmGmWOUaoiK5th
OD+GaeyO/hD35dcwRpFo4+5cY+7km06b+P9GW20dyk50t1I9DdDhq839VDY9jstK+C7t0+lUpmVM
T5FC8Czc3vE7LMb/wdhxK7JYC6j872eAWpVAFjyO1nUeL4wXb0wcXuIRieE9lPPyZ5PF1JOEY1Cx
HapoyBEBpGlIC6sa37eWHr7rkzq6K2ojvZ9adTnEADTrjSv+1g7QAV/zjHFRQae/3AGu2412iEk5
gsd9fMiqdOyOpZZRIAbH0GensXS+89jXG1Wam5sAD19AbSTm2CKvhm1d9Fl6GuG9Ra+nKo3PSxqq
hya3ldPrW/zW60I+RpQlDfBACF6OhGhdG7qCu8MAdekPIdbS9jyox9dHuXVDUdyibfsnNFnjBUTV
ARfv5zSoAM5IzfnuQx4P3ZNujsXL4gjv0QhNcac1YfRWmKXc4Eg/8e0gL18xs802U+uu1NIg8zLr
4CHyeIj0wXgAc9Js7JVbkReAEh3CDnEIwO/LpeQBQ9IHZ6dgmdpfhcdWhSS0/EJXRP9K7W8+xbE7
f63cqvhFz7PbwAjePEPwJXQ4YCDAESe9HD5Xo4Z/EmaIoqneSVEKgdkkds/xTp/q9gP6COIfp7By
uvaj9nMqrK9zOZjH2u2ND62q0P2NrXHZuEFvfXiw6BYYEXBa9hqfmc1zS+mYEAnfK4qnraYtx7Be
xDd9nAdKdXn5L12F7kXRdHtjQW4ODWKLtxf5EHgOl+uBKThypSpwOFTpkLWNUyelBZLSJ9u3hTqW
e8WwaPxqauZU+7zwvC2W3K27Q/pFgOSSKr7roEPB7ZtkoEsDfcm05wZoxSccQNOzNinI+KqxdfLi
Aa3M14/arTcS5g68XUqI8kxfTttr0onqW50GeWnWmHtXZiWbV7HyPFApvzdKTdk43LcuK7hw1NtY
baIP+SH+eiWjOZ4yOlpp0BpaE+3Goq+8fY6iVOg7SZ5vRTu3lhWvApI2h1SeyONyuGEJVWRbPZ6s
uHUZZ2y+d1kEbseLEWcdx9H7HZNpff4Py4riIKVS+gJXkhz4WfZ2go0xfg8T/dQFZictc3quJ2lh
3B+NXus+vT7krXWVsG1ZBSZkXa8rKq/VnOLRHPSTUT47cTTNe6Tbhxg4upm9/w+DYQgCbhtAKWnb
5aomQPvFXAqSe6vNP1s96MBjNSX599bJaKC/Ptg1apVbmcFQ2ETlATzeqsMyeWXXoNsG0Ksij1HS
bKQXP0YHOrLLztai3ZCb2vtE7co9qnfxfl4c2j9Rh7u8MmEn8/rPuXVxA8qTpiv0EaiiXM5dlql6
Jykyeq999jUshAiyKqY4SbzjBkY2Nc99n4W2b9B3fbJcmgAbv2DNZP4TAMHYhnlHGYJPvTpDDQaf
EEv4CW3WmTskmdXpaRkwnE+bZHmG9oJK+xKP74QmzCclcTRfjbUeYsI4buWBt+5NENL0gUjJKNTK
C+av4zxEadwYaFQHCO+6RwpXVbwzl6h57Gt3PvZ97P0wpyI/11Vlb+0L+d3XeRrBKDcXNnCAtFf7
omv7OcqVLA/KAnSqz61lfhFu2n9RhJW2O3vuupOBtrHrL2ON2VheNpMF+BdG9salduuWIZuiigEb
hI262hPpWORZtvRZoPUz8L6kpb+0M5OOFvQyU/E/iiwKfysKqn0bsd+tkR0adPTPoHNdNRYE8yoV
7jOJ8dEcP6pLNT70ijBfUCtWYx+js2rXW0gNbqz+rfsGz2/Z8kSu7MosxZy8ajZHhZfDqvInLB3H
nYlPy8ugJ1u+LLfmCC2OLUZgxlT1yz2m2EucAOWg3QC4/RhOotxR1LLvwf0qj10Rf07LQd1Y19vT
+78xV+FZZ7nAAnGtC1QqY4/jHL2AJSgfw6ou7l+/T+QJWe9iqpbAm1FUBZMvf8lfJ6gC4teooA2C
sGqcyR/1bF5OTdn33g59+KhHu11pN6Kdm2NiuyWNggB0ry+Q0DOgKM11FqDXlWa+KZZe8Tnh+Jti
oHKoBmfr2b91TxBQyuDKZcesa7STkvRNZuhZMCXg1sKiNpOdXobNna5n9iM6ZLHwO17JveK1W823
m/uHiIqyioy21/z7eAC9NejsHwQOHio1DOx0gtRh9++VJOz2c7FV57iZKGNG8/9HXF3Qpefkmjul
WVDq4GehM6v7rm7CA4Dy9sHpxLBfnPJroU/eSRfDckriXt+4km6laqgi0QKEWgHgUf7zv7YVNVvA
sDXbSi9K65R4au27djhslBtvflZJTPuDSqDqeDlKvsTG0hRdFsSlkx0tavt+l9nuPlKG+GkAsn4c
xOxC053B3r5+bm6e0L+Gll/9rwnasUsCFWo0M+gOK75n5/En5PHBWqmOBBG/PtrN5ZRq4vLQACBY
fdEIRZbW7PI8mJUldHx3GIis6mactqobt6YFUE4i5UEpXIkD6YKCvJbIxMyttcpPbWsSgH+1goJC
q4KJf31eN4eTwhzAV5CQW3eear1ekjRy2ak2HQc/KfPmH0Cw3W/FDvst+dVbi0huJ1vTslOz1krP
pzRWykXhquvzet+B198t1RRv7MmbU0KgTsJ8aZ+sHTBhBnQVZpt5IOhp4IMWg409Gchtfxg7HAX+
QwZFKIjuJBwm9A9WQYjS0SX3+jYP+srIPghTzF9bw4u/TKpiuruOEsJ/qDKRsP3BmPzJVVfBRlhq
JXKvSx5YjuIQ4xf1afAEWMQcaPquimfzXRN2892bNwoiD2guyQK8dJi7PG4I0uWuURJsmYsRjj7i
3DnNQ/BpPgK6+kZ+cSvC9YAWyGQcGUXotZejcWOHdqtT/WnzEt7GYHcPiZnn981czic7avWj0MPi
KQV5VvtWqzZ7bBKcLxhrlBu76cZTCTOajhGOvFxza0SF3YVKzg2aB+lgTvV934YgCsNCBSvaIk3w
EdHD7t/Xl/rGe+VhOExACauLbSU3+F83G3qVXCvLSExHnfW7VkVwVlrktAp1MJ6hfIVHAPCoS74+
6o3D+Uclk2yZzAIC2+Wo2Ml4VT+pfOBymZV9GzsCjOSou1uaZLdqT9xwOncbAStVvlVsBQnRUaqy
LYKpnc3soLUeDThbr/JPi6hIl4H0p3fp0OzSwUoPhA3FPm4iGNbK6J7DvGvu7HJS3r0+/VvfWXbN
LE4xMeaacrW0XtiQQRcB4CftIJohyX1Fq1DsH131HjJq/fX1AW8FCR7xLMU/lH6l+tXlgus4g+BJ
yj1FBBTuRCm83VLrM0wHdZSsCnWX0QDuocCAikXivvyoKlm5Me1be42rktCTfgyPwOpdo78EPMjj
WFNWXT4mzfLNVfL5TjEH50MNXv/IdjM3dprcSauIF10I2a1H0kWqpV5OfMpyUxnpOgduYcwvfaTa
y2NN+b7dedQU9q2R/5PRkppB+vQRQh8YKi2fX1/8W1+bcJBSNrxCmvqrO7QeIZZYE6d60tDf8uux
NPEuID385bTlIB69pbeqjZfi1lIjc6aRpwFqAnN2Oe22NWI7M+086JR8+KSni3JfqKl5duah3otc
Ve5i6IDH1yd6c1DK9ZSaaTyjTXs56DRZs9GKqAgcfagOELiUE+ZB8IxztbmDuCC+jpkiNjbVn627
/sIgHylmUg6BMrra2kouwlwoVhEYaVL9Q7E3ATDujJ/bpRpPqhE1OzeZD0D3F18x0bZEhqve0dKp
77VFxAeMOM1TVUPee30xbt48SERT2CfkpoSz+gRhpSTc2WoRlC4UgkERKF+UypjsXDABOwUjrnNo
wBIaUK/Ym3pHExQbBhigWCs2M8KfapxuvKu3diJpCZk0IYQ0Crn8QHM616MeN0VAm9kZfSRTNZvV
6SUJMVFbXhlcrLSNhbh1AmXbQWbT/Oe6XqGJKg5xmi4CZa61o9U2+r0HZOYeCn9znCwwA56r2Luh
mEJpajTOWxvk1rZEvIMqMMEgQhOrKyBPxrgs6Trjs47YxB57Mr3yB8OARgCeHWOvObbObK5dA8PT
j0YK3zbkS59Lpd21StY8pF07/0Y0kBrH1LrVz1BEKFWr+pj/fH3TyL16uZc5dTLDkd1GJI1Xr3Fc
IoyThkBEccQeMWrA2PmTkbfmlnjNddgqVUHpZ3IzUuRcdyCydLJ0TfbWREPVbua/WjyCdV89aDni
0b/ePCuYgoAE5bZjsNW2a5beg65gA+bNTXwCmxjhvJMZJc24cdnfWD4Aj0B7uAUIHte4DaMuC7NM
6Iq7GdhNI6yKPeIK+cYo8plafaQ/Ik3saCindCYvT5GiGx2zpbxAA7xKgH+5tbsHRpL0fpkY8edC
KQsYdB1gFb+RNnPfXl/O6wPFa4ZlhkxtCI/X+A2U3iygYUkWgLRy3nkwl5ZDqQ9q9KVW2ppaJNTj
H53iJDwtQnTdYVSq+c1sdRRUqEFKfCnmiYiYXS5CE9ORSJQxC5xkzg95ZouRJnxSZZwYbQbx1Lgc
libXv74++esrjAcN8IEEUXNG1qET2jRRRahCWofBWbhzsL2MDlPnFvPJKhh+Hw9m/XZEKIPi6I7c
LLAgZPsuJ4sMK3StiS/emvnyk3LgsnMGaziZudE8kZgnXxpv2NLuuzFTwO806Gi0IOqyrv0rSmTX
fU/R0zZHjzov4TuaIDhDeBB/vAQqFLrXu9dX98a9IONRIkXcYqRW6uVE0ziPi2yhxLKo0LH3fTE4
2V3eGI3hu4XSf3x9tFszpKkh0ZRceAghXo7WUA2oQrcgubRHA6ow4tb+4k7KJ7cTY0C1XWzJTt+Y
Hx1IKXhrcb0C7rocsQJKYWMwnAeaLlT7fhFqMx4E7Zf6M3oP7ZufW9Qd0ZJHkoABuRMuR1vMFLdo
3SgDI1+qvYrGQjAULfQ0Slknky7FpzevJ0V5lXwCqJxUrbocb57crHTdHCZsaud3izAMv/D0+Vdp
o7y7E3BZt67C66cVkTopBiLRXfgwra/CHOPhZOnLAGIF7nr1FD6HCHf4hT3nd9bQe49ejvThxi69
cc1THgBWSYGX/tS6FwMfJgY8u5QBF5D+SYEw971p4vn+9dW8OQqqW4iPgqS/UlXSkHXrU+D5QTVV
1SE2umHnKuNWmHjjDLB2UHdYPwnHW+1IzdHwzkFPEWgG+fDRTMAb+WNipfpx0d1YP3b6rG0J8l4P
Cv4VRiASPSQmcFEuN4oRR23SY00aYOdnvTjxYn4wEB34tcSh9SGvetvav3UtYSiR8QESlTD3NU0p
LecopAJRBb1tK4e+hh4eoqK40Ue5NS1cBKm606WTLkiX0yoj00xj22WUwoGZqOewwIsqhH3bUipe
dOP4H2YlYRxAQGTAsfp26Rw6wkUlILCV0TjHAjKmUc0br/31EeP/35SvD3kV0PPVJSkUhS5bmzUB
kpDpQxku+SGMhoF3ttCB23bJ9CVEs1/bCHKub0o5LKUTNBVhxqx7rXUIVnMyvDpAQGV4tqJUe6A1
jiAAHhPZlkj99VFzgRmhE4WFOQ2i9WBJTw6nR3ETtPbwo6+LHuH/t+vcoAbNzpMnDcXVq93RQA2f
vWFsg7RvSgO7Nav5MndU/g6v74obu5DQGn9OaVt9rcY240gR5RS0Al2HTjagvPqA8vpvPa/LYFLq
Laj39XDcwNTwdWC2gMnWF8hcmYhuZMsYxFX0dWoQLlXU7r1tDS7iqvMWCfA69v1z3/+JwagLr/Xe
CtGUKtoWU6BVig1eLVTrXaimIjvwfHtP5VBgelqjBNscxtIbt9rw14eByxKmllTBBKVhr15UtwTa
X2bNzAkvVL9023+EtnyOwFPhFocpTa02G2f8anl51IA6SpwLBQYSs8s7pbcM6BaNp5zj1oH2PpkH
fDfQAChd3rdFe2vE8Gc0rDTJYDTWd3WDaWoHB63WlHOS6+odCZqAgpaI5Y4H3679kPthY8Src07B
mYDvTyKIP+C6EptMvVrlDRknUm6LvZ8qBZPrCGHgn60aT9bG2bg66IzGuy2TJiZHLH25mjRhDVAU
kj0zzJVvTr3y3uznLcDhrTkRG2Dfx8Hi0MtN/FdNexrbyOAWSIJxWpD3cGcNI0NXeVDycnxrkMCE
JPWN847LIq2my6Hy2EpRGwZL31RT/QCSJz/M2qhvtNDltr7IOBkFmU2Zz0nx63XGx20fDhZaTAHa
yNpHLOMzxTeSlGIiwsxh+X1E/VjN/Q4lluixN0LkmXFT1r0tZbtbC0scS7OL5UOmb7WwsaKGUTaB
qafkGFaHXm+qbo/MgzWcU8/u/8NmAZ5JPMs9SllR/pq/PqPXDVbvWAPZfAnQGk/CKtmLqhRiIzi5
NSteBAmgk55d63x+bOdiBmcDoCZ30sWn1ev+TFx92WkhyjX/aTCwIxTgSO3W+OlQhBqMDgYDBDpQ
NfDS6IBaQPuyFMW8ZR93fXn9YXNZkq4tb+tV7DCitCPsUaE7iXgvXCsLM0PEIYz0B6Tx5Fm3i/TN
54EReYjoYFGbwIfh8psVNWImVK6KgD6CZOiMTqkcRVGhzvXGV5YPRgsUyXmec/j1q5tkSMswtlqq
im0uhgYVGa1QfASVqnnvDDUGI00jKxCvD3r1/DAoux/wKikk01ztf3shf0yaIgqiylQCHNzVo4L6
FZosbXG31N1XvYuNjfjvxjekC6TLC0Y6Fq1rtinNizQBkxuY6ZQcRFubXyuvGV+409O9EqLJuDHJ
6+OA7D2hmNQbBpu8dgOs3cqbppHWQTZRldh7ldP9UNRo/tgqM7otr6/o9ezoUtAbwUOCaJNs7nK/
NJVqxjaItqCYFKXa6Xqr1vuxnpUGdRwnRizKKpp0I3+8/owIC4BVkQBsMqC1tEXqmbltFyIPvMUK
H1BWRrwrn03xohPY+SKdImTKcF3cuMVvzBUUJdhBwiY6XWtFWbsEwrY4dP1wYvoljDj5nZdl/9k1
ywYAJ23nD6+v7epD0lclDUIJUSJnpb3K6iwuIAg7Ra+mM/dQuNNkz8tFjWgfC0fbWFF52v56oORQ
7BU83yCDc/jX4soqgCO1du35XGJE8aFNKpsq5JJsxCq3RqF5gYMNv5gS1er4iQVtpVLM01k1O2oM
3NmH1DTyjS1pyltxNRl51KisgueAQLl6d3Dimtoqtuaz5MBkO0NLG/1Qei3yh0nDLt57Q+dMO6dx
5t+R0OvKBx5iP0UkVEYwomX4VYsq56VSRTMdurIwdNTR8hAZpaTLWX4EnBQ/AkU1+F0BhPR+VJHl
ejCxAxHnbmDv7qTaen6kY2uOJ302qvio5mFhP/ft2Ax73Yy9X55TmDMti5F0yZ9NJ4qeUtvp4nNW
u1158Oq5HXeR2qqslEnCc6cCVZnvS68pPmVZ7Cx+2NbGlqHzao/LjSDh70TKVIVcvGEuz/OiazXC
Rq56bvqyuw/z2jtoWEIc0SpvUCJr9LeRaOR4FJqBxNDGID9eVzK0IlPwhhm1szE25k4zausgAYE+
BnPp1r643hauphMikKTSWF2HCVTzBxszRe2sZkL4fQRSYOmirXdNLtBq87kArenQsQURZF0toOmg
6Ja1k3EWFFxRJWyn8Dg6nXaItEzZ6XP/W6SaXR3nAdrZ6/fFjePFQsqgxAHwc9UqN5RxKJIpn86N
VRb7Uimj96qeO8fXR1ldvnwxSoHglCh20UCgfHe5QzgIqj0hFnJGneqjnSA8Nbmq35TxrwgpFh8/
6Y1r93paJs7u6CuYEnRA2/NyQKXsR7stFe2MLWV916Xlp9mst2hkNwf5I4JBYYENspqVV3W9SO0G
w2YB7B1LjfjIfbHsX1+76xudejKGqEjpouqBfcflVEReCwPXEeMMcCCsjkO9dJYPIJmaMgqumwy8
G5+KwpOksEvFqatJOY5owjkczPMUe9rXHrW/ewMq+QNd/ujcQGc/TtmcbnyuG3MEQ8qw0D0AJq0l
rhRL62bE7cwziaTy03Tb8NMyJpCicmNu3oa3Yi8ChOa04YtDY9Jct6atcdaSNnXNM8Ja6IErVrY3
6xhGFrJ5+5BG1sYJu74dGU82raT+ALUEuYv+ymiywh6jkCLGOQ2zcT+FVrFzpg7dxWrofeQYp/ev
75frDyhjVRp0MgOgjLGKrhIsOZQCfYkzUaoz7MLZqMW9o7jSO9frnOaxg9sCwD0vMmsjiry+xyyD
hhQ8ABM0PcWMy6kKleBrXDTrjBt8tQsnNfwOeBiAEdii09RG84sJA3A3acOW8NaNRZZITOCsZM0w
K43LkVO6wNHsoq9DD3Lc12koEGGcQx+EpuuXOBK9+aNSaeCmxnKNG40b5nI8SMxNDXmUCpETlT60
6+yULUm8M5I8G/xmmIffr3/V67uG8dAJJ3kEdEqQfjng7C1YhyZCObP6WI+LEi0Nt9kq2a9hkRwO
hoF2JCdGr+BK2wfPowyXLeVsKVZQmtmy74b622ipvy1hRL6biA9J7OLdrc7Po2bduek0bWyiVd3j
fz8BugeHlNly713OFKw1IEkim6A37T7e21Nojx+yijOG3KLnCjRU4eIXJ/Sw4/BXr2koLToqAoQb
9+71OSLvonlBNiQ9ztZZymLqTZwlWRR4TYitbtvXGr3trv5m15BW6xS2nxlPzVZh4nr6pNAyLaK6
R7qylqQfHJx8/h9nV7blNo5kf6VPvbOH+zJnuh9IUVJKaaXSu/3CY7tc3ImFBEng6+cyu6YqRS0c
+dRDlSudggAEAoGIG/e6Xp0fiCvdLQD1rYxtWlM9bDPTlWCE1N1vlikdJ6QQrvrQGMz+ea+tIf2P
ZCQE6DEUGt9Od8DzuO7lAyBdGYiZ3rSlUcROw4YFiz4/ssi/TOlyZ0pTwEOejlKMXlJWwNgeGs3U
w6EYdqi3+GHQazvU3pde8efnB6MhpwQIgWvjLTE7sHBWHSvSrj5Afqb5UlqNHftBMWxvr9zLa+Q0
kpuGweKBWA593vNcdQb+bVuZGjnkha9cM2RYvTLkHMnEjRBG/pM0tq5WQTNQUHZC3awedilYJIaV
34Dh0aV670VubRPrHajRgt9TVBaM0AgA2Y2KVmdkJY0gtR7gcbxiod/h0hIhQ4vbF6n2Kd1+uiF1
ITzSiKA+FIZwIxTMtcgjYMW9vUTnVz1AQaCIQqoW2U3zLME3QtVFBklz8DTTjjTpu6shqdyIQl94
fXuoswkhmw7EE6CvCDnxtJvFZyJRLm28hBw6I8ijoc+0yAe56kIB8sxPYBScFdgU3kComc38FUkK
0RjVQHFg63zNOKTbMi5dLUwSCNSEAJD3a+Ga2YKpXZjcxAGBeAktzpjmzKAta6hcsH+wQ+d2Kmo1
gU5V2xjju5cQ7yu8h6EjiXziPJlY1WNeSggHHIbE6KOu7SDia9N8dXuUM5sAsdvkZVE9w30KrZFT
ywMjupOzfMBcQJu7VdIt3lQIbVbIySwV6s6HAqnQS6yJ3la0is2WbVSQT+kDRQ9qaN1NK2xv1acu
Wv207O4LBAEQ2jXQ0oC82oQaO50VMjGlBUZcdhDGaH7C3pRgDmlNEhdMjnnIBpGAKkaZ98a307DQ
vDJRlJ3Qd7MZ6l3RmBnl7FCYFprQOlmA+jxRXxIola2DutLu7PBBJyQGRKEfoTTeWgggTueZd2zK
RDTsoPsV3fpANm+ysuxiUXp3lspehsJiTnhJVFmRzzsdanQMYVfcwFC5Qbd6AXrLNrdFXCI3tC9A
f/p82zDPDxl4SBAMIXOHFx4kU07Hsz1aQLDTYgdAet2Y1E6zrg3tTmDmf2aFDCGOAGDySKGcjuIw
YecQpWYH0Hbqq9Q36rAaXLV2TEkX4taLE0Ia8kUbFInC6eevHiOeUbpDp3x2UI6RfAM6aTi2nVQL
Pv7cJWLZXo0y2yaUiaA3ALqiA1ornCh3vW6MrMLk0JIAFvR3zRl+CLcvPvzCZoHJffJV2LL5w455
jWOgGZofVOqnu2FiKbcgAnH/CsLcAfzAOxK8BPrslnTsLoFGvMsPAnS4OMoFJEiyXN7tERGRTHDg
ia4LrXqzURIQ2DPuw9DbBNLSNihXDz5Lx50HSv/j7WW74BGNCcsCYCk69NBTemoSAPulaPZS7JBC
F/1dxZX+II1sn8q8X7iyLo6EnAIgpBNedZ7KzZG2c5rOY2C81MXKb8ELaWSFH8kcmf/bk7pg55OO
FPwuECYT5Pl0UghjOquvC37oxlSLamo2azO13v7CIMhETtkEVCznEWytu8Jts4YfjOll39VqCDtp
LB2mszj5xRIQ+k4dFkhCzvw578FNT0UPg8NJfWAU3PhMQvYDwRp7SOvG/QXTMydwyRTFTlKQp0vn
5chqBUJiVnkyFogDpdDWjZZ3T6J3iFiwiUsbBbQdEFwT8QYSdqejWWjPTGqpOFqmLbrJU70JuQO9
nNs7dcnyXo0yx1MlAdq5wEvKD22eQ4jWkU3ECui5kCz9eXukS/NBBQFBDAIzC3Xz0/mgb69TSEzy
A9fy/qEYlB2l7ZjEvzAKXojYJJjfGUw4NRsC8r6AHyjo4FbckD+MGkoMvzDIRDCDaggi9nmknnM2
aOlQtofEzOxVOnTDJpPO/UE6gmfcfDABoOrO8LJg6/MD4ZP2AJCB/9Wweid4sCFuaW5+YTZoGp36
wnCXzx+1kG/qXJXULdhVuVJhUI66G/KmYUt0oxctAFDUlz4sFEMmW3x1xXaB06EJKsey1VKu8DTw
Qoh63f2ehc9GC+XUuYoeVtx5p6NUwhnz3gYdG/ShrDihLQSXPMAX7l40vNEmIhrQNwH7b85G6YEn
drgL0reqN6KiyLWVRcX9Hg5JdGAwJkW66d+zUdK+cCG76QBpD/mGo5nn+g90j1nPqerKhxFO6Nvt
WU3x1MkjHWklzAd1PqS7kFWfXa5+0xNv9AFgVh7VxZZkHdPeDZkU6k0ySMLeNGOSuOvcG3y+RYm4
S+8O0ZE5RCbYQow00ZvPJjzUWPIR4uKHkrdI0WZpavykFZQYI3RUaZ9ByiOWPOD5LYJXD0acOIZh
M/OAwg4K6EtJG8cMEYyImkaz6zUQBmpjORAQCT2zrpfSwedjTlxRE9AZmRtESrOToAs0VxaAlh1S
qQ8Z9KEr5n6qlNWnHzSba9Y3WhbpQhJj+szTvT0dc/pOr05f2g79iJxvd+iEbj4aiYKYCfKJX2WJ
GPS2GZ0f9MmdwNWj4m6A6G62i76vWlsDL+IBXU7aauRAHlcspQsX5KVFhKmC/xy5MuR8ZhPKe6Pr
9ZaJg7TKj7XdihCyU49CmQ+iIEvB7aXVmxRiUeNGyy4UFU9XjxBDlUjpigPE2dodSLi+Aw0sN75K
lmidzkaavBcsGrh9lLVwxZyOpFnI/NFu7A4+odqqAMMmmnisNsyV5PfuE/wWbmQgjG2EM2f9CrVk
JHehjXxIGjBllUUgVkVHlw7YhQkhCgRoGgCoCXE8c8gtG3sjhxgY2EJyZoZpl/8+lkndrEoHst23
Le/SWMjQA7CAs4xC58wmbKhMs8E3e8CDXILObor+TsgGBQaNGNQel6Z25i9fUOgm/NT0DkZq+HSv
EDc5vK3t4WD6A64BAXheE0FhwuVbKHg5KBvLFtpTKNX1HxmefGIhEDmfLgLRicES9xCSXWd4SwnF
C2yxfnCrKo97pFqi1kjEZlDOEkfB2csVGWIYJprbcLZRd50F24AdqYwNtQVkLIQ5od9G8DrxizXk
jO2DWXHve2Ul+b3VTxTM4JtxJ010yXg6n66vn44MlVzuHYSPfoINKkCpswGPuQHp216TS2xFZ34L
eAYHlMWwHVTLUAM9HW4cRF+mHfHRENzrUZcZbqibi97xfNPAnIb4BCVWYEYRpp6OolngBAusQh2q
DO3YK+53sE6va/0Gaokg21o45NPxOvH7IFNF3QrFOMDwpwbX0+GoUUyiBtI6QL7bXmUEkCdX+nxt
OqMOJWZmRq3IUU9GEnjbMnPpLjizGxD1vXBOoxgILzOnhHEzYDhq4akDiNF4uvYHjiFaq+2qPcpc
3IEYJ1QcVyqDRsv6tjM4O50YGqARYFOQe8YzyjqduW1k0KRMiAFmb5/SddFbmbEOaJaZMU5qP65w
7Tp+5GRjpWKqtfadBDUTYspGSywSIthpEA/MHozMRRRFjN4+FAqKbU4Z+EcjQyyVDa3xDvqlS0WW
s60G7AyYHLwV8A8qoTNP24k6yJVyHfQVaXxraknpPjjEqVCmxB0Zl00OsbuBeYBG2J0JtTAbL2Ur
vr3qZ4do+hKTEPfU4eQhND5ddQ0oiVpWpYMEA8hq4JKqnWocc6G2cHaIAJsH5TLeK8ixmgBMno5S
t1T5vQ9CsSEzyG6QXrmiyPuvhLMo3X5xqKncCrg5nGwwO0ColODRYvjJwQk6W6476K7UUQq5PhXZ
Ahyq4b3rBxpeZKnxD8JgpJBPZ+ZZzKvHvvMOY0DT0E1BT8zynC48+s6Cp4kQDo89YD6RRTmjk6Zm
gGJT6XuHHnm6J8/n5g8PQJYHOkDPO6gbfYFY53wRYRR4LQN3iYXExp3Oquo1S3XCDw6Z9Eu0boBC
IEJBt3p2QVV2r8fD7YSk+1Stn/rf52I/3HQqSGO2yQH95w2YyTXJVxrlNNZb24HEJmRxAZXU/NqM
DS1zKxDG22phfS/MF8UnVDwnqvSpeHM634I6PuopMBoCnvQtMYRY5TXx494T8vm2wbz0W594eAvR
LzoKcTuj7Ay08ulYrlVNHQpD+cQTg3VhBs1guimw8dZTqTPBYzeHw11BghA6IxyRQrfWOef2hvZS
alt4xMpeuU7aonthmDQ1Cysr5AfwojR8rRX5kIRm07nlniuL98BtBs4fvGUOCQk0EyTEV6u670OX
URA3Z2VgiY9c5jZGAYk4XxWiEt1KVgUBqZHEabLDMuVoRURnVJO8L207GbZ6Sfw05HAoWjgYbruR
SFAnEah4bGtT2t34ZNQA7z8ngZskD4UAXO7RGDTG3xgp43zVBhQcFGOT29ZDYzqkgDKn3dUA0FV2
/Qk9YVKtuc2TMZKFGuv3wkND64aneprGhdm1aqU7eBeFfuWO38CJ0hSRbuFAxHldg1SPFmh2jf06
Hf1w8JXFnsvW7CGNzF1H24KJN+kjnLMhXWNddTtWJShunkWD0l0bGlIOwVrPvZZ/ykQJquuwwmvM
Au0GA+HEE9cG9kVgv/oPRc/9+utoClEftZwjD5zStEzejwyqYhBiT8Ys2flW3ohjMpq6fBtYpJXA
pORG+qAGbtCQgtKJbgBwchD/IvJ0nwGc9cn2ttGd+w/kdpHLA24bhUnEMqc2B+xpC3W9unxCuGl9
HRhTHzMLwgQW9eu1ptNmIRI8v8vxekWBCzqFqM2AN/N0vGY0FMiLevpEhsrZG7ix+1UCSvBPSD5n
uwGV2jeAXvU/29EYFx7Ol4aeMoq4qiYI6vxBVlZpDV1Qmz01aEjrt7SpwCmJnnwFzQ5peWQj0bff
7QZjVMFGIfG9AOo9j6BQ/MKTEJLf+ApouDidemLZrey16f5xK3MFdSLynusg1I0boUEqx26bwEHO
u+g/397i84scqXssN1iyYLrWvBcOtA45h3ZR8aSxYoCUsRzsMPOZ2yw8Ys5NCYUPMLCCdR6FRFSg
T+fHSGnrApfq01B28AE9Mas/KvT4fsThBMyJV4ZD49tTO/fOGBIzwvSQWQV4/nRIKzMhysas8kkr
FTHXJiTSq7hBl2//CKoH5W9vD3e+kniFgeVx4jab4MSzyy8nyCH5OvgOajBSx1UvjXVS39vGjmgT
MASAeKaIF/8RzI5kMw6pQgNjcigtu9tQQDffEqH6rQ4au7gEREPcHalgQGzYRAIyFSpm4a1pF3YB
oZfkgE44cxMUkKSAwNOduorTtNAhCRAJLtMXNq3TvaqRIWtcNy+eApzyJ0tlbuRpqbewRWcWgVoz
0p7AXAFchs7CmUXwzGKAYpDgCRzn+WbouMHREw3h6kh2ZXmvR/FhDtCMmarNICObE6gkg9U1LW+D
pyA1y3CgmhPaRfrVHWs7bDS2aRrzOfXRtninGWItYRhgukLIjCTJzAx7i8N3Sq49mWbdQQ88daM6
tZYefGfGDnZRZMUnCgAQvIGY/HS/OPdq3Snz4jjkRHwG2U4Vojhifrw9l/P9wijoVQK92lS2mPfI
Owx8hT0kyI9tr5Ubrzb0R1BzluvEBxXM7aHO/BMwqxjIRDv5f+oxpxOqgwFE10IlT3YVAJzijl/G
MvWiRPPjTvRLlPvnE0MSAs8m1BjBPYNk+OloadaMJKU0PfKhp6DXD/JHWlHrYNTi7g4HUF2hho6b
DUWmiVXhdKh6HPHoBiTmWIzEiTLG63VfwcnfXr5ze8AskJPxpkQjHjWzCWl9Do/esOLo8qSKPC6z
B1Kkwb3x9kTbBVgmomDMBMqRp3NhmUe8cshKLFtppStKAvrVVwo9wUXbZPrClXV2JaORGqg2zAhI
GyDXp018lUt3knyAPr0ojrqTKrBq4KEWMO0Hp/1eK3qy6YtFqoELdoFeMkQBuEbwvJn3bQh4JEg6
duUxT2v6kDgdeldlp1U4XV3Sf7l7z6CHidQbSsOoPM3b/DNvTG0dmqlHjbTpmwC1rveFXd8pPo2i
JpL3YB4CUfYURc5XsTdlxYvKr4/IPCNSb7sg7gO5tFcX7A/JkKlvGjcUSrYzK8/A1dGATb4+msJP
1hQdtN9S9KkvvG/PR5lYDYEEnOqauBNno7iQ4XCsIamPbjKCjRvP67DskO+6vS/TWTl56U0RMLjo
8IQGVAQFwVO7U56uTNI2zZFUEIyHdBGPA1lChFX23YOtmWPIUI7cd6x2l5Qvzk3emtCvcEgod4KX
ZObWk8GgBdWz+kgMrx/emrx2oXRIM3M8ciB+m/fSpOK7SxOnuLtu/ALwAGMOEiPQVJ9bY0ur1oCe
FzlWaI71I0LRluqhZ28pU3p+xAAqnzJ1SBsgl3/GkZ2DwUb5KTkmvWqQTUc/ilPjLRVUrne3U5w6
ynB/4eZCGnjOLGYVNfEy1pFjQ5VYF7Zyj6ToyEI19SVXNLMX5MaAhkWaeUJez+wlbwtLQPqCHHso
t2xBgVquM09LNhVheWwO1F3VtWXH4CnyoxE41rj3Bxt85M4SxuD8DkU5EEcdOEg0rKIB99RwcbZB
8gX9piMFcm8zsMYNa/BQxtCaSlZGSZZawy4cR8TaU3SKXg3kX2bjgTHUYWDpoceE5EWUB0yiRbER
C8fx0qw8XGyoGqCnFQHd6awas7LhvgQ98tJMoZAdFFEDibyoNBMa10pvF4LUC2cQzRx4eE8tb0gu
za5SdNsoLrlHjzgqVoTryYrzBGTgQSXABa70NB5Yl3677XMuLCXigyllB0IUF9Rtp5OE306QtHHY
cUzMIEqQXHMiExGsv7o9zoXFxPvWAP0WHjBggp5NzkDj2ehInR0J1DD/yN2GvK1Lt/nYomEgNmm+
JCtw4bRjPLS/Ij2P7v65apNv8gEe26fHppHWbirRrc3RdqPCsj/fntlZWh4yOfAreEbDfSFinWV0
OWe2AH6LHcVArRjKc6yPwBDryZCZZYB26KrWP7iyQ2tBn3UPvKBk4RtcMJxJfmMSKETGF/fT6R62
oCbplSraY5VLYsXw1+B5sgwwU+wCYlD24Haj9rYBCdQS8/JLduLUBYEPBk9EXB5TCDivyGZggwEz
pnCOFQMux8MF5VAkZVE1oekO+USWPwQUamuPGQqm/A/qjcrb6ENdtO8aT5UD7lHiKvcP5AQJ22sg
4ZKbbjRZuy/LXm8ebm/V3AjxcIYpYI/QPuBOT7TThRJDYcL5G9Wx95p21atyl0JjExRWnwiWKLo9
2PxkTYOB3RbqQNNr8CxvaxpEGBD1bI4ZaQ10kFVgQBn1e58vGGVirsAwcLt4K82m1FbU7Oqm40d0
Q7iR42jBBqb2wQkoiYA96xbunLmxT8OhzQe6YZNAiDenWaB2W5e+L9tjTjVv00EIdFUFvREjs9xH
gz9Wm1YOfsy5m0amZNmCF7mwphM/1dSAiDc2Ko+nG1h1tO0QeHVHSwOWzaqMdK25eXf3zuEcwz4Q
66Gud9a17bYoJ1gqFUdUIPw3bNCLejvWbFiKkF+0IF+fHrAc4fKGOUJAb3pQzx4abltpTSDEcAQD
AlB5plWM/qYNlL5D/lo168pXxRfb0ZjxnHFT9GpFOxfp6DAnnQnSEF20DBkME7qKFU3z96iB6mqj
ZFqMkd8PzAmhIQpmmtINiiIU0I9RmxTUCt9LT6/f56BT0MKaZwU6N/00+CyRW36Smq59sNzWLcJ7
zwPIHOAeJ2zy1McwqxxaZWNbI2vGIwm0r2ZvZ5uMFO7CCZ8TpEPDDjVZeEHAQzAUjvmphVgsNf06
p/Loit4wYj46YL5mI3flSmngUIvA9yKdSBu7ANn/dEybY2Xh9G8KJ/XbNfpmCzdkHGCycPSzVlsx
k1hDfOdSTM2zFsJs5IhQT523c1DmD15pKnrsAx/Bdm14B60W5p9B/X/9GP87/UnwCpApadp//w/+
/IOA4iJPs272x38/0Z/Nu47//Nm9+Ub/Z/rVv/7qv0//iN/885NX37pvJ3+IG/CuyWfxk8u3P1sQ
FL6Mie8w/c3/7w//8fPlU95L+vNfv/0gAk4Jn5bmpPntzx89/P6v37Brr9Zy+vw/f3j4VuP31nmV
07z51p79zs9vbfev3wDo/ydoraY0AZ5qoBKGAxt+vvzEcP8ZoFyAEq+BSxLR42//aAjvsmnMf04d
r2hAcQITjzf8pCVi+on9TzwYkcXDLsGgpibK3/5v6ifL//d2/KNB7YbkTdf+67cpxvn7uGtoUMZ3
mozy1CaHTgPXulOrx9EdHuxh/GFWtR3V0D2NlDHEjqz8daL0768W5s/RX492GhX8Ndq8FdMfijTN
k0A+CrP73baaLyNYM6Eg915znW9ocVwo1c9O3N/jzCI6iB1kKSqS4yP4oaSKxyQwnkcOgciqKLpn
d9DlM3oE/T06P72PDRppQVPVZ9kb3MK1H1ak0d+OpmrR8+PU1X28Tn9/qVkolDaWHHKeyUcc9W9g
0zVXrqjVzqIBW7gkTmOJv0eYORjCkYggvO0fDS3ZMm945Aot2F0qvzCLeAuO4togs4shMWU56KDx
e/A6P+opWRn1FvxUsbYkqHZtgOmifZXishGAebnD+ketCsrfASMct9wstMhVfv3c9Zq+sFovuJAL
tj9vcfTSmvteTofHgHrsg00IWUMImERgLchjREb9mtp2FzGuG1vKpP4NamNiyrA4zQqcY+JRC/Ls
E0s634zSfijeDiMgvSHUjPMn6SSgG+p9u9xlrGcLhfeLSwP83ey0JiCSEC4N1L7Qgj9Kp9+Dd6QK
KyN7mwNs9AtnFBy+U5j1avkRM5vS5Lmxx3PQ3XCSyLiFq1r1IOkAiCDjnwxfy37eHmwm9/qnyWK0
2UlN9SAlLGD2vvMH553jdnSnDAgv+gbArk6h5AeDu19kwPN90Et0olQCWf6wKgPvucqIXGI6mKz3
zBbwPWaH04eInVagCW/vaP1KD7SVkzVRMSyY2kW/h0+fHUzwFNWcGciPVRYEQUWE8D40QSkqQBuQ
FAsH8zQO/nspZwezKjq9nDgn9waKEwErtYdUmWByczbolYprXm3svP8y1smSWta1NZsd1MJtJUu5
MPa+r6GDtvETqMOzOiyIEAux/bUhcP29NsZ6qP06AL/r3pfbonnuk6NK3902vWt7MnudqEY4nqLa
uO+FGyODvx55u4IS37fWbWLm9O5CjHnlzJ6xHDijb1ci1/dQKcvJlG0eN7psVlwuPLWvrdHMKSD/
LGG7qb7vMu2dnmSrWqu+tGjfv71OMx2dv+xqzhmelp2toaBB96LPUe5XQm6tGtxovEtkWOsVjfS0
LvdWb1qPmifwbq5cpzg4pWu0YdBSsmFFZv+aQcxzJwOgAKjDGuXew1srbF0WWwUxw5HQ97ene8Us
Xt5Fr9yfkCb4m1y9ROtyH5mjiIndrlvT/Sjq5jBo7RI16Omz8e9VnbmEzmqqtHESOJy+2TfCqlbg
O1x6k16xufnjbegF8R3w8e9RzgOSCTKvtN0KbBcx6cI1ce37zw5/UKZojyCQNm6rcgWQ9KovljI4
17ZgduiZaWseiqn6fhAidgoDjEEfzJpO6iIhcqq39/nKqZnnW2ymIc9nSbXnkkUDFIZxc1tLVnrt
Wps3/OcWK1ubtXxvKMjPopcuyKYyp5ZGbp8He03IfB1YnRdruVNtGgUhssAnXTh0nhYJ5dzHdvu3
lc18gyWQi+5RhdwT+jGwqogbG829j6L+rw+fdynrtlZkBUE00pZmWBhVaNjvne4uDNLfHz4LDAC5
UmnnN/jmQ6lih7okGsUUnDcOj8QYeLvMHZfaKy+fl7MiwSB7Aj6fTO7RIFaFQwtwU8OBr+0yPXIL
2SxcBZfPDJj2T2+zIIeiNekSd6eCXg8TYaP5PrAXDuQVgzam0/TKcfGiqLp8cHBVGiXitC/IxoQV
2vt/6bjMs1vt1Gxh+wguCmHGbtCAOcd8qMclpqWX9+aF+GsONevSkkoHMMt95jnaz4ELVOxtjlg0
Si1EoMwe5FdnpLRat8rI1xkeIPbKtNNs31ojahCW4K4fOl3mrAcAA3dIRhXA2Fq5FXlJxZ/sWkFU
sAAJYeQPQAtqY49eY9DNtW9YlWerLqvIA5KKYivz0l3XkPR7zJiQ34Spks9JO6h3XoOUlB8Qfd9X
iHJSbQi2aJX3Q5Cfj6vOa1F5NWwiPzWQ1wrBnGtvFdOg71hTlkdl7on3vQpY7A7C/E4av3jXUkp3
UiP0rehAGMNGlT1YlgDSs7d6/pBWjhf3jfLf9ODDXiHZrW0NT3O80K2rYEeo50VCz9HiplViPYxO
0cZOVlqbJteaTUsyOBSeZHRHy9H6pkrhpauqGkqxKYK+X0AWXT46EMQ9NTt/bFIK/U61V4KLEMk7
N8pLC6JIZVFEPWsXXj6Xj44zL6txaXCA8Zxx37qgdMNjXUL5tv9627ivzWF2LoGxYaiB4sPLHm65
/iqz372020K1Jb49wLVvP6vD4IEG0VoDkbIYzQ/oLaJHsBuOCwf/yofP0ZIZqBaMQWXOvkNZIq6Y
SSOqlcVCwHXt02d+uCBGW9pgZt47CVpmlK5/zsZxITP6QgV44dTPeQ0Ao09RYudsn+ReUIY5F+po
GLX6aNgJXJdDlRY1rPafKxDCxK7ejltgmJsttwMFQBT3HORtOoR/eWG9ac0RaiIDb546TSE1YVT+
FuwI5hu/L4YHCuTECvhxG/2MSaMtrP2VUGWe0pWuo1wO0qd9BQZaAEjdT6nRPaqqQveuR3dtmi2l
Xa6493njrjd1j42WKfZ6gAkXQXdAU4+M9GFc3bbRawNMBvDq/shEAFD7KOW+SpHMLw1riDhP3C+F
0eFq/5UxUCA/HcPXqJniiZ/slGCIdT5WerBBhXzBVC/PALSlp59OqJ+jT3b0dxwXa25kW6Y/qvQ+
Lo6/ApIpR/t6fbTAaQdtyICzou9tNDXw8Vsl/IWFueKB5t3nKTEJ4aCE2mVmF41OGqbOoS9UbGpL
scflxQGN4+nXD8ykgYJKV+6FDQ07aDcMydtBr7e/srHOnIHHg9YAwMWDv7NxMzocqbuDPvz4lc8+
I3wig2Wgf0WNe4f268qx5Mq1SReh6Ljw5S8vPkTmTpemRL2t0VLL2OsD4D1T5bVKIr0uts6w+bUp
zGIzJBqTVuUS/n/4atDPmr3DKVgwncsbi963029vdHkG6Au+feWRLS3JEHpVF6MyuPRSvbY808Cv
HEOHUqn0K8PeoxNZbPLOaNd4GzdrntIEOtVevhDxX5vIzAENciwQ8QzGvm++ePoPR99JtRS+XvbT
YPQ+nQNDVIVsJqKUOs++ova1J7b5wBhyiEjMZKSOf22fZ4EE0u8Gy6lSewMCFA8sMNJPwnObTY0y
+FLNcrLK8zvzTANTDQZxKbqT9rhbtqMSeySxINcoBiPUzHbrM+2rJsaFPXmpgF4abeZTWxO6ggDH
s72uGd5XNJ04QehqoshiEBezp6yvRQTq4C5KBycGTLmMHTEu3a5XLG9eLjL1fDRKhNg7MFokb10/
VTvmJdZj1zIdNLdDsnD1TRZ2YZLz7tW+8iCbIJFl1JAGDpllfC+ltxDjXLHqOaoaBu3mUHBSe5sY
m67JgZ3NyineWUI7X1mkOesMkw2g9BpeZkS9Kbvftb4NdXkoE76wONc+f+YdLTIkiVXYxp71/Ve0
xtUHCsLC2BlH/0dOg6Ub8Mo6zaGWKM5DvnVEPqziVRlDXbXd9ZQ5e2BLlxLk14aYZvjKkREwdgxS
w0wI+R3QLpTP0TSY5wtn/9o6TaO++vQm75pUJzWiD5bvkt77RNCTh6JfHteyu4/f8f+CEKDNTwfB
261pbFStdtxL0K34JNo+JN5SeHblHMyFUVTlZC7e38Gu4P3asLPnQDbfb3vGy8WJs65pkbcgZq4R
IJDMZpHBM3NL6iaIUi94TofW+1plWf1g1AVdl6Bn/bXDN2cW1bQRqudDF+yqAVpZBfucJ+oJzC0f
bk/q2pbPnKNI27TBra72wl35VfYMfsUvQ1GU4RIH+BWLnfNdN7ytGuIa5h4ZdbkaOzQvmLzjkdOp
JenHK3OYgx+biuVBlTJ/19L+wdXIH4KB/c8LNnozLN2+V6Yx14o2oc8EEnPP2je1Y2zqpNWjvBrb
VVqnS2f72jSm///q9AUA7xW6iRZVwsowkXXYGwU6glXcQd/u9m5fiSHmyBjCqBSGLv1dY0B8ED2Y
uvuYqHdVT1CUfH97jGsrNTvfsmppLkyMgc6HGL3wD01aHZvBX7jOr01hFgb5aOglxGdyrwNR/1YH
o+ma8DJ/29aiBM+VYlut9spPt+dyJVCZU8Sg27jnrBmCXUaLt6ZvgXQUdPUJVZ/dXgQRNJn/6Ei3
kB+6NrPZ80aNBeQMA63aB3mT7D2fqbAVmoyhnVjwMO1N7UNVGsavPZbtOXlh3RXgmSAF4snGqqPc
MA9jb36AVPLb22s3A7H+5ejnpP/KkwNHq964TxsovpJmBHGr6uV330x51GcQPy85EqBpMOyBikxj
8CgZJHSVlURmKeRjKhJ/lRYsi8HjYG9vf6sr98OcSgG8lsxSlj/uE3+ILVPt6pbHtz/6iuHPm4wS
BmUKaJD5O0d9ctN+N3Sfh8ZeyFFe+/DZqRKuh483abGXDX0wRZKvu4x+SNxFIeIr3seZnSuaWq1d
aprcSw7pzvGnq9rV4P1gv+pBndnDwhGaIJlVWHvNdI+SV3t3ygyYWrmw/FfO6pxjqUWYyn2eyz2E
qPkzMS00l6FtrwkNK7VialX1u8pL8295NVhLEd+VIzvntpepl9pG2+d79Ht9QBmpXHEIDrdt9xkU
90noWnQhgXBpdyYilcksXt0NSJrlLfNGjqi7WVOpByGoN/Z9MP5wOm8BcnbpaExjzEys9TvWtX1L
8JgMDkbZv29yY8FpX7Le6aNnxlX5reMQTwS7PHPDUuphCQCMct7dPngXX3jTx89MS5rgdWyMXt9r
Wf6BuWa5s22xSX399ybQQdph7FDyjwHa+y6rZsHcru3IzFsHOUgG0a4LHJPzfTDNVeZ7IRrytqbz
YWFW0+LMn3TTrGahmVl1ZWVLy9xpqkl2gdanW/DLsPcuC0DbDLKLd43SjJ1OLWvDwKP0fmwUnDgx
9Y+61lRHMer3EUn8x5Xjq8zLpEMgeatqiwGfMUaO/b+cvdeS4zjTNHxFjCAJ2lOSMi2q3UzP9M6e
MMbsEHSggaG5+i+18f9vTGNFMR6d6oAQTBUKVZWZaO31xmgcoIluL48W5FLC5PakV1ZVB+n4dVGC
HG20TgQosqivvJ0HMZJsHt8zv9vqYlwb5GLNfxhTnuVgrXK4dRKymN3INLzwuRwH9+DzqUmEBxam
jemsnHu95Ajdczsops5MrcwGi7Olkpnk32xX3PE4uOzLZdw/ZsK5z+3etKxT15pD5Adz9osxYANy
NjQbnmfFK+jFMZGJdpaSkdPQ9r/AqZJ2ZrgRIVx7UF3+veYVjKHyJe2aDHH7VEfOWMeLjbB6ks++
yF6tNkhVpf4hqnq5fbiueevLeJqb8BoytzxDvwRV777HI1uijz945qTbWf77fWNobsFltYEiWRWe
Rn9OMunGaEaMbO93MYaRY21h6NbOleYaRt9tTYbM0gngxwcDYndQ8THewww1o9vT+Nd1XnE+ekVu
Im6Pt66L7o9pMq2EdmMBpRibfaEZXbp4BtFrJIiUXcLQKBKJitFnSS3yMpmqqyL08Fa7C4zw1M4U
EW3G3M8gYHKHCDwD7G/fl9VzDi2YMoYcET0yPyxSOXf5PWkAbLWp3WWjzYzGVcI8lRZEP6hISLWV
TFoxCL2IMnoSaD9T2adw9uRzARmjPaflFnnj2te1MxqUwhrDqehS6OQ5D0L641Ng99mGBax4Pp0S
0mm6buDmJNJ2as7BDCls7uePUFB8I1Ae2zg7a1PQ3GumwmbkIujSANRVTzMFLNDj5dYNsXL09XJl
NU8WDyaCVj47fMiD7I2V9ilf5JfbB//fXpNrB19zqcMENmpbTeaJO+Ae6+uGJoVrt3uL+b+tIS/2
RtVZ++rSWtOWNXmgDG8TZ8qMQzj1vyqnyJI8rMpj2KjhFTgx8tZC93DDY16LccH1o+fOwPNVubQd
JjROqNRDNBvVWf/WTM5rAJ72siqHhI1VEd1ei7Wl1nxZ2KIVkvtzm7YcCevS+zU23bH1t9rv1g6j
5sR6KEEYHdh4Tl5lnnP2dQ6/Qr75CAjLXf8ftKEfb0co54JE0lrIKWhU/d0DNPbEJ+GdoHHkbCH8
r08CCNGPY6gC/GxqHHnaGGevbF9N61zX5cGXW9Z0/dL6D/o054Ds2OBVO+XzfJTeZ0Cq48IMYkKb
xFfqcHur16Zx+f2PQELyhVWGndunQpYsMjvrhFmBl6NWwMrNG3fj9fMEOsOPg7gFQY01mzha/tUL
SPUOZsj2rKn2t+dw3e+Azvbj5+1AjkGB1t6TUi7C8Crl7dbTfm0TtEiFBQulocVZCk6jhFfuT48H
bTQY6p9mBgWidIIvt+ewcu8CMPVxErPhGY0q8ja1/xZ/TXvvtJ8e5MFKwQYqfnhvzmfvOX8xz1lq
Hz/Xj/RL8eP2wGt7o9k6X6ShZoZxjeYNYIa4CgZwFd6RdIHb0pmeC9ufQF/AZZrL8ls1ut8sg911
2QBy+3G9ZAiJKNAwsXTw1fPiFZ8Cr9kqU66siS6gVBWtWVp07lJeymZHLet3vXR7GKDc3V70FavT
C0YlimpBCcnpkytq76nMyPLJrCqoO8wLec9nyDLeN45m3UrNPlhY0aNk9VUa1ta5nLuTcsieUWMj
ebC2Vpff/3AgZkMaMCqW2IeBx07TfB1I91aW9laJcOVeBpHKxwFCtMvWRDJEFY76K3PKk+H/dsdy
j3LIU99MiWEPIA+Xp5GDtNyjLfClLrjOVCRMEESTMRqKKobe/H3ORqfQzQsTDFDh1KV5NZ4GyDBm
y5ZI3tpSaqZo1VyQNkSEo7z8mbnNi5kbO7sg328fhrXPa9du7uQj6P5RdGcCPJ3gX/0yN0sLJumt
o7DiLPWKT8UAbYf6Dqx9fvbUOaDzMSTZ3qI0cow8uWsWOjFWDj3XoG6bDvlQ+YuZYYq07vMs0LR2
+/srl4lOz6eyMgMFuYE4vOz3pB4it9ziv19JV7k6lVw7cbL0yyDTofR+wi+mTWh8yQkZYiGrXQ+o
MMnF28CsfdsM9zRPwQfrfFFuDvHtrjGbNFhacFjk55kD9OhsBXNr66VdvmWZN02GB10KtpODCH0Z
G4Deb/ivlSOrE+CoiZBlnIVM5/KdzUXk+T9ttWHI15MQ6Jv56FfyqioE93DxVd1IazDtdsUPXPVo
mg8X6yd3BH02R2/8QnoVJgYYmzbGvYqvuGyIZubKAjSQLkOXAmeBLvfnQjx5wXi2QQOMToI9cRYw
RNUnsB/vRQum2PtyeUBqf5zwbFiihk7shQ6Eo76YRV0fQ4dn19AK0r9RjkbT2ya04gf01pcCWjk1
XVib8sk3v+TIiCfKNchP1nD3tJQQULNYv8Uav3JE9BrwkiEPhgapLl3G1GFF7OUiCvj/Jqn4/+c/
wf74cc2gfsG8+fJ1Mb2XDuC1yLaFmyH+5Rr+75MTJN8fvy67rrFZjqsN17P73VC+eXSLxvsd2kWZ
2EtDNzZkbY0uv/9xR9cQGbCnBn5ntMMdy1jkymLn1tlGI/GKC/A0F1CoTvgoxbN0MfiDKaZ9ReyN
+sHap7XLn+SDh5UkTRoizaRY+035xUbH7Yr9/6fEW1iTR2v4RQlawv24BAnI8CI8VaxzvhivvfKN
A7iJ3R2UKe8MLHVJSTdTQzUWyJBYtUEic5G/wdNUR1IBb33b9taOlGbkEBEQzJ56mbag8e76dl/7
jwJtxZlHNkZYOUx6wxkpKSheZmtMO/tTD9hIFh7RSb7x8ZU8h95x5i5t0FSEN6nB/p74FPmujCFh
FZfDF/DrHQJ7wyJWzpVeopa1CvhQhxjHtWLUJB9As7zBvf0vtvSKVeuVZrBLT6ZgeD2EDhjc0XYB
0UNKSArtPZpDv9kiUVby6dHvfXKEOkK2n+rcee/DAWwpwegB6NjMIODMm4hZjf27LjMeydHrorFw
5s9ZkZNvUA0irzOrxVmagzxVfcN2Nhgy4r6oAPscEeJDuKqM+7CqvyAJy19uH6+1/dE8CW9dv0Qy
SqbQWp8jmtN97/I4c8ZvPvdSt7L8CNnp+wJWV/MraiFFM81LkyKyjIfM3TXi2JRtcnsqK7eUXvcO
evjzJqMAJVgn2x/SHoWayUHjQf3YtfZGALN2zrQgA1KXENVmGETwb4Luu2LeMJS1f68FEb4YZDm6
nUwNERPzHzeUUcfryEaebutmXfvvmivJQycTy1iMaRkCHdUH5lcQ/u/uWnydeLZYGqubrBmRsCRz
NE6gUbKKiUXAqqkoc5xHqK683TeUlqhbitoDEzCRKVCtyEczdFf5KEOHeB/CtwxbNAkrq6Wr1oBt
uwubqmNAMg3fDL/Zu+YWnHTt01qYkMm6Ar81QxQ8iHfBs31ptfvbi7PizB3NnlHNqQc3xPl02dLt
kAg0Dx4Y7ljUyjbbcIhrY1ym9Uf0oTzwXmcGLlqQ3cUURGoBG17yxrrPxHTm7M72Z1qQTKR8JocF
QCnpbdUE1hZes17aZn0YNvmYBkMrYyoU+xKEfbkRNq1c1Y5mwtBcs2XJqzF1hzwGg8tOhjNYDWVU
qC3+hrUJaCbMIffiug3FNTeynS/mIVKVuRXMrHxcJ1vJ5wa+jVZNKubPJGyjsP3fqPL/L+rWiVVk
0YSipwVuGV/+kzHHnSLiA7q34TtXDqTOlzKPvsW5GYiUuBDnHKe5est4laWq86qNxOfaEJrJQvLY
V0SGIs1E/m6qKhlhapEU1VaJ42ou4cIdr53N1kHijeBInst6pt9D4dmJ2+Xmm6xnRaPAGMB0PSEn
+hcYhoMmGuqSRqzoydburzIQacc3swZQTxqtOtdVh2o6fekJ/9ma81GgutjVfQz8/svovAd2d/B9
M5rqICnKcOcq+TC6I4Rf7LjmzuuSNzuDlYfCf73t066dy39Z9T/6m0XysnIscDD1TUoGsZNyi8jw
msXiy3roS4d8MHrwkJ7z7iu8fQT157jMnsLhLqAkBtDuqk5RHxIb2FQ1I/m3N4PHckvCamVV9IjX
NumIvjvwaznDV6d7JOOGd19bE+2kO4r3M2gN1ZkGDiShnhtaRguXMe/uyfRfVl27oyxQZrZ2cVl1
69XE11V2T2slPnxZqj8uJk/K2QpGGqT9bJQ7R1aPvHEfqh5ZhNsn8ZoXuPxz7fXahLbKqfSKswN+
nh1TzIycxht2jpg34vFrYeBlBM0LuHXBu550fipNE1TmDZ5jRfirNdhpcfMH7qGZ/PZU1rZZs3az
DUymhixIC/TxC9whpS13oqKx7X+7PcLaAdXuKtk2hemXdpB2Uh7riR36tvlx16f1aNPsnQJiGiJI
m1yCN7wy/yED3vr3fVyzWaMNc1N0+Hhm2vBiNOBJPf9vQnD/Xys1FGO0/FPdW0VDwZWQQmL3DE2V
T95QvmRz/+n2f185oDrNsBpryzKKzE/zwv/EixnJR/cV0gb7+z6vWa6acnC4D64HHhRQYFm4YQ30
e0EEK7n9/ZUjo5Ns2+ZYTUaXe2mPjLNVfRn6ceOfXzZPf8PDrvSgsjTxGmQL81LKPCtxh+xrgDdu
XuVPnNqfZ45GYhoM9xmxrk9gZMjZjJAASGej8iMGsdYi736Kvv5Usq5JuNrKZq54Cz3i5IsKId+E
gdq2SXuz2Cs5iiiHNNzQ13VsdcVWdLDiLnSyP87LsZYjRipzEGlB+kBEWeAsSQu2flH4W7WNlQOg
h6BWwaoxaDGMgOJ1ZIcTpOjI/yZa/3+2p0ehEFcSdOhxupoeoGezDVFnNPnWe3FlhfQgFIIrvOiL
y18PvrP6uyMf8+6bmjec6drXL7//cbXVbWbzghXwG+0rE4+45vYjmSLJ7wKRQC1SM20orqDVDsoP
KYQJ6TFT7T9VCXLA2cy9O55HMEFy2fM/psAaIx+bPMRhtWd2yC/xFkhI28hsuXnos3syNJdhtDva
DEeinGn0U+GhndHOfVAA9t9v+6cV90rsj1OoVU9zp+v9FDXL4AiihB1YbMPD1G0Vx9cG0G5lu1no
AK0ZHwjnCgRpTZb0BrhHat5sJMnXDEy7lGkXgo4EvSmpibdqVJtOUnmbwJCVj+vkfJDRKWe7zTwg
zhvoVw6Qogzy8r64VCfbUyXpLG8MvXTgkNqkxrcWXNyRf9F6VMawcfevrL9OuIeebqg3tj6WpyBf
QI30TeX9d9tCW+5dB8jWzHhuyzGXYeClhThnOURBnSYy5bLxSF1xEjq2JGMMnI6O56W8eGiL116I
58bxE8Og+/v+vm7CIltaikdo2ojiJyND+FcDDVOgDrutHOXaBmjWW4I0P3BAU5A6lOcJJyxLWjUB
lDFMW4x+a6ukGbEc5rLkBSahsu8uN/aD3YDJD8Ilm+Sna3agWfEwdfnseF13dhspvpI8IIfQq/hG
qUOTtfm/e0yHk+RECEM6bn1eaH2hDRMN3Weqrv8OPCN7Qr3Of1e1xxhwobXKIzMw0Ehl+Vy90ZJs
ARau0yVBWyb86At5ZgYoZfP2bIy83NX5OPywkIF9IFnegEy2KQl6WmsTHAOo94RR59SIGcKGcHKo
DRuqu5UAwsvxi9dKZm5c14ufBoBF0wTkJNlLYTveyRxAE+lAeyIpaDYNkZX7xrkDkdfWpb0SFuoo
FRaqaYBWyHAmE4QEonkB1VY0XES1IzAVwkMC+mi7SOJ1Nlh8OGm2Xu9Xu6BwTekMeVUz5WEPkMFZ
+Qr0N+qvqfdOrQI8KAgfVZgn4Jo4GeRR4G8Nrf94KZ5xFPYNyzvIwn7xFiQVAxcyxXeZtg5wQSKn
CJQo6nOuLHUSTu8+WKVrPJVg1tjdHuI6eSvmfDH6PyIA4s2VWRldfQZ7WsCfQjqqJarqukGYMXhH
VuVzmTiI52niQZDhoAoD1IS1C2JrPlHnsWi6+WzZpvi18Yeuexsw3n/8Q40PlTpgF+fUjdw9LvOk
2H16CaIg4g9ZhJEPWwSf1nWXADmDjyPNssrqqsBITR2Ff9XfqtOSJcGLv+M/yW+viEQeW2WS/9iY
2PVzDWm+j8NZA+yozTFc8Og/509TUvaJAn1hpKKf5dOc2Ps89qeY7Ohx+vv2mGsz1K62MizRxNy2
c5pPzmcQfb7Nwnm7/enrAGQLuk/adIq2mmyEp2m/w4s5bnY8nqIqZhGJSWztzGSIg41Dev12gODI
x6G8roEYwtjMaTmOz6LzX5yiqiIvQDFlNO+iScJ8tFsuxMNNLmGF7enNl9I0XofCPbkO1MNvL9j1
SUAy5eMkaFaBia7tqnMHxpIIL16aEDdrIjTX1DvZyi12/H/jlivPah34BVk4Q0GMkp2RSq3+hrNn
J9Pk9YnlnhUvi73IBHIHF27kKj/O8Cd7ZD/yBM/84dyqufmaAZ10YvPc/VbVZIKQ2jToFDlZZQWR
CTn1l4suDPgt/SAHH6o3vojJMtPabq2/GBA2sSyBGIlpKOa7Xim23g7KjcFRgwdYOdTfo679uxdy
18jlAdTwGydszelo0QF34PXmIJxSMTzUM49QzgFZ0ufbO3/xXP/dEMhzftx5VC0NXk/ATkslxTeB
+iWMZKgIMFqhd4a7m/Z9ZrkPUMRbohqavBse5/qkiI7Im0CnwBCKV+c6fLagFEzbl8LvN/K6a8dZ
WzEZmNwsnKY6j6w2I4jWtMc8qJyE4Z5MB2Pu7mhOutzJ2uLl0A9cZNlWZzUIJwaVDcDmciutuFbg
0YF4QlKI2KCL7tyF7TEDnT+hSFIvv92+jAbyHAbI+XoRNb7ePgkri6YjxCRvyz7wm/bsCXQmFUPs
2J9ZBaq6rbLM2gDaHYOuOeov6OYCWuZEzbMoztSuLx0uG05s5c4kOkCMgYJJCGGxc2cHy49lXoL9
gBpZwqnJjm1HrYtGHHsnozufu7JADBkoBk4fe/jigUEvEZ0qjwx6vhs33NqEL2f/j/DFcnJHMtdh
53IIjvU8PgOr+7Oa3LMs6i12mn9Juf9rwNCL+zhI0PW9S+XQnsd4Sup9fygTtnd2/t5K2jhIphhU
Sw/qoA7DIzsYyVYXNrmc8WvjalcSqn8Zmr0Rzotk3rn7H1YkD32c79r4HxW9n89PJP7+5fMY0Z0Z
DZEdff71656mYJidzjc5gIYa5eayPfdjeeCTcqJuGl+tzcbgy9Jdm5rmPrKpy4g5TSWgaV333S4s
hj5c6Ww4jZUcrM42WfY2KSDUV51z87HK31zwIHfOa7X8RDx/jyXbOvqtHohp5RIjSFT9Y+YaU2QK
ZydN8hrY7ZZ/uu7BbR3/NoVoyrL6i5NVzQ7ApdgP8WwN7nLhEDz+eKwnY56ZjRD4bC8FNCF+KZZH
QWEknbHxKr5unLbOPGny3Db55Y6gE1SG/AJo5jxp/WdjC+N+/RRBV+fjDFxUnVlQSHYOC/LKWfuA
DvTk9gavffry+x+OZaShgtdCWWUcPHE23GonjWyLt3BtXzXD5njKlZZXlGeTdv8sir+LvHnI7HKr
QXXt+/bHPz+YOJ/MrMvzlFuPU2H/A7zFCapj/9xem39Tb/+1XjvUrNeffZbnIQJykYAJeFfvwWG3
Uw/8ST3XyXL8WUfm3gLZw/ch6mLxD8jgIxmXcbar460O2bX90eICC1qlRjPh+eFAsKsw3QMzh41j
u/JpHWIzz2iOLQE/Sntftp9LAxeYNB2Z3F68ta9rr84K6DNmS39C9y36NZDn7Zb7MtVQnf+47VMQ
9HhSeFM6O69dW0LU4ySy4+2/vWLLOqwGsEzUl2xrAsLlsal+VeTJGb51W21a1x22reNnltFsoYJV
hyl1f82ki4axjJqsilQjkFf+ensKa4NcduQPk86VUDQM5yldVL1rbHD1B2c3bPazA+KELcGqtXXS
TLvmzMq7As9IX1pRGP6spDjbzs/CNzdmsTaAZtuKm+5cLjg/Fvz0tEAJvO/4eai6X6YZ3NdUYevw
mXnsuYMWGRB5dT+ZkueQTskitrDEK+5JB8mMKvcc+0KnXysVG9CWpch90Pj2Lq9ktCB68HGbFVWs
A6XZlDqH7HeoovGxfYRg7i78zd+g6Pe53QBl/ptVveIFdVRMBZLboMM6pfRB2NG4W87+3otZwpIp
sg7+Y/bsnppfwb7fg+B3Y9AV7/FfrMxM+os0QOrUClIXngPYJXO/3Ll0lzP3h4VAxL4xjRwz6odo
2ZOk3HsP5gN6XM5DBN73eIsAZW0Wl4PxxzgNzVySjTgAIMZLOuevEFip21NYSYFD1fnjpxVEpIOJ
j9CBCEn5VPEufLEY3nE1KbOHRbpeFU8Fgdg8VFwf696rkwDy8g9AIpufO9OVh2AQ4blSfXEMITv3
HgK59tCYGTu3pariZrR4bM2UPHXlWCRI9oci6gpfbFWjri6NCUl17f+roAXVGljkUQsMo3JBdClp
vhEXX3++4evaBhfgdVeEKuAk8EYcAkBKBF3iYK6/V1nVPbSS/1h4/cZkVe7HbNhxbznKFspH04K2
JyvsP9/epquuGP9DOwBQVAkALaUkbbr2p1uIVPhNYovRi/u2/9FjlzbOw1VviYG04xASb7A4GFFT
I0CDa8OK1Gf0zZhRQOgd8Xp7Nmt7pvl86Ge3JhUhVCrshsV2ZjxbZb3xwF37tubu86ms8ppUVioa
iKbQ7JJtq+49bFocZ9uFEhdsH/ga1X7w0qqvDreXZG2DtfAMtBpOVQeCpLO7iFfe5tOrUYO21yA2
SYauUU/oA/a+3h7s6n1i+jpcOchHcIRUDTQiK4nKlgfl6Kdpi5r/avYOH9cMslUmV5akTuoVWSTl
J/D/R6xyoiDLo26Yo7zrIpOFG+d1bSqagZoFhMBg9E4KAHEEuYGjAbo2aysTuWINephVl3nngwP1
slBtNAbdcc5IJNEpxORWd+3KxvuawQmmjLE0MpIOHYkDCZEcGZwMA6IDRhtZkm+Eo2vDaCY3Vcof
vIb3KQjg424e45mwBylTgvZ7JBRun6u15dJsj/mZDEYDwjkhnvbUzyNg/vbuAsxfa2zst/VvEuk/
UYTp6ze6DQJ/3zdyN+3KpYmnhQWvooVoe9VPfRbXMsteqtIXS+RIs/3OusD6nIe591iaHPsH/ZoY
SsR2LNALBrUF6EkdFmSzabwIuzk6wrIyaF/ZNVhHzfpozaDbDSkdz4Fh0x2oJPwjmuLkufMhBMw8
6AMU1RJAacctgzfLLFCwbiXaddBcsMtKcK7S0X4chVTJMjs+hKQWDxf4MOxYmAH2GoBWS1LhvdZh
38Y+bdlzi76fJ1HK7Dza/Yy9suY68gbHOkKjNk9NljkHPLHBGVSO4ZLIqSN4uCzz29SJ/ODbwFQS
dxwfAGIiD5lgDtg5QSCAqz0MYo+EIeTwCnuJHZM4P7MRL5QBoIlHb5nmr4xYr44ofmRKpCO3g4M5
1TwhQy5fKo8nNJf7HK2ZiVJFcZrNskhcv4dNh0EWPpDJ7c7MzkueQBlxiia5kB0amMDA4ZMsWSaw
FkMIeDmZsFVkBImBKVPTFz+o0VqxlbPgrbFBG5c0KreOZl97O2wppFadJuiTnvplooSDduWwal5E
PnnTzuAtcAx0ADJr44CtOBQd/ly1llBmGchUGu58tJWRpe6UDXuwoJb3XX962Rx6THOPAAn8o0ig
Q18kiyy2aSBr///y+x+hosFL5pSd36YTUVY8ipyDIrNArZH595BABbBAzWURxdxi6bI2HZzq4E6D
jIVpfDewV8j8o+d+NLasfW0ymtfqQDudFwVgco7spwdqzPSVI5bcDVawvN/ls3TICuCw/hi2YHPo
bWNOSOE1oE4r+LelKedH2/SrDd94veMFq6bFDkJJXne8I2BKIx0AMv1waIeO/gqbqXV2JGiKyIJS
/bjzoXb32ppm9bvkTvleWqFv725PdiU40lm2S8ZCN+ceeGLGoYzbft43uKXj2x9f8f46EAWNO+Fc
FRZID8rhpRTNLy7RgmI7JPEnqjYGWTkReosHa5zCJ9QLTlPwS9lmJJqvUEzZsP2V5dGRLt68tJ6x
gOvGnYqT9MpjgOrWfYujRUVsmnzOl7qDMq189cpsijzof0c9gz7HbBkbq7O2BZff/zB+fyJeIWcH
PDEAupQV/8vm7b71syfSuvvbE1nZAB34UoxQLyMuKCE9W/7wrLqIssEwHxkqthvV6+vZUtPXITCD
PakhbBY7ncxyQE6rEvRrPVk1HlTU7x7EmLMXsFNVu0lm6qiG0T9i+PxznkFijbakewqAzzmEVbh8
du0Z6g7hYD3n3OZJqGRwcDorfwuy2ekjwg3zRPhF6meZ2QMEUsssCuYORDfVYI2x4ZPNl+pKCKZT
gvtmbpmN50OR0/6lAi9SyGUWBWrBxne+2c2wdgK0d4SN+zdfxDwCmyHK3cSm/BlccSVyXZP722Ju
eE/OF3ukeWZo1QzYFslTt1Rf5l695myzA/TyjSsRno4fYjJURmMuHJww/ZNFBLWSfrHpE7Vtg0Zl
tczHwawI0mBNAexxbcm/O4TQ55oYzQGMzda543L4QmzuPkyCNo89zHoXtOAod5u+N2PLXoZjF1Ar
rlAk/+4uPd0HXW797CEbmpr1MhyykvVhVHjonDAnJiKOFpAjV8ayD2ovOBTtNB+dHqKQjkO7lwAQ
sK9mLex3iJQW+4yK4LiEebdjlae+msvSPuSo6aCj0ILg90DHI/Cd7MER/Yh627SgFaB3Yk7q4lQq
G2c+K0gXT8YY5EegGNXO9QfQL4C0bq5jgD26p6a+IBeqtpHlQ+hR9osGIRRPBdjSAVo3v1oTXr+3
Lf5qH5bp6x1vQ8dmXzYUOjwzSSlvo8pLAFFPLICuuj6PONs4UyuuRe/4EcU0ZU7V+adFLMMJ3KVW
EngS+IzA3iK0XRtCO7b2vFyyMyM6o9Ck2D2w5bEwN6qDK5eHjucSWeYAfNqPaZ6XHboapfVF+XOz
EaasbIJz+f0Pz+7NI9L8EINNB5DmzaP5alf1qa7GT6NfHEQd/J7NeWMbVlyIDu/qG6jLC/hbBAlN
RCG7VoIDoQ7eazofbp+otREuv/8xmYEuAUrZvgMEuHwyJ9XgGlc7CJ61kQuqx41zu7LXOo2ApZq6
8HNbpSIrwa79rSp2Oc3vu2l1lJfZduB6bC7Cm8Nb54iohRILmx+N8PftJVo7TdpBFYYBrBcdoPXS
lw3ax5fY4rTb3f74vyHZFQ+rg7sm0pZ2MxQTHjkLWC5acxrRWpm7yG0UfmK7Tv4yjaKIWVeF55G2
SyS7lnZxWRB311lFtQfTL2mj7KsLYgzEeOAHsAPoZ1Q9ibPKC+OeGjLp5h6tW25Q0J3NhiB2g6w4
1WpwIcPpd68UMrKPjou2xCnbqWxSTzUd3X3XegXDC3pCyxyZVeJZkn22Lk0CxdyXIp7HIvsStlDk
5gaxXmxrkOdqrKeH0LXE+1Rm+bk0WmcEI3L1G6yoRmIHLY+mSfICDpn3jx1S6Q0ofCAiV8/G9MCI
ObtotemqnVfN9kGUgfG8tFm3JVd8lV4NTyYd5AbxBJsy2zNOyAvsm64C5qzZZcV8qIuDabhf/Ozd
uEBy5RsQUju8EDZsYCXm0CFviJVBy9wO2Wk0+9/+0iclONI9h30qHVSC/S2ZxhWD1iFvM69KD82t
Ks2majfUBGq3Vtx6X/yWJbeP7NoImv/jbDHLue6zk2PKaAkWIAK+87CIqb/hvldWSoe+GbmFh+Zg
GqcgMyMLuTfDYsciOFnszSim+7wG0RwfGBwFGVvMog8/j0ghZnTeTeFZCHNjgBW3oSPgJHUbNwRw
I/WCdt4twn3JaLjV47T28cvvf7htWwad2VRI2zf87DM3oohZbu/uyu2m492QzTIoVKqDU80ueD1v
JA+17aYWDY+Iy3P4FfqFLdOn26OtnSX74zyGACk2a/CWNFMJ+qRflZzOzVSmU7Mlrr52mLS3/txZ
RJnGBB07y92FCJmIL2JWLTGt6aEFm9btiaxtiBbsu7UrKWC/CzJ49c6/CNrlGzHAypd1FFw1WZDC
QHdp2s5T7AvQdjRz+O2uf62D4KyRwOmGsk+D3HlvCv8d1K+/bn965crXoW81V3PABAQpXUisx8IO
7RPrwdHljVuw6LURNAu2O4o3lOHDBkpaposIq0c69WRnTKD5vj2JtbW/DP2HmbmBQXibjSw1hxL8
XPVT1dH/x9l19Uiqc9tfhEQ05pVUsbs6h3lBPaFJxmCCCb/+rur70h+nKKTWSEea0hwMjtt7r+D/
7NHnJr89usyGgfSjrewrpMET8cmjNczn0kvP4pVMzxwklJHTVOBfwi2onRcre8NSj89Wa2t1Qz01
8DCBX0TnT8SoYYht8PxvXBXJSpcvtTFbr2ra2ZYGZMSew0bdUnMk/3+ZRrvS6wv7zZzrlmVJUeP8
j/bUPCDqgqncW6m/aIDqXB/Vhbf/D4sNQGHLmlRnr483XUwgOvAJd4GV7l8Y2Dm7DD5fvWxrHc5S
iRRhG2mKnzgVWYFnXHp11O7nd0tYccV6Be3qvepYb0463kvLeJVx3a90zaWuPz9/NuFFbBm5Wg7J
gfAa5YvMM0BBm3DBtnstuN77DtbOPJY+NzGb+bTsjJjFdneokt5PlX68cQzz08zpC5yEb8q61l3o
tgsfqbKfpHHPTc6WRGMQJQELJj3oVnOL6tP9yNYECC8N9/nRs5UwDHnE47ztDwSeWo513yX2yipY
evLssBqtKC8IstyH3unvyeAUXkL6NUv1hYfPeQmJkmlD1TSQLRuh6wHh5GL1rnR5eOcUhFZNdEWx
9eSQEXGfp+kWwmhHlJ3ur8+ehQWgniOIbzuyqpp5IgQmqMXHXzgZ/U4gz2mXKO9db+BSaIUBnRMQ
WohEE6448kBJ9GDIYk962rk4gI8pTYIBSZZwaJ21cVj6nPPv3z9nbHXIbJgJZmb1OsXxoVT0rYA3
8fWPWRrm8+/fHq8rINHEsk6QOIAQddHVuMxUollJPC9sFnMvJUXTkBguLIxF8W6mimeMuVtMjp/k
L9dff6l3Zus2reA2XSNpeSjrP1oCz1v1xhr64PrD/5+1fGEnUmdrN8nL1gIOMYK7O2wctrJxom1u
dfUtNkBS3w7UEJ+sVzp110/dgKg6ja19NIi69tMOBD6jH4c3eHkV9q6FRMRjN7bp24iS/q++NNUD
bVn8jOIiectEXPi8nVA114XBR1ebeAqNxlqHSnE73PGsJHeDcCpwagzyUhn5EDa5Ed8ZalaGTZRY
npQN+Q0ZFvpO4xpKshymyV6F7MPDoKrGe1V0UQk5Jwv2QWZRlrdD0kJ9WsuybVoXpY+SvBKalp4D
EZdm78zSSaDFSQ2DvoG1bjaeNcWSmG1hzxsd8iIat70mdYBke5Ecs6F3HtSmzfZw7Kg2Y9PriNJN
5TOXhQ0AZFWpf6ACIU4JZUoMI0Wr3Qy21WxGUvBdPalNwHph/x4mJzqxiiJnYXU0RbKMQk5Ia/lj
WfT1AU7vie7aaQFosaBVcW9TRYRRHsXPrO0gSBfHVn2akOsNiCqsz8IpIfYBl9Z7mDng8wlPHNdm
o/AJku2hZuXlfpRl7BkilX9K0jWPmuyiPkioVf8yR90IwCon45F1GuVHNRL1Ha3SW8uEd73Zo8ZO
B1IedQbET5fbdVhLM/OLVhihTZTiBr9xv3dyKJJCBSagLepSWRwzTwi99Si3OFhC2ggpNaAfPGLX
tgcJsSnIO615MYhqPQO2YG2nOoFpiCSZm9ZdixpLpKabHmAAjyhd79UWSMJ6ElMwJA2yGxXDgqIy
iuBJQqJ9lGbTEc7Q0ZPZj9G2qsSEsClVtnUzjB6ogemmIdLwaVbB61xW2u8aZmqwJ8Ekqh3FeZzE
6IRWPg0n+Lvqv3su6R9nSvsXu8T0UGI1/aPYseqNg9WOnjX11KsmffyrAhgRKU3rOTpkRwORms5R
mvgXQ7vTk4m5ee88FiN3Icr9y67i1MtlzIM6h1ZzTayDxcSDHpvwQy2NEjjASrr4WiM04JUa2EWm
fbRMYKgKJp97W9AbqcboVMbr7dDBfz4TWhaIQtqBnYrS1a2y3yZ2V7sm7F4alwLnsGH5xG6AozJQ
YVD6ENaRcDVx8M4py3jvTQaMAmpoLhzHoTRuU6WDWIEw8xPXwDk3SGWcDBoh0Tq0vVsQeHiGUqiq
bxaK/bcjGvESrEoBMieMSoQ59nu9GqeXWGKYVFNt7iyDmltNptEhs9nkKWZk305A4zyYU9lsGqD6
tjXJI+FKSJu5ad84fqQ5HfTjnS4Ejl/1eI0erNQKrIdKMp+gKIppoJIwhxtE6jrEhD9KBZcpiDfC
L2kq4DSyT+lkGpvKiHXfyfXctxr8r0kDjINCManTnEceT3MWQvBE39hDy31CRhO5NUN+pDbIkACb
TOxXE2fFgeS8fEho0WwEMPSvZHSq31jWpefUsYBld6OZLpx0RR1WeaWQsOYaCI1jTiNPVczyxIDF
1HxHGwBngzUo4uIKfeM1XapOHoEvW+EVIuf3MkVxNCBWDgFkR4deV0bI8MIsWUAZQcWcByNqfKBN
QzZZxpXHSTeBsRx1VYVLI9GqzLUss3lnSR39gkDZsI+qeIITkiGmE/CudHCFNjpgditWDAxfBkS1
bbJsV/UD3VoT9OPdoRrrfg99C5iFUEtat32P/alMp8neMrtIu1OlTp3LoTOqBY3C04+EgcMvJmoM
LpsUqbltLavSB0Wx4OEAccwKApr2CJFvqUK5c7Ahe5DIlH9eP8KWzsdZiGh0JpAqohz2UjNOUZwi
TuHp+wCpZP96A5fyMgDzzlloBa2itHGYOExdfXTgDZQ73S8lKh41RF5Yt2sls8txCpnz0BSbdeAs
acN+kCkAVXYY5/Ua7/5yQEfmgGdBE1VkdBr2GUmBlc+Mo1Sa1K0JSSB73+yUyTqZUb/C27s8JGSu
LqG1g96Vgzj7gjxGEfL4yolZa3qxlwMuMheUSMoRwv1VVR7UXJSfFOEdRDt08WiWrXQL1CZW7rBL
HzELsuOsG1WtYOUBGDOcxMV7l//qCvl0fVItPf38dd+CUgJuf4yiOz8UuhWIvulDDVbMLirWa8mV
izB0zNu5dgR0e2XV5kN5SAeoq4AcXHgEdecXAACBH8D+c+xhBze2oIylsThyZsTbapJtUOR9fMqn
PL3lXbp2R1watv9G4XYnURw8JEI5CRunnTZBe5O2z4ql3F3vVP0LUPLfaJbM9SWUuhG5LLUavkRd
8Th2vQ0cpYhgS9TnMU4G2UtXFa0WJAxySB7XdeddDJH+aOTAz7sqJH0/WlISIDnIyG9rjjtcTJvi
wUxw6/K1fDQ+CujmoLpmRBMcuaoaQlY1zMk8CmipV1jI2/JIx4XVgKMeg+VK5JkOt3axajavILKM
rU91Bt20zkElENy0Fk6IleU0QZFVneUWRsTvOkUb7i3tXKoQRqq4OtNiH04Lw1vlQL4+UOqCvhpD
PwaVJFGgGoPiarRWPthk0V/apHXmBvq+9Qs1kNL3NAhmP1alBYbzkE1+zVQBDdfM3jZVat5IyTiM
CeLq1EFC3VOGQlieDmYExFO61nKCKemFy2vdwauXKkp0oGkrr4k6KZlbcaXdNFbJvNSM89IHXuJs
whPz6B4lqghdTtpnYBe1J0XQ3lX1ClcImt21NjxHdbVzPIZK/V+jAEw1hF5tH9qKVj0Opjqeqkyt
t/CVQeQEACj09IsbIBgSV2u7dl/BznDHLYZcRprWkInWNJCDKxmmgg6520wgqULToLirTSsDGiCz
3UhJlU0RQdCI5pZy01q18Gu1L99zOSXhNKb1aTQgKdXZIErnjfKRQ0smhElIhLKFHHKoFUyCu4mt
N55TMQmhcCfOXDJw406ZsJY7ADDecq2mmce11L7TAJhPfVEP9NTVusncKlFi2Mn2uu2VWoWOQxB3
yDFDb1FHrSF5N/AjzN945qomNmgPVvYs8WLaa8+TUug7K4qxv+Ujysh/yxQeRI2ed4mnGaJM3czu
TNhk8OhtBDjcpQWkHExqCk8ZVeYrlaPhlgKJVxTPTQftQ8mU4YrwpDdOv80T3Q70zGz2tVNqBx3A
47At8uaQpCV7VEeShXWvpjvMKhO+WGWzTQzBvAQ2die7H2KPAH+1x7Wuc1WQp3zLquwb09T1DWDc
KL+minkaCI14OOJfH1o9njxdsQBzrgzEMXwwt6RXa0/CePZNSqBQETxVQTvwBMjq2LjnGN8CLvUn
0WOauu3Y8B4yfkgqxjj/QX6OUEQE4vlPUYFzVKidGsRAZ93kTU3ekerMtmNdZnsnQgTk0npob3UY
Tt86o+x5aEdF+jtLVHuTI/Z8Uez+0yz7HEgVB/eaWtqebvZayMGov0nbbniBjAk7lRquIF7cT+Wj
Eo9OHgB5jwtKXzO+tUD2uE3Z2IK/YJTUChoKJkBJtTZkI5LE6iiwEzMWPXdZJDeZwWDaAaiQho3E
0aq/YAHlqVc5Zg5PmlEYfoeb2lPJS9XCDZfVAoDmrHxC5DnVwEsDfewCZAcJc3Ua32JHxd8d0wRA
mjrpLYyk8XdG1Cr1Sj1DmCijHiZkiLU5tsaY6RK+gsOaJMrCVj/3I6MWaKxjlvZ75fyakcRlznQZ
vNHLciXAWGphlrRIJ8xHJJXlXqBaiUsm4Fl6IffSGZ5pvKquvxCQzRVxJgfHCeRkAbYs+gernSBB
2j6snFRLz559QcKkY7UdPNvIfX1Mt41LvLBxd5kfvcMeR/jG/bS398qGB4/Jfmtlbv46rPDTlpqe
BcxcELUuJeEH0jKvVp8Lcy2CXQhq/sPpzuoGOp582I+t+pi00b1MjBsGG7DrnbYQxM4ZSFjX+jkp
Ux10hW1Ix7xI0x6yqj2DB9yi7t8dlPmvN7XQR3M+Eo4gByEs+qit+8Yf6yn2wehZU5NeuFHMad5j
BIi4E6nA9SZsr2mGrzrGfauPm6n8LYo2uP4NS911HqVvISYbegh+gClwQIVjV5kFd5Fne6318SSy
/iE3+F3MmjVtyaWhP3fkt8ZyXPZwtE/JgeLQfG9Tor/Gdcl80eBo/dn3zGomvCeJo6I8AiNh3IEd
9aZVnFeutxsUyvaGIR5JvCZSuLS/zJYIilZFlcZs3Du4gY02ArQqBnD4T1r/hOmP4HzOn9Ya1N5M
OEnvmxqw9LjYJgPbNkr2oLE19MvCLJszpzWVOYbsrexQ5YUXg5yk9/vEsZDxqVyevVwflK+i24WI
e86syrRCMQQE7w/1m/EmbqenfN9nAZhv3dvw0Zz2zvtZ6XWFp3m5bEbmPJsabGO91tTm0IB+lbhO
XcKLxJQaDcc85nstj0XQZwDLuCyTShkSWAavFB0XdgQyW00VjIBx1gobEQTfQ/Rra+XZn+t9uLB2
5tQYDdryZuL0ZJ8mb4ZzXqaviL9WdrKlh89WDRLSRi+6ieyhIviUjvzf2Gm5G4voZ6fJnApTSxnV
usztfWPa7UajBtn2QPn9AGB1XiazY7I3eCyVpE0PuU0qsMaz/C6xFCSlyqk6gKuW/gMWZC3RszS7
ZqueIzDqUBEke1JEbin/jOXZ6mJ0pzTxjBRgQEV4Eq5G10d9YULNmS8xGRJa9igcpdAEdJGpTt51
e7I/rj99YQebs1JKp2iBNTGHfWL+HbUJ+ieAm4Kx4JRrsLSl95/lR/KU9k7FYVve0fyzMI0Pc5D3
119+YSCs80d9O0zoOCBXqQqUT0XmmeB0IB9+3zkTijf5EyG5b0uIgVH273pzS301W9otCGO4eanD
voNIDPw/vQ7lEqc8Z++18HoTS511/v3bF/WjSjoE7+OeqAQRfpr6KDat+YZd1MjAKpnzKkZaGJ0V
G/wgTbMLomm0vEbWDdiPg3k7xQ0oLMIpwwpolReu5YCqwAOiNlyIQCe33EbFq+DSYrg/xfVrCzz9
LopKfmiyJnvrrJ7/VRhdE7db6In/YNJBT1DtRmOHyVHTLWQZA4U57Uo3Lxx5cxS6ijxnIqFre3Di
YRujklFCjr1OEm8otV1ZsZVmFiKr/5iNJBGYHqPaHYpEC4nFYXY5eUMX34L6BawpyBtWulaKX+qv
2eS0oFwIbglO8cZ6E2D683Jl/1k4GOZg9ErWMD+1z0lame14KZ4H3dlKmvz90Yyf+45MqkaGbIC6
a5Sar5pJn6BS9nn90RcFJTHf50h0atkNLUbw+fRz3SoWsAeNLcxfrqTNFrmdFHRrpXMBzeRwUh6j
oIJY4fZ64wQr9kK8M+cZqUZBZT3gwUV/rmYkqe5OeXeXaaPqFtm0EugszLA57avWSgllXHjDA7Hu
8aEcXV3uCq4ELGm3nBb7dI04tzANrNmhh8pGpKUTLqKTtHwjexDmFLLk8XpnLTx8Tm+hnTEVRkax
HvO88yIBvefOrB/GiXnXG1gYjTlEXrEjBAa9gnKf+E06aEbYSPPBAz3Wfxg/zcHwk5R1Hk21ucfg
On5jVvUtJpgacmav0VMXdq05EB5iU1JlMjL2vAU0wb6lZKdP0EJQqLt631hq4zzRvh1AUUyUvlAt
Yy+TrmzdIc97H5zh/OGrjFlKkDGkVPSVsG1h3Oe4eDCxkGymGsjeVbnvui5wJLmBXP7P1uAcEc90
PpBc1Z09rXXhRcyJj1NMtQBjNW7GsmSbH82uOTA+R3W7iltD33diclCUj55GqtwhbZgeVboWRy2N
zCw0IAXRCRsaY9/H1uhWZ+qUYv5VW3vT9eLVzuqVQ2tpTGYXAcK6Edrb0tjHVfdPV3WvyLOPXjYr
AefS4/X/nWCjUoEUn5TqoYL9AUUlf0SqVPvZYWLMrgE8EXlXg1J5AO9rn5fJVokj//oYL733bP8T
gK6Uloruh7jQO5Aeo2fn03sEdu/PGpij4qlMBGrljXowpOOq1UPbAGpkr6DPFt5+DosnjlGSzDKg
Uxff6n1+I7gZMiVf2V0XpuYcGT8mMslAby+BUi26rT5W6sMwQdNKgwExVA8cFtIyXc0eLuzl+vn3
b1tU1iUqxO4tup+c/m+j60c9A5ALX/duR9NaIfzLEmZ+flMEvLNlYOJGyafJGuB8wHf0fniL7otb
sqeb0k084SWwQzvZt9KdPNXP31skZkNl3zwBw7ASd32dTZfeYLZSJoBDIWOFN8jd1gcf2VPcN7Yr
3NI9PQUPu9T9zUJ+GtzN8f1j9DUPsnCq+3F31v0/iyBnUCJOQ8WnwZpHw6VJdO6S2eoiRdfTHhdQ
2BqHCJ9dRz5rqEZcX18Lus76XD6iyDuFNgSfq2ybYPAV19qW8GNQvH+ta0MzsA0oVJWhx+Kepe/U
lYWx1Mvz67XKu1FRTKjsAeIUdgH8Q47WWW4Pf8YAoDBvxJ9s1/qo4rm22wSW37kGBqFxNZfBD6P0
qm277/44v7Jb8idyXOzOcH0O1pQvvpD8F+bB/IqemHE96CXesMYsQBh74CHUfLw66NEn6THeVAGB
4nSLNmN/VVNiYbCt81r/tspaJDHsdOgwHNDUK+PKh78A0Z6vD/b5zLr0SbMlLDuTjtF5cXVmCAdV
Jn9ff+7XHnDpweev+fbWWdTpypTjwfJP/GJjxM4TCUWx23QbbX4JN3XjAM41XucPn8b+PFL7/ojq
9M1ayPG1o156g/Mnf3sDWts8jyBvh31j8KONHuTbBH4ccdBuo2N0tD3UkgPnRg2hvB5kgeJHAQ2M
XRt2XvG6tlK/DrxLbzHbvYAB5DaEPTGr78eg31SnaC+Pk69hF2GYPfIAV+IHfafvqi13PyqPe8m+
vSlP1b456VvuWXfWyrGmn5u89CqzbUwIOWSNgg6xhT9gA4sfbIhZnpXT2221RQLY+aX8ijo3udU8
iD35UGZ4Etu15r+c5y41P9u0asmhG8zPM8I3vbfO7d3Ujzy6Sf5md/HWku54axygffkchfTUHOWH
GQK0EcIHE6ODUDHQXcVfG5eLWBtsofNbFFAVDIRlrGXYEimn9qni7vRK7uznGDX3Y3Pi/5rf2t31
xbCkvTq/VSkOEMQNrP4O08l+5HfK7+IG0uvBGFp7HJpbvuI7dzGthI+ap2qg3dkzhMCYbHtodN2J
235TbuwHdOijvZngoGN5qgsHrI21WyP5L2wg8wSOk1Hp9DVGtYfORgn2twYk8fVuW9j45kmbcRJl
kqvotapz3LbZ0DHxanjoXX/6UlwxFw5Q7Zqr5HyI1iFSNHi2fm/txDa+LbbGQTwLX//DrNA8NaET
tL/zG9MFXd3lN8k/433lFc4r78KSmGd0CEfdvTkfeTIEtGlX7egm3nYb5ud7SIdvcq/xe3/A5O92
FJtUtelXaiNL03+e7FEnZ9JRMYWkLXOVt+oOAiXP+m485Tt7n7+zffoo1+KJxdk/23eg3hNZdYmQ
l2yQP3xSb7JHAvVc+ka35YkLN1m5/C1NxdkGQ3XIxRsRvgnXMj/LDN9oopXJ8iU8dWmkZpeOfsyU
kSZ4dnIcQrKx3vKtsY339Jju1FDsup3l5SdnZademPjz9EJTd1yDf/FwAO/Apu+KuovE6/Upt/Qh
c2fZgTa0SoYJoeN98QCDg+iTvZvP+jvA6JFrgtwQA9Ht0tZVdmt+B0ufMwtg4JJBIdmDJkU9AVd0
iJzCt4qVxMXCoM8zC/CZ7XvFhHq5Qpib8c0EXsj1rlp68iyCaSDTlsXJWTixAYcn+V20wwoY5lKu
ENv03F5WDH0fny1MDlJCiwOahmPyR82eq+GPCYgUXSuALh0Hc779CBG9KtHVc0Rt7vWAwZ4l85WH
6lAH5bHYgWQTZjf2TiDuiYKfddpsrU9DhE8T2NEa1JX5Mwz6Vg6DS3fNc5/NFreWTJABiTEakHV3
I1V6sdl7bWT4w7iWX/8iu15Y5F+GM98iRpXESkvOG0jtT2/pBy7o+3TLQ+2g3NqBcgN1p7vkob7l
+2jlzrM0QvNUA9xge2rXWOnRLzCGHWgDPlmvxX35HL3HnY/rYyDCkWyiAyhXf7qtsbs+SkvR+TwL
YZvwKyMxvhTUN9eKTkPY+n1Q7wz/HCDnHiyb/eS2+sx3xa76AGH6QYdx3TlyWNusFzaFeaYCKhCc
kxLj2bT9W03DPrFuGl2u7KBfS+nCUM5TE0YST3Ze4QNFIALAhHFlbzb9TYPrYu3/ekoQerPQ+l1u
8hvqo3CGWzuu6W79jwXZgQf4b+DcsZs1gZalr53tJVTKqQbGFzYR+pCC9WNkLuWqV0k7vD6iC5uV
fv7929Sd+syAOTX22NpOXTkck/zf9Qcv3Rq+fv/2ZFZahNsZpmjnNQEkvH1I8oZQ4Qmz07CFyi2u
UNp+xOzgN+O2OJFtjS3lettLvTbbTJqmhfNqj0EcWs1tqo/U0l3hrPTY0sNnG0reApJY99ip4LsQ
xBkqQ9NWsazg+qsvBVhfOYRv3Zb2UMgtJ7y7cbLe6ifzRb1hj/UhCtuX9K/9MgIUvRJFOpeDyK+9
5VtLsTk5SZ6jJdtJfXXIoQ5XuVX0Svt7I/20kdydNLl22p7jnQvraq4TYBd61OtArx/edO+X5mb+
06+b3MUF/+Z3ug9/l26Yug+Jj0wRcwfP2RDYPKjuZ4KEWOZ+Hl7umfdyvYcXZvxcXlf2Q17JDocb
U41Pi4jAINrKo5cyYHP5UZCtGJx98ewyKD8NhmK0i/Lw+Fw92g/OL37b7ESYwcvTugeJKbA8csh+
FsPOlRJGlSYcPEwkLSpIkdcdICDTyp64dNh8TdVvEwUlcGKBaYDD5nn01KC7gQzhKdpFR8VBnlIG
ykY96j7H5ZCBd/BwfZgWltlcN4Hn9pSpHPFZrwJd/lQkH6OzUlS6iGRDTDAXSKjguauwEZ0lQ+Uk
j9YhvS+e6XHYizuMzz492b5YaWtpts12iyqOBRRM0Xfd0HklHd3WXkkOnKPgSytqdrMonF6FiCM+
YsqeS2jOawk0ynorsM4IBXMl4vzqkgutzJUTWAb0gLDRynAyTuO+2jkuTDWRf1NPdRD9uT7WCzvR
XERBLxrFdAaMtapFRwm8vkDqTXXcqE2OpQnz29HaFmmx0nELQzLXVGhwNBCoN5+XylNlfAhj5blL
X0H+9ygtpDqOkA7FV0CFzhpvUVAJxt7yi+aRJY1HJExf15QOFsflvGy+rUmjh28RNPEQGDDdTcE6
LwUEQmFHbiLDnSIrqoEkbD7bCTkKcdfl1srlZmFZqudO/dZur2oZkQw7XBfdReQ2K19iuoKEOPfT
pal2Tj9+ezQHsQemehiXupueq4j5vW3vx764bxS2MkRLQz8LDEZjZNVQtvbOyeTktzpvHizNWJtY
S3fkucIC6NdRAfaOvdMMA3SQwuySjbQ68OdLjewUrVVDm3G2GUpW3Y2K2W3gANZ4GaT3t4P9T+hR
6xkA6ACJbMmBBpLSfOUAXtgt1NluUUedAzlx096V8I7IxLszSd+Z7h2nco00XgleLk8Obc6fBbcb
IE6Q5na17I1TMunkZGQEBKWsXNu7l5o4X42/TRJwafO27TRnBx/5+qPPUrmB5nd8MmAzunKULjVx
7sJvTWhkaspqYHTHkBF1oym+KdX6bzz1K9nWL2rBfye6NncNiihcxqSm2ztDj7vDGREMOjX0KyYC
9I/Wp/QvVCvGkJoD3TggDT3pZdtvmaTG1ohLkUJ7uoLMAs8gYKwnTRxA1KM5TVC79FrFTPBXLQ9V
uFaH8Qg7DwiDNi+FrpZPGgwkHvWBJDi5M7YF09u51/V8AtjFrgIGTOBOj7XWT5t6Cu3GgXJAxtMA
/tPKkz7Z2RFenHCRGzr4mUJ0Lx120nDSyZ0mgQqTGu+boVL3TQpYS5Hm6qtWl8NfouflbzsvdOJ1
agJ2kh5LbSfMstmZqma8DF1rPBVjXwdArVhV2BIVpbk4A3OO9cig1LyHB6yo052tc+ai5tSrYV5L
AcvfLNcRcdBW+k3RaTcNL+BDNIBxCNOOAiW8OAZ/PRGOXw6OpnsaY9MRDM72Hlr07WkqeuS2B7V+
u36MLUycua86cyCzYCU1BQOU7FgNN1s53AhjDVl6eQkDX/2/85JNJBYip87OGYyJukPdTzcyh7UT
fLbyAGYjjumXUIXdXf+ay3ulZs8jlzFtirwV7YGD4wV4pcy8FCDT6w9f6Kq5ZV3RM5twSxcHS3lS
ilttfGJkZadbePTcCwvKMBGkT6Jo1yg62AGTeWwTCKYOTfyzYZ57YDXqWKVAL9i7QUkLkFozaC0w
PfZqwVX/R93jzIbabmM7nVis7Iwi8wasmT49ZtqPDDo0zZmdgoYDXEIKquKuy7onTBvNUyKydQz7
11hRxbdI+XT9Mxam0NzXlFPLxG3LcXaEs7sKeAPGhpWTfCGG15zZgSYVi5saM8EMNppipwlDeqxt
k9btyxbHQUSUTW7bPjUa1+FA+declVsk4mPDYwxhuaudbX3csQHlQFLsBtc/+XIQA87l/y5SXuqG
bAbFxidrm5FtTFK7koJlba+cHgt9OhdFaGBm1DnMdnZ5W92Bo+1p5fiju4pGZweftHUrbbSB7iIL
FIwhrnQYpDGy8vSlnpmFx7rdW2psM6xLOP95WQKZ054ClKM2J3BUVjE36OcLZ+tcCgHmbjySqWPv
8oY8xHTcqmW/VpBa+oLZumnLGFgTpYx2OHfoDVE1+mJRIW9rHXApe1LXbnYLOxid7bxG2aZAQFB7
V5EprGE4pQ/ddmh/FGZrdLZw2sZQIGNVKDuBk9cbCyKeJIEXlG602TtkadcyEgtfMaeIqhFcFCIT
vaWN2iu36FOap3s7lZ8/Wmhziig0GQoI/6h0pw4AhAzHCboJVOzzYeUYWRjsr+DtWxRY52aWwTI3
2jlmVHq9BTJ8HUc3Iq9vp6JaaWSpj2ZrwjYjiJykSbQrR7IrmcZdk3KoTIgu+FkvnRv+9hUZAM05
tKLoLs8fs1hCrGDfgB46WSvb8EJMMrenq9Rey8GcVHa1OVKPSoFaA29u2nZI9rBbAW/fHlZunksD
MjsTAZu2IRkF34HKehnSyu0tVD1EAZuzlVzH0mDMlnc5TSbTh7o9aBENyrO4mt4mp3yQr9fHYiEj
rs2ZoClx4LcluHYQZaZspW6WLwz0rW0rqbOFFHv+CFMZFhKqjJ+jWYiTro3UbewJevda3yZ3EWb8
vZNUpPHKiNOj0fMOvDXZwKMv6e9K4oydFzvngEGNe+aEMtO6XQs9+zVOD728vc6ZpoqWwUaEVuMh
jzLLg/KYH3G+rQ3ImWmFuDfG/q1f5eZe9sTStDnjVFUcziIIHxwkTPOOsYz4E+5/wLN3ZgWFkkTm
iTd2bQUIVgZTsf/j7Eqa5OSV4C8iQkJIwJVep5l97BnbF8IrO0iA2H79y/7eZSwPTURf+yA1kqpU
qsrKZEU2jEHHXL0ZBrbmx9zzAfvgSjFbUbuiiUGuUYEP3AUDYtA6QnmQq8SLeutEKUKLyWP5D3SR
IdwcwBr2jQ9Tf0zQOhK0SrKD3cR4pIA6KyA12MPmsWo+Ve7cB4IBv5t32rsfRpF+h+Rm8a2gXfFQ
Ktl972dIugxxEj1EahpfRtch4AuTrNmoltY2XmEMwc6sGpCajtUjwDTyUdbEb4KsmatDhZa2ndVX
02vvdfMj8dt8Kzj6HAmpe7SJoWNj20yWfsqGxt/aUtqHmMTO2wSp3sAl1XjUTcsPSM2pYzNaLSx5
sLek46B2VKz7PJUlGiR5Nk23/pC3J9tD195gEQDS4ipHe6inQKUxVZAEh14Zni7dbmKCJZu2JHkO
rXCe2JthhELntqxb5C/dvG9Pc19BAAmCpmd6QxtMUhXIRn5etr+FyMns69V52vZpD+lCMc7TVvk2
34oBujWXR1/wHmZrb4yaeZSilydsyvinlZz5t9Dgm+MYXOf/TDiz39vQIMLTO1T0awPPSsu7Ovoe
V2tq9wuu3GzvZaPTzlIIFVYFHgEAZ+0FXtIbkoJ80GVfh7687lVggpDbOXZah1TejZ+jpJCQb7qO
Vlzs0jcYsU3JoQZVdWC1AUkx8nugPYYIy03q9A9Th0es9rP95d1eOEsm5jitWdGD9heQodH+nLH6
cwkK58tDLxwkEyw8DtUAbBwyu3AryAnRgt5UBCxSYGxaK/ouXKUmiGtMoo4XvqZhwcsnuxmsAASv
r72ST5brfb/8GUsrdN6id5FHV0PsdAbZIkgYPfdXhvv0uSjUWjpzaXQjcJKlJaCs3o0h+G6+MAiV
0Ci7zpD/Ixx798drpKEZaig0nEr/gfXpY+xOj6KPV55BS9t7/qJ3w5eg1SyrqWlC2YL5KD/zyAd+
shKOLWys2R7cIUuTN1XDwqi6z9qvskD91P2ZpSsedGl4I0LCs2GG0krbha7TWcE0NYeKWpAqVNBD
aX1x5ckxnj/+NA4MQlw0HCJ3XxTePnXWUq9LH2D4ByZyZEBnHMqIKXvbeb29Uz5UAbmfe8fCaeT+
8uFf8EMmbrdhUeoPsw99jDo5xLkGV4Uji8BrkamccxCjUbWW7lr4JBO629g0p04OTYuClex3ngxI
Jkuki31dkIPTQ2338ictWJyJ160r34FWUIfw2+nuRCSPs2e/Xh56wSRMvG7NlGc1LiwuY7o+5nTm
NxLvuzs/GvzN5SmWVuk89Turq9HZGdN5wpnyyN5y5jEAedRPcJF/stV1eiuUmqjcsU1wtkof8u/N
RO55QZxjDGLnlQ34cJWgs2cY35x0Je0rCIImOZL/Im2fPL+8R5i14vc+LF9ifMPsEiTJGiQ4olOH
2y2wSpBhRfYW3EJA0ZBffSnBNTwosEzkK57wP8TFP4E1ZjSskQrI7NQe68P+i543zVf/jQM+Wgbi
lk0Alcp78mn89iKfvDiYXy6fg48BbMQ169lDq+Z5YnETjjWnWzAke85GDl71wx7m6DevebnnItFf
sswqAVdqOv4y5Xm+lxOItHtZqDhQ7YSeSitV6o8aq+mhc4v0d1EzsGZTiip/PjTDIVc8QamjAfk0
SzPP3hfeWQYtLtF/FcxTkf6CpFS5RgD04fHGVxl7V9TnkxGXeFnKarirJ4XlLMAD5NeM3+fWHF8T
g2IeY8fS0eu6qG1o2HUDWJx/WE0Yo1d6alfg5R86GfIPAW+H5yXYOzE+FMMDSHtudcVXPMDH5oM6
4d8eYIpQcBCU0DCpkn6PIrbYtVmkDj7ITPaXD9eHXh//3gh5RFEAr+JoJ9Rofz9QHe3s0Z9Qf9N3
ioLjvEmvqZ5govMxeOfNZNlb4LH0hlBabfGKAMve9B0ixYD4el5JTX28Fa6JyaADunBtdMSHfZee
+sG5pRV7u7xOS0Mb65RbYDV0sl6FXVrcQpAJZIdr7cNLhmCsTA2GaqeqbBq65I/v/4jzn6mmAct/
Xf7nS8Mb14hXQRTW1pETgknlATfH41hZv4BSqtDum365bo7zqr3b3MgbgHon0NaS8BQeLYPKmYGu
f/Ks6korZn/P0M4th0L76ITg4gST/bzph29eXMLHrYkyfVydgaMwLquki3sIoUDCk1rauaGNSveJ
18TfGpSjfnEVJw/ScZxbEJB3mzFvvB2IalFHI2D4Doe2FDgWMQCv0ZA4ezKM4zXFExiOsX9CNU5V
zv0cWvSWdWNgu2ueccm9GLsmUfjm+LN9qETo8CFQVh6wq4pK+NvGhk1gx2Wpg6xb4X3XIq42Ep0R
WBzvC2Sux93lc7f0BcaWUQ780szgVJq06He6x9s/p30RiGRcuXw/tnthlgNbUXPwHkPhGpVZGoBn
OajSea2oufT3jaupKWpAAlLLOlUxmGnrusPbRyiRPeeJntyVS2ThC8zqnud7DSmEk4Vpm0JnYHrs
O/18efkXoqF/2M7TApoYSCFl0HWr5yNE7CE60EP2ANytih6sYoASg+Pxp9kVqG0iZJ6/EcXmCKoI
dbupiio+gqS4/p410n8CA0H27Dj4rfOFfZVn+odmHDIhidWdZQsHH6f7zDq8o2pA7l9F6ujoaK3D
7kPWH48IsxA5cIVGF7D1ggQinrfM1kngyvY0TRFgydYX0HI8RohPXY60qKfXEmAfp5sxrXF59MAQ
ER/6R6ekE1BfRVdF28dBzEW2QZ413s6F4kfS6GxTzjw5ZmcO4BjqspcPwMfxtzDRIymD4YN4ZkKa
Wb/1vvyVOsINusK6n6F0DRbqNrDG5t4ReHFfnnHBZExACbqcbSvTxDulPZo5RoGS+JcmWmPvX9xF
w6FgB7GOCXch0BJvCoj6xFa7a4gd2NErm9SuraeXMesCu1x5UHx8O4NY/+97DTqRaQP+Z/fk2GpH
ra81WA6y6FbnK7fH0viGi6E6lxHUweeQyPu5QNulxsMkQUUgn56u2hGzZkppgSoCy8CiJO/yqdjS
/rvvsBXntfD3zYppldHcTfwSmrWoYvizAsgQiX/nR73KQLkQAJs10wwCy5WX5WiL6SAN3jzYTnrD
8hfIU2+H/MolMox0ih3oh/UwE7d6EOBqiJxf3ip6YOkDzpbyLvbymsrhqetOYTKAFxAMU3q8106+
iRi42PXr5U1emsQIFdoEOjwSJEahY7Fj2RQg0WlEHZTgu8dTrQgcqlZcytKOG3EDB4suWgZBkldm
bx46VVI/2coYLTF2cZ0LMQnAITFb5Y7LVQiS+T+OcsfNnA3HgbNpe3mxFnyUiUJD5SsGFcIkIGZf
jRCTGesjnHTyyGY7XpmCfszPQYSJRoN4tGhJlrinckrEifURFKhUR7Y6mroumBVtQN0iojr0Jp8d
BvSP7KM6rrKtC8DryZodHxxINd9581lCkvTVUSJVegv6mRjsuKh03SsXHNAsceUtrTWIAvjUnNDa
hWqgO0a3JRQVNk2rnc9DVOoH7vn1gfSy+6S1Gz1Pdiu3uWq9ZxZLtEkBmrpVuQ1q39axt+g2hc6D
lf4QfQMYpPDih7RTCrrRdNhl3ZA+2GDQBw9YDZ2FsQKZlT9mZVB4TbqHXMj0OrntsHX8Jrsp+nQ+
Cm8YTzW38pOIXHR1s/4nr7Noj/6z9IT4B6oG+VS+aVBx/UApOPODVMXenzTKp4PIuvqgZqJu6wjE
byrR6pwhhuyIjNr7NqqdXToNej/2TG0G6c9vuT/X+4xZUGZTRXIHDTlorHdg/Q6iXJF7KmoIrCnp
2UFs282xGJrqTQv/j0CmeyMzS6DGmPrhTLvh0HuUbaa+8cI+99uNRxLvhxhEva9IXb659hy/dSxO
tokHZS1/Ig8JvC2w0BXbzfPQ3ug2+628mB4hM18euQKpmdPHry00SD8X8YDWRk7L7QTFaXDEut/7
kiSfylm4d55TFLfKbavn1IWuhxi0t/dBvg8q1vn3VWZgsk5MXeW2Ed5FJ9a2h5pCA1K3zZMe85Xk
34KnMKEJvUvmvDt7VYclYMRNgYzLu+zbCA7xbdqMa+/CBWs24QN9h5xO32dNaCnrKcmjR6g1vhbp
NQxfiBtNvIAAv3JJnG4KIQIB3MRj1cZBD7bGy3uwEPybOABf66wZAL44NZn7WNP8ExzFj+uGNu4d
ATLOtOYuP6kSXK3WvU2uHNi4a7hUCRRCfBkmI38V6XSvwRB/+T8v7aVxuaSlrvtpGia85iAEpqC7
R7ciWnlqLA1u/30RW0nhoFmhn0ClVkH1Icd7mgXSX+vYXhreiBS7Oad6rmdQYTpVu00S7m1KG3F1
5GbWyq2yZFFGsFhO3LIqWYlTHwEiUojkzbG6LU3GeisAqbi8BwtH0ixDKxGlIxegAy7kV7v+rLu3
68b1/l5+qbxUlSUcYM+S9gENwhrNx3OZrJzKhQjILI9lKRst7mB3hwJ2Wowb2j0X6UvdiIDZKznS
hTlM9qtY1AmQ/lyGo7CHDLi6IttWvO323Tkqdb1puqdENn1wecUWTpRJZG0BqOQ6E3dOlY0tb8Se
xk2g5mEldl/6mvO07wJT2kg7aqCsg6dp2pwKzdVeQQsIZLhCblhe+FD0abOX677FcBqkIg7IZ9kU
jj7wjuDWIk++nFcW6uPONfIPhXWaSN1FM0afi8I5qcEdb6zIdk89KiybKHOi/QjFHyh/pJ/tLNaQ
X4WoAdij2Q1wC/Xu8icuPLZNbt+OZ11XQjwxjNooe4HgJd9F9RDta+6DOF24N80ITUoG6axjLSVd
iceXzNVwO4RYQ89GPYVaeLhfH9p0DZe3cPzMKnA3ngFqbQORmQY6LCr/iWf9kcRQib28Xkvjn8/l
u/OHmqxworJWYRS7t1Xb7qsyA2SrIn8uj7+wMmYJOBd1xDiklSDB5oD333nz5jXA/NJfP//+7q9D
Iq7oC+6VYUObwGWowtuA5IvH6/64YSt97/S1U9pIzVrTDfpMDhDsWvFgCzeIidIpeemgLp7OYaw/
d+IPkBeQef0q9Fr6Z2nN7b8XRtJWuUo77uksc3ZXC0BFKz2u8XQseCyTr3ny+SwQtZahLTNotpYs
1Ny/H7L6rk0I+rkkWXGNS/trXLRd50UA1WB/aSo3Y0WDHplf6LOtDL+wCyan0ujb6BxB31goSbK1
wNkbaQoEpgw0+vsvn6GFLzCplZTjtyLXYx+CbXq4mVw9PRUzRI8K31XfL09xvrj/LbULk6Y5qlvK
OU+msBdqX6Uy22aV+A7dIGSO5+LZF+NeA0R/ebKFg2VSK5VxTqoyp1Vo5VUQ6Ruyhgxa2gvDlKc6
AmzNoTKkpf0TZFRx0FFIM2bKvs3Rerji65b+vmHSbQSpi6H3nRMZik+NN31W1bTiLT7mMiRoq/jb
5mZd8ykqS5RAfMpeytrxj6L0ExqMvoWkYuIMwPTGSo9oF090uoFWTPfcQJPoEKuJHAYHMAqgeomV
HrQ/9L/afKSo9ftFWgQDejw3aBBM95oLemvXbXqyqDU8IZVBX+lZJSfzG/9PEsV4P7o2+OxVqTro
dfO0vicdAftsy8cfaRtBndlPm0+Xj8PHx9s2YR4qLopYqxbirWOdnHqtGMKWfB9101qq+WNfY/8D
6ogsK/dLQk4+i79GkJFB31L3q0rKXVXPb+havMpQbbMm3oqBtRVr2hBigY/NiPRNweSp6PorSxAQ
B/v7fAAZXaMmiXSXyPttNh5EPgaJsDZIPKHDEySxSKs0UX+ah+LOJulKYnshVW+Ts8G9uyNnkaeQ
HsztEzblATJC9PM4ptZJdqz8HDOOMoRF/N9uPg5veOadFFgAVpb0Y2OziWHSjevTNLeZwisSaqPu
13FcC4mWRjbMGDmkJLJ6R53Fg8BNl2afvHGNBeFjdwremr/Xi/DRsb20A9h7bm7HKdsNeSikPrWk
AFnFC/DAl01n6WAbV/TEcytWPLVPcVuCc033n5IS/dax2/yRWflQOvPKNnzsWW0TQDQjXze2IgXH
bBVv8nN6r8NzO9soveZVF7yACR1yPM/XEKTqwjnvxw2Eu4sbPURqS+a5Xem9/HiKf+gHMLDVoCAq
TpmVdfe0pNBSHCdnW8k1AOzSDMa7OImnVKW2dk4eZNuhRb4jMd/Qyl7ZhaXhDetnCdwWZH9leA6Z
RJ6dwPMVND45Xj5NS8MbVu4K1y/HgosT8fSOeQSd/PH0yrI6Xfn/H5sFNeEVqh8g1pbm/FRk7pOM
qhvqWuNmqEAhmAxQS3bS29EmK7v98ZGlZht20eZe5VYjCSewBGyJHYFW3AbwrerbXeyx/eU1+9iL
UBN6MUO4tiw9UYexn3/uZXSbQ4Li8tBL22EYt7RqL/Iahjdb0kCtFYxiNuKmIMl5clUkQ03ARRnX
liMHMYfo87nhbDi00RoZwdKfN6LuaE4UFK7ht9EkFPhoGh/Quzj/urwyH7u9f5qoe5I3NZEEr82e
6i1SK18Slj+znNUQa4Ooc+6VK0nMhe01u6lJMdZIbzckjIvyBgK2+9ztXi5/xMIKmSCGPi9z1ZzV
IEhvb5gLWK0IEnK4PPjSChmmXLd1XOQuNDgGyEHT+Bs6Lw+J9+IJhMQNXSkKLE1y/rJ3UYHrStse
OijJeInzqFN5D5HrItCu0FuJiy4u6FpqfcGWTexDMxQeBboiQqdRvxvsuoa8ukc26EdC5i4bv11e
tKVZ2N/fo2dFGjrD4JzpmFEfVThvAzU1iDllu+tmMEzaQSIZrBaanSzeu/exZTdACXnRIcmy9uBP
SXadJzeRDtqvgD3hjX/qfO8bL9Xn2rLu3JSuuNYlqzCM2yUNnhzIMYZQeUFraRa4fCWnsTCyCXBA
a4orZAfYMBuRtY4h6Akp9LhZGf1j8kRCTYiD1bdNP7pjHSJp9yi5m+6R9/VQNi7Hm0KVLR4G8aQe
c0Cyd5oUYJHnsb9PuzKOgq5qsyBj7XTI5BqmbuHEmYCIEvwUzHPaOizzKUZft/aauwHAqRNNNQtL
O1vjmV6a6Pz7O1PNKRg9oGhDTyIm5ZaCPupn7dJu54Nd6E5kTrXidxZueNdwCbQu55LPFT6IkW1J
oW8zVhsbclyuFaJZ977GG+WyKS2dlPPv777ImRHf9VlJQj18s3L7CAX164z0vz7fdyP7HYq5OAwI
HAjZQg0l8F1IYkUvaXodaIGaqAiEQAVzSKJwyvMMip8krncSD/6jF0Gt8PL6LOyE2WwCFtwYuce4
RDv8rxa8SHhkBypWaH+O9jm5bbw1/YWPadgJNfOQTsZUzPQEIqBoTg9WnBaHeBin317q7eJUsrAf
pQgqIeUTYw661IUHUi7bG49RRbJjPtt6e/mbl86EkT9HT1g6JEWE3jk3C6MuCjH9yqFYWE4TAgLe
vsHS4znkIPwLmjq/agLmgrFWX3TqbZkui6CcyHWRn1ltLxgghR7OyCl3phPwOfXG6qK72JJPl9dp
4WPMMvuYtOC/SUt66oaYBG2m5MaV3c+WJ90BNGKP1XTI00+X51rwPGbN3bHrse2Hwgbt141wyl0a
/XLPjEiNWHlUnF3Lv6lLapbdUw0mse6c3JG5++QDL5D0QwgUzXWNIdRsC/cSf3Y9DcFWt64OTVXi
tni1hujKrTbcGB152wx5lALRZ4MBsAKct6/LwI+Lta6TBaMw+8LTOMqyJm3mk/DmeyfLj1CCX1n6
pb01whnVUa157tFTmfMwH/KgT+SNTL5EbGV1liYwDDrxOlI3vGvD0WmOoJYTIIdrbuIh+arLZq3d
YSGMNWWpEt+OSR3PLYC1fFPQN2r1gW11UI/8ATLxlaVa2AWzEs/zGXwICqc0y8jrZOsXPN1XopqP
a5XUbAh3WVcmeEOTkyflW1pbzw6JoMcS1/ewgk0iadh0Dnp/5qJZuXsXarTULJ5HxaR9wmL7ZE3q
ZsoHSLtCx0urrXBeUqvY1Dl5mAp7T1SPHEK6neNfl73J0jIaccxQWgpxGcMydvbj3E3PDEz9l4f+
mH6FoN7xd0QRxW0uvdlXoRPJ9ODZfXeqAT7Idp0ay9tCDYDFzaUP3JbTekWzKVjWvFBwRdzQsXH7
wJ1rHw8Th9I9484cbyavdirwDaqfg+qBeM29BHpUQME2j2cGD7CB5H2cHaSe803VFdNKk9yCQ+Tn
tXsXv6QoVgNn65ITravnMeogAwEmDl1k14E6qdlFXhHuV+OA64PU1Rh2c9m8cW+qbxPLuqpRHXth
eBZbJFbZutjnBGvjNVA0VCAtfpqzFZv5mLMaExieBTjRCNlqdzwNtYy2lkzZHm2Y3SOy9+mxqWi9
Raurfi0sy0UBJJfZRoI6Zc8jOzmOGYDR2p3KZ9o4dEtIl+16Vsx4MPpgJ6mz6igkp18un8sFH2hC
+2wfIK0+H9sQtGX3OFLPBB3E8eSfZrveX55iwapMvA0As2MpREZPUAg/VtxNNhXc7nWez4QeoC1t
hESqBJTDte+Q07q3WHq87n+fPfq7k+77Y1XarTVDfXtU3+xeyHvXVWJN8Hdh5U3QQZaiqpFPYxkW
cXTKi/rAKA3FMB5nv1+JxBbuHlMrygbUFgTk7YA22bsSqml2eai6Z7v20f60Rku34A9Mjex2pnPu
xuCtGmMHnNwgTHq0SWbvyp6voZuWDpBhTa2j0MeOdo7QtiN9bMvRDvpW+StJuKUPMNINLDm3AFkC
knbdoXbjDdPxjqV65XwujP5PAT8pkpnZHI2s3hQXQT5F7TbVuX2Prhe5klla2Gazgt/kzCl4O4A6
rHbzvTXV0ytnVOpAeX62i/IiTwLl6n6t2W1hPlNNoZZxUZO87MK6058K1/5WZ77a5LP/LaLto4j7
n5cN8D8Fmw+C7/+a1d5Z4NzZLJmEZZ+qwXuWhVBBlsliw1k0BIJH4xZMqzHExNV9jMxXIFx+yOl0
wAUF6lXNtwBVkgMY7sBj6PbtJm3cvUQHEKilAOd0+h6wy0rviya3jj7Kw5t+hnyNw4naJdCB3HKu
xk2bZ+zNUjXZce1fVzKmJiCCu+B5gThXdHJ4tpm4DS6Aorkjk/sbNR4oJlfe58tLuBRLmWiIGskX
n81tHzZQzwJrUwKB0np+TWv1HGth74Qzf5WD/1SWEGye7bsIIQd4o+j3y/MvHf/z7+92MJJ+UYnE
808NQB+dZ4Ehvt0N41rhcMEzmJJUFQS6G5DJglElLp5Z2nxD88GV5QsTLMEFep9sCq/TeM6BTfKO
DlCdu7wsC77/P4DGu2UZRENcgDa7sMCrr2pfNDRS5QTcg+i2l2dYCNtN4akWvf8EbR5d2I6Fu5uz
+bUk7KFJ5D6h7k3qx2Fcl4+lVa0kbZe+yPCiPAFot3ayDrxRhG57OrufPHD/7ofJ+kpJ2+0uf9bC
efpHeUpoPVPLakMNgn4722Slv7FruuKsF46TqS+FHl4rRYdzFyrvSxqh92atcrs0sBFKKHsoO+qm
uMEU+yqT6VVJebi8IgvO+D+qkXdHSU5VFHM03+D6yvbc5vda+g80GeygJH62jfSwEg4t7PB/gpTv
JoplnbqTLXGimvMFWW1F/Cvlz7MqrpzgvHjvJrBay5NaJuCkn2akjfAEQocGpXDXL5eX6j9ZqQ/u
E1MUys6LeGQ6AivY8SxdGR3I7qyty46j3A53cyi28+Z2uJX33X1xrJ7st/wh3q/h7BZgLtQ2Xh19
nHQ188+zo0O8COI8yIedNe4gFusFXAbur8ufuWQjRrgExUfBPYF5HP9eaWwTsDvby0MvnWPDykEM
Lmantc7BXrGtHQstXvl1Q5t6UBZ3meoz/OvZIq9R1ge126z4pg//NZiRjIU/O8JeZ5UOJVoWTq2T
t7uUxWv62kujG8s9dANYfAatQ5/7J+XwW534K2vyoW3jjxvLXRcqKwYFjs3RBsmq2xzjCrQIGl7V
gcI4XXnRf2jYlJohatZBM6Nviib0aPabFFZ6Y9Xj0xj5LAAZk7Vy5X14KjGL97d1g/8yAmAiBwcW
2DhoLKoAl8S45einXfHe55H+sW7MYDhZhqpH3UbobG1lGuj8UUUvdsFuMgmRPOkCCGKtANaWFuz8
+ztHhcbKdK6QJgpZ9wXNKVDBuJ/5V9TyVl4kSx9yXsJ34yfgWgQPM0fxKbLRGp9Zaqs7euSxd4v+
QujF+/2w8eZyZf8XDrAZRGWdVRdi8Bt00Wa3DhUA1sdPl/3F0qazv79EA5ADYN8AxiYkuqi+d8YE
nF5frxvcMGteDS1YgUDcFg+3lpNufVIGeKCvnKalv26YdYVGVFxynIazOx+7Gn3keIwEmXedkB81
VTvRvFbCUYAryOnsjT2ply5PDhpaMpcXZ2FTzUCpTlg2kVp3YRepr5rbz30NGdvLYy+4JTNMiqtu
FqxBKlN6KXB6X8FQfHSTl6qdNpZaS+wsrL+ptCkckZSDAtvjZLmfqlzQgMrspcNBXXFISytkWDF3
WqLR1zyFqS4fmF8epOTfLy/Q0tCGAZeZNxXlmUgMednXMcpu7aRYqVksDX3+/Z1vINmEdmUOKsEi
swIC+RXRrMXWC27NjI6QYYmk26LSmqb1QCH6gaYnZy6Go4Jw1c5zcn/F4SxtrWG4Hho+/AzHMyxF
VW10gv7wjAo8yXuyBulZmsKwXsHn0Zv7SIX5tJtSCgb9TevW28vb+/Gjmv6/k//dJoChHXRRDFTq
ZQPGc6vaApA5gKpFv0UjO06Z84dZKHp2/Y528w8XbpV38fN1k5uBUmtlXtt6Fm4fqZFKjaB5FaiI
wDm5o10H2eSQrbKxYz4B50YgwHO3HUHdDdKAqn/0edS+Xv4nC0fRTANFY+yn2fmJGdVdUDHnFhou
Kwn0paGNq7xnkgCsAuc4CNYjZyDJI8jO15ozl0Y3LL+ukMGqNF4yjvuF96/29Pvygiwcuv/oyN4d
C+lMUEaRGFeAacGjBKl8iXJPurs8/EJYYAphxrkj0BuBsG8SX2z0lStQpVdxtie22lI/3+j2cHmi
pe8wbm2ZiUGW6oxttb1HXTIHzxWQfjKgFVdukAVX859hvVspmtt+kTBkELkU3sZqiNw3sc62vBj0
psQD8zpPY7KKerRPYjFARSrz2LcRvCOEla9JsXJKl77CCM+B98blqnHHtpFDNhGPrJdasPpBuml2
8Gkcr6zWwn6YDSa1KLjvKxgay+aGICjX1naWdXbic05WIrWFO91sLiGCQFV4xtktaLKJveLU6c9A
o0FS4Gftr5HILhie2V/izl17loND4pgi2ZWR/Kvf+WsdF0tfYFi1n5dO0eiWAV+ZfycyOwnfvrHz
cR/H7n6CKtNVxmG2jPSgqnCSyLdDCMb/EXPdBHU83VnVlK/EJR8jnig1RS7Lgo/j3BZANmVK/waN
WrP1qzxHbYVGB6VYe1Mqx936sRV9iiAmDA2OgnyHjKP7iquhDH3fvwp/jr9ieAKRO3XqwOeA0b75
3EFeCowxa/JcS6faiAL8pBER73sWgpGTBylvvs51EiOeqY+Xd2rptBkxAIjpCtbGA/78DAKBZO7f
JtL9uTz20mEzTJ/nbgEMouShtr9KKXYy5ltGboBOPBXl6+U5Pl4gYupZ8l4AkF/2dmjFz7nrbWwg
BDRbWZyPfRcxCWkJ+GUmyjscY+E9uGX+HFf+d+GTT7PIVtZo6f+f1+6dk7fqziM1j1hYI52zcewy
fZDJ2AD5MswrXmvpK86/v5siEeBYKCfhoJF+ChqIsEyy33RyRKnnqhuEmE0lnu8k2omoEzpS0a1t
S/tOF1G841Y6XjnF+fy+/4h44m0MpZlQxRGMHM2Rg7sR3ZWjGyZ8RgB7RVqWYXJuaaiLDH2rWTH3
n3iNLr8Vn7W01YYtpwpCGonvOaFd3Y/tJ9J9Ff5KcfNjKyZmF8ncjJC8p0kLvsW82kzUs062rquV
VMvHdgxsw99rn/LUUo6GN4cjv03j/ndN2tcuS77Ilv+q6by7bMoL59Rk7gShBWirGR6Eg6iODmLP
c3kSEjwazajKyffXzXIOHN8dJC+33NT2G9AY1NlLPGbP09Tfs7Z7mops5TQtfYhh0wjEe94KUH1P
3TNBDCrHByJe0/735S9Y2A6TA9NzoJ2Z1YqGuHia3eSWKkJXMLw3WkG/WiKlby3T2efLky0cWlOs
D2xZYORmMIpWQLJqkqU8tmP0SZVFu9LCsnB2zcaSmLA8RVM1HusDPyajC2nDbuXg+tjTf5Od5B/2
zIFnTZyzGRTHwMFbHBoYkbLvqqq6RZb7G8cyBj409UAAV61BPZZ2x7Dyau5IJHpIUeFTEvD/i/HQ
QBItudGe232roqy0tkCDVH8u78/H7x1itplwoOPszplmSMz36XduS38fA5K/pyO1oo1A8gx0fzxC
5H1uHr0q1iamPiH0My3qxXYfJs4uqvIdGrO4XjPQhRNn9p9Y89zlFkONg8eEBvUwDoGVJJ9kN61k
ppcmMDyA1Xr+/zg7kyY5cS0K/yIiBBISbIGcK2twlV22NwoP3cwCJAbBr38ne2XzKisjauWI6g4l
aOLq6tzv5KEe5XEYzdkS8rMLqu3gOLekmVcm9LqixGVuKgoqnKOZyFOTwnWoSN1h9/54X3v4y57z
x/Yl4Exj0CXh0XV+2P5+0YDf3di2rjV9+fsfTVMjcz2Pi3NkNcrI4O4151HDbwQh1xpffb/b1gMF
sZjlcQ4fm7mNM/PJ6PLGfLzW46vP9+BBi9EvqIYvSPtc14ABw4XvFlDa++/u8Y1tZF0rgqO+Ap1D
FpcAf1RRDXn4v9Duh59KlPKU8aID6DpFUfd70BZpPDTFKx2L5ZdBqA5uFvXhog2Aoxx4f9AIMI5p
ARJlkc/NDxPWHqxmlsI7Cc9dgProdZBIA3V7XFfgvi+8DUlUZIO5r01XJrjc8n5cPi+x7IvphII8
E8/lMDwwZ5HIFCgexvVgw++DamFSH7IihAmy44DPFEgFKXA+oKQO7ulfu9D6OlKity/GCDhzl6aG
/Mf04GbbMHP+4U7pm6SDje+Dlg6Ffbjnm3wTcta/eHACxOVUUPq/iqKQBDtoxr8shVjiyYAC6lsi
Tjjvda8sdYbvU8Gh4RxL3LHSfIx83WQHgDlplBXSO4LQrZOFE3gC9mZ4AfLr34qlzRm11iQO3CwD
bCUvlUxImLY/MzhARlVBUEdT1ww/VQbTnga2f+J5qreebNUnOUOg09f9T8OtgafeBEdhyEeOJYFU
xS9G8hgEWJeB6/q/mM/9ncKucJ9z7m+93HUudZMqyfzSO/TwMYxbatt45LaLcbkvtouh7AGU2/Ff
4uBC4lxp7KxqBHM0qhWwX7UkECiPavjuhJ561Q4F5hM3rqjCohZVxLxMLMnqBGwXGgeyy8/e7GXw
i7RT4tjaTJtSZiCg4aZ/ZPuszdo6duBFopPCM+V3CCLHTw3Mu75NLCd2w4wvqq3rOWEdD0pWdziL
LodlJLxLZrfhr10eLiYS3Cv2y5hRuMhjcQRBToe48UsfONvUDRLLmumrmkrkTVJorzbw2BoBuDHU
3XET0HOOgphP2uYCJJQBpOsB94Z7PYa1juqRV6CjclAM4WzvtBHxq2Y5UBSdsI1w/ezUdb7diqKI
4VXI9gCkmWjBNoBjAhk/V85Cp0RkntpWfiOfQCGwh3DwhwyRvoaDFa/0BtQUtZVlM14cHIOGxLrt
5RElOvxf5PqdbyGc5L80RYmFk6mG9htDdXugktFdk/v8cWyaogMRXTXnArhYscl0sXwNDMo9xKKn
L7jTZWXi6pzpeNJa9ZuGsmXTT46/xZljgn2Z7xwU8BFfIFsOPgdjCHMCd2TbXvI2CrpmfkIxt9nr
S0XsAiXhaRBCbeqW5F/qBteTAQxBv8rBOPtBKWcTFPULkhfuYW5DYyIYcY/fu9TicUiokrllJMJo
kyNZ6uIxvxTf7txQ+B+q2XEBLv97t+cXwh+2gu4UQvKGsSiTQIQkTpdbNXxXdvx1hRPo6W3O874/
pUJ8S4PxAvib/Yh1t255/suhv7Evr+uaPJYufeGJ4Lg8AIyTPU5f5h8w+OzO+Wf75Hz3vgZfp5f+
qT/Le/bp/c/vldB+XemUdbxhWR4A0N0tdYQrBglvtXJxikjzoItUttxCHl/pvnU+s+xyM/so6js1
uWsTKeBIVnvVb+XcSsRfCVTX2GZJ5xJWPh4QMuEc9byHHy1P0uxTO8Catl2273fYlddYF+1VpGxh
RATZbQ3Q/HZU0rwUdrRuVDm3TEOvjcnlp/+IW7QDYxKzyOA4BePRCYqXDOXoF91okTW3qD9XXmNt
Hdq3Ls1c6oHDXxyK5quq/lmcW3VJ19peRS9kTgNcSiF7Mo7LAWUXG8vlVsPg8/0RuNY9qwOJ7TqV
CQ6SpzOlP1uCM1DbE4rbsOKrGcWNk9aVfCxZO4ZSuuS9L+B/glAXgjrbbEWjP7tN80oHdSor+8CL
6YXSWUcObFgipbLHAlMjytNbSecrE3pdRBZm1nRUs+qES7F8lznlkFQVEPS9D/fhLBTuzu2DW+LU
KyHnuphsEHk3a4Ugv3CC8Qw81xJfXu7l/TG71vrqiFLzTKlhgO3a4H4bzbPq/vlYu5eu+2OpDEta
O6avYCDHuHffcZICQp5PH1vra8DqGMqic2Y9nIKwN0skcUKMzODI88Lq+fljb7Ba7A6vqYRZhT3B
oLM59GM77pyF698fa/0yHn/0jyN103kuZjEf/P4xNONwGG3a32j9zYUOstxqJZZ+jsClKkHwXtqj
lyqbBFo+d80tHfu19te5/N4brS7y5mS8NjaT/4PM7a5szUe+fXj8VRow6xGkthqGukxWh6xN91C7
bjNitu2S3xBuvJnNIHwtyAnS1OsHadsTbNKzPVvoM/XoLpMwRnD64NkLi33eN7cMod7cGfFrq1WW
kSFsYALVnMquipHairLqn45/aYbH92fTlfFYq3MmCW9tKKS9E3Vh590FtHpNaeUfx873bnTYm3se
XuHyan9M2AqFs2lbW5A72yWeCWxvxldlP2d8jM2t7P61blotOVycLXmaQ8hheXAP62aYpLf+ftHd
XQprnRtH+CuyY/7f3/94k7ScSyhoag1v69hu83vvyGITVwlxIidmkYZJX+Kcxw3Zyuj4nCbyvn7l
m1s//+aGi35cfYNZNuPiu1LeyY5d/aWZMrodutTtovdnwrUuXK18EUL+ehFSncrmdwuczUIfrKwS
Vt7Irlx7/NXKd118dXsPdnGoMIjDQNyJme/ff/RrTa9W/WRzr0CK1DsRVz8jkfjEa7F7v+krvbIW
6RRd7lZLhaY9PhxqF7ocH0YcUS2BtJEdyk3f/5kra2QtwWm72XfbwIKCn/ZpFPSl/ZbXLH21BeFx
6+VlGvlueavu69pLrT6xJarvdFnjxpYvoC93D6b7ToMxassbWbpr7V/+/sc6YWmhcDiFO2rmbJcF
Z/HyKxS9sdff2LT+22v/71SFQG613FtPuwrpHnYiMYuDL9PZ76P6cx89Lke9KWO9976hkJo9k22d
OAfn2/DavNY/yScLBlEiDkgZ3Bi3K9vnWsoTjE25pGmG+zId7hikaklo1LP0O715f2Jcmdr/xbJ/
dOViBqgIZk5PnRsu9yZFhTHqcm7VgF9rfbXmq5mFzTCk6EeXHsau+tGI/mPL/f8UO9K0roLU6aSn
tkB2YlTPMHsBqP/9frnW8asljykcuAHzQT+yzi4gOLn7Nu8i2fMbc/hK16zPtogdqDMJjCy36UFr
e1fK8MaecuXZ1xKd2ne6YFwGaA7cZter8xLIGCYCN6bktQdfLW742TtTKClu66vhtyYcqVW5/VCn
r/muILr6/ug1/mkeRFSZ1zqYo3Q2HxvStSAnhxGgZbXxTjxvzz0XQGsNYlPmZrnR79d65vL3P9YS
11mWe7mgJ0uzQ9e1CNjq8Fa3X7r3jS1prbApjOv5BCyxkxX+DG18BtN2ee+VdRal2K9iYcVHLiOh
51otWuSpg2mU2j/5nahjcBxMklbsRrB2bW6uvtKhhRYffkDjqfRewPKNxg7+E/MHKehktWpRLOul
jDAU8IzTr4AsX3nGvhYyvJdudYvT8vbHB4K6v0c5DYUO3WbC6qLB8gQFZ7YBcBBpU77wWJesu7Ez
v30O8Nc86kK6DXZN3AlnXvdLwBD2uMyzgtEj0ypBypl8Jj03Y4QLK/n7/fX39quxNZcupRf5fFkE
R83GjSqGMAn8uUh4mN05BfuYbg2UjtWZo9I1kRkkOSdHWwQ9rCq3JoUNmOkysbXMYcimd+14nG3b
bn0QT7aCFmbvtGLYt6T0vgU5aOLvv/Lba9b/PzNsCyKOCkJ6MmoOcQvlItsAFZLIP7Tp+GsP7EZn
SnaXz5SAOzClP1jhH/rllnr97U3BX4uOlkrMOhTFeFJ+CXDjlww1fAh/t0Xwryh+vd9Db08Kfw2w
HaWjODOXEKQTqD6ENKHee9CL4/b7Rh9dGwP694qqRgFftzDzT7lKwzgtZBHxVt3Q3v4XKv3/xumH
q+3MZp2Y0x57AkQWfTxIkX3KeqUf9Tg6932+lCYCuGi5W0KiDjlVegtfmXa3jE77MnkT1VGfljJO
q6X79n6PXnvf1R4oyjJrsIGwUzpW53FyPgXL8sGmVxvgzHy4n5Taw6WoSM+qGzPYKGT5h74M8Pf7
e6AcWbSFoTisVNk47wdcKW0H2fg3Irq3Pw3+GnKbs0qwocVknvofi/PQtQo3tV/f7/Jrba+CFi+f
JdAX+QirXr1Vcxa5EqT69PX91q8skbUaqVIKeaEKS0SDJ5GRu2Kqd5hEkVN9qCiS4Aj4d89bwXsw
sR2Gap7gMNUsj2zBvrmNe4t7fuVrs1Yg1cAFAbsXIhwNAMsitfnmsCrxswKfUsdEJc18/OStCoVr
w7Fa8ThPe56S+LUi9BvA1PyNzkQGQHN6Q99ybURWi17AkbEQLfprmkr4X07NxqOtidzKPoW2vKVz
uvYaq4UMYErR9ClUpewS7DVF8MTUeEfnD6l0MOqr1dx6o5kMxVsgFohysO45xFrZfEuMeWUfWquM
bGedFLwBdVJGvaKe60X19JZrz9ulT8RfxxL9hAoNv8UmZ/1xM3cuEgGF/AKgVhYFAYNTFnw9S5g5
N0H3A4STe5Lb71UhPxbs+/8nQKoQh2MDw5JEUuUrGbPy6MCXfOMq9jEuky8uc++PcP9Shw6na5xW
bMifRXX5JJp2n0OOHcME6cv7W8u1MVotfDVUTUMXfBuDCUAwgEAGP398v+kra0RcfvKP53dzkdaL
RlmsSlmkpnsbiJjQfyVqht//gSt7yppgq8TsF2pK/dPi9c9qgU0D5bsRRZRNOT2NDJbX7YfqdzDb
VuudLMqbJYyvT6WL7QvJeJggwbtpS8v2Y9++9VWxHQIX0L2Rnzhi8Fp8ptmNhq8Nw2qR61SqCRIU
MNJxUwcbBaVeUlhFx0ugi21Q1rdMGK9sVmuxgyt6GlYdXqCa3IiW5xT/LPRGlHVlqNdCh9n4hAbV
xOFUieBtvJNhFc0LVE6yi9zmmXR18v6cugLH8NeCh6wwFSiPMOwabCF20tDgKGnZvEwTIXsK//Zs
Q2pZQ6cr/CHOO1NVSVB22a009pUHYOudhXOWl4Caw48MN3thTOZdM8GKNpohUOIxdaLg1h729tpn
6w3GwJosL3g3oShtfhzT+bFsxYeyT/5aw8ENrsb8cASzyHg/rK1+6OYWlODKfF6Dams2+TVxMRUa
UuxmfU/ST6L7xIoPYTSIv5YhOGNlRzmhfQHdYa1aeK7eCJ6vrZBVVDJ4MBsBE9s7uSqvY5Abqq1t
fC9u+rrdvj99r62T1T6FrPIAMxOJ0ulAJZQ+Sq95Ie4jOGM7R0PJ9cHIZC1FcLvGVaMI/BPwBIDJ
ppEaf4sp3bz/Fv/dDr5xplrLDGzXWoS7+Cq1CX32jjyuj+az+Bme2oPZ+I9zzDZQRD/nT8E38hye
3eNwV+yrp+q7+g6U2C1Vx9vrA/P17w9YrdKhzjW8U32iXmrRn4fZi95/w2tNX8bvj28jvGql0Jrg
xsczT7QbvgTdLXbUf1efb3Temlo71ANRfXfBjzCUO6FCrI1llvbPY1nMMWfE+rEouhnwy2l5UGKQ
m8JM9Gvmcf0AyJ2J4MGcJvkCliWAHEhj5kH93VmQ2AzLKrdRyUCkmnlPf2T9OG2NJuShrmEmPvZd
tXO6VMT+lAaJm1fDhw5A7P94+ypsPQiQ5tNc/3b4sF3CKjHOT9sNN8bj7U2FrWOVSrtBM4KMeLLN
uS/CjfbhlDCfB+fr++P9dvv+WrYxAak+jqibPC0aMMAIR1E41X7L7HgjFLo2n1ZhXNujOIlPuAZ3
M/bgKvjujvXz+49+renL3/+YqhO890YkxHBtu1CxUd0c7LxF3dKuXeuY1Z7YZ8M0ZYrrU1+SL1qK
fTZnqLIp7FNb+9/ff4PLen1rQaw2xbmaO4i5q+HkBj6slW04PoRpsWwWRmiSt2wHL1698VIvTHpt
v7z/o9e6bXV262gHw2XoM09T6343dfrbzVnyftNXviP/h8qdggaWZ9g8UH/2k3gpzpwtGHp8mJvd
+79w5eHXpFwhB9FWeeadshBFO4MjHiB3fnm/7UtK5I3RWINylbu4mszYniZnxHZUJFMJf3oyWYD0
LjtQ4N44f1zpJnZ5gD8mLpQFFAcQF9Aq180T4CdK+I/XU+ym5kN15MRfo3N7sWCf5c506v38s5gh
KZT2g920WtHhnPfSB5jqxNTvxXawcPsWOA3YCufUvwW2v9ZDl+H/o4faXg2lCol7wlm2T7jbmng0
dXfo8w8CJv21a4ZwcjaHLX4ic7jYg55bNAmVVbMHtXs+hiCP38JkXnuZ1So3BGhU+N8y3KhK8WUS
Q7oDA/hi5effysNdic39tZsvTNBaAMwb95RPJD3A/rGP64yNryWkNbsubBGugwN6KDVLD7bMEOQ5
pr4RPb69Jsk6LmU1ZOPVOBfHkdZjFGZdc2jbLNi/vyqvtb7ah8eRhI6Zy/rYiDzddI7bPSBVf4vs
daXjIP75e6axoB9FOhbiQLX97S7MRuDkPlYUbPEcB+qp6A6yn87jEv4uHHYrSn17q/k/wSy2k8oJ
ba6O0gfcGmayptxq+uAtdk+bW07ub8873Gf+/Wozz2Ch3vvAPAw0e0AO0yLRmDvNfRaAsf7+6Fz5
jXUkmqLkeyIoszllkN3LbdejprK7xau41vgqFm3GNpglOEGA+6XLrvWKPklzps6alx8Ld5E/+buP
StUMqKcK4VjcBWeT8kMobnlneP9djP7/BwUntr8bhxy5XkqwA4/K19qJpK7pA5W6XKKxroZH0aQ6
bgtcni4eb3YpqyYasaHXqOlK+4RxmDJGutZmV+c97v5IR4fzvLQzvK2J1t3eI7z+NE0OnNhmoA9+
Z8YFbIM3TXdPvZLfNS5KcSJZa31yedXIqPT7KSYo/jnBakbESxdm8SxJGgNlGD5z1VsYw2QeezA1
n7dIXJlHIofiNNawsq1wK36kF61U4dJd1Wn/qYZxCgrOPPtKcdu5nSeqcLFE3ZdeFwMML2bo9Zjf
BjFDLPVSZDk7G7jy3hsJdjR1a/48lc0Su6H6EcIn5advYL1iCJR3qDomu4U77m+G7P+rHVv6A0z/
Yps7JZu2qOZFtgPh3yfX035zj1tAm8V5awekClr3HkL3ZquG0Lpx3ztBEJfgMHlRL4PqDpWlQEWk
jT8MG09O/HOeOm4shePm0RKm3rmzfZE0JjC7EojgKSp5VVLkC2R7TN2ZbhrdNPe4INCfFgEXar/V
+kHO3niWdKw3cs7GeGpn/zzaIHzKcFd9MAIbVl/S4iyH1H/pCBGAjpflKbWoUIIVu/t9DN26jkFo
DKAWS+u48LvqkFeN2cpCql/1OJHNEM7VHmfb/ODObbEbEbvvxAJDBDq44c+AOV2UZn66qRBgTBs4
q7awouZ1RP08e/Vl33yt8SpLTFC4Be8kOoQnA7MK5BF61PN51g/wv0oX4MT8MeCZRyPUZtEYmZgq
xwWo4vmuh9HxXjUKk88uw5ZVxtkRSlGDh7FDwaiUO88sy4b5Y3Vwe+luym6a74DCgzSBp9n9qCDj
RRVcGDWshS1oQzWcS7Ju+hIonR7C2bNPqV6C7SQ5byLrUbHVud/xJIBCM6FVk53AsSnjZhQC9QNq
2jBOOPwfCG5/qZ/Gwu+myNXjspkCf/I2cztIVAGCb+kMpfuAY2C6aRydnkOS2W9G5XlcpBlsgkNX
HFsq3QNU1JOOtUtcMFEoR92kFf2W89FufVHO30xdy6QFZubUGqEPnWzCf8KybO+1hng09oIeXqdp
A8EH5CqmH2LbNm0QqaZUUAIvadVCU8WqrTcHfjSnfHkFAN/bQPnInkeTsnsAOcvNwOf6hE/1Mh3D
2VcOPhJ1v8GlJjmYxqtjlOp4UWtgPe61WfPM5yrf1bUisa3HcosYtnh23aDahZLDfSxLP6VYhJG/
BCLhJSiji+c7kZXpv5xzEVMyOgLXXjUkNsEw3/u4Lz6N5eJCX4PDbN0XKrHaBTuknuyj4XOQHlw6
BP/klKXk1LbQB8ejCiDYhh9HFIZzmtilx4UHEJ2ujMWC4rYCY/PLnXONxCTgfKijUJu87P2TgJn6
9rK0whFm6VQfOG1ZC31P83MuujpG0VB+6CjsE9JLYeOlhPQfKfrpW0HC5SVbimZfw0n1H8sNOfOg
8n7W8Ks+NDBIiXnF+D4b6uWhWkwQwxO1TXTuhue8yIpdGgZmu8ilo5HIfNrFmWf7czYOwPv5xttL
3KVUD2UlxdZFXr3CKc2necSatvvpBSrnBwf/1FEQWk6itBgLGuWTV577cDZN4iwT2AwCOWh2oigb
GT723V3He+OA2k5HDB3sMPopIiqwSUUAimJ1le0+9Glfo3W1FqwAj/kiWwbiGdyrVsynsfW37zd/
Ja5bM3UFTUU4yqA9QfNPI8TCO9gNVMn7jb99eEcG/u8vr09LH5u4bE8Beckxr2bpJ73Nk9K5JYa6
9virwAFqdaNFlXYn4TTf+zA8h37wEX4WIWsfpBQKJwL4ozwiN+Bv7Bj0UUk4hkGZzYe6Z+1QNAPi
0Vul5DHTdsc6+XPs6BircvgFk4WPqerJ2qWIdyEtclS8nrypfQRiJ1azvdFDV8LntTsRc2uEsayG
ufEYz2ftxXmRIHSGN+37/XNlcNfmRH1dOM7SAlZt2/qX5/3LSn4jZ3UtpF3F5GwkipiL6b3ywVcY
ijgjKnKdPn7/wa/M+3V6BN6isHVkFWZlRZ9Ks+z9vN6C/PSDtrdcsa/0zTpLojP4ME4M3FCn/+rn
L0L9fP/Rr7W7WlDNHNYmYBmQud3yZEP7xb0JBL3WK5e//5FNGKesU7iA0CdN+cYL7qqsPoTVfTvN
N+bLlVFduwiBfcy9pUSfIEwuAmTkd9a/kSu61i2Xv//x7Bq4f9+1aDr0/lXdsycP73f3tT5ZHasb
fKNM6hT6NInntAm2SBkkTS93/k1bv2tPvjpZ4wPvOABbd6cBh/YIpoqwlSnKG2pa/p8U5I3DFb2M
xV8d003p0M3y0MvR2XpplX6xVRPsBzoV28lNy41pPbvx/QzmF4tfZE9FAw6s9kSZxhcbsWnbwUbt
FHSyf3SKymw5a9yHkafiG/zNqx+U1+YMtkj+srQZysNShphrtNm51t50n9uh2fjtvOyogbfj6GlA
EoQBOoxqUoECqBSUMfMwuv/MjdNuhsL5t86n+WdbB23So8Ib1U02mJpkIgyAd2iPQQXjuNKIis7v
LnFWMAicdyt1WHI1HfqOelXcLq69zzKvCGIb6hbDxglgIdQuG7UIvQuhwN4GC2OfRg+SLNP344C2
lYoUoyOqqQidgZlgFs6wZWQq4iROgxPmwB17z4tF/FxoZe9maYut4LiLcccF0AUXrhBp4vCs2JR8
Ks8w4Vu+aYGTXR70MJdtx7reZxDtDLve8en3agDlKOpbx26rvMMRBBxclPW0lbkXMpX32ZyHu2J2
i09LOg+Ji7ocBza/RXY2WKtpZLqan4Vf6e/TBece9JXYF5mvAafo3J9LkI2/fG9xt24m3LhbbPUy
I+IEWikNk3aY6RHHavrLpU4B1uNEP0tum6TTKS83CGTZtsq6CudY2K/OG1cs+RZS/jSuRDvH2dz8
gwQz+zFPI07uIWGfak7avZ+FLCaOl38reJjHnnbEl2ym0zOzJu+TCm+U+HV+oaGPLZxWrUGZc2lP
RT3Ac0mkAvVTDXyMVd7uA2VTFU2uE4RJ3bHsxwALuMv3N/jaeSYLoqzlOVR0oxrvmSzUripDE2k9
BZGT1+29zBu5R42DOLSzxJnCgqyKGF9qesJjFjBJS32cF8fSqcHCb8SkNgKJQLLRQalO+HDqI/d9
OBjYdNgsbrlsYYPcAZDh9Rqkl5CZbyhJh+d22evwVWBJwZETi/cLDN/4gwg1PreuX30vFhL+C+RV
8WvulHhAGhAARk947WfeKfvi1qSlMQnlUm19GvCHCYJXHHgGDSuPQZp7ZEfMcfAvM2Dx1clrafg4
NJyAFm15PEJ0ua1K4W58+KfqSGg6R14zOVtIlts9Abw6UayojrRmqsTh0zo4v9LyiPJ5b8tA89gq
XGXGPk5pCUIRH7mJTu+F6Pu7Eet6w11AXbjx7c6XS7GpQ/guEM0vh4xSb9Tc40AOL4k75aE8lAoy
7bTV1V53JUtmX/dhRMr+q1exrMFxT8HUZ25grkSMHZ+KOQWICDzXp8ux4hE71XIsZ3dOur6g0NHY
BaYLHZCscVD16nEuZfGJiwnIO3TAvAvcnDRxlgbdoRq8aWvlYs7KNdUBJ8LgJcPZf1tjzf5OYXQZ
4SQzRGbiDtq1fZWMpm0/Z4Hwv1dqZMnYFOO5Jij88ESNAkSnT80U205iyFE+2j2h3CTNIHWkxlyc
V/Xecfmc2GF2Nj3gAftSsCDqGKuPKJZdYhb2zlM3BJWIcZAOdiWuG354ZKr28Af1tpJW7Kuup/pn
6mDDqLDh7cqQLM9lJuUXsojiMLoZ6EMZrBWRbGDVHW7xxJM3hfN9zpb6MWvyMSlJyPcWzotHSTC8
XcHTh5pk4543vbupvdnZE6HCDbUp/xk4FmZE49L/gJUbqs9zSlBo2XU8TmHAuRdNW2xmQ5rPACVN
iR6oLnDNHKTHGrv1tmWUnEsPhCS8BU6vzJnrTWuV3BYFzT7Xs1y2CyA2CRWWQt9DugmhIcAvVRng
aImMbUcyPx4r1EWzFgm8ug9h7jTUUeOklw2d5HuClP+hgeD7MWj4BAIOR+YqUkHVbTXcO08uKyyk
2bSIcLie78OKl+ciJLZOmBUMfiZUI9PCs72mBMMypeyONFP1IiWpXoaqwu5HlI+SBS//zEhf7Xye
licB+8ez25P0qZ7yfFsrHZqd8Zr61TFuj0t4LL6joxjyEmAD7+RU21+gCA7I2zET0057+6pDmdPS
YAl4tSrjqpZ8r0yWJyR3xh1Gt4tyJycRBSIjrkbEslVeSS+iwbQcBmOAVgOlsNyRqYa2y5vA4B2x
n+TFJZ2vGPgjBXO7uyYNx9ep5RYRlAw2XQNN0Wx5Gjdz0L4CiAMID9CHcZA6fDdxk36t5VzeuWLI
dr1sxk9tXtMkxV3wfrIwCSMAXUSp6PM4VZ45EqTcTw7zQFcVXjDD1a1kW1mHS1yWILZdMqrutqs1
xAL5VB2nzNK4m4XcTaFXRnODvcUJl5+u4el3Rjt4EnmOv8F/lFEehOHRdKHGvAK/yxdDeFcilnog
8KZtkc909O+sUtMehZs+0JkoNJaqpUvkjthFtrjheHEd221SkKO8RNkC0DtRZtVj2U92C3KRvkOW
XSVCjuBzd07X/8D6YF9NgPzsMoEM5bGx/dRNxjvIvF62IfF8LGE9JyhXmz/h+mSfqazaIVoaMXM6
doe1yx7rOeS/AGbxkgYHzo0om3aPhCPuoCva7Qspaaxo1u7sbILD2HvzVqPC7j5rHS+WZe/cIzB1
9yMjS8KNNQ+woJSPeVE4z135P87OrEdOHszCvwgJzGZuWaq6qd63dOcGJV8SMHjBgNl+/ZyaqwwT
uqS+iaIoAgrj7fU5zyH6dYDB99XMg8yHqH2oOPj/jepxmqclg0hc9udpHfKYpV4PMz7JK68Hl991
ijF1Ckzrncf6Gx5p+tHVmADSoDqnADsyuh3GALnKdm0O82INv8YeZTTM7eyhgVXsfrU6lNZQO3/T
SokfDYp+iOBAQQ1a3OiAeD/3MbB95zGsG/UQICLt90IHEEsop6ehD578RtegFXvsqGinbsqFOM/I
irR+Fa7iz+Ms/KPdTO586DDS3EVMhfcDd2bQ1hzzwyyU/AkNJTl+8JzZXdFeA3PmPaFYEB0jGJle
vX61jsFMvF+jL5cP4fdORoeuOOAoSsa9A35usQ7Bf7IYmlsfMMnXEsXYEgdrcnyux5L9aEc5/ME0
r2vklK/8R8369nFkQejEaF3yFDQ2NOWTADo67psSpUNgnhobo1XL3cxjAmqrcoT6MrZVW11hwu5R
93I8eVdhr343dE10J4VlbpbGI5nSvvWqQZS8n7g9aUQwhxVKgVMgUuGGJlcrRSSkzaswDno46FIz
W/PrEHKFb121140WfVr1/viAQ4sqli2WYEdm2Sh6cvLm2AKVhzngR+oqeowqJZKl586jHGd+KyHm
OQL0fRalKPemEEKnWtLyjpEFJyQLH47hQP0HuFab13LmiHueg27MSmjxsqizxhSTs/tj9NwQM0gY
0XhGofiqm1X0MA0QWTTE8lCun9WS4f1Fv4qqDp9Rt57PxzFD5gfEuakNgqNj5POuJzNG9jtlg4mh
8naSKCLkmvaBcz3yoSJovGXJiATUpmE20Gi8ozPOVgonbdksU8vxvSd/8vFhEJTT75kJg7sIKqWD
X09TxsC/y1Thlfeq8tmdFVjssNYm/GUxF+74iUA0jsHBA+/KSj3L4bFgYf0QYsF5N2Jb/ru3Fx4B
Ht2S2AO45NpfUCsOfA3XR9F2822Jpd4jn5GvKkG+eOwBqPPSCqsqjPFDm7njcnRDKJVJIenR9Rb9
iHKF90Lqzkp4469Z7bUGykYcKs1agO9S+QBKR07V/jbt7D0wXtkJcP/B0+IyDqpG6TI/9VRUX1AM
7+yztzlMRHYo8BekPVVcJP3yjrNBKHK+Vu/cplnCcGj3le0CP1K0cady2f0avwQFtm13sxcGYTFc
rBnXHvAdYuhP3DCmZWqGL0EwcYONqEcpYg/eiMChxbdyWlX34WzSzysFO/v4LflFA1rpFZ2FOnB0
h2kfO5ALtbCdC295L+vae9FsNUUe2FZuVv+1FexCMWmnQLiFuzCtcbQwezRvLC+fh+BbAzIizgp4
HC3uC+hXF37Czge5hbxQ6BgX5BeDx+A7KZQEiRvc1ZdSwXdKNFu8C+qzEfaGYZQzrDQn0h1q60Mp
mqwAN33etHuPf/73v2ooixrV0lckykuQI2PXrbKh6e4ne7xkAt0xw9hbsIuxgsbqRpxTDEUsMmyg
mqRKxWvwESYDNmtpsFwqCOGR/1EO2jJcChvhDnMv9Qlo6npooUrCqGphOOLVhX6w1xybPswsPlGK
HO8T9TFMdybGpiV2CLKA6eHz5tj7ajedeOjpJCG31aciRMiLcstcsu6qVrZJ7Smc45ChmPP5rfZa
flOHFqJxQ4Qat6d6bLNlvOdSJY24IGvcufgW7SLMgBAuG+V55AtKD6fEfh+X3aU4172rb852bCQ7
LY4VnEvoQ2qxbyDSxgvAdp+/mJ1BaRuorQAGtbhysKCnJrOwSO/DS9S4fyMrgSzYdDdpg2vTo954
XXc9Sigodq9pBSTAFFfO6H+nHQdFNyqmNuGwit+tg2TYMfLlunPdgGWFB3UEJ6THmnayfs0Ch/iV
i33vRKG2qPqpuPAOdr70LXuFOLU9N9y4+bDeOaZJGAaHBfqKgHzt9HLLXtEIicBBP3XyYm7ETdnA
5AfL4vxdM+uSDW/vN2x6qyiJJxqj/HwFLVZN1zKkaEoXW5ALa5G9G2w6a2H7pG9nl+QhTAa0+cWj
hxJYB25deEd7H+Kmh/I6pKVhs5d3IUoZtcuvmBY/P//Id7rQFsESskphK2IIIJlPvQJ5Obpf+ktE
y50H30JYxr4H/nwKVgxe46OQ1qOHStfnz7136c0ZkRBr6ZQGlbRyot9WLnPeXLJX7V363Mx/TYWu
ccNpbgeSY9+cQVeMolr3tYh3nOj+32v3mtIxtAn2hGaKx76L+x5fTX3hpex8iNswpNEdSuzy8aGg
gh/xMG1RqmDjsywuNeje1+L+38eHjJT1s3FIjlJBLAJ8485HH/z4vEl35rwtc8WNSihqCuPlWNbX
OKRYBDaY4ws447ny5Z+usZYL72mvhTcdtkR1YvFAUs6j4gc0HkkhLi2+91pg01XXkKFeGPkkt51i
OODISFyB7D7eOyN2oYKdPXmfv6x/tUSIkKqN72ddlyaylsrJCaVRElko4LlO9R5aX4lcPd9gM7ey
yZeiJZrkOC9NZvoSrHczgrg/f/p/vabzxTe915TAmLRBR/K+BS4c2jT5Xusg1ir4wpB8vsGmD5cl
DylKdgukwjJK+7XJZOEfsLZ97XAGcuFX7LXBpjMrBE6hToXOXFKRDNEaW/JXtF7y+P2rO5x/wvnj
/WsYQi13rTXHrGLLt0WjoHUlz5n1KsYJ0oUfsNcMm+48cGumNuLZcnDqcEZapkC1HDrzHzaoF3ra
3o8g//dHeChXaMRskLwYsH4qX6K6vK/4nxqidB16l+bHvYbY9OfelWbsvB5nYFaDtbE3unkUMZ1X
bqhfGynIYyXqmcIO27ADtEBIkq+ROy6kRDUHdXhIw5omNA9rbU83Tqeca9VUHrSItE+681FWjM7g
QfoGBCa0YSEiJItBpzaUS4lpTXvD+17w2ExtfyMtqe7q0WkSqnz/CWXsIAuncUk4Gao3LHAM6pmg
uk+xbqrh2puBTSIkGvzYmYjJoZEd8YaUzE1YUXOF40fUY43wrnxVDW8BKYoL26S9ptkMVU5Ficax
K8FBTgPhZHMwcojndXpXECV24yVq6E7bbHkpyDYfPHdx2lPXXWlUZ2uFYGjMHJ8PJP8aydFJtrwU
1PrIuOgV9scWD+1KmFWD9GuX3oxR7jrPFCVsfarLJ+r78Wr++/zCe29kMzYNjDVFAEvBqWq+dyXq
dzgpHbxvX7v4ZkzSYqpKE0JLh5TNmDCWteFL4BfZ166+GZPGdY1wps7XfBhP1hyllnmr1ktAlH9S
is6NuRmOln5ZGAJbKAhEDeivNTPeIbAFjmPDUcIkOrSnSEQoHDcUKxskZnQ6EzARJqTvhzvkekSH
tlp02iNv7sL4tddWm/FLu9Dc63qy87Vcv/OmhidE20cLZ8QXPuC9G2yGLgKFt6s8DMEWCbKePetV
pW3/+/Pm2usd2y7u20Wpzss1EUoEU7s//L7986VLb7kprmN1IWE9ySMIVIrqAbT3C29k56G30BSK
xHTPGvFGCnteYhVi8STn6EJ77sx4W3CBGWmPfJbzsilUbxD7I7bVO9a0HuN66i/cY6dJt8gC09mB
9CAHyg3x4r6+hQsCdNZLxJWdYXtrMy54ADWu8ux80T/56mUt+Q+0cnidg8xiFxp37y1tunkNZXhF
oSTKafjc0e9NH2Vr1yU+MxckZ3s/YtPTC1ecHTHEP889+ocPI9kVk7ZdpHXdotZSN8bBWU84//z8
Y91rkU0vHta2p8NQ27nrBSe78bNGzVdB8wXTG4atLRXFsaDYp4JjU+SNsfS/O96FC+899qb7ehCT
DwPtHUAA/fCAE5eT388PVWfZxy+9ly0OxQUpcmZC2Tmj49XKTAlFDr1njnP4/Po7zbwlovj1qghM
bHNejup2xGoq1o77rHps5tz6J4KIvraU2fJQ5BA0UVWhTwzL3GdVy29DcFHWpUOwVGTlwcVEx50W
2SJDFlOPsvGtNV+HpcyE7ReHyIrCzOfC+2KbnG/917K/qhVp1mIogZadciv0vvGx+M6CrzgB8bFu
HZoimhzhV+WUN2Obo/CWwnn2CiHyhbHvf4+xtsX38/U3PRunyECe6AKDnwfjTNlb44FBr5jVwwCH
xwRxoIpXPtc/QoQhnrArbl8drI4zKNbKI/x3TMSoGJm0XRtgY6tRoc4Acf3VrGQUpY1XMmip4G67
tQSSpEVnVTitENZw37ie/U1SUr2tq7/+LplRB9eMgCwhKCz3HeiUatKO6RQicQH6oGX69aWPfKug
7yYOXWnh6px2C48rMdyCHvrgR8OhnsY/oVtduM954/2PN7sV0Q/EDSuITHQ+K+ujEJD2jN11NfMH
IaIkaOf3ybsUdbczBW9F9RBDQnjTFh1MbgRRQLBlAdD++/PXtXftzYLHmWaNQcHv8mg1V7WhiGh3
1uDC2mGnf26pA4vwxOjUbpfD3pe5Rf995tPBZt6lI4F/HmKdP+/NTFJgnC/AIO5z0sF6iDRH2dMr
v5DXo4C9qZcvejJp5KrEXfUV0K3pSNjX5swtzgYeH9uQrhvy2XpkkB1DiXyr2zqtcdC4DlP6efPs
DdmbOWfUpTE91Ek5s0yb1qI3CQLZcl3I700T1Jkx89futPUL+y2pRrvsxlyJ7juC717cGoaloZyR
ntcvfzzoqy9MQ3tfxaaUFbZAIMzw3udd3URJ1dhOMrpLGI/jpQlo7w7nt/nXoO3Ymgnb4K2BlzTd
96GcHsoAqoySjPLCHLfXb85rtb9uATPkgOSVSOdgL//0hXUIDTCCnzf6znrv/9mMhhkWQQuPvzTQ
jVsvZLUzS/+pbXGhBf718BRW482sMFigNhNJihzGLhEzMd61w3TpNPZfL/988U2fpBzJiTQKG0AV
aJWusgiu19Ke0hXg5guosL1bbAYtzqZiqq22yElVJRELU8qWtLyE1ftXnzv/gE2f8z0dSNsEDeg1
JIpdiXBIUUFDtbbyZwlTb4IjiQulsp0fsnUFTc3iIlFnRiYaPa5RABPACrHzeGGI2rv6pqNBdOVy
R/DmFLVtMi3HFgswGbYXnv1fXyle05aVYjd0AT6hNqe5/g6ueUyan4boxESPn/eCnY90C0pZ29mZ
xy6aTmxuYCyNAv5aWKH8Ss37/Pjnl/ZXB3aXIfQWBS9frSX8BuDJ6nsyF7H3pVgp3OD8u/66gSYs
gjvBFLmY6g8io+uwC1+8qvz9tdez6cMt3g2Wc1GRu91U3hhtI8lcRxfYiXtfzqYPt6WMCPbN3klq
Ow8D6wfjXi5Ff4m3vvftbDow9PAIEZmRaczOJoYTdp9QzwPrW15Yte904a1DFqLMEGaiKspbzlU8
zfWd43hxNNgJ0SyzlPXypUbYWmWNnJFaH4L3uC6BSMCdJo/2QL6E8ECc+6b/aksiQkROBiCcJuXj
mNbt70C8f/7oO03gbuZIpEo3JKx774T9cmwPv+ZIQff/3gTuhVns/JTbBTI6mHu+8V/f/1D6QR1Z
GNvAFGCA6/bREzgFI6zobmEhtrccHhCdDNkxWByXFoQ7Y8bWejZCxd82Ghni2l+Okdc+2G3xteFo
q3CEcFjJKgAcSHvBihQveH8nc2lnvvfcm86sqgbKqAI5llZDbxfTvhNzieW6d+lNV9amkt4KUelJ
6YjcdBaLkq5Ul04tdgaKrbqRt2Ccjjjzz0tED9s+zHES+ubxUmb7Tj/eKhwRwasbrLNoTlr1Xxv8
nsUtc5Ac7QBnxMP+wmix8yO2ckcrQJBxY3AX3TmYhutn2U7HVQcXBtOdnraVPNbE2LMdnTuC9UxK
lppzAHg7J+P0hdNV9LSt1rEUvnQ0ih85635atqFwzVinerLuegHgx+fDxd472vTmUpd9NfloaBsk
lWm1r3r7WzuJ5GtXP9/1r7ECadOzh7MXXB3kC7AkqI7ioLtw8Z0esFU6CqdHFPSIzqU4oqaBB/gJ
Zcbvzx88+vcg9//EjQVcbnIaaY6Ya5gxoyCh2rQxCCDXo1vgtKe4KVxAKMBAvICR32uITX8GyK8A
JUcCYl6alC5Yv/e+mwZUXnDw/6+e7h/jNtnMzeHUNtC2j/BHKms9AviCPE/G9KusVydFEnyTWJHs
D0OPZQdoc/wVAa8iBrBIHDlxorTzp8CJvaV3rqCNmjLDEQWEmN7i0uJhrz0363P46K3CCQlyAaT6
FeJEqomL2qG/Pm/Rnfe7lUhy3TdFoVSUVxNNnPk7G9+t9cKcu3ftzYTO5sKNlB3Op8WCQnWW0c8A
+GSFd/i1Z9/M6Xx0GSIFsBwJA3h8l7emfWmGC9/dzlDsbAaAEfaaBigA7LlWExf+cJjNCYnvcb+0
mb4Ufr3TtFsdps+nCeazAovayLw2tn2yVXNhkNx7/vMt/xpiELTSCUCdotzqrW9jtPwhRIR2vHSO
uXFM0WRNdRFGvDPib1WULbzlLZ9apKnU1QMZ5BU8UCcrFPd1eIneuneLzTDgYByYy9rGzGgKSDlY
VcQ8ElAtlOPvAt6Ozz+ovfbYjAXEivxq6vBDnADW7FkcURu8MCvuXXrTiztnDSsXJYIcIAW4Zzqc
W8NF+/Pz597paFulY0SdsI9GzFZ6LFMUCPJQBE/zeklEsfPy7U0/s9yy6ODDXU/Fwh+sykqKDtsj
re7sS3fY+Vq3sXPKJm4nodM4FUDC1YVx03ry0rXjyKFyZZvOo+ddmB4d+r8HM/8Y8rcySLmOvtuu
7XqSVUcyAkP2i4v49uup0O2RKN796ceye0f/qV4NPIdH4TLQ62nQ6oMEtO6bdHw/48uMbE0KD9T3
WTYMxIO5etJ97b6NXsVORE7DFUJvKjCqaHkTFDCdhh2sfdCJlLfwMAfX7tRSgMeQ+tgIf3mAJZQd
Mb3K1LZRR46DCLwjNcABTLnj/NZNJDJCljWGN0KlJbQQH0YHaklGi2HLKkzzQoJRDfGI7dlpqYMC
dC/XPBRWxf6TNgM6DP8dRiuvm/Khq7xDKAj7MyEA5k0PlnuQUPl/g8ZhfAgWNsNJOvjXiJ1ZHy0n
nKJkgI30ehrhsQX/urSvbV5M9w1O2U666YtfoGOWh6ipyrQdqupdVmv/E2wC+4YFdGRJ20x1c+Bu
PyIq0uGnmQcuvLFI/Aose36EX7f4tqrZ+Wlhr581MEs/hWFbtjGYaKCEuj5i9jQzWNGwaFni1m7c
xJ+D6cStvr1r50pk2J7CBYEeDCsxfji0cP7q2CqtkTCYVUD/gbsnrVPrL/az8BXDK6aFfxP2g5OP
ITw5TejTF+Op2s3CVpVIEYFP/wBVCJhbYc/lwa7b8FF5BCSnKnQHmXqkp3dO0ROaGI56gd+s42tg
q/V5CrSVhgDP4XMoYa32hDnUupeHVq11bmk1XiuflfnM2JhNRMrME2pIl3kAlKwiA47IhvGKtKuG
BE9114Qakol58B8Lqod3bNDMgLcgyNUS0g5a1X5CKBiKaoNyexnjg40eZxAAniLXg2uREOsb8tWK
o5wpOdCQyLSE6fkIOb2fWGKkMVvW+ZdPq+5GtLp9A9OQ39odfI6YRvT9PITLO9zNMhm7YYBazB0P
lRv9CMZAuogNwjetYIjMRgr2bjto8TtE3fJB09lPMd2Ymw63O3gzK1Jd9GfyPsxtkfLGexoO5kAa
xRLdj+rZCZB+EpYa+lsPefa3Za/ot3J21MHvGvaAMNAOtkTiAM3gFkBVzDp1F4snIqJRNrjO8OaB
fnCQxaQzaVOeQbyOl26bMQsrXAV52BMSznR/u8K9dhP0znQwHgyZfrMEB68KeObaskvq1i/udOvg
ENdDLb1zKwIxbdN+97qeAk/eyhvGpIfO2Isbv/Po4zoV7NZpiznp4ZZ6txcHjEvHsh8nIrqUC3Co
wScJ3Me55QTwgNC5smd8mQ3QJndiREECAIHq5xqs4THiXnG0gMHIOtcb3hx3+Wgpc699pMUcewAE
ruZh8UAJWOdbYDdhhHQdKkHPiABmLGbvnQ5mzZTd1Q6s/0DplMPs3QFjOib1ohlMvIsfpHbT/AGJ
VsCr1EW/kGsexCXEq+Aq+CUcyiwa3zhkf8VKgY7zyoPvD82VvyigokZr8t/qcip/rU2pEib5vOQ8
CIDRMD6isi1HJRYIo880NEELg+pUHCbh8gcoCtsneKFBqSfjwa5C9aSVEbB4hO63qQlsBu++ceMW
MsRMi8i9A35lfIUT3M5Kpys/XPwtx4ojxGhXj2G8SHBs7NWxYg7SV1oq9TGJxrru7Xp9A/BYvJSw
l4EeyKuPZoEVOYEltfoRzWT1rvp6bO5g0XCPcikhomw7rp6hS+TXEUU6i3AANvAmlGGzCTq2I5/9
CTnRS//DhaGcI5oTFNvAIBQInSz67XeVFSMn3skMTHOHyZ6CGIzGOZnGxk/m0AoOzEjnamKTm7rI
/TxRt0MJvBYFpPKQiBxmAIK8g1+E5ZEJ3kKhPzRhByBMxRKAEKojL4L6vgiRUD73HV6kA7IlAQHi
IAoHUg0oKpJhAj2wbqPqvvR8+ryuVvs8GbG8IpOCHm2kVd5QOs8pFB6QKehhOfp05hoy7gI0BLdn
39a6stNARt5x7Vcvnvp+PA2Lkq8rSLgx7fD0vHBIAjDRhASbyH91S1c/iUUNGdP28BNWb5QWpgZH
57yrHgfZRoeOKHPsWiA2AbOEk6xbpwGR18bKXPAD3oPJhY6rHbxjCUtzClLpmDQANyWlbcStjQDB
w1R11c0CN/kv3Sp5RzHwH5ii/Dtfy/4UmtqrE5y9uLeW51jXACCqK3wW+EKoL65hxOGHSZVVJjQS
t/1uMpACYNzWaKYBeQyCHiAXtV+VAKEiblvqP5omoEtSR/Dc96hr3OqoaO79STvHoPfWOzaJ8g0+
KPrObF7nbdQ2t1UwBUc6UDedAMvKjYMLTKsWGL8781CPXZ+D+DKBOoq59yW03D42QeE9npV+OHkk
/HmxSwQ1laOx+yzSVQFZwezkCjXqdPaa5ugKUX9D0A/HwOwDubQE/QOHgTsBX8hNCt+MsaZre+w1
a18lXNCHiLbNm7fU//XSH4MUvNLlxlNoqxCRCy9YTKDLFw5j16AITdceiI4epDI9TithcgGLBPmh
0frkYqf1YYO702WcswB8yhbc2faOsyiW6OIjx7DYuG0M3mtBr/2icp17XyB8MyNjNx/qqJRvUWh3
ORHgcIlOiis3LPSZp8Pg/REzC8rbnjRVlxjLHcdDj+HxykaSMkmiDrPvaiTYwThBFc+2cJy0mRF1
NNbceVYNxG5yPrvkBOoRLqA/ABz53MqspQgeVwCIMwxbdoqQ0+mPTXuYzBc+6/tlRHSQhEkoDiSY
vPip3S+6+nqNS9HMHw51ZhUHTuV6mNlAQUk7rH/etTVAOBL5IoKMmoiDMfBDjvhaBFz/pKgTZ/HK
j6DABOC2zh/NwZxZAJylOTiE1MRdA2d2Mk1+mNCw8xGgU4N8ZhV8TgxQsbeuZ5kjhkKQvBQdr8cz
goSzFSBSNUbAuAICUX74VtScJPFsKIH0hKAADKWxj4WalQpQS1N7CcPrKgzN0SvX9X6kKnr1wsU+
oVTtniQ3U9KiK/zSDQVXZNFjCsCWtHEuDQ5E0wfNcZ2ZrRPKirUCNwDbgHj04CeBIcmaH/ySjYdZ
8+4ELAKOlGglgeRam8PSMJUbETRPyE0rm/uAVurE3JW9eKOZo7iaO+vOtUqFnBRdY7h3B4u8CiXC
P8by6x92ZDD9hqvX52zFehkqABBKbM2vxiEkWFxS+TCHEz8WPjEv3Rh0j6LGBMLnxk2J9tYQ2bVB
U2KDWK00HrS9vkxSzH2KxHoOOpU/jkEuEOmeafS3VyC+6rTsaoBvZbGIewqQmZvKQJD7UHgBhqIA
POysWIX1jci16BLJlPunDN315M6dvgO+AWdpEEllU8gNcEJOLRIdcKj7hdTFH08vfdJ2hf/dDMKL
+TxPmfRC93mgZL5rBiDgkLG9elZalm3xq7dDywfpiBs4M4Eimh4rB0vNhPZ8OMBuelW32gM0Fw7g
jAJNcqQF+DpWIAPg20HXOKwsiqD5JAR4XDH6aTlhNxvQbk2n3hQnhE4ta1JPq6OBVQHrEFRhJp8h
IGCZ0au+X+cpNPGwVkTGovXmRyQUrodAnktaQM/U56W9hb92AMoi9Abp0Y3dZE7fY9GkOqzxO41C
CZ9mkgitQcHCHCuSRhuMcAwYliDxgkI98cIGZqSb8MQK67RrCX7LCcc05XUZ6uLEIKFKy3EogNt1
LOD8uWVns0PEdQ/2RKZ9KW8h5GQ5Xq+TzEPkHEZftGkxO/UduBrF0fQQ+vcOA5cq9Gx90zmwRczR
AEBc1Lm3Plak36dAQcdEF6s7WIKpR9hFSNaXJripfcwXboHcr7DqhwfpdiaIuxaZ7q1dT/fUNmuX
zH29wA7JQNy17AJ/BJV+tVfAxkLHAlUI0+6rxYfg1nNbXsJhpPSxjhr/4DI48PoBS5BYGqtIOuLX
x0JWdu7xkR8nxPE+2SWIrisW2VdqLdVpDEYuYqzAeIqURg4vw9JolYJbXoEsZk8fpd+F77rVTcqM
r2rEVCM3Jp7QcQ/KdexTBFvSf80kEbdb86ZPKu4HCdZ21Q1lXZlZwgD7rgsHGQ1sHfAPSB15tYNV
3KyQu/1WBZzsMA/oI1+FcwQOnaSwrXipv6KRUPqsHuZ6AL5sakv/wIjVXruBYkevd/ybaBEc/YaT
wzKYEhtP7uSl7Wvw69xRvVZ9o3/OSLj+EJT5P/D8c51w2pK3uUDGmOVYVoa9uvjWNaUNOBYKBget
tEmJLaMrDzj596B1vGskDq4vnT2nESxqiGXpAL0Osa0DuPK6r4R8Ui7WSWkvagbCDbPHKCFW0aZV
UC8HXblrgTWxc34oBSU8tngIXqiiVlwxzAT3kvb00e50dIIcY6KHkpbqpgunPhsWOOWTDsolHL9a
NftQ3NDmqAGbjD02tdh1uV1atbrLGHP92A5qih08INNRCGIV10a8cdbrH1RgRZqRpfHDe9YK0T0T
JoLqA7JbVmU1Ns0sgaF9fYNUgJyEqslVuEY6jjqM8+CW+xhKvBmVk+dA0SKbDfGz1hMtS1UknWsQ
sAcSI1QCXdnRU/sTpwUArksDhGpYewiaMd41VmIwxrmT1C+gSA9l7FuIB4pDnLm8rtrxq7Q0AFTH
mFCc3J/coMaCbg2u+lFgRCixHT0MUfEfQKQS6sC6A/xqCUh6jjoNE+AmZy8tQQ3E/kA+yBCgn2T1
aCiT1tV6yiLFYI4q2oYlFqpav+FCnw6TUUAdohQij1G9ctCFQAGj7tC/hoWo8NtIdO0Ccf2zhMMV
PEfQHUa8xCcSLfaL5kGRDvABYRBCrNhJovwTGwiPIQgOih5EqUHeLWd5WdfI5mD1g/VuxDgje0WQ
HDTr8iacQoQJS1vZhwkm99QIsNwmaoljqP3mVo0Oii0opa8IkPO8IyxHSCOMINTFajtGDQgHhaVa
7zj2Rqk7YQEY89J2rs54N3yN2BcBgWmkuBWRCLKgBADNsoAmq4aAHYqAzbdA4E1X+IDDxFlHlUWI
AL9tuSyxFQijY+91YxxiJ/uhOey8hbM0ByKc9qGYwgHtu9Yiw5j9rOA9TUnUTM/wurbYsxjvyivM
cqZo0YMUit53UUGuDXxeCGhevSJ162HOWkS75RRdGL65aYh+LD66aaxbQ29aqwCHvzPmFjz35qSH
kb0AMbT+wPKRv9fWOCIhEFN4alZwImPQ+Oc7h1tyxQocZQxmguAe/vj6xjJ9d6NwcIgZGvWjw4qN
6aORvfkdTZbzP5yd2XKbzBZGn4gqmplbJCRZkmc7iXNDZTLzTDM9/VnKVX6OJVX51kkBarqb3nt/
e32OZ9uq/Qv+qAK6ksgaWqirdisrMNmVa0Kk1nYE6CT1zY2y20D0JL+KZFwraKM3dl1rK0fEmCKo
WU/aByUDtR084bEd09c9xDfIR45FnlGPXyFISup9yUCgMpbhN9XJ40dWU+hBkY2PNjLgdTmbdFfk
k/S1U1jmoS/LgCAAkVkTbNJZKnSWYiWbks7YVAvfOEOpftdX9r6dRmR0CTZqjVKMu7poqjvLMYZH
G0H8tjY17dDYUXVM9TT/6YZETnJSna3QLSPHBmYMtqQS7ZtxLEDbqdnwhhXEtLWtYEg99q2EVqRZ
PSRCtE8WtKvXCMb+OgtzPVrJVDX2HARVWhV7nt/u622fk2ltlMk6klqniyCbzJVDBMQHX5W7oKYb
3UsSTDqKkOoeX4oK3FOlWL/dMeHLGRQ5HzatbLQXtauFA3kxcHZ5NTo+wNTe9YOumkeoaE5CDgS0
GxYYyqlfmAjZ9SM5joDXmm6Ldel06+IV6k3mML+3jRFt5ygSd05o8MZsTeuPjZyNp0I6zaGK8DTm
QgFn0kAZxkNGjFSsaHDPvpP5M/6IQhlCkmlVT/FGN+8VjaKlMrRYNZimjSgAAGj4Xc/6+LmvRAe4
q6p6bW2KsLFWlTXIdzBsyQt5Mft2DFtjWDtaXNynnT1uYlpj74s5Emtek/nQg4zkg5lW76F00yen
jrp1J4luqI9ifOH0TuOnoLB9dRjS1aS66lHXKgdNuVZvyizXNlVcEgqJsSIXCmbua9BCW+GUUz4E
bKS+g2BkJ2mQ/Z0lhr0HjOfczcE4bgNLr2/0oi5eNFk7nCeouXzTInKmOXG7P7SFvqM5odlWfayC
2lPHnYGoY6ItgWozngHZOyDCwPSyiTboteIk2kMwOvlOlTEntqkggvdUI1J4hFzD0yNRBKT2iayE
LrKtwaDejpbrwvwooiTz8JYI7xrFjdaBHbcbToTaW11UcPTC1tWJ4Wp0BgB7n2Y9p6vVMHXKuQoz
fqurYFG3ANPSXw5nqL2T5QBa1dCZjtVMUmwFU9TaDCbAoWTM5x/l2KQCGZvVbPve1L4EIBP8WWpy
gLqLt4LFqn/qIe97/VCoP9QigkrJ46yUma0mqOlOpC1Y2/Vk9G6xXulBoiXub1iC76ra9Jsesetr
1ZnZRnHL6lvRT9pbU5vVvV6N03epJ2RmHbf12z6qXmEJSr/Iw3StRlh31bTmAvgbds40KNvRwD91
1w+l9sWqrXH2sMyspscwVcnHdmOOIzpIYA5RVARe7dPZLFTCbM8hwfGhauL4prhy05lSWQmL0G4a
Y5xuibXnF4lbvJcqpvpT7Wf3Bgxx9ljIpjmSuihOtXJnQyjm7mTA+ayKSainfMe2ZS5PJtx5vo+I
8oYV+htji99Gue1nkMZ2YD+VSubw9ePXpCHZurHN099mX0bHjnwaBs8CQnQTKysZ5rTNt4G8K8ei
WbcUAj137jgJlBVWdYRBc+H0q8gi5Spwg3+jZJvcKjrbNbDUEaznZB8A6Qq/7tL4R5GBvMioadxW
ac4+nyKp4g3G5eRNlFTaFfniwu8DbAIH0JBPbAwAQU2l5OyqF7d4NJmcejkHPmvQTvczB6ctVifz
TTao5opQjMhjTFqO2OTB9SnQtrHszOcQAcCaUwefVTnFfhQoY+h1iu2uKIDUGJBE+fc5bRNPi0wW
sAvyTTNmDkThkPr6GIuVVp3S9/X41RX2yZJYTbnylH8dy6i9n/JKvIAV/to3SuDTaBJ+xYbyfVQV
gKN1n5vr2BH12koNc00R/l2fiuF3p4Uk5EY8cXhY6adDGk2+YbPzeCTcXdXDmZFMr2u3GydznW9z
mc8v1RTl4SqRJp4ttZ64dDq7ox+B7MHNiT6hPGK7tOlAwTUEJCpU5vEYInl8MsKJ5d916VPaR/VG
C1TnRnJK8fmMFbdq5wT3cI/Lt2Ac5m2Y6sW2UdG+GhJ2OEYcZIv6avZyTiX0tnB434CZszbRROqP
A2d6N3IMdNcWbuerAH8j32h0mmVTTVv15ejucHdV15xEHd+25AlUbTjw0ScdrP8w+tlcgjGFxutb
cyAfm6EpDnjkpSRZlHBX1Z17hyqi9aXOETvtCrxOplpuaZHnA94DXvWCwJm/cCY0AYun4l2OqUu2
1Rq9YTanzlNCt1ipKozx0Bx+RiHxm1d2mfkqIhWotpO1fgMS+91VdLnS1KnexLaATqmRsU+spPpq
TJG9n2Y5+Wbt5GusnU/Ti+hkjKEaQLl0VrAV8QJS+EYZ+Px8zyz+3wSwGUiHiovL0HTyxp2CcqsH
FJ8U8klvcWyoO8DF/YaqNIES4KroGAwmq5A8qBc5VgArtHtjDyJRgPXPOsd77wVCt7npSVbsQsMy
H+t21vkhNnWXVNFF40UTGdLtSBXgtG1XGG0Fiar9QpAnviltIO4DIqltqWjCC2SPx/ZMoSbObf2g
JeSjqR41a1cLzfU4UelMouFbZlXzmpMOV+3LdFMoqbpv06G60TTbXmFRpGyT1h3Wbh93q1Ep83UA
Un4XCWb9WJAi8CbO4U+OUsHmlVFwGIdyWI/uXOzLlFASJqV7ExgzJ+kuSV9KK/tJCYZ2rjyLfbcz
QtLwZEyVIVa349zzWsckbTyDk9UdM1SsEw4iN1NWpQcyP9M+kNG4T6jRraeO+DQPEsksNvqHJiz6
LecLx2ZtGwA+wyBL1pysJm+ommgXNHG37w0KrsV9gbrc9sLa6X62pP5XdTFMwpNmYe+Fo7fbMexj
k7Jlaz4gJI7xBGtLE43m0P6uSPTfm3rS9M8RCVYAP46m3Y9Tz8JUo6raGKkofghjMg5O2ol7Levi
fWtbjrUaZEqlKk46IByTo+BWT10H/Ec+nZyxRtFTO6sk2cwoLPKVmYtc90rOJ35ameKb4/bzrZvP
Ruc1fIw2xTBrazsbSBhG7Ii471bWRimq9odWK9kGKX2yjke8cCqOh1+HdjYROtVu8iPWi7L3FbXK
dX8kxv5lqYQ3PtTN/uAmWry3dMv6XnVpsQ/tYvzVUeJqPSssYOk3oXhwIw6VZCrFrdaWBvM5SjCA
Um/j2MYNqy/rW8DhXQoGPm/MdcEe2awNCt6Y+znhtuhElvt6WLQ7OOGcdqhRJTeNkiZ+3KbRDY1P
8/c2muS4ygqa9IdSDD/6zB6+jpE13g11aGyUzNK2VKYszxBVcltnfXOX60N+sGLNeBaZoajrQg7S
t0F3rFnu3bYuWvcIV356xE7K9c1wmraijHDejsA1r+w2SjdzC+ZZZXciRQv8tJJZfkcGL/KBpxnE
syrIjkh2/Q/ATvOKFF2qkhgbWReuUQTfjbaiV7GPw62NZc0GK4buMRdm75fkS1a2nEL6b9TiUR1D
gZ1VrW1CFb88OwzHFziT8ICFk9xWvxyhyBc0+HBao1Zr6FKo9Kq8k9CTpJcw/fDBI9UKO3Ycv5lT
wNSRdnq0tdTmcTFpFUKbjmmSEr2psjHvVKuvflL21kZCDM1646DTGV7jJHq/7jS7wzYiTEl1tCCP
j6TEzeSodlGJ3miWFJCNoX+Magx/PcvE+WRIRZr5cdDLndXpme/ocph2DqjYb0FtKpugMkEZ9jDc
jyNd/qUnoAB9j1xNvheZGs9IyczgK7FPukYVJG5Mu45o6WlyLNbUlHhoNiaKzkY3rioHzz2ZycjH
qrR94hg63gewfUGrh3HtmTCfb53WnH/HkaKsyrRX/F7URbQq1GS8TydtfhLqGH13nGLezs48QrQd
RoiyEyVMdolY3tUxvmGTHr05c5FuR9fM/kjZpntSTPJVk7q56nRI5quutF/1zhy+VTGMQzGV7fvA
unutqPHr2xqC/86NOCF0Q2rfu0Os3+ZGg/Sla9t3dVTT29nMqo0S83xIUbCpIE8fA3ClA/TkUzHY
OnH6lAmi1Hy+a7KIgC/mK7iWMXqdbaboUQvO2+ZQFqiq6ptmLjE/1PPqxZUcp3FB0yiTxG5dmL4Z
qd0maimguLPd+R1R3x6ktEEMnCjubzuy8ucMB7bE69qufprLom8JwSeMOAAtKp6IomnXCdVZlRjV
P+SpSSCckwL4Zcu0ErRKSxUdXd36oNVdCr1Krxde1ziBJIFlu8g+BJ/IKskpeKHQcVdkssLH2SDy
jWmfO3aUIt5SxzFfbIDxtxyauqfMxpawxqJ13UHd8Zx2tknuNBpmgcTTA+/noShE7vNdz1aOqYeP
gMiHB3sYbq2q/BO1hbirTbNeN2lPJTwT6bYhUvHUycj9sWSWekkLMAffNfE+UOTHcS9q7mc+jGv4
IPmWdHC5CcPBPUzxTJDtYJuljKrqWbrZktexyndWW/IgaITe1IE5PGjDjIni3NsPGsWPVSOTaF3X
JbkDrenIkcsx8KkYTbspplNhICj9YjhWdm+qjnHn6p04UuYBiMgL8rFRpJLUz9gKTMgg4BK1x6bV
jEddD413YutyV8GVb1GlDOrWkAG5KV0LtMdBaMnmVIPu0XWkWDRrxCBURG3ytgEFGjHGma8qzM2k
IwNVWml1K0rS4TIip7MOHCMAoFAmh9Jqwk2tm2BiszTjczbIhiN9YTeB5mPs0ALxuo2aYjI9SVy8
tynoUV/iq9vX5MwhZI93lD+AWodd8qZyeh1WPd3tP4u0eJ+yAPuGOLL8ElvCKzLJc9K2hUwytfGR
sJ1cHKYc6QymhWC6RHNMQFMROgafE6qqi34HIwc5EaHcOFikDXMamIgRSNpn6cvn9H8LdWTTCuJN
t54OcYWXpKfkTomCSnPeo3Ry/cv3OCNgVBfayGlG/VX2Wo8XI9HQIzvu5ev+VYl+pMZbKCMJKVLh
jI6yr5MOYm5KGJpEq1OBNM7oAQakNWJlaGv9FkYfG4t106CpU6or2skPfxdfy5PU/R+hrBu2M5sb
FmtR/trYzxVi7ss/7ENRJhdeqJ/z0CFqoz/nYGRUTGpPKr8tdP6XL/7hvOXiC0kmObK0YyMN2Ejp
WBPNSjExbtaeB/uK/vnc059u/M+wVAofhiGMw0M/pYSUuxg8b4dK7HOPf7rrP1eXguJ2R/H4MFPp
M0ItWBOVbkyL2riKecgVqee5QVos7skVc6WGUXhA68hZ5w6m+i5oTS825yvbx7nJs1jYodsYkpc6
HFKtWoXG7yJs1pdH6NyVtf+OEHnXCFuUzt2rSb4t9dTHNv318qU/7FRj7ixWcql1yKBC8xQN1Xeo
D//g9IpvxZgTCmuNu5qc/qsC4PST73qxvgX0m0rDSOJgiTczfNCEs2qTpxKU/+Wfc2akloi3jqjE
VazGOFDh6G7DunRPHtrXAO7nrr5YxbIZSoSANd00fbLHF+s+I6H1uQdfrOERKVpMNcvdAzwKvOTE
obSvkUDPLF9nsXwnQlwMaNDLlw4iE4Evcku1x1fT/OHyw5+7wWIFZ11PUo+a+EEW1Z0eEyjQGPon
Vq/Rhz7sNFJd5/Q+/tkhGrcw8YcYczTnU7QeglK/D7GzI0PuYPptZ5V8lNQRHsu5cm7ncoAeePmH
ndk0lhg4KxRtP1s0lThwiT1VU+4GDh6rdDjFwUZzjSAsTtP//z57/MDFAm9DTmKGS780Atct+CBf
y+p7BHWcKcefY44RvGE+Y9S2q8Ucry//tr8Us49uulj6oS4KTdGz4gCjXr9TBI7CE7q+eU3qn7SM
E1Z+hPJlkynS9HrhxmtTs6NNi4Ut4H9DWbVY9u2SBmOgzAySTV/F8h4xo7ml0m30xN/YpQURGSRP
sfXqneQ99Moka5Jd1LVjhIBomm+1rkq+YqDd7bDDae7i2RlvBcYwD20c6FujE+0RYtb4HLcxUUXT
ZQaJk0L6Xcwk9nnc/CWWEhYp6VKHzEFVcDAoKUwfVTuZHo0mc1emO4abYLQsbKcdbJUoz6E9cpo4
/gIt5xX5tbLNU6H/gpcb7ah3ZtuqaeSNNOyT0tjRDoImjUMfWPO61odpNaWJdje5MvMTpdW3eRjq
fjobCfKgmfK6q5hUVYduvJ0C9NYwgjhFZpn1kMDl2pS1Sag0Op1N7DalJYbuNr6G5qQfEZyq1z4a
Zxalvdhqe3J1GqUYZ48w/5QeFIG8sborFIozO+ES15XrPRIBGoz3Nod0+jlDzOYuT8sza/3/QF1Y
hcxJYjh7UTUPVdDKtRkoL3MftiuVk2zdlX5nJDd4iPuXb3jupyx2XjNNYrXVOZrZQBE2Y07POR0f
2pVDwZm38Nco9J+ty4n0hJKQ4u51CtSOE/mWCcLTvjJYZ559iT4EWtM79TCzP5FsvnFzpFt1b1i7
yyNz5tmX+MMGvKbTmHyTnF56E6XekrQ4MO8rD3/u8ouBV5SqstVSzAd0vw/zPCJnVjFN0KzHzz3+
4rPXi1Cn6M/ji6lYFUGwzsq7OLGvbJ/nnv70939erIqTe59IVgAUXEfs2hiIT3yNrCj++vt8sDnb
pzf+z+WDdFaTTCuD/VzV5orUrcSnctq41PMPdoE71dwAEMxLRV93rvErzqv855Dz/xWZEbQPk/5q
NJG+HqNTbs+lz9JH7xduijjM0CpU8StuqNlWVbLmSBEN1WcRTtYjvCi0K1Zs31MNbLdG1IltILpq
ravRdBOqEfLEpIlRofENfFHDwNkQiI2Pjdr9gDAeS+RL/fCQGU62cUqZvblWPOzJDQdk30vjeXTZ
30rH1TcUtojnkdnf22xU4artxuxgODFmoqpq84mVBd6PPSZRRjpvpdLJQzALVPcK7qhdImDp9QgT
SJu6pINH4wcpvP6HmcPfL7SxfLfirkQI0VnfolhYr63SDfejineElYfzqQBgpuTLM3zpNBzhRFN1
d8OEc1Nm55ImITF+lZmtf+tdUd4pk6Q8gV42OU5ubO5l3BqkY2LxIyiy9s0xjLlYBw0wJ2PWiq1p
V+aTTclzj4y4edLm3rjNZws1Pj5syk4OZbyz2n78UluKc1RdU1Apw7zN1wTaFhZYTArPQCVemTjb
JlNGe8uEkK9SRy9Gn/VCe5t16GSN4WRNMdDD2sz0olij9cIaSbHIoPhNq4DyrCfQjlstNr4rZlf/
FFEwbiZkKMc4SNE30059NBLsCwPanm5oWSHNJ5AwNZF4jQPFRLWA+fUxsyWbb1TWni7r9EWprGTV
Za2uXtkIPo76MdBcrFS6rfJGtNibmOZoHvDe7V5RqEUvcwcu3RNNYexUytj38UzobBR1t6btiFQc
LSa3aYBtMPnb+cqX7dy6XkRxQd8ZVacO7r5Vjv0k71RXOZaiv7JrnDlQ2tp/l3XfT5wmXdXdW/IH
LQmYkaEBtu7y4erOcbrSRxvH4lSX4aw2k+hx9uMw7i3iCi/PKWQ1+jttSr03a1gAI0lLPL3tnlXN
/Tq6ENBj+xq45cwvtBb7IraqTuNUtrsfxleBBr40YogPT7J7v7yrnwlYl9RIy0qiNJAFI4gMaG27
UvczlOPUFRLNI5mY/VQavbmZNaf/DKjSYXoupkSWEPcljQPow7kztFuja1dkKK4EfufGazEjsLoa
DWUk/ynU5qvTVDdhFB20OnnNjeFzU3qJ6zNDIZ0h45SQBrgKGsYhMasvbR59MkqyFifNSctNTZkt
e++2KZqqSrWmr2YUNy+oBiZ11dFD+bnBWoL6qBlXLplq1Fs40pYBtU678UwDF9Lh5fL0Oh0+Plg+
5iLET5SoGs2ciG80Ws/MBy9Xe9T236pW8fjHKzveubssjj4mZotpXgg62EX5k2/lbevmNQ6pwzeZ
Suqdutxc/jlndjPzNOv+OUawnQJJj0L94JAn9xolRytf4+6sqD8u3+B0HlmOl+2invvvDVwz4AMl
guwwTN0xCroXyuu/P3fp0y3/eXallAPQs2g40LKAY2i+aq552J176MWCTqmTK0nNlUMqQ0o44tL9
iUzpaTgWq7kZFZw/W5D0aWQe4qk8qI37ahMdXh6Sj17n6fKLzT1GZlDgd0qHYVftSjV4peFsHU3p
tZX80bw8XX+xkjFbbemBSPpDAOkms/7gV7edS7y5aY/OCFc/9SuWzCGrbBrbOrG9lF7edYqxo0v5
LW3CT4Qt/Iglc0hV0SdOtdEjex29LtZ2abe3y/6TV18sXcyv0jki43QIqhIjVwFXEC/fo5LJa24r
Z17y0mGxxKuKBpM5PIgi/hEl1oHy88+pKp8vj/5HH5zT8CxWbHNqT+hKfgAYtHtK9FT+LYUuMypw
Sfdy+R5nFtgSOxSmQQ4yveoOkX40lGKrjdaVDe3MDF1Ch2IpWrSaXHkU7fOpSZaOwKc2nOmXaR76
YpyvfGk+SkOcRmmxkG3dqAKk5lS4NP09muKbemw69A7xfdPa26HLaRlxUY01TvSZNO3plovFPVZm
q7vB2B0qGeerIeZ+QdcJmk6aa4YGf4fpg+1aWyzwFKB1OsxNezDsoXxM5rbfh12OnbuL1/OTHvOV
kxJUQFylazJl9HZXCgMbIn5E/VtBnF9RBKahMrBMFTWeFpaIdiUdoPGYFfc4h9c/Q1WliyDRZ2x4
nU6cPDMikP0OlIUrk+DM9FqWH0tXzhD6R/RF2vBC/fw+m8KnyzP3zOJTFwOkObHrIJ/u4Q5qD6fW
1bqzHwMUbpcv/9Hp1XaNZYFxthO3zWa1POCM+4VuLswog7ucfh1sR/Go143kt9YDOrl8tzM/Zslz
aifLtehl6Q8CF2VadMQrRs6JR/HWv3yDMy/ir6fkP5/oWRWT5jbcIDYe7WKfJ2+Xr3vuwRebrImQ
Vslrs6ez8Rgnv5Fpt9Pvy5c+s/0tWU6CnmOn6JrmYCdaWXl0NhP0t5ABUNcKs7gN8k698rLPjc7p
1/0zOqGu6uZkTz0RrePV492suJ+88umO/1zZ6YUZ1oIrV8V3s/mlX/t0nnvixcHIqpVIpcXqNO4k
//v4Vu+vMY/OjftiQ4XWmmaTE/eHbCb1H7jpl6aotmZMg0Rcd1d27XPzZrGFRmZvV32CeXOjTisE
TPduGG60MLq5PHfODc9icxDFQAtsHCacSGW8s4epPNa0Ml15+L+b8Aeb89IAM9bdwuobyXKlp2en
RDM9w45qrBokSOtsoj0gRvSseIqj4I020skjNSyHMiu1vaErUk+W8/AGqTBZ1zQ4eU5ATwvptGLy
bDNQ14bUy3vXyPIrR6Ezw7EkTUUxvcfu3PQHtS3LLwDNk1usTZpvlwf7zIRZgqYKAsgUOEm3dzOT
enoVhjfKMHc0YpJRMNOqvbKHnbvP6e//rCUxJXHeRHxMholkE7L62yh2v0xppa/xlRo/eZflXlBn
UDVAjh/s6rGz/+RRtYrrG824EnecexWnv//zI4ZCkV1NRvrQVn/i5KeLUO3yWzh34cWOYAhSYaHO
hR2Tfr6TiPla4uPMWl16bI4zTwx3iw3ByV8TVbSrxAqfksD88pknB9rz3yGZC2X+Gy4dDBXPS2rF
xTURw8dPbiz1NvS3miCDuuHAHKyJjJIi9ppcuTLi566+mI8c+0ZZqeVw6B3a5saYvj5tHXymcHc6
gCzmIXC4sFFUnj3NkBAqt6cE4eXx/ngdGUuTSLekL3uah/JAu41HP8tqBrokk6cxv/Y9PTcyi7nY
lYIjctsOB6vVvT46igrV7XTlyPHxRMfm7L/TpQ7VKaAKz2Ym6IWY7tXu6+Vx+ThiMZYKm4bmj8rK
iCSQte7bCLVvo8EjedbwgEfxdGX0zz3+4tPkNqQedIvEA3ZDz23SrrQmf7z8A/5mF/7/u2QsRTW0
Vg9VMvUdIW+Q0N8zCNWTBY1XyP2tNbWRcN0XnU2TV0GuAD6r3KqGZtEvVidryDBi54Zle9Bcc15j
pwYalljqoDRV+5xFdHJIB1oE7bPmKnYK584EKpWCR6DppKftfRNkkcNOKYY7G5DRVtPBmNt5aEDR
cjlJxOLn5d95ZgI7i6WhJq0+R7QdHmgKzVcFbcdYXr2YUaGtIALKz72opZbFLg3ask/1hTJ4NmmR
rxGAXn7+D8sorO2lWsVOdYgcek/qnc6e30BPpnCV/mnfYrr879I3yg0BjhdXRuvMhFtKVuxAoS2K
nt59g41SLp6D+Yq7yLnXsDjDJXSBtLKEohUkeyeOvIYyVKDQZzxeK8J8HNsb/1eTLxMlkZqeHew2
/N326jGQ4VOqaNg5tXDFwvSmrZXbMvsMPp33sqzSN9lg9GXM2jSmN6O+wdrhyhs/syEuC/TlhOZq
MNmzKqdyfV1re6/S2/Emr0iPX55UZ96GvYjE6gGAixE5OJpgtdmb+XzoMLB5N51M3kJhrNaXb3Nm
Ni2NCgPUKqpD7+uhw2Nz7N2bxGifLl/6zC9Y+rIW+NmemGLdwXSAE2Zu+9xW7Us3C78fq08FBgAq
/vvxgOSpggYN2gPF9gezDX7QDX1lOZhnXvL/qfdaPqu9VfeH0XGnVWOkhj81mbIy7YG2/ciwMjBY
SVCuOqEji5pLezPFidN5VpCOtHkOER13rXy1jLY42kkMbWsGyVNGseo3Qx8+5roJp4ZEIYSdWm4Y
lXojp8lZ67qsDuzD4SZ24+Y1zGS71y2tRc9Ft0+0imizfzdkoT3PNX3SmnpqeO0Ta7yHnVT6AJ40
n7aEYWUS5MFrgWUU5Ns+s+w1XezqXS9Fc1PR5bcxCj19FG2oviOl6r6iZ+7vNa6xbSv6L6WrOTvO
LYHnJrTvR21Ng0o0m5SAL0+RM1mZpZFlJdw6oTeVNIZpddswGrvXsaZL3DCITAU1fshEnVV6mtui
3Lp8zzPTcinwkEoIHMwl1B6hHsFMEIcU5oU2jz9C2X9uWtqLA1OPwWgD06w8ADH8GYvo1xzS9Hv5
+c8ca5aVbL7Ok1VWc3aopxFem1K+FHN6iAr7ZZDdLWTXT34wl56WKraJud1O8kBL2HogJ1Q66ufO
fEuJXFdFii1j2hiyoV534k0Nfl4enDNfmKU8TitoqZ41pTvk1uT8gXMbb+gAzQ79nNkPldTjVZNM
FBQdK1pLPdQ2l297ZqtYaud6I9asNCOkUirNn9p8E9qaFw7tlVd+7oBhLbY5xAuTFauUn4KuL0Oa
S5Xeb3PLuYUtnuzg6WIYrIoYFpIs7mY9sO8L6yTZ0eL8cYqq8C4tzWttNGcsmoFX/nfPRUfq2plp
dweqpbXf5yK9pZ+rgicmht1UGNZaYTf2K2lXfpXRWQj8SuzMYcxXupDN97C0cz8fgvTp8uCf2USM
xWLLGswDhzbtDvhpILHoyFJYlrbTU5UjP0wraH71175sf1++3ccSMY4VS9VMXmuhSI34VIlqogP4
E/M40z2Z4Qtdz99Ute1v6siVX1WIH6+jZls/HKRFUHymWcHNIDfiVTnnKQFmptu+Tm39oAayvum0
PLiHXqKCntbtTTZk9Q8tsvtbp4psH/KgOXgWJJB7kIbJRtHc/CfNCTqYStnHRzxJS4RVUFGSblKO
Rh2JjaLY44MqS/thKlz75wj2a1uO+dRSxVGctdmV01tUus1DV8Wm39bl8AXQUfwa2UP8W4x5dFs0
vYOFJ4bXkInD2stElhxNt5qfjapIfUvW1StaL8MLmRV/nFKzCy9qRIoMq4S4mkOdQX48HQSarvtu
jnXM32ea8DHxgukA3DmSYU2LoSSVVhRJuiX7HK9kWd3VvTV+iQuwFINq2W+9UVD3MMoOGLelrGnf
taDmRPXarkX3bY5NACqZI1YmgKzV1NslzeV5sSIK7ABIS3ctMlrDIVrOt0NkK39swIXbyAJKpZRW
d4RNEXj5wNhDCzR3UeSoq1zN7a3ShcpPtTXxfDPNcK0lRoZWMoy0L45slc2QJ9UrsjMNYo4arULL
BkRpV9oOslS46lITJOWYRK8yRQhoDTkgOzOALauK4iHVdUDAdFpv9VIv182gBn5zgm3DcpSRpyuB
ucqmHkK67r43VT9sgwBXMsuqmmNRusPWhp/z6DRl9m2mg/03FBvopTiVJ4xqql3ZfM6cEP/PLk6H
6FBXLmm6SI2PmlkD7Qu0X5cX05mN01jsJUJ0QmskoZ+rlfdEta5XFfFGL2Bpf+4Gi53TVocWusfo
7t3iPsvuo/IPNJvLlz5zkFh6xamFpZcdHa8H4OtYxdleSZP06BTrQf9x+Q7nhv40av8kF+vJgltD
S/JhnuTkxXHi3rCizCv75rmxP931n6v3MXOr4vR1kKa6dmg+CmksFuO1vq8zl1/q0QDEGWkPWuUQ
OVtXhZaDbWJ4rdfyzMgsxWiujJwM3iAHR4gwegG6/+XykJ95qUvJmU4Blk2lzHAlyGYIDV0YPrRN
oL6X8/84O5PmOHmvi38iqiTEpC3QI55ix3GSDZWRSUxiFJ/+PZ2VH/1NU29vsnCqoNFwJV2de340
/ZQlmThcf9HaF5j/bf0M5kbQO5a4dCZPRZ3A/IEFtz1ZO8erCvUfWBf6yCPHivV+UW/VO65sPXW9
WSozZcHzp4+SAuGfnGBpnYyTn8DzYYQx2/WfvzJudKmZPTo5io5wtdn3EzRC4AHA6mpE5uv//3ho
Cv+d9t6NeksVKA0wiiVSHkA18K9tUbxub5TRfjR6Lg/XppSlJsdtcM95Zqh1FKPpT96PxL4bjVsa
5/ICba8zUN7PueggGUnsE0ngm6OA/42z+O1666x9gDYqFyMtwPGCbG0pMyvg7djeA8YCD8S67g4l
6eLdbe/RxqhbxDDkgFT07LGvsOoMunqBb0V2YMaf6y/4aBRdGkpLy05tN6Vdli9YtXAggu/uL57Y
X/Pcve0D9FUxbgdQXhKTn/EPjvRpYIx/cZu1q7cY2f9EWXryF1+gL40wd7AXUqg8clCb9Lw4ZvuE
MlFYF6UmO0o4m5ydCburxXISVP+3GW4hDTvbZQOLQzgkGwdpePZBtsI+pG7h3InYa+4NqHgCj1Fw
HUYo3f0lT2BhUSX0GJtLH9QtiDiLNLows3BvrmY1HMsh4W9Q9pqwz+xStkH8WukfHZapctWhEGEB
ZyYtFsjz5bciY3IHiMRtHaRTMhsG21AJS7ZoSMVbPM6PArglGOrCLbmytqhgHwVE9JEOyzSMpIAo
rVoihz/k5gS/aOUX5IEOjypzb1goLu+4vPtdwCpzjzvd4JhRU4BP0EuYZ8+J+eX6NPmncfpglLFL
IHj39Lq1UW9ngzzGHLc9StYVYWENXu13va2OpSrG51ghByXghAjXf6SEl65tnlCM2fzB/Uqyx00K
kumDlUF5RG2UUUyAQsAEMYX5DB2S45RQt9m3FliKae/CW/36D18bP1qrWEnRwzUDsCWYmP2t3TEN
mVvvZsfeyOCsPV9rF9bVCV/GeI4Si7WH0gVrhsA278iwK79tJdJhwPB+Wmab2h68QI192l/wIFny
FazMIbzeRiujU4cBFyqbisrBC+CZPxyVXcUPibReR5EPfpsgOFSwe9/Yqq61l7YwVQAAjMmChWla
7lPrZw3PawWz3ts+RFuVgGqCcWLc51EjYbBpqtTnDB6ZPBLx9zTZmswf7cguAVdbk0a0lDd2WLzR
5V4QI/Xe5/ZW0e9K++hy7ZhMuTfCQz8aUb9LR0BFYcUlPl9vn48yIJcQoW07Fhw+KAz58qj3eus7
qcX4vfIm45WN0m738JkWlQ/zpvYXYQrlR9dfurJV0PVc5SQRBCwUHzRTGwjIE0KEkQMKaR+yInu+
/o6VLtHRfIttImCTTEXSdCmK88ca3klbiM6VLvmX33oX+hCWZBebjn0mA9gWqdfs4DWT7XIaWxtN
tPYGbVJQZ6CskY1z7vkYDqo5OYUKYa922xpKtWlhE+IZVWdVUdIzAHjAj1iqnT3c9vR/BZLvmkc0
vTKBS0H0AOxsSn8LXM9P8uV6x660jC7XLxj2sWMPZwTmzuckdr+KYjiRNA2vP35lbOpyfcKQ5Lrk
KM+m+zJUb+AE70a4/5VQMV1/wcrA1PX6KMAvi2qkKmLTQPwG5AE2oqLs+sNXGkeX6U8eT10biLtz
6sBHz/a+TC7OzxUVG6XRK62j6/THJl4WUaF1jHyE1+End4jh8vpX1Buzdu352trs5PD7A85mieDT
HYOHwcTL4jxWRrXR+Cvrmq7TzzqnrAzUXZ/dCvKieHbvjM5L4e4pHuAg+RKX5Ya4a60jLn9/NwWk
SlEJbNQe9LUlCezCPTA6VeDZdRu7mJVhpMv14azV5gy239FQJn5ZPKEa8MYxpIUe04TbQ8dwzE1M
2ww6vpwaiggBcPyNbaMFHxhcZ3mboMg7RaD4XM40DZrGUcdZ9M3+tnmgLch2jixGri7Nb3cPoLD9
aHLxAzSPjcevDSPtiFhNkMCkKRofahN+XCakYAdDmH6advO5MQf4oNry5/VPWZkSuiAcdKaSgXe2
REhD0oQA9nDnwTBQIpd8/QUrQ1UXhIN/1wEZeYl4FlQhEDv1ngd1yNbeaO3x2pSO06p1UNWDurne
DTo4EvQ2CTzoZG/79VpP41ZrdGPcXEYdahrhDW9XOGGAU4F7CHK4/oqVqfbPAebdXM7agSeLRasI
yG8flr85yrdverKuHlbclAsMYZsIt/gxCi9wIbMYW7F65WfrUl+BUnsXTtNVBIddGN2+GsOv6796
Zc+oq3wL3IqC6JNhb0L6F4AoHmYQRwHZGWG5qEIWlyYuz6rj9ZetDB+dLBtDNYbCFtFGSTZDQXDB
iADYaISkszYybx8W2GAPrONkKfI81K4dBZhEn+8dlL4gYd7FfoXq/BcJLcoR9rl5VCUe+5TMKTvX
kyP3QwOgeeIkfIdL1HE/ecQBDi9pvJODQtpQoD4JSrcUouGySquviAwmqIJw0MbOKAm7UfDP11to
rZ+1GTDEOYytrbG9ANBB1WlYisuuckuev/Z0LdTBZzfDuLTbCIYigde033PD+nr9h3/ctZ5eWDNx
b0wJ1CFniJL2lgm67TL9tkA4ue3xl+H7btpSpRqgPVz7zOqxR0AD3wNg2HDptpbglchMLk327gW2
kGo2Rk9F6fgmUVeGbbqP5Dm82tONRf7jFuK672TvOnUPxFkeKcJ+GQ2Nz51pG6EUVr+73khrNla6
pBu00BZX7haWMuQ9g7zKQVJBffu+7QYBHgeHtbAxiR2fyuycUEVh1Q8+9fWXf9yAni7KjnujGluQ
cSAT2YkYkAjrraubQMUbWpG151/+/q6DJMAgwOT0bTTOSHRSOOCHtmwqGE613t5tiv1tn3HpvXev
cUg7yrQ37HMBA3lX+HGRgEJ1l9XNxgL08TDwdJl2v4wZCLc9zrJx50tcWdl/82xr+f94gsPG5b+/
3uZG34kC9TcZkulqhqQ/7jZm4McLBchr/320N9kzKJVFjf41HZgtw01loE6T+4bhLEfVTSBCoHry
eeyLLSXq2tdowbA1UOroSc7POXXjJ+LE6Y4W01YN18f7Pph+/PeD2IBSHrPL4zOfpd+YLIztF3j/
waUa1Mxl655p5Rt07XYMp22yMNs6Ly24kfAlQyFEZ26czdcerkVFJsFOA0DSQiT5ZBn8z2J4v69P
g5XG0QWVnMJaSYAEGpU2Mx6QozziXEsCmBjCjj/uPpWOOF5/09o3aPOaZ2WG9XppkDsf73M2nCbD
25jLa4/W5rIgE4MuqqkjlsF4vJNm7HduEV7/3SvzWNeRDy1q9eBN7p5BO3Xg5c1tde/UVaf80hB/
r7/j0gb/m5X3dEF5x3G0gjVUfKY4VjFoPoCr8oHXwVXr59veoM1qp6iqum8MGqWOESw5C1Cvf/bg
bu3mP6+/4SMpnkc8T5vEKZItiz3PYFfIET51nVUiKE0kqBRsb2xBweUjv8Cp+Rn3cuOj1vpdm9mG
6p2R5nEZGUuc8mDOZAc73qmcb+t6XU+eQhJgumApRIUC576Fc3YCAv3T9fZa+fG6phwl71kCyKlE
4Xtxl5v5DpjAjb3+2qMvk/3d2jZwxGtcgcInhsHS3P2iqo0kwNqDtTmcIetb5i0ykBQMB29+aJPX
642xMgF0YfA8jaTAad85m6PzpZRQAYC9hNoXcJDJJLcSbWs///L3d+1iA6iS1fB1h4ZPBE4Gg+uJ
uVtH5rWHa0uyxefKNQCJiboE2ojUAPImr3bXm2dlbv2PBhjCegEh84LSJlQGAqljFTDSrMhdNbAH
bPpQn9rtm8S5beuiK4HHprByo8VletPcezH1E/a32PSdXImnuhaYxy5MccBZgZ658oXhBi6DtcF0
4zqsK4KNxoaurvbKyGZokkpwH1CPrTqQlWGq634tFQN50OHwQ4GZBVtV0b9294WCynG9n9eer03c
HDbcZkkkdOTeQw0bmLmMCu+ZDLeFHF3IqpSFcmrR1REcbzMfDIPfNhSJt/30S3e/m1ulbbOFWDnW
4BxEvdzuhl1qQsTvDZm3zyBFuP4aellOPlgqdSVYmWVzXhFQabqqxRmhHCBIyibAWyzUtMEvpMKt
MFdTZNSmuXcsCnQ8LfPFdw2Sh9d/w8pM1zVjwwDE9qXW5dwb5XNuqr2sb/FzwSLqaMu0SEdTFg5u
PsE/qeAGNAVAdlcbo2tlZ6/bk1nDOPNsgmOcyuDcaxRBbS1P2fzNUS92htweFCIbb/o4Xpn6GRGe
gS1cu1127uzZXII4awAukh0UsYSlB950oG31SOhn1Kz+0tHY8itZe6+2PhUliME1b8xzsqhXjIUG
iNBmx8GG80WJMTH330jOQWdqSbYRmj/eQKO08r/jPm8z+PupjkR2NS5hPU2wmIwL4kMegpfywd3L
Eq4jt4w8Uz9TsjkdWYGWPfcifZwSbEoSvuFdR9c+RFu/hrmyRGriQzLhu8hGDbvhFdud0ApL5Ah/
Az3bPNRP84PYJY/LRkD6ON6Z+llzmeNygb+MjIhip0y5FMhuNu94OjVhYkpjYz37eMKaemWwmTVW
Jxu7jnLLJqc5ratXo2BbNlJrH6HtQrMKl/0GYfQscudbri7YhoScRlTy7nFj6G50/cfLJjiX/x1n
7WwsYijRPRQwyeSxTZ9a4/NNo0ovfGOKW93itSRKePEmWPbipMZGqFz71drsAKxRXG436Vk5SRYA
mHlEyvCyuRMbJ+OVUaufzsayiSFcWpZLQSByeT9QyAw7ju8E6WC2CRVZGT/68awgbhwbuMaJEjBY
8q46jdm05dG29mzzv/3KpsUdcmD3IlMqmBv8AffqxhGjHcgKc06TdqxI1GflfDei3DeAk6174olJ
N1bjlXirF/jmtOddX0vUJveChc04IHu+AAQWFlULH2S3yKugzX8kModujIm36+N1pc/1Yxny8TIt
CFj2I9QcAYjjn3NOTL8HbK0Yy891xezdbW/S8i6pw4cc1wxLJL3X2fk7wrO/xTiz2x/QXN82RfTC
38X24mxxMw/hYxj3kIhlPmTn9V5a2wKDfxcv/7trQgnSf0dZZdWFC7tNErmQMO551eMeiNbtH2Qz
BuNuqbPswZTSgodtmgD+heKz4thRSMsD6FJhjeGW7VL67AK9x51RC5ojzvgetS08y5U7AOHUN4Ai
hJ+pyQ3FIBYLnFmvBWwVlWinuCXOOUNPBRd+eDguMftjlYSfBLVs5aOUzXtgdgzmnFciDdsPMBPq
HVhSpRMMrIUHhwAFiF5dzu4b73LvM4UnEwRVU2a/tG6b72fOG3Bmi1bdG1OZ3IGOh6Ov51QDaGY1
IMduk8CALa1/wmJ23AuBINRZsLpMvZnsYYYtwF9dJOhqI4Bi2bAcwHprd4mHh/tmqtxjQ6n7yj2g
Ent3IJ/Sgk33kCQOZxQ/qVBc+LRjjup50nMJb+4+PhrIHBy9gk7QXHiGz+Hw/hd7E+dgD8zzJYeQ
DewU+/NYlDiREoccsJEYwzw3R2A+K+JPuNTa99ZU3Rl9nexmM5lfYIEI9PpAvWfQdsHpHYBbO3eJ
be7nlpQQHAFJBudse1c77RTW1Cr2mJ/VHlTf5QBnHPnWLhY75POUv0qHuWdIN0qwL3k/BEufcd+p
Pfazt50pZJNsXlrcK5xVWg9RDeBeZ4/mbuRjcZrrKdnVYHYcVA+n8aZVyU5kpnzguUs/2bjC+YkL
8OwR3jMolEFt7MkBszyMSTLAOUPN93ymyV417oJHoXjS9axfknQ9ruCYs89geW13AEE2onADK6NQ
i/P0ySgN8zQnhrF3efk76aV9smVFXqjVQdoPlJ9DcvNXHPOuArW4Hb+ZpoIR7+BCmVi0GMM+yKYM
NNyi/CsVLi0qKJ5PRSu70GtEFk5qcJ9yexhfyh7ZDdmXfOc18/Ktsmn9CkJc95BMTnIH//m/ykI2
GYXf+aPbuTEaYE7vO7d7ddomOw+LOaJD6jKaZ5S2pdRp9zDkaHw2119cW6YPvEUL06IpTwBhJyco
61CpJ6C3DZoRmtwGNfpvcT5NZ8UAWKWMstBEXV1AageQeMVtcL+7BZbWNUDj5sJ+mqUq75DIRTFh
r8pfoGUIsG3nEVvEVB7Y4oDTSQl4oywrH1vMHyeojaW5k7aooBBn+MiyjQOM6CbkreeeYwnL06ns
0n0+uMMTL1CSsYAHGuJKa9pTq0yPsOwAeRAhBVzvGmXzixnAyOmCbZmrkEknhaFEA04yslHik2jb
+dNg92nYFAPEg7PTHp2ZkgFOuXwCsbBfdkgTmhXq6QY3QjU+indnQNH9xBPLJ+kxFM7IPA7AWWvO
MDZRh5J1VgRjoD8xqyygGfI4TJgEUgXw5aNDUc0O6HoHkKx0m/oEv+7xgaPoEDzkmfKvJclg5m66
FqDGwPClGKbcO85NUX2nxIWtV47+eZoXUK7DbjAnCuf+gj56c+09CIsn3x1qfAFkWbqIHfBYw7Pi
ZVeBc7wvW9XdLa0jDpWFlxggxd43TTzsnaxUgVO5aVi1k4LbrlkvT0uKUZgKME8IZLoRmHLDjvMU
xN/GXnwG+t/DhUr1AFir3Bc4Ld2nVLCop277BaM6B1uFsFeMnenZGWI4nBOjA3CLT0pyeLcDmq0W
rg6FNI3nORbNV8ccSWDgsBmU8dDcmbNgRghxNe5Eeja5J1rCXxL3IxfWbt44CKRQRh0poOj+PA+Y
m6WZmp+lAAjTSHGXbsBq7ns3STN0UqwGkDQjA9YWGU93md1jVZvjgQd9CYtY0fDKd1IxBX0vpyNH
teHjImE0P4MH8JA5jTiq0V6CjHIKJ0XTKo8oSgCVngHfO1WCPZWpgdrJZRn2mMEYpjXmQuNW3T4n
U3+YsBfPfBF3VMAhgfcn8BSaV+EkHcgKxXIvoCwOaZbTfc5hgWPCIAbGSfP4mC6wZOADTm4pSqsf
izTBBQ6YjL86xVCDOgC9B8cEtIq1sDB37DooUNfsJ5zE54kRIMIzEqt9ltQkKjjHHgjbL9EGsQBw
ks99/1wVUrwQlIiGdYXMYAua9n2bmeXnqphRi7okqE/KC6fwJ4yeU1sTsi8mk+wbJp+8DlQgoKmX
E1MW+c5c6hzj3AXiQTUgcUOr4Hu2NfhIwKt7L1W89MGDKC5FxOSQp6z9VNEkOc/Aer/Z/OI5zKBu
W3ARfhiVh4vcC6Y0pco61SrrPgN9hqWrqePnUSj1M52H7GAnhfuJ9VIdxNzmmCeEg99tW8fBaJ1T
6pnZYzzU3d0gmjKyELy/QW8yfYY87PcsTHrKmdPBBGZqRQDLb+9+6Ob5weJG92O0GsgdZTKAfZ0A
vG0tCkSApUjRxDNDIeTUYjEviF0ggGMU7YqyhbXTMIIWbVHH+CqLKX8Z2jr9AcOOIgT/2Xo0LzDL
voO840LnAUF8MdGSpHu1G7OPA8PhwN9RANStOJd3vYkizmFZYhRYKcoDq06Nk1CXzVg/yOGlJ/YY
VKWdQynTmOBMM1SuJubyAHPi5g8ZgH0vbM99gxd+Hhbz2O0rkmZfky7P7lI7H54Rt5c7hF4WkhgV
naVQ1V2LEHcUhsH/MkXMNqzb3jy7IzZdVe5ZIe36JESuSxzzsci/jtBA7klVi1Nd0vE4DDNoSbRJ
w5lB53QsW7aEmZHKcw6kKvdjb0L5diITWM62tXeyQfL0DVsOvzIT+k+l8upJ8cn6dH2nvHLQ0x0w
Oqu3VMc73JJlZnqegFwIgbMeAuZNzcYF4so5W0+CS0CNHVsifYV5eLZFNoCmMTzJut55hr3Ftfs4
RwaV+X83yraHGtx27AhE4hIw0t68awBETvJhD73LybB6mLeYbOOEtvZFWubARGEfgihOaHXP7sDt
PrlJAe/Joj3FRvn9esesnC/1fHgia+5m8LlDslI18AtArXvTbIiw1p6tHY8qllVupnJybuv2rZUu
QkjjqY1z0drDL6e/dwllryYmgPUtBKdOWoWqsdV5aIbycFOz6BdOFi3hLZALmJ1I4zuI079G09tI
SaxNhcsHvfvhzgTtQiMcCrAJKlck+DJNUzzA9ezGHtXOcoZDateZKrQ6yiUg/gAWrhXTt+vtsvLj
9SrudoQlnCix/cNWuNpbOa2OylT22yjdcWPUrBzf/yeDLx2HIVuDKWbg/hmmEIdlsuDrvnyrveoZ
TpV/rn/KyuzS0/RuCZx6ZY7uGYepoJW4k7a5Pw69X01kf9sr9ORNQ1zYQo307KImZqa/unI+S75r
+G3MNFNP2TsJwY+GXR7ITtgidcMdwB+3DVO9uLucxmypy5ZGiXgzsBp18lO3VBteCSt9rBd1t4Cf
L2WZsLNrZ7jZXrBM5YYswrgpYJIlOx/ony3DirV3aVFIlQIMiB5JqGSKq6i1vcNglaEjqwpligTU
gNzbKiFaWR3sy094N7U5fEG8mCt6rmDEEzpQtATCBHcbJ2fbn5ak2pnTVGO7625Zca4MYlub7Ng9
VRZ3bFwIUdi9ODMDWWhu31Tcx6AzFxt5+JU8nl4kX0B/NXZVAgha8jzUKGPv4IuyfC2T0p9ZtpPD
NzpupAzXekuLjmzAbq6hAn5nzV82f+n7J7vcTeirzPh6fVKuhDC9Zt6OhXSnziijhbSnymp/8ngI
AU7fKoRbWZhsbdIrN05yomx6XkCX8Ulrvg1Tv4VDWGseff9R1W3GcQcc5dhjQrsBtBqkUjnNAGOc
Xw2ebAThtUbSth7w7B0mnAboGb7af2rTeMn6+dgU9dZ3rDSSXi9vznNbOpNJz45k9alEzvahH5GI
uN7FK7NCr5WXRUUdCzuEswKPtJnKkOZf2ZTtasMKr79hpX0sbaYDbmrYvELBGghfB156v+O8TH1n
2WImrrWPNq85a3Pb9uAYh2PneRrbQzpseSSuDCG9zrijhUmHhWJ/kEgMz79Z8leQJFxS3Ots7BJW
4qBeaYzDFNIIJkBXqP4Zdhmn/ZPH4iKqRvXoJs2esWTZGXGyxYBc62/tbrKbW/ht4aB6Bp847Ke/
g92GJPvRI41xW3drc7pxKmOyalysKth6jUhRoNzdrn9cf/jar9fmNDMNy8xQW4kzRXu0i/IV6RYB
A4n2ERkVa3f9JWsDSpvQhbQa0DQseq7N7sGYl1eRbFa8rEyG//FWsBewluzEOzct+ZIY5HkyjGDY
EpSvjFfdVIHbXtd4oyDRkFuBqGThY18LOiWuamtptT7Nx63LtpWe0L0VvNyiauhilGW1R94YO6v8
mcG5H+m/28KGbq+QFAlps9bKoxYXF9z9bs4POXwKrnfx2q+/dM+73UcFDzqkpjg5izT+UlcExEYk
o8sRqRueNluRe62zLwPs3VsM0s5mnMwqyptB7kwz+1Sri93ZsuXQvzJS9ULjktQJatcaegZf/DSR
7reRexsihrUW0qYxUnMAo0NwdJ5t685izVeV1XcloS+4Vvt7vRPWRqs2metsBFVmNmVkVUvQObjZ
bBr7pSxgBp7AZWWu8i3C5Fo7aTMaeeaccheOUShRwc2BtL+aZrVxhvxXtf/BhaBecyxzU9QXGPhl
0qlAzEvtkxoFKirlRzC8ThDRHVyj/pIu6rtJq0c3Zd8mXjz1i/XJyapPAMO+cEperjfqPwXaRz9H
28MTSQpsrEF8LUZvODow60OOPp8OtmNMD17VJo8AySaH2KqbyLAsCAdNZsIQiQ0/3KTnz2yEN+qw
sPLFqr3UrwzRvU5Wi1v6oYK1XqWAxLVaKFv6Qc1BAfbKo2WO5h2jzW9mkelcOLU5+Nzm5aOLnOLd
VAElA3M+5MySSnxaKATZ9dCgl+ViHkSex3u0IAyrhiG+j3GaiZAHofeC2dMpxynHN8uG7ulysSAl
fG4DmMZP4eL15RlpP/FNNG4XVuZCjzD3hZ2WRZcwybEaNIJ6UW6UqCxE0n+3xPiPwrO8gHeIjAu/
mHvOPH2LJ+oeYZlY76eEZGFlISznUz8+DNx1NqLZygg09U1QM/OGcSS0HbN8ZKw5WVZ8ut7jK1FG
r+lOBIeppQM5C+8OhnWXu5+seeMw8yHexSOmDl6b4FpsCAvVb8PZOjR3RRa0QEzeuccySHbV0Xws
TvEjXEPlA45q9+XjsBF91r7p0ozvIifHSQ1KB7OCS7igDSxPy7H0B0mtnVl405bD4VqnaHuhtGwQ
gVCgG5FF/bRq9VU0aeNf75WVfZ0OY8PFlMML2zXPcjG6uzS3DFQhWMBAw31yh+Q1CkM61wtRMbol
eFxrMy2cst4aeOpBWkOB+/s+tRI64xRVAj6fx60D4UrI1llsirQO3BWYCYWF6b4q6S6PReaWZwpg
URDX0jnESSqerzfhygfpld+pG7O0dckSzexP0QxBaiON7G0VZ60scHrZt5Se25G8YmcHsc5Pnc46
iMxDnp+or9OQ3ph1+KcRfDeSO5bhbhGu4bAcYyd+yZLapPbzodg1l2ua6y21MpB1Qxkcc62qrnok
ePv53GfZEy/Hm2oUTd1Hxq3zIc6UsURdVr0khjpyOp3tpfkMn9dy4+evdbQ22+0F8HZM9ybqCQ1V
t0BXMKU/zZh9ud48a8/X57kFR4dEOPxcDXV/LLNZ3bkN3EaNapg2IuVaD5j/DViKOUbqxDgp5old
BPBn+9Va3m0Jhn/67XdDaIzdGF5X3Dw7APHteicTr3WLq2OI8+XGz/+4hTw9gymQsuhtMOHPnYXs
bo/jeoCpLvyG9/NGJ3883zw9jykWQGCJMq0zB5YxI9jfeXPgdJ9Z9XxLL3u6uTYuvHFbV6PwRVgO
bIbfFpmFdKo3fv7H8dzT85VORRbaWj2q+8Dg2yeKdnsYx3tHIbAZ8ufBYGGr3OwkOuH+vu2DLi35
rt8vQUhUPT6osXYTtk8L0qNinsLrT1/7oMtQePd0WxaxglmodTZEda+IBbpS8kXNkLQRbKIgRoAg
aqAbL1sZX7q7Z9YmhogJDKMsMXPcQic4y2V3NIeS9frXrL1Am+Ko4B4EdmvWOY7FAbVgd6STZyBF
Nn6/hUb53021pycq536ic2OiqpDVsNLm3p6bxfG2X64t25OzTHTCvhyoMgaUmwoG9cJhV37b0/WT
T1tl+eAtmHUw0TZhApZXY7gUG5FpZU7rqUm3X/qmFCimbUs45j8P/A9UfF2+9ePXHn8Zuu+GqPLi
1rWh/zib+anscFpqJ185p5psWRavjBo9NTnTXjrW5M6RJMPBcZwvChbgfk26ja35yrDRfa7rVKEC
uCYUJTRV6U+uBUV1ulXJtvbjL39/1zp1ncexIo0bual4LIEuAJfJCyBe2KpD+hBXgBIaPTepDK/r
uMD+2JkTGbjwTH1gHvLz9YJForMg3Og8h0eOa81hC67ua5lKD17hw3znumX56PRdvpMUBmUbo3ll
QOjeYQq1knNiTVZUq9r2HZb+gnbmKR/dBwIh3G0v+Z/zfCnKqqId2IE4OTrJ46yes9KD79DXm6ak
Dl1IoOVLMiyAETHGIE5/T0UXumSr01aayDL/OyqALTYIyiYt+MU4QHF6gTf3QTNbvmHaGw20Nqq1
iOVZpekkCbei/p+6LJyarWVi7cdr0QobwbSQLX6844Sl9a0toDH+Wd9WXeLpuVd4MYwlyBYsqpyf
lnxFdtdf2ufC3tgprzSLnnytuspLgEZ2Ik/FNhKhY3NRom2sEisto6db7arreogi0TITDsLxnQEn
l8H7Ad7wRqhaiSZ6uhWTeRwZy7ENcMqgsFhA64cEgOHrY/7jc6One3iiqWG80SrIrOruEY62P0vR
F37PKd8TB65P8dBvLEmXteGDlVo39CQSZHhpSjvidPY7qAGZ/GybhT+aJdTPP3Dk2/iktQbTdhyt
zFoyISBFdu0d24l4e9isgle7lLvrbbY2nrSZ7BUiB9EJX0KqFObFLxDBXX/wWmdo87dRIkldx3RA
60y7E9TdZQjFs9otohXI2y1wcMnsYuMrVvpDd0wscEWAsqJaRt6y8H0MlPu3vJqgmmvaMRAAWgNv
kHjFEeRgvnGY+fj7XB3zB6TXRJUoadRBaTtUEA4nx0b+LMvhpdhS0H3cOa5u0ZDYS0b7hraR7DMC
BXJ8L5eK37aZ1ZOFgzk4BFWrbtQYvd/V0KfChsgC3OV6/694Hnl6xtArGGSehmtFkD34ICL6khwa
N/GnRARAQIFm8chzeQF8bb3x4+by9DwiBKtWbMHEOjLBngVOJ1t+NvD4n9t7kn9h3S/iPVXZG2kf
Z+y/Ovu5R0ntxseuRE7dKFJARW7GFbwKIVYNUll+cSj1US0AnaxKjqxkvmP0p1mmh6Hq/0B5P4Xp
6HwmaXLKqL0fpNxRSMNvixr/PNjebdqsfjDAs4dUKM6QNlVW9anI6pNb1Rvhb62htaAxkjmbh6Ky
o5QSIK/YMVHt6/WWXHu0FjZKlBvZaew6EWlkkM+570JrfP3Ra32krftT08xpW/Y0ErDqy70sMOSd
PSJHv2m5/G8d+2Bd0JOJKNxjKFttSxSusvk+lV1xgMlKF6V9DGW/KuJANdI4SriU1H4raX00gAd4
dMbZglzfmcNEjgIG76ZMA5F36sh6MIPHTk1/+QKv68XlGXznUvJSeZR8WdKy/4mqhoYFU90nX2V7
qUucs/Qb0Gn2p4wO5ez3rTnd2UPs7JPJMx5g927sbBln903p5J/j3MFNyVx54EJdb+aVHtTThLyE
TE3lChxb3n7+P87OZElOXonCT6QIECBgCzVXj2672/aGsNs2MwIEGnj6e8or/9yiiOhtLYDSkJJS
eb6TwUEgTN3ftx/9l5x8rX29/+47B9dHumCs23MFtdCvBJcouzTJ+UFbvnhPsQQ8aFN5TYxrxOxJ
iYuhKA4cyRP8edReiTFbG0uXF177kMtC9M8Ms6UrkJvGTUsiuI4Cp3ytB/YS2EiY3f6rSy+4LDv/
vKCyxsBteniLQ6MGj3cdN7i+HMin20+/vngFc7T24IkQWgnTnu2GOPcCniIoz+cmfOLSk18qt6+2
Newn/ZXwuPQ6579/BnKaqrBpCHs8lJ/sQGE4iqZAYGb6qQmyB1d1K7vjcKFb6H9fBL+VUIWipedy
ROEaqunH7sGrSrqB3EeA1CQudShuP8S4MtUshkggW1sCrkcXyN/+++qkLxifvMQ6u2B0xj0cxigH
Fdo2/F2LfuXGaukls4asCt4RVfawxEzexlJHRfXswmVYfMTuC2fxeRJ4Kv3JreDJdca6/ZoTarB+
hZPVRjbxPiaMR5j6b0OB6dBUoijbs8nMa54qeZpkVsROlq7Z0C9EoDnwtcNy25XapWfieA+V1/4C
y3ztNu96D6CN/vv1iRd2VpmDTdEJ/l73HCo0cMZjbuhXZbXPt6fn0h+YTf4y60H08bOL61r6mBu+
m+TaVFyYIXPSKwrNiILcDkTrJt2NcJFumH+X4Y59RN1vr/LYBmXJYWvNtRDG5tTXicuEZ07hnPuG
3zmNeRoa92eaVGs7naXumM26rK2sZkhb55ykJowmhM0y1jW/yECxzlZT764R5a8fMfy5dL6pmqzu
+4mdGxiyHyRN7ocUstBQQjKXsgh7i+9MtT9vD4Drf8ufq1oQXXKKGovm7LOjIz4HLtla8DWpdLX5
2Atmk1Bp0XIPRocgRrURFfW+kV9Ceaz9buWkf/0fBHOoas1YJbwaROFpemj4vWv4p2xkBztxVv7B
0hyZhXrIr9vWqvLuzJI35j8B5BLdbprrHR1Ysx2owX1XwF1Oz4arXWXIT4+QCdfqwd1Qju/O1H5n
pFzp56U/MesGXFe5go2Zex7z6d4FtRD+fuJw+3/8Pfz+/x7Fn5N/TTG1tMhyJOkm2r10VAdPjlMG
TwW00l8AV/c24Tj1f1LUQ21yhhrKQXdjNJQVBJk5jNIy6FJde+MPfrpVcI/Zcadud7SkIfjcNXJ+
/tgciHLMsW/d4Jl6ypyYr9RGAxW0972O7EQqxvuao3RGS/Yx/YA/J6s03dRaJVSa5yBHOhjTr+ye
4FcxfgM+QD3oNsHt0tCsCY+uRzB/7pJuE7evbRAlz22YHioFv25oG3Fsu91JS0+fRXpTl+lFlYWl
StXPXgc+bBrel3X/7WOPv8zOf3aRbdkFEDaBzdshode2NYzMv9bDx4AlfnD5U/88HTz7WoHNbc5p
J1AEmvBHR7vvoJDWK/vGq77KgeWHs9VWcUsBLZR651HBejbvUQYfhWao37CfN3ctnJw/T02db0Au
IDCYapKNIU4Wa0kJyvyqLFYwrn293ZYLZUr+HGNSj3ocL4fI80gC+SRNnR8yWPElMRwL030BBfiX
1vel+eTYLO93fXoRH1bjQPuoJzzc0NyvdmkVFFacgQ7rbGE6Lo8E+LVfwLLAxKW1p/Jb6GYhLOpJ
k/fb2x9+PcigIui/3RRSSMBhsOaCeDU+NDU7U0izbz96YfjO+XpJGAqP4eB6RvkddhJ5rAMZNXLl
w68dG9D31iw69rZvdRCdp7D3cF5Rn4AoYtK7jKj7PiiDzRROayHl2mrlh/8XKuE6TDMpTX7y9Rsc
qU++85kifShR1ny7oa4tKpcXzAZyalE5OkhDQhc2/vLb8U5bQeRJz4ucrKFY2IcDgWv3yry51i2X
t82iSuEXpV0wcC2aYrz3hkZFhWb38DJZK7NYesEsrmS2k3a2srJTmOxyYzau98nINRj+0sMvv/8T
VsYpRNYg78lRN99MP4K88hTma01zbTJcmuby+z8Pd4ayLemILy9z62GEqVE1ipXD51Ifzw5nrQGr
RKmOHO0ihO4cLNeTW+osxk6+3Zls8O79jOfPqWHW4faoWhq2sz1Q45VM8iAnRzqpfNMNENYEvjER
LbTe9EIWK8fOpR6ZbYkACwK5twhTSNUzgy0KzR8azaYdh8nSyiuW+mU21w0jKPxlYQaMCZaqtBrS
OGR0ZZVdaKf5jkG6ZekTn+cnt+g+mwrFCakIDsOlXHJwmg8c2jCy5huFrBP+UBQmg6CjiYT0Yq9Z
q+tdGFlz6Ddy/onOXJafSNttpiY/1bWKwZjZBa25LwPrCzg7K6FjoR/mbDlA3RM3cZwcDrleXI7N
L5aZP7dH69KjZ/O66JXNExhRnrKSPPVhu2G0X5l6Sx08m9W18GERZ3R+QoH/kWW/dYNsZ2AiZtyV
drm+FvlzpNzoCMdtaYd2cYBCKR9tm8I17iWnP+tgrZuXGmg2naXP66a10PadByls+6P48ACaTeBA
J/DaTRIEJAqjWVwiRXTU3yzh/3CD/Gli5Fx69afb3bwQLOYHZUwM0oQlIqybbM3kAVnzWAxrtqJ/
K5vnhxrMsvkmjAduIadJOydVGauKrcQNIu5ZAn7gNvlVcDYCcZPru8QkzXGwau+usxy1zUZqvoug
VXHt2eW5CoA+UyKwHoZ6sjdjbr/RFLifjBtc2/SC76jVkQejhrUbyoUROqeH58GUep7PkiN62Trr
qW2eQ5alv9V4qbfrpLMS6i6bumvtM1v6TZjhEOdWKTBn1TdUlFSxpM6zZfonixY/ynp64oUAIboa
VvTBS3/s8vs/C6qqGKn4hRnnscOU+Bi3MK95yKs1q8CF4fR/4Ie8zALL85Oj7xTf68r5JTp9VlK8
fGi0+rPIUQkJyrKLzw9TfWD5qGL4BZ/8oHm9/fyF0D3nrJTKzpk9peToF83eM+CFZdbw07fdE5xL
AHpq5R4s/M3tly0EkDlxpW55CpmJIsecWFk0huQFQK6PlCJcZt4shrglKkUH2yTHib5qnUaV3USd
tRI0lr58tvyHBRy6uskmx6npkTUPBlk8OsbOd7cbZmEQzY9APYUvka6n7ETZxqn1zm7tuGBs5Tp0
YQrMT0Fw/hLEt7Dyt91RShmLmkMhLyMP0/D291+laKPx2Wxa26Pbs9TGH6jKgu9c3dFPaZF1D6gG
HmBAkUK6VI/VprL8HDm2Nn9BxaeJUQq4hr5ZasHZNIcPSBoawQlubiguuXAdgDRIEVb+xu5ss7Kf
XXrJ5fd/YgmvXEtICs1S6KF/SlxCVUUM546VVlwYZHOQiT+W1dBxmhxbgAhZBYUEJf0aan7p4bPd
fy4p8GkjSY7GHIGcAEhpTQS79OTZtmAanLa1L0vHgPrwcxImgLRztsZavsqRvgyt2bxmxMdxri2d
U+eO4ilpSufQiN7a9dIhj4AcFQ9cwxN5AO1qEwbq3XQZ++2Fo5dtEG2CWFPc9Vo1p8fAL/xzCSBf
hZGRsZUFZmFQzMt/SdCoeqJNcmzST171mdp39trEXXr0JWj/M94qV061a7XJkQJbVsQMWZoo9SrU
w6BwPPxxe+4udN+8/LcLVVPjuj89KVf1cRVO2TuMGe0vt5++EHvmxb+DANO0gVb9aGpgKDtSP7aV
9JCMG3+HQMndfsnCX5gLN4TbZVVKMQIZze/KVG3bvF2ZkwtdMBdsDK07dIhtydHWD43Xbq3OYKiN
K7v2hdaZqzUC0pLEV1h9tQ5iv5o2LoQBgT1t6/H1dtMsff8sMA+Whc2PuHw/57uE58VG8PAzKfu1
QuGFDcQcKFMAwN/A7D4/VfBSExuL2cUzCfriJMHx+5qasbZj8HPG1yl31tgEC802J1LAmhSUFOYS
6EfJue3z50b1ewjJflLL/v2hdptXfdOCUmaVgh3rjgB8Yf0i1Ho2Q7p2MbgwZOf1z0Fbp9rP/PZE
4Bi/aRsb7tVNsTKsFjbZ8/LncKxHnjVec6oT3985SCh9Z/UYbgUghpucutOWdeBSVI3Vtcj1NmvD
eWksXAbhP/GqzhNdlS5O0PV4J+sdo19bu9wI/x0C6VhUawvO0pi+tOk/r+EdEiM6nZANhRRiypyN
10Efba+l4K5W/GPFmQN/NITs7aidyxkFBm9Kj8egzqChSiu/2gA0lm4MhXAuAbnnk9OnNnZt3rgJ
7T7cuKrs7njNgsdgwF769lhcGO5z3U1Z6t4ZNaYYG6XYo0g5+DK4U+FHjWdIHesSRJ/bb7pEhSun
M2+21mbAwI3wi8FpAPjZsvyd917MnByZ4Lsi6Da3X7LUfbO9tBw9EpQjxzaHF5s+gL8FjPP4mrBg
aWLN/kIHuBkdsqQ+OZr590OSeZveE9Xu9rcvzazZt+fcKwTqTpqTm7UNj/zS5p8IY+nWQd0C5Pj9
u5qabkMT2r5RYdKVe4yFfpkX7Q/9CCucSrCT7/Zgrtv5sHc62X8CUJrtWauQWHL6tcLbheE2L+G3
JZBjHbPZCXumU0ezQzl24P6Udxlb2Ucv9NG8jr9oEwJsbQErSzI196PKYbkzTNkKK27p+y+//xMe
KtrR0gch/lzWe8s3e5X8Fn0aezCeuj0Ilj5/FuYonCo5A1T4XPftbkz8nUrYy8cefXnlP98ukHvv
mwq4LqGsZ0qTp6JYFeMvtYvz32cjea0DN7Tx2epLjphv+Xs1Io2d/rr97Qvz2pmdA2ygijWv4G6n
vYtB39fEJ7EkKw9favPZtEYFI/ipPQFfPneewaJ9ZMGaj/vSo2dzGg2sSlpTetKkRl12B08CuVpa
eLXMHIvJXEgFVGdYakHw9GpU92WVt3Ga0e9pi/1SBI6DwO00He/GjJRRBSbyvi+FWbm0WOjx/5Md
cGOBKQxyqDZwJvac8FtYZFs26V1gDWuF9Esvme0wAZ9PhnEAO83x6p9AI78JoIdDt0dt8PB2e2Qt
9NC8VJ/ZtM+nC/0RF9BjlNrl3ivUx2bcvCg/LHslFWu7M8Jrv9dTpjZBBQD/7S9fmBPzunsWDHDJ
KBzrNJaQ52XB2cZ20pL+/mOPn01p7Yy9V4dDfq5TF9B9a28ceD8W8mNxeo7vUB6IPvBF0aeQk2+8
w7rWZn9uf/nCQkpn8xn2EUAcZZ7C3XnGYp+lfyYZZlFluk9B6qHcL4SLX63IhmRkZTYs7E7n2I6k
mXD7701gQ9gsZq4XDeIpPU6jH0/TPqjWzLT/8mCvbKLmRfbmAnE1wlx4eX7PtgkHFFwmYRm3yaQe
kVX3NwHHpbqQzvAcyrDD0QXnl1S39WGydXBXqVF/nqpmjHzp1GfJJh8dG1QHmTT6RztZ03ZqiH0U
o2QcQl1dbm3A8U5hjsrPyIHd5Wvqe1nM0to66AslEaMOeFGXke2A4o8NUN/+0W2y4ZBD5ATVC2iQ
XvMOVpPeeVWQPjlDZb3bsvrU6aIlse1CteQQ1X4dszE/FGJoQUYIDY+mnngGptpFsMntRhyY6zo7
rqpp36Lm7gzkh7lzAMDepC0Vm6Im/a7N6vE51cP01Iy9iyLn0CZbZ1DDPbFa5z7Blcn29hi7PvlY
eIlY/yymFDpcFLzk6tSJ33311bcg6FmLekvPvvz+z7OTZAxSqKabM6AjZRmJPMeGr+oUAM2yy1dG
7MIkmdNZOPxaTBdg/lmjs9NQW0VJqN+otryoyZMflUdgQzeZLZPTmtPeQjSfk1pg22c7ALbBnoUk
MlIUFbeBzfOIV40HoscarumvUdC1STLrG4Dlq5DmQwaShARk13ZDL/bLid4xlaY7b1JsUwDNvxtH
NygjV5dwh0kF3RmHyniAicoXU2UMC0JINlCVqCclCXuzXU54rLog++4kwfg0CQ1gb+4m9Ad25PmL
yRrX2qQeaTcmL+Hb1wTDps0ye9NXTfMES2N7W3LA/HDIwi1U3g3pW5cl8hQOcP8UMFSKvKBhR4uF
9qacOo7T9Eh2OQQKryVj5S/p8GYbMIWw4qLWgWxESuuHahiCp6yZ4BkBD5ZtZRfqIHk37YrSbTdV
0edRCHuRXT1VdFP5BH7WMnORRq+6XaP1N4GakNitaHjv+4E+BWOQ7QHtcY+97ptNjQTepra5fhy7
Hg7rGdJ4ppqgJwXd94UwmUcWuCMbdOw7CBp8N4b5xwpt2LxchfNqKlnQ6FNawWkovQvFGIfF2oXz
9cHI5q70Q9Pr0A6K7kz9unzoMlhkFqTcabvNz0AIyJUDw/XtBZu7BuZOqavWTfnZDt9D2NOsZsaX
vn+2yFW8kLSogfTRY7HzOOaTDmDZA+sU9bFiJBbONq+iS4KhVWCEWZmOKjHALRuMBZSB3g6h1w6e
geXOk9tg2tsYLBns8MJ7jY/maRaRBBS8iUU4W6+85drKfHnL5fd/gqnycbVWD2EBdLjkJSQdOnkT
YVqlkamEfSdbT90lluN8Q1Xlxwwm3HnaO/Utq+jBjjjXToFbK73LxEuqxefb7XZtebj8o1l4K6bK
kWUoJkAjwoPUsI0BM5razko+YOnxs9WHQJ7iSQGqfpNCjtfuwwImNO0H7jov336ZJv/0hiyrUOqC
4agVjs/wknlgXb6SX7p6T3h59mzDyjW2CriJatDq+hFA2QerUg9OTva28bYBClbg/vdA7C6Lko64
+34cVlrs2lS8vHh2OG3ytKfwD5zOXHHngUg+XHZ+7gbHSXoQcNlcU94taABddzbp3dGf7MKALWzL
2tknAN8de0kaGDLVr0lZ1g8iaVWkjKGHgNRNxB2oHmGQ5samVKv2nostPQsMNBh4A6WAOWvL3PEu
3YRNi/mV7MraSr5yF+9r8HGnYSrzXUILXN95WsS3h//ChJ7nqwxc42xHXuTG0oFK9tWx4JRQqJMU
P8ficQA38/Z7FubBPFWVEj7IsamQ0hDwyS0KYFl6jTxPl9fPH3vD7HTrNJ10sYsITq7+Lq1fDRyo
fWJWmmnp82dRYuxZAdlfG4BS+gV10THAc1GdVIfbn36Zr/MtFob8HDdh2UUpqhQMapkY7OjDI+qr
Vz58qX9nIWIQijQwVVPnqaQ+LI2GzJzKEUULYWman0GfWN9pQ+SJ0QmWjbf/zsJS5MxChwvpdTel
oF5PThEJ63thXkPxh/Tvfv779huWumMWI3xJG2alMPiAaxQqSAkE3sQvsfHynd3tNyx1ySw2BF6e
hSyEu6zVO6/MCWIYNH6//ei/4vlr3T2b8BbCDq07jFSLtHojR63jyen6mLryd+n7Kdy/hQUQjgWT
KwtOcqPu7ecg5NMJShh5r/vuTQ9MH0XnkW9jmFiRgelWLK1p3NatK9+gvgu3AxzNDkqGJgpxa7zG
CV1o+XmSjNomzCeJoVp70wvRydktwkNmp2vklaXnzzYYDvIL2CVJ+K6OKfy/MrG1LEBXPKBcb7f+
3+vOK60/p1WIdvR9/2K8CQM18h0all8GlYCfiGP7ETKK4x9uTA0T0OCeurA00nVX3OkA9A+vt8Jv
TReQeGp8KxYwHHtKwDn8nlRQhwsoI+4VS/ofnAXuMQwMiXJbZnHfO7BzaKp3N+EFoCVNhapPkIlt
2I290rEqY38w5g+UFeO+DEL5jDxdCwxVPh2Rui53nVZ+DLBhf2jganO2bPYTJfNIrDUJB2mjwKFL
o2T+bKA8wCVYj0dT6mjIWwL+xFx+ykL17EEA81T3kIYYpyp+cNmaMspM0N57KI6KWzqGHzloIJjN
U4BhRRUPWMfPyvqmLRtqcLHp9J/bvbcwLec5QFmaLqkJ8CxOO8Kfte1NenKgPfv8scfPoqUKmzyU
MPoEoFzeM63fQ0I++OWzoOgHZV/KLIU+K+iGXTIxWCb2+Zof19805bVRPYuILJmAYLECfpZhvfHD
Kso6ezO0L6WycK0bRIXqjsqdTqGNcFFW8gBnOmHMtgAMgPdyb4y1y9vgkHndFq7gDykp9yWSYBoL
HQxOIy9bKXFb6sFZYM291g6YUf6JNB4HHm86kq762BZgnjfsQEjRRDoGIiIRDTZgMeMXr1urGF4I
TfNs4ZC4RYEMhH/CVim/H920iRKgmqAzqMH+uD0Al94xC38Z3JVZk/Qw0ysPanqG03Xt/Lz96IVV
+f/yRaizArscj+5w8k/UT0sWsayAx7a/NzAuvv2Spe+f7ZMUXF4lsl5I9xTNgz9Ur72096pay6Iv
DJ7/o/tS31Od2+AoyPkFgJJGMKh4u/3pS8+ezX3Zwyob+zxztnGJmlk/2mplxC81/GzmoxQx6e3W
IFGHjFaV14cRuWAr/GSJYtM56UoGcqnlZwHA1xq+Pg1OyWUYoDDpTRZ/en97u2nsv/qQK+FljnNA
0IXtUdDLMyWjiVuL9QdFbGXHurOR1/MKOaCkwp+0jO3Rphsnr4ZDJcv2Ozw9s7OTHycNen6Xwo23
Hwr6FHq0YvHo4ORh2HChAyckRRYBrrMeTKBbcHyh+y7bCGx15MAKFRZ7RdvgG5xwv6qsbP7kSptt
Co31zurLCQWFRO2wfAaPjHU2SIjgNzWR3cP0NvSSGhWsMF3cmCSj+q6RcCKLLNTObwHC9V7K1GUQ
VcLTyYxWdSe8Ij9XuV8cHK/xt13nqj9l6hc/ZJbVkCP3AM4yVPn5Q0n3KPnQLz6oFip2kqT4HHbp
mD8bO6VpBBlGPkWjl+JqgJQXEmjm7Z00SV+UgNFroezkVDHp70iS6Q28qRuIyKpm1+ZefrBQaxyP
chgPdhEMkZOXPTKeRVtDMy3G/VCP7p4PBLQdpwngHVsn4KLESiXibuB1mMfK4+6GO4SfU4eKz6Yf
sngcZKBOFlg9B1wH+G8kDINtogbzqYSuYRs2MoCnLBteOCAFOzf1gy0Ana4VtUi+NJHUrQvVt80+
w4/Zu3dl7kM4UdaHMpDOlwTisTb2jYC5H0Gd9M+q1pOIyokPW6su7rMxLEGGEPWjDRvc3dB4/uPo
teJQy8SNWkSnIBICGTL4sestepvcaTegzjbtxuLBT/zyXuc5/z1WgucH3k/lENlZY7qt7zN+qDQc
QuFoTJ9gP1/YURWKVkaAqKRb2zdOugU1ro8DKxExwXH+rVM9wXe61hgBhmjxe0JDh20rjouuCLWp
Ms5kQXaNIdmua7y/R4B2o+GedXYCo/Y2kHBbm3ntS9VQ791rDVi7SYI8vGQBr+MaW+UvfWZgbg/S
qfPchrCFjJFhIGNUTZN6gTWz2CoOcVFa95sRo3TT+i/ExVrrhMR9l93YfaoG1K5bFW9fiyT/XCau
2dPONCg7zmRzguUF3A2naYhFWotDydXbROFVtQEqL31MiKXqmEzMGmCDmDjeHQwjGMRYcMzauGU6
rtU9LQQf6xL6/klEucihmdzqkPR14PzKp2BfOfSLZ32QC4xTz39fINxpTFIB4hZtFc5DOBqkAJ0l
FPyt2yHu8qArAW6OFzFdRSEoI96pTQV8CFzZn/Km8lC+66tDkGRr1ykLq4w1W2Vq3O936aSKM4oM
0p8lpaSOusz/iOgOm+85LCO37KDTuc3PnVvSrQ6L5lhCN775WCPN1hgCj1wDgIx3qu0943mcYgtE
7Qf9QTMud07MyIzTeF4JQHPZPFEk+roQ9ysrx+6lMTo7dU8trFJpcGFiWzAPNmWb/NYksTa4zF5z
CFpItsyBRDTVuIQtepgPGNveFDr4KlpQ14SNyiybPEKAvq+Y+Ni2Ys4mCgu7gvWyDE6595WlLO5N
Ebk59nSwPIEp+srSvzReZxvSOnM8GAF1yNsB33TiY1LCEkQPP24PqOsN5szBIk6TIvlk4bRPcY94
Hu0sjIoM3LrGhuuIi8kRtdNgIj+s+xUNwPV5jgLM/wYSx+e+79UM2dRuvGtsraPQFu8qEEdRsZU2
W3rHLBqOfjkkRCDDALP79tWjyrwAkkOOnl94WydbLZO4WrGES/r5tTnWWaSqhZefPT9I9mCqDNve
9524z+0cLVmp/EtY+OGZo6JiX/Mk3cq+V59u9931keGEl3n2T8xvbKUh2hiTE+U4iCu0JAQla4XD
1+7TL/9sFiZpCi5Mryus50nAI1jKDhtl9b+sMIllgFdit1koel/kye/b/+by1f8f/yGp/++/QRH2
iEtYXFs6ftAebKZAUcB+1MrsbmVULL1hFjzpoEJLBUV4UtTdJMhd4rS6xY5x5Wp0adDNztV+38HT
vUWLaUt8HQjb+XlzN4r0xQnGFYXFUqfMIigrPJ7CaSI5yUGPe+mU+47mR9bWsWjcZmMTv99lhX5K
nLXs9UKbzeX2oJdVhaOc5JT69N4u9J732bborZUQujCE50J75DjynPVucOr9YSsm8o314bcPjae5
0N4t+0nCjyI8BcGb6aeYBRIGX/uPPfwyBv6ZetoiXY5rUSRh82qnDPvmdOkukPkat36BluPMeTwB
FbZX5XgBPIBRzzD6xaNoO3fjJrbcjgW3HhNUV2yR0RxPRLb9phE1wZbA6g81iMybiek1Q6KlITCL
BJzahW+BCnUKu2zTNFC6ppkBfKZec5tfesFs5tfiko9vHf8kO6yg7WiS2PXqz8Jay80tTJs531mB
h1cwAWtC7mZlNNoQlg+KPnCe7LhLnw33a9TrmJemCX/dHh9LC8Mc9zxSr7PFhFdqxwZXZRDblju7
rGPvBe7IItzLvI7JcOZ5/llzFJzdfu3SdJrFB9gJFXltX2p9xorAokrpo8wBAL399OtpFGeu189g
zhfgjMPPA+7dCpK9Mpd+tQtrX4cAdCIZsKa/XIikc4G9cGzISmSFMOclf1Dk9j009WMx0nNAnLVr
lKU/M9silIPyUVkYtmeHlRykRN+808DGWc019vc8aeR9yev+7XbL2X+V1VdWt7+1Xf8EjKKzfKh6
VXrOBKl+QsfW54eWMceLFa724TJdJUWsYJtJ4Ejsul8cVos3SN68Y5Dq/M7L7foT5booonRQ1Ysb
1sJBk0tUGLa5+olLiOLN6XKoQ/LUS98CWIrf2Vntbl1UCNDNMFrlcxOEOHhXlN67XksgKm8Bwdr6
0ofIU5evefXuUX4nrCmM09KevrZJgX71/P570CFN6eS6fbcnglw28gwJ0jem6F9TXoaHwvK8rTCZ
vBs7IThWI0u85yYY9nLM0rgHnXznd9CxJ7oMYMMhgp1lUoAaXJGhJE3ICGrE7KzKzN5ropXGXroj
bx7UDjs6SivyfdSFZMT7lNRI8+D+oToESP+qo5eRxo6sWg67qa9+NagmAZWckPs8g+54SoM6bmAA
vGkAldsCpfNNAJkZNxlq5oj0fPwU0B1yvu3nqWa13BrZOp/QpNPvtCncb07m98/KHOAiB2kPas5N
GTut7/7qefE7YxTHr6n16caDRs2C35KHZH3al2CWw7votZGgT3jN1J9cGHyB/NnjNsaC48YXy5AO
Je01Qa8HiQO7cS5cYPRL6aMED4iNSnljHYWwytl6wKA9NlOJXVgJzMdd30oZSejrUL5WwPYUvgK4
n7K0yHewIUaxLKoC9Y9ATaxHtV2QHFDFUJ+YJenBVQkYAnB+EYcxLOov7lT7b94ou0NXsQSnPZoG
x6q03YNjAqQOkOWr08ht0QjgaoXpppqEeU911ZzaIMz2lcezb7jdbr1DZgy2hlSloCR1CVGRB+3S
uG1LeHlyGwY8F3QSxObE8PveL4sHqw7SbVmCBmUJFMQNYef9xL1HsdVBKqeo993gWEwpMltIsVQx
V/n0FIS12fcwhwBn2OOPHNLDT4VTgMINk7Num0mLuRGIGZnc1DBYtR+8EnSMGEXl9OX2TF6IsHOE
RQgouMH1ujgjn3VGAbZHvQ9V3ThzekWXdMWUZf0AUCx5s9r6N8UlZpBNhxqq0Nsf/7cY9loUmq20
Sa0HuLH61Tkt0GidqLufDZduNFIKnsI4Nk9VkfGN6u0hiX2vleEO5dbqJ/W4QTFbH4Ln4JCO/snc
NP1cyaZoo7EQlKMSk+H2Nqh5unYAWWrp2W59CntDVQPNB6PSxLzkEhUTa+DihWPvHICRBSrErNHi
TK2BRnBjOKu8fsym8XPlhaB4SBVLR6ysykvL2WxVbpQZ23ycxHnyUFkgwBjvDnn2MKR8pV8XNlBz
JIZVOxwjvP8fZ1eyHCmuRb+ICIFAiC2QA6TtdNmuKndtFDUyD2KGr38na+XSS5KIjF50R4Yb0HCl
q6sz9CEnw1GKSCJDb3dp5GyxuFZaoKpipLxM2NzJ9jQ3Ng81ZtfSk2XKgMQpqz9YnLPD7Rm61hJl
V540O9LsJAYKFI5BuEHg34UN0QJni2Oy1pDL7x+24UqHf4hTyA6XtO1+WnJvZr+aqMWasdGAlVnL
Lg378IIOTGizGKoKDcgsVyzde9tnGwfMtc65vPPDs+1mscu4N+UpnrtXU4gQavweGYaNu9u1vlEW
h2Z2HG0GwyBss7n3MmxKnjWXSDXqx8GAKOjtEV57ixLWCW8LqHWM1alaWGAT41OURM/F0P7OjHlj
JV0bA+UgPrUl3DXNmpwie2weZh4l52WKtii5K4cJVUBhilkBk1kOseL8MNjMHez33sl3Zm9e5MP3
NI/3Eezh7+otVVIhWzSgCSq+nPJFeqN+RuWX14NX5ht3ln9hG1d2BFVVoVi6ooMlWncyD+KQHKfX
KuzO46N+TH3Ns73BWzwQCR7YPj82oTyTY3mAR/huq1C3MlSqSSYFjscRC6b0YEGoWPtjOhu15pVp
pkotDEhRulb08kSS/i0qejh7TuJFDmTHwDzcGJ21r1eCHQS4vmxlTk49H3dNJz5J0w5uD/zKBqX6
X059UkEsy3SAPiCesEofxTFIFcMCxPwPBA8Im90HGKAqg5/0vNBqjir24jhhD+qUy8r2TSzRRoV5
bSSUgJejVmcjt4Emjr16ZrjZOc9tDerPfVdfVCXiZ7StSWFb5amswNAVuFyUg/xc2WKjYL02ysr2
rQHqNcYFXU7Qen00omwHH+6NFf2yrV2JPpUyYKYFtIMTMKMmANHkQ52wkyDSc5Y3OM1s7Eh/aYLX
XqIU3OeJDQPXMx4KVr8NCWwfsya2HnXDFr91p4zfmkbkn3QhHG/uHYnqkkZ2bYp79zllGczX0ua0
OBJaDSVAkVU1QYwRQibRYenZIN1Ryyy/08qvGgXX6vbsX0FkU5X1Dkm/JRUR1PXyUi89a0gGpJ+4
q3AgvzwmwnUoXBQsUIB3DeHzqxlTwBPrPjFg4VbHzUZetTI8RJm6lyIfg1fLFGbF10I+FPCv5Ppz
vYD9HG+8YiU61Ps2U4NO3dxZ9cmW7x3OZiRpdwMNC7ve3+7KlaRB5W5oxKgqrRj1UDdRJlimHZxA
9iW5s+itkjfmlCaQD0BCVS0R0JLsj8Gp77TRZ0OTGwvIWguUVTZLTUaqFm5I8nKzz+o8KBe6K6Km
8G930cpaq5I4UJNIZjJ13WlpjVdN9p2vLfwdo2/5gxa9gB/mx4SYGzG/9jYlzeJWbupCgjJSpdb3
NhrDhTgne6xHv6MFajbiT62TjcFfWbpUJgewqTiaV213yvPyCwjWj3Iaft3utLVRUZKsTCdGK2AV
fCqbigCgWP4yBGCs0yw21oCV4DOVZRfusih02Y0Rwh9HFs8x0wMH2jXlkO2X/M4dXCVfGJaAHZ8J
AxuZJE/6YoRzKjc6aOX7Vb5FBpyQpDVuVlOHRaFmOs6RQNPxKwrR1X6a7B5QIBL/vD0aa4u86sbZ
2RbUW/oW0glD8akryPgQGxl9qACs3hm2BP2YciM9NlRbwjiyhn0im98wxpU7bhLN72GvBE5Fn/bH
uiSGdFlP4erZDfSYWkC8WyjSfXNao3kE7+I+xAdVSRdDzXXgFxB3cqj9TkAnl5tgzX0xppfbvbIy
R1VrTy2da9QsGVIPeLKBD/Fe290Ph7VbnJSVUFZpFtYkcs2WLQnBmtX93Erg6x5B6jDVQU/PofXg
RYJnXjFO9cZStdYiZUfSuzKOIBhNwohZj52dHzpNvPFNtyV9ZcGgSlSXnDRdCyZ6WBbDC1hRb0Y3
7ZZCz0IOa4AQnIfY46mVBhAO7I6RUedfKzamHvKQ3tXo2OzaEpYj9w2fsgJoWVdZZg/NKJQtfxl5
cu4HEXnTsuXRvhKhKpOizQDNQx0LcOJi9srmjUnNhaut1+cPAsn8XY1QdUWqNC3mCXKrMN0u3WZ8
Bu7fNZrDfQ+/tOxDRSCL4JE6L+ghIEONnTkPwi25gXK/A8vK269YSVBUMkGXN9PF/JMhB3JA7/k1
GNB1zfzmPgYlVfkEFHDQYYjbJYSb4xB2WdG6oIA7Gx20NsSXef6hg3jXWda4OCyEDfmudRxXCMPF
PYnLU9sf0zvHWNnSYYHW6jTTaChSTfvCrab0pm4SQR9b9Hh7GFYCX5UXgQVkCl6EBUK79gCFNY/S
Q2NsXfL/9XO8ckRQFUaEMUJBA9qvp4tbQ+IlEy1fUg2c2YzFS7mHUbX8UY3ONLvEzM3Mi/jFAqhq
RAa1g2asvlSZbfwWLWH+QuLmj11myGXr3NxS51m7T1X9Q2rW9zmBbnuIi3YvB6nfBZ+jd7GP7huy
AIXez8dC5rCVL6GnZ1sbx/Dr3W6o8KgxbaEilsYiLGqH+8SonRATCqYG6ZRtTJ6VphkqIGoQWSwB
ETTD1DGG18lqpkezsvmBzVbtwlJ08jLWC79rGhuw+BIleELZ99vTamW9V/kauLuSRVkVZhiVduoa
Eg9f+m4j+7zeeVSla5RJXmYjKCGhM5QvtG1KnG7KR2rrX25//MrSpEp+TEvSawQkilNZn+FBeQDk
25N9s+OAWd33BmV9LRsTxPGEwfc0z94XQLy8pHKgqdCC8AeI9EY//SWAXAm/v2H5YZVaul6I2jD0
MO2acMg12ENbB6SmuI08lrQ4iz6ALCVlxDObeTcT6nfZt5nFX8EpciX9hkPexuFkbcguv3/4ktS0
uAEoxhRWmZ79B/wA3Q2DaGCLZMYbGKa1VyhL8mIQQAdmHUSoOg9trUI1oto7fKMBKwv+XzzNhwbI
Ip2Njpo0rOrO1dhvAeWShJ9bxoD72KLXrjVBycJyZPZ1Pjr5aYQbQgkyIS4TTLiuSR9qgPHGxnv9
JYYKjYIFRqOZk7kA9NBQr+Ki2g11LXzQL4r7Jp6hYqQsBoBUUTJ5KkHNiCHlVsw/qpSZn6uoMj+B
FosVX3Nmc7k4lDi/TNwZQ3kNAOQKijMVypCwQsDNgCZwb+NptGde2l9OEyQfTpm05cZ3rgW6/u+s
nKwKerjWPIVTOX+iDvGKeAAuPIYL/Y/bgX69s+nftfnDtDFIVEPl3RxDsSwkTJelPfBF03eyyqyN
eb9yWFDRwvNCDEaXaERfz3/0ysr8MZaQK0KKUrjw6oXXnpE3mLQtVIruapVqcNpF0ajXRtWeTOgL
7oZ4+S/RmxHHunIj2lYGRmUdyGyGXxpDK1jSms+LVdjnGowUP43pBWwnk/tKsCr5QCRgLeURliUR
28fRgoOmQ+4clsuM+DDyZZ73sT5BJAdXUdx6hSuP28D2rQWxhT9H3Zb/2cpGq7IOBp3aspFlctIW
CFbW1htwORup4dqjlexzYemYJJYxhbA4eQACMIyTais3uf5sXd2ZHAsO3QbLoYSvAxQyQv8RDieA
z1YQYTKKU8Fp/1glEwsgNnORAGiWvQEy6zvYu2LYEd4PXxPSL5/FMm1RIK6v8LrKQBxL0Fe1qB7C
ClxktzMcH6CfJwnb7ray4GNQWOJwO3z+Jir/vy+jhf/OjUz2QsucRgQpLMJ3AKCYL3SqjdrlFp92
AuCYTxGV5ntp5X/iEXnyAkLdvDxTY0ph3YA5hA4Yvg6TUb4hrSJuldgk9rRCCFcwXXy+/Z3XbyR1
dW7pMhmgZ5h0Ie+W8akr0/i5GWMTGmF5/FDYQxRQM2txUwmFumcBh5SNHWplJFSqy9jLLIF2Xx92
BQ8yWfGdI+cgpfmzYBQ3h5uw55UXqZs6enOxbYEX5VYKMhvSEfPJTgyXSQC07iv2w/Pp38GGRJpN
9Zw24WhXJzEAUh/NuAwzp3I3UYvg4i3euHRda46ynUnhFPEyVW04gPq2S3jxX1y0L53TvTQQOfWT
BZqwt2fGitCFru5rOqg1FY7Y0UkICyiaaJFtvBshJ/ynkka9AP6QNr8WcxbdjkZ19gxKo/59nmL7
3KW6hFQzG+PYZQTCcy4gV+bRYdZ8rqNiCJYhHSIXdjiOz7k0f/bMXn5y3I+Vfpp16Z4OE71r+Udl
+d+hgTkw681ab0KeZNVTm8/Wvkm1raV55QCmq3cwPUCCuOOzZdhB2qh0OV/6p2yCea6rcSGF15pU
e06zAWDIenHsfUu7BIVoWTZ/bg/T9W1UV1ODVrPKmbRWHy65IK+grFI/sxvtiTcjORZ9320E7PUs
R1fzgSSt9Xiw+yE04IP8xoZaQjtUN904F9rGWrSyYagZAZzfWY9MpwkjacXfrSJDsSDJxfvtjlp7
+qUDP2zWE1CxmAoSC8FisX1nlM4T3CvNjVRgbRiUVADiHLmTCSHDmNXxQS7UeB0JdBJmYwK5l07D
f/e1QqlrFk2OxBsiFCGNoJtDHAeC/5HxfM/D8T//20W2lccweO6iEwcotBCZb2u/bz9Z/3sh9v/7
IVErFVEdG2Nq4dmnb5r7DmcSt3B/QaHVGz3LfXz0vyXuXrqP76eT/7jHP+cg2Af7R99/fHw7vxRe
5AYv7s/D4ffh5Xfwe3B/d7uH50MQuIfgLXCD3w/c9XaH3N09heFut/t8POJf/4Wv3jE8PIUenuP7
p6OHv9l5oXc8Pfr7/bv/6fJnnue/+/7Rfz8C17wRLisLA1G9VyEENNJpxLpDLdZ9SyzH/CTqsfdL
ThNs9CU761Ds2Gl2rrtlWkivIVS+3e7t61OdqMwyOkciToAaD5rRPrCo9bI52ZgiK1V+ohLH5nGx
4haqdcEcOYcpgXNmrh3J8CNj1BMLFD21lzEZnqUBSLp9gGrVZ2IxEK23Cu/X1yGicstouZjDOKPW
QWZiBpM26zC/0IqfWiyyjQuxte5TkmIyGzXArrYdkBYlSuOLBab67YFZgfITVQJTIwlUyBsToG74
1h95nX3LnAkIZTuG8ZBLUl3/3U9mHB01M6v8bKjJW2/O+VslEvZngqv0wS4roBoSaI4RF16FKYjq
0IqBaO0uaTIcA8vxOE4m+OpVmsHzUGu+NwOk59x5qaBrq0GeyHBNG8dVEIOgTkwg1euOTjseFlzV
eJVtLW6etGXpxtOYnFm3VFDp0MvjMsTZhEsIWxyqQnN+Q9BKeHlqQomXlXoGBYCo0yBcE+Mr4JEg
T9wpHcgpm5Cw6kE0LL3FMBkK9CPgH9BzGEdodDfZDsKu+IuUGf3ZEK3wtZnCNqWI2BOJquGNowzu
46JV+BeavUcrCN43w1ieWcsGz5x4vGvbpR3dQSPR50KkuT/SjvoTvDw8CCg3DzC2IhvDtzIx7EtS
9mELQRU911udNGEbdaXtOiQ3oRCdgZZwe3qsPN9RkrskmWIjBgUZ/rpN8izSKPOSUqYbfLnrWxRO
uf9+PRtaAsna0Q4s+jLxl2VZPK7BCnfrRnNFkZGofD9YdkDrAiKiweTIp37UDnaUB7BBCjQdrBBe
epB+8ouKPkcN5dDk1/25EHcdZIla8YoYX0yW61iWSpyPmnMbfbk9JtcTbqKWuWaij2Zh1E2Y1Vp7
SKkzH1Hlkmfb7oynQZI87ITl7G6/bGWIVNfdgsZQxaiyIqxRzjnNVdo9ZqPpnEyCuosLJ5L7aHOo
+f87F2KomlltPADiWJPfVZQeOt3KXLIpBLfSEPXsDz2bOEothhuPhe2qglKf5QBJNPYT6+QWPGnl
JSrPkZLYhvfMYge17svhx9Labts/VT9uj8UKjgyYkX/7aEoyqJcymYUwuSMm6EdWOx4hmVqY7pJi
B/KarsN99cRop7s17HaomyYR8A9GB3GXMsl6a+MotjYHlQ0p6saBli3Lw3Tg1V6LyuTH1A9U9yib
ml20DMVp0bvxcLvhKzusyni0YBPUOTbWCVLykHX1A4npJ822Ng5kKxeGRKU3DnNGlrLu7GCqoDbj
5hAFibw5npqvyJmmBytKjIAyo3vRiwmK3XyajFNUmHMANnyXeZBJGv2inDQfIuT0y2QO0FAB1Wjj
89YmlbJK2pedFurlNSztpQ0nW6GHcTwsj/VCW8NdWkdsLMcrg6oyIkGEinLKrDycEqOo4FyAQ6Q2
ZUXAmJ35eow0sQY7eGMKrWwtKi1yIkNhJTlrwFvPpqPQq/bQQ01hY/VdmTIqQ7HiwxCVJGrCvroQ
/lvh2jBZRmV6i320MioqdWrOu7bpLFOGY7nsTOeL3lQejc6L8+WuOa8SqOKlghFZiQLOkDwUMAQt
0p/Qw7qz75XwLSZbl1D3akI9KcqnToM5QxpHmX/70zmWoysHK9Xs12r4kuXjOISTyFzglBJdw2ar
u529N8U+WsyN+bo2g5TkxOF93xZTgdqpAxExZg7tKU0rbX+7FWtPV8IuZhDa7FNHhj34HOce8Y7F
LtmCPq1Mn/8jOQ01fCsB/gHJCRLYWoNqlpSPcAaQwIwBkny7DStRoDKdIMg4xPky12Ea0WNlgSG0
2CKHitn08/YLrhdrier+y2wTrN+pS8PKiOrdnEgot5fUznclGKY/IG/IPC7rH8jx4j2t42EL5r8y
xdilWz/kvbRkrGuKCIJVVQsxyrz/6XS17cmlgrQki2PfkaUdxhrfqj2uzAaVCTUKsKnbtLMCh0AM
LqoAwIH4frWxxF8bJ9txVOR8N0pqj0beheNyYdtc3KB2lZ7ChbtqjPfbQ3Vtdb+849KVH7pMJ5oN
zbqoCIsR1/9JfcG3tmYWGE4+n/LaMl27z4fX2y9ba9DlIz68bKj1uRwWpKJJi70xkRkqzp3JApkV
2cYatvYKZQpk8RDVCwqdgaM/wOd0ZxtHMbQbwb/28MvvH76/yluH8KGSoYmT9wECbhS3Dm0OknlX
btxGXZvCl/G4zLQPr4AAoVyK3M5CqafLDKilLr+nGbdfhpJWuVvoufSm1rYGF3ISzsZLr01jvFTN
spvREJEjRR5q0nyEXvFrhLfcHvK1Rytd5iSs6tKhKUKrzPm5J9afPsrmjcm79nCls0ptiQXl6QAd
UDBOsZ1/w81stPHlK5GhAl/bwa6tKMXJc5xI/j2PZlAy5Ghmj/BNkQ/DAsl8T2sd+85gp/8OvJmz
TNh0vtTCxh/5zN8Ym7/Vstm4j1mbusa/jx+HxHC0ZSxC+I8Nbp9MZUDsRndjZ/NcvTIaqtGBZrV2
P/LKCkqid7tIsPHQjm16R+H6EhjKxjtVEl5TNLWDvOTgBp6danKLi9DC8nJ7pl7bey9BoBSVc9QK
pwbUd1h5OuO3vk2wafULHLBQZIuBGxM8Odx+00pHqaj52ez1gQ46wi3Tu0MLyOYDyHu5f9/TlUV2
LCfTMCFaEDZ92++oGC1PGE21MQwr6xNV5pFcShMJFm6muwyFwJLAlAOKkZkrOcQlUUmrPWrxnx0t
v9zXGiWbawoBRpRtyHBZypcqyd7aYotqvBbgyozSZ1g5VwSnGQYZTo8JWNwWA+RGO2jnlonpFWmz
QdZdmVoqCLuYzAgeVJfajFZ9wTXjwUnM3Zxpx2pov97up5X4ViHYIKp0vV5BTzKdtVcxt5+5PX9r
Z63eWA3Xnq/MqiGuE2L1Gq4nkRI0SbkrUg5U23K8/fkrIaEisLV5AAbVwefPdHyqalgj5UAAb0TE
Wvcre1DaZgX06Zom7BJBXVhHaS5QIA8DlWfN5BtjvNaCy+8fNu6+EH3amRhjXCxPD50Wj4e8Le7B
LGJx+nv3/eHpZTNU7WLiXBmbsAePxvgnrHNs2HrdmTep2Gs2CmhHAr8aQhdj8Jom++nYReJP7Vb/
rE0gJZDnuUlhliIwQcevkn3t5nMuNhBaVyU/Lr2jRHKmjXmuwU8LAjBFa/qQcGO+xGBj1Sba9J9N
WfOtorL/Uk+jvYMRXHpKAQg42qM+7XWcgnYyYrXXdUbsmhHYJmZOfkA/e3SjMafPt6f41RspfKV6
bTyZSFfAixJBkeWoK+d9135qnNSyccgzwF2qUwh4igJ3OfPgWI9Wt5QwaMjYiS3E72HaACjsGH3R
RE52tz9pZTFXwcvQaywjcGKBya3EaYJUpYz5c6U3L4aAepi0PgHItWwcOldWWxXIfCm4g4tiG+FF
lchw9lqBAmRNdqR+B6p04yUrkf4XfPwhTAYzhuU2kB4BxvlX26Wzi9uDp1KUvxxraxxXJrJaMp70
KS2WeuYwgT+x2jm0huYBGLWxVq09/fL7hxb0qUlIDceVIJntcZ8btDobSx1/E0tl3/kKZaWS4PND
kpRBKRRzu5UMwFcWHSRpnTtHQUlloWxGosU2RNDolfS1rnhELZS6U54fRwi1b7zl8rlqPQnhpGKZ
nA42gzBdF4Fwvtr9H8AxbgfF2ggoC5VWprgdgt5S0OkPE4N75PAaI4e6/fCrReXLVytLFSstjcz9
IgLI9cuTNlL6UMe2jqugOMJyE+vSp0Ze/wItke0gi+Z4+pxlJ03K5TAuoKKbkQmxKWHruzmOnN3M
yXLfEUFF6CRCS6muo+FV23ggoPvt8myVxe52y1e6VcXldFxPquTy9LZ6ymLUg9LAID9vP/vqFchl
ab2sBx+iRrZg/EPaCZ8+pAXMV5fBs2ntpljoi7beQwmtdVuOs+1UwgNglmRnL9lGvXFlYVM1vU1I
rDl2q4vAqPuzgB/iZPUujHf3cxq2cHa73cS1tyhBC8dPkphSxmHRQPY+J86zERv2PrLMM5ScYGAw
k2+337Q2UEr0pujetHSqCEQNMzkKWci9Pde/U2rUG1NhJXJVqBsKcVYz8ykOTedrDZFyYm9ZnK19
uxK7jR45i55zEdDK+I5aYL6PkGEz0bYbw7D2AiV8K7CytGoiIhhHc/YSLbHOwOz1L0Lk8V29w/8P
3DTwZLmAFoK6OfZg+5DyHrUx2+EqtKkfZTc5XaZB/Q4An8aZEr8uxn7ju68VfS9PV04IggJ234/4
7pmAH1934p1Q63s/xj+WyngGzlR3Z81yHckPtyfq9c2eq+ihqTfLSmgaD+x0aoNB199Zmr+2TtO7
S7xF3bw+4FyFES2l1VmRTQXsGkffLF8yE6an47ixHVxPwLgKEkqBabfK2oTXYpM+xbT5meXdGbqW
bz2BXmdCv+RsC/VwPei4Kj3NtLRGSRcNMSh7nCzgVESxsXGsPdr4d/WdFwYrFSglBKTKP5UQW4Eg
4cakWnu0EtCJk7RFlcgkpDHycwru/NLDf+T2BFqbsUowa45WV7HeJKGROcUrisap5aFgyexdVYPV
6eAMN8C/ZWzep8V2gtYp5/tyMK5CUOAqMxm43oEgoUNwNZFA6/E0z+bb7YatRIYKMsmL2ZZah4Z1
sOxIs71FgNxiUAnlWzctK2Ghok0S0Q4zxiYJzawDbnQ6yhnIYfim3LXOchVgktaycOAiogVNYgVA
w/tT5HxyEie4r4MuzfqQL2CFBYPjEtXQNXXrWHcb8o3nn7TuzgG4TOcPz7ehMIejJuI6y9LKbWIi
3BTLec7rtyTm+n3BwZWduoGq5TyCkx3oI6CNqbXvYTt+XwcpIR0ltnSitoxC2M/4S3fkbfOEg6EL
HZT9fW9QIps5LZdJgzQjK/5Y2VnTrWdNPPWWvnHcvp4wca4EN610zVx0pGVWXp70MvotYLrnEgmj
o1J+rTpqbEzVlTVcxUfklT5YFJBq0FdhmoT8crEfHdr4c47IHl/KNNlYrlZiToVGRLOpz/bEeWBO
Z5E3Xnnh3lRbh7a1pyvbtxVhg51BjQ1sffgCAEvkjpn+ZrVb472ykqvQCxBOpCNm8IzKjB55ZviV
1r7enkprn375/UO0ycEaQHhANOup6cIwwG2B1ISH+MYArz1eCWaYX4jKgCFnMFvmd6tHaUQWeeTB
ofweBUSkTrYSyP1CGdMINlBsyU1SuZHzZepwK5/eIwF0eYESzqgimIZj4kTOa/lWAJQ8DVuubSt7
jaoym+kFvLFsZMTz0PgUzmSZ6U1Z6tL85b7RVQLZhPBzKnEZgxQgHvYNFqXAHGE6V4/aFihzpQ0q
7GLQsynNLkcezl/1Hhs/O5TslYo7sxgVcJHBZTXJTJsHo9E9OGSCm9m4Ua1YWeZUqMVk1xWbSyxz
rGDmO5TCW2+e4z911FOXVHr7WsgyvqtIz1V4RZpm+jjMA+4Qx2rcFVqR7czJ2mLarQ2CEsVwmK9g
NdTnIQBaZe7StiB7UuexW09V+ph3TrHRZWsvUuI5YUBBaH0dhQ5/1LtPPHluxXeLvN+ern/RGf9f
l+JMCeYlbTizeBOF7+/nQNudH5MX82AeTqMrvMKdPeIZXuWehPfLcitXc02vPeD6yaM+EigXFr9+
6+uhFS5fqsA+yAfIWtVu7b2Ccg7Wx6/bX3mV9oEVgSkrQg2XATLUIgnrOHOAx8gMSL9Pkb3DRU8b
ajD+2BlpwRIffnntL2bZSO3sJWX3JWBM2f3ruLio86OTpHVyIApv1sGUwcXXyu/bLFUFWz62cuwv
omRsqg5jAxPMOrE/Qz3I9G/34Ergqaq1zpiZ1mhoaWhno7WXKPp86RYrCSxclbVuOlPII5t5urUJ
XSbnlVmlatiKUUsE7KEhsjYNZ8uYjymP7ipgwVrn3+0TJN0Bnq12EuZmMp6hIwsBIZvss9IhO8on
L8X5fX+7066H3v85vmSdzdpGN5yAQILgYMLd7c0uIyd1JUBkp6kY79xScTD8t1EpiXSrHXQnqHgp
fg24HUJaMPBacx1YOoP3WjJ94/rp+tBAYu7fVw3aUC1tw9PQiTs4oGONxKHLhono7T67nn5QFYbc
DWkTD0UbhaQ1f8A26rGby8jN0+QeNoftUDVTjoD6LEueIPMT+lMjjLPV1W+3v31lvNXcWIyDPg09
t1Gd0eBsbp960NhTQGncsdS/337HSveraTHhmUVhJ2Dj87vXRnK/TIqNkV37fCUyinZmdcpjXPVE
S0iSV0OmOyohIQsM3u2Pv16CgO/8v3NnzHpR2AUw7IblPLZDtLdSGqb1c8JyV0IuMymNX1WypUS9
1h5li60QeQ2c8Owgs6YXaOB8nc3ykJsX1w9ny3Nm7R1K4JmaJU2oaplBKsVyZHrzJOcOYAqbQmG0
bTdGZiUo1IwZfBbSGxLFxoFlr7xjD5Y+vWDj3Zi3a49XQlpv8N0CaJaAs8R5xy1Q+yJz4URuRZLx
1+2hX3uHsgWCjqH1uKjmQaSXY9g4c9rDl7bXXBh+YJm67yVK8jyywbHTNueBLrWzvgxfY60K4Aqx
EXsrbVAT5wjGdVCoEjQoJutTm5DP4CIcZLnFWl97/OXI/eFglzVdAzKLQ4OIExeQ7l0i8J/cv6tv
1NR5ANGsGztOg4YfCE6LEeDWbJh2t59+PT/AAe7fb5fNNOg1lqYA5r5iXB4d8R/j/YWJ6hl8f/sd
K7Gmwo8BeGy1BpEViFz8qkuYvI42RBGZnaeeVQ4b+cElcv8/9YCrwL8t4Twq4zo2aQBe0WfdqktI
Bowvt1uw1ktKstwCme1A14UGeuX4Q1t/MzvA0cvUep7ZhLQ3ka/3vUiJ6C5peEyNBPDKxqjfl3zu
AlFXvZ87TfSzAisJzpV5ulEQX2uVEtra3MHUqYZgSKctHmRSmOk8ZDCtWxaYjn++3aCVO08Io/07
LCncSgDJ0llgTHZmuOk0sp9LxUTndk0U7VhGhUfqUd83kGXxaa9Pr4C0ABOT2Jq55WK2sn9ZykdE
rTEBb9HFp7ruj7BP388F80c9PhG2HNLCwe5yEvQejztkKiogfrIGUTrWHJ8M+GoQjbv6IlyTVw8I
20c4bu/bMXJT3r7d7uK1xl1+/7D8GLytYHML4Z/JYvyojSbWttohQWQ6cEpHdLvANpgXyyyDBV1S
9z9vv3flcAbA5L8vlp2WcqlpNMhTobmWPjcjPNUMWNbqfRmd4YtmuXYmOOQniZj9DmoqX4xEbF3V
ryCVqHoiSChvU4tnZjDX0/JmxAB0nEQPjjSKmkZmh2aRjcdo7ilgoLUDQVYus7r2idQNV0/TfJeY
c+9Tyub3uS23SKcru4Fqd1G1CWtzPbYCcFs/ialavC7tJ1eDF+jtfl9Z6KzLiz+M94W8yKNUM4OR
l03hdlpv7o0B2vIbm/FVAWvMX9XworSMZI51MAr5X3RFsqvj8aUG2gJWGLAbiLyCcyCWqgty0B8F
xOp0bUfL09h9TiFkQ8ibNS2uaZ1TlOILWhxhM7+xXa1sJapDhiRTackI8PMsnT41WuJJdizz+Vzy
r/d1rrIAz3FTDvNoga25RJ/h+3HK9Whj3P5qJF3ZoVR3DNYTkhhNdPFSm0vkmqadeNoERclxbBN/
NuwinBfT8eFLZe0KG3i/WiusQzICZwrnus43Ucb5dbud12cpV2cp2JLU+B9n39Esp852+4uoEkKk
KdB02jnbE8rbQYAIAiQh+PV39Tvy19e9u+qMXMeu04DiE1YwvYPeGzqWcvpGG3+/Yiq//vV/ctdR
tzlfo1rFMy1X1G3WKNqodX1VnRMd4Ex2K0n9h7gQKjj55Yly/g7F3jHpRo8nbTFeqW7900vn9Pyz
YKAoy4KVo40PE9OZlM+eA8VnpqED8ctZZSJcaCj1MOYr19RX1cEQJBizm6ydCzO8KaOe96B9sxnm
5YZXJIdT9m09yrtyRQNW70y8fkD06gql4t/7OTpf041wukn4bnUIxPinrOK0IsPn1/Pw7+0S+Wer
2S1ZDWX3pjqAAQa6JAD8ZMpaFbwP8lqy9u8gIjpf1FFfh4M7YKZDp8mFeJOR3g/+jhQPsJK9spwu
jdDZ9Q2bzt5wwHwOuEiPdJ73lRyvHCgXNiVsfP7vaQpXAELdMcIQjTSNgi4DN2Q7tzST7rfCE99b
9UIdlXQWjf1Fbxym4TZ1Dc58YX7OaW0LaaIISlfiIEpovYwdWphtMLe55LY/FBCruPKVFwbw3Hlk
WAqC2iqKM72eH0A4PZiys1cm58JJck61APxAARPviUMI3DCMbgEFqfHAZEJzLvt6GV96xFmgyodp
LDu/bg5AqoMG7dlPbsafuP63X/8+fHVOMcv/fzZH5+YpIRjQYvJXD4Rut8yJnpZ7FXG560g8rckw
1bpJiC/anzKahnGH0qbZ62Ilb6hVgA8QO94QJmpS3psfOt2uZ9J59ehYPjfKCRNLI9SrHLcC3q8u
3ni3wsS19Gr/BmpTYj92QXHUHSnffL9ZnVSPfXTjRUtZJKM7i3dbQgErdcom3I4cynjHkHQSvG1Z
TqkvaJhKpmWcTV0V9ylU3EnaCOJmnQjQlyABBdxFhlM+jNRLFRTOdqMPIu3gGr4r4P2ZxLYe85at
6OkBILYMCWTdeA4qn9p16PhBcEQ3Owwjy7jfTQkUJRmO0+WkhTst6IRI5j9TK7vt5CxT3i1FBAFM
j/20AQ2PstXOO12IGKGKoeRPtTBnt8zh8DMuNH5RyimtpmHacMIcmyp4qieUwecwMb5wMjeeinu3
CMIZNod9OEIkpyp/deACxkngnxQN2oqw535whiSaLMhQXKGrzdcZFfuqTCYYi6QNxkukBJygXzOr
3B+aa9Wi0udWL04zyIyuy+95HWPMMZ38Jz1P82YapYQMT+CVeQjX6o1owLTy43j5nMbKJJWcgyID
NFz9LCw373Ftl+9RXbrPHTwanpjfd3nh8vDDzlo1WUhqkfXLGm3l3NifQbUAS+92KoDd7DIP9zB1
gp8tb8i8gTiJzdxFiw76G3N8vwrU8poOGTmKSb1NV1ie36mCul5qsGicRDdBmDU9J38q3gSvvjf1
2egtzd5d7PyjcWV0Ezd0eXPxSxt3ic1vpyrjTR8EJoMUCrLL0NBXrxhDClrUDE9hUMveVBgHR8wL
e2o8jbpbYaE+nEyjvyJomToompUoArqj4HuMvb91Oxo/nfKQP3aB+CV8HMs2qfug+7laiPaBk+p8
NkTHD06swKPlg8O/M0bb7VQwPSWR06ImAM8B+Kfrufohp3KEga+M2GfjEjXnsZrc28XAfTdpmzoO
M1JYcOx4VHuIkXyYUDnCg/XFSCuzn/0uelIgleF/9qNUd6gVs9CRLpxTC8hRt5zJLWNLhf54qJMy
FEPCSVD3KRDAIwr9TYEfLcJio3x4PouWjs8tOtY38BQZH+oAziXYdIFwN7FDbJOYyZneW6H0H3/U
UG63WtZZuLTRDXOov6Hu0DSgoSGzLmu2HMIQu67is9nVnfuthj7UvTKt2VG/mz845dACaJh+QKY6
5Cf3mocJ6eOWdLgkLLQg4SyxFvkQw4NASODkqIm9QzgwF/ZcXpBbMOruJOntXgaNTaTbnHI0ZdyN
C8z2Z4+ICzIhvXkyYeeBA9S2iStqc4s3jb4haOvzamHTXckHQBS7qE+ZBiddmSyCokOsWX9we+WY
hAHjthWyElumPK3ScrImzjwzx7dybIoMr+y/G+I+D5I3CVy1Rd6A0Jg749Bm2lvr2xgQ6y6dZk/f
jUpCS7gGztP0ZMFGtGOxc+sR2DZVQaFq09VabAhswPaREHSnZdn/IW3L3idQqXcgdDYzWieWbmra
qTSY6nBMylr6r1MUtLvAOh6y0arQWyqGda8X3d7Q2NBt6KNcjnh1yPwmLPfo981Z4Cv2bpt5SN25
DNOqLBwwzON6zWbeRDky3+4QhbO+8dhCXhYfDr6zIMG3BtLVA+wQgi7B0Su2UR136B8Bs5fLk8JY
QCL0FBDVJ3KUNve0Q99WR4YPEAdlP9gYtnXuLoEQSRGb6Zut3eCx8936wRmmbmsjU7wrWS7vhbOE
6QjJc2jXTjg+PdLcrHM8Hw1rxC7SC88VJ3JTuFP4IMO+zBlZqo8A+/7WqCLMpiCUN2vcwb2mcauk
g338fRm2DW6PUmV06Hmm2oDcjIMT3lFpljGJY+E+KsL4ToUquouq0CbVso57p2N1ts7hhxpM8EOh
pwn5sFN3OYF8vXpuDYcrTcHsmAXG6YIMn8YyMc39vgYy7BGMEYbZ9HQOn2m9UV1RZU7kmzduWPs0
8LZ6REIEJ+DYIyyVEFZNIAiK+TBtR++AqS+epGjHn20bDiYZWDXtmnCBm/JQOrdmHvmetugKB948
txBN64BvWxnMQnF082PFwv4u7Hv/O6O1f3QxfJ8tF9XBMTNWkmch/jH47j4CH3lDOGnzoBljrP+Q
94mqIUMgoKSSYgn1OYLg4pddzch2iK7041RE8U2BSPsH7ylMiISm6FNPlfubjmP7YiCUcBewabhf
uON9Xxqp3x2oqr5MRe/LjdVLwEB50e7GV7BTTBSMhd9CIN5OXrxeOjhr/N4UZlyzCkJkJ52CEEh+
7sVb2QhxW/jlnNuZA5cIUvWGOPCv17Av3/p0UN9t47Ach6TdUIoYwedNmdZ916bDMMoM0IZ6g7t7
+NS4I7NJLcomCOcgWDf15RZ+ukHiQY71dmDQs3MgT/srilcnV9artquKYY0ZYj+ZAZbkoUvKDMa7
4WsJYl1mTSGzdSHV3bJaGJv2jBwXcO14YPWn8gaSmrAxv1yzDiovJ188FF5LPuZxmG6ZxjnkErM6
SeMZaPV1cHfnaeHK6XtPO28HvTeI4q+9u97YhfNkidsubUenv1Erje/nNiLYCOPQJ8vQ0bSA4ioy
zwWxWAul1Eek11UKkwe1EaWo/3iB9o+taczdGFbDXbM4XroqYPUShwzlvBeom4ssBtRtuWurad1C
Eoj9cGwwPiDJEzmYED6sSMdwD0xc88J8bnaCFUu3C1lnH4FV8HJaTsMGcZZA6AQsQ8VrmhHXOnXi
onxXJxMirziZvBCj5nsj2ntFrLc9OIOPVbAKkkEcuQH5Zwjj20EK+zwHUOH2PFek4aicHVIVZGFi
bdtsYu7optyt6Jopf5YfhgnAAMUU9jgAzBDfd4riEPTHQae+LMs4EX1Fvus21q+Fa93UxGN/T0rL
+kxOvsOTuCqFhMeH225rBQR0olt0tJOWrrrNdSiCvQ9H051kENrWqNU0Bc1W14OUpUOAT5fzsCX4
oCY1poKvquqa3uYIjfxPZ7TDdygsskcp4S6TLJ0CiX6qaf9QRVW1gbu8/8iHIP5hh7j5bYuyy0pc
gLDEgp9FviL8+dDA13Eg/Cv5Hoewgk6kGF2AUwRKUpCQ1j6qRsA1pz6aZR9dPUfPKNAwuGtB0I9P
E/UyHkx0Y7gpM+y24L6Jwuh2XDhYdEs9mXvcWC7CqDkkd8xUsdrMAyzeomKMc9jjmYeoWeVvpkmH
Qocr3d9Km+BugZ61nzbooN14NGCnefFEnUYnzqRhHtlCF0QevFWJ95iU3ZEbmGzBf9biQBblAYI0
qk1i7qpTkEyPDeJnfzex2bYJOstdn/Xcde/BkeVdEjcxSFhOBAIWc5DSUkanMu1KnxJcJp6z7cea
5POsWpUIqElD8zJirwrLBNY9hxKkrR2uuvgjUlgeuJEFy3Xd6u/NEAAc5oYwPjINDJboMP7kJSfd
RkWizLQs1rQwav2s1kmiG6lnaII00olfYiPCJWFi7r5VjhMUCUR+6O0o/OZW+Uv92nTBsil9lz6t
3GsOYpwana21CWA05Lk+lOJK+9svIOLoQbttI0e78/xyG8MJ6M4XK/QWYjFtidMvdbrEgdjUKuSI
ux33saHabhuKrm+iF8duhrDQB2rC6Rgvodpon7JtuCL+qIYYNsIW4pnMLuHbbPTy0ESCPFSMmX0T
zzwbdeVnXTtG96cz9FYvE2A0jgQROeTVTd/4EPxE4bA9ukpgujpQe7cLIiiB7abDI2Gm3/ilH25W
ZvWfSrb0uLRdC4VHufwEq5kfQqyHHXTAaV41cffYlBJieXHQHNUUxXk41Saljrtk8McIflSchI8T
8rw2IcIxNzwuZNp7XG+sVdiQzgSJcZgo+Eqn9UJWk3iiZAfL+/4hZH37GxhtpBed4HCVms2QN4E3
pMVYLTxzunL6ZDMQI2so5ypjjddlMefTa1c37g38ismQcjFikzK+2je2tGsu2ir+2enolDEyKZ5q
n3R3ft8Www1Ib9GOxqt8tAHrdxD9U9B3ZgiOmsi2w7aYSXMkwBEhVO+13shhWneMGL5kxHKVdgN0
wUfXw20hIrWNXDq9QbvZwYeJ8rcjfXRHNRG3nVshjodQaulsrE+W373k7JG1XVNvoQPnIoi2CC7S
QYztTbHwCALqVdve4CPdKPUDH1uzaWBNBoqCOo7GKZOoK8e9wvZPIRY/7Uzd+PBpVHOdzE29HBac
hnt0STr4VdSK31XQs8jQ9gz6JDD1gGioHkRWx83wQmpSZf6wVE8idMMf4SK6NPAISSq88FPgV/TX
iA7Sk2oI3/XaK49mLMPcwhHoLh7hH+AVjsob0VU6m2iFoojEX7+tPUGIHDb6wYEY/Dd4dPFfHFJM
L6HjoP0BCSUwnuJ+BnN+WREU4HCGlOQUVuC/Vl4LbrnQofOpKBkR7kL6U6GK05ENLF8rLNjYW11Y
y7T9mujYrt8FytY0MbWsNm7ge8e49gyyHEWA1OgqFSjYHAQqd8E43KOuSdAndRGYxH2wsW7R7g0y
rirRM19oQkaEZOsM17I4gvjgEDbep2e9EAf43HbHdvHUZqiQykMH2s2A/HKPHrZ6XobT8jH1DAqR
czjbJNBleFQ6WjOItjUeihwexKBFPU33cpmnB/yzePD6cJIb+BqLMhEskD+q1WNp0ATYKiODCBAV
6EyqCfm/b+Gf0yzLskOvpd+UVPs/USjwDrKfvCavvXHMxibsb1qqik0BO9SssKjTFG0coO4Aw2eo
7xdRCMd4yn67FZCDjaFd7tmle+hCTXOo3YgPuALzmzlC8EYC3rwFHZJ/qTX/7BehNsqocGPmeTlI
JJsWrRVWZVPkOh/rXEI3BfWhrOAWrp0Va2BDRdj8m1FH5gDKGx+2Qf37DNObg3EqZhOf1vw4aNNu
YGEVIYwOl/doQrkuLZtl+Fb3o/ooCmHDBBmOfysD1WXEIx1udFRuYlxfB6JtdAM5gwDVJQa8aIca
uY7j/rNrnblHiaZFAyikqn6DmueyoXM7Jgw2lalpBpshr+4zKN4jqOTTbLA9uKO3q6/tXWcFTnWO
wMvOa4dR7PuDdsP+eVis+KbdyIW046o5Tm+oDYzQUz5KT/rHDr3ltIY7xTdiQ5vD0WF8Z2u0HLkl
wQ1yfPkQ4Ge+O7DheV/9MNipWNAb1ylR8wncCXbSzhx6+cSjahMboodkJWH9cCp0HJ2lPK0kJhCo
hEZWqW1Gf7tMS/nsS8qfWUQIxC7Gdd8NS7vjyAK3g2rbFDsF6s2WVvfFLAtQtAN7rzqNG0fOJIeq
c3Pn6SFaIXoa97t5rafv3jI396cgL3ODwuuTFZJtvyZfRrfQZQZTY2FIG2GAt6GwP8lKhUALQk8V
srqGYuBw9btTPW6duifZCq0M+KwWTR56qKUl3UD6Da368jksccVIidZPgC9Mkc50myisoSDsdPGa
dl3hw2e8MLkJCvC7cQPlYE26CJMhWKdGOd96DfXLjYAJwGuhAkRclo8qGcHe28Kz1NssBRrSzopZ
CUF4fiKId/psmlV5h6XRk3SQbffs1HxCFDn7zhO183Qfi3hJw5rqV10JZytO7kgjaXUuaSW37YB8
K4GEuX9AU5fDwkWU9nuHMDgNRtPBjqREKLzCmPQO/V/2AW1p8wsW6fFzZ1uZtZja1I6625cBdn5S
F9DBxvaf6jYrcZeKRDpMPYqqH++wg+ExHw9T7gbVcLuUwtszwee8M36xm+rZgbeKde7mxUWJyNjI
xxHTI+LSk7NOyTAufUoDYAuYLPmGTJODmloTPyhvDMPEB7IpU4HLfkKAcB6x0oL4Za7qYNP1AeK8
SXUPvqqD24Y4cb2Lx5DnEM5xUJZGxIStN97ysuibDLiKMSujWu5N4xWPvhHVsYwxNrkXSXxVRDuy
W5yV0WwGwXyjjd/dBjVIFdLM5Raa5hI9D98smSCniCGS8rsXN96GsXjSSQ+I8E1QGHe/DM2wqRG7
fdSBI2+H2UU2UHjF09hM1Ys7a30LihrZGciaY3j9dUXuNaFUXCxBs/VsHO0Dn8t9LBeSR6gWQsKI
djdTrGC1ZcX4idK1SqMpPMHoSX+ATSv0Hiz8EFEzgVIUnI6Q08vtAhbzqzfKYatiWh90Adf7FPWV
/hvO+eG+XQ2DyrzRRwCC+yOtGnYHyFR7j4JR8S6IkrdBxHjGRxB7XFnUWey0Blef8h/KCImVKDr/
HT4rSMw7F0A3lDvWbQTPkT8U5JHN7Hj4b9j4iN+41KohQazSAOKM1ni7DvZR+Y16o7OvEjZjuS/N
3N8ugvNthTJdDnHrJisk83IYNFWJ74f2rojHHzGSgecqnMIM5xRk0CFUlQPN5NxGS+/eeANcXQbG
q3cHXhgvqOqwGzkyP8W2alnWgHVgc/iBllkoROdlJ876LatjlAoDAvQy6g9NtCHWoT+hyaNxSsaS
3YOKpNyHWsNUKiUVwu0h8oqXYuDm3g52fCkMuEP7xluGIPegHPlRK1zbqRfrFdnmXAw/tVDTQ+X5
I0m9FcXtxKJ8/kL4TMEK1pQkMGuqDxSprZNHsvTe4riCtHCHIkYBheVEyCCBual4DgjEZBI5oTLH
VidAsbZyp61jabEBbMRRWcvG+eCsdCg3A7MkLXUbzQlx9ZTaoZXfotlMz1DtABCrHUT3o7YcYofY
Wt5jFAABonhY3M2jA8syHIa/bdmL734jLcLkbnq1HYSuNziQ9bcK7dJdXHMDYeJgvda8utAgZaem
1l9wDSVhqjv6HRD4i3xuXTA5Y1xl6McQOIhKROy+e6Xr/W8gUHQuyqjhhQkPRMfZt2U83QJkUCI8
t81D7FQaWjlz89g7otu3wSJuAr+Nd193z/6n1/+v3tkZOm4x/ojWGW8PNdQzMr0KD564wmarhMCR
4LrJR9s3UDSyZuTosPRVPi4+1K0spVvdDTqnDP7Z1BcS6hQGKnYLkDlbjtTwRXfucLe43fSth1BC
aqvR2dJJ/NE0pgjOSviqB1F4HDq1V8M6FSmuHNQWOmgXPQ1xjdoc13XzqwkVihGiKmwy1NWKRTH1
sA3jJerwwhtQoETg596ifrV0KMy7CpoDU+X8cUTL/wjEPA+8nqLcGYqRHcKazyjYmGHFxYMSkplJ
CY8FdJT6CYkdgpToxlQeu200/U17zzz5Zo6wz5ri0UiYNALc17+NAyLwuCyCD1q77WsPY/REMiQ3
TmzaradRtjCNXO8g2WqPdHLmbdmPNkoIcPUpi2aZQiWEpUyYb8j/IPoYUT+JFlqkV6b1Qkf0DDug
YU2PU6dEew/C4HsTuWVW9bgrLSHwsY87N0Pjpcu/ftgFmGB0rsq4OFPh4gpsDh50wVmK7GH6NdqJ
paooxSaYh1+zQq03WakPqF48IBgxKMI865CMV7CXF/Bs0bl2Y72KAmclbQ5QscodFqygpo37/gSJ
LFFqd0P5Fut509Ri603XMNwXWvPneo5T1LS88G19KApvfCcrWjUQoGJXxvUCwOBcw3H2XXREGCkP
TTzUx9UoP49IPN8zdJDRQKuLa6CxC4pBMLn7v8fcGjBeSBSBDgoOHh1QyidAQxzRILMRM08wsS0z
B7dBuuJSz2bf+rei9H9iKkdwkbkb7fqZFO+1qPUDGJQMtajwv47x6Wj+6wiGwY4DlXunP0D94QMV
6PZ9Mev88vXSvTSBp6H/68eXgfuLD/3Yg14BjXPnIXgitNX/CdUceWe3RxjBy89TJ5kbuMFQGqUD
v6Yce3HKTl/015uPbhj3xKgeRuYq+IisiZ4INsGnp83cJ9YJ3jzPDghkK3c3a7jwhQZ9JshzoFpQ
0wXBcKMeeupU28DW4OU4pfxPyOToXNRWI5akZaj7g0QjIIV7y3ul6jjxRfHsW0ZSbkx9BftxYfrO
RS+Vb1beDS0GOC6SakAIT6/gYy+gVs61Lo1Zm2acUcWcIgFGJegTP9bIhf1k07Er2JtLL3+2sCO0
wABAN/D8JOVD58A7XKz/SSgS+/T/Lg5aN3HQSiwOq3zwBJ9m8v71fjm92z+ihf9B9v5adRq5Z8mb
qTtMq5l/0qBk+2Fo2GO9gqoOUIzWB/Ccx29fP+3SJJytcde3YUErIJ9WJB2OuWP4Y42v0HsuwRzp
WeSjcIUjZh4lfBQckcB6iR5naHtH+dKRYIveSwViBUyqFpApgNndIbwojhW6MbDkQGdIJ7VXX5Pe
uoBgOlcuRB+gBYgZBHSCyn4aokCtrHprWr01YQB+YZlbHPpXFt6lSTwLDsKggjFRUHcHToaddtyn
IpJeGjbrLz8C+RP98StRyIUL7H8Y5b9Wy7RICuo+WNBLsRxIz7dQ/YK8+Cctr6zzSw84u7cc2c26
GQt+aNsaQIhO2eJdUhttQYaPj67pynnzn5biuYwlOCThgLY/P9AOlk031Exp04ZXxunCOj+XlERR
v6LtzBA/+dB2g9r/a2Hnn0vT/P765S+cNP+7Q/6ah2pxwXov+wYORHQL9/IH1P2uzMClnz590l8/
7Ua8cXRpMQM2ErewPVu3McLs/zjqZwcAkJ0cfVhcoKTkOVtfYICWt259ZR9cevezA2BUoTD1DAEa
K74TDVcjck3C7dIvn+0w5pSRE1j88igMIG514utrtnkXlvz/YvC/BlzWAe+meECTibpZjLpvXfCT
eN5DJ65A3S+txrNNxU1frbXFpRotNvXpq9Fr4gDV8vVavHD4nCtAUhfVe64N6j/SQ0lhmImAJqVf
05u5UuJJobdRJ1FJzJVo5MJUnGtCdgXkhNzClAfo2pjblRskkWjo5l9/zYWxIqev/Hs2JkhjKNDk
D4PjygQn68PoOW0a9tfy80uvf1oGfz2Aii5qqsGrDh16k2zotnA8vXIBXpqJs61r3QpNL9yChxlO
D37HcjiSJmz10VNyN/Q/xsDnptphSMMK/s/VYVxXik5AcyqwVSvZfz0BF7YDOdvDURU4oEat1YGv
7p9gdbdNIcakYugGcX+8RkG7NAtn+3kVk0VIu4BwgZ6XGt+j8M/Xr3+h6nNumczdum87x69gjQL4
piDfoqmD9WV/9Edo86j1dwtLt0o8fv20f0cZ7JxzpfwVaCniqWOpY+Qjt2guOjVLI8gxnHZdjz7n
1w/699Ji5wSV2UXzEmwFddQqysCgHjjLYPucrhAaqdmVc+rS15ytXyU5/BKoMx1JxN19K5dqNxse
5wRiCYeh8dQ7WiYRkK7xNdnMS088LY+/NmONWqAq2kod57G+Gd3oRXvVDffJnEKNcEQrCtdg0Gdf
j+G/1xw7Z5b00BGJUaY20OWVyUwDdDuu3NmXZudsNfflCI1Gp1VHvyP6FrXYMS1Ub3CTFGNqSiLy
CCXwK1Kvl8bsDP4PgkZldDioYxgUPF1hSpqMhalOCMwmdTtoEMRol3y49qoE6b+PBHbOFxWh0xas
dtURyLrujjZL+8DltAISzykKiEpsvp6gC1/GzobRGcYhdGxpjkGUDeiEb9Z1A+fZe+C0v37AhRVw
XlaDJewsDexVj1jbiXYBQqh/ff3LF1bAebEMjsvtPBqsrWhu9zVghlU17CoU6bewNh+yodBXHnTa
i/9/vsjOC2ScRbVDi04dWQiJSAX815pRf/v1V1zgkLLzAhm6i5jO3tdHjgZ6GjMXgCK31TeAKUnw
9EAb8xWmW0QtRectDh4GUcIzEuLX2TC586Y3kXoNvb6+EsdfKIQy7zTefx0QIRTuOlbE07GIxiUR
RbXVg90A5gWXJVJ/k87wAsB2DjDPJiZAZc10Ha88+9JInwcKlC4MMBCcTWWZEu9B2teou3LJXliI
53UsiKJZsLiw0qf+M6p+eNWV+tildz4976/hojNApcwr0PED7jHoXxsSogZ3rQZ+6a3PQoOpKAHp
80IN+E0NCK3dgSKRXVl5F86Yc94UDeQy0TDSx7X3LcBcABMFuMuPsG0Cacc3Ml8rOW3ini4/Tnhn
XA6Udejh8nq/sHpOadUClBdLvQHGjG4rGJl+fv1uF17tvPbjouHZ8WU0x7gFVzIkOx+MN7fZMeL+
t+VwXgSaKCHraB1s6uYwAm9/jVD3PyOQf5wW9Gw9MLW4ca3wwzqdNnIvnvjRvIAKlTV5mZsErP+8
34MW+sJuouO47dJrnoj/q/n868lnawUMkaawEK4+ljfefbRVez+X+XwLdLVzV93K45S3e/4w39TH
bkOP5aHYxC/9lQwFSjj/PiXPjVFEFKxNCb/EIy8H4qW2qJJ68PWrRbMKxrYuIo0yiLoHaodiAl0l
Bv/Ps4ADLGZyvzncAUsmMAjZI9OxG7DeKrJxfHvyGa+g5Z7WARN3xqHtYW5kCzg9PMWTeWARENRF
FycmXKt0IrWEAMrqPdoGffUGPheZQzSQZ74hsNrqCQ5X5u7J4FsoeFHz1suY/ondgp9gRsMHutZ9
5kfoUgRzNWYhi4GWiLm5c3oOsBU3XoJGVPhCFDep9oEza4FfOTaq7RILqFbeEmI36O/1ILZp+9ob
gwLceOomwAjzp68pYH4LfNNv60UGeTiK5Vb2LZBwDPoaY19NgBdBEuOEOoNLvRhkdydBdnlu4bQA
rLTvOT8KZwxv6GBcZActzxYV0Qmac7r8FcYkRgFzAPOv5/pOBBDGdGafpwDEfvpt6L57JeXJUJTr
Qyjc/0fdmS3ZqaRZ+lXKzj2nwAEHyurkBex5xzxKusFCUoh5dsan72/rZHVKOyVFt6xv2ixNmUpF
7CDA8eH/1/qWS9g5PqnFRNI/GUNarsJ8HoNQM4qDsrDbLFWtLsDDhjX6ulzbuvrQ3Z2w5esavvc1
TlF08/ZSxts5Hsx3bPLI6tYFY5q25bFt4mzloIX3p2Eun9uyDTdVlagrlxC3o5NnFNYnzduD08NI
5pUIdbs+1gl86h2TikNC0TJ3CiS60uxXcykKiWsl4ssURov1kIbmBXg+476usSRip4i9g9k1z9HI
9MG8FM3FEV+Ey7Fq1MbNr2emn03IZ1vBGGGiETu1d5jSR1RYa4Jf39gp/WwhOStZCNZ/x9Ya7yCX
OsUc3q2rzCEEW+5+68rP+wyd0gmzM9RwnJOxvMwL+x0CiuQNVuTXMt+PJp/TBvObZTDNom4WimNF
KMFfVFoYvSzJSZDYELgdFsW0icISSTR2plWll86mDXVSW4lXDarC0m4muM+rtGQh0rupOCpbiesp
KuY3fvmfLShnmxrEhg0a0nQ4jmIM2Yum2zIFkKRc1aziMH3jEf5kcJzXii0N1f7ShuroYld0k6uw
ePz1s/vJ2BBnY8PGje22Y2UeGliTfk6LDBdP7ied88Zy+LNt6HltuDITGpRdax4sr8yPrlmdmGRT
uVo0V0eO1x9R8carAsPoDiP0yh0pIuhGca1yRO3mbBZbLfrNbeB5I2FWUR4ac8XavOyT8imvEz+S
b5wbfzIQzsvUBZvAuY2L9DjV16ZXHz132o+5sQ17941B8PWM9oNX4bxSHWvOhISPUTDyfj2Mc5Jc
1GFh7Ouw1nau1yyRHyrHInO3Wx5ZPQoOjka6yW1A2LiGMGvPbXdbdZNaMUcmq2K2vU1RZc0uN5C9
YbVIdl5YDXhOG0z6dUPYTRydfCnuspu7pd+gsxa3jT6PPlv3fqM5NcFYSF+ePVubD4gDm22Gb+LS
9cL0KhfS3CW1iAPHTct1baJXr21tXFWL6x1TY3BXThsbVwJtJ8rUMEeyyf8atFTssIK0t3FRD+ul
m6zAm723Sqw/OZiel4hblx2l1rONGlZZuc7rlXPJqRsh8JsHnZ+8rF9FGN/MWMpNMRmepPWova6y
SR5qZFi/fl2/jtQfDIHzAnET9xTuPEZZi/ZK+ShX7XKfUPW+BxKWtKSp11a5iSLLeFeY3kG1DSJM
lTwXPS06zYk+JnpmsEvSuuWQAMnFk5k4W4zUZmC4qJZ/fZk/3rIBf/x+zh4XAYLTmtTRbOd6VQPT
WSdTka5bYVm7bBL9s155CMKd+FGo/C3WwU/mMuP0/39z39EFIxKrco9lOXyZIJtag/44e/YbR4ef
PdbT///Nx+eY5is1UbZLolvHfQ7Th1/frJ997tnuOs8Eu1vEIceuKzdFNK8JvX1j8fzZnHT2HJx5
psU4MWFIiUWhHwO9qXAiD1vZqDdG5E9u+nkHIS46qXptVMdyvsJ25+OXxuX+e8x667yDgIjDizIw
+0dMzXSUd6r5/Oub/pM7c55XNYcxglSdd9RQ/QGZ/SeFIccV0YqZ5rc6CJZ+Nhz7JlZTH7ESJJ3v
lZfaCdNQXGP/C1q6sb/3a5yNSXJfG4+AxOSoFnkPju61tqZ9FvZXZvqbu7vzHkI9TjIeOzM98nNm
UBELGupksN8YPj97DmcjdDKw32ht2RwSz4rWRaeMwHNH67FyHftpAYz7xpvws2F6trtOTz7rWetZ
+YuFVLcdkAD8Apvfewpnmyg5WuWA+5TBFJamb7rjA0kOz1nircTEZPvrH/Lj38A8T6VC2sXkJhmx
ot2oktjlGn/w7+WPm+fBVJWbqtSCRXHEAA/Qr2493KWF+cYe+WeXfrZHFvhA4tpt1dGTy6qbidGz
V731xgbzxyPIPA+hEhp9rcKlhF7PG2dBfrsaY7Jx33i0P56czfP0KeaJKOL4zaOVxYpjaQA44vee
59mrG7FfVLGgEN+lz3r8Cu3AV8MbN/x0Y/99l2CeR03NPVTIZcqY9xGss9czknV/UppMVEHBXVTJ
DkDHvPr1L/KzW3T2ajlNpOP9WFgBsvHataqLzijfeGt/9tFnL9bklN6k27E6Np7cJR21E2X8FprM
PM9/iqskhW/CsJHiIazuMu/Tr+/GT8b6efKTFeXRmDSnSnOKRXvGfWVGxo2M31hUfrx7Nc9jn4Rd
VR3m8upQWXF8pwrNIbXKGVbjkrmBCE0Z6APGMmku1Rtl6K+ivh8MpvMkqFjyeKO2jI5d3iFgp92y
PFADczcLEYKrBZNt7w9o2Y8Gfm/CfMP4iigVm1Zwl/Tr2MqTowOzbms2lknNrRvH9+Ci6DYN5mLt
hIumIUDFgitWuTWd6XQe9T0oCmxQoE66S+DiPef+Sgty0xkeNZLpqzs5xcvT7z2xs/2Xl3pWaduM
WSfq3FtIUsbahYqy0W23emOwfa3R/uAentPQMN1lULhgLlbIc+vAtgsKtqH2PFZVVu1lZNdeYMW5
dhw1lLZJbzcrF4XlQYkIcE/MzIwwPjaKlcTW92Q0heVTCejfRdygGete13z06jpagkxk+U2lDO29
OUcDxtJBjgBNpunv4f2fn6b/il6rm7+vufvHf/P3T1U9t0kUq7O//uOhKvjPf5++539/zfff8Y/t
a3X1Urx251/03ffwuf/8uasX9fLdX9YllZ35tn9t57vXrs/V18/nCk9f+X/6j//x+vVTHsjI/OuP
TxVEpNOnRUlV/vHPf9p//usP4zRL/ue3n//Pfzz9An/9cYM3tI9e8n/7lteXTv31hyb/NFCSEtFE
Oh2uSOtE4h5fv/6TafwpHJr6ZBea2D1Om9iST4v/+sMSfxr0/00H27/QHd1k7uyq/vRPpv4nzlNP
eCc/tvAkE8n/XNt3T+dfT+s/yr64qZJSdX/98f1BjJ9AFVzorhAeFCJp6GcT6ViVkGH0lKDrLnOu
4nRJbocubDbuEKGuKBMgBrWFhbqBO3KJFy++/+Ze/fN6vv35X+tI/xr4XIBlkACme9LWHS7jK6Pw
m8PTWEdJGZsGPivD0B41LH++6sXJFlJO+6ElirquZgPwEpPGlc20RrVda7314pLGCehBW44wgOun
YpbvQ5pHtd9M5vjA6zEsW63ObYKJSmddTvKt0+SZZ+J06S5tIYNHazi2RS799+e+Rs6VY4sK872c
p2IH4MWQmy6prRHEg3DezY3AB+RNmsHvFC4i2YPxM7LjPKHJD359H7+f9rkW0DSmkA7efzJtnXOm
uZZ5Xd6IaQom2wa1FJW9IXfE9uAtq6vMqvyMNn4aGFHijaA19Lp64wK+X9ZsfrIu2HsKXRqea6FP
+v5mFFGF/5b6t68lXhwks6cfmiIeAwX56I0N3VnF9+uNB1LiwTv3BATyc0FOM89dEcXmGFQZlmkq
RL3b+XCNM30zGXH6MT11UxwDoN4qzIql2pTdMIRYMwoFBIRWTnyoyKSfN0KzwznINR0wcj5GjbcF
pZR0R6GPsHx+/YTO6pynR0Q/lhnAtHizeVDMKt+WCWCaZNJQNDEbOw4LPx6IeA+KCXJQZuYDaJmm
8tIY2o01aDeFNZ/Cd4a+AgDh98DD7zKRj91aWbkm13QfXBjXpG+pNxa7H10mI1sKBhLX6PwbU95L
ZKKHCx5J3csmv+zc/l5njdrUoGLIvAWlZASt6CuxQysg4qt6meJ0OyHGBmKoL3TuqUgb5kqWjaso
GJujeKPl99VY892kIR1BsJGNX4kASud8L8UbJea2ElXgVXbUXueNWbdBGisi9/p55Cxh13O1KQZo
iOsTka4JpJsPGzgowtmVfT30PoAu97BUYf+xo+G9seopG4+NnX9Mm1TDno9D966yVUOL0LQHbVVC
/bZWrTaGtIvYg1jrXqbFcN2ONti8VggZPgKhGx+d0M5tX++drltJbJtveSrPhPeMI/AYjsdbLgi0
wRVy2hN/M2M6Sy7KuXcw5kdpnQYWxYnepwkYZnhziwhBWtjkAseqla7HWejPsTuYF0jvoxB0kizD
oCHHwnljeDtfVRrfPhSHSdw0dQaPbQsQ8Kcp6pvrajA29641U+lpcT4SGzA2+1HNEK+8sWrKj6ko
WtqiIF77Y16oPSCPKl2no0m7Tbk3gNlo4BrDNO6dOp/gI2kbbP3tEyeV8YH98juvtGH6hcmIkbjo
4R6ponZgVrbThafK0U/o7xKwV14nxomumAhVHlq3UFtTR8rgVq7+UA3lZ5z+ZWA6+WMeLbCJ2hZi
pj7P6VrDXw4ZCWRa2IzrGVVFZVjqvnbMcdPm8xfIHgiW6vLDpLdzthJFVbMta7twXdSWvoN8mq+E
09KGdFuuRNP1TdkorPoMl/hz1mpYxKHWt6eh6rjrTp9iGuVJY1968Lg28zJHgQAdgBV8ult0z95G
4N92WErre0NG990CyzFiROzyKV0urSmnDu+GZUZxsKm3OE/dF63JjSCNzPgSxZ2xEm0oPzCVHjqz
tVbQLb3dXMFXsUtRHiYaVP4QOVkEXc5wjAA62wABJhL2cyORBqEJu19SBDddqsp9bszR1lDw4IrE
aVdoUvvAUSOY9Eo8emGTXYuati4MmlOcdDNTzQLKkJQXsN6cdy19kA90pU9KfT3Fc6SnCjyHPcrR
PkAt6l+nvmk+nxyl9tStXbPDbprj5NWoPq8bNyzu61h9SIQ3wQQoX00ITChFmilyV1PWATqcCTa4
1SBZftRbAyb7tKjBDuoxTL90qnM+c8qwbzyrl8/tFLqvdbvATNQlsEWpYu3KSmWyrbtLtjjCKvq9
dJZyF1fV6APyOeqEnexrQ5TE1/McoAXAylp0x/RW6RQ7fiGj5HZUatxHtOMIOS8KkMpwRa6wbZGG
4EjwMotHgRWf2d6Ez7jSZuixYpDxkzmHW/i45jGNwnHteePJ1BQDbRqL3Nr2gIv3aojy3TLX4JQ0
e6ge62b4NGRR2/PQyvYFgFf7UYymOCnqrGXjJqK8t5WXrhSUcwl/EahKsFRV/OIhc9n2MWyfRJ00
412tnjXW84B9Q6IzgwME9BGIEnM9yHS8gRGAudgwTNdvenQQvsysPuVNovy6oYnhtHsgmEi2UssC
hpa8Q1dhEvzThmttgEnIxJrtRks0H2KQWDfNQEQ3cPzWN+Z0WHHTmxPOVgYZE+xDk3L8g0AFxSp2
rXilLyJtfU1k4tGGiOmTS8dcLideWdCM4b5o+uxiBm55GbVG7Pe2ngUiTi5zW+t9+JIerUOpH02o
n0Ey6da2GfuPtb70jwYupgwWi5gOYyLbzUCwQgBaMz/k4XhTjMN71VvDZtLddu/NLsgZhw35ehHG
+B7ESXJLXyoMyJozbilLxtDTBm0vgHauZjmXW7JfvF03xu3D1NgnALmTcaT19Bv+ljylepnuMmdA
QV4O5GNFiRk95I4zfRw0mb5TM9Q4QmQLDtWkSF7Ng7HsjEzxxxS3JyXo3H42gDcT/Jem5XuVzQPM
C5GD2RjmXdhObearPJSWb5Zt/pgt060JoOYaf+P80VtASpH89LGw7FcYvCMUEFOLacno+X3RNtlV
L9Lhy5Q0OttsM63QY0TeNky1eNe5i9yJBW4uOK3RHQH/gIYKWecei2753CZJ/87SVHVXGMUJh2u6
h+RU2I6X002YuI+finRc9k5RxEEGnNhbOaVRrKd0xrVuhxjFLVJLtpGByMGwPHNnCC2Z/GVIxmbd
Nap8EplrXmd2vPi2U0wXZoVcAd5idhBh/WKocLjFz5Qe7K6etl0NhVTaWnbVTlJf1yM5Qn0JNSos
6/AiH1uxn910fpogt900eZddd4qfNvLV0XpAapMVQ+y3wzSvQcrk26gz8oAd2PicZKW6AqM12FsZ
Va29CfMOJMycJc01HA4a5e2oSIKwo+hVT2o1+LXOvA8k7AorwnIcpfLWGnso/tvbTEv+6gk5XBZu
Wa6TApxinw5FEA+uG3TyFIrXzE91STPSrqjD0qmV75CNehtkk0TOZSeBUx+GcIjQIyFFyWbb4Aw3
3EatyC4JPozvjFG0+7QKMxjMRS4h3HpDsnfghD01nAEvwkqTF1XDqheD004QHblimydFv27txNkZ
1aR9ap3hFd622IeJINpAYnWB88UfTsiM5mNnb1demaS7bubI0TZ1tc461W6m1hUP9WRoi1/2xBHA
Hrpw46KPOdb1w3UCEmpOaj/V6v6xK0pji3ZKPtSVLTZqgqS1ZJX44HjFpnOdmtuiFuOVygjDf8ZY
FlpRu2UTOr0HQbxc1aHRXyU2XLc8Srq9rMcamnmdISqAgHE0kwXOOQ3p3aAaa0XYoPCZAcxjArX1
cZhAECyed9DMSENA7swVrXRLh5eMtRGFRXaEsIKCiXGybbFBHazSHHbFNGhZEOYVJgohXmtpjffg
VPONdZpb8KxCO2wm98E2TBkFEATldpyEsSkoixJvr/Lj0rSqC04cvAB3RuJboTn7IBit9VzZ2pOy
Z/0qQZ7zfjILZxc1IaVbMwxJvAsnCzBAxkEIurn7oIdV+3Qqvb7TxolZHvr6+GpwBr6R5UIuTVeA
kqIFW0UBb/OLGKz7wk1AO7MITY7y7sFgtR/6IY/uByGsL+NSZa90q+LbJAkzCq2aJHM8zEFmg6uG
aeIOIjCWZNpLqWoY4fFn4Egx+ep2yxXqpBolXr2q2ji7VKdnJqxImykMslZlSZ3sUgkBJkt5RcxZ
b+6rpOo4WVjsLiagr9t0gsCG5wmjkDnQYRWirYBZA7b4bFAmOQrRoYEnYsv+VOvJch+adJjXagzn
p3GotVuAPtCNtQXcGCC42YYfltpBMRfZ/WDazXNTAd/krrifY2HrLsBneGHM6F3vA5uYb+yqJr0o
KWrzMJu5e60lGb+7KnHvBbxY+Qo8epZs+gn0SDFk1V2vnUD0nj5/7iu7hItdzK3Y2LBq3wtKwA4i
loo/2f65j5ZBnqefmABwVgzW3gcuk6oNiJ5pOsRjmrpPQNXLjZH3HiumY9u87aPlWage6rawxg0n
fw9uYXNKngQ50ni3Q1LPs8kIlXW8g27Dch42opY7SA/zDaMjiy48MIfjJm2k9FajPg/2RiSSCScS
brXrO+U9GiBnPoOyqXcDh70vUSPZrPZjoS6nfoluigV4lDv0QMNaqCsoT3WvD4PYkXjm+7K8PFnZ
SwqU3udSV+5Aj3ZgyxM5zXtW3viihpG70ym1R0E6Jdaw7XUwsSvML6wbiAHkNtQSYpyUWccXqUdG
XtCmvRVkiv3NipWnel80kTOtDacMH2Xrdv1GdxdKqKXIq3E1LAZgJUeTjdhE3pB/VqPpPuZNp11N
Y8sH91UjYQKmFepGlq08YItJEGnqOtFDNlnhi7640J5nfGnbNgQ5FORu4z6OCRzPbd/lzvsyazNw
PAAe1NagO9yuErblLcyT2HlBkAsIMX9gRyg/yEQbAPU4SkdjXnXZFd5Psl9mYglskIwidtF+ttXd
xGabPYlrShA5WgyuYmxcxkediPiCPBDtChBdnAen5ToP5jEZxwP4JvfRaNC1bpfMs42j1ve1BtQw
89IPpdnHF7zKpXbQdZqcW7YHPelfs12JNQWLog9U3LY56vdFpbgKRzcmiSHUn9wuQ+baT4Q4MI1q
jFdROi4aSXSsVWDotgbdrqxlTJq44yRHUy8cYiCob6y0iSe6duveHjdO47I5LscixixTKThrk547
t1ZtAEMex3wtvZSnlec6qAPYwrMPqpmWOMCv9zFi6WmFSspcl7KUd9UyHSIZY0fQQ3GoRaq9CCrf
dMeshRuW5mmnBWMtNSBekL6GCDSwHbYsDcUJfWm0lvdc9+SDupVsinWF5ukIbtB8mZi8r6q8Hr54
lD0tXiOt2okY7+9tErcWkcFFwZmzb8VYbzNUDSqY4yXV/AXquL3h0k8Aemuoy0DrtFJb1bFddOtf
l49OFd9vWnZUjGwTDZXpUPWwKZOeh7bgwRi6Abi5j6Pa0wKCR9ZecgLQZdCttih/4OQQpOGZLLGp
fBnSxdQDNeY4KhA5ewqnuorUdRUumgWvx44KgtIWG4KvLWIWtET173sx5ZJMgbE46nNUO4yOYez8
iuFv+VITSgSD3uTooXNL2zK1eDMntZ6QCD1eSF5rlGrC034hs4OkyLu3LMf/VpxyJOUeqouScWdL
cR5O3ZSJA76j6QBep9EnSz/Broewq14J14huuRSULGZt3EZxz4afBR36LG1gFSg7My5zOafXRANZ
jFqokG/0wf6tHszFuZ5rULh3Dc8GwfZ9AURv3FFBeGxZTJr0MQoNDn6tvngpI7AphosxclNS9yY9
IR4qtautkzcY4jXrFIPx69FyKj1/V4uhGouRwrMcLocK9VmtEYauiPHdEXIwo7NqhvYI0XpaR9JU
myVL3xJp/LD4S+KUFCatCvPcj2mVXjcmiV7AvrNelDbVT7CMlqBSwKq//mL/r9tLlwnK9a76ov4/
6C+Jk3Hh5/2l+6RNuEl/t6pO/aivX/93c4k2EZMCLSXHdnS6KKdon797S6b9p2OatI4cHTGldE7q
2n/2lkznT3ophosk0wLaK09GlP/pLfF5BrsIjzq1Q22JXtX/RW/J0L8aev41Dh1KyJbktfBOXQkd
M+aZwKODpT9hTRHENWgFPkYzW3wVh7r5SoIdlRfI83QlyLUXxYtRlJ0ewKbsQTnS3USeaoBgtms1
srWWWeX6pnKLaV1UE1NwVgAZD6qICwBAoulQN9GSfHKnrAw5cLAfrv0eI61GfIcGSieIbYjre1MP
w0eacZm3As2mjyg8F7du2bfLmB1D1etyKpBCEPCVrGdDNeUnSegCp5uanFKOIIai2FhewS20ehCG
arIoohAWoNZCSZk7fsTWuvhiFsR4mIHXeNm66U017Yrc6bu7KWxU7hcpTIZV07YChrmnssn+Yhr9
4FIAVP2UXcIabvUbVzPCj6kDLa+BgipOG9N+KlPFga2A6QklshHbWWFDweMYGiLIPUIoGsDzZKW4
fqHN6QdUKvNDnsruuukt4kuIbxDjFO04dsefOnhHVWheYS2hEDjZFyJX2xkmczqZr30S3zb5SGBf
VzLDlz0ZAmVj6FRrvSJw0+oSa8z4yELUAmLr2gvPA4JqVzFhNZ52wWU9h5nFPU3q5rLLrMMAgzdS
6mUar+Y62pRlfMzIJM0ah2aDG85EnKWctq3YuZPKvvAiANHCvbDyeb0oa+fQg2g6SSBBVj/NS0Pg
yghIXSuq5jC23TXsP2tYzQSMAfGNb8eoTDeo/VPShpDyTVN3tYTC3nQkEfihjaoP1Hn2DpnCdCVj
27rqB+NCV71XMjBCZ97FmX0/cpG+0UdP7H7NXRtr2S0WHhw5cPp8kOPIZdhgFGio12QicGst61Fp
bR0MqUPxRsThljNIxsIYHvKUUtaAAe4yY5X1doQz6xcOAl0dJIVoi6c6Iz2M3XzpZ21vJzC9p7oJ
3KWOH9mDo92AvMeEzpbKb6L4qHuvtEYiTrAUQk5wgDzIxvZi1GCTL05g6ppYj+GhIqohKiVzfmWa
1kMVeVoEZRJ8+coYhxQFIoUzt6h3id3eJdaCVNgJy83QTlcJcQY+TNPcT1GNDKZeBzz7VZx6Ace5
amfL+Q6Xw86pE4XQRIFZ8KxHIx8pSJMfV4TFeNO2LvFlhUGuR8xuMUls0jNss4VMSMSK3xRzf5m7
qFA1ez7Eeb8cw1ICJe75Az6oTbFDypteo/yEh8q4Mqne+4QcpFNgJPVH3AErAR/9Ywupvw68OP3s
1H1GcJ21vHSdTdbPWE8r03NMlISwYh1ZW5cyGXWI/NOuDs0GK3XfdIGbLQjS5xDw6kKhaNOVfRws
hXmZ2ob0ZaqFl11veYFAHL/it/JuRBJZw9ojsKbaWN30khn5Z0jd5QaFnHFFXyYvd3AE54tqqI1t
mpdTwsaR726IJluNo65BV9Uigb5EqGi7yJhsTIpy/gjZMRVqXJe9MODgmmlnrsay2c7Um3jZyp5w
1d5FPrdavNkcfNjdQ38xmik1vqLRvhhaf93F9RdIxqILzEST5g3uhgfCitwVttSHzKnrwIBQEiv1
iPY3D1zm2gvdDg9Ra72bnTLXPhZmI2Jfsolxya0xdDosrl7o/knM+AmObeXrY+lendrxl8I1KE8w
FSJuzAefYtKNJeNDm9RXSdlZR+ZzWie5dZ0PVLMyl/KsPZ+yxzisky3C04xkz0pgGl/KlMBpoIQZ
5/3mtR2L8Asg+A+5R+Dq4A0+uXsF/OAa4hTconCYL41M1/aTKpZHUYrMByXd7NPBvKqItciCuLIq
M+jqInupQq28jkrSDAy7SFatVe6yMr0xgWTBrG2FX8HX3wyOZmy03mBk9ZAQVNa6HMHsyEeTQa6v
3a5qeoUGLZjOGkzSsIhdEXLSn42mSSirdbF2axChczSc09mbbyQZq7pHQLly4Vn3dbfLbDsLPK1f
9S498rHTt6ZV23gCUoVpQ9E5lLE77uqGKUOO2pfJbgLmHHuF6YHuftUVtNgdah3xezsc3zl25VzM
3pMqm13lNptpAH6AKutioUY9p0Q/ebJ/V6ShTqJTvy/bC3vZTx7Gv7zBeE/tFa59E5g2Y79qnqIW
wWcUTi5ZPK4HAL4+Tl02Qan9xEyH3hpO5uXkCevOnMDtm8NrXudrk7da+FrXZTcJk8Oc5be0BH3b
mLYqzC5oMVDPr5vrZOFIlZO09MHumrvZKy/y2Lyjd1UDpruIdAJzunbXLuF1QwCOXvXdTpuLMJBV
Qz3NiKuPXtRf1459GGPjslDGYU7z20zsMStvpjzBbHgwKHFPZsk+oFrF+ngJDfYimo0+KBGZzLN9
JWvtulExFY+y3RciemXyHaO9E8oygPJ9nUCV37Reit3vC+eJnoqu0+UbNgfPJKFqfiqxfZqhB0U3
88jYIg+sSPKEA3tGGQqudP0gzI8uOQlDzIky/dzXlY+n6pq9wUafOKa0l2GCadViY1FGD6czScuJ
24N4lGqU5jpiB+KE8vBVq90XWvvc9PtEpLuepZp4wFW0vLqSokiNOcbRVv1EgkU67oqyv5ILk8+H
pUuCnhnFkazt0sFqcyUc65JX9ob9JBgutjytu2sWkM79yDLAZJwQu9LV2ygZDjRGdspottL5BPn9
2k3Mm5gwgIyGeHEyf2I3K7T3tnZRwIcOjEY32BKQWzJ4l0V/mhWfM3IBZGGQ474W1udWF8xTIrmh
ncX9QnJa0bxuF7luQ5PeEy0/rQG0WE9+iAZ1YNH2qtulo05NbAdqhU1MemA5ede1GwZdVux6KgHo
DgnMq6hFxam4LKve9pvRY6zoor5NiVqDUMeuORjtdgxk6rYrFyEUSa3FfjG3NuDbaTC3cd6Bxma0
5POnuoqGA3g0fKThtOWcfD1OsfJlY4SKh12zDEdLd7s0mtjbFvXfCg4NidvsS91+MzZdd1kBjz6y
ML2jCo4Vt64cvMN0EzOUfUl7K8bkrmivnTitdkMBN6JvlmvhdkcD97lQ65YUTPrInHNpPzhMkVV2
Z5tF/TSZ3rCTEU+A1hG6wJRIucr6QpLGjedN+4hvOdUG4Z4X9xE7kWC27X43lCT+xTO15qw9tp5+
agbOF64e3zdmrq9s1jvevz3djUqlpgqske4mpF07K99Z5RgfSGpmdFthlPgtlQQ/1fFduSJ+iYXc
O076XIFApcZj3odzvCb0Yguc35+dbm/Z+YPgJ5ctBiRN6ttUuE8W+R0eufT+Iq5gz6ORYsSb+aru
zU1CxCJr8aog5Xqs5gsj0anNRtwYcpnSfewQEqUPQVG7uySp5g2dLPLeGtjJNq04Bmsy7XKpr+Jc
V+QR9mtyNDBbEi6r6e/MhL3mRJDGiUltVVeEV46+5piPnd4+n75LtvkTgT/3Sap98Ozs0hnUnWbo
X8j9eySVMPVbtgQ+EQGBajLLV+ykrpexvKdyvmnydFNMzaWeG7QOioOTGKz15NDok7g3rO5xoppn
Vh+7nNfLsbgdKTWWXDIC5Aejm/4Xdee1HDeSresnwgSARCKB27L0RYqUSOkGIQvvPZ5+f2B3xGGh
uFmhOVc7OqbnotWdBSBz5TK/+YrK7lenUrd+q2/tCbZAOOAaaPr7LCw+D7l3h3nTRZv79i5q3dlL
L5NbH9uRz73CndK2NW9L42jk3y3niTXm650OfDaIk0sztLYK12c6gAGWj4U9Ygwg+ZCTs0LDekdR
gFHVMOwt1/3WdGF1HUCZZ4xobAoyegyht8kIULwpt41IHnzvys3EVweJ5pi90gzQM7yAFCnQ+bH0
FYHo7qIcEjQmUFpalNgdDBeypZyKgq+TY9Pky8b6Iiv076YuNnhF0LEbN4zNDpEH0s+zN0H9J2is
qxzTDPjJ31WtPbmeevITBug59PsU5QicJX7I+NrTTHcmJgQrE7ndLHAPqP0Pm9RNN56YriNXX/mT
lFdaD5PKHsiuLVlcuMIkCgky5YugiRlFCPmi9/oetf6taaY71RfqKsjpYKrxU6jCSzDMd1OQ3XgV
1QOZClFmW9b5tyS2twU3e69HW1PVG9V12AskDI3kVTAdch19M+tFt/StaP74ubZtp+whHLt1WOA2
kFckf80GVx66qQdsH1Zp1iAHQGbsYSlp+vrDZNoXUnYXFrdb7DtoyjUbPY2+5Ul1q9nal7o5qGx4
BFR2WwOuMPzvtMJMZq3uzrdtBIcZsjf9l7zD3ihIuD2mWIufitHhfsBdDXanfxfVgIs9tL9tgTue
U6VrPPZ2Xu2P11ByZbJJAuoqipcy+Rn7YChuPCVJ8/Q4p8LxKojYK1840bPC9I5AaA3k4sjmez+T
IETE13faYfqkDR1IgsLwbW8vwXeYGziq/Z9IcumuFHCqq7DQGBUw2rK/B4w3QK7UqbUWaB38CQCE
wuMWXniTQmAcH60xgbOv++NY3ga9G10yqxgrRgxjFsPtlzQJTV2jS+uksXHoKOK0FVPR2kbXQVT5
mjSr+q5TJJLmBU6CkqfnW0xOPQ/nijzpxrnW8n2mEWYafEucPKUqsSodtckRby69bW2u68QEI+fQ
edbXYBEaNAVFq7Z67g07IB96to7p8QdbGtV3wBbyZzGN4rY1A/2bKGGwrdsUGa51Yk5wqwdtHKtt
OWTboCJL3gha0CE/X+bYBrQJ04lB03C8KcBRbTPNzoprHHIT0qsOiC9K09L+7NeTmmHkrX8HFsDJ
Nq0wyAF7OVYvoFqwO0rR7Ag2pmhre4dNon8zOT28X/zFQgb/Qf+EMU1x05uaYBpSTuoRPhy7Juyy
+CkaivgJZpn8jFNK/0eTRo+zoY4LAtUdCGEM0nTmN0k9lxb9oHO/AoaLsl1pJWRwZm5NpO6oZk+b
slRlgKgxSK6NImKoNX5yaq6UK/uTlxTyyYmmjtAy4jm1MgrZazdR7WLX2QwgMXa1nTFs7vUpjbdi
ygZnI+1Q9ogJCnGwrCLh+LetOjhlMtBnKnLkjvTIMdcMhtp8jdUPjiyWMyZzIO9R14NnED0ajXQt
cgJXTqT8OYCtmpHA9zBOtS8GGDB/n6g41B/7XoZz2LP0rz3zSbmuwalAMNKmnzl+R2xAJv1yBXMq
0xjUjMa/RPW/6oP+r03OI9z9ofidPTbV79/N7ffi/0A71HBpEv7v7dA1+P7qbTv09c//0w6V5n8s
g5GlAwLRYQZl8V/6px0q9f8oqetSmeAlJV16QJP/tkPNGaBvgH83QdTRMDf5l/5th5rWf2ZUPigU
nbm8Aqj+N+3QGZf5phdKo9adV2Z+I2wQ0ku5GmXhE4UBS72pK1oQBr63V6FuPrx5Ge/g6U8WkbqU
rmHDKgXCK17Bo29AmC0wL4xkBScj0eSVrAx5gcu2dwaBfTxeAPrJKvj2whwA/06Td9HWxf1Fyw0d
qzfGPfr1YIdIzFb+Luy0ZJfrmnHx8UMdg9v/XQ6Nfl7djPidv9BbZGltYWE8NAR3r4hx/RpjlzFi
l1AgyX4dQVS/knELHqEV2f6/WZk+OYk+DllLoDFYG30sgI8iU9MlN1Hpu5eDjWad39fjhj5EuZaW
NV5GErLNxysfj1T+eWaGN5QjtoUT8VLHsBuN2EsTVnZLoVZ9DzCzK/R6HTiNf4ZEd7qUQQvL+mdO
MO+f49cb+l6bdMC8N4CM8jXw0AKfbfx9ZDOeowLSH1ieAgl2GUwNm5DKS3/95282aJpnXl2HXExU
ehZY+LxNr0JT+Y8h/cEMDG5WfXOw1AG/WwqDhpnTt5eJbFMcOD2x77D4jeZZr7wtx877AvMmwPkd
BMYfJ2E+PWQZ9vNlnG8sXJV2Hu4BFB24NlcCJEqRe+DOpqKuX8Yp8Z+tzuu+aUYQPnm2EpSh8dQa
a89rGn1jJjU2b8ih4WUeWEOf7xwMHtZ0MvWbwJEhRebkNTdpP2cvVluS0xuRNn2RkFx+elPVWtvO
DfHZNSJ4GbQBTPcP2gOMbu2yHiMuQDQKscOxvWtcyNS66FznFjtB/7vXVrRyatP7oyhGkzWoy+xX
3xalcdlHtTQ2TZOkn7EpmZIN4vqAhap2+hxO0sGWe7Q+B1Uu8CT0bOq0RpmTTQVlaV9xqhl/mmAJ
0feQfWRc5CKN7kLaSyPzCEUNTVWWZAwJNb9FkaoLACdg09GsxNDgYjTVdbORja1I0e0JrIpOhfG9
VlOrbzySf2YUva1dt5gZ4mdfNNTSdgb6TWnlbRdHZbvX0Wd60WUUPuk9QjIrUUn7aWpETx8sUskv
J+wFkDDb1W/7SCvvzGicto3SGVXDW4EiOAXBoWqglqSFabUrS9NILunFkhQJcuR4DfZfs1dAMvod
SAeEQ7CTojzquJtbhKwuSpBvd4ao64EZReT+Ip+oH0IdhN4e9wUSDbLq8lYLpgABmGTK2nVQTNEX
ry3saMsz0fDpo4xao46y8HuBJpWNAdMgr2MB4BXNDEZK6zErhoNZQ77bdoaFhzacRsoMrD83vlcq
DKChqlw0JA6/xjTKOgCvE9iv1kjGYAV9YfjTOVX+JYEo+r1Oq+5Z0ys8p7NsomgjKtOpAw2Fe4Us
TYBUGJlicao681kVUbJm/J2ku5DZ62XHyGrvB2H3o3Ua8anSixo/m6n70zR1hHsfNc2mDDL9wcRH
KTtDRF2Iws0RzGXIyEUsIUk6+pJIW5D/i8Ya682IaRCp26ocnX3vfp71ROdhNJKiq1ryOlobxNBj
Uf7sBVRS7EndO+neDOmhj8oN6bLjPWGomJjabqiTfwL8X+VR/9cyJIriN3fJTHg8IiR+auvFwHj+
8/+yEQnI/3EhiEmbZGQeGANS+CdFMtz/2MIheZIKQo3uyP83MXaM/zikLkRri0KC5Ims498UyTLI
nqRBaiWhwJFEmX+TIi0uB8MUppTUwvynoDGw5PFN5PTgCOKCcQK+tuUjiPwSATpNNy6olaZsl5S6
X114KkXvrcIuadq9eU/vJE+Li3BenuqAJ+ERSXDcOe15czfp9ej4rVd4AEXIb1a4J3v9ussdlHCH
yfPP8PtPH5bE0hQ2h8MSDMYWD1uSARqZl5uo8YXZemyTYKusIAX8F4UX0oH+6+IAiNNqXJ258BdI
FcWDkosalo0AAEuTEx8/qI15s98Gk3lrNz6KQUMZXppJYK8xnCHZCMo+3RRFY9426Cpe2CM0rh4+
cXLmBSyySH4FdNj5L4vs2iJfPf4VWaBHMAk6oMfIuRwg+UYPHkPILRBldPhaF7bLx993zhPfZOAG
PU/29rxXSU5N6OnHC3Zurrp8bMJbN42n32UVfe3h613GQ4Ofa9JY62iKnIuP1zzZU1xXREATqCpw
JFcs1gwBIPhB7UW3fa6F13472D/c1v4Wum56hkN+8jpZyZwfDFklXu1STw1xakuv8AW4BS0dVeje
odO1ERnGz9AC/PbbqMvmnBfKe08nJMAOpplCmmqROsKkq6GVefFtMjOEJr/Vdg0OkNPK47Gf/v5N
8mhQzCSUT7E0nukCDHuDyI5vB2/IV4iXG9+F1mc/RBZ258Sp33sua0bOUEoqvt3ibOasniKVFXM2
C3dbVYA1PEdvmYJq0Rky43ufjciJQR7Rxzp5LCvoIPqR6hN0innbt/ptCPB3T9vEz7comXL3ffwi
T48B0YaIw5pzKu4szp0Qka/Cmo8WYgz+RYaAjB0PSPcqhJPF6c8nrCXGQp0raU7DDjuUIyjgCEMn
g7t+fP5AZiQwQhRf0O2C75mMSZFxRQLNAGN3B2pZfbM1l6Q/jazpW1aq4Ys5xt6Zx5+/3XEU4FfA
Nucug/lmL4Nfm5ApIi3BC2/14V7nzcug/BX7dCcvmXQDaTebCXKXwHXM1Mt49/HbP/nekkeEw8mp
4dqE8nP8EiY1uJqT9OPBaoD0XjcxuqYghKyohMIm9MQn4uO462w+XnZBmuZ1AyHVOT8Aq3Vys6W8
XdOElChFyOAJjgpwJgit8aMQNAewE6mKLgejDcglJeEejU/4iOfGde5JGm62BoAWZIQT/dKx/MXi
vMt7F44rPNX+SqUyGW+gdZr4p0Nf/HHmd88B8uhzSQbJQrnQ7Dn4yiZheXsp96qIfYAAUDoM3d/k
I1hzoFo4aOdBJhzsJ/HXYz7g4QJsaI9hnLv7yDWLZt2XeqmvdSsPnhqvOaeZuoCi8j7ZxDNYzkUi
RifTXWxmkLMoImpdd9eFY4tQeZYkwTqBHXHwgcM0285qqs8QMYN6XDmgvnYNrBA4UHXlwMMPi2J4
iBFf5RfCaQSWOkSacSZinux0uPgEZnRQZukJcyneFOatletNFN/p41A460CQQuutjO7SevAEuoZ9
be1cENbF3nbo4u/BQeXnZIxOog2gUK5AWwe0a/Gm5jToTVLlSHjAUVI1d3ZaoscPteiHjEqdeS/I
o6cxj7tNZoEV+3jbnD46wgxzqmqQlNLdWATwRrZVBZeuucsrmAEIQHeXgH8He9UMMYMfc53LFKj6
WDgPBRXtmZj+zuo48hgUQHMqK5atvtyz+6GFEHHnu3ryWTa93u6kkj2K5cLV/e9dHjT3LjNqH4P0
ZJhHuWNTnWkFngQacllhkM3raGygwzx/mDcvnlGhYXEDNHcoYXk4UDP7YxuPv5zamCngWvX141f+
znog02mY2sDO6HYuDkSl2imBHB4dao8eEkVtZYVrN4uLe/hm+W+buWu8/3jJV82Eo+DADQ3tkjNI
BslTLvIPyHt56w8toB7SXGc15h5k4xVJpQYJLmu9kW6LCCqOXZEygoODbLc7Ut8KNEYrTUm3xje7
GxFjSQL+wSoDtLQ//o3zTzj+iQCwSSVM2A+OfZqW5X3gmmUf0hEY0/RuqEffW2VV632JvWEsdx+v
drrzLNPgLXOxsP+kWHwElo/k0JfFwVUAOtxQ65lYh/LZp2vxWDbOV1P4KNEFnX01ljQ+zmTYy/Ye
UZGEaa7cOHYKVOzig1RRWkWV0wcH5H2jQ9wNdNXAzuXh/WB7pXcbDOh0fAkAz2cbhoVRcRd0MSgp
cKX+1xptcu9C2dL5QkCrEBGfPBe58ZZybJfoKRVIDXjH2HQOhl6rAgVnDJFVbg57Jzbze549Iwud
DNOAXoWj7F3GPr/F1yJ6SN1Kg9AShtlD40ymuy9l3yK3PoTTsKnx0M62Hm2zWQZd1G1Ae9KQz3bt
aY9RDu7mIfBV8wNhhXB6skVkWCvfd9k5zH4m4kgZm0+JprwvdP5dgZ72gJ6ASiCN/vbbti6uY4M+
8ucs1Jtx7YqkwrQ8YA62qSezK6/SmVO6i+O58NFGuyyAtqVyuCqKqlNXApPDu0HUBfP8QU31pZZJ
TBYZEY7VgS2UGwC+JpGu+txFel+hCa0+Jb1eBNrf7y7KVWCi4LohFZykxXpD7yuLwgMGIf0VEhwD
+I60v/Gcuf8+WnX5W4tLOW6iygjhlwSJ+usrzbYBps8tpXkss3SP0WPmrhEQhUM1iPZTpSXBUxCk
zaZSekK3Nsnqdajp1p0VFt7OlKZ+Jo06PV+cYkVMhVlhogy1yN4S9OxslZjenSeDsALm4E50s5xe
JthdxhO6Dy6YJuslctoSFLdpww+EZhmfeQ2vkrXHUYWCixjL7yD0GWr5O4DeTrlrhocwmyZ4qZ7F
VNKpRH3DqKBGcMBM0xvuZfWSTY12lWV58hIPju98mrj87eckKoroyfDS3P4qE7rE11FSaxiUfxyO
5nCz+JkUa4K5GlmnQc19fAfVZTlRX3Tlweg8NowZYZUEjMynRxt0RGqurfznx0u+JrKLNf9Rr4EN
CYxjuSasn0y5bpcdunrCrUYD8fYUYhBWbfMuLTLQTjIzwFgbdRiBXndFujYzrb/tjaiElQfxN5Zn
rsbXC//oN81pIu+AmQdNJmvZ68GwwDa1PjXuq7xKXCjKQdvcjxTx5gx4rOEr1oGLzHpmucHDiFG0
dqviAmnbRs/By5lVFCRPVmPmAAebzojWZqlh0UNfO4u/FO4AMa1Jx959gi0NFj0f0/GuMkZ9+ATf
DyV8cM6+fibJedWWXzwUrLSZ7uNwJmknHX9cgfaC02aWuIeYOV1CGJt+OpA+xaMyPX8vmhIQYFiW
nEs36EP3yk1lnVzC+G6ehQ3meBMYoDlsK7Gs5yoJyhvV067YVwm6wTdGFnfpZ1fiyfAppbkN1DFT
6TPCCOE5McyFog4H2aFSQUxH0BrihlzSlwK7zyKVJu1Br1VtrmNX5MPG1vPc/wT9DfReCq8uuGCi
3wNTTuC8NsnoPU6+5Ytt7EUxf3qwm+JvYw2/Rdo2LVuDRh033vH7DWFwtVnaDYcszZVxocEZvZvC
WYAdHZd1nCXpV0ZiYQmztBuept4Jz6QuJ6eXH8DaDNNpy54Gmc6LcrNX7nCwWvSWVo1yrV9oEwC2
6w0/f9QbiNVnDu8ct472FDPluVmG9ANis9bSMkIELmmjjHWwUKH4offd1Tj50U63YlCClOXuCsNU
r1wbysvvawpddG6SZHfmV5zULPOvgF44twrptruLNz+gLcPoQk2H2JwiTLDK0mo2GkzdK23Cbnjd
aZkxXOqdWW5y0EDZtRicKJzVfVKBnBfB2XgeNLQzbqXddNZG6+uw3BguCN1VL2sFQm805Bl/gdPA
x68m/UKBiYqZen+Rexk1g8u2G2mlontRbBKz+8H9gaxx3prTnddMPxU/Mt7oXaW2MFVRi0PA4EHL
MYNcf/wGT3eOadDgIf+kLQjZbPECrdDyW7Q3eIGFpXZB5Pyy8sZ80hGruIuTunDP3DMnvXQHBDAZ
NhI+uoks4uI6nEIFzrJxxgPhvPpjBvV0X9SOtUcHx38M2gkD7MHlfKi2ki8fP+o7e4VODgQS6HJ0
1V6bXm/KLFr2FW3szj5Mddd86TxUWdbgxgy19UJDuxd18ifM3fbLx6u+84ItRZ+X0QGrW8sKk3Ht
4BZMzw6OkyIZqoVBDG/Bnr6mjPZu2zL88/F6J1UM7YN5bgRwhaERUeE4FtWqq2okSOVhmiSREKnB
p7ZBfShCx+FMDDhJsRZLmcdLTTZKWU4eyYOdpQBTnaAq87WO7skmKIN+57kq3McMbreDGKJDJGR9
ZvOeJlcO1xnNCopnghD9uuNf4OdJDFfC1Q+DVTrxpZUWUDYqr5qQDXDL6sLJgOtvgZOnP7OmzzFZ
pxCfLhP0RPCLyo0fYuqih9Id4NdrSNrusjgYz01PTvcdKqCCIR6hWQomd8c/UuuMYiAJNQ8FIvsb
Rx/ajW5X/RPCF0N7a2pTsveQNzqnVHu68UD8MAs0dJQHJHTf42VtVwxVRIZ+GPRAX3vosazrwFIP
OZ3WCxoN/uXHG8863XlCKFqJc2SjkbVM59w6BExadOowEleNfUxaIVZenIC+hMWWgNJtYO3xAuzh
0mh7e9w1fu1q3Mhho9adKEHgRaH0Oqj7tnGgihr6GzG1MA6s0dJ/F2bojHvVYDPTGhhNrcHRo8JQ
OiAEUYIz4aPkpoDEMFFMy33bGN3wYoYxZlgqtGApmWkG/DX11ORvalOT8YNspQUq1mmDl0zX+kca
glX2bTRq84slJo3IwBzHWSHU0V8GTTd6VxVCrS9pXwINbuvWu+kpkxHQ0Zg6jkDrG/n747f63kt1
DSKIBSuRee7ijMma8W5eGerQMC8LwOFKT9tmAOqYerYt4lMfL7dwJZkzLIFEOqwLmy60wzD5eNc0
vtC0rtblARjulK9FbpH9xYwmIMhLfa9KRNX2ALnaFAAn+mYz08sJL6FNaRdBqMzmW58jo7KK8gnb
s3n2C2vCzIxV6KL3vKtUDHxF1TCDzwSj9345ya2JNN6MKyR9P/7lKUD7wccY7eD5vuKHwuncmFNt
HRQdU/nkW62GZ9igmX9SNDe2MeMr595AqKpc2bOw7TYcq3hf4fnWrfGFQzZtpSemar9rbo5ak+lk
ySNv3Mei5+N3fhpGGS3TpGbU674q6x7/cD8OW7vsSGo5EhPg7hyVwwwWZJ3nxapyNXcDffib282+
tU7616NWqlI2FxgQpeBWLqNTPQkH1fe2OSDcqB4M1wu+5aNSW2QCrD16MdWXqu4QdPv4mU/TAAYF
9AaoNbmROUTHz6w1iTZ1SuWHGryWt9FF6m1U4YiLYoAyNThV3VwSHtML5GqFfWbxdyIjWYiYU2Ya
zuBPjxeHZShDkP/VIc0S80IvAXvNtGbyVtqQL5mvx98/ftp3bgAX7jeNY8Wh4nAdL4g2bm6niOgd
8lLU3Wbw8gFD5xaDPkSYesTDEPb3GHV//njZd14yfQ8T40ugIq5lzz/rTcLToLY3OUHbHxwKpeSF
H5BCjlMtvJ7er4v6V0XfRd6CVsogPXpjcyZ2vbs+yssmD8iAY5nmtpWWkYbl7cHRzBpxzRCt2lZA
AdqjweMl7DgbroI21k64h5yln5v8vPfaZ4gKX5hRJrfv8fOLHi5WYsTdITJjuEdWE4XOznI670Fk
cNwM6Hh0vwct/Pnxe39nf81JJl0EghHwnMXnZtDldsXo8txQfC5hkSGJH+i5/sP0QqJp70Gn/XjF
d4KfxVGCf25aNhH89W5+86kzOxYlu7c/DI4Kh6sMSuUfYnwiNjESjfV1mzbxL/ijM1Mucb2ffaWQ
yq1KCPRrU+ts6xrx31jba1ml5dvRt+OC/phCrceyadzvG4yOPyOiF9rbj3/5a1ZwXEfyyxGLYZtS
gZCnHH+k3ozMPB+z6RAZYf9gQlwRm6JOfGb5wituBj+O7gOf9vR6spw02Go2CS7sxa6prusgCDFc
Dwx4F/mga/GmbAYdlpnLTHgdOujvXBRFinhqr6pCXGdGbsYvRWvHKFIng/qjT43xPMmB8xfSh4YQ
l/ewN/rJz+0zN+vppsD7SJAd0cqbMUuLQmtIlFEIpcEBAt+KVa/jffapPm/TyAzhfozdmXTsnV4J
4wwwrgDZwStwpR+/2MZIYs3Vq+5gOCWePyD3BiiYESncXVNzJRN32rBHL9UKXAyrsiCCny/tYY0A
mng2c6MNHwx7sn98/MFP3wO42jnBoOEH5neZJWrIiERDbUGkdANDrFofPi3aiOFVR028iyO4XWfe
/GkYYEWa0cyAOZPEweMXUQ2FO5t8TofGqqJVbyXmlT9oT55TEJRyvdV/ZkSf/d8/JhUfWTZbG+bD
ogzLURLELqfRD4hfj5ssg4aIWl/w4iT6RT+o6unj5U7TRHoxb5ZbhJyeoaRne71+6MYUkQjbbb6J
QEIkH80zl8pptgJ6CAoG3QJaF+YyIY2hjBkYqemHIh3rnep6T+3oN8nkR10rcuDYrAcmWcKq5Qr5
VSdGzjWetdP/+oGppdnedBEAfC/L6hZ7aTUGnjwoY6xQGNVKE+yfr29rf2jOHKV3tuycfRPOgeMR
ZueX/ya4WoFT5lmfU5J0ybQHRjGizyKTrFlVtX1JnZMau4+f7r0VuTTVzGgRc+J/vGLgIXgA5sU4
IKeXfYpUHOzdARnptY8m5GaC53smQ3ln/8ztKLIi+gYkootgUaGXWgPRMg9ZNw3T1kpl59zrCbJh
K3BsnnUGATcHu+OgT+o3ayFRFjNtXU6D4wqMfVe5xiEPCTCphqziXth2dU5//jQDmRGETDRIPuaq
ZnEKNTDhAIVi89A3ebsGRc3wJ0HtLgVHvqaS0i9Rfoggvzf0jv/6E3JCKKIUx9/iIx5/ws4XYihp
xx7iBJfboAvRmoausG1LeHQZhtznoKLzsyzfqUG+RjcEBhTPfLxgWNJQdBijHvwys9Yo/Q/73K3b
GySBghvDQwrG1WLzoQkKpHi80l2HVTuDtSvEiz9+9HcC7mz2QGcGQIvhLlvDFNZlhpapceAaTh6n
yoh/ZWT8FxZht1+hImxNG0MzHe3MOX1vE9ORBjI999pOeostdPlQL0vjwKRX7N3e6UJIuEQgW3jq
x8fP+O5aSGWxFPuKMevx26bpZMU5//wg87L7hhNB9WhEEhB0Z+Cp/V+sNWMnqG/Boy2b3Ph1+DPP
2zgUIh1+dZ7fZahZmp31PW+BfJ+ZFr339XC+wCKAZg7QgMU+MiLLnSq6p4eoQfvIGkWwtSIUxN1a
n74y4Eeit5rCz3//iKBCwAC9buFlsyovrLZt4TgfQmGTdvgxzBET8SwkMyympv/FYvPkwnSZx6rl
/mxqByEAhhuHPJ6i4lrHXGMrHK2Gu6Il8szrfCeU0415dRVywFadFJu90/YQ2gnltozcDazlVKe4
ds1vCHojB9KFXXBmv7z3BckxCQGkH3zCxd6cgjRAzSgRB6U55QYhRpGtcuVEGyNikmtUAqlt3TLO
BKB3TgTQMbpHXJCME5ZDsFFVbd9OFvEHw+CvXNuJ8Z3+SX3BJWdZDx9/wnfeqq1jE6ajgOcAb5h/
zJsr2aEicKfRpqcaVslln3W/i7qXmyahK87+jJFk/njBd94pC85CfBwJEtjFqVAOVCGk+o2DLQq9
/YnCp9tf0HeULZKyKI5sED2pzU2DjPh0Rq7yvaXJPZQFslIo3uzxs4bwslvbisRBU1pxD2IrjfdK
YJayB6gWf6MqQtkd1eT/Ju+xITZCxqVRQpd98ZJtP0Y8mRh+gKoVb6paITFuhJN3O/lOedAhuldn
mnjv7SGSOsoVyKNcnYtH9WH96qIW5oFWsXYfCuWpTZl3UbxDHDSNz7zYd+ZwtpqP5IzQAJ2xHH7B
zdJpEOrp/VRRAc6igfZGpQ2tgkybrkjQwl1nxNmqb9IGsRDlh3dBoflX9FCMTx/vr1OAnMNMDMgR
/+NvEBCOv7IjEj+ujSi5D32bb513jbBmo5TwU15NwzW3SnNZR2Nx2452762VHLqNXQzVL7CS9Kmj
RMvXWPBEZ2aVpxkUfWWaGZRNpGo0y45/FnLkVatkU9178D/iVegVpBUAtG5A/dADNnvtMQZPtQrH
ckzPxLHX2Hic0rD5qGBnmg+n7lVp980pB7kWB2FtNWz64reB6AKWEVLelFmg9oERp5+yKuu2DbIp
K7v1q6teRt2ZQHN6+BzToYEGFB6cKhXW8fPTDq8GM3OGexKaCKHzENzbQEvkoTFslJAdMxWrutTN
cznUaYBjP9KQBcLEWAvGwfG6MBjRX3OL/n5EJv03buvNJTygWvsMZJ8rWFq+8v/6ppppgCCQSd0c
7KQXS1pjWvlpEziH1Df2QRWb5qpuonyLpJHzKZ1K7/vHW/70sM9lJPw1fJm4A15P55uvG0xh33it
riCKNvnvruskPVHbe+51b3j8eKnT0+WCttQ5V6yH/9syXbPw3ek1dMDv4CcjsmYN2SUqmSreuqjW
XVk4iRy6AEEfJGZEhby2b36Wogly5OuN8CUQY/4zjI28ObPDT+ogWBbgTQWTWnAtgNWOvzKmP2UD
zKW6S1uz/D24+gC/iflFfvHx85/sJteZpzlEVnazglJxvE7jhhkC9u14B5PD6fcItHBirIYSXdZ+
9tufbHv3/7fiIgfxIruxxmIY71rYGUgnO1Zy4flNfROCgdmHobn/eL3lZuJ8zlMfQAWzBAD9huMn
LPHqgMgUprdFZsWXXMviFgmagxHEf00HfF3KoWqFlUk/bzkxSVDCzPwiTW9D5THXslKchxwcJV4A
zgYr6TT2dyPPs3EdG2iWf/yYy3A0r824BNsumtrgOxfhuK3lYPatk9wOA3OoMCltqH+ps0KT0Si2
4eCg19ukztePV11un9dV5/DHJkV/YBmM4qy03AIl+9uxmfRrM3eeEcoKANdMN31axOcO67zr34R9
8Dzw05BwYLsySGZKdPwtDSa5ZtfE/ks0dN3WaX3kJnVP7pAw0twLJWP1pyRXuqutrNrrWRNE28mu
tO3HD7141Se/Yn4pb8JTV9d93dXKex5xrukvElEMAEhDMVUPdhgOv/vJQgwzjSqrPJNrLvbyPyvP
b8Ce51MnxKPES1sriYX2DKcqNVcF4nQPdUHyzi2bnEPmLy7418VArlEJ8XkhHi1CgwylXlZ+H7yA
1a30TzrCnNpqwCYBDzor9q+tunHi36SI/T4rsvrcuV1srX+W54qHwwvPivB0/JbVJAvSyNJ/8aom
2rlFGh2mLCu/xi4weJKazD6TYs551HJzwXwg6DKPsxBSPF5QaKPr97nyX6pwtkXCvc3ZAhqLxKYh
gjDytDQ1bLACG6N1k8NpWtO8ReLg48313idW3EPU0dSGnKvjXzGVRWvkU+G/qKz0Lnrhehsx1gjO
2uCi/5ulZkwQJS1VxOI0aTJh/Un6L8bQx18qUwMRgzebvTKaTp0rk957Lq4aUln4a/T3FvFJGONQ
zyZtz6I0hlv6eohzFklZ6JvQCKX5dyXn6+ZxSI7m2TUF0vItcnX2U+2U3nNQVgZAklgE467Xan/a
wnbt1d/daa/LAQSnvH3laM1y7G8jglmjoDfL9jzLEk3OXpnxJi4K534Men/le2O+//svN9cCbFIi
MHvleD16Wcjo6YX2bJEWYYmjkmiVdH725GI0bZzZJu+ci1m4BzsEWp74+y7CnVWZo64VjvYMOAO5
r3ycrgzwXJftVFzUY+c+ZSJUOxGjzocvx4DC7V8/LJkZgWguN/i/xYkoGDiBUar9lwa7uYu6HZvr
NgDtANWHW/XjtZaF3/wlWYzWM918kHJi8SUlLRBKulZ7bs28yu4Uvoe/6Blm4cZxunKb9lEVol6u
00BspwmDvdKZcWwZ8JduU9aFda7UeScMAkkAAjIzFWfK7/Gn9vwhHZLEYGsVRr+HvEDLJg1yBXUG
SXSDd3AOgfHe9+Zb000EY69O3ncaY/dWY3/yYpn/w9l57chtdFv4iQgwFsnbjpMUZmRJlG8IReac
inz683F8gH+aQzQxMgwbsA3vrmJV7bT2Wv2fwM4maNigPoB/mbfvxp6U6IPPVMzR9w3npja2zK88
FMDSeFxhayIDfw7YX3jXQM9M9D381NOt2IC0b5g+TuFkfs95+H9d/9qrpihmMvyuOqAgFh9b2EHX
GG4de/DkK/5ehZAqh/ufcvEOjZtqI4ta8adE2LR5NZw3baOFQzN1RHVapgC8dOoMlGlLK1M/iliU
w2fKpra7R1uyz376mtaca4uKx+P11a6dJPw4DnWubNL8vTxJJdhiP0id2CsDcwR3YE3hH1I78x/b
aJDYzoREkei6ydUNnrFic+uBmrFxadIkjlG1RIlhoRWj3AtpoXlbss3TBz+W2r9vtzbXpARV1Rnz
vbDmt7I2kDxMvIrZWFRloOSc7A9Z5mT6D3SWzLf7GEhWyFRVIFIz48nl4tIuA6Kj2rFXmEZPKYhX
Mj+0TTHdVHYRbgE51rbypbXFK+zrjCoj/R17RgvzxSOEPLV/DyrZ+uW04Ra9wJoxcEkQtQEFobK2
WBr0ThMK1giB5mXit08Ssi5nP3WI9z7qzExbG6/u2s2YkbpM2/LmvIJdUVeDYr8eI09XDARvrBLS
SR1VP5Jsg5rXORgctzBAafbNLzVthvYvbgadOI7MDHNDCP7yS5Y0yYugtBOvaWobOqzRPmvxkBwL
VA4fI/CfW25mdX9NkAe0/3ULFpVLg60pukgHl+wNGupCBzdhPH+nhyg17VHn2uw4rpqjlA7NB8O9
uNBLc30Z9m0pZeoJFNchvqo1FI0b1c72rTPUG3XBebMWYTSF/jnRZoiVGs4iNhmhvs/bNE496JCd
ChGqaDLuB6YnNt6WlefMZRiLRiITP3y8xXMKijDo68rIPD+TIj1pkWnFkMShD3qyEF2cYB5OzS1S
kVWjJl8N2h94DJaBF9xmdtV3beJ1EtE2NFaAyOyQOhuaQ1skaIhpU50XGytd+XwuN3Gm9yPDN5eJ
SQDBIJJqauIpFpId006j3ghVXVX5ZcQMas54y/WHdHWV+KpneiGij8XWjnotIUgvEs+qxuGbm8ub
MdCNcg99XQZbdzy0W8ne7HuWhwaEMdOQfFFwMQvfpIH3jkc4YLwJdsEnc+K1paI6iW5vVbyy72hQ
AxxX1c7O3u6V0bTRwSnjEymhLO7+xNCX4/tl6lFJzqoTUkUIxSYNoiHpNCXwLUvdiNCaL33V2ddK
1jtfrm/22tcFDjCnDy7EWctx67QaehhDRObpWVL8cnpXeSd6Q/h7ZsDl+e22YN8hYZgjEECIlw+B
iwRLG0F/7VVoWzxEWp5/JjXyfQjh2+/XTa09AzNrBJ0xmguEk5emFLMlFIEo28v9QIPLG42j4MjY
VLlxVte2D4ATwCWCY2pQi6e0qIU+mK2de0HoWD9oFTs70XQ5zBj5sIXcWLU1A7GpiTzz4FyuCX4p
UXa6m3lOY6U3ENwUH3M6nzakDMbWANuqLV5PYND0N17ly0GXDR2TmalXJejeIcU6NOc254k4a8xv
/3P9Y61dP504jVjY5RguC5eM24duYZWZl/SxuBGKisIigxkfEMo07V0n5e/aNOTtdaOrKwQFAqyR
eB/qqcvdBPA/FV3KwUeD03xI27T7NVp1P0JQCeT3cN3Y2pNGaRQuqJnSRlMX1zybMVKayslHwye1
zzWqZeMu0moAEwiUB6hd5Iyln64bXVshSTptInSz5smLyxW6aR4qyDFxXtS6QEXWBUFaGKNzXwb2
Fppg1RbBBIwpjPNy4S5tUf4Tuj/5medaA11fwfjVsbCG7KRoBhop1xe2tpvPRHssbeZnWRiLTDty
RCpyDwpyKzvB7ZOi3okM6VHL6tC5Iyd+Y9trTsyZBAer+f8mF6fFAcNclsGQexmKZ91DlBr9v3oI
1SeqzGr3NFT0aP5ikTPVEo8yzZElPiOu2r4Z0rbwhAq1PsPd8j2CthpyMEUubkctzj/9hUESJR6x
mZfIXPR8rKmZSs3NCg8Vu+w88Dl3QkQqBPN1c497mjaeztWv+MLe4isO6IemZpAX3lDh9lghH5HS
o/mb2Dv/nmqls1HbXPMJlO2pNsIdDKBw8VaPDcclaOrCs9Wszg61kDqjZ6gdbRzPtbtAhGDQqYTJ
hr9f3oVSdm4XUMDxwrqrvqUarLFNkBWP7ei+Da74fCpnsCsBhDUTvy0sTe08SJL3hWfQlNWPKbCI
71UaboaAa59qpuib2exU/Nzi9OdoHMSoiRRebNfBI3J5/qd4arobBtme8qo2NoKiLXOLDzUAmgWh
GRde7VhJduqz3N0V6C4V1P/1oDwIu/mLlJNhIzr68+nn2y1CE+Jmd+p0M/dq0lLzYMe2cRJ+Vlef
rFpPtqjU1k4iNQkkLZkOB4q5WGCo5FUShEPhdb5lf4yVDnWbpCqtDRe3ktgSmhNc0o/jJVnmeYPs
E78ZrdzryhGSaBR31O6clqI6l2QuD4hlNf6+9sNCZdamNP7ifr+0vvB5qt3M4YpDaISO8GNQJEFz
yjKtcHcJjADqAUH4esPk2r7OGzpjOxltXT5heS3g+Im13JNdFg9nXdGG6pT36hZQb90OmR/jcRCC
LhuBVZtR0CdV8OBfVcqfbqQN5UeX8s8b2U+eL/hMfqID1p1JPxZvZGzLsZiijptQRZlyDrP6zpQw
GaW5/T4sCj//C6fD4Z9DWdIgJvAun666nHyFLLDwTOn31S4d/OIwQmN9U1dtJxBARaP8utdZPaNg
DYDtzwOeS0xgXhlJiaZ64SnKUN85xdTsc2BRfybagmdua/OI4nZ6K3U833XLa1Hns+Dw/1teXPm6
RXBqSJPSm5rYOSpyGG9Spcl2SZOH58mui69u6Ssby101Khi+oqVBbXv5zsBbUwaIhRUeNGNQ/Sg1
KqvlwAxwTChzUHnGu70zmFsuafXA2ip0Wvg/nML8s15UtVEbLKvcDXhwHHonZwWRHec4Q8w2XN/q
8l7Ymb/2CzvupFKRiAVBy1AdGR6NfuoT7xPETgJZ76hJq3cJAq4bROFrDleAg6KkRfgJYu7SagQh
GIC5OX+YMkWeY+jc1FNlyNJ4gJDUGjee1VVzBkyUc+WelGVxKckamk7WbuJBM6IrP/qGsd13ameV
AuUhusXxt+sHde3jQZql0n9hAAJU0uXyWlPie8M2Z0anplCnaSkBYVW7YjpfN7Tmd+kPzANQFF0h
4bs0JLTKKmRM0mcnRfSjLXS0rQqm9NAjZSaJyTfL6G7+wuSc+VHspettLtY26aOhjm6beUVTZuEH
1wJK/qcvtLa5C9reGfYpRGX1RnyxRF09P6usECwGc6jmKzIleuiVrUa28jWup8D63kyAZE9EU5n2
WzP7YjpkZprq566HUfRDOqSaDeFm3RoWNHPmEHY7u2BU6lyjHhg9jAR7n6/vytoJIy8F64xUPSnc
4hluWhF0Ffy6nlkG06ecscF+h0TleBtkrvvpuq21K0tfCOQOX4F6yeI0k/22Odraqdcx7lgf1DAs
h096a8b+bhZa2LtJ/K/jTJnYsLt2qoF+cYVY4GuABawFSN0bXNq+7lL3C3PCLZp9mirrLZDd2rGe
QyDYeudpzmWJK5d1q8TlmHkolDDTrUf++EeLUhXmXD9HQlQbN+7R2tJmWhVqGnAQvSp422kBWHeM
ONRK1srHsJ3q9FwXDqON17/d2jmZLw9yQLRLXmFG8GDWlORkpW2SonvRa3XU3Tjq2DWnJhwHZ8Nj
rm4kzIxcVVAqQBYv34es7KOiFwDK8hatvwg2rHtnEijKRW1k2/s4lNL/m61EfnpuvlPKEoubUCcV
FMy6knsakkHBEUE4uiEmCO/f13dydWk2+G4COs6kOX/SF44ryUrod1uSX6G0Ee0fdA5TBpHMaNjr
rQzFIQa+1mzs5xxhLMvO82bOPPYgmJfl/CwximSEscyTNpJ8lhrn3c4XExKAkzOiAEb/70GiNn+T
xUn5kbpq+eP6qtfuPmkIxViSVTLVxQe1bMnrTsfAU6Mkj3Z+q2olo65twOBQCdxKbUQFN2Vkiy/X
Da9tN4BeFg7+lWduEXvFY4ybJPn3nEJRjwTrUD+LvnXFgWZw87kBwTZtBAmrayXgQrViJp9Zxuxq
WRq93SqZ1+b2EJ8Sl+HQO0Upu/q7Ek8hrIJ16xf0/NIOYfPry123zUswY9l4ERb7XCFGN8zQS28y
qAgEVpzZ9y7QCdA5Tpp/k07YoAhvgKTb6IatPRA0Fej5M2v9ekRDFWMjRqWh4h7D6ngswqSR947g
4XtiTCVGo+b6QtcALCC6GGEC+MS1XY4wlc0s6ZLE1N3rQftiyfDWHHSq7mong4fQrpN/67gP72LV
rr/oSR484JiyT1o3Wo/Xf8nrLcd/Uj1j0+n842AuL7QWycKeAA16it8gbGwo9r3TZjHC9zUUkrsS
TAkAeVc2H6/bfX2ysfvMm4y7YThgEdD0oC+i3nZCz7D78qynph8fubhWu0+jbpo/dZlsxKPLcQTC
mdkmIyM0BucRjYULVycJlxNciWTabWLventKb3SKosNnVzHqekdrSdh3MnLRnx795BdpQuOiOI4Y
49aQ3usnjZ9CAqDOKEb6SotQ3LYZLbc6O/LiisxmYk7kdzlEU3SXVUi+HX0pZHtWBhGSISiZg0JY
Ytrn659g5RDyI2AXYDiCku1r1nJKA7mV0dC3YyJYeKqL9mduoOxcJo042hHM/WMdAlrjEI9eJAb+
YRrA5k2W0mzS6LyOBmZqy5no5D8lo/mOvnAtpT61cHbK0JukI+CAMEstO1HLg8nv+rpXDc1ocxr7
lMWXd68YVXBLWhB6VchUK1y+STScUqQxt3A1G4aWbqPWa2FVMUpcleFWNxFFCqiK4a4pNz7k2l0C
tQNZ3Iws50G53DmnVtUkcWTkNQk0ajsqXap6NqG/Gk6VYM4dIkC1ck7Xd3E+oZdOmVPDCCbzKoy0
QV55abSiVasgMBV5AZQb4T3oO/nD1dLgvSxymZ5BVYRyZwxTf87HSiQb33D17LIQAoJ5hlAseV71
yOo0o6oir+274otthMNDH7aBdZIBeQzCqCGk1EERi+kYU601d5rsB/Tj0N/QfiOI3FYbvuu1C2E/
iIiMufPIn/ND++L4tqYa+75bxl48WPmXVJ1qei1tPx0FcvVvrmfPN5ZWNLURgE3LSD1sSq3Rpjjx
WiZw5DsIUHTYuOtaulvFn7UjDPfGXKVn6OY10DKCZrENG1YVmKhZlyBn2z9oL5RbXZW17SNWpn4H
tIC/Lh7EONWbylYSwD16+l6VYfFN6duf4zTawcbRWVvSzAxMDMtFoBJy+aFSH663rLOATdj6kB4h
QkVr3KYv0Gwgz9beeHj00D3B4QALWbibTICDz6E996IwRNvaLYY0+g5lU4Q8oh2W0fvECXufETwV
xb5eaYMP7SD8Ld6aNQf/8lcsHLxq9KgfZFXstW2j3vRoN47njMD50A61eYdosH4PsqLrN1KuNbPz
4zBr+oArXAI2Ypq4VleGsWeHQ54cgiAwb2GnUf8BZ1U3u6mDveGBWdFpizl97SDBWg7maKanedUz
iLohLKxKj70IfPw9YEriF91Gm2mmdBdbkPJVa9TRn0sQwHEXEasbjkyFDzL2oOZKj9Uo3U9uhLJ5
1Mjo0/UHd+048bqD2Zrx+fSXLs9t0TPFY5VJzJhSCHciXPxlu2PmMo73QRNY+r6xDUC4ZZKkSCoy
9blXtdB0nq7/irUFw8kxJySkJOD2L39FrXXd1DN/5jk+nEN7VUZa+Vhk0YDIZF8Y9kY2subaZonh
/6h/7KWX0ZnIaocUF1pS6PndW+qXoUNoIIaX8DOY7njD3Prq/mdufjtePOJBZY7alGUhe2wk9RG5
Ntt9LKcJeAXJbbTlxdYuyXNJaUaNk2rNP+eFuaxpHb3WisAT6MekD5mu+g3sikjJROc6dpV/bb8a
EEVValFuuO/VlVKiANCB/3hVOsMNjpKxKOD6lhie0BmaRUuUEp3THFrF62dm9SMyBMy43Tyd8Kow
Ow5gb2tshZU27NETs+6rslN3wPTDQ2hL+80N7HncAn1OUjlY45axgWJGI4RqSuBNppnLQ5iJwD0o
U/dGOd/nfILgnXI6hQn8yeKBt4cWvL3SxV7TVtGHuK6zueiizGLFra53+say1raR0gvIQhC4ALYW
V8/N+szvKsJ1Sf8JHaTJtL4rY2EcHWeIv0zS2PQda4cEnDaARgeXTGR+eT6NhGKoACTi5VnQn9I+
dMu9khQtDJxw4Ryun5JVYzSW564aDnM5yAZTf1DAbRh6oW7U2RFqwWLc6TB6tHDDwdV03drqZgKh
QhvtWb98sTTRWK1fR3boDbQo3qFaUL7TQGweQOHE1j5SI2LFt1uk/AiyaaZ5J+u93EyN6Zwx7shv
YL3Nobhp/1i1nzzmFSrX2tCHG9u5tsAX5paeqRZC6QrYk70CXahDPknSOBghjuTH0R/0bbPff7O8
eRZu1pt+1aDsJGPtaAHx+WAs/AUQ7p01ChTm8k6MO7+0+r94qmkPUjUmWJz1Hi+3sxJ+VGk0Frxe
5Nq4L5Vq/KdJ0A0+E+kbt9cXt5bscAWseQYdHo1l5UCHiGkYqFh4qVapR52a300JzP4eMWZX2TlG
U8Bdrbq7CRWc79dNr31Hip/QTzO8S9y6ODbov6FN3iuJN7bGt1SRiGuLoEnuTU0iGxqo6dfr9tZ8
ErVONpYXhlrrwl6SZI2VK5LxDFtUvymttvkhK5L82IvCuCGcdW9cv9an43Wza7efkhd/zGy2KJlc
fk64SZhsszuAlJ3Ub+VAIWpfC4aY8rhUso27sWqMNINi7jxyvmRLa+0iagI1TEGp9Y0XoFE1HCy7
7461bXby9BcrA4tKJgBoBgjx5cpSNcrb2EpRhQkYlYBbNHt0lJSGUWOFfxNQPOPvgMyA7l9OOGYy
yKYevi5PKl013dgI5XwXZZh/hNLH2rUjQgE7vQ/0rYnn1UMKvw3gi5nmatkRldK2Y1JiEtK4qr+Z
heO8J5CdzlMELekNSu6OvXFeVo/pC4uLfHFyIssZHEG+WKgjE5z5TI9WBY8ABcy9MU6InkPZG56v
f8u1dwBiLYIKhjSIRhdWUTXrnW4cmZqggvcIsY/4ZBi5ohxBASN1N41uenJSoZ6NOi7KjZv5HA7+
r+RCuYrKxdy/gjgRiAuQtcuT5BtFqI6xO5E/qmZwonsfiX3QxXXnSbMt010PHVbSnooqneqPqtpO
4sl3nDi+cePaHT/WGq3+ZBcCbHGyw2AkWX+DjFhb7NKxdYpD6dfqI7KOxZcwiBxzV2dpPJOiJ5FF
SZzU9NEMLd8/KQWBTrkDl+7U5j63lELSSEvGCgSrGouhPlaV3j1ZE6nnztUV9aOT181PV22V8WOp
uPGdXkoNsXgoWxFxLyJhnt2ggjjUNzvL0zqjbai6ukF2UAdKLjBvlmiHDj5Q8SRCkxIS0LY2kJ3L
Y3Un8OLNCeL55EkJTL3hJ/RlelL1XhO3qhZPqXkSzchWpYpbwWTeunWA4M/1k3H5pPz3bSyqynh2
aG0oxF1+G2gee509s+OdUgRxjbp8TZrbT6V7nyX0GzdesEX9a7aHM6JuNVOi0plf1s/9KGiItWk/
72LaMubzrW4OsQjM4YeqQ0+4m9AhDe+LvBjTn5PbaP/05dB449BwBEby062y6vyOXZxOQjeaNjSP
aSQQ5C9f8ECZ4iDItWjXxLBgHEyl0A9dMSn6nhHRAeLNeAgRo0zdRhz0KpfFMc/sYOtnPPPbvfwd
QC9hZUEHCz0datrL0roQeTcpqT+Gu9BvU3EoIqS/PyR5EoGoI5tUT6YPf+JuxhIn9zIQxm9VSxGN
gZJP7JKEQvR3I+gb9wtH3jGDcyr7sELGyunK6ZfWwkX4ZLZMaH0a/Gn0f1q9bEprr+othb/99VM1
R6GXa+Gik6HNiRoR+DKIU2MnHKPWKsNdFDnFvxMcNETGoZHGG+fp8gEHOQ3i3mHPGPqnYgOP3+Xx
tXK4mofGh3uWfKwV+woZPft9XGSOvc8zWJP2AwK13cbylpcGq1wZyv5MT8wiCfql1cwZqjKnmhHs
HD1g1hUhrpMhwB6Q/NY317fy1QoBwTE7wXWhOovo0fzvX+TaAf2gVE9San2+SGV50Mhu/Jt2zHsH
gcaWMhgTxVK6G+/CpZ9iY2Gdo48y4/YEcP8lh3nr9w6qggEM4iYsPXupNcnHzI+rbpe7fvMF8tvm
1Gai3IgaX+0sZimxE+AAAgSMv7iMk54NY4Gzxqw6Tag4WYN81zlO2TFOUZg/r+/tpVucF2nOY2g6
HdQZGrxsQNhtoveI40FwMilJd1PXpX32O8M4K37qfmzgqDxmwpjuQjZ44wjR4VjeEQq5QD+fB0Zc
OjqLD4smeqXDeM35aXxZ5gGqYmaTP9Gvn5LvKUXtxiVi5nefHWuykd1OgqROd1qvzAzASUm+5u9g
SRFauC+SWowfbYnYzruxNxqxV/Mu1T9UyJkOuEkEq5leZGCqmB6HopHF2ecDZ4/FlNftSQzaGIa7
zh+q8alsVUGw5QtFPE5+H01/EBCjv30DWCAZtV0/2Or0uYp6pf8dqNUUfB7MoXfcXYzWavLOHCLd
fM9Uq1Y95vDayX2gQ2oe74fUCOz7RLXHUUcdbHD8/Tikxfi+CQozO0pHVsxWBlOkz2z9Wh7pX1EF
bUV/65pBZpZottpu+jmcUiPahUwQMvZFOZpJxdiAOhjkow7JfdBbubUzkzIQ5l61u1Bxbss0HeJ7
Ug4jfF/3Th6fxVhk5g3/j8CdTqEiC7/fJ1iOfzBT0/oPemDW6YGZQJeno1EFakPvQzt24uyWk2vL
4VBKS7qHduozC68eKlQXdh2qdtYxrfRMGh8zTVaj+Qchgnyob6oyS5XoACGmO+rHXEFG1kaSwB9N
HSH1fsxvoZBSnN+ukrndZ70ekvFPIqySJoIsQrv8oVhlqe+jMK+qfWTIJmyPrgbjyG8iG7s92OMU
xr9dF+AwfIE+Mckuz+JKf1BkXtKUjIIpLA4UL+RwRE08TpKdOTRdsddj5EW+mjo6iLuakejhTu9E
5t4MwZCpeyso2/42zHtFeS+Q78P7KLkbNp/CnFLVR2KX8k8Wl477FNToyIp9V1oE8Y1pByE+PWUU
fycSOarUKKxIfxpz8uH7Xo5NcTI6fUScOxGRdee0qPiJQ5Rbgfw8lrW8CVzbT05lYY78Li1J7X0E
Rc9g3YV2Xv8TqZnmHot2yB2F6CjoxPTDyRWfWkHJJ4OaP3UKMzkPWmPk7UNT6aEmzmUeaWl5cIck
pAzlBJZ2hEEQDY6ushPrTjZZAqVniUuR+9Ruo86BmzFQLLs62rFrxv+Q6GbdlynMkScBoBmr4a00
GiXk1DoaGooJKkCluWtUNYI7trUGo/qqt52p3hV90KNp0LvAfwqUxlJqG7vOzCkE7rqhFeIQmEo2
HGpjNONbQ/alsm/LUogAwt1E1T86YmRTd0VZTeYPvQ40pG9EFZZH09da9ZAF0Obd6YlFLKoO1PX/
lXqsOierKtBFh+OkzB+m0dHGdyLrBmB4IAL7ap/oQ2XfDL7ay4exsLXw7Ay2FrzTLCeIvthpFCTd
uz7OSqc5DvQnkKblXJjytkSm1nd+pHXgN5/9qE0ifTfVcSpH/PDQ5v0saO6Gn5vejKIbYTbl0N1l
TD2K2z6xEyM4OZTGav1DPaYKcA0VIuzikfRLNsohbQweid3ka2b6bRwGvf3agSWIdtGkaOqXzO7U
7p4Zn0LeKrXR+rBKh+2TKQfT/Dm2cEBs+cJLFzwzwzDzNldP6JeALXqWNH7hgv2chFdx4JuvRqXa
F3nS3CIkVB2kXakQpdhbPajX9mh/wE4CcoxGP9i4S5cfz3LdXT+6p8Qfwps8LJqbwlYL6jW8z9Nk
WBu+6NINzuujrThT2kMxSyS8LNAqvuj7FhKEU5kUzp7TKE8y7Ke92frNg9M52q7IfOegCKPYCN8W
6cCzaVpdYDj0ueUGXP9yqeA14yrVJ3KzLmzCu4RXQu5Hmfr3qhpWX1XRj7cpNUlrX9a1tQ/ijJnD
uIqb5CAYGdrofL4KW4knwTZRz6F1DHJ4dtkvPjS0eUpETdr/E46BcRd3mn5r2dHbBmeIOuCSpTFN
wdGG24MZoUsrdhggSTf51Z9cDgHOSovG5lBAVpWfKyPtcgaTYt/e+MbLLIcqIMhH6tN84jkFm+O9
F0tDW12Whd36fypuWb9PTdjFzjWMd/JEej70t0lEEXLf1jDt7fiv21vHj0HPXA+4Lk/2vHQagTO1
HoimeSJk8SukxZiAY4RzzBP65GLnUgY1Gnh56hj1u4rUMEAUujKMrQGJ5RGHlcak5EojhyCaBGv+
8i+Wj6b5qOuVad4YSMnEOz+UY3t29E57ynkdw3PRWLzL+tSLfRsBSb+5vu7LWG8+5kx5zkRhoD5o
7yw7SYoOT6JpwWM1Ah6E0k+v7gJ9CN/7OTHSRuS+YgsoDYoR8EzNY8GLPU51RFBjMtQT4bX7EBBk
7aRlJR9LEb9Nuf7/b+98nJ6L58xLXO5q2qn9MEKHcRoQPw8PDkwu90GhVNFONdpyo3B+mZE8G8PB
QkdP7dOmrLxIukY9QtA0D4JzE9fObVwn7j6EiHGnl52/R0xMRYsnVoyNJ2HFKizfz50dMjBSk8sl
Bk5D3GuYyilFBPux0PXhVoixO+hS1T+lCiT/mtJbW4NuC8gfi2U6C5jdTHqJ6MmrprmT24Qhuos+
lQ0d2DmLAQGRqo9FutO1TJxcNVD8YK8x4z4d0xStoX0zqsjGQuoaB1tNp1dHiqoI3TR+E8ORMwPp
YhM6uP9LQUDVxZoy7MsOzNmXvqt6VGqrqH3rlj8/VOS6JlNqfOn5Lr+4q3Edaq3eNdXZceq+PkVz
XxLSzmFvQkt5cOys+dWJyNlCvV2+TWy5jXMHLQSQhzIP3vfSrNlXhQwrvzkPiVQ/xYY+PKl5MxT7
rusUXmlNbFm8fJOfLdIEovSEAzR4DBcnWk00xegI/87BoB3Rwwg+5Epsn3O9Lb9yqD0d/YOnrA3k
Q0A493j9SVq+iHxG6l1cJ6pxPE7uwvPK0oSDTPjtmQnE5HuSzoLnUdH8k8LLthvyRoPQsLQPEu3q
je/7TG/+v+rQvO5ZiWmmtScFngm+L3faD3IlCHvZn3u0Hs+R0047lFDdn/XUy9sRYtv9NLTJ3tXK
6Jj23XAjEOY8J+DpDjADKKD3+/6ABmX5NspKfhjHyGBj/huRB998+cOKUuAc2no8KwiU7V2AQGel
mb73SGwf37j7WGJ+xHgmwTNpHF1aQuoq64pmGs9pVOt7mevq3RSiPZjElvKtVcLmgT6X2Ck21MUb
pl9dZkxDgTNX5ZkHAnFwaboAll+bk4uiqW4S41kw3u4ggf+Oaq7z6/oqF/Jwzxs6c0gCo2JgF9jx
4kubCnCiWBu0MzvQHLtUkzsVtOw5z1DNrVLR7AvdRxvHqcBfuqN2RptY7B21Vj8BFRCnKa2+mhlj
/IHa5Iwqadm7LEnC37kitl6dy/tAtM088Yz6YoCSy08N+nJb2ixDubNErAJmWkO7o2NpTv8qykxv
3wV+8sEu7eYp61VRWHt3HLboIJbmeVoBEDPXPLvTmVbg0nwyOLJPbWs6wRHb3zJ1nD9aVf890cL+
TPEghT9hcO9yJWpP17/RpYObZzkxzBAaDJAgNEAyXxq2skYmcPOpJ+Ab+a9USYYMbEutQjFs2CWi
Fqbov0TgAz5ft3v53M5254QKAK47EwbSPb20q+lJEdj1qJ66yGEUr5j0Q15I/ZyGBV8aaozbv7DH
N6a8TnJFwe/SXjkakjoPVXTLt5t7gITDOyWmgVNP8Y9Qk+rG87q2PMASTCDC34DvXDwlilHWaQd3
yEmYhfshh/nT2rchGHWII0oqbsI3N+K+VYtUajUkdDi+yx5f0RrMqRO9nwZTDQ6qW+nnkYrh0fD7
eAdDTbExZXn5jvz3AfludGshNZ4BNZcbmppK38hSZ0PNiEGXcOyfBv7JoRdQ0Fz/dmumgIkDHMZX
GVB3XppiRI7wGcKS0+Tn4bEZRwWNt0I6x8SXvrKRKa0Z43UEDo0/gONjYazVhmA0nUg7xYO0Hmh2
Ow+iqstdTqHu6a3rmmvAXD3iWhzhkoY/G4SYBtSbTnrv2kc3dJH+tfzqcwKm+E3R8/y1mP9iBJRE
Hzjbq1ijda2sjJmlQdCkKY+W2ZmHOoB2MRzI9lUrLI68L8np7esjo56/HJ9IW4rXdAIGy95p1ZNT
AEjctb5Z/CPNwUhviYuyLcf2+gllyA5EIt4GHAj8rpenRHe7pEfvTD8x+dtVH7TCriBhylsnbney
bozqkIa6L3cT0yP+p2qo2zTaWPDrx5QKwtziZr3Ibi4rN/O8+Dj1nXbSJ6WhM5fJfV6m5amiELAv
Y1sczSlO3/5p50yPx8bAd8GofrlupoEy3RowWgGROs4lgNsAb3c/RrZ2rIzROmTduDVj/fqWkMxz
8SlQ4TUhjbk0yuZ2SGtI4xTFwoNibjhpI/JvVuY0GzNua3s6B0ocX2b/X01cKU0kO0MpjJNqEIzr
edrdkjcRI6bJBPzcbXaGUr6RFXq+Lsz2IoDIDDm3YpnZRkAHYhiTDLzTGB5agdA7wJTkBoYD63j9
ksw79b9o+PlmkvTTS0DnBn+xPDORQSFXEaN2irJM34eRYrwf7Gh48KUSPqXQ9m3YW/lynFDiPnS3
HVC8i9AzE0WvDDH29CIwDtrUyo9mmCHSK9ub6yubQ4flyrj+4Gq4k6iRLkIL2kZDknTjdCrdqPXU
Ls9apM3zeMOzvzZD5YGqHU20eRByifZ0pyaTdR5op0YNTfClBSWmvV7oxtfry3n9vlBXYXCHIIki
Er7h8sg7riKVJja1k5o6nAkeohN8ktUvNczKfe/34K4t0Z9it9oq0L4+IlhmOIBR3hm6LhaJomO2
URZMUjuRl2jH3hyUE8Qqf2gjyLsqj7aKZWvmKE3SnGR2xkHY5HKhOYmDFtANOg3AiQ7c8jI9Dlat
7XQ36G6raLSbw/WtXVqcy+tMsUK+Rn0QkPAiOPOVyi9YYUtrzEXfw9V+dzoTjaL0URgJ3jhWT/UV
rAdoAdIfCOYAJi3Wp2W9W6gumphKr94yp6uelazwU2aDnfiN8Nn/jBHqzmS8M5husZkWuWoRthgr
Oz0866WrHpKsq+6mPpB7tSzExqW7LCrMpWUWx8OMjgfJHYMXl4tzIgbK+95sj1JrrVsEY/6Ps/Pa
jRtL2/UVEWBYTKcskiVVSbLk0Lb7hHBoM5OLOVz9/9D7YLtYggqeGcyg0d3wKq74hTcsL4NbRKa/
QMM+M173GCHufK93lvmFv2r+8nrZxgdtCuyTypV6tVeh8jnplCl90MfFfKCgmoULvV0v79v1xq7Z
32SQDwit+R8BDSnbPome3c26eTJkMMGC/jpmhUyeZTN02clKZX6DDPDaYOgXbQBFQQSq7U6/AVrN
QAWYOElW2TlyQJa6Nd3R3u3k33/XRk2kFmGyOWEDXC4hgPhBNJaQAcKZTesVSBFjVx/VHQ3Aqan+
ffvsvfJhvNQcPh6fTdJidxpyPB4AgXH20KhOQtIk558csrHfJ5X48PZQ+6ecBeM5ADjDviDb3gMB
M7sbiiay+6DEkfZkYWJMbiGAdjvkRYuB3Y5c6xv7cS8GA1MZBAvlcKqJwJCvXG1kq8nYGIcuaIZ2
eIlyTTvb+hCFoN1UVPkNYwlKBQKoN/Zz9aGoBN29ok5Wz5Zu9ayYbCuc1pr0xn56ZS6AgFM5JxHe
nLp3+2l2MTnUbPr4urCqsJpXtzg0ol6CGNjKnVW2adhKEd8Ser8alj9ukwCiAbXlbXsjpx5VBgOU
yBSAlFjA+QEoFOj+HMBrrfdq31J10G75WF/tsG3MDWLISpAKqPvbHfvdOcnrKRDoiP5KjcENOwKG
+1qq3d9u5m0oNGDwH906qPuQw8iGOjGXdAomYSpeURbGIRuL5r5a7PxGXPraV5Hcc0hV4Pxgki5P
abquzdpY1hR0QhFPEcIpHgy++uASKP5l/su+RdjL2ADKJIpXWqHYwG28HHsKbKMZT7OeN+GYdErh
dUpzK2d7bYMAFQZFT/1ze4wvP8sw+8FoZDwHeqMbvmuujdeA1nmB+Bl5Wj5ZYYFy8N/eeNsdvsHp
ts8jWdxCrz9K/mmUz5oGySSgiWn5ai3WJ+6gJdB0RLP/8g7ahgJ3ijARLYarOp8ul74aHAq6E9pU
P5EYmMsDDiwIYsu0/1gLdT5GJKff3x71lc3yGwcJ4Gwrsu37j5OZjzV6FlMg+7kBk5il/gB65WDJ
evnnfxkKXKSKNvb2kZdzKcoK9T/T4LSlany3Wgr3itu5Piy9W8CIfUTMvuSr/v9Qu9jGjvA1EdUy
BY6Tywfs4ivpjTLqDsh+9wDCouRZGXFRQ6FhuhHm/H5v/0wufo+NssymK40WxD4mbjMnteWwTkHf
u5OnEhTfu3GcPBf2PAMrLplwr0o7831tWS5St87iPqtjNL9TO/RueS6y+8WNpJ/XZUdDWNIIJ6NV
byk8Cmb76mdurx3PON4P+4WPyCFdQbEx0Pr+l1YVy8dRt50b7+r2VuwH4VEFwQFkk7x8l9KtVpFT
vWHJu9HOT5I7OHTayHhwxsQItHnRblQcrmJM1p1OrEXBgRQBcbfLLQaoSnK1jozXCD3sUIcCziXS
kBqU5jsO8lRcIIgaT0D+C5SXjm/v8FeuKIYniSUeo/Kg74YfxJoPUQqUrbHm4lFrtFE9dpYzP9pY
1jq4RBXDu97sTXFDvuDVaSa/BEGxdc32wI1VK5BcVdlyBTANn8TWOXe9rftWWbT+mDu3egKv7HEL
qAS7jmOMspG6O19jB6ZxtbQxkE1TRF7SWdl/FDzNj/Ah5t4bi1aECyjcn2M2jb5s07jxFVU0/9WL
lneemuDm6o1R0QcjhGfkdSlk+LEzO9/eXpDr243NQKpIBYr1AD2z2w/1WFKSxjNRH0lL5ZpLLSBf
rLUDzCkjuhE5XS/DFk3QQqQeBEt276vEYTMsCcotMDDK8kCvrF9haHDLRD0aaZGivfz11zEKr+EW
ttKw2J0uTRZrMa7OGNDH01usgLU6+ldM9ap5DitU//1w6CqR5VOB3owvdw9wL+ipD2o2BJ1Mc4RK
hfFZjQFaR3oMZf7tT7u+naA+UVYgW+QD2WWXCweEbnEWtVgwhp9As2duEgMWtqfPbw+zgzNwSAla
/hxnN4WdmNrJStclGIFD+Z3dJ1+0Vs1QoCVE/tUYna08agZObN6ixyq+sMX8krk1zfC3f8jVRiWO
wjVmm13K4JRCL7+3IK0zaiKDUIu6xC9BO91h7ql6Cwlm8PZQV7uUcj4qPeSnlKPRQttdUmBxjdrk
EgqzJRvvZ6ca3qeite8Mrc38bFXTG9vmlfEgBJM10rdAtXTfI0mmfOgTFNlCBx7kAzxz8x/DgcXj
uIn5mAy2Mntvf+DVI0ActelXEmTTwWBiL+eSfA098iXTwzlS63c69uHvVSM3fsUC3olXAgelFqfS
NTnFg6uWd12Kf/TbP+Eq/thG3zQm6T9tfdvdtiK6c40iH/UwrpLma0Xv8kmlJPBF7foaG9w5i/1u
UC1oGXpzY0tf7yTmEhI2jUuqAVfSeqiDDCKyFj2kk7KxmEy3C1B6HpDwXIR7Yy9dPXh8J/xEVwUR
hDrInuUiDbswxSr1cJwxAUvBHL9nRn+VS4xDD0S6u2LSBv/tuX3tA2kVcB5RZkLVbje3plTlxNOj
h7VclHOOytzkN0Vnm1/qGLOaG0/rK5sJ9CfSJ78bplf19tlwFVNMPaLs6Mz4Ql/m89o40q81Q34w
5NSGapwXj+NG7ytU/ZY85NU9yEYBggrpilYGUdo2GX/kH3G2RusgCy1crbw8RYMd3a9u1t9Yxusj
uuFtOC2QN3gs9w9XJQYDRoRuhC5K7V6Syuyb1drKQz430WNSdtaN43G9hNw71KvBslKEN/fbJmmW
gWB4gkZY03huWqsKBGkjBo/pLd3r14biZYQCzZVASLa7DMpa9m7VdCJsYF2ecoqbEMur7m5ccEZ9
e2NezSLZNtpZfBF4P8Ki7bD8sVZ91ZLgwNcLebJQZI5jcDJW5VTPWle/RFk+/u1BYDwLYh7Q6I3m
vW8rEuClvb32FN/nJPqkAhLzwcBXnS/a1ohuLNnVSWcwG5tXLAY33te+76TYpai7LNPCRa+WD6vb
d5/KYgWja6zJiRyFrnS9rjeigFcG3eqoaNgR5mAos3sVy0HBtLbkC0E6ygc5uurZqm3zyKVjBZbb
LX5vQg19exmvYwK0jlRBrIYwNDi/fRUeLS7XXis+Vcvb+FlDxu8gUqP1cS9OcXtBN7Qu19kbNVGH
g1qbp7Zybj0gV9uW38DB2JrTlK3BWV7uJbWaYkWxJGtbJmbQqONIw38tvCKJbrXdrq4YhqJ5SdqC
WhSdgN22lYOiRy3EjVCP3Pxxmpd40567JdD5ylISM3IsKLXZtMV2t7YyuxXij1xkTZ2IMEmj7JAD
qAwVNRVnbMDEGTbDra73a7P4u3MDUhaAxj4fswYbg1GHlZxZ6cOABdIJsEYKOBRKy9u75pXDD/4D
+TiCNNjK+3TaiVCr6CjEE8Blqt8g3HFAvLvzU9mkD0qs3+oDvzafYFwI/8CFUpvarZoRQbfY8GJh
W+f6O72vKcdXWhSAEXUPRlTP3mDl2Y0b7tX5pN9HJZNzwRV+uStLfbGyBqR4ODmoZjR93nqJrriB
CovrxlCvzCdVA7T4IJhiNurql0OB3p31sU300CyQ5PFkwUNPm0+4X6EcCj827VsGjq/MKCMynMZ/
N+zQ5Yilla0T1oJ6OMXx7MdttoLz1e0jRLr2QV+SfxfH1G8Ui16ZULYlY9Fh5I3aH/PEbvD6Y5W5
wov4YI0iCyc0XD0rK7vj2xv0KiTFZI9geLOKQ0bO3fPbpToLPXcjNTTgM4a5IWu/wr3bN2TRbhy2
NeycVeJuPP1112gbGbw05QKyLarflxMrWmep0qEE4ZNGuB8tau91ohZB7Drr/7BrSL+JC2EnAZTY
vfbu4PTojIFbymQMuKeZ10M2jOU7Pengpyv9rWLfa+tnkKBuleGNb707EDkw5XhYuGDibeNYCziC
SETlHe3+n28v36sj0aIiqOdhIhi8nMSMerqt5thLQGCv9J/TUg7Wi6YkqrZlpuuXt0e7Pn3khzw/
PEAbdGH/8K5rqxu5y0UtSSZDRbh5kJJIHVF9KE5qQU/u7fGuv26TXaBSiKILIY26m8eehjqyBpUI
h0Q170RBiz/R1+Zfy4mS928PtWN2sTUAIm7lWQomnHQi+8uZJKOGOpkOArylsKsnKaKk/WFNdlF0
XpzabXNEfyCLQ7OHxvlk4cKUl4d50Mvxo3TgDd/pk23+deWQqSZXhAj0uyHl7jaupM2JGXBOeTSO
IrPxeBXz+Pts4aLnm8sYlwFVZdCM9pjiivj2jLyy2GSLdPs2HAcI3+2f/xG3mpotNVx3zDDOwfTz
jDj6qUp0J4QN2xxsMLg3wrrrq+j3LUu3j8DOBI12OWCRrhNhSOWGQ1fn4bCM6ZfIGat7ymRqkDVK
91hu5pxTNNY3WmPXPVfOKXVhQKigijfL1cuhE7s3ymqYATYmUo08M0Yfe2xAw2XlIL+tozGfywqe
ZmpW1oM6g75tRlkf63WePgq7mYPSXfUbO/J6/qn7UMTb8i+X+HoX5Y4woI3UqgmNBLq/pt4NQb60
1RmfpfVJms7f1mOYAvBjDlbF/B+J3+UUgGjjqQO1GioUxD80Ohz8Q+aMOfozNuq6TSHc4sbbc328
qRBsCSZQS+LpvW4zi+lIDeZiaORJ1XklZuEINyVWHY6aG99CX/z26b3oOgCFIHrW2Vmk7eRkl1+4
4kgGX49XtevS1heOnDdvVP393K+Vb3UjlgdrDnG7LMrv3KBf0I2wD0g9zYFZW/WNb78Or93tVqNd
T2me+t4WdvxxusocmNKgtTqdh7I/Fr2LwQJEqOSWW/L1LmIcdjVpLjo2KAtfjqN2+jgWCXWftFqS
j6Vqp2er0MpzCarOMwvn+9uXxiufRZ8efPBWCcYGcHeQutyq4kQAs8xn5hg1A/PJwc/tRkX9lY3D
1/AsbBk15LrdXpVOH8u1Uqn1FJn4iB8GVo1uPk3nAZW/W/bP20rstg2FHpIhTASACe3Z1EuTLyTB
EZWzLkm+JYprfoOSE6/36TgoXYCU/qwcsebI5Y378JWvpE7Hdci7vqERdy9Sr9n9FrFtadE6nE2k
I1JP6YYG5pyifnp73V7ZJoxFf4qQbIt2d9vR0SgTzGLk9VuS8pRwWfqZgTYAdIgkSOw8uYEQeHW8
rRnKMnL49y9751izM9gWpZ58je6KzClONgHLvdPkwteXSQT/w/eRuxMFbojjPVmOsLa12n4RoVFm
VuDqwEnrHNJyviVjS2T1t16UbXEudg1dHQ43wQscjo2zcnnujHxJDKdxKDC1eLeFsurtD0o6N6AT
orYLVKezNS+zWxF7iuyGxLeLzj2uC01RtdLaAyjbW1fO1X7iJwH15sJlVxmgTi5/0goEszWBHoeI
tmZ0lPUlqGbwCoW95H+b9jLUhgSzIIOixLl/uxJ8rFL6gyKkBymfYjnMx2Sdk6DPAPOPEIFvbKer
a4fxAF1t5UoMFgB4X36amUYRYmmGCHu9hXCHXzmd/XXR+lslyquBgD9xGzB9dPNMLtTLgWZH6awY
SPLRgHbxgaU0T4DokxuMw+tR+KPp2W7HHnu8fdiHGocO9rgzj1qtGGWQ5oj+xV40F3N3y0PpalPY
XFbkxzBIN3fyfUtiNQrRz3XvHDEAzH/QD7HuompBtilXp7+GljIWQC6ABbCMYHHtzkRha61ZG41z
THNBu0Ntex/ZHuMhMvpzoSrRDR3f61kku/xtXUCVh27LPoDCBi+3WukchbXMARXJ9Rw1Qrl7+2b5
DXz786TDeN5g9xspjDoWdJXLLTFaNkjVuq/9SZk0y6NfVlTtPUTcwfLdTOKm7Y2DaU+P7FumVId3
EB1p6yXGCew8KKzeRf+Xm72zMclosX06FDnCnV48d0sbaiDF/20Gs/wvkXH7YZKr8w6OqvFsRrko
iFKL5RMIz+EcYXn9YZqHXvXioXK0A7x0PfWmLDZ/ZHMvhwOsVPVxdtT5WzLpKBM21GzPfUaVzbf1
JacJ1urueqK6xK2UC9nrXmUvkeFZ8Ote4kmHVeDqMAyf1Hrsx4dI2sYc1Hht/3SNDhqsnojkY9QW
07dSXxNa+TZli4e4EwjxcCU0/V1k9vFT3Y1THw6lrYyhZTbp6oO0KmsYfXHZeHGuZnZgTXqsPTut
7H5OQ11Wx4HqTIClt4akkzmv008jhvDnxzOnEfSckU7DYWnx5xWHtkjywi8wbSrlaaiwszxk1mx2
+Z1mZshleb0Tt1Hl624+lO+qroiTIG5jM/rPEPOQBQQC6C2iTWyU972cV+fgJGWjdYdUKG3D5ImB
jJ7wMG3C0pjc0vVUh76sErpdks339eZH9l8pG7OhJGa4Y6C1qFl+HiPbyMFpOm7rHjtlhNN0Yy+y
1S62IjUHzhj4C6TcAVPtXnFaDasmkzEO0jirj5kUvY/BrQbQLxZrONAv8GL8W6FrVnXQ9k50Y/z9
q06ATUC2SQAA/yfK3i6bP4Jazaoh+eOMGky2GO5xFq28BrmcwHKUJnRr/ZaZxdXZo03NpcUrs5G0
6YjtPtjUo6RYUbo6xUYpo3By9bIN1xnzh6BGN1j4a4Jk/r1ASdi8t7vG6QNUpPTzvKqDe7RnUzeP
tsjSNRyjRo3Q02xVxysbgZ5P3KVO/m/dYT/uAb+a1cd6UPPoA4wqeD0GopjN0zLH6mkch2E+yFRU
nxROwUtJWDx+7mNbqwO9mfTet+ycKoJp5LPttZ3Vo1RVTlr0rhzruvPRia1yb7JjIhNaC1X7tQMp
YyMkoCR0DyGJfZQ6BPN3OTjrB02RTe1tj+B3dUxHEbRNllVPLioExnHq1US70zM9/6WJLDcrT21I
eTzui8x9nmxdvu+yMf46wkGxDhpico+Z1qXjo20qazBNTZ9+mNCVUs/81jn9nuNbIf6JMyVeH/oV
x/JjZDR2jQBAaYMGrHJosbDdAUbPWtdNz+mMVulxUdy6gP08G49urS3pT2N1qyP5ZTT4OZ0RVwQm
TSoFk1kap8nBMiH5eZaWte3i52lb6l+aPm5meTdh6SHvHHRWU2Qts1gDSYTUVu+lk7WaJ51cUfHH
1m3iZ2PJ1PkD6nfaTyCLjXamkKXFCLZIN+Z46kUZRC7ydQfRWs745e2D9/98U/48enQv6A1taTra
sVTfd1sf482JApBTn5D80Zru0FBbsUNIrhz4RKnruPcwK3bbED0I62MxR/MvN+ZaeJZVxKOO2PuA
/1erg3rqKbcMd6tdpd9Vp0pw1+EJD8pRoPqGq6QUQcp5iA0PORzYpCjlLbpXpolevWOLTxlCkiq6
pHJZtZ71Uuv6eVTiSb4AAFbK0HTKqA5UdTIRDW8qo1URyUIC7GFsbS33+kVFpOOgJhUIwxr2Y/6o
lFmaBlVTOiOiowi8OZ/F0on1q6WsjvlFb4v6u4MREBJxCEF1904aA08f0IVCMQ2WPE4z7oJ+33/p
gnMPF5HVZctTj3OjdlqGfAjKatWz0E0Kt22ZJsNIDzaYte5f+m32YSlkhBZZIt3+hDOeKUvuM3MB
exMBc/fTFYdUT0uyOAozynJPYpMRR9KvqqKvllWOllcJdWnu08GulxCDnWV5jIpYAshiM/aHKDWy
U9S1ClYJcWl2ywvKXO7g6eq82iH2aaqXm1RGXtppqu4WN5nzAzivQb1fKmS2zgoh94tilgm2yU47
Tx2PpN4uCg5+dp99yjHT/oJLUTQg7onbXIz0idIkrV9i8Kj6qpEqix8VMjd9u3ZM5UC3IamtQ6fz
ynkV+B9nk9JayhV4wSjHybOSOlXfqRWSRD/s1VDWu2wx6jLok3aYVAx53ax4IWQx/5mbqss/Ug1e
faXCsvJkZk78oy0K7b0c4lG7Z/rVxW9QYkRSWp3jO6SIWOQMWHCj+JG56kdDzTLbm1AlhxI6x8aX
qDNSE9HXIfV5Oo3mmHYozH2rUnhQ7zoUQZZv0u2wUvU0fS6e5jzBKAUexfwxHhyca3W1Ryg/7WiW
9mNR3WGxUif+Mkk0j7woTUxYxYg56dh9m1XxqVIW4GuK7I13aa+tLHg2qQlSw7K8Mydl0T/aa7ak
Dx2KYNRx5FinHyOjw8PxOBV2at+7Lbt/8Nq0N9rGpx6Tl8Eqpmr5iCaj+Z/gHwJNFytoTM9AtbNY
PDfL++5YxTxzd3GjJZEVLKLtxCHL5Jp9s1d6Kp8nPG8UwnILSYJz4iiZOCVr4thhpeXGQ6vY3XS3
SPioj4nb2MYZL/NS84s+kzgflshjesnqzG6g14Ne/KSpNbpn/iyTMDUyBhmodmMfUfWPEQGM02Q2
gjFW0vVQA+53PSPvOvkvPntGEXSdpf9QUYs3foxSph1WHGsfvyiD0f4jcFFGXNqajeW4TLoA8C+T
9MyTlS+PLaSemYIQr0tQ9JpyT41BIewbxzEfvKFx3SHzFrQ5Q3XD2M8Ha8K0BXZBUT9mUzl8wsVb
V34RfRkVOlhRLU9Ikk2aN2eq9hPp9+wW2/13c/bioqU+vzVUgfKS88GZuIwxBFlEPtOuPTlaF0OJ
M/C/vkcYCyd4xK9zQr26S78VVe18EhU2WkFT2tJ+dsRiEL3O1NEf8FNL1S0c10Tj1fQzo/ckBhkU
mjjWDcTjqtIIkNKotc84HWQnUUvN/FCJXHx2zF7rPS1FtfHekkN5C1f0u61++Xkb4YSK7waHv2YW
4AJqaRH8n9PkooAWFpWqPg4W2Z/s2+pdtqi5G/RiyFLPjecoAT7bfW2Xqjb8BSnQk+IsXwVdgv/A
HBWY+5XL+EkM408nmvRbzL0t193/VGBeOtRS3htKZLuVoH/X2t0ynSZrWeTkzbLLai/OJK1Nb87T
rDs4aaY+2eo016EJKu5vNTLoeCGFvfVJAWWQxe6qjWJI6KpFlnrqqZ59oh3SBw3YXjQqMy5LRPqJ
ut5+6PcRLhDyDQMCJAJ/CtZol8JmYtBHpenUk5LPRXHU1mhZPdT+rWH2MqybtUM/tIry4e1RfzfW
LqcaFChBh07jDSLavjkVL+BOklmap5xspXpx2hWd+QN1svaHoSeJ9WS24xohiAQOJVCGtpyPMil5
TMWsmOuzOyMS5zn5tP4yl2U1D11djT3mvibiqMcVS9Lv09SN+eT106TaiBBozoNw7Ub3S4LbMb/R
a/j9e//8ng1hy3pvigMU5CjLXW4dPcuRfDVkf66INo1HVDkjBDRHTA1CwvY0epY5Wjwe7ZGyPETF
av2Q0zRMDxTIkydXWYkp0UJu/kGNDm8HdxiTcID4pp7U2S2UI74CXe3VSblMZ2kU47+ZjthnkC6K
EkZLblQ3Kg2/zTr+/J4N+QQNggRka2pfVVE4AL10lMo6ASbJVCAesq59ZyRZOtvSyJwnsNDo045x
6pwUnaLO4rWLbq8HbbDzSPeMoXXtl3zs1tLLu6IYP2aZ5WTgRE0U4+ZpwPSAiLx4svgr+dQW9MBu
7Ox9mRtFLVzPKaf/Lqlf0fqHIkZU1pidU9w5070kwHtHnd99aJvZ/m9oJ+XAv1DdKgldj0qRl5rz
ZkbIPbK/zV1jaCJ9oLwsCzszMeNq3emunuzReY6LpUg+5q7ROw+OhszyrZh9u58uFo2uGgKpwGUI
29E12N0eVW4oVLlkee5y1X3A5QKV3x4iUPyS0nZ9Vppmkl7WGKLzNJTn9XdJjuJjKOIlQnusRYX2
jsVLn5YsG9vKW5rWLI5zqRdf5liHcGHgqJIhtyerXx3faCBXGkn3BoFwu3AuP2IDEtMXhdT3G+B8
eZLirksGXa2Uk20NqDWm8bfJ7Jf/uJzMZ972OFi0ZHiHXKT534KI541C5W8BzN3w4FPMLfvhgkJ3
8HJ4BYGSOuPjzsIZLOdk2b3meBNRVOnPaY7I9GwkovlgU4ltCGLM7hkFc3M+RDIv7a9GbNZxoNvE
6tFhXMuo/O6UQ/q42JFTh/lK9nyoMU7uZi8B+6YEBY92u3gC8ez+eQIp/oDMopi9WeA1AGlEwkX0
qkSKn9ApBUn1vCAXE/ea1QdolyfxmWaYq5+HRceNfulyqXyVPUl/di+MyXIO1N1cNfFMrYdFW9UN
ldC3r/IrGCG1T7QDoC4QO9JG2b+a1bS6VPfU7DxZ8bx6hrv0J61bpyeK8/WRikZ2dmm7e6oW/5Sz
o53g7vTf3v4R+01D1ITaA7gK6rGAqPadALeWaRxZw3iuWppM90XEu+ZxvDUcQ8aRAq1hZJbqC62d
jFAxazU9i7RWi/CvfwbNdoGIGXeAA8LhcvPM6zppTpH059xeWiOYLHs+DOjEzwdTT0rNS5y0D8w4
Vx7HuSy8ZSzqG/v3d4Hoz/3LTAAiVSkgAXMEU7mLYVo3oa6YJs0Zj4nYOW7CB6vXjQ6KnWs/4LGR
RvPYPJAttt9Fg40gAvuifsr7eWhXD01q+9QUMYoPcuyVLhzadGz9VsOIt/d6VV/6O2dUhyyE1Ns9
1Ktazd8i1tg9jVPtnCsRoe+j2IU8YYDdonzvtI20QhNnjWOExH8VvD3j+2o/n0uDf/tQXt9N4ehy
xif8JtcYDfGz4lg/ZtVRRj9L8s9J00txo3t51W7fxqIUAnaB9aWluBsry3qnwEOmPo+T8mOG3yW8
qCixuBnx1jvKgQKvl7aGXYdt1ZefpihJ/DUth68UF8d7MHedenz76/fBG3e8iksDW/+3eMBe2mKh
Nju1S9aeFZC16aHvx9hDVrjpD6pJNfagd+l6i3L6m6B+ucM2bSfCVPY3l8c+dOM6sdS56YczsnEO
CZ5ZSONurPVuvJvyHu1KUTflmJ47VYmVDwvcPPmuwUzCz5eiL76sCbW2Ly41m3dp4ipxULlFeyZJ
1W2qvK02/ESVfZpD21qL6JjRgui91Yrt1K/yPLO+jtiJ8FwZVTqZT/BK8ukFchXvLSl6/0URdapk
YYOST30YR65qalBidp5g7jTxjc23U1fklG0CsRDDOWmbCpOz2xFyihRRxWN9Niyjf1oSU42BtHSy
uNNofjrobeVa7Ldm16x4DvXyB5SK2QlxXp2Wg9OxSU/wrVU/BUuSIk9lJf8UMq6Xu3nVlMyXi27c
j2Y03IR+bznlbg1hepB3buQSyAK7cLWvwBYkU92ebZsd/K6redQf04RCt6YhcXvGxcV8UtfWjI6K
XpjJO2UUeXcYDCtHmhxHHPvz2zv5lcMFXIa6Nwghoucr0p3eqouTA7Tg6jTkebZGIJoDNg6aVr8b
Gid5niY3eibp0+9bE3N0T5WzITek7Pw5bsFk3ogeXzlaSBg4G5xlQzrv0UNzUkYE6IVx7iiJU7pa
rcmztWo9igYowarS4b4x4tVDSg6xwXKRFeV22UQSL++yehgLLVLU/mxMY9weJmlX88Hoy1T1WcxS
Vl4rJr17r2X8S4FTUzH2FcpfwHnywjBvrMj1BPD5/AgkD6DmXP2ayRZRrEqrPZudbaX3xUonz1dj
MVrf7XhKpd9h4aHcv70NtgPzx77clBx+o0OIoGE4XwmvSNec7QjseZCW9To9jlpnJZ+ngb7yHZKA
UXQjDd0XJ7ZeCyEzLOqtMgFtb6sI/NHfWdQxGSLM2HBKEaaWHWr8rnJymyFyyFI4t9NxUmK4NKVG
GNEeKn0ZRt8douK7smFBAjou5GvRxLyMQSnWbm18pLBW+pgCCxTfyrJGZp4z4mml3bj99whPfj09
dcRE6FBBwqUDvfv1I8VkW6zWS+da5TN5pptR1RMImlP7eVxrq/xXGVa8daIMRRNZ1cX7UsrpixR6
dsuz3L5cue238BOIRuEfABLew7KGRTWruhLJ+yq2O82LRWwdkmLW/p3axP6QYPQXELQUN2ASu03K
qBvhgf9wA28Wd7sLuMp6nrlpHF+cqYp+RkNSfowUZ12/K3Char9AlGC5Qb1/ZdYZE7c2cLxoZYGZ
uJz1qgR2Qq1cfVlYG/dezgCVz1LUlVN6VVToSA0YZW4doy4u6y5wZ6uQXxXeqdVf3CluA8rk6CDc
uD12EfA2EwCrNgk2gDDQ/Hdxn1xFhN1YN7+o+Rr0doFtOZvjftIzYaKsIapTNIve3MrRlXGXgBBq
b8VHW3T7x+FF7wJhS14ViGFAIcgELicmt3t8SJZIw5lWi1Nk4VH6P7YSd9cvBhYnz2tfTVWQtmM7
Iqa7dMmnCExGearA66v5yUChRvNAXpslFHmN7PBGpvK7W3z5A7koKHTRyiXB5Ide/sC2biM7V3uL
zn+jrYhUDXCrYrqjiVzwEFJL5UG0CxLYFL1dWr3asNraIWupNLyozuSOYUs/ng4QKCPBBV0ZRfVB
r4y4O0fTXN2vyNtOv1qAGSKlT0wdHmTbVHZhmcVT5LUD6u2UMKsIEcyDJtr+QzmXSU9PfZGp4xdS
Kk7v67Gi3WnlYk7hrC1u+S5yK5mHihtnuTdIZ1xenKa1SOWVHvWiduQlD7IiNpVTHaVme8BoffqI
qnRqIN7dRwOahuWS9U+0y3XxInM9phlcKNlkPVfdjDpltTRUbrBTk8OdPqeIsSF5r7znVxVfqJjQ
ZJ9Y0OJgFlNKkKfmS3kamvkJKLson6O62opTbz8E+1PGZtpozWRyNiA+i/rx5VpJpQY1JnrtZWqm
8QHLs5KUeVmqA7auWnmoRFbofl7k6RTG3OHYAUyIjcbJ1t9S3eXj2z9nVxnm10AcowVCXLLJ5O1Z
T309iXioRfO+X6N3Uzcndy7VdCy1OnL1Ksp/OaKK7rQxqm/cNq8OTAGLig5HnPvkchqUSUgdUZf2
/eyK5I7GVenZFZAz/nb5nDmL8gVWN3+zhTZ793+UnclynEgXhZ+ICOZhCzVJKg0lWbbsDeG23UAy
k5AMT/9/+N+0qhyq8KK9sCOaApLMO5zz3Y/v+TweWW+azfU36AMRBq3g99dOm4K1MM3pczN6abCR
rRIBNXH0oxH2kzxy+7iwPmXK8KJFb7LnERPzlyIQ5ZWN5fIZIL3jx5jroHv9Yk6bRtuSoaja8Dx4
rHTmLZmhUZTzsVRzt9ftNvvO2Mg0KnpX+/zxIzg71HgCJPK/dWT0A1D/nu1oBRMdu7KstZNvMNqK
CRQqnY+Z6IS9YbLmjFOyVwYzoerg6mb6W6H/frPiXkH0Y1W0UAb7Z8eMnqGN6wJZPI9r3ZpSq9UW
a+w9M3NyaxfCGMJxoKUcLsGkN2Ea2NXyMk0OyUI/B5ZIN5k2ifE4aopGSWAOwfTdb7NEe52QE83i
14yTb2RYXQynemSsT7rvEzOooykY4+I4NUPahn6am3PoNtPEfMelM2gZ51V3V49JXTImiq9w2yta
T6UvzDkqdX3CDki7HVVYZiTNxvSgcoI7TO18R62xVjuqApoA99Pmg/xEYFY/uQzd/RazA8Ynp25b
dz8hvWBq9KAtAVYBXci99DK7jZbehZSfuoPu/Vh65P0RM+ia+BYySsHm0EO42FOdE+5T7CflsRK0
Qfcz46FXyL1mDmW4MEO0v+36VnqbxlTZsPEUbKOolKZLn55WXPuCxFvIpyr2+/IO/rSAZIr6lt5m
7ajYqKK0KjN6s5CF853XTf4z7gmvDr007r7kSAxIoaRYpq+OWzrf1mzUR/o1yCcEMJW7HzJVCpqO
HRNvGfqDrR5J9Hjwy0obP4/23B3ybBKomlyr047jSIgX+s04p1tX0ITlmKoUogpGM0hb/OxGepyA
b2oTOUoyt3b7zR+xYz+tZp7lCSmwZtwgzHNkGs2Bl2wlEZEVEcVZS3tox0q/F+zAot0t49IBpC4H
jrfFm/mkp7qx+q+da4z1EY9kQYqOIO8Xhiz/qRrL8bNZz5MfQgtQ1Sap6ibYmCUSBEbOmcVmKZLg
gDqI6kWklzRloiBNURDgqfJv0zaL570zMpiUmcF0Z0d/EV9IiopgM2urqMYtrKqNzCVBdrBHOaeL
t9qSItg3S9PMER0rFG5d7csAS4eTxlE3jyPEFsfuguJmtqZCv/GNSv3TFmWSbyABAFFg01T+qyRt
so5DUg4e3qtUa2mr9MorD20hTBGxIag7w2NU2kuPhYrO/UzZCSJCGbjzIwuhKL9LkzDnIZ7MerzR
nGBxQkfTRLP3Bq0vkf6NeXlHjtw7n7BnJOq4tLrDSN8pNX8sy5zzcY0NFu/RLH0np3XFuF0GIqmy
2E613exLb7SNTxraliXZuVkqb5AfVb25W4MaIqrS018nrQGBqxkAWnGYxE69Ez76ivKhrMux0bZO
SgEyWkQuT8quRfFkLsMM4zEvtfiKMvxye3YcbI/E3/SKyNzPIs/S1yXeeMs58WoXxIyDDy66RP2U
W5gE1xHNaTyX6gFBG76fjQTtnP79UQUY1ECntzIm0YGcHVWuLBcEkVn2XE06gUJXJPmjpMcAA6GN
Xyyl2wfHmhmE1y/eaQpwOWh9pl3Jx86SV04LliiE2VVKzUl1TqeaRDcVgVGXz4VTGnkSVTBQk9ul
6+b41TE699pEsbPk5/f1VvgXkBsKkv9XcP0neS1KynB2sTTPHqPaTjUsy199XC0HtN4FkDVK5n8f
lLlrh3MViq+4Kess4VQNxqLWqupn6SVVddCqKZ+2iJCY+N3WtbcxhpQB7nM7fq4STezpDkqkmkQ1
9x1uj6ePD+fLdefq1NjRhbLsVm//+/CkSRHhNYbRPI9dXXyTfdMeyzl2opFW+V1OLZ4BGglfx8hI
+yvh4GVcwMGMgRM+I2uOYTrvL42/oOF4butnC9btgxosfTONzvB9okQYzoVDjid68fzx/f7hooZL
q55kF3kChd/3F0XTjvbJzfpnpF7mBtWnvxVNqh9nvU5f62FYuXO2feVOLx4yh9ta/cFHvRba7bMP
iz4GmiUchM95QTuuLIvsky/8+kfgSfoZNeemcUfTI36sGI5+TX37h4uDxaA+uU6iWucEv79jnAk1
TWMlXkpPFMsmkE570NDL7Y1G6QcvYFpS6FHRQHNWedcY3GcJNWtqLUGxrXAA0lE55+vnoh+tEvD2
i+2k405qOm+Wgx2zZNFGVafyA7gj69FCznarMWPnSmnq8uMGDYuTCOgBWxrEyvf3XhgtzMa5Ec9q
QAvaZIKzXxvrMg+nrNnR40Hl+PH6OtcwsJ8gIMZLhEWWl32xkY9uR4wka/uUZwsS2wrkPzUc10/V
ISGeMHBFO8VuAQZk7frWrjROrTgN+i/s+hrYEr9do5A+qdvbwS4s8UBlhlAkjs3lhV+OdJ9DpFxS
Bt3PVvBz9soBmXA+A8aLjLicLRkOWUcEu/n4xs5ry+urXItk/ElLF7fL+qz/s1HCWTdQDXf6M/vD
aEWaKALEFKgZfkGwzk5UrOywXXRP7kXrVp+GJi2KkMkk3iuN8ZK2V+n8bWLBbg3HcK1DrMYi+/zt
0itutQKHrciz4tnCOHAA7bfEyKtt5wBCJz6qpbvWqr1YU6DQ2KyMYIU8mVQ+3z+HJUDQRgXXfm6Z
Y+/fMae6PMZtiai7boP8MCIY/fHxo784EilM0yVa+5A0qZiN8/6KqcYuNUzJ/DxMWvlJtlr97GWG
2KcFcfXHl7rYHgklsfGTpK/tA+r+7y8FeRQx7xgkL03adF/q0fw6Zr57V5HYl+EQD/nW1Rrxt+k5
F13BPXTEOIooWby/aEdzCs1eGz9n0kruyNb8iLnbNQFe7Dy4refdtRUBX8jqVldKn5ePlitjYqcr
SSmM1f3+0os51dM6lf6lpipzwOyEJtVQXfIYd7hww48fLo0I/nfv0lFATyxXVEH0Pte1+/5yNYuZ
7Cnzngm12u5E139s2f+XvBxxH5a2/KV7GNk/LThOUxwABhSvieBbhLCvgHaGa1iRhrLvDearmo32
02/bPNvJLCufRj8o452FiKFjELzIENpSX0pvWz+XFhPXda/3QwleT9JmTuN203uOysAV4Y64GUej
HsCEB8bww8j8oHjIHeY+kV/ltjE99mvbNuyZB2UfhlFWGQoFr/3clFn52ooiLdD0Ze5aJFfJsk0G
vf1hsCHkG2amd0k0C2mp0GWnepDdgMGEkFpHBJNW3S9f2nMZzoNs+nunl9pXgdZ4eEDOKT+nXa29
wRyUP4rFsMQW79Py5DplbEeJSp3+qFuD82xP5fID4S5pZ9lVRpgrisoRZhvGTGamGQ9hMSfp/WiZ
sJ9HOJHiti9F/TzExtDfVJVcnE1NTyJiwAdKrGSuVRUOfbnokR34Y7nV3WlJDkxz1iPNx635uZ0M
LdgPiWz+HYWf81UU2Df3ha+P6UtFzq796kwmMT4hpBYbQuh62jmBqPU7KKbukcm5hRZS0u3/5T8k
5ATU44/AVaO1tfshq0LKNepVG+fW/FJ3TXXbSY7YW2xSlr8FGDaIzZwaw1eLc63e4qHCJ0/pTipk
x2iswwblM0kCf+9uzKFzkOsyqKx2H+YiAWar67MZPPnkSdPO1+u5O9pULbJXR4qy3cTkeVMkGSNc
HKaJ6DRMmZ3uRY5dO4eurkoDnTv2gXCoB2HvHQa+DPftTNUkcgGMqc+e0+bxLSQlZartYsbZkkdk
WkHzrTQRkoROm1SfByxk+WZO1LBXs59aL1O9agEss+jQRRB8pyER+WyFqRmQmoKdWqZNVtf+G2X7
wP3Rduh9N0A3+tc2sQMR9abwxB04sqrezL0x28fSx4F3gx4++z4wE9nd1UmmkcQra1D1RjWj+JFw
TH1JkJt9K4uq7EJNb6odCqLAeRBZ4t8z7cGrtszWiL03Ct91s6FoN3vM2G1winms/zTM5mDOcHEN
zk82/16eBmecHgYN2eUGuSXtgoHNbQhLt6cfltWW8VYI3D5Peb8wojj0Mtd99mPK/Uek/9SaOtBl
B8JTdhGqAfnYDqHoweBtZZ612aPdMQNuF/Rp4r3WarKDPgT1m44hP3XWBRxfmkeRk2qVtZvUWNRh
LFH1HBoGj/d8N3k5bT1P8osQNljOvUi7/q2rxuHHYrXGT6YbGlo08mqno1SB/FbBh8qOFfPX6ptp
rhp4CLPrhnYmJu8ml6VT3ujgfBURSZW9OUMly59x5/c2xYDBdCNzEOaPFj9pfMibIajg2ZNrbMZm
Ro7AYMC2u0GOWjiUNSDSnVDFN26UW93Y/4jlrPJb1bfJ8iIGpzAOVTsDdKKTpeX7Np9KJ2TMKI4G
1iM+BJ/T4gD7aaKxWHewg8tU5eB9sqyJdJTqarNy/yb2Bi9JN7ryY/tGSweR3HpeXNk8QRPcpy9K
M6Z2V2TGpo87+8FbJm8Gd1o7WbYjZHMpEdpF84ZXNxvDwYlxdYbo8q0F3pTNJAZNmOmuIoBwXnvG
YDB9PqaQFpWGX3VoAd2hDu3EdD+PcYsZK7a77n7gqQ7OBtjhlN9ZTWosjFOjPBHamiHK3eQ4zVZI
kwZCbuMCjhD7Cvc5cGnrFxgTUtuNpjYHx2TUORrZqp6xEKjGbPcuLtRfOdMEfi2iqV4xg8vhoAJe
0EPcz96ElUFfwCxnNXDVynPk90YhzHzAguIpYqmuMKPZaqz0du51DaxM2heTt8GIVZt7DSPXStWf
un/rMRBa6BW19kvDwK4wEwROy+iu2LvGhLmsqpM90xxziHXXDP68CeXVUPCwxsQvTl11LeVEt+e3
B3QRw0HTkpr5k5n7Oi6+98mm1JmGpjXWjxraiGse88u4eP0pECOJzVb+3jkjwXOwoLRCxS92NYyA
BOzqwffbBqNoRV3ZKKpsZxqVthkTPf5arHNCM6OzvqXzYDw3/oLH9+Mo4zKEw8C7PpW1kUlGfxZN
2dZoZ0UyW890vZOjTB3RbHQbsOTkzPIZsHSOmbYexiuXvQyLuSwiB5dUF7Pp+TzWpZOlKZPReh7T
gEBlSdMdG6j/kBdL+eC69ZXM7k93SeRP6RMS0WWahRJxrixTWs9I1uS3aRZOqItkiCYkHnM0OEA7
21Yv/rZaQq8aRjhkYjoToI7OqnR1g7hEqLR4cQaC7zAJWtARdakeMYX2mLXnRgt7uki41aR/jdly
mUujNULfg5KG5PJCZpGVLCinVP7zMDZ4dxAcoqZluHbUWU4qN0NuZwe5UDaMGgwIX8YxxrXy8dr6
w09AsAaBgBRoZSqcZSK0xrtJDXn10k+5Fs5jDmxvNCrLC5M2aGgFL1WY6KP3VgVaoDCsO+qKpv5y
mfkAIX/76nXU9ee5ApUUXeWtJ18I6q09zbOxB9dj2Ld2wpRpaXbV68e3fC7iJ+/lilhKyDVXiMT5
oDmvaXo0Zap98ZM0nW4k8y5u0hbCxyaHCwSZ3mmk+2+SB9kjFXVNw3TMwW9UekePe0Amu4WrkTtR
kXFobZ3WLn8ZXsckznSMmz5ygKPqe5F149GbszL464QOr9aaqZJXMRzpXMmauB5COiPtXkpQfw2h
8RBspwI1tubqStvabqo2bBfdtQE9lyuF3BgbDp0/lAys2feZTtDpGg+uh3qMkZgsIujqct8PPu6j
ZcKuEXp9P5pRpubxDeZ3O4bjkifX4N6Xq4Us3Vy1pnyttCGt97+ipdtTjLVRvyx4cP5puS4CwXTE
kZrWWoSTUr/5eLVcXJD50JTv2SJsDncWwdkFdSk0dNrmi8Egift2xEU5ZrZzS7+rvcXxcY3q+4fT
Zx27xBJ1uR595rOMcrZoAPns+J8MSAVHnSbI16GAxRdlDs4v2FEy27RomCgRmQsM88QgIckD9gfH
bPR/etVcw3ddvHlwQc7Kbf19MFPiff8I8jgI2s5IC3ovejeFMPH9770sxm92ujhHts+32ZHWAde8
fsOodqe5skedvwIgfQg9abqvcQFuwPXk+E+dKpjN2CmGojtpbdakt1gxuuLJaypfHnCtwXP1Ggdr
1Mfv/fw44qK8eQyIeMCo9J6zY6ukykpR+P5TDuLiZ9+TNe8lf2vuTZ1TcetOZTfsrLFsuysH4Xl5
lxMB3BNqMdiE9CTOt2R96BCrabQuELAE/8SM0bhvmOlgb4UZjMHWWYT2tYC0YEfSlXN6Zb1fKEyY
h0Chk+OeL4zpyRdeu0V2HU7n5FRX7fR9MjUssdXCJElLFvlX3EP9PrAT7cSkQoEfIx9em0EtoU8A
fq12dREU8ltWHuQ6XhKZCeXe92+e6Yu2ROVQnIwym29XiNyWLEocYmBLd9Y6CzIcgiCJAYLIch/7
S/5ZdUtsHT5eC3/4HSuDGaj+elDj/zrb+0RmWMNI3f00K7266ea5fLC7ySMPRJz0o4Px9t2zJ/li
Vb72iwJlgu/XuXJsXS4Ll7oWQlACZIpz50q2IMdtLwrlnAYmGdWRWw2iRtRv66+d3tvzJrWHaohs
PDZu6JneYG4/fgiXHwThAVZVcAZo2SHkvn8XA9RPMbX6dOotqzzlzBDeLd4QRGZc1fvCGrUbHtG1
w259sP8tr3G+AW5n12WEBNat81YHI2Us1ZTJcJL9MgShG1dBE46Fo91Q2RH7j+/wYp/hMjxbwkEd
zAhwk/d3mKEX6NrSME6+XgxJCNiBWkUp43+zSWcsH6OUrhzl5xvrel82Yg60YhadnHM4PeNhJVO2
EXPZyxIcJrVU9246ZfMDggt1wzrOP9PDdrbUcD2+sKVI/Ssv9U+3zK5O6LeCUSHDvb9lxvoZdae3
+mkBPBXvqHmp+SEZoIHHVWYYNwVNy+IvG+PrXSM85+nB0TCJw95fM0NZUsp81k9MiMggpPSLPFBa
GexI95VnHakilW9UBOMysus4/fnxS/7DM1/PErZ0ii2kGmd37PYt30zVWSfOtLoP8Yp1X5qVcpv3
wH4OnF5iX6VUqZC6exFj3NWVDfZiSVuraI5OUkB2ubI4398+zYZGnzXTPC200vqNnTWafZMb0My6
IE6yK0vs3JayRiwESmxcJre9esHeX06mFfAnjIWnSkDD27StctDH97U9HmmO9vV+kDnUjTJOewsr
n4sgs3bySfsHGYllUbFWyjoMFQqzJAsycK2BKgorVAxsqFXU2o0s73o5640HPdNJd7QdhRPVwiFv
bLzBDxtTplv86VBlQqZYQCmKiB/R4SqZUhLPmkbBwJj8zNlMzpoG9YHdP2ZqEv2V1oCxBofvdhOe
hWeSRrOX0DY9By1KlfU13ST3VMwTJSdVnwQgKBs/CmSseohJcNKs8O6GrKm3curHvd241ffBT+c3
IC5qj2pUv/aj1hdw9qNWhTIRBsMwVq7Y+xeU2qZyUugxJ6Oi2L3PtKQLjkD5y8GICr/S9jzwhioj
BIhg2/Rmqe0TdrHsWRhNdY26cLHJYzaBQ4cSmKCXcWxnWyCqt7Rbpno5mWaVFnBK0niTzdOsIs9o
nC323DEUeWxtPv4o/3RZHLorOJ+Yxz+POTD3eHBXauPkATxxbjS3Yx4Ys06pWrdto7SjRBC1k23f
X2lU/eFj5DxjF1hPNHLw9d//E1pOHQZEFH36CRla/q/b+csm7TSTYdlY3tord3luQly/RXSLXJDs
icj+/DTjsKuCZVH6Ke6X7muCamGIBnKPikJfkW7QRiziDuH+uEmHxjO3bTLSsDAq0d0YqIuPfufN
6glOjfumzNwyw1ZbXC+ckk7fdG4vGJfV0I14GZBmpxGUmMzbwBRqDxlWXBXWeVMFG3vMCmwjnVpV
78bcZyEES+z1V4L2i3CFe2V3ozGGF4Dm1tkubwgLr7uarFMjgmRb5GCoXKsFutVZVnOgxFxU4UKH
91+tSu1r8dofXisOlt8PmRgeeNj712qjmMuljM0TeOFMUjUN8hicqr+o7mZGIm29SCbT7Sc8+1A3
NKe6D0grC1h4jn6XpIvPtFunH51tqsH7uRdw7B7zHDD2lRVxHmyj4qYAgRmfaXN4nMiw3v/QXBT1
YqJuxztZ5PJTH7TGoyjcluYPjSsR5rFYsltq0+qxq+RQnSxy7CE0qGqnn/FUV1d8smenI4EAgT92
o98KWxq464f6n++BuD5IWxqoxxxqQ5fjil3yJdJzQ1obPN9kiCHfav3ZzNxq3IwzBrlQaEtpXYkR
fruj/7Mrrj/kd6qHl4RUiC3p/Q+RThcsTK0XRxHbUztEVT3K8Y0xtmYQ0brK4RHOXkdHIpM0vsNK
KtfbLJXRH2ck6f3d6He9kyKYhOljcEzVxHShNgRGZ0S1Ver+LztLJuBbSKGOXtPNBViPpK4iN0Y+
/fOvtjcGujFAHjTlOvMI6Yp+9lRTcHJjn8TmkRriIL/otZHd0OodjQ1lqEYMEUaL2NktHVaQ148v
/Zta/O5Bcu11kgwqQGrI/ID3D1JXAZDIQdp3UObsCZ8A6lSmSzPkacXJ++VYfhLM1075LdC/nNCS
eaGyqIjHTsqwzc2eafCGiMGs9m7yhuUZM6dUie/sMkTFRAhOn9+Vg47k14TIh6wVwblOEbEotTuE
d+1X0x/qZySgrcGE+aDvjlqc6WsTy5zLOLS7nFZh1pcyTIeJIbRGUFmP/eRDWy4GMSdH8ELdrZ9C
ddvCekz6yFIoUOl4sQrfSjnM1a4smLIJt5JUpM9Vm+wSw2imVzwj2edeIdDd9JD5fmgecpZjLe0U
/4qs/R9+xlTa27Ls1M8ypiUSEkgx7ooR8la5rwOSur3rac1dUTvgOPvSpAiQ4yQ+gEvDaOHFAtlz
CGov848NlTmMvZIS/s4tnDm4o22htfux9YybvAnqjBu01bz9+A3/juDO3jBS+HUq8kolueDHl/rs
gKrV0qPZNb24GXtRNQZYAVDIYSAbcZOaY5zdOsMAvGbvjaCn7mHAxEc2797c1n5fCwn50NS/OFkb
PDrUw0FD22ZB+3800Yw+gCueP7UN4JBtF9jFLrDYnm7BjOYv+ZIZ1Z53zViPxXG7Jd9MMp8YsacJ
SIKRkcUmInlpF7+PG8/vqVsFAgTqx4/h7LzhG8OIQJGOyJqqKN/8+3U+ME22TfoguPMQYf9qfM/Z
u0sGkM2w4yddI8EMFY0UShZpFVzZNX/PnHv/CpgiDq2KXRwmFrHc+4sH3pws0IL9u5G0BdNPL0bU
9UxFrf7x0lokryQYhQcnKzC+U0BxsleJI9z9x/HHjGEDtk+A5Wqm8R2IR993IQPY50cLyboybg2R
z+KVwhjijbDwCwWDMnUa7TOra4HD5MRl8hC3qZ5twCP6TMNb8D7tcAbkwefESINHP14sGfUtX2dH
Cg2lhggnqB9Aodb5QU5d+89kTIgJruQev5/52WOheYQNEd8bnY7zx7I4gmy70Z27aWjKGqc6vL7g
wXDaYYvAo5U7izx375Siyvepo5VvtsZHTifVd9qlAS2FtP1X26VudqtT6M3CinGq2tegaxHHC0pC
1Y6hPC4d1IT00ab4oWI6uZ3f9tq2pkTP0VnhxcKyVhacEo4v7HaPFj4pNzjTAvebU5Lmvhjt5Nf3
fp4lcuNJIXmDjj+DkJxEZt90Fq7JF+rxlfWUAyJWxx7zKaKHdFqaaDSy2dna6BIIjcvGNJBn+Eu1
7yo9Hl9AOfJY+V3eqSvBADwEXi6eK2SZNOsnd+4a/O5NG3+pBc0udlry7XkLYNAWb25swS2QfDna
K7pCCl59NQkgwy0egthGqwIKLJhh6VVa0/2bZbkPbq8hgfj88ad1eRgj6aUAR3eOAP3y/EJG4RG4
i/TY1pk9/AzUaH5jsIGv9oxJTRomeS0G8WYbV6YX0qP0InBUcFkxowsHFYNbAflLgXcviHUMPbnN
88yY90tSOyhAxqByv2Ri6V5nrRmzByfxa+8woEy0rn2nZ7nWukkQY2FrJshhnJ2/Joj/CW+yQncA
egzGnSor3pRdY/cAQJUUPxZpVsWPmCSlDmfd0x6BLs/Zdk5X36ry+JI3g2ekSRd28SzNe+Ln3Hjs
fkvMRddbrwno+ZW0VUIF+1ZnjvJekjTnsHP0sbU4V5dUvTWy8NIfbaq6bbVSBIJt0Eo7iIJecP76
yTK9BFSgMswPKASalODvSsT5h22S38QkRBdjgI+r/v0TwBjkF34ZzHcuUkeJRygYnizNtoZ7Ng9T
v7M7hWo5UEMm70WvL9l45QecpXrrK2B659q8os7jXMi1aeBPtJeUcTe41NHv815P7jt76FVkFLFO
pUCUkJpAFi/d7uNlfJYUcGVCIMTaa0AEVfAcXZAWNatjqMURGuSYb5deq06TWTCpTXca78pSO7fQ
r1ezqVwS91FTXJlJ7x907+id1eOXvzOSUnXAzfzESg4xQ4yZBW2NVf02tLD/o9EamzwCbqQ57Oia
ZuxKvTd9uSmGWY537Symvc9gKzskL1xcdiaPUivLdSwLGLpVn1x5TJcviFWx8tvp/jPT4Nz7rxu5
L9JMaXfYHH1jD3ZRx1y5MPvoucauwanmqM/GwMZ/5cLr0nt/WpBdUXNAY/Mb+Lj++38+znKkTW4O
S3oEctiMG7q4w8HWkcHsmUCyHPp8Mr789YpAus/LgWrIn+e+DdpN9aT1Ijv6qRgmNJoUIV71IQG6
jQhpctS1bvvl14fAASwPOynGTU7E97eIXGloU5GJY88QaXvH3Y32RhE2x09E0H726Oux0aAGlek/
A2N65OnjG/7DI0bYQuGTAVhrm+ms1kRW5QnwDcFdO1TidorX6gEnkn4a6MTcm0W8qCth2e+axvu3
CrxihTEABmI3OZ87QFO1aEo98chwDQ/M0kQP44Tbr5N3ml537VuR9JmM8qlD3prCZqOBXjmp/2Qk
c/nVTYwkhj+tIGW/YGwF2Wrqc+lek9j84YijSIH1fUUHMYblvCysa6PXBG6XHNsgJtQOZ03lyw81
9sODNoMCCbsyw0KUr8qIvEibx3W20spV7mPjMa2avkp2GLC0/uj2WDdC1yxT7SGoChc1x4wj76BN
lvOPFhtal20G3kG1S7xSJX/XtmTbcWz6/nhDaOBBYzgrKFRD2ywSVdSxngzjViQCHYDSs1Q7ZGlh
9DLULAKKLYbPqrlmTrfXXPLsXTucrGS6PESwZ2fLu7QckTPc2rsbi7F5YkKlenN8xIPQ4d0KDbPX
jAmb1tLrPkN2+jh2+cppdfOnUYuN45FFKWRA88sMrboj+Bmq8vtiIy98FbRql8+MRxhQTWpZUH9t
29k6OG6ukhicZbqm8H0CaGob+KAfo2kpK9TKntfKrRwDbTq2Bs6KH12rNVn3mI6plB0FHiWqJJyb
vKZ5NSq38o6TRUP5k2KMwQ3ctMbeyRKWXMhRseqwmc0lQ6Ct1Xc+1YGIBqejGyWUzL+Nlp5Mxc5u
ihXF9PGne7ktr6qotRlGu4a+xbq1/Gd3zME3rwl4cvTZqsqNFkgyGj9ddNTRjLHfL9L1NzkMoPzv
L4xxj8WEOg/txbkMDE4jKVTCAAlUAkNO6sEwhE6lNT9B61AHlqU4Uou7ls/9IadauSn0xvgkbeti
VJuXlkTfKl7uVn2250WdUG63myFuFmFd+OqXPjUiDhUY9uA2tv3lvuurqt/GcrQ1lOk2iOIxE/6d
ELO/Vb0Re2sNzYh3SwDmHG9+UALR1iFDfonzHBSVlOVMaixtwz/E5P7zXRrMwr1Ts6P678UMxP9B
86AvPS+tnX9XU0uJQmtHkC5ODJ963NIpAFi/kXYeV2oDG+kaivf3CfH+E1tpwcSvHCD4kc2zZbCW
/z2r0gNk0bXAxEw/vttYfV7Nzy2gmc98KkQEgDWCT+Qz9VfQ4cqfGJAuFonImVZDta8qof1EDAtF
9+M1+odfx7dvUbwDn7saIs6rdgrlQBr7OHmLYcFjCJRiTG9sIyM3Cpbc9/aJUcv7MR3c+NVsppJ4
mvEbWQtVCJPkpwAPr7UBsZTZ39XcdJn914uZYiuRDd41zHN8R++/ot6jlDrhuD0qZxS3ui8wTXQd
CU5yY/cslD2jiBm9aiOWrrorIeHl4bumwS4yQ3PFVpzrOsa5X3IFFZ7JDtL/l5kuKKS8LjsgHxiQ
lboMlthdeR/ref5+tVAGp+VAg3kdQ3BuhjE90ZgiNsujM+GTvxuKOIN5EI/+vsuqE/6Q5d8celcI
unb+5HYj4uR2DOqTDruuufn4x1yUljn8187nau/CKnP+6D3hNYidWwq07qKPUe6bjAXqTK38kiQg
dSO0XNDddkaD1PU2q73qu6gNWxuu/Ixz9d/vN0/9jtAcq+plZRlJmt+YheyPYlHanEVIqnW1ITL1
JyA0zmTYTw6Ar8cBQKwWAZ93itOwtIpRObQtsXiEozX5KfMYdDSiL209KtsFoRD32qssNDs+sRlq
6Y1c8CAfVjx2+rQgaXavBeruxYLiLEB8Dkx3tVsRxb5fzAUTCkqrzeQxqfxcfKPjklbPyP98API0
e29t5Ic1IGi2beCi8PpwSBTZ+Jmh6vkuczVmcXB0GXBLNMrgFTRjamcRW7v3NcbqX70g36+edfp/
QC2KJf4W58pLwhYzfrGpm9J/zTzyqbA1Zk4dWqmxtzeqAisE7I82s4sNqHx7vHXqPMNemMbTSj0Q
vqH1m555TuUhHuLSB7JgOsk3lyFJamNrue5s6RLXEHXilIR6MSVDeBynGsqHxCmsgOZ1YH+LR2H8
j7Lzam7bWMPwL8IMerkF2CVLIkUX5QZjOQ56W3T8+vNA58YENeQ4k4kvksxyF1u+8hbp0AyqWZ+k
dDDn2MyENwHByAYzrKjRrjFEREM1Ae+xbzkelav0etO4pUwre61MtFL2JtKe/i4cFKTzjFQltEPh
08L+vKFT99NM6OB/ePqWQelikw75ITUTG/Bd3dup9N1EcRu9gVATCAbfPi9XDz6iUXPiSOQMQsNY
tmIMTNcMTGKCR8nMlfY9NDpIdD7s2wMOSBJiayFRx4zpuHeJXyUpDMwLQ7PAIhPjrrrcVk1Y0gOx
QZqP0wysLAwp3NVmr1b/YbAQ1YeoUkprJxCoLryRG+3d6HPzbUqrRDSuPCTO+BYYZFG0GmPalNxy
UZG3+8TEpuAQ6Ar+r26D5vN7yEt2z29wCZ/keIPnpp32AVZFdXyBd1CHhK6imsePjkTJZavEo7XS
RgPKhyb8R7o0qupi44sTtU/Hb5tRtgk9PVY010oSC6MLZObvlDyuu3z8Ji4/2MpcOGijLV4dNDXk
RqRZ9sieb0aMXHQ9BtJdCOuxDmAweRiuEC5gCqJt6qAS77nlO28wzbC7lLSib7/d3lpXlRA4rnjv
0aAltuLnLJKEoLEIpkChPupmWVB8iDMMSMLasveySeR8e7APMuvFI8RopD5IR4OrIsFfBAUpMUua
tAV2DIldhsjlVngQ4eIhJwAL8TD0qPlGkEELPRVh541tzxKsbKTagGZkgVR1LwpI6/yBQDtAFRTb
BAflYp0CSe/aRTBl4Z0jcHUCbPgf9B/hXsLu5MW6PAEobtKda3vj0RoQiGuTwnq102YUrgpp8xUu
OAy6DFbKc96F1p3O53USRbtuxoKBEIIfzCu1GBxTINxPHO2RDWPnyV6qlfJbo8sFDjm9HWA70lha
CGYgL0GXq2sjqmPDd4dRYFFjQdGDEsrngCJJl012Q7w93sPGHosvZdon4jgrB41b2JEpmiSYW6me
QB/42FfdQIUe8Wwt9GzJaacExZ4kGl9lWdLtX4kikt96kkc4N6lRl3hKpo2hp6LGf44gfg3uiESd
tcZUGy4j1kGN85DLQ6Hi1tXVDnQk8PwRyCBdrYx4xQ0jKatRlvPgTW0L8djHIXAHNwXkqLVegAnG
cdAUiMN3duPy0eRm4FZQUCKByQ/Ob/Fo0u+jBFzJ+WEQXWGATmomnHQmS94aY96eIL1ilWXMXknE
Kw+j0WYbqILFTi5xoOKqxsM3yco3o8CkKW6VXnOxhbuX/CzvfmpS/DUnPsSJBNKLKzhEIjmGhS4O
0O+NnZ2m0b8FjYHdCBthXapy8Zwmfynqxc03Q2AMqm/2XBNbNqmpGRS9X0v9Ia1QkYiGsvN8Wc09
ZAL6nUIk4kaa1d3Z7cubiGsBMB7ATgIyCtLWoiBVxiUkbrtqd7k+ZWfDQojQDWm0NG4t0/248/Gv
vv08GtcQRusUnoHYXx4tq3EkHMDldlfisEjhK49kt0X0qlyNyhCyNx1kr/4y45hnOJdEADGw4TBR
uRwzULu+qnDh2AHiN74j6ySmVWkHSf6kg3DDvUoS6TlrCK/uDPzZ0vIIkiLOLQ/yscuBkXBwsJJX
2l3R1GJl9UYxbeCNR7ULbMK6V564WlrqvbSeZ4OCuUG01JIQJmCmnHx7n+lDuBoSM147GdpMWGu/
i5IU4/Yx/ih3/PmoYOaAcAK4kBlQNbuaXs6uzZwe4ulk7gSq0Sn2SdUYtMCfZ9T+CywRvfesdjKn
ZzMay4NIpNJ8TPHsKF+qTJDrV5MS/IOFjBqh7iVJCLM1GgiRGH6PtFLN2HizlVT+WXGZDWt1RCtq
ZfZFfM5jGChr3jrH2UV2rh7RIEMrM8nRHXjMhWP2OydKs/CrM04ocG3yxofyvWbD6f6vKMgM5WdI
C71nm/dFM/VeJbdN+ktQc4IzXwUGPOYsNqoQ2cuC2l2eR37jVW3W/lJRpIseZOTf0g1+OFbwPSHV
bvc1uK5VhfVZsMdRrqs8TR8NrnIuWPWxJ/hd5zb4L09UGkhLtbe6ogLhoClkPXkICT0fgxy8s9V1
4mzFTlL8vv2xPtkb1AMdylYOQaW8tIOVFJ38B0mB/VgEynRWw1gBi5bJv/tBTO1TOuJAf3vEq70P
BGDWnqB2RBhjLAXgnagjxDPSaJ8IJX0ChaqIDXhH+R8paqJifXuwZbTAVvx/p0STeVGuELZZUTTU
LkYgPbhtatQzqBUiDz+sbB93UuCc5TqvUQNzHSm7R435ZKIgimZBUPRLyO8XkYoR9bafwaPmkA8+
rVdVPgRKqX3RJ7X7dXuay+Iu05xJVzbQbUITRCcvT1yKRxwJmjB3vCO9W6lFjB0HBmXxnW/3yTjY
2HNlfkSN1lJTVHFqtKGLyN4FiC7o3zu5641DJnS5vXdDXr2yKKKg2AH5EcF+rpLFDRlFKuYOuNXs
gKH7z7R7+5Mc2KhxZHk54T6b0p5z+i6904S5/mZUUcH9k2XBrr2CtpEAh4ZRAvi3MkSHNtYIbnTT
aX79pZNoSJ1uf7bPRkMsClQK5VuWdPH+0GjKCif2JahSdtx8GeWKarkOqOJpzNp/bo+1OOgf+FaH
Zg9pI+A9ilyXW0QJMJ7BAF05itGSv6m5H8deUg+txw2b5ithi+j19oiLs8eIlMNp2Mwv6yzStBiR
up0MtEOoR8zWpuC5zcf6a6hK6bgarE5p4IrJyhuiwWGw16xa/3Z79PmR+eMR+hgdx2J+A81sEvLF
BhqbTiupeanHdtY8rwfF+GX5RudJOcJ6EjaaK8i7zqZOaebXkjntbg9/vdwUgClGk/LOQmDOIpxh
ljpY8Uk7BiX+KV1RYktpZOpXB/lfxSttvZnWt0dcbKaPCfMPNIvIs5G9WVw3KEG2Dgbs+tHHV2bw
EktH06SIqRLoUaW+3B5scTz/Pxi9UghXLDJ52OVuwr9MVusyN47NSE35abAa6T+kIdA0NjV5YCcn
IYFT8/f8DNSwbYW/Ldhv9nKOLGks4TBvHulvJO+SBFrCo+piHXSEKf8y0P+YI1DXWZlJcWb1qcs5
qihP9A3YviO1UULSeJCko9n58jNSmgBrQphdq6JuhztdwmtCG3t2ptHOEH+TeHhxK6hhZAq18PVj
GUzO5I06av2iba3SMyJtWOV5Vv9boykDBV/CEXYygjVcL/Xt9hf+/GfgKDWrfXEJK4tPLBXoHg2S
pR87TVKQkNOSjYm2M9piQS49KE1oHsx4LH+NYWQ/AcvyIZlG98gHy/LM/BHAaPCkKRxTkwbw5UfA
mbwpKp4/PkLdVntlRNxni2JGADwniNDz64CgvUzJYOZwXBJ0WRygGPOFEqY7BCiq8c4L8cnBRmOP
R5ZWLrKGS1ECXeh5mohEP1ZZAvRNROEGqW11HVtO8tj4pVjd/g7Xxxr5N0IXJMsZld7N5QKEMewd
nG/9l6mCZ4AzTFZ+l1Pg5zk1BXHnDrm+NAkfOF86gvMEE0tigOMnoVSqZXJUhjJvnxsRT9p2qPtu
pZlSiI2nHXXWKg+r6s3E6+aHI3eIWrm3Z3x9t9BIIoXg8qYkd6U20lARlApjLI5FW2fv/J7Wi/te
E15SZPa09XE3f0h83GhuD3v1Ybmn2e2zUCglHuRFLhda4VHqgh6NC+AOQ76hh+vCo97jQlbWm5Lu
9J1pXo9H0xhU8Iz8BsC7LIYWSPePgGD9Y5EMob9vtDY/6yUoNBSRgrpZJ/ow/V2XC5w5Q7Kgc+GC
G3TJN8sR+0eGyXaOtdGU7b5wjGhbpRaOvaWRD/1Wnkw9ubOsy6Lvx6AzY5oElJ11RawJTbobaZEF
p1RRAxxp8N8SPxBjsqfzUA96vBI1ceVBrZz0C1k/NOLRwWtzVubOhn3VVKJad70ZSncO1tVeR7YI
5wcyn5nIes31C0ejhEvmHDOrab8mAocndJ1spIXIw/XnrkpIMemGpsccRCIZsxXdoZd9sgOgr4Po
wvYQzrC8CJA6JasKbRyDU4dl1EENIvXNLxCWtBsRJF6ipMG9FutVSMac0RKB0ga8cFbNvNzjg48F
AKonzhEF9Ul6KLQ026elbXOaB8y2E3sq9VUY4efpkdvTEbp9xK7uMh2FAKR7SFBm46Tl3ZkqHUAx
RLVOIdCceNMnVrqtERwOtwadnjvn63quePjO85zRNgad+cu5dloT5X5fJadYkpp9Cbb1PBmV9g8E
vR8O8nAbFDVB4SMCgkrG7Xlev53zN0V/lTgMoI++HFsrEBu20Fo9xXVofEPgWN/iUSXvm14Sb2Zo
FMjWAXNofAkgTZ9H/w0IVN057J8cvFn5mBIXfPBZO3MREOYmBj5Ir1tHrcYLEy96rWleoyGQjGcK
+MgCIJNO9BJBn5/tTQfJ3+lSngyugn997o1qqD6KXp2mO9v+I/G9CM11lJsAI4Bc/qimL970vCnU
vLMThyiOp32N5bVRrRDeszo3FfKIuTgOyj7muYHcPthmHVUenjn1OgQDFuxs3FmQ9Yp7P/ZgucUI
zRVD9h0vLls7QLaRdKrZI4qwMSX8TWs5w38UjruXBh356YSlXdl79JGqch1CyXi/8+UXXX1uO1Lx
+RXhflV5xhaLHsfJpFhNxwkzbUngDqdZnok2LeUfq4EeHwUI/is6ig3I7TykowrU2hLJoyV39zwo
rt5Rfgo/BHyfqaPUsCxUtzw7lglJ+gjiyqCfm2rBt8BUhLWu5T7o3My2QVcFpohfby/CJwPzqFFW
gqRGLrKsEpio4Rc+V9DRMYSCMws0lR+U7pNuixQ69mDJ1J3DIJSmO8fu+nohIpPpDdGcxUF+WVni
IsDtNR2CU9MYSoYKvlJ5IKkrBSvRIb5THb+OTGefDTRbqU2Q5MnLDM8ugTR1aKaf2jQNfoPlqZNt
08Va89xLvWOsR4SSZusXE9xhBmi0eEXZSCpXmpJU2qqWK+nOufrs1iFdmZ+zD8zBMnGQgoDiQWeG
p6jPra8lr/lTW8gwphQNedOkiSqXbt+wzzLdhxAkdQMAubDZ3v76HzI/i+P9oYYxM2qpai2Ru6Bo
Ua5qAufYS21e7vVImmwXIwYVKyAYhdM6i4oOFb0oEQgndpbxIzBqhA5LHELa3VBIuf/V18bGdyU9
xUUXFHYIzLqynlXMsl6gM4SZm1J7qjx/HPLXERcFw8Nb3mie0CcbI7fVs+DLFITpb6sl8KBCnWuP
wkHTdRMkWhy92nLUhh4gCxuJRgMhMcr+CcrcyB775kFRRLo2WvCKm7CUotHzK4ARW6NopG2b2ujD
Gz7OAvB0Zd9ZIXhTRL+wBq+od7d46yTxqMVe3bHvsRSpa8wTDaUO3Rn6CM7H6WPZJb7NX8CPd+Nj
A5+tX7WFFFYHWZlk7admpPp4qBtdHdcDXlzYZYR2AaIwqqZnnCq1f0onV+AmJXH09fbH+8jqlh8P
CXFeDsTsICIsouCuLVJDrUz/2Oj5+O+Y99W0DW3JNAGytZHuFXg1wI4ZYfK5WW1n7bvKUxZg9u5k
6SapG9G5oquaJx1h1sDt7KL9hf5kFXmJX9TlnYDio1Gy+Llzz14h5ydf4CdfPvJRPkD1CBzpGE55
1q2gU8KmKgJ/lBnbCMOHTu3S6jloatneSkCxBGY8PZlMnfmd7pYoopJUiV7rKlcaWllfs7Vb+kF1
HLhTrynvky+zD7RULn8qfZy8Wpkc62vUPeVhpTRosK1hCWfPRon/+FoCk8LAdQZpD7FQtWKXd4nO
H0iy7NOK9XLLsBurdQPa4N75nyOa5WJAzSVHBJo5v/2XiyFTkMHTyPGPtJ41+ScPHQYjLoD9MKCv
NJb6j5yOFv62/ZjLTzB0nYMTyVJxgPAl94bnd5h7FlR97uWw14EuEAt8sUCXcTWTCVz+MLOx9MIc
tfyU0PEWz5oIp7cYNkv0BDDY2CE5Ud95h69HpLlG2Y3Anq4pFILLEcNBa0BPONkJ2pgqY91Ds3TM
rE64QT3SFyruIXE/GxAFIK47WopUcud//wcEGGgTFXq/Lk+Z2ds7XkBsWMaW3nAJMknZyrVf1rvb
Z/X6maX+DfiWd/wzIn0aSJkzKW15QkO8NlwdL+861SbFa7M89rQ2Q3pS0JG6M+x13kR8M/eKqPrN
4vvzz/pjphm0DNuIrPzUO5VvPUVILxde7AzVv5gRwRambz45yCbP7doJS18T8JbaivbOY//JgnPi
yd7om6D95iz2VGd1kSqIYE5IgGFIU4NM4z4M30wdOnRRFeWdcPqT8SDy0l9BaI+G2TJ3aYagl1Bx
EqcCa6BtVvj/QI0LHiEt1Vv8CcPT7Y/7yWPO1Oifsm3QXbwyyswRHOrHUatOPrYOyiYeQ4gvNkrk
PkGyNm4E8Ua4JsZR1IeOejKPUlek0Qn+VJPcSZU/mzssHK7HD2zSh3bGH59cRgIFp4ROnALf77eB
OpWPWqJoE4TV4hmvVxDEt2f/0ZK+vMpmBiAxJKcYVa2lGgdtJh2NgRbIZKRjiumHsvFOgWxwdlNp
UUuPRStm7/iAoWX8g8AEQph9ltGDzV3i3b4BOVXZaGTLuaSh565YUMbR78SAUE9IsStNxw42yOXc
k9sJTEPLNRLCBGu1N60rkm4TCjkP3d5GbxqsZFEbL85g3TPo/uQMz3AHuuRgjjlOc0j7x8o6eixp
g9mkp0q06VkOU3MDXRsKQaz1h7Kckj3v3v724n6SGNIOmYkghIomJLjFo5lBHs+FP1knHZHTE58T
CII6aP9UvVC3plTH32kDN5vQaVnpIDDLQ6Uokur5II8y/AqV8a/PFl0iFRsi3qxZSXRxpYxOE1k1
Wr+nIFISLINH01hnGG4NAEFt9bFMELG7Ezlcb+m5nAwhhgbGLEeyWAMkFvok7hLrlMIxkRBXR82W
RRi/RjGKGpA+xXAntLrOThhRwxFxLvjNasGXn7rHMgSgGiMm/jS9hVGje+k0RaYrqrxb3/7EV9uK
b0uzb2590ZyhVXI5lkZQXeJTOtIzVY2jjzxdAuzXRy+oA6V60Cdg/1s/9ZN7ba+rSVLOBMWFpxSX
8qzkdDkw+ILA7ggDTmaaS/8mRXBuCGyjlYpZSn3vkvj4SBe3BHKxyE7Ojzx3Mx/zcjTfSCoWIXR4
iqyp/RnqDVIjCIoDc36n1lQP9SaA2tuhydlEKkaEfYLodhC2gf6V6yt1fqCXJ9Wyy7VRjQ9oh0rY
RPh1nO6Mwkzl31wqtYmoT9zZqyIB4fezUX0sTQ1/Ai4XY1csdmgWBIdBxmERBGtDUIle/IBGO5zJ
c9Bogf40i78mbmnApuNrK3Gr/aQKB0nkMKjlSDLTUaNMV0C/pPGA/Yj6RQ2y2mg9JKlk7AV0o1VJ
m0dH/SqRiPLaleFwJpHvJvwddaxFjUzzN1jfiN6F29omrhT71ner07qnOWtJdgLUzMboh7BZVTHl
7VXPpZMibQRc0w0kGSlvr8eOUf4K87WR3YS42vfKXkxHW6oca50aTvce6vh2rmyjkJ+zppdflcFQ
RtM1cr3z93HMDns0w8AGxBspxjGz/TpH7jBVvht5Uo+A0xX/JS4GeJUZqgdiVWiN+pug29C+5dw1
xUMRGNjQwu6r3icsUX6KlhrhtpWV+oFLS0LPBkr75CZJMUZnUdBV1jA8/4HhZXWM9KAaPZpl/ilL
qLrNRyDxso5a5Kqo0voBgfAi9qJqYHfiUPDND/runFiJ/6tLHCV1aTHk2b5Tg+BHCW7wN/VXxV+j
nFsFr6gjTJqXJSQ7bookh+bh7tSkT7nW+f1TLPfFOwo8pIqjElPjrjQnxN4gxVwFXRF1DLYjRdFy
FTm13KCkn9fvExQa+yFUwrjCis/GaQgzOCfckAkH+hd78hvnCEICxwNJzswHWx37r9R0i3gDKT1/
IBa1HU+YOJLw9IWowozRWB3NKW+aNcStoHHj2CxxmycBsU4W/nGWKyOy849hWcXPtlT75IlJhatp
7Ox2PQHoP4C6zlRX7+W2fx1t2HuracJLfi38pPrN9aHXxLRyP3mFb7Xp15YWqYofRIHGv97VinXG
gtx/73Vy+FeYyUP3YMuJVHlW2frhNsww5KXqNHZi5VfFOHkl7FO9gehgNGxzWoo/RUPPx6vpkGbr
GP/L+XgFOB1HUaMMqxZMAa6BQ6iQcDplJwPooXnmxXKFxrGpdsqPLsfU4U0pK119DhAqb181lv8H
Zaqie9dDC6NQF5sFtdiHQdo/yp0iin+CHuzwkX7zhBJXL3CExEC9tn61dRD3/9VhpJtPNSKf0yZD
sGJ0S9NuDoUcOYM7E0k0PhFyrEZSO8+l7gvjIQmEPEDp6eDOjAJPca8fe1LDlY8pyhN6jkZ24D9M
1w0+IoPpIR9JDTYlIJx1vgmIdrZPWv0tM5IQR0S5bDCzr3oC6qYZJzcFlym7RpBN1mqc9Mo6IRQY
FHzfpLZXUibXndeIqn8W0zQpe3I8aWt2seFsYcOClmsCE4uaqB2jbpM7DdaPapWOyOkjURLszQl8
3LnTS0c8MV+/+BrH8UDKnArE/5RKNV9gagTKWs+a7Hcj4ZHzt/GAgYA0aSLdvzl/Wzq4yTr+S7BJ
bMQ4umJTlFP2HpLaVK4/GsZJbcR4J8C9jrZpSBi03HmzYNUDorh8SSYqSyh7qdjJoPC8BiAkP0VD
kf8LkUN5UkQ9HGSz1rbKZHSjh1CUX7lDp/+4/WovMyua3NgxUbvkwqM0fgV/psuZQfDJXtVRK1RX
K+mCKW0RvUtFGm+EHJNKTTj1DRil9Kg3iqy915JaBg7zT6AFTMI86wxCtr5cBzO2JT+wg+K1NYQa
rBytcVAXrLCmdKy4eQxbIV5oUWW/b898rkz8+ZAzrI6KLA1fSC3UzRcBYNiXCHsJtXy14f34z36e
0xfhU9XfJy0MtmXQFcEqy4nIv2jYzHy/PfpVLAjbAvwVBXsTbP8V8TArgKlinZa+whmu/I0cq8Nv
KW35CYngIT5guareSaKvq8cGYopE4XxmsniSvMuFxnwO3S9ujVOtRYWbGvjbxFYVfKnqilgBk8jy
qcdC3V6NdVq/lwWcZWr8I/g3nQr33wbDhIuzhjoJHhE4fMTLH4OMG2VSNR9Odo8+6BgrjYf2QqO7
SLJYR6eR7jHhPwkTaXyS1AKQAkqxRCSD7bamtNXGk1GmsLSr0NhlWtJ/G5vCvycfsBxr3luzNQcH
G/gbPd/LyRH4+F2J9OIrRSDsQLK8sI7og3V7s+6wqPm7rYRfHyUu8J7QopGH1xZBvjUlsWbCVXpV
+0YeMHFyQhfK62Cv6aOp73pQhuGdIa/aabTyScsxC4Q2i+z+sgYKNLIvwC1XZyR7LV5GlDjRbs1g
y8dELFUW7BB77JVvhTwQxhLqTs4KwIz2XgQqrU9hB8rooQtmTWvybLlzgyG24w0AWfXR0HyTt0cL
pNoLM3TcyLA7Z4POF54rhYbZ87+yFAzfRyCVbykScebr7QW9vpCYHGo4JE4zWHhJQgBg0o8xzNRz
OziYIYJVfBSEzuekGUZPGmrzATijdOc6WtKiIAGTUXww3Kn2gASd76s/0vKsDexysvPijN84MlCZ
QMfLa60oeAiM1jL2Ie7dK1w+M+jcozCsg62UWD7VktC2qG13JZThdiy3pLPDzhkJAHbqKDX38KNz
Gnd5bc66qJxZAj/UC5fF+sgAEJNUtfo6irxEJZlaSbPVIHXduR+ujxDjOCwrOTilxqUMrtIUAfVm
TX3tqjoeN/lk/WuAOIs8pZNpctz+4p9NinuB+ZDdcXiX5zVLSr1GQ+5VyiUcq5IgD/cWXlnjnSv4
s0n9Oc4ieQR3Hqe9jHkEYXJlwy8Bh+AiZjL6K7o+AMluT+uz4dC1ljUghdBpls05LJuscrAn7TWi
+00yXkYPhhGlv+Qwye/VRq+XkMI3cPD5VWXIJfwgivPGCiOVINxP+rdeKn3T7ahqfv3bKVHVn5kz
8/mEQLAIFqpKVkVMD/kcDJWCH2rbTLwg9Nq8KBbq++3BrkKEWTVlluahsSvzWi9uVhPlUMXGffGs
FUkrVmGWO+/kRKiR260+PoISi85GFJf/TTCo+jsH4OoWmgcHgAjll64vT9flfQBYQJsSUvUzCQV+
gQ60Zw0+nu24sR+k/rYpk3yv+Oa0//tJI0dABAwYbmanXo4LiQUGIYTQc9gIn1YODkjr3GqD84Rh
9LlI5oy3b2UzcnWjMv/6MQPAQIUBxBiifmBuF6NbONxJWllBgYoplmp9AuFsyKWfel2V+zas79Xk
ro7IPB6hNZsWcC+iRJezBdvphxmwwjOyyrZ0CHslKzdD66egZxDRcFa3F/fqlKA4NkOvZpkpXDWW
KmCqiXIeUQj+nyJoMooKmf6vM5X3XHGulKVpxs9ouznGgtOoLaMrXQ9T3tlsPNsRlYN/sEDXkMOt
7ACPO9G1X8yUItNObU3HX2s0rqix9mZVVdvccMZDakVG6qZmX087PzIa1FKNEtEU/HbrPiQhHMV0
qMwqFWfbDstdIctCwe9HajMv6SYcVtFxIOF1m5xkt9lCo4fwjzWdiQG3iH+GUY2Uwu2VvfqQaITx
YlgEtzNIYtkrEcTpVoNAwHkyJQs0xmD9UHCd3FZme0+443oo2PeUU/Gng4ePhPflnuknNYA9F4oz
qtrNOQwTR/X6qD7h62e0m9vTuo60PsTpYRLhekKa8CH68EdYAN42InVUxbmd+WNbf6jTndXrjuah
itKI/xy5iesZ3zIZ21Bry1cQ/xN182mgDqD4dYYgQz5NYb6Sa0s6jnJWqZ5V1QOggS7QsRzUg+lX
HNh0IjCRVP8ziNZ29A7GciM1s2FnLIV19VxBisnu4Fmu7tfZ6gLhnJkwQZi8lADhiIskMrP2rFh1
h+AfRilo2Zfty6CK4vuoWuVax1x8G1OQvbNdlvkXLZ65g0d0p1Mhv4rQFSerAh8rxnMZUuZCa7Ck
cY7NrN56IpKrepuFwXTPfOHqSp9PI81DiGgcUIBSlxunrWweSRjGZ6VSkN6V6GiCSSljnBYI1/qn
HGOZTVonf/2UMC7tQzQQiAYg4yw2rBBGEEWa6M6qhjW7y1eVD6E27W34OW8dqSKWyKZ6r1Z+dUzm
6BBmOe1a2SKCWwQ7XTiIuEEI6Zy3lPvwbgTG4TqdlGYbv7fScn37pFylt/QsLcAjqNnxeHCtL2YJ
1ghUWz6GX0ew6g9RRStaCfv4kSLYl0gUW1OPlOdZzfWJGpaxa5nyUyX6+s7OuqrrYE7FhPkZs5k3
T9jid+RDlrHdk/hrHdTTWk8jNXNxx9CxAfUFWJ1yCuvHsaxK341LSAQuTCyuz86snTtLcrXf+CVE
faDTqC8RBi4e0ybqSyrpQ/xV471OMBHw020fzSoY5SR+ON2orQnf712PV70+8lCuK7AX8IyJIJbZ
bw2luYsGK/2KOkD5PMvHx24pZ9pe9CgUu76kS0hfYwtbunpTmVthl9YXG9hU6LVlVa35hjRXb++O
xWYkoAC0gL+KCfz9I1++PHpWZVQpvrwOcthy/asfMn/doq+OoY81yi9/OxZ2eLQ5ZwIFIy4T8ixI
JTuw+vBg+waCzN1gIFGO+rVYNaUNCu32aIubjJnBNyVgY7E53cArL2c2azSaCK/7+zJ19F3qjPWL
HI/VCn8ke6WqWf13FhnzeDy1QKmphX1krJfjqSjx6YkTmHvDSZ1vnVyghBM1eGwZLe/7X8+NscAi
kAcCrTEWc1NU2ONTOxn7vDK+RXalvBBo1AfIrb0njL7b3h5uvn//yG3/PzVWkoeWSJAw7XJqSRO0
6LZhOJKAYVmhhaS7kiEXa61NFNeXpXEXZc0E4stJt76jZZvbwy9vsI/xeYxYWFg+lMYW5zUz0aST
mtTe4xocvoV2lT4E+SC/UQDJ3uxOamgROmriaUZuP2a6PG594LCHbNLlOz9l8TL//5fQM6Y2as4i
nerlShgarfCBnuo+Rz17ZbTT+AvNDmsj0Ft8plaXgClDJ3mXIFb7+/YqXJ9UuL6I1/NQOgC3lppx
E32GmvDT3Etwzw8gFfFD5z54tYrqHoV5/p7L700UwIaWUWSw7MVNncE9Ip1jqDLXy03fRsWKJxrn
zL7tt+YIO+H21Bb38ceqwupjXUE68jLMU/8jlkNeThjJqLCdlVHXqEHG9YON5ayn1LJYiZE2r8eq
ijvDXk+TNi4egtRLZjTckmUEgAhZFX/Q91YUhj/oPmWuObXDZtBq2UOPU7mT5FxPE+UHInFoH8Ti
lIgvp+lM9K6koNf2XarjxN1H6srRw+bk+7lvuBXZ64vUqvSLbq/u9cZhWEoQdDKYKUj/y2GD3Jfn
+1bnIuyirRJUxt6uiV/xaDSPt4f6bIZgk2wKYdSuAXRcDkVC7tddk+n7sRLyfzUtyO9+TCHLxUd2
GlxKitMX/ECL4c7KfvIlke/jfqKOT7VqWRRDLXaQ6Wub+yEiZsOs235AwmP0SpHRCPXvmSF/ciFR
n+cjQlCnU0Gb5nKe5FklV6Jv7E3s9XZqNMUv0tRjipQKc/ymChRvrcGqHtSoRcu98y30qLEj1A8y
AOw79wLVP0a7PK6INf6x6otfQ89ExfWlRsfT1PpTZsA22ZfCRBYGVlPvuINwEscFZy6MJzDDpfxu
ZWENnUuzmr2cd4OPZH5kIFPQqT2SH6AbTOGpE8hWnAfIy906j7NxnRmNOFm5Wvy0S0N/C+IZLK3J
o3zmhR1qT0WKWIJaHfT0OQOjaF9kLfOz9dT5WfVdRRttfOwzSdgvXYHA7doKndLY6WOVi9Wo+776
A8ZA1Hm6zRY6TGphpRuta+Vi1Yly6r6BK1S1V94hBcOVDDsNVwaelLl5kvpfC9BmeI7mOP6sC0UJ
vuWFIgUrNYvap1LLc5I+JvzURaZSvoAst/ZSPAx0XiMztdZRp1evKRHST0vNrNdG9ycc9zRH2vUi
0P5TMUF5l42uljxognkBGl6KCN5SpDDdRis50kAngGmVbVKt0WOM2kPQ1uFLP2Wq+WSbGToNAn79
sxXJwQl+TPKW65VAPIXlcy1dOIfYN5rQ03COLDyECu3sq6LkILv7pNd/oF8qqIgqylStg9FvtK3d
5nS1s0H6JSo9Vde9VBnKatKMpnf5/9oHhMhtFEQz4biA6NLyIbJGx0/dMNG6L1bnAFaIUQw0v9g+
fWiPGqzkv5RmqJpfwhjzE3fCLuG1rUTgb7MuCb+IHklfV7bL/lcSGBjaAjVp0UwJpF+xpeDaArAs
fQvSGB0mOveiko9SWiKxbKRZmr6QcerSe6JV06HOAtt5750kizdDqFbZquskkKv/o+zMditFsij6
RUjMwytwZzudk3N6QTk4g3mKAAK+vhf1VGm30qrqKqnVnSru5ULEiXP2XnsZeh1djV6adzQeUQfI
dR1QuSmtweR4eEge2oBYmbix+9o9Wn7HRjiaVnfychRtD/j7kRnOw4zEHa2RqE4L9GKdFKEozJ+9
NZf9PS80oOOBkZH/W0aFyBNvm8vpoWuUsx2E03i/YbFCvAsaaFuBBI3rxHhGLO8h8zQivNDfuuoY
wAhL4bVk0yezHvVqJa5y3DtFbJScYtr2w6JTd9XGUzNE2zuXmKXtO+OKbm0PTTY1P3rHLNVXe82M
7/2ieHsGDDpoovts7WpCd9QG1YYcXxrUohunTjHiyU3xYcidoE0rY53rW7C2HcnRlW+uFYtrUZmJ
QiUiYxrZlfGBtxGdaG1383XBNQO4PZdj8LNSthEwOJiD8Ug+lFqjmH02/1yVBl33CgXgPidT3k+T
IPXhXKsF6lhHkzceccZ9UP68OWcNi/Utyk8ruPrS6IekK9b6aRyKwWUY0w/GgYzXYeazyVp9Bna4
qCuJzM05qFQOKmz1uvAmum4Zzu1mYa1n31r6uAd6vd5qQi3kL5pthfw1G27fv82rnjlPQubC3J9D
5XVe4jbTeGnJkqA5tzKZiqGgQuA3osUEm6YMr7+j6eDWD9Wia8zajrP+Aqcb6ZSTp+MDplwLA38A
vNUDd9aWbxm9umEKQ8/6PI5L+7bwDD88ijHUZF3YnVcQQleVvBhymz60PhGvQDG7aIzzXk7iXu5R
TOCBFFBFC129zeCaLgoCFJNjnMDvG/tzV0SXEobBYwvF1Y+XQPAHImeR8RT4Av1Xx6NyhORdX0eX
SD+cE759a4w9fqFpVY0gh8lWdaizSZfpqgbzU9RsxpguhCtBIiv0RIcyKJpL6IzkUiqS02jgbBtk
aCIobfc0EFHg3g2D8L+1jQ4fAMYwepXuNKF3qd25PAQz9+HHuJRaMByZxJzoudMQYIFWgnL3debE
I60ycey9cRKEWI7FkgjERCTt0Vl4Mhg1/15qEf3QSAI/+qMzeMl+CO1QFkX61zyVrD4OBMxbqUT+
nrgGUPJztLBw1HkefTKM2akvdm6WwwnK03YpeUwZ5GVd9lmLekBgHU7FN10F5n0w4G5Jja2f7nO7
CkWSb+s0H8LJ0Jcokt2X2kDZHC+r3QeItg2F8S5yfo+GLYF2+pKDddb09LcmHRS/SDlpadN2QRft
4Z01ixBweiOHc+Buxw1hVHQiaBlwihpnw0rwqfAjbVJVD3lOOGdCUbS+s4mnydFneVP9EOWV/oT2
sH5XFlmxHY3IH7oHtxwM953jGkwkY2rbTF40gPXfanVJvhqdaqje1XrzbqtayLQ1jLX91mdKfzXz
wauO+LYj+wimdrzL90khWb/KfSPXyrfiZfKHncVAd+s0WJt/F7QohuMADc3HmgbzE5g+a7joLVjA
ag2SX8UFhc/p2ArrZAIm0SQOmTP1ceiEMceZ6ltEUxlI8bMzc3PjCk71PZgt12XDcZv72Vv8xyXr
TbyrgxddmboLL/WlWzaXMRsWeXE4pKkDwY2TeRi7yCDjqpyQBNalHO6cYq4hCvhFLtOiI5gx8SQj
0NgvlLfce0S8PCycvYe0NFtp0q9tdqGa4xd3dSQifQy71nfuXIyOv8oxQz2YgxcnWmBpVBnDwZDv
w8YNUJ6GRV0etDFPT1MIm1A50MAOtIXVmcOnySwJMr8fZ7lXvWuKrJ9Qr5v1HFtGNWGciPixTngp
pveoz0jpAnJlPaxdH1BnkXz8NarsYHtoazdE+VmSvRdbHC/aWEtKGHactoMDS/6REbuVpQKWocj6
GbhFu8DgX9S9MsLxuyHMpbpzzEU+WQ0WwnjrCAb4YDY1Jqh5bMPPjicHmVhLMz+VhqWry0QYYnu2
rT4TN/6EEyW9IfMglnY+PYQaJ8YtzOXyK5gFJszcHzz1yepU1R+EHE36unXjWGeMsXvs1bYCwCxc
S9mnYgvVey+fyoIvyPEtlU4WhkQdZmN2qZDLvlmnHkF6PlZWGSuk5M4TqApVnMLNzqp06P35EHUS
OU2HfvFpZj9Rxy7UAM8XoVFWetXiQ94UgfgSuRLVHbMTu0x5nuco8YTvhrGNtzC/6K5Zy5NhhmsQ
j5M5FLfJWluX7qyTtee6WvIDengvO9WBdD4V+bB1B+VXI2FL00pdFkXb+gECtB5OhaaMPBDb6tMZ
ok4DMGdoLzg3UVS9NwpjcY4CBWKY9FsQvi2FhSCjRXN/30dOJ67SGpAtO6vlVuepEuFTHrWY8ED8
z/6x0W3ZJU2eZwP7K+DutOonfvWoy1t1pTGILc7DNpJ/HpDijBgxJ+xILaLC1F8p8JD+kxJ+rmFR
ULX3vtXcZ6ChsxM9UaICiy4ryksFc4MXccFcQgLTAMW5XQvUaDbRdt173/Ws5Zrz0CMcbofsY7Dl
xhjbhrAmWNRR94vMpQpnikcp6AXsNtfFhgo9LTUvQFVlkPNqrCQkajKtw7drTvVBRgLjhkStuyEw
3ijp6gHue+wSQT2Mx2DioU/9Qs/m/lCXDWMDIQ6tG+YmJvcusN5ijqokZrcG36sZKSJEVy+vbpXe
dJjqTVYPfmd3461pbJVKokcbsnQ6xfsr+02rj56aIpkyU+MTBJvXPLYNyZsfzd7KlgQ3m+IFsPE9
HpfR6IhpdmRuXTiET1YV665X+sHGMlRdbG9tolh2YBVYwPP+KNQ8LiJG2462ZMdAUmUHNlh72DWZ
/NyFox5pSISzSK25LrsjiR1BdJDDZLyr6Nw738Kcf3Pc44DKElyhvpH2wPSMt6p3LUoDVq4+Dcee
yw6T3XT3UHElZUpTG++Hbls+hmNUoz8YJlXBkwXRaIyK9TukOIUcZai2u2NwZVcX151RoFtRxy/X
Wcs6vYH4GEQJCoN+uXdlQzlDP7A03lJZU3p5YmiDDyTOGF/3Tnj2bVuG8Y2CY69Ohhw4I//3wz+D
K9pFdHnhIj7rM3gVLZNJCfeCXve6zai8bASqSTYZ7tFs1t+7C/eVxuQ/vYvnR1+SAiK62MBRMXX8
eRBfYKwMZBY6F8YfQXnnYPR00oYCHkJ1qZdiz/Ilv9fKx8G+ZjnLUNwvs32uPGO0j6RpAej1qUke
EZyI/CBYwoOYtmvxi+Exv4JvifzOHNFapjBB/I9uNLntHWR86yd9sPZor/ma3wdexY+nGKsa6TRP
0K+kwWHzfR+UhX2z9dJo6A1A0g+rW8/cDFmVSW127UO4zCyKsUHUnv5W9dgL4m4L3d9McjL3YjV5
+GgC3VvvukF7n30FByRu2UJ+Y3PjEBj5mVEclbsZNaevEB0L7+hAWnsxhoCEq0WRstLV2LMUUKbw
NEy8C9ciIDbwAivKVEe6ONtt9Re7PVqEKlqHfPWrxzUKp/yxN7K1STkSgkx0J8za7A4qe2Uo8LKj
imgKzeXuEEUi4z3r7VI12JFq0XGRuzifx36yEZWT4oU2FUFcw6LwTU72jzLPsuCVrtH/uzQsBhOA
MFAtdM5/PjxWLzr0ZqZ/ccS+7VPdHtlJxmNEt5tKJmunLwFdnltQGfPx7+/K/+sg0cwFrUtcDCJF
51nPxnHRHDTB6l9obENqawcniHlyst39bkwJx2bibhdO31ZsKWDMMXxA+KmKRfUNgNxav/Ly/p8O
GiBC/rNzAhkJ7Z29f7VgHSfoZwG35LJuszz1SxsNqaEN8zrpui9otJT6NWPU/7n9O/sQ8BJyV9qT
z6a+MgLsXnWLd4EdbadAAMRp8aDKIvHPr7a16pMcyRpyNrd5//e7/3/alGiykBIiJSJI/p8f519f
Vloahj0UwkukVHisM1F+r3vElmseGZeJ/M89TWFr/vvjxtSXse/eOaRnuN+Pf13VsZtM7O0VEi9w
8X+v68jJj7ONh2ixg6VLOW2LxMVlA7Z23aLXxo//73bv8wP+siC9Pr/8auhNBWR4X6IKL1YL9+sW
6nV5OywqaBOZj9lPUXTy3FLkNa+s0y87lCCKEBUgyEAvhg7lz6/e4sKqOf/6l2riIBqXAz3VhHMc
GaaRXNoyLlGSJ9qmoPaL2b8HQFz/5y44bzIab8aOGJUZQf/5EbppdiKZh94FPJ6NUnQQF6Qqd1XQ
bq+oN16+2ztoCC6+S8qwiWzy2aYkgwVK4ca6MtHym49OC/CWBTSkr9Lkbj3czU2NCXAkuSs4RkNV
Du8iWrH5EcVyeLfM1vzagOVFuhw5hREZi7g6d00HPes/v71Piry1iTK85P3gneyRGi92KQpPfh1t
N5Kux5IkY729DepB1bfJhGh/c1tU7rcGpEIK+JgDbWUV48FoJNLt//hC8vF4FwnNQvwBjurZq0EW
1JCRrxxdfNzb94NNfzRpjci7U81q3RmAN5Ix9Ivz36/6Ys3br0rLeDfQg9h7Pq2gwdfIZppD4Gtu
8FYEihwFGyjbd9clYyJuKjd85YovRjGURVRHFCx0mDgQPdtxtAjDLNS2dymD1SZCvW3yc7GaWZyz
/nSvXGy/aX/URvDssPLyprPWca1nLx1DJbkEvZNfjah13y/S2e6qZhddLFutmdOK4Cca//GU6+nj
32/sy6+JBxTZMD8p8lqUon8+bYKeOZmlXXmNlH8NgyZ7IiVnV6ovxWvUkRdLOeN9ljMKB3ZSVP7P
RpVRKPkE4VRe636m0euXmMU5ZKSWCOynze0OM3C18ZXH9f/c2X1siEMJ8SuK22c/4yZdyWCjqq5e
Yxl5PPrCfjMG1XDLhai3i6wLa6I5s5b5WZhY//7rRrLrR3wcxbzPOPKfR9x55mAzbHLJ5VowsaoW
wXssGbzRt6qt4VxikoRdjNUC65w/f/j7b/vyu+NW/6fKh22C4vjZ4saasdgbk+hLJkYybuweupMN
vS0RUixXXI3dZfTVMiSDOZm//37tF2GxlEsQ8yDCUdIj13q+jzict9a+WYuLubbrI4nrY3syLaU5
0pWMqxFhRv2dbgfUJTJvVPZpsclQSftpbhw6FKRrp67q5lYkGwmQ9Xcr1L19I55KmKeqGZ2zP1X6
y98/9MtVhjpj13rx3u+enmdLb98uBk1Ft2dWiCWX7seXlXSXo+2Nv2Ydua+FS75897icx/3hWMQ/
z9Ve1qwZzw5+f6kFPH2Xju1vBZXjqFpLlvHfv9rLl49rMaLa2Rg7qfTZVzM7svV0hwBZuMg8qwml
Gb5Hxydg0tJFcZhHKd60WbO8MmZ+ucNyR9ERsXAjbqVWeLa07XwI9tTZuoxRM+sr7Vr7oJx2vi8o
2r8OOefhEbY/jueobpCTdYZ8GruZTjbaBvFfhT94FIGUQ2BhnAB07tld6FeDDo4anIsFWOczdtbl
wXWEE12ayJ3bV+yYL245gjWqc1qL0CIinqk/l1YyQBav7ZDi0DVDn0lU+midCx688GLYSBZIBRlx
i694SOtXYMgvHuSQVRbINDgBlGx8gj8vvcN/i5bT82XzdW3HNu/OvdMy9Ors+cFHqvb3h+vFg7xf
DsmCRcoyO9jzE5IgcFjTrJsvIy7utFdr+RbbZXnSS/1aZf7ypgIQRleza+EYLD4PyfBcTOvF1s4X
uzDLU+Pa2aEEkZY0AItywn/sN40l1H/+JXddJvXAfj+x1u4f6l/HAaQggUJGPV+iqV3CNG/9ek7m
GgtXzETUrc9iG4ancmh0ffn7nX2xhKOxZ/UEyLjrXqmK/7xyTxsoAPm4XZCQZZ/dTdjv6APb3sHJ
ZlNe1yIgAo7kLzAjEKyANfz98i/v9j86LqoD4L5AEfeP968vPjXNaHCudS9kPEY45s0gj2u37q5q
qexDJZunwYKJ9/eLvnyaUDnuHBvOXR4HgGfvTaEro1zZSy9d0VfX2vJmJyFPLxgTg8ZVdv771V68
KuS2IzCFGL7b5F54KpcoZ9JgBeOtH/qlAcHQMxoTImcw6bfLEy1j7vB/viR25V2hh94Xke2zx6lo
SZIK60XdkOhZjFCXmqFeXVIgoMbX4tqLQb3yLfd79keBGdGGgguEo2JHnDw/VJCA0mY8SNPNJLTd
OuUKeO+lV0win/7+3V7kpdKFQjDFgocHhgs+r/JGNAV+WWLjhyPU9ZfCkH6bFPSEi19Cav9D6Em9
RslGxw8iB2agrybPb3PPoKZ8y/h3KX52bbD4MUnmwWsq8pc/drCv/Zzr6WYEqJ7+fJ6BOUCXE5N5
6xu6nrGNgzm2ESi8CwleOzdy/a8dM5wBnJJ20r+F6uc5bYvoRbC+OmIqXGsdXGWwuW/IivutLSs/
icy3pnfl4Jjncl7K099/iBdvURTsDbNdBfqPOWH////16iIb91RDrNqN2MzZn+LGccjK8HTmN3ek
puWv1NkvH7D9qyKnDXYyEBzXPy+3KYckvKztbk7Yje4nI+jM+tjUmG5eeZL3JefPJ5mejEMkE0M8
nOfPIQdYuxj4+kZ/q6loivUAsG7e6dhT9bnx1lBfDA5uI3Rqo5l/+pnbff37fX1+fcIvdswC1j0O
pOiW90fsX/d1LoQ5shXmN4jAzVensl0SIz1A9vaO4MjGrvyOF387ucZci/Tv136+HP9z7b0vxf63
WyKfnaAqPRgys7l2x+4aFyPoS2YrjCqDfvuilqb9pPNRf/77RZ+/M/tFeYJpRyAn5hjxrPfHy16G
az0WtyLjtY8LxFLv3WUgcEppQkNLBvfilQXyuf+AfXZ3+RMCi/WCjfc5JBbJo21FYitvxLPmB7g9
2QUktXrrBIVKfe3XZyj+fTKRSW0lo0IJF+ADe+Vu/59feu9CIYMncnO3H/z5S5cIZgbJGOwGS8H5
HDEAfDBAJt/C2UX55mWlvkaBsaQeSJVX3qZ/NtZ/P+X7DeAgghiUYgerzbN9XyINssCrlbecMSWJ
DIyWscULpmRxS4jQ41gjFGOoNxLwu/XbdsFlaWRJJQwm8mqZyeUa7fU4rci20Os7KVwl/9wj2L4x
oyi/zzJ/FRz+TxP+2YeGRMFLwaNJtfL8rD21HDj9sd2u4xKVb3wN0Dc1FqSrMew/8EaFakFNE6lY
Juhlav22LIX4LSdnj2UoK+C7IxvKx9Ye5BN6seXR0YWoz0Zp+0Zs+2wWdxFyyOIrLpxaH7OoK7K7
xhHrQc5Mse8Q8jTiUz64+ZMuzCo6BK2/fALfPc/HbLXH88qcGNV3L4zfeZ9pC2yEk+UrI6CyHx7o
z0x3OCjHrY3p+7ZlKuU0yY8rw//qqIehB1IKeMG0T1gLXItfwvSa7003WAdWVSP/NmzDKt90djQN
PJVobBICb523k4bH8tgpT8jYWK1JqEPjSM88u07bPeWYXx6sfJu+tdryWwLT7PlRMNcCYbQV+rda
rN5AKjpWw6XyHU6KEUveHLuuKm7GkHnuYaqD5dhlHj3KjbCno+3kYXaNopE0Vl1bxFOg2Jnrjx1q
mvJhtJS5nB1QJW/wFe16h2CCJLF4mwIY3DFCSmBdBcahGIequR/rKru4UBJ1HJX+ML1b/UFbidUx
KqcaRGcHLUxKkQ4B6fWgu+kHpIXZLI+Lypr2AcuS6JKu3QTJ9OEMeQDTbZZ408Q4ISo2dal62al4
7QAfKbJj5xjIUfgNwy7htbY96CotGaVOqSAE9yvIUNeMy0VBxvKCXP+YwLVPcYEm7SlcoKW8mStn
NIjjte330bSOHGsJBl3ve9YJHOTz0ARJtWkEMM2qnJtPUiyMYDMc5aFguvQNP6l8t+RbtYckB6s8
baIIsPV0XQ6xaHKiY7CACTxZmcsjgvR+hbYUyuqIrgCMGRBd205IfA7N4+BsY3NemsEUByobAums
dlC/5lUMP02z98rDzLC/fusGWV/dbWHmWidj9gbrPsoGh77M5Ieftsnb+ks0o6HxAm+Z3hVb7Vh3
9J/rn4HOJzMGkcHM7VTOveRZ40D4IRRkXT5Ngxb9rVeRQmw4Oc03dCOh+I2cIq/eeUsT6N8eI8Tq
0OJwzICLkZJ8dsTQk009VS3KB7pTp4WTB6dU7axvJ6dsioPrDEJd1kgLYFNiQ37a8A70KcBeKdMs
0yTGyY5V8qLdmQENcgbTes+LazgfMl2jCwnmHIx/7SzuT+a8S52KeZdSVUXr2vE21Uo9orCyP4c5
y95buZTqILvatD4W+YSILbMgK6cr8mb/S7lmC0dpYqP8iCyIzf1l+dwk8pBdc0yCamve7bTAx6YW
eZVOuek90orT1SOAY7N+bN1Ay7imZy4vnSgAhM7CqEcDLna3WDhmENnNabVsUfud5Vp+p026fWut
0vxlEoFQEC2OpuebkhWAYHOU4QlycWSllZMN8ymzlmxC80DwbKo9pN2YFmb+oBspMV4tSS8mBvBn
vgcvvrcHtfLuFrMhO42EMeD+pNZk7W0YtbMl7ixIEN6kYyVlYOJFxpM6PWg5MBQZzHFrvhrM4FCY
EprI++HNg0p4H8b+jhZyNh3MgRyvxNQ+vTdb5fmV6D52E4eN4Tuu5F7EdPF9FYMKi27W5OrxsHVL
4B2ztvc69MxLpQ9duWVfZLEuY0JjU3YMPKPuy4zRdkjA6Y5f1qjnpc04z352ChF9LSewhveBTXK2
mQPkuxpjlp2izjXMZBZyas50jMA0xTVN3Gu/2UV1QrpKddP0RNjopCQPAS0pDPj3Vt6u7rUjYDW/
2KCCL4O3Td27ntl4b8dA6HIrRaNZ3EduNa3XiY39ajCnsVKwna1/2MX2n6IaoWdKqQYVLJPWYrAi
d87XvIHWdOojZNYnTmxlkIaoXswk13uoiW9J+E7xilgE7HU0t92HqGF7++wWtd2+7ScZyCtRcOiP
yt7uG5zG62icu7wXT5n0LMzMrNuze1CN5eoUzCq65hWNJbmcDPjDL5Gwo88E4RZbYq5NE5DLDuIj
Rd/rk1MvUOZf0MmHy7nIXbKs0H8rhFnlRO/nYVUq697I0p+XG62vDXF2w2wDnVdXtFJ9Xcy8Ly5L
ZMu7Ooyq6q6ZR31tgKaa7+dIu1fOS+D5CDszpnT1VW9RTc/DxbFA0qec7+3m0s+zKpOFNNQo9Ti3
fNCktD26sBrd89itQf45oyRd3u4qta8sIN0P5eTG/YZlt77mK97vLx5djuWQg/8zSRcwGisNoc1V
H5GFWcN1CiHdDeTdFQez9IT1naODAcbUHrq73RVzwZdPuGdT+x0YPF/2toe4CLesxP1YbP1JT/3W
8yZrt1J3G+y64M2m2mV8mvw8eMrrruuOdMFcdTaBwf0CgYvQGJyIz5Alc0tEBBbSgS7dBRqopThZ
nDavGccfdEqXPvXD2n2KOj5KEq2A9I6Izy031b7wrJ997lvtXbQBdkbQj9q7/gyory8vRFZa+e9s
ymwXNGTWftY1trezKEAnJGHdzGeolm54cYzC+1Rb9CanQ7Oa9AToAOe3wFu1dxjb0XDOqxEMLhZ9
165v3iiW70VQzCotPcM0bvkADOHmTkEtEuK93OAum0PzBGiDQ1jXghp+NLUZnVYGglCzTEKUjvBJ
uvaHYJ0QSdsNBJQFASSJRCNW8U81+6l13H9OH8ZRFhWxVGD8Oxf9HSYOul5vWKFEkZpCdId8JtPh
sgczVUCkcwltobcMs8cJHzafDKdE7tkbk5sdm9Zhwx8GwGzIdewltYvWzk/BBnPwSI04o3SEWVjG
swW/8L5dEWEnxiLG6WCJWkypr5T3WUfLKpKeD9kBBh2C8rB0Uf1jWIfdfB7NKCJVUQfH0M1nypiw
y6jQogE5sGNEj7ZYA/kjKLvCqKipzel30AVo0DpVYk+czYL+4ZzbYXk/uptlq9hvtvK+avvau6xB
WKR11hTewdi0A6zSaf01tpZAeknb9052oARekdUFle8iaTWC4hv53zW1br7oh4oWKukNQ+9PadGG
c/iGfozMH5qghbm4Aj48NWTCU9Ix0YpOhpJBiyazEyuavEGGhN7GfVQBRYqRiAZvMQpV/f1Y0DF5
Twep/AT7bGvPOhqhkVJh2EO6AMT7YnQz4nkIjHVjJzNii/4MwJVQsrGoPeOAHw1bwOChf5tbT8/J
AqhBxyH6s76N6yE3lp920YklDvrOcQ883KjfQrtZaUzSy05YcBr/W1W51Xgg9mGpWKlo7aXaDoB0
DAVR90IZUiTD4sj7wvGl/ybo8aBFsYkOub91pHOTImAgOE5y6jLy0o3SQsZduwCzzSWM2nsk7P1I
4zUzhjLpKI6buwVEfskzWxvIc9Bw7xU3Tf53hGlMHsWjOxjBLiYG+FL6TbOizh7lRz22XpVaHRCe
QxH4pI44mtw2fyuN9eeywQ1M8bssl8GsRmR8oEeie5HVG0Z7h53AfttHi3y3mWKq7vBtRCOeBRmN
osWiBEjkbmus/JtvePl4yaZoZd2iM2K/N0JVQWF19toTJ6oUBwnEJoccFtZGEEcdjEhmQVvuHNlR
J5CxJTORVMm6FWkrlhpAvhfY9znxcT9Q+PcIM1QU5Cejqudz4US6h/BdVVWsEHCZd8u2GE6CiaAY
U4vmVHNsCuq1hNy07COXbvxEDevWXYth9JcTD9Hg4YsqtZlkMnKqh7WWm3HypNXQMezzIbFBv0Vv
5qmgXHLzvLU+NdsuRq3XNq+ueTaCLtDVJOUB5W5/9kVdmAdgXhzwLOTG5GBUqDpTr+tMNAqMgoys
iL0hGjpWsiFqk9kog4ZSRFXLj9CgIIlrFXr6IKKoNlNca14fezji1gv1iK3O226o3gZMcHD+jCBD
WssskWyoncC4HxnJMC1wNHiVVYX3bSTc7cBdxp+ck0E4x6rf/I+Nb1N97gYXcZNrIwdsTD6mqUlp
/ER1owsWq04cljrc8o/uLLNjRJUv2nRaovFTkNlzeR3crvhoFWuwHuoVb6yKVYnhHZXCVHYHXbTQ
TOdxGuuznAf+970vHN5oNBkNxc6IXwDV7uTBUtcVsvqm8L2v2bYiIM3szQgPiE6pnMk/6TXkY7Up
WN/sG1aSV6wRXVwQf1Ld6cIP5L3h2919aOvGPgtJrB1vMp5OUtLh2y7xkmuT361Zq2Sex+yLHyIc
i32MbSlcH487iS5pSPpFt8FVgLYLDnCN52/r5Cq+g2NreaACybj7KLn9T4SF9whv/WWurmzp4QE2
+9am4M+ip5EVpMrQz/hq/Kmqrvw6wK7Vn5q6w+tnZpgX26VwfmIwGdb7QCKTPS1WK77B9pjXq0nY
0krkTlepdzIb1bVxR6tL86VxljPmKPto9VBDkCHnQ3FtukCQ97JWW1ue5i3KvVQQiMhG5hQTKhq6
gUb4kfyWebwunL++D5uwfvcFFKC4DomoPDkTv61mI2sOkfbMLW0nhyiGuHeKYcjBXkj8RdTn6Ctt
iYEwFujI31m2rswjStN6u7Z0mNUx2LpepxxqvCVBRdQ9rs2AGhVVjh9hzhwqVlLT29zPAUnv+rDO
mdUfLBTtVjo4hZ1MDOSbz+D0t+jYEP7rf7ARRcvHwQA2kRYbUUSp2LzcPa5BEQaxW3hbmMBht7Zv
mfS1fsMmvKiUlbvxLjPNaU6+nok2cQDlrVkwy8BGybXV1dVVfHxMKKxiIhElveJTVbW+BISMaDze
UCjlbkxsZ9PC1hTWQpHob+rAQcfsYgpBd7mfqlG+w4Aiy5Pvt7Z32g0M18VHKhNbdYMfyCs3azht
FgxLVB8ErtxXvDzfx4KFInWirAyP5TCXK+6EoaiKQ+bkjX4T+YMKPrHRWsEjkHvK/Rgp2vjdyjxZ
vh0QG1l3oaTnmhB6PWz3OKoshOXr2pgHJxiiH6ys7GNtp/OefG+qydgcVjTgo8Ruc6gnYyiOuhTm
Z4lX2UzGKUeZnRE5j4x2XcSTL0plco7zDSVi1yoyo32ly/iyp+t4LuRY5gQh/yXcu5D/6ieP1lbx
jJnjzQJ3NT+UviVYLMMaswBGzf40BvQj3jc8uf8xCIUmKyoHICceemuUb8899b5TyrCsuvrmdGZ7
BKfPQmQYmEvjoCjVSUL/nq/wjXzntfbuPgz4s1HIBBfqAZIAhnyR9ay7qYAu18LmyqhCKOE4adcG
fa/eZiYuhInVK2h+CF3hDLGhOMT+aPvJRJPllzWL5pXh9QuFAsM/hyEggks0tYxxn01KZKC9xfWM
6taEyC/Y7rftSsuw7uiC9P3jgPxK3dZqZGiFpeRbGeS0BJCv4M+zsHf8vdv+ounM4sHfVObUXJ71
PDPE0GudR/8j7bya20bWNPyLUIUcbhklSrZsSyJt36CcBhlo5PDr92ndrAiyiNLuqTkXM56aZgd0
f+ENehM8Rp2VHvV0iu9rDaEFbrEUVlEikMRsHBgbiMBvbw99Ueg3wEiB76UziVqgO1cTLvlAWxMU
ysHBMfa73lb+TjENKCWm0T3A6owXitwXU+XgIwwIHgUnDzhgs24Gzl/BlBtjcujDsliHfW89WWjd
f5r4jRwBWYvqmxMfY7i04xffHCNLPRbpNgh5eK7JMtgkxpXppYd6ACq/TUa3ir8aVjsOUDuBMQh0
5bm44Q+JtRsOOTZwIxHOzslRTRnVCuKRPbajt62SLvdOsTKo0z7hdjJ3hlGlJJA+rKWlrsi1Xw1W
FdVIgABAaeSfv7spxOSjDaVM6WHkrbR5mXvd/gY10VVl9d+p/2SU+0PySpQ5l3Cys7NBoxrOJ/YU
cnhETeadp9j3tF4N+BpElofNCqJtu4G/1UJdqxE7WYVl6xDxwIkJNiIfq5KSaKzDfU0L5cUdyvhv
yQ32J4Mjk6+MEHTgWk/Ddl/3ab+AfZl3oPmtjpQBR7uJ2pBuz9eJx9WqpzIcn9n+MifcQSYSQzGY
iyvMu+p+RQ8PRTmgsRqmZ2Q6yhrjwfQ/s1Oy74BA6vFhFEVxbGNN/6hli/xtuHgCf+TScTVTtlHf
7SHmuPTnW294JpirH4Cue9/02orUVZmL7N5iRZeAX5c7x4hIpgErAjrL/85HzE2v7nKlHZ7TyIfY
lLSh/+gRucPMpz4UrcRgpEvajdfHdE2JfwJmNXfobZMu0ztnGJ4jqnvfHNsdvycQn07amMQb0FLm
f7dvrtlN8rbjQOXYb9rCNi/a+Ryl81TDPg7P5mRBXc/rAnhpOr7qwlFK1NgVghnfq7+Q5ix9GdeG
pocv+14oZSElfT60PSAXQfAzPqM6Xt+1rmJJ0SXrTyHUepe0lnmvdoH7muVm83p70nJS7x7Rt0mT
HmINTLdBIldmI2ca6P+akXmwkq8w8ssKCyCqhkqgGwsAqCtj0XSGoYXOuQl4cHb1BKL0xswcp+ek
1erv2uA2D1Lmqd2YEzK6C+/CldPDYOBGKaij+qPNGs70qLoEOO34jHsWcv0NAZ6G+WbbAp1VW8Qt
khKVsNuLeXVMqBYeOCCH/8s/f/dd9k2neANZ1TOXxx/0onou/tr0lF2RVCbaP00tmoXA79qaWmhb
AfU3kPqxZ2uqURMxEPxlmmhgPgu9eMrrxDim4/j79txm74Y8KDCm/ncgeYTfzQ3SokS7TuMz17Mk
vccYAFdg2qs2c1593HnuYCJaf24PerGgYCCIacEDwmGR2LHzQa0yndw0coYXq4pIKb2wp0zgJ55V
7qIC/AmIeniOC7tozgJL4mcJGZNXvyaBPvOWfV2KSUsdR7yCdTXEqpkQH98OXkr6E4k4+1KUqLPf
B3qs35UhRf2dO5Waep/reuvtg9Coy8OknRxbVKcgnJwvZpnXO+ja02PZ6+uysdap08GIRZMmbNfZ
YI/qfiyNRCFHtZDdpiLqoc+Cr0/4HJj+cNf4QVmt7bDO7VUgYiRMwJUYX4wgpJiP4WZ17CIEJDBP
H/vvsRca/l/S82D6lceD+Ft0o/s46B08cSwpwxpyse4mC4s2J5xAlyfWRDVcXiIWcsWzK8zB/MRw
mYqs3Gj2Dl956wQJ2PEOJbLezo7soe+wfpuwgooV9QGNd6VYt9DAwwNuHHZ08NyCFE/touZXRhF9
6UuZR+hyW6lXvdGRuOMBbp0fJlN0jj8ClH6tCNOhXAUxFDy9GQd/r1VQ8WjpWzQvYmoGv2mkUXJO
rd5BPseiRFSNOaaSHzvdSB9T9rClzLoJdvvCMlSIsHZcv3nV8t4zATYUuNX6uYLVCtlDssnqql+4
Lt6Sovf3vRwTGI7MVsDhAAs5X4SAonfZF0X32uda268iktx2HaN7kVOqmXpz62hJ99fDytldl26t
fgq8vh/QwehM7IG1qajACeGwmi2sxfwek7/LAlPOZ85jBOjv/HcNAmaD4ffi1Wm67FMwtf4doJ5g
kk8u6fyHFx56jMc7rxGKus7srJKf21iCUgkxrdD47fut+8cMjD7Y0J7o0Qdw3D5b+D7m1yfzA0In
YTjkY6gU6Ofzq40GcIBTtq9KRhu28vLyCBRO3dV12v+puLOLhxSxmH6B5Slv5bPtBtwmk1FGt9/M
4c6HzRAQpNdlKi8GFsH1Xm9s58lo3fqH5sSQnzKeJS7U3Cke4ikuljb1Lek9H56DDWKR6hmQZ2eO
56t8FAyoXDsvSCbRerAGNx1+THEwWhursp3mtTaw03Kz3uLIFf6rqxmKdTeOIcJGutkkv7LAiLx9
b/IO7Gml1s/uGCPFkui1Vm8ns8NZthl7M9/Q6NBjzDOq3CbBbt3qzvTLQelXZgPhcNiHkIQAPGME
i+qNlmh9uxkEtQW0DFTv1R0lDnzy8wpKTaDFW8XswmSfFJwEAPZt2W77wNf9Pd0ipfk0DKHXP1HR
9/6hceuKf308jubziI2H+GqhZsC4XTWiSrdS0YmvPtm+6rl/P3iIOb9gpGzwpwDrCHHOtzZSW6d0
p8B7QV4CsQkHTZkXzOWyB6FHwt5inVEsKaxeHGLMfIH9cpx01JNxPjkfkmZ9gSIFhcghj0qQBnFo
PjVjntJvDOxAyvXQlfimBVrh725P9urIfKvUFigx6XPmNkofE7XiLn/lXe75UqgIqo3ePjm5pqIW
PWKAkPqLCML5qJRy3ijqfLqGwQM3ezH8MFYLAz+11zaxK3MFVET8QvKwKrb+aA6/Bmv0n0uo88rC
LT2/DN/GhU0nMftUcebEi7DqgGUMeXBULF+ANCmQOKg692vUhcX29sLOQZIYfTFHCbfmSYCUP/dO
HnuNDrqmKK/VIOqHpm7Er87HAE6JdG0ttDIytpmbeda6xvU9vic3sO8by6m9hXh9flPJ3yE54YYO
2YUXcXa2EpPeNEbG/uvYDa5xN2Hx9z2ts5wuYY9QjClhLus8aCf9MYt4iD74JPAS6Mz/zcMHMu+b
5OK78HbS3EQ4kGKPg6+qMUwBdHK6wu9PMU1ZSMv0mBZW/nLCckSuRR476qfzQlmg82UraEUd0Utq
D2ZiiU2f9f3nLEUPYFUZvH1qYI8FfD+73t/edXlw39/LcrZgCzUdPh8s7XnpNAIcglJEkxzLIFX3
at2rj0Xa+rS6m9gCgdR32yY2rCeM+6otVd98YbMvD/gbA8YkxCYZBF5+fpEk4ei7IBuTY9CN/YOi
Fc7eApK9TVpTWXqErq0zZ1smR8RYCHiej1U7NAJ8LUqPwyTyXRda2Y/aMfuVAm9qD6Vs+kFREff4
Jk2WctDL+0MKzduQACUlFxbK+dBt2Ss0WL3k6E42OPbKi5/VsC23JbiPw1R75clX6DTc3tt5zsTe
UpgEN+JgdiMJgeeDDkNGQ6Km7IvoFDxRsDnI3EYa+hPrKIqTYQV4SFsC7l+ZqUzsaf+icUEMNwPu
KxqyTFVUZEfQbPahaafmhZM1ESvia0DKY9jfm0kJPn6M0J/xWFiqNdi0zu7nuPH8qTWm/AiG4EAL
KzDWPdWVrd77CETdXtYrnwzlGQSZKa1JMYf5kZ34WOGUZ8fC97ufmT94W81E/gUnY3GPQrX+IKhL
/cC7SvsENXlpV68PD5zmjYcMbP98V1n8AIUZm11th2x4GNrKzVeQJBCQz9rC+VaOaAiEmk8fLCRh
3ZS4YdgLd+S1TaasgWSzCpEMUPn5b2iiAaF8P8mPPiy5I/9GvUkc1EabQUUM1IvHYDUoRb1QNb7y
/WIPYxNC2lixc8TORxVZ5FW9iPLjNNrBne0Nqr1FyLneF6K2g/VQNOVazT24KCXpy+1Nv/YtyTo5
KHRwJsRZs7EtJU74WPOjM4JEWvcAScFQ1MM/H7WmdFtMSNkunOmLNJVKCx0Nh0+XIoTkSpyPGXaA
p53IiE9C0ceW0nIFBzLqm3DbWGgcg8dLgcgFmvJ56IgU9oSn1sFBLSEGP6PG6UIGcRkgyN+DdApJ
GUIx8GzPf49uhXjGNmF0Gv3AAMRX9J2/R1SXyohnCrCGIVnGsPUSETlbdWhisakwf23XEdUwd2FD
Lj4DblEUw2WgopNKzSVkRjXy3U43AkoLcfNnpFf/GPaY4+7beEA/pqlVHEtyAD7WurX1OL7PHVAP
tw/F1d9ANVglpcBmY75BxohrOe3o6FTV1rTpOTt3iojSX0nS/erVyXmNjAzR0NwPp3VQJuHC/X7x
FbIESKbzbPNN0NubvWdFL/rCQhzwlKuBs+V7KWO6nn616ZrG+6HRjH5EdSxaCEkvCgfQlbCxkDED
qqo03GYXUIEz5lTHlXJEti7ZFLjEq+tIkCSluhe9ZubgoAxcjhLq0TyaNNPvmjHB1DJQ+6eeg7lQ
S762CTR+ZameX8SLc34qB8J9OCJOcDIG5FNWYQ5dYBiLSUV9JVZXRjY6j4GfVHfF6BYbvttp4RRc
XEush+xNyDYR2dc8tdUsSTC1J1R07Sh4AZ/iHaXsxmPqmOmrrZg2CkdRmf4ZpqQ/3j6AF7cSQ+OZ
avNZUjVz5vxzcKk4FlucAG2oizsUomp2oqRUU0bjweqEu7893pUTR7InhUzomdLSlb/nXWxsTJHW
gV2ITkRY/XOrpg3VO11d25GlbibLN7+EAafh9qBXJsnZNgHXUVCkciDX/92giZsgAt3r8clDJ/cJ
TjPXSqnZqIHXOCsrS7yja3PEkAiyO2vLMyP//N1wI6mBDV8qoQ0buMhxKtNaJ6eH8RgiTWkHYF0N
PfUWLleL/+pZHA4HkLdc9pCxKLt41RXRw7ce3OSUG7itqXmIZko7qbBCEqoZtxf02gw9Rwai9OY1
IsTzGZptzZUKHv7YOTiBDxSrn4U2op49xQ5oMishqVXDr7cHvfKV6DqKEfQG4NmjQ3U+6BTaiqF2
mXJUWsUTq8CLk5PR584mSK1uQ7RudOscVOODE9vOwhd65SUlFqXGaQODoPQ7b+ghXaDqsWX7x6DA
Pm+lQyapYPRUeogysuaDrbTxMkxRK0dc1s+btcDSkyInzOJV0qT9/vZaXGw2BWjsgMhv2QQZoZ+v
RUjgOAoQ7Uf0s9V7e7TAM0Z1p7qbtOlASt0e7eL7kaNxrkhA5LmeKyxVuh4kdauGR1eJvK3fZeq+
9JNDm6ODgn716D3//8abhS2+Xg7NACHw2AZJ9G9y/DpcOWXXZ0jg2r+jNGj0/8MM0ZEjkwT5QWQy
O1tqFgsUaczwGJXiV6C0sG4aJ3mpAWIxwTz6/vEJyt6eBdKJ4vm800ZTOI4p5sVHtamjb+Acs0Pm
BNVO8emarwkI3fj+9oiXB4b0UaOXIi0+cYCdRV6RHfQUuUR8tNUWlwav00DbqZQ+OpGpS6t5cT3A
gyZxZDlhqWrqvMLmotekUdGMj27MXacAYvcPeec0YjNU2ThtXMc37rUQGPHu9iwvDyoDy/YiNQmu
irnshzbqiVXbVnQMB/BS61F4qbJRzCjRtqDN61cIVDDXbo95cS3JydJOxP+bDwQg6vmnCDgf0U2/
TY5N0xSvfgTtA1Cs5312lMF98ad0/OsbVYbGfxomS+ZKlxE1VS4aqZQxYdYQO8z2tWiiyFQSIzkS
3Pg/s8pFfToLjWCvZL71G43ECNmIctAhKofk7vVYD1vg8eWH7yN+hk3jTgb24CVmgaSPR2QG5yg+
0vaZum0VW0mwVZN+pAWmOC+3V/wiXpNzJl6VESQKWvPjBY14rD2hJPA4VOR6vXyof1cjrT6X93IX
eZQMVoDRxM88D0Bzw0dIjrd/wZVzRu78FrBLobJ5gTGLwslNJmpOcOxb/auYRLhPAhova8wEgp06
pan20SBVljN5gmiM811dNLU0WgaDYljJcSrbqt6UgUfL03ZF8axAvbqDLOr9gUbStPu4NYKG18AP
F3BMVz5rmtnUEoEKIQ83D1NTjBgUCzeBIwBEV1kJzUk/dZXS/VEpK3tbSv29e4I9WSx81SZf0Flk
w9Rd7mTeXiByFxoZEBkJ4Co/PWZmHNfbOO/08Q5kYLawq1fmR0OTzIRyBMoC83Nlt2DHsyzIj15U
G9+txoXjBvt6XcOKeWE5gqcBbu3Cy3OZDGHqxzkm/cOBhtLT7LErtQHPGz/OjhjmDsGvxDdFukdO
taUApRjBM6FkZW5UnvX2t9qaKAtoKJdVcE679h5R8mbaKmUfLyVFVx4MpGAAatBtJDeaR1soamsB
elfZUTPKMNwKeDMrOulu94BidjUsROhXRkPpD/lnlh/4/7ylWZhAHVrBjsLVasuvQKpR+qTm6SR/
Lbhq0cKdfW04kn8iGXDO8PxmdzYdp6pQKxB1kLc6eNIGOdaaelf9n4ID14/bl8WV48v6cXbB8SBn
MNdt1OoWwxW7LKAYWMa0D33Mdw5+nCevt8e5OilDWoShd0CUNjtIiBIUMVdDcRxFIn5oHgQelNzp
QRdat3ADX3nzkAmgfoPvMpJe88OB6irqNAgrHG13avFc0sruAfKTdpdO+CHlta29IAod79LJaBcE
065cvbwzSAqTuNLfmfezcuDXRmiM+VEtM/T/Tbvi/Ce+s6+haj63TbxkZn3lVuC2k6eE6JfW9yzU
HkbAoUbqFEdHDfRveDSmm5osDIWtNPkU+qIMtvSjgHLe3s1r8wRSC5KD9J4bSe72uyRSa8omGo1S
HNEKKNeYCkRbYSTFxhhr4OcYhu0/OB77Ccpap70AApm/OR8vHeHllGOqHU0arw/o6ddAR0z62jBY
oVzWcCCX+oUXB5ZR5LdOCYqiDX3D8yHBCVNmx7ThGKAuuwvTsX5Kwgbx/myo8XG9Pb/LSImGIE0b
UJHIuSN+N6vypEZTOGSV+jHWxvrZycv+i9vD0NplGQAfxPCEVd51mgYPNFVSPKRK555e/JLg08Vx
kn1JrgIqYMQPhG7nkzZoOyIEoBlH/MDUO4iVwwmnIOD0bpdjrWft8feKl8wKLxDIxEpUeSAU0A6V
MlizyedpX4xBYupHrJfSUxx2SOGhfvqlHWsdztAwlL/VwcDETW2mUy6qeDMEDu5emP/hel3Cwh+r
cPh3e0sujjg/iqIMLVpke6mUzH5UkSS1qraWcVTyNPrd1VHqYwTRezrMWj/I7qqoAlpxe8zLM8eY
qLmhlIQEFpo958vfkKzHxWAbR5G7zq8YR7vPJToCMKNCfXt7qIt7X06PihpFW7wT0Tg7HwoK3iQf
UPPYDb3ZrBESydNN1StLulrXTpSs3XIlEhya82pq4LaqWY6BhZdYKh5p65s/gw6DjTrQ6r8WThnp
qjWMpSfg2uYhognSCEADDrmzhbSVcSgSftGxadXEXrVWB6suqlEcob/ufB9aD9Ga2wt6be+kRhrR
GXf/BQy3akraGEFlHHFANh+VwDHLfdoPKD8UnbuksHi5e3RMmBhRApcTo53vXoFjrJIlsXGsIkNX
PjtoQBjbpqpV+8/tWV28pWRNgDPYQVo1yFXOvgI4l8BRJgsrXkNFetdsZD7uJb76LeQu2+Uuqu+b
3sBgGnFWJ104pJeHh9G5FzEykJHQ3B2XqqHIw9a2jiLS0MxXBEJWfVneoY5TbQLIhcrKs8dyd3vO
l4fnfFT9fHHTpIzSVFcYVR275xAtk/sCpg+8DN36L4YBvPC4XVtjoliuW8J0D/W58/Eq+Ps9hn/2
ER37dJu6erillBitSjuoPyG5Ua5jHyliXFPa/8NMmSvFAbRIeezkMXv3jMddgAVNO9lHlJkwrUxN
NVqH+VRX28JDtiwcAwxkPr64srNFrY7w9qLE3g0OzoRVah/LNDHv4Ff5W7PF/XEDYM8GfZrY5e/b
I147RDQZVSJCunt8N+eTVEYAgAmuVsdG2O6pqwY92w0RjjXrONChBWtZQVO3qdHQXbIgvz40w4JJ
1Dj/8s/fre/AjEoL/aYjaPwQfyG/wu6vontYVVp9j6kRKw9Gf0mLXd5uZykpBAfKLbLYhHov5tLn
wybj6OYxXoQnxCrUOwsRmwEQWfHPpaXWrNIUjitAXGeDDEeA1pj90fMMRI86tCSqudAW57Nuu0aF
UquIUxsFOlJDdXPSIq3d8s/8tUCv+lWrRuPByapwYeSL9Zb8BwfEK60NFnwOXTCKwaqRmCtPcRDn
aA9o5rbsu2Jv9FGEuogIDlGWVguP9pXVBtkENgiRQYCs83ZDKYSL9HxdncIKzk5VBOUjYnfVHmEj
d4sBkrbFrF1scdIsv5l9oyx8w5ehI91z2R2UJgOm3Pbz3RZ5YHk5Gl4nG22JFi0Dxftng3mdnlRj
nMy9Q7CE06htKTWhS5Tndwpu3vZ9gkHnwn198QbyU9hxeEwSQmDN9TvFkJhsQFKfYEzhFRpMBv6M
Y/Qr1nproeL0Vu84P+SMRXMBWBl1PWCL59MOqhgRrtqsTmkcCm8dENY+j73Talt84tDuMUtzWgld
qkhN6MBZAEVqWXkKI/j95qDENb58KVV7rj1YJfgMBfi8xorzxQgtxd8lddcf8qau1HXStpa2EkXo
J2vVjNEVQH+0RS8KZrqzDotkek5rKJEfvLdYTAovvLkgjaSHxPkEpxSBhQbx+5OOLOhmKqRzme1V
mwjXs/umFZ+J7sQC1fPi6WNM15JMO1hlNNBmcRPASOCYTtCcsOl01l4rLcMHOkrThNyb6oqPV4jl
gBINL3kB4LZnVxUII6/yra45oUVinkRNC5InQNkFjqocKBsCeenaMt5q8ZRn69A1WtQz8Bn+8FIz
Y5qhsiXg0W8+X+oOiYpiUEV7At0UPvFLf7RpFOw7c8i2alvpd36jL0G6Ll59BLlx6JC3NNLN1hzt
MwQxDLLBbE9piRL1uuDLBkliIaDSjqp56J3M3Rs6lngrKk/fb8/3jew2+3io+ZBx8Re+X9Z8n3VR
Q6nu0hM16vC1T9Tszh2q1lmXeZAjmVPW4w7/XTSfmizsHwfNq36GDeJMSoW21X1bay3suU4p/vYo
mT/FGJHvWmRK7pDoDVaG+BIWO1XRvbsYdt8+aoFTL8QRl7euhP+xdmQwMj+ffR3JqHYVXjPpyUrG
+EcDQ+uxQapMX5nIQGyVVEs3Wkt7YXDScFVOhn5/ewmvfCmwS+isUJgArD1nVniNXxeBWmQn4Rrh
lxLVsM+hgvcoLn9o9ATCWags6VfOi44GgcOGIaOrz7esTZMUQxctP9FKrx5r3UnusHvoUHKcpg6b
NbN48rwgfCl1J2tXfjeqyjpHluhrAnn1c4qw0PM4VUOLDpoJ6XhyyiMF+2kDvt3bpJbdbIAtKl/p
ZCbtqqjTNlkP1uTfVbg7PRvwxNbOOKG3mRm8clFWmo9JEpJP3V5WXQa7s5Mpm4AkwXCS6ZTNPsVB
8ZAlFXp28kAj4+SDNysS+XZV5KvGqvufIKY8dOUTBGPo1hnBFvfpRNxLjrqxw5bEbdZZJ6Lf9SSU
794UmtUOeppprQZB5UPCZcZolfKZHQDtoIvk6KH9Sehprqxvz2Tu6AFIFEsB3kCQFqBm6G+eXyol
nZ6qwEub4Ceqqq2px4gQCsQ81jql47vR8YpxA4Xc+kxHI0aMn5bFPfKs/gsG8+PXujf7X4ZKC22D
tXOKqGc22TtdVdI1KiX/3f6xl4GTvAbIXskqeb3nTh4dLRKAGJU42ammfB+LrPsMOgT5Jp9gNfTr
5E5YfrYQucw+YalabAKMxiMNshpom1n2AfocXGtp+gfwGuUOzIC2oVBRICtqwL2qS2fTIWO1R+4D
hdWuiba35zz7gt+Gp8wCAxp/D0jXs/2J/bSGb+Ahg2kk+b7I8ZdJtIxii+uGpAmhtzDebI0p0BKt
wIzigaUPScJ1fh7ENCZ+0QQpevWZ+hnBhixaG0AwXhUkteI1lvP/BWo4Low6x4a8DUvaQ3IHUlED
GX4+bOa7No3XkR6+qo7GyuiTYu+OefwtLPocdSN4gnu7cjhmVqO7n5Osg4UmaDn8sSt0pG+v+dVf
wycBNAR0sa3O69WWjtmWxIgfmloJMfkYMn/btanxYipIXK98SIRSPcqbjvRnY27zXtTxGkPmKX6i
1N0s3KqzS/VtcWiQUyGi8EoQMjsDtujbTs3U7NBk/b/IrrvtlFfoSxW+QdWIFtPK0VGdVEMdIajb
SyEvsncXnRzaAdQBaocKnIxiz/clxfNQrZBjOyghpV071Ipxxb3w2+Rdeb091FvdcD4WTQLMlagt
A+2eTRPBpbzt2qRAUT/M7g0jhXafp3X0Ff5ZUbzUQ1X8GHtLcZ/bzm5eDcUoEFzC82XvcV9BIRCN
FnxXGgrCDyYFCn0DJLCwVgCWy3+93TmvrREm2k5F9WJ8vv3jr60TYTCFeCIlXlt5i7zLodNyaroo
qcWhH7XxpS6DYzxW7SfDt/2FG/vqSAS/BBMuudw8+EXbt3SVPBCHQFH13WQHDtKvJHXbTAR9snD5
XTl54K2ZFRcBhKA5asmDDonZvCYO+LgDMEbGrR/u8bQIPvdKpaEX3RnZM/IEpiCFytx+4eBfmSu3
PIV+CtyufVnoV+OJwloiDk2ZxU9tmNlf6qnuf2hqb9zd3sDLmTKQRqTLWwYwYg44VIqqM+sx7w7E
9Cj9Nk75oOSKdU9gkX5SFDv8RFn/tdWDpdKzvFDPTj0NYi4aGEdc8Tw0s5NT5p3q+MhjIqLrRo9Z
62BoJlP4haW8uNep90IGl3VSDbGFt8Dt3QFt3MiOdLVqD5OTatuhwZA+D6ppryqjsm6qqr4bgvJ0
e00vnk75ktARc6HHYVk275jYJNmOsC1xqHSA4mu3ScttgQbpizrghomAV+F8KURloZfsBwhkJVXa
/L39E65MGzgazC7yRWn+NXtXagQlQx3Ozz2tGAcx6F7gCq9P00Ps9liVFJSmVmmbdwun6XJTbQpL
DuwUjQDrgqig5kls9aheHQoM4sOV1inJV6NBTv327ObAByk5w6El8gJOSSNmXkpSIgFUCm/sg6/m
arrta7gm29Y1MGufgLQUx2rytGE1RnGEKrUXacp94up5s+tR6wpWrpvmRXMn2iHSvt3+aZd7Ly2V
JEYdkLKHcv75hViBaOxQt+sOaUtdjwpmiUe3mQz33DW5sfK9Ifnnx36/xblF3BsNZhu3f8DlFvAD
JOBFEio9Z56zKy0atK2V9gdNDYy/xqgY7UpJzenD3xUFYuB5sqAkIeAyfnv3XaV2X421cLpDh9jj
j9RIj5R43C3wS/EIp66/k2Km97enRr/x4tKQ5Ez2HfAWz+W8mheJBvlTW8d5jb7wg8tr16zZDLVd
aaXUYAR92b8IyuXu2q6DsXnAp73c5ZhvjRskOih4Dhza6LMVKSGwQvIXMo90sNaG1ccEfEldO5tM
g3y5RgMULULY0z56/FhjmwRjNU6qjlNBn0tiIFRD1mgPjabmPmalg9tlq3Dy0yc4sqF4TlyAfHQJ
RiDcTte0L4Fn5/ynUN0Sz4joVuiHUvg0X0y7UNonPiv3Lo/GRPup4XTg/Zs6rSbJUwzYRG3U9faj
pJ9pq2qwK3vVaVToyS5DKLKoTzYcMqVoTih0iKMvWk8cSqswfsFfqaFuZnk56ituCS3fwM+3rbUo
seaj29umezGIJj8RiSr/clSbvTvpLYk8JMtSrOBHIifYZcN/YTF4j2aOZdiKs9e4aIo7k7fvwBW5
68DSukdviPRqhSNH9UoZLnlJOmr7mIH7HhL8XQ3Q2keWcdgXmCC/KHC7WC/sBMwVQpQtxih4K4Wn
SR98HRyaGQ//kjgKSwrTlELQckQE/97EV+lXWls9mvaVYyifkLLunmMUUssfdH+7Lz7+5P6GjFLo
q86ZgulJwBEoV4ZeOf0XHaKIsqLiEz37SLEl68D202RrlqJ077Wywc+xjDNc3+qoDzEnsaKs+o9F
Qmq3pNeVr9vYpdCH2YD700/TtliIceZZKfcat4bEqBN1wCW0ZnWTCUlam4izOrhGrx5DF2/4VeSj
CrqKM3BlOpLt41qJM7P5BK5k0P01ujvygIlWfUotL8Cqw2/aAUNOarO7rGH293E4oc2zsklsEFD2
DDF9/Drmh5OqIUAnDV7mxqCJGwVUNKL64CAztrEx6u1WmR4XiMa3LbhWZ/iGLF2BM1SVfa6xiYSp
pGuHJqncn6ACpyVg3EX8xDJ6Lg8+zxC0GG/2+nVI5GSNblcosWP8Gvsmsouj0qNmFWjjwpM3r/DL
PYOOxnMnLddAI8xSBXjFqNU7eX3g82ajeH+GHoVDMJX03bsvmYbMeuWSvzppkX0LhzLc+SkQqYWz
c2XOyDBwZXLxk7nME1iP9LHt/BobvXq09zgedJ+yqo62qVFoC0Nd5Oa0NBjJoZtCNA6h4vzu18FH
E3j05iGr9PJrmuQZNfdg5GZIi7DU1p0IxffbV/9FPANBheyCRQbyTqo+f25E7jR9qZcHUwutr0Wc
FfeAxJVPepFN/xQlQCoeqO7SuZaZ11mMapvS005iZyXyfY5Vi7tcz71mNB9woKHUi+i5/ROiUYf2
qw3vT8/LOthZkVVXa0Lc8Xcfo+myGadGiaSXh7rw5l6su41cmQMSHzAgqcFbVPTuzZ3Spia2cqyH
mt7N/UTasmtSU9loequs9aFbwuJf5AZgDl1gs0DIaPQTVJzv89TZQBeq0HyoOsva8h70f+JUr7Td
hIthQcehjr8GIVpUn/IsQdbpg1suR8eXDG0RHj9YSeejm2MdDhouMg++xUfcIq+GBEHVP1SWhdg4
krLZF9MrFHV3e9gri+xKZUi0akj9IdyeD2uVg+F2ras/4AThrTPNjapjSqD4Jw2DXD3GNiqHt0e8
CBml6AVwPdgOslE5B3mOIQayiudrD0406kdXWPlOmzR9X4+O8QfbRg/DGmxuEDI29b1J1U0sgLOv
7DOMLFrR8Dm5v+eMoKCvQVPphvZQQUj4ng2t8awg/LnBjU65S7JBvU/toPyEUzgNn9tzv7i1gJWx
v7ixQZ6h8jb7rvW2yfiHnvaQjM1Yr7AEnV70ykP4OkDBdKEreXlVMxogJ3QQGA/46exA06bsCxjr
2gMfq5SiVZB6gKGur0Ji3E3OvXYHPSz/V6ID/4ydpN7fD/oQf3i5z3/FbM5mB74eYQ/toaz84GQV
NlemcCYDTxZ/mH4gw2uuRRYEFTy1PFhyZ7+24ohAgIVH0I5i8mwNxgyp+XxgxYfWp6OEnD0WKzp4
QtoaTrSwvZcnC8FMAISA/mUqPMdmB5mdqXZp6w+h2ifGQ6u6OHYUWXCPvZ8dYahgNn98JZmiT6lf
tPnCfl9+ylTuLB3gDptNi1Z+eO/uSyMOxwLfTftBmXxckAKkwcfN2EbjkyOcaEMjw1oQCbg6okSz
wDeQlIvZ5eFafesVVFAfjDwT2xTD73qlqrn2VXiVjT+Wrt99+Pshy6fQxIssZbflu/luimaL1AKq
s85DqcEKNabeyLYZmGYVg6CmXBjsym5CM4fhQIhH6Wau7m0rqoW7u6M/JHAdnwYjsZ9RXZ8OejeV
q0TNe0QKrSTaFMJ3FlK/i1Mrm02gfYlr8OS7KOP0HcLuVTahD1YEZr1Tk0ElMk4mUcDeRNdw4dxe
7CP1b04sFwKSu+A3ZiVZFc8lQhu1ZKaJkLZB0T1yQclDBID8PkUT6aMrC9qRa5CmLzxymvuz8ewq
RmMO260Hy4qVnSj5MoUXNeuQ3uZWKxLtlChh9KqlnfH1gweIkYkkjP/h7Lx25jaCLPxEBJjDLSf8
WVniyDeEnJhzbD79fq3FLjQcYgj5xrAlAzXd7K6ucOoc5iekRrG5OkDeqFijpYv2pU97/aNqL8b7
DPDiIUXWofbv27oJ4rAF5sjC84I/IkO/PqxxgWf3ErN9GUx0gqyoz55bXnMUZEZADBq5oK+nzV4t
d+Nbgr7n/FA2Bn1krKxGCYM5ZTTrL13RW9GhmxLlS9tY3ucROYETdE/DzuG5fWbA2MACQwcFV8Bk
/MrFLnHi2gownhclNPNPaCCE7V+2mjoaR9YuKfb5dmKm30JLcgAVoJGeoA0KY4+6VFLtsgzeXh2D
FAjSErIUWvHrX4PGElcrdsVLq1fOWS2k8mck/iJs2/O3t/0jxpxp01BRxu9KiPr1B676YohbR1te
ImoIxZO+2CTnoxo2D/pUUt8tZ2rlx9mAMKKByKb9oi6EM4imVKYQAJLSOv16/8jduCx+EZwhzK5K
vkkmHa9/UW3moLORqHqp5z6CecjWuvwQJqRILyhiQdsHe7ebHKK4TPqHkszb/XL/B9yeeRwlXgvA
GyiaGyS3KFwR0UKbX0wUKYDQA5E50MvI7celSXTznKCqPP3BwJixW0yQiecv2QuPHmNzNNzJ1H72
9IzrteOweot8IXo/QFS7vOQOn8B5yYYO+L6voE4IaUwxVVH2Yx7KbDhF0VKl0OblmfdZSyFF9461
ZfUIOLA0R9vx6OvDwieRrBWSEhKcBlyUq9d5libglp3eR73wzO51LhUSRyBgfec8upUCs6FqFLFJ
gX6ObO20hFMV5/7SOE31pPRxD5oOn7HsXd/VkWG3ODIESHgMgoYbfGa4lB5MYB6ilBTyhD9RyO4e
Y+Ad7bG1Yf0bhSXeLA0N03M9Cr34zaRT2qe4+TOLJxy/IWTr6LFq7Iv+2rhG/VDwGWweA9DHf42l
Ez3o9TjnZ0/kWVb4uTaV9ROEXqqA1jmcD9DhhPmOP5N35NdzJH8Q2QmkATyHOtf6+hyVeaaEsZIa
rznia4894y/Cj9HV2nse5Ae/tsPAEv0S18FRcypW3iPvPWF3OdgcJ1dQ8kMBbs58CCEc55CXaDaf
xqKs7EOZLH3hg3YBl9XMHejJ+zd25S/Zf36G7GBQcdgQ/x5obzdGpbivmYW8k18o/Gi/baBIYFyY
ecsdc7fHDXN0MABl0mhkePR6d73cYj51tt3XwdTns5sJrXoylRCR1CrODk2ezEdH0eyj2kHJtPNl
t2wzjEuXk2IOHG3y6fwlekyGpqjnMXdfFTJ9SIooXdGNCif9CSB0pDym5H2eHyei/MysJ8xO93d6
5RvlToM2gIedNgJB3bp5zIRYOgoS0lelg4jOZPLkiMeyzouClkErhPLYxcleOLCxZrpHEKNLtkli
glU4oOHwrUztvVfS8bQ55kaK+iTtJHG0zSR9iboJ8R9Q4R+NdtL0ncu9tWKyXZRZQFZSmVwZj1AZ
AujDirmm9ckZvfxRpKHxZqta0JXxeKKC7p7v7/IaX8DUwk/5ccIR2T7na19/ZVRwonlZhHhTs8hI
jyI1O/dPoIXal8oyoeuOrNGT1HzjaH8p1UxEl7mt6VPSh0k+FG5ufUafNM8/gWQz50NuRcJyfDE7
ZRT09hC2tb+oizYcPLUWD2iFLHvzjDeOgcIf8QTwCBNtFaAg1wuY4yWvTQUk2OCkWuTrtdY5X+hv
aoN6cFLIZL70BVgsWjbhTCson2Ko4A6dnFzaQeCuDw9JpBz9lb1HlEM4vte/pPJmdPKogr8JROnQ
cPaUZTnWlTaN9llRxPRQN87UPYoSxas/4L/1kDe7/zV/yrn86iXlsBaUzMQ0xNFyaOL6J0AKUiIS
3KivHnyc0XFQkzqCphRosJ8OjaMcw2jJXlKhqtETVU3tq2bViXswZ3tcDkjRdwsinJMXn4TRMfg1
VYiHGQe47Kf0XRtyYxraRZXD/6sCfQ0hu0/m4bEMG718j+6XPR/4BXb3pY7i2D7lGtLtB8otsfGx
CKfFepjncb5YtTbMT044qOoh7dphfIisohpPkRkb8aHX1eh9R0QcnwEe9/xB7kEw4RoLQG0Iy0Zd
behnFe4Rjbmy9wm3FcRoCigH+TndTIcPYdTap/+WZUfF6hx0HUfwut3JnKZc+wgGeX5qIy+a32tG
p8MdytyveZyQ+nO+p9OyfFFj4F6+FheMudz/QOsrDlkUg2a8lsQPFC+dlU9FTNKJ4TuNX+FvVrWz
pY/N+6gxlHcdKntHqyia6pHYa6+IuMpymOHjasszaTKLxTi8PLm/uHJjiaais2rv1TWa5VApWffU
lRKVXorZ/pihp/ebDQcsEh+R6Et/JTlEVneh9KDngB7Kex1Kyz2GUCB/HHprOhKgoV17f1NvgkWM
QTON1gyLg4Vx3fDPZrpJXVvHb4DFFu0xsxIgYGCeVcNf6AQKSlhq5R6bVPRSPNFBhNnphZodEyuO
X+S1zndcwe2G84uAB9F1lXuwnqPpQpduMRNYb6XbWn8KlM+/ktHOtF+kAJTWO3vV+HVc8nML8IMM
PNNjY37y+gsTHM0J03jRW2UZ/YuO2TMdwOTZnmZr55m6MQXPGRNZDPVJxlqC+2tTQzyGpCW2/toC
BHw36Mn8TmnaBIFN5kbuf9lbU9R3Za+TTysHulerakdXqdxeM14RCa1Owku19GB4rfeGYxPKjrGb
uwm6jlYCoSVf/JY8VdWLRS9pd7xEKNmetC5dnmqtmp7tdFyQhk+1T8No7ZW4168XJGfU5mgkkBfT
nVuHz6NoowGck/2Se0mjnPqu8U5jH1q2L2wcmK/UvfcEQy9ky2Y8f/dK4Xy4v8dyD6+eDGIsSTxM
CRbnYK8HKOapHeqmzYc3NXbs6pjDdp+/Ro0oxI/7hn6SPq4tQezmQc8ni4TW6ms2EQOCGTrt5EfA
3w/dYjiv84QQyLEuQuODqOC48Ruh1TFZHSwhh2jSC+XMx6Io7jPFbStftAFI+BuaSxrJRj5MCBma
FQrZbmrRtEdN1fa+9STwSG+BcPkWRp4xOjuR6c3lZscgeoX4jSogKOTVOrS2HajVMuBJuaR/HjpH
ew8dkvYcwpP679Aqe6CdDXu853K6BV9KV3V14bSx01oNYZW3YVyqQ26GxQ/eYl34mVF8KOrK3nmk
bm4dpWnmIiRGifFyIuHrC94pqTUSn/Zv7gJXZpfYIa+pnS0/SAWHL/cPxc2lk7Z4EAH64b1opV7b
AhjjpbCS9W9q0+pvWjorZ89NwxctavRzN1jzv3o8i50PeGOU/jRzCmB/eJiwucqqJgd9eSSIIaN0
loVRKWgFbX3KHrShBnYH5sc5jFmV/XF/qTcXTVolUIVEhVoT3errpYai0hG87tW3WlsAGipWIr4D
Poyf7pu5+XpAqQgDOS1S64gn6NpMTdPMRKBCe3NaFwlXvTSLF5ye/VGfHO1039bNycSWPJDcZlZF
Ue/alqkSUico877NiVk+cwf0M6Isy7OVQOiEdFBZf7tvcGtxsoiIXgewMjK1a4O1mlAYS0eEoWHq
Un1OLwT0C8irJ1hapr1z8hM2fOWxyPF56whi2CCAkqubziwuU4LCyt4tYWS6x7SlXnycvXSg/6sx
Frw0jeFBKm2136razi4ggiA/juC1sPzKQ60DcmEPlZBo7j8ZQJfqQ2Ezc6UypT75FN4c5Q/0CpyO
WRmUov7q5oKjKFonH/8gNA2L8pwPNQLFYz4U36Zscj+1s0EUrBaCsQC0qJM6ACuroFd0f5/XI5qU
33Q5AsNQLLeT+ZKVDwgh5QDgEGlvdmarnUfa1LoLUlbkb+IUGbGbvFjoAb2n+BYhDhlF5ofUqNFg
T03SHVqmXTE8M69d609ZMrvUnlLLmf2iyDqm1aEQ85BZ0vXsWzVBK1eeWtrq02uRQ2nRHQSMxC1D
14leDZ+qju37TqyvJcew62dlx9utC/I/h32Y88Ed4O4YTF0d4lnP4O6LrSqgnZI/zUTjjyMqyi9y
sv9VNcrlW0aREuUw1Xqeo7w4JAJx5/v7vfJI8jdI/86ACYgg8raVG+znQq1UxhWDFrSbD5EkjIaT
m383hnp+ZxiiP/IyhDv9SBn1/3K6fxoFA+WAGKG+coMn08yclLoxumCs7PY00V9mXKkST3Gsf43F
sDxZSFr6ZSHGHf+7chsYxiCji4wQMd7Cuq9vsYc+86B11RSwudNT3xnRE45EOSHz/qOo3W7HI96u
U1bOZIdDp8nhrXscoNNxEOU8Bt4E9NSxmU1phDsfKyc2jpGRpx87xHc/Tt6wV0JbZyZypQxAcIkQ
q8cfr4sTQPW1fE56EdShNz4PqFlTrzM9Gmi59lUN1exc51nBrExDxJcqrjh28aQ/zoq+lyStPOf/
/hLiFcgbiKapyF/veTwvTVFN/RyEs9D/6Xn7Hy2jTYOuQTP+/mFeB3o/bUkeATJciEF51a9tZWOi
2LnVicAbZ48CQLIszCWO8BgessVxYz+vQSDS0CoTz0+sevlzGDVkIPqR5sNTXHnxVwIerzgMYdq8
N2qYEo9JPRvKc1ZMxR+WBQuin+paafp80j46TENofb2/iK39gmeH7rksOgNbv14DYuwN1QdrDthT
um6iBg+CkKqoH+CxandCg9sL4VA6oqrPa0oP7udk5S/5eTw21dIzUhk4ThJCz9KG2WkpFlQnR6dH
3KbR3WlvxEJesuvbT8aBbyda+IkQWF1CKxpz8JqDFhTo/x10xN+P5KWR8FWhui9xG2sPZQPLZZ/p
S0QRJpt3Eo+NRQOCoLosdxh6udXjmkM0Z8NHqwcTcf4p1e3qtSiE6k+1av+bJNX46f4XvfWxtB4J
2eFpkVSA6xkhPWybJYbtI1B6NzzZTlYcOoyebK31zkpUR0c3hqD9vtHNRf7s3APKsynmXx8jonao
jYEnBDWDpA9hqeVPxVD076ylr08lx2nn7t0eW8AJsp3IyYX+/+Yh6T0lXxiuDSJ6QBfmgvrON6JB
+yjmESKE+4vbOkL0LsFAcmwl9nC1uGUx2jLrjMApWy1mYsKj7jZBC9D6+H1q2FVPRheZU9qcECNw
PhSJ4vy2qotH9YdABRJEnhVu0fWPoI9Yw/Nj2AGYDC3xTXjXHwRQyYMVVarwh66AbsHapVu4eVQw
6zL1xOiQpPBYR/OFAimpxfxGUC7MANikqHQnEQ08pqliBQ50VS9Op4sHFx3Cx/vbfnOmPGmVEA0E
IpHpOn3hRitKbCxWAH90+gdib+mzJ0Lno1nr5WlKEBD6D/ZA1lCAoUJC6n69w66YXcEjbgVmapa4
bYfWDFiMNHnnjlX80CKAurPCm6vKCglKpDQ8DsJeE4RAgMNoBnc1mBVl+lrWFROksPufFa2lKROX
49cWiNje2PeGVRgJ5KQiOiIUQuS+/+KFs2KZciC6SiAS56sXR+Gh0rThWMhcW8oD/VOofbcHI765
sLhgUig6yuhE4I/l3/9ilCZBjoyfrgTMKhQ/6t7mHTSa+us4Os7X+9/x9shKUxRkZX0QR7jyRW6m
miQwkxKEdqK+1FNcPxhzbF5aA82nyTTJM/qRfApyvj3M/aZp2rag0CTPznqgvhrrQZuTOLoYsAWK
T3nSmZ88q0D9NWdApoECRrHOmlcwjlJOTOXsOKqNG0ODmmIlQHGQrOsqg2hSOfnaxhczrat/3VIM
z/PsNB8ZS1Utgi93T4lk0yBYUsb8ZL19zQlpzp4yebUeX+Y4KmJ/1GHqYJLmO/STpa+oubVzYTZO
kSSfxBK1SyYtVtFK3rdGsUSGF4g6iTriJoKJgzKg1+YXJi5oZz+3zCEoAuPjT8DfumY42sgYCsMJ
aUsa2clq6C36qh6qj3o75c3vPqHIG1L2otTG7bxFGOS1i2ZluNB4hDFYexzm0Tz3PbSfBwueEuto
d3XzdP+mbKwPkyRGhGISo6pfX8o6s2sC2CS61NbAlLsRj8rnNq/mGXRQ8/d9WxtHBd5IRglQmaMs
tB7NiGlGG04t4kubefWRFmb2HhRY9tCLPj2Df/7nP5hjH6lgmiSc68aMwji+JXDbl2ZYUrgc0958
1tO2P0eatSjMqDGf8l8sSnlVYBOUbFa5LVSHQ6uleXzJ9SrrD21UJONzl5aOfmyXMs1QZ8lQw7lv
dOsLklLLdIfd5bW8/oJjbCpLRsMzUNJcUd8a9DDLAwpdoj8zm2vtPckbTwfO7SciCE6CG9wAcMwu
LrwiviAmS8uSZoxSnltvUB6WdG7qN9iR3jI0RHZmPm5XqXMreJa5+zS+1i+zVrQJ2XORXNxWr1Ff
gP7qULUzL7Um9q7hpi18NxhbKnA3VWi90jJUgprkEpWx/gSA2DgDFR/eoJuodm78tilmDVSMQR2w
8mZt75rCqFuWBf91dZwrVT8hhGB/9NSw+31fxh7iqv/PmHy6fnmA1al2lUZ140udTlPjV84oej/S
7VR5dNNyr7Z+e1CwRqtSqhkQ3KwnzltFGzzFYGm1N5riMEQu5DwFytZIeLvVuwW6j5cSd/Hld6/D
T4gjXkaCaW5m3rQmimV/OLlQPE0etXzwLqANmdKJlWpPMXzj61HwINNitp3qzvpxqG2G66ZYTy4D
y/rq1QawkNCRRAlVbv5uusObQFkW54lnkWX164/X6GIu2mmJL6IwzFekn5S3vEe/fhLdXia3tSyQ
OQ5phhTGWfNYe3BYw/KjxJclngvuWteZiEUPUxcdeBiceMeB3T4Lkh2L2QgoYqGRWx+UlHM56HaW
XloYEj7YU/V1im2FOYxB+5JMw/Dp/gG5DdCuza1ifGFXsQXbQHwppwV0D2i/gsdnmrw/3M5u3nsR
8z1fuqlmzirjB53uW99Z7DqjURJ08LwuSi/2mIzUA/TRD4mePihTu6BHYBY7x2bLHm6TF56bT/FW
/v0vd74MQwYUef8uXutOL5mXKp8j1xnRBxTWj5Yq/F71bdMgIzUMy8nexXo4r+r1quT5SC6j8MLP
6qyXb5Ud1YfeXfIngNDD700Rwb/FoDYzY7SA4AgB4X29QM8cjGYELncxKSgbfseMuPo2iLiZTuWg
l8ujNzSq8zIl85IeaJXtkRxvrRd2HEmpDNAb0Oa1/VFx+igEFHBxa3Oij1gTPwmnCYpSrf5mN/aK
+FuX06Z3D9pSw+x6GDHPlcSIuzC55HU7fsonSfpogNh7sqOl3KOG3TSGohN7TBWbcezrxdGyHBmM
UuNLpYTd8L7tx+ZJr2pRv5sBDO4U6W9LyMCNmU5iBI5Hg5LY6qyiSqBNwE7TS0GLKKT9C3feYZ4T
C+STt/Q+DCX5Hy7IoYMeTx1/WkyJP+ha9jqTiO0ExhvPlxyZYjQMDPQtB1RZlvk45jUXR6ts670R
eTP9rjj0zlPIyYbTY4iTR0prYK7uu4g1q4c80nKuWALrdMlRKr/KL3c27IvEyIc+u6SlHqbHJuzF
V9MO24PdZZ7pm/h9/qkJystdUtVBOTUlsUNvee/EMoxvvV7vgejlh74qofKTQLZycYkgZIPh+icZ
deEwzRSml7KwCnEYU8pgvsnFfri/9o3bhIynQ4uH3JtSwcpONMNeYIFzvOhmPZOgq1C9L0uXw1Ui
mHAems75eN/ixnOAVyTxoCtkakBvrlemZzzvMLwXlzwqwhch6FoiobpAyhDqy99J4ymfulDrGLKC
aeO+6Y3FSggjzpm7LPvl16YzOy6zeYE30xjLS9OpvThodtIgxqeUkF7Zu7554yvS/qMMLRmq6PGt
GuajOtKrBGx70dNimE5Vw5CnD0GG3e8c4Y2VQRpGSQDCUhK+dZI+51oEFLIuLnVmqpGfAX08mm0i
MZVWg/6n3e3N4m85D4ajKTEB5wB4uB7KG1LDaqHhKi5tEurn1qE1K7pF/4fqYvTcm2XySPGtP9DU
Na2D7MuB9VzSc6op4uv9z7rhOVxq/MRPZNX07lfXd2z0aBF820vc6p5CqTRNDwlMejTxO+eSqA4q
h0amnu5bXW85YFzGAfGc5Loqk6armwM7+OBQLRVBM2r101SZ7XOaDPjOehr/cTIv+l2OdGkQlgd6
bPgoAqGVwaUdeYtYKX01w32Z06h/qqalnX36LcOrNnvJb0b20iCZvOyfyDxwza4BRiwqUOjRAwN6
7PIxhiDhHyh+lO7YZcteZ09+pF8dnjRGX4/ojwI0wFq53b/44JzKYIsknRqES5anRwqpRfdJ8Zwo
PhpNmS87Xmjr60kdJZnm0TFeh9xhWRFSudoSxHnnamekDYv8FfIK45szeO4xyoy5P94/MPL7rFfI
W0vRB5IrnvbV92vGWPPmEq0Shu0WP7Zpa7SqVb5MIynioVpI4WHKK75TtlkehsSDlvr+D1jfE7nF
EAxQfpaBE/HF9RY3Vl3XY51qAZMZVuHrg258KiyacUrkmX+OypB+GE0v/3zf6toH/q9V8lJGPWQz
ZXU7o2WwxqUXWqA2jVb6dUmu5aN1Yu5s78YXNZnnl1ko8czNtJAomC5I6kQNFmcyuwcLju7xOEB4
njwkqa5+GfXJ/l1NCNYmmxeStZKyBZwV1zuq9AX6zl6lB4WONMIZ4ULa8D6yPEn6PIRU+HzKcpXy
/f6O3sBKMMt+gjhA/5o9NVZ1BWOBaNwYJiNIu6X6EKtmcVQhXyqhgG0m/jUGjm4yUTcKMz6188QM
nt7aO9HjxoWlOf6z3C/HaNanKTU6bciawaQu7OTtoXPt8EmNaWj5Vm7vzUWvgwa5YrDeLo1AIK3o
7lxvNIpDc4O0rBFkoVi8Z1VTmmPNaG3vZS3sepZH7aYznOq18Zy9IuPGAcZBcGOAdwAFX5P6JHXh
1TSqzWAUxlAcgfun5snroz2WsY0DzNvNCOBPZnd0A67XWOZ6Q/ZimICFrNZDkyCNH1CRDc3LJJb0
O/2xxnu8f5I2t1WOndG6xtOvwfttptALT0KWNk2ReOiiGkBkDyza9EPDUF77xcu14zib4SWflj0I
y4ZDhG9KwoOpxNFeWPkjhoNKug4z7wu0nT9qGIjbh7ks9OwMHf/0PCtTKZ660Zs+WX1EMpBakOLs
vOIbPhFOTzIOqo64xHXCxeBOPQLS1AJGN9LsRSh6rflOLrT5XRvbmQZzd6W+aG2sJuf7e7+5egp2
kCdAfMag1fXnTiJGdmAQ1YO6jfXsnRLOxbFTUZ89Gfk4OYcoSRYZBZeVdbT4n+VkSqxd7v+IrTNH
9+P/f4R+/SMUHb6xRav1oFG1/j2wquJ7QY3kZJdWh5BBYTzdt7e13cz/Qm4AqwJx4+oxaByI6iLU
sgJdAY7B05yPEMMJ/Uva0yk8iTwSfxezZ4c7j8OWXd4UQmQK98wVrCL/XuS9q42ZEcRV2/2I4TQO
3+JCVZRzAi6yOIcidf/QJRD//nq39peXnoTeAP5HmLja36kDOl6bRkCduTsxy+qdQ9CGua/bS3Ja
rHlPNWhroUjCgfmRsGfwA9cG4TinTdd2ZuBWWveaedP4VjlVypxMk7noGpdlDPid2tWeXNumYWgW
QBlK0tN1/JYhHFw6bWUEylRpKECpf01RO77T4SNR/ToJK9Q/hR7n/+HDAlSAqIn6BeQgq1tUmPOo
mVFrBFzT+oPTt9HnsRjp+ehNA1MHjdkZelcYdH9zfgQwD70Kie2UvBJQ9q5OlNbEVTIlKgAVA1jn
EU06t39QZ7ODInlp6+m/rFMyO4D3I8tZf1erz6MJxI8Z2EOcB1mtLB+YrHRDv9SXmqvaxsapimlF
Pdw/wFuvPA8fQ7o4SQkguz5PYZcUUdaDRTHdeXEOmljoQSWJV04gZvN6/g/LhLWAUIrXHAyndJq/
ZgGlKWarLcxATcx3fR3pQd8MxgPppCV724CjDUV8v79EeQdXcTn1PTBU1Fkohq/zKgUomhETCwei
LdPoDDwtP4c9egg7Dn9rK8lTAYGQMEq8/vXaoOtDJnd0ODGN4vyDzJOeH5ZpBChqCrWfd6xtPS+k
NyDDqDwA/1tdjChE1VuzOztg7ih80euhKo7VXL01bXtR6jR/0PCH7jPcvLpfhGG9Y37DHeCDwLjz
tlEFX1MRAx9Cccip7KAT82w/KGNoR1AUmlPQlvPSPkLCwZCcWSRiT099Y+EcV+SJweHBhbTuEYXp
5NiMlmPZMqcDrIjGMUz1pPf7OvyXGMNO/SjSKXBNc4V8xFwlpvr7p1hSxVLEBP9IMrI6xSnk9JVZ
qE5QMWv6MBYasoLKTGsj9qwFJle8xJku6h5fwsZjQ6NKckISU9DaWZnVXPp8EG86QTMZanJqLCMb
4af1/lXSaND92p6Mna+8tdcSvCVdPkIC63k9YSwqnzlxgkGZomE45HMa/1kPaREf1XEIlbNRik55
8MylQhq5dfQvLX+yx9+wtW4K2RInKHGJ6zdg1nWhCpiMgrQtWn/pJ9tXmjlufSsNPyFgHO/NQu8Z
XEVNKNr0Si5CO1hqx2tPKvJA9nMIzuToQjRa+loaKc3pvpfa8B6k7rQIwReCq/VWpcRW7+Y5Lxs+
bhnXNbLWHWxyAyCHgxn1w86M6YZLBDZLMxmkp5zSWLkqQ59hkTZDK4iy1gx9pKAT0y/dcd6pSGwt
itQKyBg0lQBHVk4KSmLIWJggD1DlbBboEGAk/BjPNVo9yWyINvj9PZSoDXiuJLn++qCYas7gy2JY
QSXgh31OYtfpDmFt0/JMm9LdYYHbSK5kkYUxCB4zoFOrTXTMKFXx8lZglwzs8GiCZ9KnXv1cFoXz
1fIG9X3Bk/MJtr+9Z3TTNDh7Zqco9dxQudhlTmVgss1g5qUFw26o3ZOZmWX6pAM1ap91iK+YXI9F
8rfCf+/xJmx9VgDuIOL4h2uux17Qfxi7rO+dwIghi0YOKP1DHRvzIBqn3UF6374zwKgQyuD48NIQ
CF4/qjqCGZOZaHoQqlE7HZSqq/+GI8YW5zw3rOHkqgkj2WpT0oe9f5hunYBO1YcdZhqOd3b9ebuw
bAubEfRAGeI/E10p45Mt8sb+KJUbHuPWbuFQ/g8mYQniVkoekXXR0kugEHfczgq0STgfF9pDPm5R
jQ9ZYqCpB+Ts7/sGb/0A+GvU0iFjBVNyExqp3sIEfp7YgT5WyV+aI7TuHOVes0d9tLWXUGzASyLR
aoS411/RAmdhLmMuQbmjEZ+yzEmWY2Q6Mzzf6G+csqlM4sf7a9s4OYBdKIUyIsobtq5uu4Njd1bW
egH9VqM5d01FSyptUlvidLrwpXZH9x8GcJu9QuXto0n6S7GFPFjKvaz5p9hEQUcXxGhYVZZ3gGU8
Oif0NpOz20XGj6Jzl6OYtCU5KGo8mEd4UbO9ZuvGhv/6G9aNqUbvoKqOouRSWmr2Pur6JD1lNZKn
R3eAXdwkzA9/2x3KrB9kuyy7ow2x+sbu5PYMuYPT5dlZ4hdke0bj0CReZvg2OuKw5KV166ei6L+F
aT/suP5bjyitw+phwhxB5UFuyC+JRSJImStKGxc9tLQvggpAeCCasL+0PYKQzVymH4hQKwjyC2Mn
Grz1hpK4hQCJ0j9JlL1yUUbT2Xlu2kowU4Z5MRUGn4vMUT73oIEe7p/prc+KThpISOJYDtfKVM4E
5FLOWXSBGab1oViJPnhpKI7Dkn/WZ8/6ct/cxhWyZTtBMoAwzLqWgQYFo6ILlSlBXsYoqy5wr4hT
weYnJxPN8jnyWwESLXJme6eTu+GY5Pg4ZqE5JCteRWDdEMGfaIfxhSq7sM/ZOEXOQ+8k1n/YUEq/
kEeS/1JXkb/jl2MzGnVaNbGVXDQUah94aGb4IhnUyt1l7B4SS6HAfn9Ptz4hzwqdMHqrkmzn2mJb
jImXzkZy6RlZnM4J8IDywROtFT8yQ+C0TwW8vR/v29z6jnSGiN/p5pK1rC5HkYVwxZvghPUe3oRp
UedDoSBFYVW999EerPbUmcWeHvDWtaDyS1mM3aUrvzKqLAyX6I0bXWJmYGc/xRs+6YlRfOxaBhbv
L3DTFhLspPnA66iyX29qSmFOAVMEZj6fmg9qptaHENoa71gNk1runJmts0noxddj4gPM/KoyVDow
GTqwF10yvS9+qFpWRQ99njTl8fcXBUaEOJ3dY/ZAurxfzmYXL21nZIUX5IkznlHscsKD0feR8WSJ
pXO+/L41jgaNAmRnCZ1X59Kw4C/QFNULRndSodHs0rj0zV4tk1OXGvHf961t7SG5LO11lgYcRP79
L2ubw9qJcyKNwKK5/w4KKABAQKLa7HTfztazwEP8E26F21zzX8jhLTcb8jCg52EVj17kJG+0Sdy3
RQPECjmZW47goCAB/BHNntrumN8KBSiOkLVSroWAfbWpqjq6jMU0SpAtnlv4ioHUHJPu1UvVjSgs
zl5zZouTB4RIsu5UlF359f76t26+pMHjnEoCkJuSQRRndZjiweOhDt9CptreMvKW19JacroOSL11
bWHs3MaN/iWAckCSsDsw6AGL0fXXNUsNjdQw8QItEm32VlVt6HdIbhoPSKyY6P2VYRG5PuQ4uv5C
t6x4F1qIOl9K+Bj+ub8Ba2Uf6rhUyMAUk0OQElIAvP4tEQXXsfaqMChyhE38lu1+ZGS+DmFG0Ppn
dfSih0jLesRQhfWgEKkWB1JT7RTSMxOH3GmyY2OVe1M3W88AMkrcNlTYQGatnEjU6dZCBzBkoKoq
zOPc5c30VGdqwoC3iIZHBenWp/tbsWmSK47IMyeBhuD1TsCcO0R6ZTrB3C+QuilG07/x8yb3ZJiz
QWgWF9a3+yZvkHfyVQWKIIF3gFfJp65t1rBVlMU02KiU164WxKqHxDAnQ9HOM3DEzmfCQjf8KkJ5
5ylb5vBj6Kkw5mZVXD55TTiXF0MZEFi5/7s23AI/Rg6zkb3LE3L9sxKn8kLDikLaNnXa+J4oBu8g
yKCDftSVFOVD3SpOlpG71ger7oy9/H3jU0h2L4ovEAsQBq6+/owoqNshPX4Rc2e9UW4fjnbrlgcz
JWHQbEvsQSA3HBEAKjkiBM+XyuDn9YKdTutVfVbDYAArWPxplvV40aspfGxEo3pvsJulSMhEhWV/
0KhXeIdmifbesw1fRIORJJMWP7HrGihSkh2O4bIoASiKMD42pacSmTcgtv+eMnC+h6y0m9C3RIT4
4v3vvTLNnC1ZvGToIDGRN2519BHV4nBafQEf5tSXfjRPle6LsajDU61FgBvqyHyGesUYdg7arWHm
fFkq7V95y72V92niME8y9MTf0jAWz1FafR2GhravXoTaY5LNyXtIb+bH+6tdnS5WS1EPPA7tVaY2
GQy9/tjFiHezUPR+i6AiKPwqN7zunCfmPB1LKzTOljN1e8LcWwvFyVKRko124sxrm2MThXqqJuUb
6Yt2NvLOe1SNpPAjFKI+QKqVH1QahzsPjXw+f+ns/Fwo8RFleOhX4F9bGY3iUZSqUpdvDZyTpzFZ
NBOy6WF5S9sQGeP7uypd1a/GJJUDp1ZGEzB+Q3F1vcKuSdAqjizvFGnlxMxiDpTYzwt1tncMrT8f
hoCRYYnqIgjhtSozoO2Qed7OQ4HZyU6hMM1Pk9eNvkX77z3gjb1JsE17+GfwcFJRY62lgd6upkwU
uk9pVTvnruRklhXyANP/cHZezXHjzBr+RaxiDrfkJIlKthxk37C89i4DmEmQBH/9eehzY42mNOXv
cktbxgAEGo3uN1jzEmlW8HfEM0RjmB4ruamgUZU5tyQwhhERS0zi96Xfdt9zbez2UJfzY0Zx5gqV
4cInoyDBvKipgyo654YYA7E76e0AQQxAFk1qIuVKzn7lrXp2mTAh8gsUtWnMoLyLMs3rjeF0M0q7
OJ9gAornZgqIe29nuh8iMlIdXK0QhyaY16O91NfU3d7Oj5HJIsgsSdzZn69HTnwxBQOaq3skjtXD
zH/v13yejn+78V+PcrbxTeROZSdHRlkqA+kmyPSZizHU+6O83YXbKNv+c4D58U59PRfE/ay2tvoA
komeRnKd7ShtMnXwnVHuoSoGV2LHpbUDUE1xl9cOycBZkLR0v+vtogn2w+oVh3zN8IiYy2tiWJdm
tVF0f6two997NgoyPW0/kuvu+9V3TwIfhSzszdrbr42l9q7bDcnfzos38NY+onZCuRyx2NfrqHto
SiyjIQ44IDT3o6u6+0yD9PD+1zqPvA4kDirPJAsb4pVH9+tRUmG4oyXS4tCtZhfpLnfoQnd9j/TN
tbThPIekvfJbUZDbbKviIvv0eizNbTUNR2ZxGNKu+FzSfT/SXMGcsCLl/G4jpPhE/M/31uBjLzk2
TvI40hj/N60GOYWaoZnXqIPnl932i2gxoVrHGm8KTa9/UbuWvggSzKERDa5uKmuob5c2q3e0itsw
cFfjVtlJcCWYXVryPwfdttofT2aBhVbfmkoc4GH3hxGhn12CxCfUEfsaaO7iUPRa6AyQSZC8vB7K
QaRyxaddHGxAMClGkQgeR92o6tMEr/VacnZpNGhKZGbgthD0ORtNJkLiJVsKyuM5Pgy9yVGJyKcG
94CXdieurOObI8nHc0iPNq8Y7F7P61JTQ3F+rGpx6Botf9Br24j0FaMfmtrNoSq8+Upguzi9jUa+
odO4Ys+uh5Qm9WSb3ALK7sxd7s3L3sq9etelZGXvn8o3N9GmYEyaydzAwdH5eP3dzMw20zqYkr2N
oYP/GaFTuzo5AkzcDY62nkX/fkjQgyV11Lz91CGrfSX6XJgscEtq8PB+eHCf11t0Y8SDpZDa3kxm
51fSu9h2LpXVPuG1R/Ph/ele+JLQcpkm6QQP+3OmkZ6uM/eSTiYhmsXdWXXeLLvRa0EGFHKe0QdD
0af929seSiPtOR4wHA7S+i02/HEMMa0YG3p05UHh1hoh/Dvu2tmUh5X21xN7Vu7GtM+iVSAK9f50
z78uEun/f0qQHoXSZp9lu2PiWqtcLRlXriCfMAuz+Z4H1vCAK9BED8BehyByzaqPC5Fp619+WUbf
ZJqAqOH4Y1rnmJfNSMpLkkzGeuX7PbiboPsJIN/aT9K4pgC+7dM/U+3fY+ECShfUwPT7/DHBe3gQ
FbYUmCYgf7Lvp8rGQj5RHRZZuTnugk4UxUffTVEALOrUuyNloIzz/nKfB3l+xFYyB2X0m/V+nqda
mYYTSlDgy6J7zSkJzPRDUCj/I+if4MO6aOMBn5+/VVvnmQrOhffbtrl8wD6vd9fIr1m9dljirNOX
/t+hEUGpH4BRWCPoUmMdf9SEkexKk/38IJ2Puv39jz3ti8wyRZLM8dwXq/hiYGnv7GYl6UTbUKzm
iGf1/On95T2PFNuYG+SfBxWxgofq6zF1rXEmupRIFmjD6u9rK5+mXZED1Q79fJivIVEuTBHdBLI9
LhmOzvmjamqdZiZTVjFkI/c4ATj/LGzu7QnMKiagqsivpUhv9w+evWCDKfKgzfmmma/Bcuj8DIco
YyVSgIUesbHrhtG40VNdc08T18EDegfBlT7sOXEPdUP6oGBW6Ye4yEScAxfSSvZOkqs5HlND++z3
icQdvMo9Y9NMeTL9zjsZU1WYT8mQuMUBcXDjc6I5CJgWQI2cl/e/89uoteFENiMYPI9YjO3vf+wt
pCrGpp6yJe4KmX7rPZHeikb/V86N9syh8h7RAio+cl1dE256G0QYmMuIFAb0GoJrrwdeC1kNndbN
MUXE5UDnKd2llOO+tM5o3NVZVnyYJ7+8t5N1eMQHB2TZ/zBxhHlgDhLK3lA2k2kyesfjM9hEsue1
dwMkc7oJ5/J06t01wj2s/NJZXfmvq4bmy/uDX9h8uBqCTCRDR6T6nPGMZGcqk4XJl9mKOOpgi/s+
WExAemoadzPkqee01fsrT/uLo/KIQ2QW6HRwnqkvFOCHQmFllQFV3ivbU7EnfLEzdUHr37fG+kjM
FJ/fn+t5u2Hb8ACEXG5jekmUl87SHmHotPvzZY79RF+/qWDRd05X5JgluFnwVCULDk/NgqGycB61
LfMzEEU+vv8jLk4dMBZXFu/YN1wX4GhETV/OsZYl0w8sLL5nmZ5hjt5X2scky7uPo5YFh/cH3VLH
1/ckE9+srXiHAAg9x2HpKh9XY/QXLvweDC4AvBYZ+yz59f4wl+ZGWon8EvR9lvdsfcHX1H09YTVn
DEtP9PKUQGdYo8mKTYSXRtYgjEe1aJRw3x/4wh2xlRP9LZ7B/j0/wrYql0TkFbvYa9tDUo3J09z1
n+qhqq/s3EtRinGw5SZTBye+rfQfUYonoi7NYVriFhmdT0On1GcUp/yTlpbmfPA8JR9Tc9P6RKjf
vBKwL8ySux5oFDwtQuX5V0xWmZjUbFVs+lg1coDm2JyKpr+1VjDcp/eX9EJUpDq7dQAomMJwOLvq
Aez5a4pNIZSnyeQN0lq7zB7NG57Y8jjl1S90ea3/3KX4ZFtF+/P9wS9spN9FcPpPIDvof7xeZZdH
/DoZ3hpjQ6eSAzmlrPUwx5Y0jRYlg+yunnKp77w5X6+BiC9MnMYHjSgsOsC0nEdEaRVD4aMOEGdT
Kp8NFdRIqFipmI72qvLYH30KDH2hUageNb0Li3yqr9mE/G6inx1YYiPSRjytf8N4Xi+AtPFAK3uN
Tx34EyPVgaMhI+1Mw31t5isyY5rC6j7qaKvVUbp6qX5Tr0bR7qhCuGZUFUXW7W1Rat53vQZzEIu8
bHbSnD19unJ/XQguNIzsjbCIdNebNGLt/ADZDHOJ9X5WL76d2JGnd8W1ztSFxGyzLCMX5PCRDJ7t
ickpRwe7JBVTXyjwpF31am9bMpB4AFRFfVwcqV95wl3aCoBSNugzxeg3wApo721RmGqNA2pDeqgh
uPqwFp7+gN9B87ipxZYhDvG9D3/byh6KtrtKZr4Qb4DJgSGhAUwZ4ryZYFd4QY5OocfN7BljqHCi
dO6DUeCDrhdO+wT5384iv/HLXT5xMK4E1ks54hZQt/4zIYdH1uuNWGpNXiZ5rce+lc7HDPWKl9qm
jhUGRr7sc7fZ2HuFGpKTP08yP8zaimWll3h6KFE6uvL+uPRBPBqThF5eBbwLXv8a7rylMapMj6FX
i2joA/t2QNYwhLhY7ReUH7hoUPDQ4H8/JlaXXrlGL4Wl38JcFNG38vPZ8NnsZXB3DHzTleX9rOTq
3dHbyW4R7TKaiBw5a3auCip39344vLT1SRbY+ZQT3pZqfc3MwN9PRuy21oxcdlOvpXzouWuHQ5X4
2mhHJn7iyX/vD3tp720itZuQNcy233vjj7tuscD0mBqnKtOEtTNwMHv2ld5HBk54O/q3BZRy+oNW
uZRXKOWXMjWaZ5w4WoSU3M/7sI5esbDzsMYTBag8krqQ+cDLvje8T2UgZAEmBDjJt1FW82Z01ngR
jtymEVZWYvRX7t1Lh2Br5dG0QcwL3Kr1etvZtZ1W1dRyJdS9gNVf21GXzFmodOh9au7HcNan/jjP
aCFJuCe7pLF1aOhZdmUjXP4lmKByQREPMLR//UuaWqWFj5g9j+Gp+6Gk2/5YxKJFw5Dmp1wtFtL/
LoYKvuypg6+4SNwGI4UQY06Xa3H/wmmAUMBTeRMG2foxr38LzuDY6swm36hS48mhtraH0bfOO82a
2gdT6M1xY5lek1q4sCvRmiEgwVjY9Li3GPHHriwzt6npj6tYBdqgR0aPpVMkqM2k+8b1a0dE9WA8
Dj6EboxCDOp+V+67C2kYVUQIHb9ZXW8UQyyNCrVUvNczpduHNsF6HoW3+sWvPOPvs03Qg1w91CxJ
iM41+20oGVM2CS4gT0tjNRRL7HMiEUAn4N2bQ2PIcFCFqD600rK64/vn/+Ip3OT7t+Yregvn8hIa
2iiDpuOmPSE9HqEl6TwYhhBN6KdtDi2/6eBsu+2jU9k8kheq4yEiQ8m1B/KlBf+Nl/7NPoDXdvbF
9aYznGHb9LYxh3Wt8l3aKhMV51y7MuULuQzFGMohNLh9UpqzYpMls1Wiz6jHPJfMD51bDnvMkI0P
7y/shWvs1ShnJyfteoAVI6OMbml8HZcyeUGp1j8YvT/uE0P6z16dlDee2/U7q6vU1/eHPz+40A3Y
ovyDuO/QZjgnW5HG5c7iryoWfRLc+17ZvYhuKb7qqsoLbhIzqJG0t+wr/ZTzWUPGRKHktzgVsLI3
7ZuKrk2PDaYH4r9CETAFaxOEVt6po6jGVu7glrWUStvuuRuhz+1wAQ/sK3y28620/YYtd8RRgPfw
m5gVGPMQKGF4sfKLyd9tXU97Z/QFOA2Ald41mdK3Kw38A1glak0bsfj8tVgG5lJ0CfJlKen656oq
uqiCeRa7azB/UFpn7r3cvybIdZ4tbHPcqsOsNZ/ZPY/LqS+L1q5rH6N1jDgDpK2dcISE9dzYon9Y
ofkM+7/dUAC1IAfBv+fzUmZ5fUC7duDTZa0fq0SJSJejhLun97EjtSHf9drQPBvBXK+H/2FYwhJW
M5BoyAhfDyukg30wNpFxWpjOjWHJxYpyhIs+SFjcuwobwwjLguVaODqPEazvBpfaGru0eLj8Xg/b
WKWrg81nD0EYFCFuq0Gwq1y7uaY3c2GzMhAFfrCHKG+dv0TtXiZjmpZ+XHmUUGqBsFCXOOZNFaD9
9f5SXhxq0+4xN/kEChuv5zQ0nZ0Hc+HHziqze4D3ZliMXRvNZtpc2SyXhuI+41VL/29D/J8NtWmN
FV0WxK10untDL+cDQCbn6zx513QtL5wE5rJ1cDeEAy2a10PxogtWLa+CWGrp9NivuJzRiUniOUmz
p6FdrpGpLu0MQPFoc1MfRl5kCwd/pCaL0dRF4fVGXORifBnGVfxMTDy13/9WF4IKXlP882ixkQed
Z6P4hwMUIauLfQ/r5EhVwwBWxBudmxYdkORoOUl9xF3MvwawuBDA4fhQDwIx8rvQ9np6XjJMqSmF
FbfmaCBcxja8RVVrPg2OZiQREELzWLm6upOqyrQocarsWkA9T/62s0e/jfsDojBLcFYEaGr2TpC6
ZjzLDmnk1faaHaL55aGvlklGvlu2ZAkFuiqrWdIh+vuV93RuTUqcJs+Ts607Ew46206t2MsGA6G9
tj/hX9fscy3rn1Wu+eFgp9cgwJc21RZZt0kj6H1+XkDPaBSkMiO2rLHa5TTe/snHpvv2/tTe5Hqs
LABsisMwOiAlvmmz1Y2fuUluxjW+yrc1bZa9Ow7z0dZGjJPk7AFO09qHbrOaKEe1NrshD/wv7/+K
C1sb/yT4cZswngXS9vUOM53aN9cqMOLFsSc73VcQIeyoF11lRNViLWLcT3SgUjPC3JUzcqXacWF3
bbzTzUMTOq9z/rrKrUlO7qDbsZzT9D6vfONT2ozeIWtkOUZqXap/La/Wdr4vr9WVL4QqagpbeZ6o
uH2I1zPnPmkGJTo7hh0+NKdcNtKJBmEGL9awOG2278ZZN9MroeRCLN58+fAlJNUFF3gW9pO0C/TZ
HO14QU1hnzjr8BHtJD/0E+uaKP2F4ME7hrcMYhyEr3MMhreWaTu3rRlrVlE3h7FHhW839WlrO0Bk
p6qOMh4UzuNsa3X+3KVTfVPPLW4V7++wC6cJjVs+LkvNhz5f58qverKjwIx575dBOOZ2ufe91l6v
bKUL33MT7oWbzbHFJ+ssSfDVbPqDnVvxiH7jfw0FKQQpnG7Yp4OPLWc2DVeKFBeODqkI1UokWMmH
zmPT6q/EQbO24mnWcbyZBY28Yf2QT61/BB88361FUF0px12aJOcF1QaKRG8RS7Y5SQTdMysuBzfY
CoA2iCFQrYYj7T0P42sw7ovj0aJlB/EAp/7x+pAUdkn2OvVWnBd2vvMSe4lyvUftEF1SOJmBvHl/
s1yIBxQ3nC3f28rAwfZ7/rjPBTdBIdcW4+xkMpsmHA20qL9lmfLl3vMLY0lPyRDQrk3aMtOWw1zq
1TWY5oXATMkehBTKwZS9gey//hGjQP85G0s39jvbb9vIqIys/TxX0iPF6PNOv0PmdprM/RgUdfEJ
6IeSLa5zjZJhmSziWvr7dlF4NiEVR1WckjAUjde/ZwlaT6imc+Oa8ni5T5tB3grcnPFXssUH4Ynx
g49a9hffqv+H65+xN9nHrddAJnC2FotcIZWzueK5XKcl2rz4RJjKRnhQ5Jt2uoNbnk8R5TcjDQfQ
6v++vyHexsvNnIS3zgZqBY9yFqVXc2yMXEvsGAuBxg5XKEuo+qwoCXW6dU3R7G3E3AbDl36DsoKI
2H7MH7tvLExuQvSuYq/O1d6HZnkQXeadrHl4JgFJvgROYT3WVlYf0R6Hdv3+XC8OzxpT7kRRmVLb
6+FRMG6dVA52zHjqDkyZFnaVk3ycM0PtWpW0D5mkEbCbPdS/QhvZM/NKunVxtdFl2FaBSH2OTwl6
O/e81eM6dqrqk9LLj4M5Nzf5slw76JdGQvKczAfwCdn72Z7u16bo3My3Y63LTmXqJj9TxKAO9rRk
f1nRA+GxYR4Qi6N2yZc9C2Fct12NN4sD2CQY2id4w7U3H+j7V8tTlcl0znb9duuDyNTTeF3wZH7/
s16caoDOJ++hTRPs/LNaoiidznVisc5W3JfD8lHPOhlmnXdNhurtXbt168Bk0zPZSGXb3//YwEIJ
SzZT4MRaOrhd1JDQ5/vUteqv709p+zp/Nku3NSWt4KpF2oFPeH4qNXtsbUQ0Y97L2cHwlw/IdkxZ
KBIdxmCyXitkXVpCamcIlBD+KLZsf/9jXmnLXdhJxkvsSS3hMGwO4eNc1yd3qtsrG2b7Hm8mtwnu
bQTETaT69WBa13odzxwvpsXnfsEIe+7jYHVl9Qt7Ybv/Yc6ohIZ9Mjb2zd8vKwHGxJeWVvgb7SBU
OmY0QRI37nX63aHvaH7UNo4TaVVZiNBoxD//w4AIpXH+6LQQXl9Ptbc6029S340xy2vHk19aZQ+z
vEwfp74K5j2Ep2u1skurCzSG7UPaDSDp7FNO3eRbk9JcMv62e0IMaTplXuc+Oq0sT2ue6kNU+nn9
989YwF7IZWAyQVaBXtHrmRI3RT1W7CCvt0EXgGvkwdqL8q7I22JnOKNS+znR1udF6n/pS8O1TUUE
dCOKGaRuXKavxzYbpIWR1fXjOtFkhOODts+rjM5tpycRWPj6yja6cFogQCDpE7jo5L9J/KWpN4Oh
Mx5FXecGiJ1/N6FB+H22fONKdfdCIGD3AFahM8StdV759BYesXanqMy5rbWHK6/vgczYWA8YE/wg
7xo16OJ4VB5Jz9BqpiX1eimLqUxcL6EAWW/2LMusBQ+rW7X/rLoaHioxXQN2X1pKaslo5qDnyp7d
fs8fgQd1By/BNcEFIlnXu2EZuY2xUfgMDV27BtB/02okveOO4u6n6bzRYs/2aIFe61AGaRAnU+cc
cEbRPlV+se6HulOHwun7yNYsQZT1FK7OJTUp2v6O8ZWirHXlbfM25eSnbB0/tg+X5jk01M3JsemD
BFxXWh5BH8q+1soxJkhsY3njGsr6grNo2hzwtK5/vB+UznUBtjQXWhY4eiyPQYmeM9PN3k/NWRuC
uFxNHZJsXQ/h7AXDj0HPJ/AfdjXd2EEl91rSaDJ0EI2iDRaMdrlT9uR/rfusfvQ0/9o5pvG/HdU/
7obNehmMPQ+vzWRxKwm+3g9p17ai6bVp3xjIue0aRwgrojw2jlGGZQN6SlWil7tJKe9D7/DQD8de
LXQPZaMNxwnnq3rnaIH8jFi/Y+1lBg4gCizJu8oqG6ffuUZv3ybCShwkivPCihYUwL9mGircO5gj
av2y9XlORltqWjQ7SWGpqCBxXcaoKAJX2lFlm6UhoyWRoKlCNBOMYo2mAa3xB4n6nQJlZdlwj916
qY37WgvmQA/71Au0E07AaLxGSWV5yxz5pabSPFz8vp//nZptfU+ummbNDbHtmedP9mY8e4+NjS8P
2cp99o2qQqMe27yp8xurtbXgxZkzzz8luqJ/GA5Ef2MKg25KhmMDsa+HirmmQXXb9uUkQ69I3fTG
1Vs7jYbJT4wnx++Aq4pWTm2U5enirmBfSD5eOnAhFlQOgVFOrqtShoa9Fu2N6k2IV4Hy+xxN9bmr
7pTfTvZjliJDEcPpt/OjaQ+lHwXCrLw1hKdcnbo20MubGrro8hlUxlJFWHr3yd4MlGu/DKJX4pT7
VHn3Fp70KhxTXmoHrR8Sfz9WllFFdH7Sbte7qTl8mCXSrr8SaknWvTY7xnIPh7fEvylwVNU/aAu8
uBD5Ebd8kq6brb8crRdIkOG9nN2PMq+0wyI0ffzgpbhvHIXrsdXMxt+oUEYFAyAGlTalyw3Y1TWI
+rJc/JexSZvlXzrai+GGBGwx3pbuWA0/14Sucrubx1nlzn6GLG1HTScCDpVhrV1Zhn5Wpwh1bmrK
0owW2msogOQNhKvPphwT2jncjGNzH5SqTXZpxotvDEurSbUiDLTM9u9Wt6azhp7hOJ9MGD/8b2uJ
XVMe0Qxys/w+WUevv881+GNl1LrKQtseWR5jPS20skqDSXDkH1Jr67VHwQg1PYvIE/LuKzSwrro1
MA9C09T1ZVfug1Kb7KOnkEOAoWwV2ZJHVFj9cQ7Rdp2zGYLvCiJuV/WczyqsB5Qmb+sAUbv9Sn+k
uRFSDMGT0eZW4UaGNMr8YUrSdPiV4oGSIwxXFAOasW4lhyGa1wG8jx10rnhxtUQjJgXzzBJHtCSQ
y4+MJqNVt5POatR7p1iXdV9rwEnDRWKj8kOrYOyBKzSa+35SRRMmhhiDcOMKVV/EoC1yP7bt0N4H
PHGpbVd9K75QjvG1G3yaxvawdvT1zMhC69R88OhurrtkGmzzTjpu59wo3+MVtSsbsCNHUyVV9z2p
6A/c1pXrr89zOSHJGmlqkEZYzKtIf6FTLkH06AZ6H6SyRaevemRqujsc4c7XAJ4QENaacF1XPSFM
+TJtT4XeefIGXldR3i86LuhPg6OGYQaqmiZBvPSps4ZVU3j2L9GYQ4qlVTFPRZhbgbZhSSdPT34l
dqWpH1bbtP0XI0Vv9LYXYyY+pnna6RuPJtW+exScbEruFYXvLljt4CnpdanfZtAh17jQ3ME0b7JG
eUkbDg19g52Zjh4gUTQygEp0ZVu53zOr09KfuZx6B3AQXct9hsi8PIq21buDKSeskvi4ffuzRSei
v3cXZ9PFd22hcxbaJMvmf2Rai/UAr8svytCQzjSd0hk1CW4YRIt+UtrXsRrqUSdSH1FI4n+y/DwR
p95UrncQFOrSx3bo5PRgZJ023ejtUC1f2CCeG8HgR8vR7e2hPU6usXSnzJz07KTG1ihv8Rxbpn9U
43nFGvdjStcJZWWjuBlHpEHiXOWIokV1q9ELMtM+N35MYBeGm8LvanlYRj1ZftQtd0nkg0May9Bt
NrmjvZX2xbLeza0/DF/WoLGdMUo6G9qFnma2/h1OZ+vc1plSWOqWS5VOL6bVo90w+1wKxoEbp5LH
oHWDdggpOkOXzmBLjF7Urhj5REUyz+2J66/rPqFq0QwvgOR01exdmQzd90WxfbgslqH2eN8AXWof
TSN31I3wQZ89eG5GWXMSqGKfaPkudRBlY+o2N5Uuc+2GsT33eZ3VnH/OUk71Dbp/3nJqMVMAH+44
jcrD0g7yu2l0k5FH6eCXPxxXc+dY0gKpip09CuV8ofgvyhesP2fX3HERqORUOaAUGu5LMRhH0TlK
zqGinO0eJWif8SPlZbvZkaw3lCX71mldTLinlodK0IERfFKUtOt9XeDcUOD8VTV+aMxN7j0VLQn0
fVdUa7UXk69ZYwjSOM13FXxpLao13x1kOKJ5BYATVZDmlCnZc1l0wG4jvi3uBVOV2+4pNSjOhFIA
Ho0DLBdR69RUk31z3CZQt5a79Pa8X6zKm29BrfvBNzlMWv4xnQJT7l0o17116nsvCcJlGKEDhUim
Inm10zmn9YNnz9lnqYP0vZOrnWjHCY/FPNuD9M29Nlylm68/xDC35X9D3+n8woYid/CEJky3fmmK
zBZF1PJYXpHrqRLSxsUe+aaWHILlcR0DC2HYQdJY+scCsoomLffkkjwntmEd1krrRpBlw5Ida0iF
5kOaq6yJaZvBTt1B2EjyKDC2FSkBT/4iKtXLfsQ5aocoAYxKZa59H9brWnZPRafxqdRc1mUEsgYv
eK0NnP/KTOTPXt9nEze3heaLlNNAapYuMhaLSn52+UADXsMZpNurzNPaCEMA55tT+H7+0La1LxDJ
8vv6KGtB7q0jYAFJOTW7A6xMpzqg42VSCu3aLOC3SqN+mPvE8Rit1/2javDWC9tpnH7lKH06IfLA
+ffeStIvvaV0EI2pNxmYYsjy2bLSxHlcynUu9uA/JJI4YtSb4AhTxRYHqbxO3i2i6tMT0lGANruc
a/S2Kuv5ecHSZXnqOl8LviW1MPIQwq/70aZ2rH3UcESZf3ZV5T4bjYEKqOskyZNaHT7nYk2OEet6
JX8J2GsCU8rWfh7GxnrqjXW1w6A2gy5WcyN2amPx3OgNzi1h6y1jsauM0SUJ7myH1M5MqRWrVBnN
kWibOqfWHBY7hNIwPLc0AHIuBZbp376xuz7ysDZQO0yMZLpr7DZ7TiY2ZIQtb/WcN137S/j+mBzN
QDbq+1p5VvlLrWiGRcoTLrs5aw192bkOwJ99NtO0/E6CKYMPmuia+ctoDs4IaDddqtOK5k0d6Vir
VXfkSS1F7EGQzPRc5h2petJ5H7jecv12pi9p7wJf2TLse3RqD9jzGmsVWmnh/ZcA2+JdFvAyPKbA
VtpjV5AtR7NqEgEcYLLlk9nTPbyTRjvPL7ZGxypskTys927qp8FJNPQLSKLWND0W0k0tZ9dVpsv2
cazF2wMx927tRblkywZh8G6aJGJ0+G1obk56F7hNiKSr/rEU5fJvodfVhGacY38SloZRD1cYWm5o
u07qcU2UEfCAskkTauKbCvLdijJBGzllh4KaUNOU3dJZRjm+6IwB7Vs/9dpTAzk8+Mb1WTn7gltK
O9JHW9YkXHW913ZzA5uLNrVf1Udh+UPykPXCSpET7716P7f6YB2L2dabCMVXpz8gOZPP94PqJc2k
th6aHxRMZLnXPMEVl1qEs29dsTYmSpSGkUMumJfglFqz1Xy17Mk9dknbg/qpLCWrsBKLyPbB7Obz
Ey8Lb95Zo/ALUJqdsd6YLaxPHopTIkQS641fpBxrq/BuiSCgXEOn93s3KkQnD2mhAoxw5qBqWVFz
pO1tLlWys8sSJyB4cll3XGFZjaHtp6L62kA8mA6VbrXrzpOLVDscvpMpVAF29zfLysN+b5Z9W+6K
VsAltISTqk/r3Hv6i2zLRkW4CpW1zhEixUpPvKvUMn5aKaCCoQCcHcygegdjrGSoFW5a5rGTLGgh
P/kJGHiyTdfOCvsGl3b9obFz9uqil02ws1xea7yxEkhhkW0jOXu3gP9z8THq1iySST+lhB9RT9jP
TeZ8n0NeSB56wAHpz97omnoHTBB4q5SZNz7yMEzXaLGw+Qp9HBU/Cc8Fv8eUPG0ngHv98AHIc/h6
zXpRtpUvN0aXlDRqzGy2boxUjv1ta1qpG2W+EnWY60Pw7KIT+1nwU787JLN6uHRTOYa1VK0PqcRQ
5Z5jbPWRYDL+j7LGuSNC5BtyIn5Fa1gOrbBurLW0P1Q8uCiSDEbQ3aha65ojFneWGyL7ofxd2zfD
GOYL9nq7xA/wd9IWtfhR0zbToxQGECEjW0A1lEVijrFobEVAgOCFCrLmFjtlWH0WNq6mO6clF6kV
ZU1rv1DtCPJDk/ujFaW44XZRhzBOuy/WFvyW5WeeHS6BQJ6z9isUHE2t4p5bK1iuw1Drbmibo/9f
MA3ptzpDmTL07Mz9T++D9B/WFXnDuUBIygr6zQnLTtS9o22oBL10Jo+kA0frfRvYKR5Gbeq8QP9w
/ssWTHeizJKditxgqr4Lr4Sf0ubEgR2A8YbnT1vUyc1a6LKDtwJ62LTK3AHtSTVlN9o56b4XpDbe
yigl/ONg/tWFggbzEuK0039ye14nYW4ubrFfROlpoOO8UkQz3E8Ys7MU7U7TxkEjmHryQz1XfRAl
VDDutGmhPjNV0hj2nf1/HJ3Xctw4FoafiFXM4Zahu5WTJcu+YdkeiSQYQQIMePr9em+2tsoznpaa
BM7541ENN4Yp00q95dB0cfhHqbPRnfsm7Y0enKxhO6mzbZyTiPTBvX7iGT/mNJSasqaVJeQpbOur
3LwMdmJX+aEJdikbde9EAu/sTinDJzZeFr+tlAZ4QO7kGFaEfPzQrhjHbIv89h/72YjH15qP+bJf
X777Vc7CyRzZNDSUr2QAEzu4OM+xZ1rCDexkfbZ8v9V5Q2WuzgakUvcbWTIPWCY6tlVOyI3Td5m+
3UWEdlHOupsIRrLGs+o5pIkRX8WSRW1nc1vuZV2lXcVeTDFJAmtqkmFQ6RLO7rfVDF6fOQshKBlP
Gd1+azuqV59P5hTovKq6UPaxm7xuDgLxWlCLKG0b3f+YBnff0nifuB7qhYk+r8LG+dd79k4V4+g4
IheAjnyWSoTczYionrW3iyYbQqv+M7pqaDHltraVstGidA90t+WMlKo6EcgqH5BZgYDGmwjY6Hbc
DgXRU+HKmUFifBZHKvy5jWzZKsYwxeIbqg84crqDvMB4Lsez8XaS7my0lZtAFljuC0FjyaL4gsUS
M+HEpmYpcDyhS37H1xHO3Su/zkcV/hdZV4Np7x5N5raR/Jq2g/fGdj7aeomvq23wl+JH5/fexlue
zJi2MrscxKNeQVs4Tcr4hyTwtDnNXsiNW6P2kSnlQyEgyGi8T8Wp2WGjCCb2csCDC6/Z4OGLlk6f
LttC27rwpB/ldD4dFX/31hdEK0149D1y5lJES/WWO6YaO3473BPpsjsO9R0UKnF+DkfIEBpFY3AV
04dbSiXYiou0claZRpNwK+L/xr7PHdq7HsNmUSRAd7YrU+TSiZtVoUj+872xkWnNwffZuARjp2EZ
kZgYzev4wgCkWhCcnprPIxyxaLqMA9sLwsUSccDBx5K8uTLzlNcNea8Oi6lnmuSWRU23+09hiZqX
34jjnvDmA3E5vR2UedAMzV9GBhfXjdTWf9u4tEFBKG/4NnAr99mo64kFmxrVb1uoURXgT8dvmvv0
mPeatS1VNa60zETMCG+Ilqv+ietlXx5H25O30Ro2b42YY52OtSMeNLf0cDIxEt/bTkk+5KAjZ4RZ
IG28qIa+/KZjVIlM7FMXMN17sI4+g/ylBU2MsrZrTJti5w7LlGfLjFkPIlGfkLJ148kHeDpOAIhs
LWPYUY4mF8PFPq5lzZVptSqrAhy4BdPFLO46MOamsGFTkh/2akqAzXDr2BR78XlsVhMXkrRKlv5J
9fSLaFu8hI3l2zcub8yWYWsd9D9SVFFFj93sUxQsgfdvSo3/4FI2RnQ3CcPARJ3XMb9NnhHgLmQs
IbAYXAkizJqsMnksEUv65PoPB0y6k+4DCQ3orOlkO9PNGB75QT87/4ii9+SGYWS36Q+0zJ7aHvkW
GWQpPJMzHKK+TDv5blncBHh0VO3zp53e1unUedvRP1iWGVS+MjxUzAi9sC+2QADYzFPYnkdbCQEF
gt4ou5oQk4yVfG1SyPV6OfdSD+xfybwFn1EgSMWOFgChrFNUEqXgoUr9m5o9gEywWD4zUcVRnw9x
QAJmauKhiXkA7NG54sH/n5q0+WFYatqX2Ljbh8ukN2XTRA/beVCqXh5qAbJ+HipNmj8Qr5tKGoga
2KeV0r1sNZaDEWssw2/fnbjgBrJb+pTOA3bgQbsj7z2yHqvYWIv2zLiLezMlSsrzgOTio0Jv2Wdr
hRlbusFoTmWg54+5TVoMoTxpIqfhhLpZdJ1xWHDTgxl641JHhR/10VNvRQA2Qb0p+9SG5BRnHPdT
ESWN1WbQCserK634066sWNzGldHOM515PfONO9ZVga14oUGJ+nDv4QrbytxtDmNuIsRYrw1+jSXf
lhq5aNvzUp4cQ8NXxiuttyypWX5vMKCUz9JWlSz0FDiv3LlJlZe9PXwumw5kaq6hK3eNrQO/AF5l
90k2z3vtgEubdHIG628bDXKgQpdDAOeznsAjmoo/rKba9TIaiuSNL/DHZ5Xf62++e+tLa4zbacs8
8E1aJdvNMArTpfbs7/AQsmquqU+QCKdEdJUoFAmJVSGGbYyJcl66f6NnpqWYyCvh/jXH+jiqwPvr
XzefdDHsD2e2gb6CJO7G2yFm2c6PuHbLfJtW/ashnP9PCBf4XTrN+KdKaPBIy9KaHUoBfXcvuFyY
qsTSg4YtPXEq923Q05kwrcuYtwAC/MysdekUtMdTtxK+nSlxBC98t9HBy+wPH76Mxpa8kvqaS1uv
wQdlErOTxZPRtLYintIZn60fTxVTNsDhEnN9lURsDOnom3ovNCf0w/WtfCe+qpyzGKdZX5RwGeYU
gvS8yT26ZhwE2/sc782eN21v5OVwd/2GhmWoc39W5lku3HBFPIza3DWgwkfBnsXX1RC/kGT9akED
udSXUrQmV19kITkGc6ZK6W3ZBEYyFDNthypNNCqyNNg74r9x4Bt+z/UQNpmhmOOx11epV8/su/Ol
ikSCFSxNlEezjHNBT+oE2VXFJ8AEtzr59rL/c7jTw6I6+uqGhO6kzYcddgRSbiHRZitr4A/hj/VJ
U4Ayg3xtQGmjbOo3PYaA6jy7A/UZ+86stIVbm/VENE6p0uPwbGQjZS5JgH6HZrebDIbbfJUrm1Fe
dd0cZFPbxG/7KGV0lkaWvyl/7m43a1b6vmJlummCegkZ753tXQSbcjOBqmKHW1LDkeMpEttZNbUg
6lpGySku28hkAdSRxWqn6lvAlk2lVCokt9JHH566s6H1aLWX+g61TDtnXeiWU95y0dyyDkuiAqLZ
U3m/TL3M5gOxSSbnqb7CbskI5RYBbIKhriM0bltp/LQkO79TjOPIIoB4Yh5jEhN5W1nqjXl6XNPV
Wxswyrp111R72nx7ZYw9uHVH88APbuqHILDq7bY5VnZ9tw+qPzEpSlY6r6DQmc8j9RCP6FIznbjj
r4kWy4lMp70k8V12+tPMh1WmRx/LMtOAE8epwjj3Ye/4O21ouV9lHVrvfmWXf8LIWWLmnhawml5o
TLrgr22KO3i0b2evGrfMdergzmMmXTMYx+HdzFX5vXMCHylbdPvk4yH1UoD/Uac7/axOVtEu/Uvs
VjsUbcIKmCGhNqKwEm+A4PPG/VqYOMRd1mvrKs5rXfCndkpIKFpDHsR8W3EQFr4yVPrMxxSEaagn
snXGa70AXSyRXvLYi2ETpcFIwH923qBGrGDoU+xOcs23OWAXsOf68G4DLS0nW/UCRDT56/AcedvV
bbsrGaeEgPX/iT0Z0COV/f4ZrdNWnY4gsdYcwGgtb6xqHtxHC+Fod6pC0F6u6ya6J9Z6c8FweqpN
NAmEDL4uDZFiYk9Mx10e68nxOwdbV2hzU06rw7sRkQbO3HnszU9v4vE7RXWtZEp1ff0Vy9gYKC/V
8NdWUe3nFnwp/37vbvGlYaOJTzqogdB2p/GoBKy7+kyL3hid54m48UeFkzRK3WEDBYT4WNmTZybZ
AteQjDOmWUGloc8ZfULzVW6X0lFaMoe4zg+x0yt8BrxmkF36emvziOSZ/anBDMyb0/XgttcH/RWX
0zwUa7fNDpdEVXcdL7ysLaDAxGxbWoXhNp0btbhFX/tSncZJ+zI7dDzRYxYfiX0J/S74yZnKwxkD
BPD0dVRnp16oA4sLnqEES/p83E3trIAoN0sdqQVk1aQKmg+gvhK7IANQxUm22WEjM1fUzI8Jy3JH
8wElX8UINP3T5W0t8312w+sXohOR8ujxv5I2gtteLMmbGS1eZ+RuwI/rYK7mLX8Xfw44HKaaAclC
UVeH61yEMx+GqS4o/3h9QqSsR7+fye3Iqm8jsnN+qrpGwUykBXsCypKkK0S4qYmxHrkFGjeb+Ox2
XRsrg1oIPjDmijUjuqA1udYuxQyy2ommkV78QLwig7vtbPM9BAbVJ7CGTn9Ls2zZPlj9sVQ/cJhJ
64LQhCvfMf66pNPkHL+SRktIsZ64hbtANkL95IlY3HSm/LZ7FEwOgPOlu4lsiMMVxs/rPVE09RRx
3EfNGp+qrYTlsgLvNZnL2i32fbD4p9uwsQl2rkYGdAI7ooeruI48ZACY/oPXsO7btEw293joBkf0
bxt3/kdZuf3xRvgfv3ICreK+gOId//qzt/QnPtZeY8gjLf1pUbj5frW7o+RDiaRbnze3Xop4Zbq/
jEPPlTjR7hGk/uyHv/fRU4RAA3GJy0heunext2mw33z0C9R+Hb2/FEsczhzKBL4cHIPKvNhN3x8X
dEAQR/QPzXVwHgCunJRau97cHxPIQ+ozsqqXsd/53xbo27CUE9oU3LhQ6tFnFyFGwa2UrPvztCu+
0F3GrgIwFcH4Jpba6jOzelLcrYKN5jR5VpQ8mzVcrZMKx3UqCD/vx7s6pt449Vw41EtgBnuFa/Ya
lY2Dv433ddPheL3+kra7ITFB+GMjaH5/dHjCKmYZ2LzgzQTL5gQFssdZisJvWIwZJk3fP7T7dPwb
jp57a+XaucyxW35s4E7YjtYdMszrdBylUs/zmpdtNf/VK7xfATnW/jaIg+rCDZouydfwoBmzUnX3
uAbh0d9UFvWkwEFrRi30Cwv1zJnWPnHffJRhXGZJOM9/u03PN5xowWdDwxYb5bQ1vw1+O+vR2XyW
3QX1P29M/Kcl5vYj2oKfLQkdBId103u1xg0dGaz0Xq85uHK/HYdzM1fdh6N2PzzZU6eACur9dwQw
mnBXdaX+r/Oc9jG0Z8C8lglEp76UxrrVSROPGZqcek3FPFdDqtYg+TJawVXgJG8ulQySR+QWAFdl
WUX/pOdX/onbP/Ffx+iY3FPNtLbnvahaghPtNkyDtQndSxW45gxr7t2Bd4Hr+WP/SktHcALfiCmq
ber1n++STb6gjeC88YUq5ngS62kbRnqKvSZxzZPoCfypA+JBCij/obCDmkA1rGNBHrOVwOREIvgj
hhoYINbX46WqjvIvPPb0JxbHEyLzZMjbyE+AvOdk4PJ0sdalizWgLsMjHRVzpQBHl6Y8dG42tZ4X
tEFzFiq7V2e3445Kax01ds6jk4wppytNlsHOaqF2sxJQE/ssC1s/6Ze13JabpcHdy9KUtL8ZEPpH
VK42K1g4B5eZZ9JjG9MeusypamPqI5v6m6ytcMtqtrlf3rWvg/UsPv6NFSrPbCun5iuq+VICSn3V
C17TKEU619awb3p4FMEedad1HWfvUx7x8LVNewvYbCuQ6UjVx09yb6mILM0VAAoc27qnzGlOPg8k
QN6joAr1k4onPYA09rt1KTvdCZQ5c7JxrCBfSU1gbVHeS4u3P1YuhOGMkvjslSYqT9KOmvlBWh1t
uNNaB191PNr/IYetlhSI3bZfD6YirDtes4m3o7OxTfYxlYeWKXlzyl20xTDsS30OtgjqdWYIu0dT
1d4isnLIOqmQc/h8VxZExr4UKmjH6ZVHkAVw6vfWOdnKXrasCYWci43hV+YYkkb1paZar4hxXC4b
i/PfuTh4mIA0JSBb7kGXrPfHvEuH/5xMkI5zQVfnRsReDTi8qZoZfQiWU+0E1ZahEBqSIevQgLR5
GTk0InQJtTDjbEI+VViy/XWRTaqfTg6fXZudY7oaqpclN7QfWZkjnOln2KGiSbfG12SLSCPidNVV
iboh8UBHPUIuEoYbn8sgtupoSWd0/qjBtrBtbqvZSfZ0n6bgy1LrsDwe1spw5xsyHtGi2EnaEir6
j6IaNWaLP+8qt0yFfmaLEazmx6A6Ky0PMenbzpjDPV03A8Avm6co3EDcU25dvyzUwe2VJnvUAM5M
RhbQDkg/EiUSNEe+bhgcLYCUbNAhkheBvIhF+pBQGVO31PNtONYmvET4/VSugrk6brqqpcGu4YcJ
TuvuxyusTzDU6PJE8FDvonuZ6n3+yUJTsnBb9vBalU5ww12j7DwxWrKJmuEK1evOupl7U/UpLutR
FGVDte0Bj/tX7Efy6E/etDHHzM23YqQEcIaCHTNKo8GKk8Os7iU6PGYv9G1Pwj7WL9tqqK/eUc95
aS+T/k6MQt1IgEbSVyC7rpOpM6d237lfLO09okPP7X+MUd+KfJYO3Fu7VJ2TtmFl01wfq/1XV/f7
Dfe9uYtA6CE3/brqck6nl8rY/D+okw07teXEeRd3ByHKW80vPipt9GyhM25BCv1xJIWKfVp0Rbd9
+GS8B9lYliO5WNvRQYR563hLXmjnk6dt6QBDoxTPbrW1692q2ZeaAQlliiOfZFk37KluPXxn/jjc
MTwtOHyQE7jkYp4GJupryFUjWE0suURAJm3ZpcokDOPu3kzvQSz6L85DFCBt1dXPdmzXxfWqNxR5
enH5RbuZPMVxCdMqnKBDLiLL+aMkAQM2lsE4PgdJGXR52w+cBdzkRAxSxMVV1kHhcKHtB3fE7s+b
pnQBZyxqjGo7rej17xOzc7+AVndLRlaxaQo0HvDG1riq7rUVzvDL70Eoss13eu+mtTvV3Udj1cNq
uXqajryp3RoSDYFlAfejuvPCz4ncVAVBn4I2DQMEPo9xEcx1M+VdKH34BU+wNOyGDOuzZI0YHhVd
yttNCVgESyr1WcpDvC57bLeFqivRvXVli5dJ8HGZHXp+xMliHuFGwop1UU2pWr4IsipvaZIZVRaY
1gdftJAp3C8Vq1LO/Vc5Z0NeHNs2XVRoFvrBBe8Lrc6+tAju2f0P0moy5RKVkyrRDTrvIqX+29u2
KvnQcdcVwPxIdTXLz98wGms3hyMO6gwpoWdnnV1Gf4JgJ4iB6scl3yuaQv2xTepT1IfRfedv8z9+
q9aXPR3TVEiWUPviDVEEdYaGEnaqrBhCI+HOGomhGJe/yKvZ2BGPuw9jZMyPhddpzJrSWu8OZvG9
cAZh/yWVfLs/yNqqz5tlx68bRhM/dbtOz5dQG6bZoFetm/GiiA7DLjGDmdevhGIpZKQgWbIcGRRG
IppYEMrowwQHsI1yVy+5+FM5lc/0zVbNzYGiI8wif916EqsiT2dW2wTuqbEmmwtAO1rn0pCKC23e
Jfb5CEM4vtnplkdDVJDMWqdcRp5QlPlBWtrRBl0wJwkhjeW+l5fNnZE8KTGyQUwxA0krYuHdsARh
Y9O87UHGWblZmNiB/06mE94jqZ8oRBx3apzcXgzgKmCsjtIq2O2JWXzY65+U88bWb8MCVZ1HQLEu
4wkdVyeFfRm2Gy7IYM0RqYLn7WiPonyrR9TYPrlU0UlHYJ7ZtgXhdtnI+umzsHUNVzYyuYpneuI6
GcPe/pOgav0SgXI7PkK5BGeHJSS6/pvczeLgdXyDSxU6m60y5t+UFSc1Shv7tanCDYUy9ieR+hbc
yh4t/SfNr930QOhtVZ+8bdh/tq2am2xrROidfHYzaJph4H3Ret45ApKodW4Wi/v63Dbk5d77YF/W
if0rUqkLnRWdmbFAMQUgnn3Bv2JZudzW+c5TmkqGoeQciOOWX69lyf/ocw71OW5U6TOBNK3hwLH8
+T7c+fKyXjbri+qRc4ILBbOXJvNVYm9B6w6noDSiejIdxH8eas/Xp5A7Ivp2oyn6wA5b7qcdDjO6
FUm8/PV4r8E/ehdEbgqptkptAFsy8voKuYqZhz5jeJofnMkWd8JZ/FNrrdtDMtUOwQJcCY8jPQTv
aCSXsDAddgZUgfHiPWi0Dxt7s+e9TJFvqmyWJI/elnLzfwSzTJ56Xx5tDtffb4WzBsMbBkCvv6vQ
f6xgy7UNPxaX1kUnElgl3EfXLiIoR3YaX3wculLmvRdj2F4MP/EjdtCWELcQRczZat3pHi8QWhe5
4o64CkWE5NrGpculHlZhjsxzq1J/Uz6zrglYjCNvwWpu+cRyIE30e5ikpFSgaL45MinK6lubNjnO
EX6jIxeJmf8hi0UMXINtK6gN35w2fNiF09TlLWG2aipWb2/ejyXkWbuyma/HUbG3Q6pe9eNVrexM
rU3za7eAfdOQexila/m765foHqJ6f0GLcvyHHyrCYwDMDUKDypXkkrrtx/u18RG+DNvqF7oJxIee
HGCYjZswt1HdHukEs/OKUEb/21ekkywGInr2wnot06EmnuyK6U93utrj26Uekx8jlPEjvS7d15Jo
tqmF2JRbIdvguXHX9WmcHf1pT17C0JGs25PkwwH0T0H3U0iGeqMCvadqmv2v3vCmotsi562tgv6u
l8Zm7sKCl1Pfuz/I3oZK5C7pg2jYyU7vQ/PP0QDv03pV56ug/1TU1qWH6JhrOigvtwrtTMb+XlyB
46LRoTy1+zCdjRMNX9PeeTeqDMKbRdvD++Iszl3lLxY0qs9KFAxTnScjVF+wuA8oKHXBHr29oD39
rx6Q1ZBZnqSDIJXI6hwmC1KZULL0pbl0dfIH7x3xHuLKP03ybEeTekIIF75fX+hz60LpWTsfezN+
cxm8Sp3jIb6vJgBw1z/8lCBeCOZAdr9Q8iaPcL+nJOlehi52oTe5a7Mx8U9iPZa7ipyHwda/USh8
9XpDijAcdyMaxZQ/3YGxwv1+mZbxRzkTmpk1E0qc7b2ZLNYrkj51puJpHXOkcuF73CJvKIJo8bKB
XfMhqMMIkfik5v/C0Lg0Pztd9GBox7zZlnCpgH5niRQ+HhGPNOsjnnWebjAD5N7xoJeTGddRF7Vo
D4JsJifKwrgNPpVrrBeD+fNjjnGF1GM1P43WUP23IRhntCLB4U/Y+/ZPzULx25ot/8dg9c4TbPb4
bC9dfysra1tyu269U8Vdce+Ma18kANF3sPpMyfpw++8RnSVCm3Gv09ifwkKjHIJ/d5PHQwVXpdGq
CnDW7rfTuseRdokjbmkOP84xImkIM7LSP8LhiP8obv1bF7r0O+lRHEWPDjyJRMyvwayZc6iNrfb9
gcTK4b1yFFN8LOUdUBmW9b4y05tbKvtPgPWkYAyAvF0leF1i3F/W7KMVNa1b6GX232PelUu7rQ10
BgGvjORvFff287XTk5dxjty/TXJ1XexBheAvoNq8sjvYQ3dY0LonjXOCXIs+kHH194zII280svRn
p/W7n1zOEdRd6d7aFoGfiCCOcqRRrrHP+xZ3d/aANBvhkDVArzj9/tfzrfplDzHmdI2wHqOh3V+N
mN099RbpntbJbX5ba+n9arZZ7jgu5uOGYc1a8Y745Ru5Af2vnSgfVMOO33zNdenx91dlAzQiV/c3
gIB6DVF/olY5Qp65fez4ewQE+TMScCoAmLGr5MbpfQssMnHl9RghsOaIK3wD68b7Vo0YZKahb4pt
lN4DasrpTqGPvHMRcKQqGszTTmZYnaHPc6w82AaUkHHNUdexRxZAheNzMrUHjD4I4ntZLc1LC+mN
ttS2duDmaqx+66McNF4rJETKWON/tV6qfAnJCUlDFSQsDUFDp4Qj6kMiGfTJDmaMfDRYLhQw72q+
pANuArmCDtHzY/NOk8moc0e689rkYUfswC3i0GX9Y5sdNjzVxq3lhXHE8V88OnLdW/YwMCKTWJb+
Gnu52Snomv3h1fTdoxhH0PerXNHBX1pZbf2/uZ4G8cT55Xn3bXf0NqteXM4FG4sJslhb7Q9EkEGH
LKUdnL5AYbKJXC7dZFijBsq7085Mc1VnuxnaYOTH2lr3FqdHe9ywZSgkfNc2Tew++xhv3An+iJqe
PdPq49dZHp16t8IapV0Gd9+YUxPJMnpWcRm7D1WPLroIgiq+wQ5j/iPRuumz+uh1fanZAsbnoWdc
OKEI2nf7VM9OH5vH0QplNJ0WNgxRnZcIlK5JY7lOKxa8ZDqaNymR5K7ceMrEvwZIh5DlCAIeW4M3
HQdWhQCx8nL2ZpQcDa45Q/fneMA3FKhjY6QLypQSl7CFfMK+70aUi3TFXUtZkXPYwl0mhN0QSjLb
kdftVe5tYe08DrBL8cXtF1Xym4TAkf842FwA1M1IZ1U3bknJxs9+Mat1Rn7WKJ3GKwJej6G91BRd
2fESHwvlYezJ9imKm636oa2IyzjWxEw+IoWZNTjG4tktdZ74Bt5Dp9PDzYq9LoIIYda+9ZEJJKyx
+7ZlfuWWhJV3iDGLBqVfe1/7kSpzfu5msWHO3Hj/5Luo0d6H2/5HY7C1fxwzp+PvJbL7nZ3gEMB9
abVUvf2L7GqXpBnDtNq+hFo58yNtwrV7g3V6dM8kZszI4/0ZQoZnoJ1wQ+1d3zyGEzweQsjF9gof
uiY6d2M5qO8wHNoFdgbZ8RtWhnL4OXragXveXBdUxNslM+raTE7zuPe4XgHLaYVxswb3UXk2e7jD
rLGYcV14tqUYdnsUp3kVE290Z6PWKA0mj9hrTpbrNd5nrZrIeoDlPPh658VajscSWiv+gZ0FV4E9
1CP5tmZMxHOHXjhC+zh45UUYOypTouAPc9MfuPKelqRZqMstI4+dwlj8R+uU31ZcXaxYHzuqJ3tR
ys1Xb0KKDNw4BuKJAg5OYRPb6CiGcAoAfigdm+cnqyY5yEorS7ZVQgC+EkFw5idMootjRy36ZKzI
urvBu66hjKMZ/jwNt7GqSHJibQ4+7S7Wzh9fhCXWkE3hVKEqW04lPCcWqGtWUDkn+jxWTD7FxEd0
nbxTi6/O3kEtpnfDgR4zWutmBiAa3Mnzfk+2xTMSLa3lWtlVJ8/Ea+HYkithWSVDK+6aYL+nkpt5
HWurNeYl32ekkfxdEZDMs4YJEQY4fOl8CHv05HOATEg8lU4MGS5BJuZvTUH7cMuwGc14lGoE24iC
fFHdOipx1jMMhbL+oDQp5+9ZjsFyM7igtAXS3rrkoa0OedaR3vp7ohWsBIhdJNNFyX1Y76yhLMvc
iVCBZsnme/5vvKa+KAi937ZngYjJOi3AgDhZB3zX6RHF4GLYj6Gt64FNHAiwkqawKncKeUpdYnZy
u603N3dEx8N/ioG5q58MikoOkN7W7tm3QSIbvZ24U1xYg7mJGuuObto15higvQE2uyVWnTsjHFC1
M+nsW8dCN+j5zvfXZIJpXZTwcxn51qGASNThvFk7nAPUEpv4W2hwh6C4dbz1gQdW1Rfug3B73/ae
kjXsDPz5lRNGTLDPuL3uNrRB61WLfIiMl30YvjEBKnGqRscLOObwso5E0QUiPB+SzPe8KqcpCi5l
QHDt2yjH/3MKez3dQrj6nsEJYQP7FzFQsHxSkRDi9+SIinfVKQcbF3Rku/PuE824G8s+E8OyHpCj
mIv6+dzxKzmmj1AB0v+ycay4B8gs7/3zGAdLF767pYehOa2pUghzp9FxwxpVyS6+HaZq+F45SpLM
6laRnIJKrQr59WRscy53r93uySTHAGtYo9bn6Bi5vBuCaF6ibXXYgry237OtI8eHN2Px3OXvSNS6
g0cxgFkIT81I7ceTTsa5pXF+A+W/j4LW8n9FZqS+k14iPZyGKaB+IZ34JdY2/nSMdzcy9JPyvo9C
ByCiowXPv7Xi+X8cndl2nDoQRb+ItZiH1567PTse88KynYRJgARCIL7+7r5veUkcd4NUVeecXUbs
Aw5MTlrMjNmNZerfn/ErTKjWyu/6O+XLprkkXLEoODMKR7/BO8Cqb5yos3eIO8axJxEsLEckFRMM
xXvgNEV/YjCZOf7JeFYG3utgOHB/yiToy/euAd0VYEKtl1hvEBvXEQsT66a6jRmbGEtQrTEGLR5z
jH1kGCr49I7zqC9jkDGd2s8sYJK3nfaI2QBFapJxOwJFrZ66FHW624h06XEaowOKjXWGKvsaoASO
BRN5p6xKaIFAsg/hUIezv4fQHwfmIY2mbj2Tq5bdN6kIVA5+i8B5kpJR562X4qAud9IpaNLaeZny
Z+Lamg0DM6OKfENCGFdz77PO+kaQ5m7QidYiKoiI5s5yHChb/0RrrPQl1Dn0CcfEEzJJojL5a3XL
bPgoHbwEIedak8kLKpB2mEOiivUDmY8wp7lp+JzKXZnOaJzUOireLkXaNEc6dBljeopa8SMgh5WP
MZSL9h9WSVX+C+brGs7NqOGRY2vHwWYp0SpXEddSEclNkoPBzvHZ4c4MtjLFG8EGUZ8nvKn9Q4wJ
oXwSHmmrw1qHSXeeba2pgVaQT+IcVNRSyyYhS0iwM10jF90Yf92X6TSXEmw9Tc1j5lG25iCkdmoS
4zqz5lhGrlf0u9ogEJwIb6LE59dFazfu1MTdXrWD99d2QjRPePOj0WBM5d27tJi4LrXPdJT6nBDw
Rz9laf6DNX2anY2YsFHvFFawJN3FuUzkt7s0+WpPtiiS6S3qAFh0m9KH5LQpwJQAdUHIYXqfmqKJ
YPdGKU3W4i9xslNtYcxBoreqz3Zgwk4m0vWWd3wWpiNhwf3jvQT4ariZnLDqh10X4jm7l75Nkbqs
5xZHFxoYFphQzg4DJK/JD9z+HKyGiTkSVaocdEWjkTwPwq+vbjF00QAV3V38s+cvQ33MKZimU59Q
49eUgHXjfK7MN7Czkq7J3sOph9iwZSaZ62UzJWEt/lDXF7h14c3SqkSIsPmtDXSiwHIwYX1G95mC
bY1hm4oL4bR7LHBd2bcC4xeQCofretenThz+cL8ozkaSZbBV84optinBAFSbQEW5OlRZ5at7wpZO
tU+1leGfPHETM25Dtw3nQw2uq6YmwbS88B8s4uGLiRV7fkNQV/XWc0LGQBvydiRwbSR8zN1F5UAR
mFJkDMc1GpLc2BnJ3ui8G6NruVzIVycxC077aKrq9qAHnZT/dM5xhk20WMT8Qug6tcfCB0WAQ10v
BYRxCkTvmhwjzohDkJbE92TQfdu1y2d3J4WhlpgGwwsScw8kL4Du5/oWhw1Z7tpcTQFDMlXtqeon
F+MJyzVgNOixCexLqFlVd9UnYnlDmBi+g5PUtl4oIklv/QYmMgxHFZE+O+lsEb3mSZbO8guwBLLd
QdqRaYyNDNGiY0fVU+5YhOp79uDM2IqPTVrQ5fJVz9GxjaYYCyXuJT8gTTYuOa743hbE6+bcF9Et
n/tq76elDOQh1MZk3yRRObF2bqo1y1CKyrcvkoW1n1jAwk8Zegu3mMRRVN3WU8QEcI+3FB5D5E9e
eeP5nUPsi+e8HjCNaAZPO9YMifVWl4M/vlN+jurdnwlhs+aXq2q+Fa5D7JNCLBl2diIyLs48792Y
7ixVFVlak3CBOrRQRqcvbkPAIj0qp5kKLKN5vbJLSnRAwlOZLeNBNaPVv/yg1fOMo3QuuxDFQWLZ
PBPymvzxNJL2qzWconXqH7yEN7tjtj+uPMJyAL3wC+O9Uz6u9Mz2d4MtxfmKQMst303BjsVzz8Fa
rdhLXS/74mPt7dEOMSYoIpNLXezcVuoFj51K6aNdE9r1B2AZ+SaKNRP6vKlJhjEcBaysnGATaU3X
z3OojKM2kC9CJ0NyxJrN7c2FG6vbFWbxOOyZMSZ9h6lhNHGwC6MFufoUUorXryxT6LGTY3GIlj/Z
Wgz2hzmAq39Q62L/eSK3mvwrp2b2/7qLGk2zQQkNhX8nsE/P4z53O9MdlVuNvN/jnJkk5ZIqZh3t
vKWHI7FNcHoSaRGursRRMOQHxuCTZD/1jmHHVCKF9d/7wnjmBqap0s9NJ9PoflBO3j0P6Kr1h+rx
cx3Kec3kvYsEF28CJ6xZukNrX31FTPzzc4RnmnuEW9TbGfZeV1u3DNmm6KH7hK8rQ//42bXUrDBP
gu76LyBs3y7GpsFw9U1a1msNXCGonH1gwvYmL9xVvEeRiLJngmyk9umTG7/beZIT+ZTldeydFGOt
cJ/0nEA3mudCHaE9Bdh7pAs1OC1ZSLGzC0nzC/wOd76iBVZ6kKiazMKhZFUYPGLGWcNT7MF4qk7w
bqZJH4c0wyyD1j2vxHcim1QXwwMWxzuSA0l7RotS/gp4OmScMxVr5exbFJtIc+diIVM71nWUeL76
KHWGbygxrZi2c4E0TFWvHEpROXvd4uxWxKv/W7WFEDIm35r05YbFj6xV2mDRDJy/c0A5IlkHGefL
Ee/kXN1HirwNm6nXoDwUYiyikw6vaWXgE/QWl3FZSXaRTu+nqyc1Jn59x7fmWrpir5X4AOZC+Wfy
11146Fan1RQf7Ur0vye2lt5Rg3XeoyEqZ4c9IXyXkAAn63SnaxV3h1ItUySxj2Ru/EWpXgISI/tL
Sza2cbdF12bXJT3oNDmfNBDRwhONY2nZhiF+9nGH37IA112R3jD1bbaUVUdz3jU6+HQYUIVPquHA
OpcLusZNhwGYZCB3loFP0njebuzitGSAWBddfZmQR2sgRSuHGXvTFINtIDGqPKz8xezJlLEdjiOM
q/FlwDVyPd/6IInfWkv7/hdcQipfp7gTJLhyf0nI3HXopm+kaFz4JTEG2jfTZ8FwUFWX9Z/4BCzd
M8W9W/3M0jXyCbejQyFHLpHXGMuFb54cC7oY8cwr1x0eS9E+pe109a14yqP8H9KJmKSJxewkm6xX
uYpvy17gqB8KvByHVddmOlrgLtU+BHURQWYYMF3cNkXC4C4Ll6X91YehzB5ksyI5znrid51Tqjdv
xwq2af6YSz5eSe0TcfYe25o500UwEG/2EZ99lm2bpcjCY5Gkw+d4RQAQ7Mws/hETePNXOmnwjRfG
fKhMEfMm90g9zd6/20QS//udp2HFQB6zn6Tm9xEb6rcVJsFMxYZjtqGwj7FxYlbLSQ9ikJDOpwBm
ql/Qo3T3ilCMKLrpp7Gc77AfzOv1BzM37eeMuInfacbYlZd1dnjwyqFokr3Neo/Jc64DdoPgYSXI
Yjo3IMmufG3vuTd7lChHE+rAY9k3oyFnnJUhPUHdRGOLaTjAO1Az2Kru8yxUzpYUqB6+Fjuu8oRZ
u6+2RRWDPUgpd7AXVcUMAZRlM1MUpZuFgTzqisrSZbgLy0Bkr4vsM6y8oUzdcMPxVSr6Dx9Cz4bZ
2BIRgEkV/+WUaOmuIviWvq4d+XrylVXOsbavvJrVSUPUa0LkvUocUmVR4XXrrndzkYb3hedTeZyb
ULFuOVa9b+UjxpupjJ5prALWTbNINQlf6swN5vMyCIjTM5/vSCDYZgmDproKDlDxXP9JtF2lnyLL
2PtVQ0zwPtwU5fOQgycRNwSIAbga1/RpvonLKI8BKiQyvZ8n3bSXphp7cqFFFaZjdSxtOLP6cAhA
7df4cm2Jvba/LhlFEPfrltY+6kStf/fZJPkwSs+7zGnmVA/E4CSt4NBTyuw6kiDd0TESVXiDI5Fk
3y4uStR/5LoSOkGL9aIk2dEMCW0rWYJ8WPfIvoxPU4z79GFOFYfDHpKTyR4Y6rbVidMGGYqBn+On
n72k6v2wg/IZG/LpYfYnfchIjOivF75OjqVc3iwxavoG/iJzZXSgxOW/TOtVnw2J03BXc0+pelsV
HQPNhK1L/rPIsSfpbdLVxfqpAWBAgmMpVI9JAad3zqMVhN1k9pnCWIobsKw9fw8iCKtc65p0fFyR
ohj641TJ8J05E6DLxBY4zOFRiOrkV1q35d0VdjPsxbBa7EsjbVj30DAUcKvzdK3LKgoJkoDdbjK6
x5iEYTOe0uISz4be717OGRkFbPaRnv7RCROR3CL1XO1WXVyL5dcwe4DADixR97obun7r/l1HlamA
3X1D6TsHP1yaiQ1BU88nuq4IDztCurl9ErJ022ewLmk8n5M1CKW4EDXR9T2pnPrQ03w3fxmgM2FC
q8J5p8meghDxvenFm+OJ9lXq+WchFcZ9WazzM3OJNDm6fV/9KQtMqJt1iaYgYezqjk67WTm+goMz
Zet7yEvxJzeAmlgZBFRsQ0sZ3DThMsz/KO+9xyLsKlTMqcy8XTSRUSL1pPyHZWRGdRBOXjZnh5HT
oRW2DIhnLuOT8a5eDtzKJvntMVPt4YvMgGSwC+GmnEkp178GEIPdfckt3HwbwpyuR1eelYahkz8G
8yvnbJIGGzfuY/s2GEuFsaFV8sShZzR39aL603o/SkKJxBTXwWy9wRtpfEJz7QhQKVi4TAgIC22p
cCz5C8FyzNZ45Q8jVzxAjKQYkycuHvdbiBLbN0mf4DJHSdkfsTjTmBuAYD7PaE9Hu50an9h7SfAr
Z9hToacHrV39HUJd99f4HdD7BG/UC26dAHcD3FP/Y2xT9mqIHrPZKZqkai512gUeuPOs9ffdONbT
bYV9UT1F7EAL3nHd6vC9aMPJf8hThhk3DhtJh5sKpwFsGBG3/vDOCDOMzlCxxEWOamHeHndZhuEG
rusxy0vIufyyTnOuRZ5rnKhFHwff2PO6wd0ONTi4M0acpD6UwUpgK/bczLkfK2GYdreWjmeDzpuu
b2UTtfMd7iFIEPP/eHjA2uVjiD9UbVKhs/WStU6sPx1uy1RTLjLUZKrSlfwMFt54Ez43KFsG3wn6
HJqCUQVPIO/KU+Mya2XM2Ouq6hjCZm2y7PnilqwlF4FVAk2vF23WbKNwbfB8AWFjQoo3N+/Me8DA
NMRyljK/95rRCW8oo2L3psCAN904ZKBCzKFN30zvYRQp5+JmWPMZv0eLj/UtG81w8hniR19OpoDA
sTEhms+6aYiayqxvHnCaLh0VV5A0ey8aKBioa2ZOlRQPF2QX0DENRvc445yqPP5luhpcyXW7hHKf
im6JD4IpdfjLB31IcrAm1Sp3mEP0F03zMu9SunBSpPVsfy1OXevD5M8BiKUCf+S9r+a1vyYz4ke2
hxuzF21RzPsR3bF+nPM5C3YuN3p5b4W9JhDm+ndFSOe+wI9IDM/D87yPRWSfVY2x+jZwwHDdLByR
iFrN4F8EASZKZIoORuVrQk7qiSEdEU44TW5wVD5xadzmTMwfh6DJz4IjjzzShDX+gbunGjcpB1l6
unpewg2MCenxJKSkxcIpjkk1QTLRDzhmm+BnBipREBcN2e/jYGe1A0kuo0acxgDSSgWZOBQ4SgbA
gLqLmIlJql42koz1YOc9u3bZSFC4tPucjHMIhXZbD6424CscJ6O+7r1/nKcCR5IiOdd2l6LCwRoe
SY+VKK9Mw9b9uNgiZKzpt9/pYn05bpdU9Z9APEkPV8nUptflhtrJeEiZYBARI90qcTPK0lzYuij4
0nN/zPBBRl0Sg27vS6c/rcBZ7BPkDiJU9NajfbUlvmJ4NF0d2oe+b4J/Kgj6vwRB3eiYRWlxH+SU
mPu6mqiq3I4ehVaZlhBP+Mg+ZKJglf6I8K6aQ0GxdU6KCmS0zh0BdWKtAv5voBSuM+s21s0hR/h9
xgtfk9giOnwLOLAnMo5R2zvwewTP5Lu6L8/zm+pU8+W0BzEMETMFuIzslaVIcS7848uhdpK1+iWj
5f8cF+XYJXfZALuDc4DkS9PKi8tcKUasmMufQMTmJeGE+3H8MLW3ldLJcK97V73yG43hZ9E24/Qd
lYyAGGrrpjt5lRn6cykGlFHVyyLfox8DRSmykTCCZ0nAo4r0zV6CmMB3Xlbt9OTjY7cnh9E0/BJP
NMUtj1b3zfJiER/WocqfJ0aBwU6GVNd7WJ04FhW+0IlxQVSmOxjp+KkLVopgYRlG1+2+bKOjYsvD
TVVU0Rqqvc/+hea76QQoKQZb+ShIRXeRX/s7F1UZZ3qGmZKYmRImPsEiLqBupDVlIRECyYtk96wW
6+UWJUa1u8UwI//tVKFczr6CE/LoukVur2woNqri35YigdSgPArMVeFi3dTuiAK3yQjb1fupqRxs
Z8DgovsChfEv8zon+jPBM/0YRq+qf6EDY/9IkJvv0Qchxabr7J/RyrjlC+Va58SUM/3D6ElcMgdO
F1GMsJSk15PkqaAXrw/xOENkIfTpAVuGB9xCDWD181YMwOugs5CgxjxLSOMhINrKGDBXFcSBZkVh
516V/tag8qtXAqPDMWfobSmxGpgaoAmle58Dy6nPfRbhKs6DYo0uKuP1R4f30ofCNV2/1Qv6yoWJ
oRFUVBI4n+k9vI2Si2ZHtlNLCAR2vvexZJptD/jLwyuVJr9m2jF5GHhg/jkgVK/4gR7gbY4h1T1k
Td7mx3JM3XMrhQpvGVkSqhybK+uF1qp8aRj5QPqjW/C3oFfTo0VgZLwfCY/Yt8POwjvVJerBZSOy
2LL/q/sz8+CgyRpWfsdM8dgUgcDusKWkRbjdeFXnxUxEtNS7pksaFhebbExOVAIIo2ZuXHxmyEcs
s5rX4ZnTAAfvWpXjsgNgtGKwRHkOsqPVar3vEnZQ63wOxTG+KuIxok1yjBc5wmnNCARUNz07usLg
0PFFNSdkkIImmV7L2ytnjJLhkkrGLt6bJ51Iqz2JwhIvAPGS9vc8xV5924xkdo9Uba1m42qc/7Eo
bDf55KXyqOcaxl1A2uCjxAyOUErP/BYD86D1o3xiKUbMPeGcFn/Q+ssI8jNHKs212xV1xFHIWJ4c
eNHEPq8YtXN4U0AvdPcrgy77Bf8EUf8bAbIjP+3mbSnADMrcZQ8qWdy0wCSh0huXv5m0Lyhvkpsm
URwZWEM4wasnb7ItcqZXVl6Bgagv88VazMtF0b6JMVtP/ehNxYdw1xyYog8VyRyqwXYD8Qrsubtp
jqFQjL7nBRs/MNk9XN0JNUlhEzngvUUzchwHllDq8b5hvR5Yn0TMtCEhzfW14qlf9PRRLZ5YQAP1
S7MLwIRle3R/WL3D7MPM4Qm5uGQwh5NhWeV9aqtk2SWtNWyQKc1Uec/sHjHNn0UphYKQpxJyD4QZ
L3jHOcXOg71Pa9Sf/SGBL6W7PvtUKC/ZnpEcU/BKSH86yVaTDU/zYrqQPovSn9TCevjgjLflLaSJ
YQcjzKaoKdNyrvgoGYy0ade848+o/vhNzKZpbtHIoj+o+YEefuleBKS5f+NE6I8wshQwB3wWGG6q
sRubdqeqGSMxsSBb3Ib4Pxnn1DOcD7/Fn3P2ocgDO6laK45zky3RwfaDsL8qnw2hCKlZKi8KmmmJ
QcjP1TEd2oh4rWSsu6lXfLTMgqG+NowkUTROci4XTFgpRIkC/3x9wLBDt5nMi3iKncbKXaX9Rh6W
0p+goIiGu7NIs3m6W2QtL5JnnYBZsjrHVl63502dcp9yVTvpvg6i6XZVq4f5e+XNvhHYSYlJ92o6
1wH5+13hTw2uf1vhBc1zDwl0w7IvibtQJ+PtQvKcDmp1htuuUATnOkPB9jIg0JdH39DIbBIb1dHv
VhOz2jQM/P9wxRaP6Ujs/kherH5yZicEfnAVi5g7D8uAmQkN3tkA70Cbmr0l+p3E15gKzwqdO9FC
ECuKeOnOeqp8HKAS8PeNKd5HtsfNO8IUnvjNnH0KNrgB13tQRrrYMj1KMJkyuQPGJSJ841nihzh5
Nbmig0cKW25Ta5zf8ejoBWuFRws31XDcyNrr78UaUlpXRgOOpJilbayMI1HeVvTKHmsBX5c+0ZA/
vACvFezi+XfMZLV6ELVbTOSUHZCGHJntoB/7YfBJuhM2qo+lG1PHTo4hg8Amrw4dYWW3yLCMZAeW
DHw0Gbu2Og59IKc7RaU7nVQzF9+m5hBmsuouL4U1c7Cf7ArDqUK9UzsGQtQ0MLRdtRWsgDmBCzdM
68t6esmKKooPbTDP02GuZ/VTZhTa16ZYP3e1E0kioQ4JO/qHAJwO3tmZAPEavguc/WLfNDZoNktZ
8xCHgot/Qyc/f2SFTLqd6Lqg3kF6MGhd0k+P3dpXpABlddsWVrxqOBM4I7uu+Y27sBA3EgLum+cD
z7mBWRQ8ofOLN7g6K2qeX4yXNDUTsXKMOPjeVjuToMyXNRD3+NPSvyiqRXIOYb3NF/x1vbrP4qg7
T6PESAolInslbQ1K3Qiy1Divamnvw7YgV181SHClMXWwR1SY9lgKLaEwNQlGOmx9kldWV46jF3pR
9jc2prXzIaSfN4daRigPuQ+F+yDZUJBvIU9klybHyLIjnNjMp8YE8Rksoj52wmgSB3OZYdeeKU7u
CVS27r7qrUOUW7K8ggQcTnQfj+2xIjnOmAuvHZ3fahvOniZx4wM0svXVy2vfuSt7xKor+HwgiAge
gBc4B5I96+oT/dXlkbXSZMm9iOvceUaaQj1Kl2jQFzdWwXheVCGGQ4X729nUTpb9XlQOf0JQ8YHc
XXwyWPG4FO6JSCTdb9YhiLyoJo0Q3Z0liT5ImNcpt8eIYcJtYDXvxinx8h7fuMXHFAc2QTdck65r
dzKHpw1qvNDTp+dntBubfCz1q2EJGLNfTw+7STtJ9SyuDuGN7jJHPTQDS6OOWrCd8EwO1LFHXbsJ
bDCjMO6sqqGfHUdmF9sVox2NIwuuhtvJpF33M4I5eJg1XfdtPgCK7TsaBya3ZQgcfKPHOu5umfBD
EwNuZxSuCZfDf7bEHnf9utZPTZiIn5zf8ddY0+wQ7OeDZGhpzAtQUD0wcBQr+m9iQe1DOkcekBEm
8EB2CaPwQjbdrkrWVJ5ii2eLY63JvMuQZMllGW3wFqVVe8++Ymg6Hpa2t9L1wXCFiQ+flCHm8stS
PgF9IVU+3uGaRDMvFhycJNEnr995pdMlX+vMeowL6wbT8liN9OR0mcyGdxJoHclhBxQiLBSOm1qT
x9j6IUTXTQID5xXtli+4tl3OuVCaRR+oLgW0y8gE4Ix7p/4Yo3h+BV7ODFHCeXvDK5E3t+yyc8bP
uEjYjueacjgwsxDuPdjl6K4LkBtQKqv6x7pFd1sOYqj/jn7gDixlYSxNoZ/COE0Ki2hFPQyx0hir
UbjmcFUfc9pr8ist39sJv379qlmV0Lxqvaq7FPW3/UqjMFKP+KHmfxpUX70V3ur9ppqS3QUy9dDi
hZibbxk5zWM7ug0GvdgHJ2cbN8Ot7mk73/mRS4CIjobJic7cYXjKygixMeHbvrWmrn6mIHedb5d8
LCnFZLDJgccip5eh/RI7z08IAyERhqdlZBRwBnFjwqcVgVh90Gks/T/QTNFyI9zST58SsvLBDhf/
0ly8vtV/jJe58jjNmehvWBApUHKqCHWym7GdbVSqFsPszo7ubvZjhksbHTmr+iVk2GaP+G/9hZ/Y
uX/7psrCix+lvsuPNdNzr0U+X8aqNQkxCM8bgbzizX2kNRH5iySTkG8NXvVlP8CEfV5wA/YoDtN4
zmpG7r96qLzs1gim6Nh0IxBwynsoS0QSaowRn7jU4uguBbdbbUyK35MtYmxaODUZxkvSdnXWHEY3
xROWoc5sQ+DQe0jjrOCcqtAJHoeZrYK3ufXxh0IDnJYtIhhTxXbOlqfSFizxonLXZmuDKvpslsHr
i21feO28aWXe4syOYN1hUVEl6R5qAjCIQx78DXsmBncuxqt3KHu1e8zRJRLIQb5+jmbuqF1c9v7K
MhFZ6z8RQDSUvozBDEBaPux9y9eMt2asPCYr69hHu6pGZb4tFXM9P2qn8CPRagq+U4rP88hWBKaA
bKVpfoLQBuOWOqcnWsALgRsi19mFSYNHV7+28rbSrJjcEYXLYav2NFXbku0OqJr1OHx2oVci1/dD
FJEeTtR31nSAIYY1HCoEKY3hH4bv+sfJAxoIWNDhn7UloXFXzJNF40qbHAmgp6NR4+TTqdEJ9xvW
eFCtgd/FNGAG4dC0dgYiHejNhGdJhGJ8YLcK8xp02yLZRs1soZeO7HUcsJ0P0JEalovQZfVX0CBe
qBNuiJyZ2IRhwqtg7qE8yXjcsqu2UwxwPP+Vgj0Gvx900MSaBhpLUEbTxudW+udZTOUQcYf+hy0B
BZsq6Cg4iXPGdBvX5PqRpOfE5c39WAKLTOeXGZfJD5x3CA1ZZWZL5+DCBHMDg9M5stFy8qiNF1yX
AIe3ClbT04h7FauggJuyURiGgh0cyOmzbFY4og2DK/arhG1c31VrAi4jkQ48QCcy/cc6ordf3UUJ
QKm5fRarnY48MUB44Bw4TwrLTE69VqtLkGUuUcrI8TsmrFP4L8hcphpOEIhDZRvnG3s9Jq9oyOqH
aZGccTn4LsnwVwxvGC2AwiY1u8cYhfrjtpHXkbFHzOEaEYEZusuCxX+Tfun+GlvTd3v0aPzXzdT6
fBPGLH+Yk7SvEeG/CAwXSs3Gb4OJjTsMTgBRQdtrQb/FEdHUdv3sGyW+19gvIYii0bAcrw1JsuVa
5wzumjhmgM5odeMFaftcznhXN2LGb8uvZuIfC0f1xJcW220JuUORfasq5+CWsWQfuL16bdumlI+q
lX5BqLNi3oDTTbPExGbAd9kQu4qtR3f2MnWxeuTmFEAJIw50Mowdi+xjTNdvrQtWmyKyX9+nNsYD
yJvZltvExOlD5RnqBBrtiTCk71ixmTwfjyh0zR7GTk6w7pCTdkm37HBuPRqEmgE43n/5ZkZ//YIb
UCeENDFPF+iFEOUjU/67tsdw6ld3+ZUkTQTCDa8VVRyfNyVbwejTduz2CPvJIdtmySa7rNF4UH6y
wNeF0Zturm7LI7tmuoxc7UCgvWYYUm1r3uczTLtUXaxADd6UsCzIyJYp9taZmMvn7DczHniwr0+m
8ZGVRJenP4IALdySmLDvIZFx+ubZlrm5oIR9ZsTJHzGyXrfWVCMvpqMnmezXPoHvMULaW/d+moun
qvDKLzldaYNxg6zWce2U20GOPF0QcPL72GvJEFM8oBXyQXAZ2zyjlk6KbOm3S3XtRNquo0gSftwX
+94EIzO/ulJ4KdgV9oq5FLGdCMw1fm2z4Ww8nCE7jc/gr7M6xV/W/ww+Qn7qn/O4Xd8N5+C0zUaR
fCyLM5RoTlX1SiB4/hBt5KdEv8LpIQWQ5G77YIa3Z1xurU1FJ/srG72c+W08wQtCwabnD2oc68wh
cCGSpWqiS52M/XtmGWpdcj68H1yEsEMAyNHhr02ZXBJcrNVB9BAR8ADoad9NefIQR9aZ9mPUlrd+
u3AkB0tel/A5Ivlgxi79sRWvy4FARuZsWJzkt3uAkeiLBpWCMTTiLzsIYtrQVS5oTlO0zMEuigbA
qmhR3h+vTDwMfeESjadqGvOnpg1AYZgA2+VugVfcb/tez5CohsoNxWYOfJ+HxZ3DCykz5ytj+pRR
gi/NPZ8lsvXICsgzyhe/AfmfYjp0rHCixRoXedPXjLt3aRbgNL+uuP4V5GhpaoPC41EyQucn4E54
mnwK85/Wuw1KJweeIOFsvdeYo5JDOkLoJwrEyGR4FAPO2A1rlHh7u1UBmkBkLtKbIqrSb+zteL6D
flD/ZoPxgL0g/axZ9KmBef6sHjSUcNN6ckjvr0QAzGg8Vj2eNybUAUZ+DB2df5zheU8fggjAQACZ
tQoLNCKMSyyVyasT1mrJKAEPg9FsfnWpdD+SyDKiP1iayOgEIhVFE0EN5jBCNleOKtPlhNxM3Ko3
gz3VbEOgNEyako1dGTnsqAzUVzXEQ7pPS08AVlZx+S05mL4S0MHI9rrPShrskqnd0mlSqgPjyT9Z
JuM137alSnR/WYcgSM/MgSUZ2wxXLR//EA1TeGu4iNq/7OSxNLV69LvrHqjh2smAbmvpKGQ2Zb8T
D7/YjplsEREvQ5E5+rIrb4MW1/H2WsyB6RcLQTRLBoAUpxjGertWjBwmUXrk/IN8/kKSDnEeeLJb
bi1Q8wxcvM8ueT7cvp1xDcFpNeo5ImShYpI9CQs+Kip3wssFI5rztA7Da+PW/D12UFj5UC3MQzaJ
cNKvLIdkRVVGxGDTYbluHueiGVnD0uTNd8LENTtNiU5fnSGdLXbDmDRN0PbTP2VDMmItxEi+GAcc
L1uhaer3sPnS4ZiNqn/BtThEm4myF1RFl7QsyCmGJXnVbDR8meF14yUIstGevCWAZV2wScceM8LU
ch/1ndvudKKD+/84Oq/lSJEtin4REZBAAq/lrVTy5oWQunvwkJgkga+/q+7bxMT0tFQFmcfsvTYr
Hz1wFDB2DVf4tYr2bJwuG34Ttqz2Pwu5uuCW6EsYO5i998ad5C0xDFw/VGbYOueurcyxKcIKEzi4
tKZcM8vKyh/NunPoN3WKx5iaYk6w4K4c/H7Whd6GlwuRdPB31APYP34Vq7xk9eJGwFh6n21ynLf+
uQ9RYJKklMX5avB8RZ4UJKdePJJ1TxmogP4vQDhTiRDOLYocBYgx85qtWwqQC2VINW2VXcYdpG5R
uOaRoyWt/vnsubuDx9yWtA/NUH8FOSipX/C0N/Ozk8v5eUbByqRqGkNe8EZCLORZzQwk+CUXLwvD
95RrPBrTN3jO0fSR9vnYXGxnEOKaEv3NcZfnHgAF7ALxWSPlI9Oowg63DSTuJBzHxf/3T3n3yCAh
h3Kk8qLbKKK7KVV9FiwrRu1x/xjqbp4Pbdl0Z653rhr8dmb8y0SMTCMf+RGagzlGX6Zr0b0lc14H
V1P4kb+xNT/xR6nzxvvESeoETwE8Vz5tFMlMXaFjoR0iDks/cog3lNZYPNGGkndh74zWyZ5qPAvW
pRHs2Xn8dLOqEPL2P0jCmYPCNkLyGM+G2R2gHsCRSTmN7RtmKeAXSdjF+oGNQONvG82I/UsvvCMl
3xns3h2ShjJ7gjHGgsSTunxHM9nK1dDO5jHtDVSjehkXFKIwXIODW/pqOrPTbcV706tl3Fh+J4kn
Ye2Nj9vEtpP/x65gco8dlovh1pN6p94bV/KYMEph6uEjyOah/2tY6yInCirUGIvTBxBENVJ7YjEN
ah2aEmxHKwD0Hs4ZtkfqTENK21Uh9PGeSKTowjcXQBeeV5QY8VcoZGo/wzMcQX7R5J4A0XTBg0aA
0l9KtrV7Rh91jQgf7cIRZwngnsVhKPkLgNNnmYPuWVjHbLRk/krBiE4eGH/Z2eO6yvGxvIZBV3uv
eMBcEIKM4XDwoYO01j3QCgyD2JBt+OZwA14zpBByT7lvH1BGlOEruz+CuBxkldlGyVncTJWl88EH
eHAxJnFe46jAgGhhFtgWus5Ofm0zemNlkYBUySqKpWjg0SfBYywvU3s3lEjN6uypslilnwbsN/h5
cYtgNRhniDyoCgfruCCJTHEx2vAIH90+6cYfd+nN/MAWCaUmid6Z+104LG2/eKdyf4vOE8UHnYrP
Fa5LJJzfJMWjuwyYKBDgVgbdWBFSPzOwoMgNMEWsAo+7+SSYcbXXumF53ygVD9c2siIEgTbgvQBD
WoQ9tWN7jwEBlHQasQ4e0EpdXTdqX9E41T/0sEH8E/Fr/uigZ6BZCFGwSMmW+j9sbl3IuKwUrJCm
aUrT49Qk6RMi7CXZDCAP+rUG7QqxhO3BlWFvx16Obykr163I78eRj5lr3VqV2Pi511bP8ax6Z+ct
FX3qMCFdBZlilpnQLzt49MPKD3dFVDMo8MOURUQ9TiA84qqNNh47JZ66LDPNZuQ+tt59Jrrycxis
twTDDV6Kxtp7AVeFV/MJrwiDEOG1pLEbmdy4Ddd6h79IULJGysoJfpkWTMZDkbGd7FoWauEcTJdB
EEtNmQa+nOCNqNJqwb0QNtemtLu3ue3UHeG2OPYtZ1hsXTuw6N4NWn7h7TVve7cPZ96490ZQXq0G
B8YcoLloLPb54EdfaRoG/0IUxBQESzT+LSpZEfDQawWGAIj7SzfIisRNAndq1Dj19E5fi6Rjzkbn
4tUopYj1MinFSItT6xAzwMR5TURJenSUD1AIgQQu0iUjcWGf4cD4CdAtzC93rsH8GKE5BW/astPd
VnOWZGuJsDDfl3abke9ZtX/KqLQb+mxLoZsk2NQ9JBRrzdZH439pI7b6GwbrtmGmqIQBq4rbG5lz
UT6Oc+uzQIKOYr9DwYFEB6GaFnAMKrFcpiUH0Ou4kdKHSvaq3c02M3e0Oa0o16S8OtahwLtNg+7m
cLkgDwxyTR6jzUAwwOS0idmCPfnUkVBE4R33PdpVnfEczlY9f3j/T5jJ2ynDaSvIeruisJ+OVEJe
ehWiUZ90plW/F470ASH0Gih7ItJ+g0tLYcqBmrZzZW12VkAwyIrs3HnaVX3UZccqQ/IO/cSJGHjy
0jDkkyaY9jHrperBoUJYzr4vR387xIG4Z3tkY94chJ96t1iPnvryM2KjCQyZe71nmRu8xySHQWAr
WXfiyg4BsQGTJ6IgE9ZgaJeEeGvqgIrKk62k3I7SRKonb3bKoyfLzAJt6/bLzmE4pm5yXPp/EbJX
NhjzHDrVuW+SeaPFnX/NdGnZjBaz+jPDWrYbVoO/4TaC5CfsBr/FrRShynYOBcc9vaTJvc8WzTzm
8ymzfhzXxt7GosertojxtJutR4AT5YHtw/K8iKSNpr3AjeRRYGPRF3wdxmUx7y6WdUbRhDykqmJK
zURarGHh6OH67Ip8x3Fi3RAwKmfdDDitIyL9ClltQ+kF47pO2Sggru5cOlNd6++5D4uzP6HTWkeM
3qO91K5sISbB85GUkgEV7nquZMcNjhsgONJMOxPSfslFYGoQxWxEFrADC+tMmUZIX2s5FdZHigTx
3OkymNYSRs68Iz6Q9NPWQjZARUklDMxoGT4WPEHVDiUeWORBgyVCPtw8ccDZL8SCxMtT1wYUeKw2
m5paacJyVqo7d9n3KwsQQjl8klaHpsNBRoQgto7fYoRw3+wSRc53ODHAQBsl3ENThdWj03rNT1Pf
iSFLCye5jaLZveRWz+U/LGKCpZQ39rlSzqx/KzuL1JONf3FHwazo6Wdf1q+OqvzkFLDnLk82g7K9
l7kdioqpFvaTYnuI5MOR4sdz7k9KFgpD2F/jN7BP3BCX5wzw0GwlcSQxlYl2mH07TqI2i0oge5MO
SWAQKwQ3fZmnMfY2FWqIYDPxLRTbOz/V44gnv3NHBzXX3PRDlz93sz3ae0+TurmCgMGQhbUaCI1R
2Ph0GJlrK96zS5bsDfskDvx9PCp934X07vLspd30l3QL+a+lJLpAgkzRJwjSqvd9F4zLG1pyqg3f
meK/nVbJcO0cK75x4EDFQrc8gBJzwbWu3IEq//j/XJBP28xckEjgu1j8GYKErGe7xU+yhU7OyVmp
tLZ+rB5jrxBdET4Waea/4/Vo7C92q3X4bGrOSZSUXIU26cmL8teOby/DlzuNtsXS6K582KRpG8aI
QXAurwwdAAL5KlXdMQPGG7wi0fHAYbETtb76xcPyDT+qAxqYO7ilokJDHte+CzPd5l+AUPXx6kCu
qk/GCRKzwehfXlD69cmVr6j8wtFZELTRq2Ak4qHpr7oH4wnXVo3jeXBSkuRWqVslvNB85fVPwlxI
fnqq7wWNQ10Qy8XIFak6PRFfi+b7pcIDo+Vx9lTkbofgBC54/0DFDPhYvkEdRCFngB2Px64Lp/pQ
Bsh1dx5wzu6UUuH5B9v142tJJ7ncPLWg+eiDZUoICUlFcqQLRoy9stlTxqf2nr19Q1KwLHs785X9
qF3A4xWANJQABOsUmJlbTZVa89tifywi4T/VbtGd7h7ZZdvcFwTAMtybBF71T8zM0jYjIinEwuSI
bzAAOidcwZIdXBMmSf9ajKYf/wxW1dcDuq8umJ+bMC2tbWem+4MuhKR1oJJ6TURBHPTK8CD9sJCz
xNdd4OBuISDG7s0xmY6OkaJZuxIWLk8LcRb+BXElU8GQV3z4YIipy31Uuta0TvtogAMzd/0GdEo5
bHuGFtym4d0Fuy6lJ6efOY57mMQ8vtOwrKNgMW8W8G730QflxfaZUGnG/Rs1W3jg7z3bFVF71z4w
S5T9rqGpQISRljTu6BmL6WeYa81gsVPmT25UPN/8cWrxbg9jRFgO5y3ONt/44xOTFMdBfneXV3Hl
pA9wL4OKCRwDNXb5BGmthT+b+omUzr7cpyP7xLUhN+RkV4Mk48IMnKJFlqtmA7IveLw7cmmXCGX0
VnJyKutWk0M2r3y3J15laGEu7myDGxzqFwHwG+NbyQu5H8I5IfAN+DV0Mla7DorA69QC1V9DTQ/I
TJnGlO3bNAZJsKsyxzqRnoRkReTweLZsQqmm1BA67TonzxMTTo6yiVCOPHeqGXJwYnebBYCO3LlM
3X7tKJ9j1hFR/8A46K7NhEC7STBjL3waE4w+fB9UICbVIMEYWFT1jgEMG3bI4nfamSA8ch0M8MXd
Vk0d6TOuMhuGus0tybFjr9u4p1NA4N6RhXCPBZ4dIHPrcLBGm63e4P8JVKWbtwHjt3hk42uLdSsT
B+UnkMIrssPi3EFYXNZLjq+MZLQqNyfC9fJ/DlCgZJeAOzu7QZclYA/cdnqr89ZC3TxE1jknSUle
MttdolOW+U0JJMub/kVC6eyDo2x8qqIsaE6sarHKrgIWZE955Ex3OrFtmCSGIxJSlyRL0ssnRXNh
2JgyiHIocxw9YKAlvHrYxk3afOJBXMpHvs26PmGhI5xtzkCgHdkh4ingMXfnvzklD3eGln21xtYn
SCcQjLA3XDSs5y0VG7K5a2KIKKjj0idxpEDWrrDfhytHY60KgeXaaGyz5lQCkAbhwzTsELTETsAP
ZJi10Uihiu3CwvR5QRgYHNgSyumtHAI8KD3ghkPndUWyRsl+D54k/KZ5HhLkOzIylfUSTjgrOd5Y
9t0YH3hPVsNc4JbwCZGRnsaMeDz8q/vAytGoKjZeP01FzvBKmU4jLQi8aW/NVXZlbS+8fc4JcjL2
ZFKUIQA4HyLP16SlcADnLtZXP6wf8c3ae0mSDZjKpu763Zyi539hXZm8kp5aq0NdhNbeVAMJJHYb
dqciZN74NLHuzH9wyWvYdqFcsr9dbpGCCguUB58Fqdt+jCg2ToHV2gRlTpjWx9ZKqotZMOWupq5w
YRsH+OrXIaZndZo1RGy2YJFf7gJtTYB2ZiIb+DcGsI7D77mxyHVgKjGyTSNLxU8eR7B30wmSDxD2
FMLnfwAPNVIm9nrPfP8pv18YZMG2cCERICcYSv1RlnGDnTpgZygIJmYCyb6l3nIddt5+4NbBmEOY
k7Pq5hL4KE4LfalqdlU3u8MExewC+zAxqFmzNW0Oa5AFyEL5C7qXJEvTx8s2NgZcrs9IJrh4EExv
6Uhu3VqlafExVGHu7kKy5jMi1Rf/ca6dId5iU2p9zIp38PbCKucJDQ0LDma6LmqI3Im+8SDBu4Ej
MrQPDUPxYIWsRn3DoUuZPMV3umFOKcdibMRAY8kyJ6Qvp8Vb+TOUhKfI2EgJhZ2rp4aqzD7QKIgP
v9cO6+E8NIcMbfdym2zEWUjQkGJjpl7sc66gbxOyocLoOQ2qsNsuIu8YCw/iPyaihvaOJ+8vJbU5
oRNFgGxzFkNGGTv7v7v2mdRJohTdUyuVfgrBGflryzKofxCnYRudCfu6E7Fbcol0Uf51+gwB+5rK
LtxBbPHiVx326ckBa1n+w77kwpzD/SoQ8pEDDYTQMJknpdud7HGvwU9M7x7NrP03dtw2O4TInRgK
4l8Gk+/Ur2PsI59ZvCzB/pu05H9uWJeNwxkeRghNHjfRdoHAj1Oh9uaXHg4IlVaUztEX+X8BgB0B
DBCwSZ0+EKww80rPLtqj1ApEBqpyykhfzJCSnuMwy//rA4nETAI+gypHeJGDR+Ger4l3naIoGLvk
ZeqW8WJmlsXrhtjWeG0P1UxMIj6zR8Fd07/6dRg3q74d6mxfj5YHESKakgdWavziotME6tVOI87R
AAdw1cULlgGDgJVzCq3LLxW2TviLPebuq06Te3gISmAfB91b7b7xMOnviSa4V4YWi/ZjW7XFYeoQ
+K/nMljw9CVOdwYmO/0i7qlKQiOotB7mTHvxJu2bEF6xRv6+AYDo40aVsA7Q2BPbcLC7cE6IIPBi
8vicqoj/Y1zEkQEqREcbOmbrB1k03WPa2OAbY8/T1XsxxwtrJh/n+gt9PbhUK6BlXKOQQDom8kAc
iM3T804ujVQnU6Z+c6HUm/gPheX/B11vAFjVi2AfR2EI3ktWyG8T3PTtkQxBTHMzrLGYUTof2Hs4
ZO4rqPWQDbHEVgWWJhHgNnJ0ggsmjO7AdEMNn0mogkCeXcrk+ateps46TsRvXntZ4URi0ui9S0Qs
cp31HvFaIAwWAILGanoUgDJVaALJv4QDYEed3PP+pN7eRAXUvhzNzmvfEUl2AHuewqPrci3ucQYe
FFi7Z6DHoo6mXYwFraET6cLC6zDpu2vIDrde186PkISEhzg26u99F27qrcjdeNyBOCAbBgE+LO5m
tMNuRaAsHFIuXH0hwvLOs0KcS28yTxaMJjdfNqwRdLeJzNx9jIYcJ2oY9GhbJliYD8JA6Df4uQNZ
k7QBX7prWCYrtMQc65DWbHT8RFWtYtqZiFzlfniGaEUeBT2phWvNFurU9UZ2F5tm+A5XHAKzd+y6
feA1TZfzXIzed24VdO0kc/TLpchn+6cnjEit40UFb70parpyrPykkXKSpmvs09XMgp92YAuyUb7R
HCdkJ+Su1ZIqYkcPU2EP4bUvDRc01AznLTVt9MCkusi489KSOXltzKUWDYFQYFPGXbdARrsWJsse
J8eEybptOvL1rFzX6YmLp3isaFuJf3SCKLxOjFlxaruD+18OfGPvBHOBXD/q6RQRS8oTFMyJw0LE
6Y3LzDYrFtnS2ZolQ4KZNrDmBEoYHqe2tT5x84s/YdkSqYlRud0TAVT+U8JqfuuBwDRESDGDeDrZ
PK8hzSbOzSezEsCQJyyUmPD1aIbFzJRi3TsDMvTY6Vnrxu5AWmvD9PYyEuAm1rzUQKAGtaDmWwU8
vPMmWWZfr5UHtGfjGKvYNQzy3HWlMtd7Yote6O1EfNN9BT928XZZwHsjVrUqdaVoIOlvNZJi+MID
U5N2yPSSLsqNh3dZNJRidk6UFI7vCNGoM/JSbOsQTfoG+AFG8R6T7z9PjOFbQVlLIjMYs1+4kqhF
xGRmfVWmEe2Hy8ZvG3Sl9hkZWixO4LYPH8R4wGeSSBkfbZUiWiefGcUOZK2PivynaI3zAnBExmnv
s6kah5NfhZO9KYTLgqQgu/k2ewy7D30+TMPR9Fn4DNGAuYHH1CLiR9ekDGd85mQsQdNZEUpBl19H
MbmJGELT8BC2foCUR2C6PJIPjhYZBpkg3o/YyHeXHsL6RWIcg+UyXXedfJMkT+4YIKlmbveJ0AfB
j+/jqtwyeUpZsielV/cffhNHy5FuTY+QRZsInHoYL/ah45Nm/k0CoH2HJvnlM+kb8+OsA9qUFL/Z
EYtbUu0UKZnNA6uu8Ax91+ehk3h2IC40sKYXsmrKcwWZzdnH3f+Z7FMYAiZtAOAP5GJtoyX2un3m
QfX4RqQvHs1EUbhxiMHQa9EB7qL6mmFtrBGApASUTEYFZbdSAAeKPTbBER+kbzmCy8tzSrIH3OVp
FG7A9Lcw/VMFvo2J8eBj4Xr3bbIAfioIFfIcwZaFJRYFiXbULUw9JNUb/rZ6triuC4fRBTNPl2Uo
F6IBgRSWxB0vYAZ4sLOR2b6DuOYFooJpdmYy4ROFpddsh2Wqz6ov7XHjOx7W9WahIPmkLUqTPVuD
kVF4IfpT5ALN21BsuNG2HGT/Vs+a9kCltgE6NGf+oQmYOW9FJ+RfPMKaw1FzfaxUXYuPfBThGfRk
/hk2BFusiGXRZOR1sv1pOpuOum2IWCD+FsXMymdBRofjDP4NLWdMQl7Q9OF26Pq6wfPYFEcXkY0+
zE0zeXvGM6QFUUKyuJ0KhNZ7Uhqar4XcTuvTtmfy1S2geCX9TDweSCydbhEeXwQWVls0P5aFSncd
QT2ghpUNUkKC9yxGH2lXud9QbJfiOBAicO3hq0wrEc/Df0AtcrlZPBe37CIxdB/InjByy/SsqU6j
We7OBfhLqFZJfotY7+FjR+vm938CJ/F/U9Xi9A6toVxw1xH5nI41VglMqmV6TGvHesLc3uFJC5Fc
XMhkiO0z9XmMEnoWrfH3DcFZyZFg3nIDXxK5xhrwUVwdoggeydm4MxQacAQI2TwG2ms6mio9s7md
n+KMh/SAm3PmbpYpKZ+dzxWKpA+Mzo7KHnncEpjWf8EVR1RnlejU3eI+wkWAUNUYyBge6UuA1ehc
sp75ORR0V6fZNhhKSWIGmKJ5urcQ2EuglHTLZzRq4x8tu+yzP0VR4FC0qk4QuAKCHy3fivpxobLn
z4HZ27FhLTpnk+PncLdEQ5G5JxuPhrainVvgQOAOJC2K//EGXxWKffgQw5ZqP/qnkZEOqI9bFkGN
R7uw8mn7meN0ZfKRuDUjzUfJGiZ+ISMOmyWMxgjfJi8JQpjzXPbK/UcVsuS7kQvqX0P+zZcaCM4+
RmELzMqwoFkQNgi2JjyBdXTCXdGdSCJI4pNqe+dliGTFa8m2wtmV2KnMibyI6T+SmO0/NVOg8v7C
lOEW741kCTqEatl0NlRutIRW/wCtzVhvYsQJFc8ZUwbmjYVLo5xkSLaYjhX6tYIvY1/jhFn2X1UQ
EbCfkSTymUKx8j55APFerHtAT/Eh5csXv50cbOc4Z6j5mG+pySoPQeDaBd5V4f1HE92i35/4ik7x
JEmP3ViON6CP9JjC/bX8nAI85N0jICHuO/sIAAs/sYWUNz44Mw/lKcbsiqNDIB7lRBIQ6GPf9lRA
eitq67WMGeXqjZiAxUJOAXPCJs61fK4x7XIJ2XFqyasCyWydufPSZZtEANe3UDekfHaclr0zbpcx
29kjP/ED6mjEWab3u6O0LOkel8Avmcl5EqfWCKjLpZex/HaXtEH5wHMak2o2MqUHelzAnwmGSm4z
4FgeHynL5Olkp4jwmBH7YfBWYXGAE1d2gcuCuNGfdqbET4t2JnrtMScCw2dBeIpMr0nYlXnwzDlv
kWo2G0atoAnqy6g8wjfbpUKqD8AmOvQsqciydwb3rMEGT3tKTJptZYUh00VsLdXGDyfP3yExCMoP
N2f1cUwNJflrlEIwWekhSeWVeAlE0BClZYa6IK9k+sJI1qd5LxgUyP3QQu5mtFvduRSRD54VXHrA
7mazJBY96ypoSTJ9QWDlVQ8LmKpsxyQt/q0bGKVYFpGj7aqBXMx15RgWUrRIZPdNgZo+rWWcPtPA
SOugfBV4V2ZqWPmQUhabDkbJ31orDzmjzF3vzfSOY60qrN0GbaFk0LSgVShW82hjmc+1nsy2Iuwm
IsvKU/XBa5Yo3ILoJKQFNJfCGD6Sh3RKdBG+ElmrHhiosTCJ7mr8DRT1viQQCKU1945yv4Kc6PYV
RfQMKDT2ETAu2A+IJ/NsgndCO/a/KSk4Z/qa+mwvZsYYqxiZA4LbkmCjfRV5BM7j+oR/Kgbf3FBk
h+VbwDDvHiasxZlfa3Y5LxGRbIo4ArvpuoB7o1LN5VeEe30GO6Cy0XqWfY34JdOQV7D+ouJ4h+Ir
4Qti50GHbxANyG2n8z47x6Q7I821vLQ4z8p49dciSfD74Yfq4h/lizZwfuqejeoBi3oS7Rq3dx+G
kK4GH3iaWOuxgHRx4hZaQFJSGPJ3OrK2nnMAVgxtFtUuw4tp7KZAE67BEJw00DK50z6DsRP7Cj3/
pKIYP+94U/gzZhmZRsaxvYHdkHoMcpwqSY9YqwMLLLAK0IYOyWifrc6W4Xoih1BdZDmSsRgxmGOs
nHlJbYhB40SFbQGOLl07RRc+3HcxaJnyrAI3qaF8rZD7BudcxAlp4mBuEMOTI06njEQK6uu9p2nG
Jcj3U1jl3pYcHF4p2UN+AafYyPGF6XMIcGiOOPFhmlhmPSUo2VDARh53WzMk8R98LWP0pDru40sx
LZLPR/Jno8dc6rl/JRWvy58kqp27Zkc7MbUEiTlYmllxHmtgWPD5wPVhuM/nTIK5wqm8C6ZI0ERA
LlaI/bI43jcyBdu/ciY+p7t4cBm0v+EcXHhkgnHwvmh/pydburUDnTbDncDYTJ5s1ksWrb3lIZcP
CvFCDvdCapcpoXls8TNWPOwctthsMtXstWzb4M2LMnpNVpTLDm823ocWENCAGJz9DTspw24/C0Tw
xqGLRhw7seQt6wJNMCL4re9+DMTfFMYcaiMOUOCkEUMkxBe2/ZEyjiWcEh0hIeW28r+nrCC/mgKF
jHh6TyInY0UkD8ATLtEb2iAyvVyndh/bWfpkq4F0pops+oDTbdXGYH3wondAIEQRZfZ2Rux0jz+R
vr1foLa+sn5mu1KjtC72kkEH4rDk/+HIkPzwiuhO2CdvElEOk16S09xV1DesDQeySodu8r7RpoAw
YY+G8XAOmdaDX2398hxVnb9zGV0Q8NKWctpQUArOW1Lp0JvLfGIVpzXyL04lBa0dzwQjaS7teA1q
I/mXDXZL9GIztl8E/bp/dUYeX1LG2S+dEawLlIl/QcqS8uBgHD+6FQO0FVHkufXL6YzAP+55CLeU
joSAlpYTIDQrQRJemsYDUue5uq0P2YRWFmkc9PKHlCb8u2KClW+CLshfbeU9TnqKyscun8QlCHQx
refOd0mLmQPYjtFs2e6hlZMH/4MlIZNyWBAZRwQKzhe690Hu2LguGZR1TfFTlnNOfVr1VF2g/xZT
48ms6CpBFyELhGtfF0+BEmN21WIp/jhL4znbqsLwoPnNLJqhNV398lvMKAv31eKqaY1mlRDuRNMp
nhwGgv26DpxcraxCNggh6sr+6MbCfLROG7S7KjROtO1yx3LPTRLFnzwTY7sHbuonH2Pp0p4HVs/Y
PAhmea1mOo1NiAqQwOhJJQQ+tbGYuXdj8RqFhpg6FQ3L+N61Bi6niXz70pB1Um2gl5ARyjjMnTaN
46Xv9Wzjx3IL2BkYkNg6RpspQoW3tqe+r644Thrq3LpGyzM7s322Z5/YaoUdFWJGmGgbDVxeURG+
2tgB7ecRY1Z2JipN1d8M0wdg0V2KgWrmSZzi8pl+OPmEycfIDYMWky4dxIm39hPbwqCYVGiAq01P
+ADSu0YCl1t3aWMNl6UOtFrPdEPZy+i3HYfYFPjRJkJ4hrtwZPgH6wynyoT4uGvj0uNQ1zaGud7S
/Ix35QlWFcau8KF4wEenT/Z102OJVWWlIkDqAJsUy402yZmo5QpXT6sMI8s6kxr5r7FCB9E43jxa
jbJ3ncbep0SbmOWKFTllTdtaePC7m1BZ6+zox1TzPtf2QoaX66oh2hVZ3GMulynG5V5ifH6ulKf5
YMHNQaJAeqyxYLLijuZTtyBu3E0E51TXNqylvOTZwPl4dhKvIWMF/TbRI5uGc84DhqB8vWdZr/Uv
26nJ/4zZm+bvXVqhcCYMBYDC2umJt93knVrqi80IH41ZxVwXdlgYDzCk2gDL/Mhgvdw7NX/8JS1x
QcFdY4GBfFdp3zrlmun1frGrNLu1JQrOFWOAlv+oMiaFbJcQIoASfuwugzOV01eeNIIoNmv2CG+w
y3odKa8/k0rjLS828Dn3pMYSYpTlzGNw1LTH0yqjMCVIlJQKJg+1nCmCvRY2096wVPhDV2RwDBSB
g/SM0hJ9FZd0DRoogSVEfwVS9NSxaNXrWLtioWuGs71xwH6CR5C2qTdDg7J4EwlLl892Tvpft2ol
MbrXbubiQgQ2QHG6spSQ+jkXbl9fERzM/btv6ImZeBZJsvGtCS+hizwXoIlshj8x5OLkoU/j4VI7
untF/G1XB7cVIMMkFhGbMUJDsM3sUh+WtWBC1Di1zX4oa4dLPmngyKWJJxQo7XjHhDXQo77qHM0s
5qAi/C14v8wW2qgsiWihEF0NKXQxBKp2BBadL8YL9m4bofXO4PPKwxwtPUs4asVyjY6LWFT4zXiU
oiwieJF7kKKNrYxR16kRNO91C2Ga0N0JRWFBCEt0LAZPh58Ow9yPBj0wShikOde0zLPlwRpHu/qG
O9JlN2IQOAnY+5sFkXhXRsGLpntrNwAYzE/TWxTyjU9lckAlH3+iGFZHEGZo8VHL2bz0NFmXsWrR
Ng73Qo2AR+ZQr6wh2uAMZRe3gY0k01mbdnKmg0ZtILZt5QzylvLwYhMrwX48WJqgh83Etfcbdojs
90L6OsUXychx1TmhzDdOrcroxBPd3nywf/fQBqO+2JeU3caXdAjgRfr5NPF922vjM26+tKgN0HIA
pB3OnVLJog++Xpzq7+KHs3Xibwiql8xppxsZsJN9sYTtf1AZelVJjvOUw+AE2YDiZK3yPnQ+psqb
5mLPd1EkrKcxFfrMGwk7/Vapq2PCbIL8PWPBSuBawcuHme9OVX9hjRmlLMWjeniL8yTp8N2LDmsl
fLzS2flUaOWVpXQcf/PyLi6EXNb8KBraNLE39J13M/9QGYKTcT11QQUbQOT5z1BA8byflfRFuS/E
HYBS+IHYiLBk3KfLuEdZqbPMa18M/1geC59TmDOUebT32izDdEqjHC5Dy91C5k3e4FtWEpA85GD/
/qgVufyhOfP6jwq76YknzKCtH0P8WiRw0B6Sre6B/k0gE//izvK9QxDmpNWn4O7VR8k+RZE9xbeO
w392kJ+1cAd3Au34h09w/AMCB0IDAWD1ZkfmmBiQXsRqYkASVAODq9B7hxspCW8rR8t9Q7nvNXuD
HMk5FncsEOUUmUbP0sflo80wlocSInq6zX1H4QZFMnc2qUoiopXwXmxdBz8gpYsVH2014Tzql7z4
5SXvvg3edxCz0nY/2SqRUDeDSoz2qRTEN7NbU591EDuE2Y598r60lb7BnmKe3eCBQPRGxDS+j8Yb
69//cXQeS5LiUBT9IiIECBDbJG15b3pDVFVXC+9BwNfPYbYzMROVmSA9c++5VGWh+c0tl/ul8QjI
3OuxS+crLCflUxWO6l8Ck8SQzu4YhURWgcvKkqHKIwTj8/oWzNK59CSluZHl0vlFA3PahsUOV9GJ
NWuMQLgaQaeklSefa9UtOR4sMFWdXWwVU2OXLuuMLVwdJXo2M0QkcPSihgmxTdlMZXlMh9nv9obK
jFBIMO1kCyM/Jvl3blgmJ6GuEc50KRNNmJVIHKnN7I7YktE5jgSWW4fc87xbJ7dGlCCrm91zvbCf
n0LHATDfBR7r/Hr22yBKLU6nI9EqszrFc7ABw+dJZ8N7nG8IoqJTukPNI7Bn9tr0X7mdwmJTUIWw
ARORMOFK6JmmOm75UiHX4T2nkJM7g30FlCymaad/MmOISGCHAn91bicMxv/WFH541Blp5VG5MOEB
k0BATgnqTT/bINxR5YlweWPfRwUNGNCCEgmsHWhpatcIewNj/fZZm17Lsg7zq3rVTXK2fF3dVjkR
2lgB22lydnO6uqR4S2Y9+wmb2eeMb05fpT6Yvjcqh+x6FF2VbcbasL41xEmIn8VzyKPCvRvD4bGc
7oPHBli3xrrQRkyVPZhHfqbfXBvLzaktHfSXF2jf5fw54RhA1Dp7YXEamac9gQ1UfyfEfajzp9KW
nyYexvmW7B9CPVHNQnEG0F8TCjZgzd+pxGnYP9rVD94LdUtoLrIGF+/Hc2AckohRUkhxryxGYe3F
XsXK1hMqy3hX2d7ggj7rSvvBW+fUPXncRiECcUvmXXMcp7wwLdJ0ohRGiGLICqngK0+J5ZpoaBbi
u8IO5LQDE51bNCss9lkitkL9xSulJH8ESdBnVDpTQPAxgt1dmfaMH3A5Ghg5ol8wUad2D92+WnzQ
UpJuCR9eiQeGynO+CRsyuo/SCHUFbiL+ngI4m/uxsN3mgzpyyki356z4ciBnvME2GckK0dVv0E3m
VMnZfcOoEfwm3MjkX9h0BDjHyesi8vwuRHFgGNAAyMOuAkWB/npazrPIYPg1pIK8odTm0Mdmx23c
xoL9SNA6TGkS43vxNezg9Q9alfULs6b7B9YxH8ZRLHuY62G0OwYIi7Z8Hax4KQkv63kdKRkiXCYY
mkJKwQ/Cou2Vbz4M5zPxHOPmH6Q5v2eanPkPaKoqgfiFiqu99VLHX29AGFrLHg9hgMucXBWAgPYG
4+oquiTe7QBaYIfaqvxuG9/0lwZqE8SDwM2K6xjIlQWlmayUJ0/wX2W7GK0mI2IU+ByfDXLbW6iu
OWbDqQue1mYgegPxfkqW9YjbjbeBbOSUK/TVbYT1F3u87Z4DoGXicU6GmNsbjQFJKrjV6n3nlmV2
t2neX3lLCJnps2KJYONkDgvaJT87dpvDsc5jMrt+cLggCR1iR55HslJYm2ZyvvHDrJeXjHhOQG3U
/CDuMSIRuZKGLPPrN6vIShqxlK6ZVFts8gd3KkngkePkDMDYEtP8mTunC/Zuaw/riXVuvlwp5lps
5MEwV39RF4d8ERnvd/1Z+tAFT7gNXHPcEoOWNy+3piHK8g0ICvKCiBGWXW0cPrkZ7zmVq/RxkmH6
h7xEuFrU5Q25tbsMBctO1FYb3mtNOXXlh2XfQudFiR4ft+scQkxBvJYjh03z6trOS8USLWE3uvRV
5BK57kQrUZ3Tc0ElnxyBa4mnWsPj3IntV2bcWQ7pCdNPHjLiqDlRCz0Y9EWmFDdCqPJMACUBFrRI
a3uG5oN8IKO0/8yWAItDyEl7ntC+8nkRpT1AqfHjb4BkKY4a7beUPHFHPiBLp+WWrQZxFnHiWQAx
Jw98l+LIfTXOghRvlDZb1Nl3O/CNg7UchOO27kOyTCu3Df5+JEKoql+GxFnwJ65pezsJrufQaUx4
TKTNZIo1bbWi/y0kybcoQbon+okOay/uol9Vtm57TfCAIcBgTscb3vsyQK0rmhfkGkSAo/Kgf+ms
3MRQCpcxOYy1591nbA9XoJrYSNOuXb9r3ndNdzUCO2ZY79l4OVn/gUcBdBvDUsAPS35BcMaJw2Yc
ugwgvpb2DyGWGzrZyeXUqS49Xdh06MAvV+ORlUrqHPhdbSzwiVFsnIrRXQ8t852w33c1+xf/hNZj
4HwUKZxK+8nJM7q8tvMs6zTU7tKdPKfnW3BSNgw8ihrVSGYt4nWUnilotiz0CY1g5rQXaRoHv/Na
NDHRUER5ID9roelVwLFRXpm55xVjslo8IWdclruswXTFswzbth6nhsuU+IRbVqQjA9GR0+0ENsH7
YvXBUHqmrx5ObQWH/oKQEt1VmsNZiDz8Gy+bPSzhfrZazBPV1N9mFgXuy8io+dxZszMwG9YDVeNQ
OEgAST7Q+IdQOQxXxuLC2GON4egkhK3SVz5JuBDse6XvmbUDBjK4d8whUHKdX6dsIEiFsiGBWadJ
qfxQuShuQw3dgGxm/DTYuBGID66MGJZynMdWq74lMhMweS3K3n3PvJwRQ5WMj6vuiT1h8qCuiOMg
k7HJY31t55YK31oxjueCYJB856sJwQTxYAsas5DsKPpB061SVCdAno65YSebBE8QkcD6MqVXd6Ut
SK+qcaz9rild9x5ZpZGR2MwLZ79MZkBHXkgXbiFoNaitXHlukgW06+gRQUABVCl1pH4ZzX1DVNKh
oEEPDho8h3vTq7BrDx3pJnI3jUAKjnnmUHFNqR1klxlW2m+rZ3R3mBShbxIW+K9bNSbaxA9gfcNx
IWblzEoqXS/tZKAUphkFO2+yJGIddlanTwP7HBa9QcsVfdegMglcfo2+mc553vd/+mwePHROJD9v
ed9AHri3u7FPmxscta2azj4Rff1VLpzCRt3Ddfphtw2ehNJAIkKo1Zb8NMaZ2Xe2OBkj5O9QHTva
mK82aPIJHcLSLhNyTaAvn7Eo6hOMsVK8SSTi+RNUj7i7m6FjEdEKux/sICBGfwtOTWPMdw4LaWaL
K/wFVGw4iXctg7bs2S8DNAkBCduKdX5CRZxRu+NeynXv3+GkIByIDcBGbllJHFqi2unZMuT51G9u
ljIn6C7NGSi2qwNZo48r69KmvKzMggpm58TbDeTfoN3l+GdfXiwsbOODLFRFG8VTKePs6CREX0Jt
GWEQP+WlsMMNy2L181OIcB/xRes15bDLCbZc9JEGo5Dtfl3q8I9nFXmyb21r7V8b4tzyfYFO+Q4j
2vycWnFmdrhgGfTMdPEq6sEZ31YMJJ/KjkKZjWVvrlzlot30sPM/aUundDOGuPYjUZrZJUBKvZwa
8LXy06JbzwhuQROURZOVaZh/a1oAq+ynfv1cpUGeG/FyF9B1hWMQbUjXD/+scKnGnzWf3fmy2KT3
PCsFrhoUhIFTBLAmL2I2qahNl2FXxg1SFxGkkNpkwpz4bgxQnlwr+HIsC8sY6eSeC8+TRyK7LUXO
BWnl9R2nYCzRe2qP1SQee5BbiMfho5wkkzblnWFWwQnd08TVo7Nz2EXCdEfilhY/ykWgxpHJ4YxE
nxQu0Go5oY6oFSkGEuvGamdnuR0r7TV/mQjOjHBiW/j42msntU8VZCQEfAVed7zzMKFXNRxQ5uf6
q7ZV6BzknMz62oHCMpJ5ac9JvH7M3Fl/E4RyM7VUL4pHYl+wKuwbxCMzFW9f2HdZGm62Kjrgt67E
wvfEStKVH407WPA9HDnZ6U0t1s47zDOklwNK4nz8lTQSMmbfmoDN6CZuYO+Ola5XInOsYwi3lDtu
cq9IS7cRO6VZhw+vWKbuDqPnlB84DIvqHnaURGYI/E7fpB6qjofOpsv+juceJNTB7uUcs1dG8Zlg
o2dT4/941BTOpgqOiw+X6w37x8go6yoU0Jg/Flx7qOPLvhEpy7eahZEx7PeavYOfOzxQ6YPF4f8I
iPgrnMfV1y8S5wObRfYsaXCq2TpP371UdodpN2mso6k73z6pdqBwXgEGJkCKAtI39j1isZBYLBUb
gZ+6pM6KHIt0FVbgSVDfIBAPNbFr6SrZuiB4mfSltztPgPRqfbN81yQKB6dJ+uxJYfViWv7MM4pn
NJlOoveTrJsF3aUJy5s5b52aGPWENnqKwYN828YDcWOYRw1oIrgJ4ntwIFwR2Pls9llhIqwzA2B7
3ifQxwN0iR5vMSfENLmnJvNT9ZjA4KchxznqH320n+7jIrxGn+N1oECJPUc7+1x4Jf6ySSS29WJX
JldHh4TKhXMXlfntwGIFxkkQiKY/LU0iKRf6rFzlyS5Tj/Klg0VpBeSJz/Rp2C1WJ4U0iFwI1X5I
rQMuF2LDEexgW+XnEgyErLFocDASrzYFNn8y2UKZ2C1sz5vPfBgG/8VvkdISyNT55BaZgFjMqM5M
4vaYzelu2SUzFQubfZBhPuEfsrn4rsYlryL8eL3ZzToW8jNXSZcl17w+gYtxOke5j4ug4nT94ZEr
6bZXomhutehisGY+6/WdylofSmYnyXNgMzZDgAJohPmA5rnhs3Tc4R8zYxD3htVFLn79Cuk9Wt3Z
Am+MmloqwiZyBqNQjYk49wW6erCOgTy7jR5dNIgL24Wr0mfoejZSpZsdUrgc8ESJkImFuwaR3sD4
P/LQevwpKOmmvwggmAASceSokbSUFoyKBOHSc/sZYz0NhGTQYEnDoy/t1vfhVbtolxlaD8J/UC6I
nRHmLsQnrKJ1Mj4BL57a8IrBdg9JLsIWmsLnqfADF+ldAFLIZHfAC2ujjjUUtrY9YAx2ShCMlQiE
isDqY6ReyEYwyNtVtk7HvMqC4pMZeDhdqzVbh5OpOrIrSh2m5kjnGhCcBBczOTbCJqHP6iU8IyYY
OGGNvSykL20U0guT/2FCJ5wg9Oz60oEfZpQasAaDAzuUoz9fCtos5KJ8SeW+RNAGrA/hArOzrEif
kNK2jPy9KSf5qKWDiBaMEs2+qij/95YJB6okRhk0bklFeh3SamfXuwthu8xuvOUcsAQUe7ZbAm1F
loRnQejyN2c988Yy8+VN7Q6E3KK7eG8L4YwHUeaVwTfeY++SuEkYL3kxggLsCIxImzmZLkRIxb99
7RK33Hix6n/Rj3jeF12O3fCTIJGLfHQuBPMCiTSPyOuIxRlnF/xCnfVlcGTEByM5b3srqoleY/Pn
TtbEXo9zqd83mP4MThTilb9zZeprxCMZxL18paGyKeCpjQpvxgWiHdxuCmQpjvI2T6/7vqvDa6gM
U43duUDopkm2dw5sqajaAq2JNAmylAcrsOoMeWc9eytHI2hHtL4q+bCGOl3PJUzHnmfbruJrDgF0
VMOkhp+EBeSLKMTM9hdLGlJ6u6Y0riRKEMZUlAzMx+nddipXtbeb8dNBnVh83gELJCrxSyF3vw1F
wHtYXGqSA4WOjxaFXiW5In0mmO7RkmfppQ+9QVwHc7F4B5Ijktd+kkohD6YdvIVv3r5lCvXll19p
BnSVB29rjxTG1ccmt60/WnnF74DlvOLXsPvX0VoXPFdkApaRQQr2DU0GBgA5vWwTmnjL55x80T7h
WS6dy0qy20+h/aaG9QSBHMFfs6YkCmrjsPHLzHUPnfN3mBCJQSsNw/WRXK3kvgYJtZzisvTaiGXv
Fm5Ti6A+BKQ9E0LTBdUZGXIi93ZThy3jUFSQj4PD2uk4dMRW3a8DQ/5nFlekdPD9JDWnLfFJO3YH
3oluCZxe0udvMBbcf16dZmc012DwcXalL7IddXuV+S5sDHJ44Kb7yhJ3i56wBhM9Wj5NQk71sfQX
W5HAFEqi9kDhtjvpp/1zW805c2oOo2OG+rk6qbTW90qy5T5PLoMvYnmKEN/qRJTkwepbH7qUTGKx
cwNm0fdJVRofFPkocT/0g2I2ozMr8u0Uj4Jg3hpcGLfMl8CyUTaNJpB0DJXG/UNGdHsHt5c4HssP
sKTa6IgIscU7Q0xF6FunqotJzcgRDeQMoiWCJ1yHrKQJHrUeajVDLQR8k7k7VGsa2SZWqO20xvV2
bH1e469Y43TbB7HlPSFBAmo/VkY/tqXI/korEzcVE3Nmcv9TvKzQQ9efr+t2IGLOR7VYLgOM9iFj
qgaut7rx4FggIBt6wToTJ3hIRhK8s3yjGg7XwAgC9Gj9ym3j56X5sW3K4YCkAzAcQZ1eJqIKtpET
9kC0gpMku8tay2Ev/KZdrhG/6+YG9RqeiTlLPqn9Fp+Qr0a/jJhBvCvjJSRiYX3I3ytraL4zwuX/
ZmA47ast6fnF6tBkRiwcq6uWj5TuE7zmTG5s8jhearsP3zTn6JM3502BFIzDVyDS78RLCXK3uZDW
Mx1ZAfItqzggqNBtPBMFqNN7ShzAsjNw6PibCZaLsgOMWXESXuY6Z9Gq9GcVYv2r2DORyDiu2SmE
cIttzyqEOlPwLWwsQz49CdZC42Xl1Qnpd4UJ9iU6EKK/tNffDJAGJYtynhRGKLUH2lPmjM9IaFqv
zDgFALpQ4t+iuhr0hV/QBepsI47eV8LL2Xk0Ic3dbOUxEO+h6O3rAZNjuhvdGeMVN291t3SpmfAv
GBtskWNXe3cFv3Ozrl37Nqp8/MAICW8ntFSeHwJNNRmNg701i6lu/rTMhYCipMzbPitr6v92q8CZ
Hw6GsCR0I5mvrgun8qdvrHlMaoET+9/aLLyUoyNbFi9INU9MCKDZ+tD6jmwZY/Bi5NTwEK8x2s2d
X8X6x0bZkwO1W3v3rFJSwXc1dB5OVqTzztEZG1Xdjq3yqmNPt+dGbtB63bMsY/bjfk/sutslI3kg
xL5uL3A3vBgNsuXAdnXjDqKtIEyJSp60NWAxNMEV4RantUMNE5lB4q7QSeJ8+myJvZue5LD5pcJq
DQHHTUoiftEy4Yy2JhhAbmzZFzWGBdEveUeh7A+xV12jNiNPFDpF/ZNZK0PqlFL/WdUy/8B2pr9j
oHnmUC3c44g8QhrWYQqwwaeyu48bCsZIJxOE9Xro9CflBl4lGE8+G7s6bpkRaXZ7u4BxW4wAZx33
XuCSm0WoVVFGuQQJUEtEajS10pJPaILYQ/opoc0zUd7qobR99y90gQkouuzcryJBZnKePUOj7NZo
gAgGW4KDT/RRde/iMcm5y1OR39kCV9+dSTtvQ6YCS8BxpbCi7wtPrRcI7TM8w3KGryjKsHH36Wxj
jmlM3su907cjHE1kh8O5neoZChroDftkhwgH+atKgo4GuCX7BA+y2GEFUeOj6WiCdqrD13pV9152
rkb6huulTVpg4h2Dgd1KS+QdEmvMgiPn+HKhyZAoh4l99a07I/FsBGcR0wYdcKO60zvT0kTclw3r
hX94cDB1H8aggUx6nFBep/q20IgnvFM6rUU/HLIAAyqVhzcsGyjBWd9j/irEKHMYj4QojJ77atUT
0tZ0zLqQai3F4jCRINxDEPfdwY58g8ebXG/pll9tUvjX44DNABsK4oKSrCi0yPt8kWN7izRv6Y+j
WWokhohkrHnvUZDFPOiOhVuyjRnmPbH1xTnhwdRtd/lCOQrLIXC6dz9HwXHCrdvUdwsOUgt7ZQwX
OgLVVSUPBISlDrPwlTEOOpwFkTGrVD5Uyh9FUILSfhHlllzNteF8TM8r5zTKL9IFNV5lZEcXFCUD
naUMpi2PwA85O7DGFdHqifk1WcNO4gruy+6I0MguDzYaxSdPY0bbByUxQwxYrOI1I0jAuY0bnxqW
6QQCVGb9nXxlTjf+hry7lMzKm0gOnH1uZzxCvmA/SL5txAOz3QJB3ZYnv/Gm4NzYDJvZc4G6ObPu
cfRfUsCQR4I1lP6xbhIE4QFG4ORM0M7iskqXnaiuvWQcxr/c8056CzyC7yvD2LfBdmr57Gxl+xPa
CB0/Q6PadozLKoEYFAtP9DHDWZ4czQoSjKtOK+csPY0Mk2J2fA+WZElPWqNl3rX9jPmM9hxpO429
YMqS2PQwPpUjBBu/UGWUKUrfqEKzZD95dPhsG0oS17P7RGFk5SIANZWvEKCpjaBDAnlQylMAjJrl
geLH4ehU0KNugUB6vz0gj+WGmYbqXyZbkA3HlLxFUhRYwaXMgSk9mpQK+KPBWeGfXc2kCFFVZbCo
J+u0W7Rnje9J4qn6qjZIbCNmrY1gftR24b1bz704MLoUXBGkWNb/HJsl4RFBmwcLNakShqIuvM9n
dPBTcZkSwxCN4UyIGEoj9pSPLpLUzxHfmHvbEW48HO2YOgPWgsM7s+T8XMeJgPeNKtHNpo0wASYE
bXcdMpQfVvJtHW03+i3ywNmGKU/iAUJVK26Sl6ZUyxflxTI9tiE5zyQZGds7oYlzsBZZjVTlDk16
1dxquufsmlCHILtratZB+xDQIUtsPCEVkx4k5y7GTuyCcPodFworI3EFrwmFVtOGJArgautvarQw
Q/cIqGGl/EAQgKjRMwKQyoLYquSGCWPrIfXtoOteaDgMCaXa1iU7KWsdyKtoZTz47w1GlhnYxYi3
nX+j3PB9UOHS/81CuukzhqnROzO2s9N3bjvbemCGbuInqbO2P1PNEEBo5sDFW+7a3Cal18vqYUat
nRy2LZB9Fh7euAMBvN0LrTULbrZPgqiSWGJLj0uPGpVqpyeNFiKG1SFDkkem1YZC2yHzSF01GmPO
wffSvvwBXAD/Yk6C9KOVRl86q7EYlfi245D5EU+vxSa2g2rniPliTxneMamN/xNn/dpHHaNqQopy
i/szCCfnzseJGJPZzrO63y4vf5vD+u+hA4KIETg8KVaCNfgahENAOqve7s7rJMaNatVivBIhAlCW
OEveAB9QIEu7Sq1XcYDliQHYDFuynZRoAQkaYnt65B86ygckK12h5j9WlRaPSxImCQarxEPDiTgb
wjPsvPe54WrEOtnpV5HAhmFeb6xbCzMEjqaeFypCokdRj4xNTltSb/qGAnv4l5oGfZKFKJ8dc5N6
/CeQNBixWyloc+rAvxi0sSp76Itjtsp4AvdePGKZRBCOWJlaRL3nfp7V+xYB/gdKf9Z9qT8b4mjx
I36isnHIFSJy5eJ7pNwdJkblb8O6bX16p1zuOh7SW9iHTDmLvFbjO/jR4mtdnX5Dr5nYipJgdB9B
Cpkn48TDJ9GW1T+nl/l3vATxleOYEdhjg1R/N3OPY4dDbPTFpBQtVre0XXMglSq0DmFZZB/hWIHK
s1FEf6b42Z4t1PIJgmcEKXuDtfGuTMjV2oVdjSIL2Fv30+cUKmzenfwRy637FgrX+Zen6f+hTuMY
RKsqO/Tao98KCJl2ToIgemT2ebqy9zxqnIszYtR8z165vFZoNSEkkYbc7tA0wl42YE0rDr0Wn+Mi
W0KOsFGy2shizjXCU1gllcrHTOTIjPN2zRaMFW2CnG2nekFjQNNnFTj/ZP2vk03vR4Rudr+UWHV6
cEwVpNQuFXTPrHKC6wEZosBxJdmNq7rhs7Zk4KR0F0FYXPluMWBA4rwayZRCyqoEqhUUjFk8nTgM
yl8ztfLbMpy3Gzi8tK7Gxm9/ApZ+Iaq+siIgNmQ6f9AWhKzDuMr2bnBt9cydo/0zgX3EPCwoaYFm
VHxPu5FzlSbOSoPu0g2bNctMunju2p7sSof7muDfmjXuwWYJ80/2o/Vi0Aif17Zx7mEvbxQe8E09
W7Q8QYLC1R6ZMHPKUxprzGpLUqjrrljD1wpaxhiN8B7QO9Y1RpLUoUhBF4INOGRH+GAho2kvplTO
0zQNyWMb29yFSAoXkAqLnu9YglQAPBCXu7sEiNk15r/1W0wU5lHiEom982eacXauNs5bOc3zmxEL
PE16UjahbLE79NpuJSP2rOXFQ/40RWPnDY8s2tqXTC/1bVaRorVDRcP8zOuD/rGADsm0RgfzPzvP
UJOwG/NPbj4U9XEQxJgfLXJ4ORwd5k0MQ+b1Dzar9ll1k0ZWIjYP8TDZVXmkbiL4nPe+niJhUU4d
Ki9dTWRSBQYLeZ3YMerLH7JcJN/YowJGRab20j1ex+wppL8NIl658mt0reAnzIYp2/MkEKXV0Jk9
hVCB+DNsnD0HNgrtdbgZF6JVlxYDt7XJX7twQblSWsa70Y1dOceQyqndBX3GAao75kmkC3Gu7kIg
Zh/dPAeYlH1+f6qGmEeDCw3JEGcDDPexSe0HIhM5pwB32V+ahTYPVc3mqF+G4sMbneIDwEv1OQwu
UktbLPKG7UP2Elc+zOiharzyMpVZeSpmqID7mU33J8IcmqM4aBH3mxVZFLVDRtkbODWETgf9eXKG
BsG6vMcGO11kRRetYiTgYKAWll4dLyMYp6ahHCD/BtmVzRz/PE0T1T9XdvBD5Htnokl73UdJ0/ns
+hbZzFhCFAahln0B/qH5YOHN+lMkyXRvFGY+ymvHo2ibSrlu0iyGYaDnildLoP3aYTEVqCS1Ds2e
oU+fHQSyIKSdPePgXT+GG6ad1QtDnTqw3xTvLyt2v8pBlBt63p3u9DhEzIimhk052oADUgq40MQf
5+8e+WBit+aG9PO86xX4uSkhQaLtY7ovDV5MHkuOyjsVrPoaqUwz7+HkZ/oz6xP3X4r4yd+h6uqZ
shcDtowyqb9oO4prkZotJMDYUIzpOrQigGWp3uED28s9M9sOSggartuEG7q82NkM8QS4RwnSyGkh
gGbr0tTnqss2KSasCvhQbSf0wQLRPF2DtGSzKDs0n8wsbO9uakvrd0SeffK2Px2uqzaY6Qg+/fGX
0kYPj4EPV8bkbSLYvINdGGZN+5zPZfAddr3hFuUMxM8KM+SwCEdCX2IieiNHCY6T3gykjwKuVrB1
Z82xt0toOrvOccqZiARAczt4CUaAl3YCcomRydJXrQi3o5FdGxQmQ/lOZ5aU9Q7cwtCzJKUVPtg0
QwTCOb2TYmEU+qriIGJ4TKrMP2vi0ossODCsPXxgQVhjqkUifMoIonNymKI7QYdoRSB2m9cB/iBo
MrbpN+yJ2WoJMdHdCdtU7wUpuhkc/jp+Q7yPATTWhr3WwB6TnwfnuU2A4RauOavNiV3RvTlN+dkV
ZZVcU0LIe56AFqV4kyXfmJXrVyCWzKGbWOrySjvzzITeEowHUlZK/bGbVP0ck6VDAZ1r71bifALU
M/vmU+uBe5plh+z2ie3o4DD5BN7vhFM2aH0YXe8NGy9F64prEvF+3927vjPh4ves9pt3neQM34/r
fzNOIIJnkV0gXpVj9qVCvNbuSC95rEQCMQq33vAYEkzEzDGrqwui9mZiEBWQT7aVnUw6gtl5L8DR
sxhhdby5ngmsAWypqkuhk20P0OdoCEfsxCQbsI7lPmoTFLiuO/Oc8oNWdzNo7h8N0YhYnLVN2ygZ
cv3WIzGdeXWr4U7V5WyxzeB13Tn5iKOlcLuBLIQw/uURZ5YDk7hiyp6JZ87G8lmvVVftvaFf/tjY
MR7ZPAxexJy9BQoOOeuOpeMmZyDc7j0IFnMh0laKaO1DsZGrYjAbtp5yDcJkXj9s5M+35YwjdC9G
kBt8fYL5W+BNDdp9UqlN1FJ7xju+DPr9ZbahfAn2rJQtueXV+yK03Fubp5FUl7RU18SEY1/i53Tq
vdu5rBCX2aUcG0iiFJFlOoeVNvUJ9iB7Dc2hyy2/OyDc5tvnIAreCpkyvE0Q/DD0aBv33FvbR2tK
u333HUUDV85T1hNwW9SPS7nZpyhv1b4CxJ9tUx6ssi1FLV6iQtKYjRgJzh1OHKJd0ml6Jf2weqb1
nr6JG8yxGvUE6lgMG5qoYnhZ7hKyx0Wk19I+QfUi9qt3tNtQK1X5GzL27q2H0ZdxPW7uhtRi5EKl
lSSQGzLaCndKg38cKyrY40fJcBMXg/lK4Ge9rw172J3vMs49kCuX+udWYTY7aarW+16NNF8oxjP0
YKZI31yJowFoJwn2V0lvVU9oDRP0O1jp8W7F1fyZNFRbUVI1KLihOtoXzi5a+h5hSrG3UA+YM/YC
fce0h/WWy+wDfmPKxUOEWellEf5DP8Stn2puATbf4NR1bb7LgtXPEbdUf7AJGWBd2CLAYdbZddae
pf6UPDFo1hRcTW3tZ9yR4m6Y6Xn3YVWgPVsU+9rLQBTpCx7f/gxaULAnXJFAsrdl18oq28nGQzau
MZAGHgl3D7PH/RytAcJkR1TlcEkUtvfj9rh4fL28RQe22tA5aEHhWqIl7EjvsgK/PVpYoWmhyA1f
oA4STz7XLQVWoSQUCSWJQUC4REAsK9ZeAEsMa3NStmnHiPKTywPrcvsUkGqmj63tz3/6dN7YMJ2D
iZjdq0TQgPqDgK9hrL8YtEoABw7WlJ2FBPk1A30DT8YmbG/XVggy9zLPofYIkaIV6WBvA7RLa/tr
aMBRR/j2nfsVMhGqGc+QMjWh4yKxdZAc3ircALR9kpv1Ys9Z2h+r0i/e1YLiYNfA40KPQcVQnIe+
CYmbxt0Xn0j1ohFhdAjUtKO5+ZeNGb5IZ0DhdSmtoIdrSDHD4FEaGZ81wxJM8DNB2ZCJitt1maSF
D05P1YsfEJSyx0oRh3cZ5/OfMTEJS6O6Vfa+rWJDA0vw7zejAagk49w3jJVY6rmPUGSabo8HM3tI
8841ES1+Q7o3SVS8F9hLCOdWlDl717OSj1WWKMF16uqHYqrc4UAOlDxNgSB9afby8ZaKb05PDk1l
upNcRIK3f4S70zPC+AEFlX3ZZJtuiURW1b1AdFePpRhZMZoVn8rJG1GLomXuaO9YJqSQvmFVMeVx
2uwLK2r1i+HcrqNCxPg4yKi014Ml/cTC5YXjg2M9tZiq0KnA5KO8S4jHnPZcmB21DAywjylXIP3Q
bfhf0l9Vh1/GtRFn6mSLsfbH6RyPnkQcSdhddVTUvL8uI0i9z9CWU2Jmnv2AhYgL16vZ32HMGn7V
XCLdZQ0fgF3CKRefJoETH4CFV74hIGKH1/SDPDBSKZA05ppWroDJ8MLErblpGcvhuyq6yryUoA+D
Hfoc1i5IdYhfRtrsMJjMgmwD+5NRqksvPfcIUgKe4nIBj8/Adfy7IrTKDn2H1mJvF8HykXO6//2P
tPPalRvZ0vSrNM51E8MgGTSN6blIu52kbSQlpRtCpkTvPZ9+Pqq7MTu5iUxIc4A6BZQKtTIYbsVa
v8k4jl5GxGrDbSbNaW/z6ERJP/flZ72Nsnu1xvNkZ+Q67XRd5l9TSwdVg9pU8YgEWvBh0m0D8kGb
jL+o0w7/qFBcvpBQFnc2FddoVyAGiL6V0aT7BF3SzwET/Ey3CuBQ3FLXD4McifvSyQxw5ulca3OK
th7o5qQYVEHwid+zw1A/Itvt+gJxeDyg25+kX1RR2ZRFlDwBnglMcKt23mkUIziedyIYWw4RVZOd
8+LAT8sOTdCZ1kYTYx/TCapUy6Nc5ql110KGRbTmyQB/UO3yQu/0LzgG8JmsmGYzJe46VPVbH0X/
lr5NPpYAkSgs03DPJo2a11YoKa3gkPU5G240enhsMBYcaHqPKjulFL4TG9x64GNvZ0EPHXv4EqGR
Jnb04VHDWRV+heQEKx89zdLo3KA3YOLUFplJ63/WTKGm9rZlzmGFlpHEIgA1LQQvXyLco5HT7wur
vcfkzjEORjtG8mhifZj9gOeqWWhIaEXdo9ZY5OYesQfkFO90Bw1XXgC+aJGnDxJhwuyl7Dk07wK7
tersxnZwZzLv4fDTfdiHgR3yQQa9QJtnX8cwJow9ooUDgisBDncblQq/Or8feOPD8xtI1RxlekxQ
9E+PwMDp4SH2ySGZGg0XPjcU3YkIp0FlO4gsx58C0BPOrJCvZtWwHkn3CJvyCWkdLIS3QQCNHRkG
jeMHRlBwijBnbDdRBVaVzCLMBLxaU+q80Mn1dgbepu8lcPuc/j+YEfooJS8devJfK0puv0zDqD6D
3a3qbYT8AAlViqXLtgk9eaK7jddPm2sCSJ7EHX0X5pBqdqpvJ/q268zq1wwjxi2gN6JZIKWScPOB
t2OKDl4Ix5swM3iQDeMv24R8jWN2OtAOAupP5gPNId7DzVJvQBhqkiJEUb0rWkWOG3TBne9W0o8H
NOGpz2O+0Zh0HhvqaJahA5Lr2yb8MgDb/+pjqRfuh0zPqDzxXMObjKaYvOF30IS3FUOdbiBRkeUj
JUxSVgwlYu/+JFuD/1fsd0YKUYbaobRAA00NLMTBJFvd8rrxqj3aSDjJ5xL/kbDLHJfaOjgW6LGp
eWfSywdhWcfgIZ0mVZ5V06BCI/Wo/BVomT5u00nK9t6OKu2FnA8Il++QGG8mFY/RfW8AftlIiQST
oap6dItLChyTIqOlsoUQCQwp1GzM3nVDscq7Zl4iuwgqjXJU+2EKUT0qwdeg0YKqhS2xDkOIc7I/
mbxp6aQCqNBw2es0yGFAQXEdKWNs1/sRoNhAI4scTqPsUxSQwjkecErjGQzoG4WCDIuRNqhs86au
suYu8mrf3IWd1ndbW3qUI5Bk4d9GgUduoiz3vgMpqk8OIFGSVIgX/1i6Vn0D9dg7W542rOxCa5CV
H1C43YQNMqc76G7GyVGp/x4yM6meQI5RYWJs8U0L7v4JMabhu8z04p1m4nx7COnieHtMbQxnD+BO
58bUZxEkvYI1vDM0yMhbCdqZVoRnVskW/w3qaqi+OupGGgY6BnbnjXRKo+hnlmT0vbM6U94j/5Sg
Emep1V0WZygxW6ZdHtMQq8dbBxr+vdpUsWsFHMi4iSI5uEMDASwiiGeATKIxDWvjgSU+AfYQcP+Q
7foehPEIINDCCReKilVv5OiH4YbSMG8f36Nbs+FzcPPXVEU/mYHWf9GmJn/0JBNFhTGjFJEpKNxj
NqYjrDv26rcoldk/vPDC51jMNdYw1ccOOXab9WbgTgclb6Buw2sPYgHJKyQBy++jb2qOvKuIww4e
g4K4A1yoKTw5o7DMXQCo0DkUdKeLDQkBihzIL0uIe4LLGin0PkA8Aisu2MBQ6vB4s/ofPP5G/JTL
oblnHnmVR8IL51cX9bhNy1GE7CWqQvass2B9kY4xU5WnFIUa3l4ZuLjcaD/wxBryHRwD2d5Qm6zK
bWsK+Yi0z/ANTmP1LeLF8sNJUd7jwTcNbgLf+JkOaOMi8F29DKiZFxtKL0juCN1kxMhF8iH+HTYc
uHky/X2JkmlxU6pWgNhG5aAveGgLWkF3IVh/jKxMuAXa/l//9r/+z//+MfyH/0/+mCcjPfZ/y9r0
MQ+zpv7Pfxn/+jf6CvM/vf35n/+ydKmqhjQc4JUWJU+wqPz5j2/PYebzL4t/D9QwqKs6MfaFnjbv
OkTzCy/oHi8HkW+DQCGxNexWhAaUTT8P0vHpWG4mllvmSKUTb4wJWRdSKPr8PajXP45mk9MLW6L3
pDOw82gsBQiItgUETiWf3MPDQh5+1Jz2Tqfh8OtysLffT0j6C7ZlOoD08Hs8DxYjmU8jHUswUGgV
3CUsPzmjFN29HMY8/4KSJ5bqWDqS0JrFJBuLMABUqGeAUnWjuhofZgqb/USW5j0gGetlt0UFpCC6
8h3n7/RqafxXTPgDFkmQZenW/JteLQ2RYjBsNmriYt4FG3uioPiTHm34pZvgvo2B6A9ZL/DduTxU
+21YoRLStKiwOdjCn4ftALAVsgxj1yyH59SjUt3ZMegfEkggAQNP3FMsZngTMN3E2V4OvpjOecwE
t+mS2nABhS7Og4/aSN8yq2M30Ury2hwSzR3I7qS9uRxn5dsK1TChn1gaAzWd8zhmxeuVMAxSwVxH
UQKuCe436jR913zukZY8Zng9fLkcdbEP/2t0EqkgYVqGAc/jPKpN+3rwMity2aiz3im8zxHPgiIC
zpg3RfDucrjVjynZgpZpwPyw5p/zagFBocAZSCliFxQS7VQRyVOgB8hrXQ6zsjeE6qgmAHbbNC25
XDBiqgdEMxLXywcopRj5VBi504yzuL3AYpWB5h0uh1ybPqGyPKWuguSViyNGmVG7FYgmN+wNLXzu
7ZjkUCHSuPf7wsi/2qWvdkiH8ta+uxx67aNi78QG4cS2gGKcf1S/RgIfVDujLUYK/xH16xKNXb/7
ixX6Os5ihdpdPNkilPBPAPLBIS/9F+Bz5R7jNRgMQYiwb+6H3/9icNTONBNtZ40L6XxworAnis96
4lpO3nQf4rjUuicziOrd38TRHRMkrM13XHxESH5WOsAtdgdecyiO1+rkP+cVuMorC2V1tkxBu8TW
0WJbDohmPyilNktdgM3yGOOq4u9RUsX38fKAVheko6l0VlVh2dpitpJEelTvgsw1E8v/RD4SiL2u
6g5Sf7zUeDBKvRYg8iKS38uR13YfVJ3/iayr51PGGQbPA3ydi2q5+kFYCaKOHD0CLguKxN/rhrLZ
5YhrY9VUDX0gUgmNbXAeEc2sCPPKOnOjFrCwRwbzrqmG9ElFURnFyJzuKBWo+ErUtbNTY0mCJjBN
CMeLqGFpTEVfZ5mLl4sDkl+diu/IHBauhWHEj8sjXPumr2Mtlie94nyAQsdshnrz2VGaWberxBJ5
gKP81EFpf/7/C7hYPg4QfVXvosxN7aRicIoZZnsoS8WLqDXjS5lBmv2LdcPphfox9Q/eqYvvGWBe
qRV47Ll5nxhHenGyeWdHOOptp8SWCLRZkVneXx7m2m7UyA25djUhjeUuAXIOw7ZqE5fucl1uKw9X
2/1AN/zK51xdof8vznJPyCwqRWQnCYKowTdauyP0iUB/Cu1Y2h/xnu3DW7yDrWsJ2+oSfRV2cXo2
yIkEnVUnbocclqAYk3oAnUp6iMfAG4zwytm2Fo7rz7Yd0l6mcrFoggbVjikMU9CAqneI4V/dkhn6
KFun4cfLE7f2QXXBbpembao4j5xvea7DwodJS/qrGcOPmdNwl+lgGTaJ7R95/N6gAN5emcS1Tcjx
IlXJ/zTAFucxzZR+gIRO6PY0l6wt+krFLewp6x6TMJ96ZFZWD5dHKeazcpFxi/nNYgGK0RzN1s5D
jigiNqZicC3ZTfDNAshQdd2t0uWgPIBmzdUmaLGUlwaakIpdNAfZz46el3/G6ryaoMCQ5XQsW85/
/iptm5ymkqluR67io7yxQaGjvUfAB7Y3Lw5KuJejrU6tTTIsBR1C5vY8mowUnBDHIHI9sM63UI4L
gPpQmJ/NlIJikZT2aXBU48oJu3YS6IiWzvmbwRtxccIaqLLNxd05Ew5USApjV+9qCpPD7vLo1r4l
iQwZMO9fQJaLhZtAJAe40sWugQvRfTt4RXsY4qkUQB1K78rxth5MshttTZvT4fNP2eU9PhvOGLkI
phrf0J9W7tTcN1GDVdv95XGtbQ4o5yqvaxoKjrEI1egjoC1FZ9aEamNeTx9pOwTl+IjRCNB8iIfl
lRlbWydUxwyJkIKt6upiO5ZprqYW5F+3bSpUooN86L+PtUnVptUp2uEcWA3VkfKOuJYJr31WtgPk
fYOnt6ouMhy79kouREGyTwMAg9GwEPspkzp4ESoCV9JusRpNanh/4y7NCl2MkxvRy0agZC542Wpb
UHP/qAkLGRGr1I8KJK0dh0ALn9wc+xcDnWaEJgPTfqwhH97ThpSIKuHtRqeM0vHnWCnN28tTL+Zf
sDylyDPnigT1IlLo82WG5Wue4LSauLDzQX4jEHGTKtX0Twz9HUCciEEBS/2pczDKRGBUNHij8O7T
DgE2HJd/y9o25vnsWGwuk3LbYmqavlcF0umRm+T4R6JZqKJ9kvdqHfzFXfc60HJWIm2o4yLnKZuq
9dcJyDZk+04IcdvmQNmv7K759Fl+Yfw3bQsMBPUyZ3E6qbUE9GmXVCFoM+VbkLcKYKbKtOgiISlH
rQ8/UVDf4Xu0jurt5W86T98yOApF85U3P2+1eSO+Ov6boQbrDBXyhBO6AumpcWzYIIn2o45UvXjE
YMJQXtDxHaOjXfiB8RnGWal9uvwjVnYBKT57YNavEJpYfIG26IOq5redpIYQFuK2SWveGI3MPhc5
nIUrQ1753lwB4AW47SiNLN/USYeCBGU0B25PW72grYnCmygRMjlIaAThzspqhHQyv68elAoI4F/c
gZpFnkGyQdOXmvv5J9cGyIlxaTgnAXTfnovgHK/0BErnaRQY5ngG0OhnicVgduV+Wjtu5qqlYVoA
g+ibLTbzDDgrI5opJ7Mzad11rSY4ZmAwPRYpyOUDZWg/e56UGiCj7fTKiQwaHoaKa99e8Ry0wfWm
64cHH2EgbE6KsdXfjQMECffyglj/ofZ8ArPXOfEWy1Kn+wh/VfNODsJO+ZEqHcbYquzGRxRDVFRU
RvpsoqMIDel0mNpbD/xefwzCcKAZX3TSO/olVxYO2k5sHVkN9lEkanQlh1tbuFSEHG5gjR0sF9+z
gvTYe4Vqn3oFRqgBx+shxP/iBxIt7fTnqZNGOsyM/D6Hl/W1GOFNX8XG+6R3KC3vpDHRhizKXtwr
XeaXCJjWfWBsi1Y44YfL07FySMy7U7IzdYPH8GKYOEUMGlmIcwIkj2JD22B20SeCV7+RAav5UFcy
/4WSQPK1LkTyPCBvHt1c/gkrCQEFIsm3RutXFebiSE7ob0I+95wTgDnavqjSwFsucuNT601wbbQu
sr8iDx7L28txV1IfMmOUs2gvsGmWCSu23S2UQeGdINz0wFe4d7NZqQ6JbX+KwyOaxGF2ZaxrBxSC
xkJwHdgwahbp1mTE6MkUnneKUW8O74qOtl2Eq4uD3SBUW1iSbUXLCn42Qm9B9+XyiNfWNF5+NAIc
KtVCLqIjwZYJiGfKKUoVbdxB20tA6Wp2qUc3ndFU4/5yPDH/BxdXEEJBfGVTNzkQ7cVe7ztWD07v
HuXiWtSAE2zrdvLiXHz2o0F97sp8fImacXYFCEuAeoMW3dhKhspiipMxnybL1b1ie+qVgvZa6kPW
Q5lZ5Z329mLGJgXHq0JXThI9j89+NXXvYr4N3VpUIqNdV3cpSoCNie5hlkBapZPuPCYBMlHHMJk/
1+UPtbIUaVeoNKapQlOhWdwbnkWpCnMT5ZR4tA14GMrI+GdKQuB3VKaqHcn7oF1Z/itLkZe40JGv
oQ0F5/T8rkotU8X+0XdObWnpdzme9fjq4rBt7xyzjEG+9cjDHimA+B5Y0jDxPl8e80rKN/f05rYU
VUTDmBfrq/REJNjmgfGwTkofp1ihOgUc5rEDgnU5ztq3pXMhEcOi1a5ri+NFAAYs4Vs4pyRMgWJl
o1AfrKDD/qNGgRWHgbzrni6HXDnRdM4UKjjEpf69GNogOicPME44Ac+q76Ne74NjE2oxCDvcDrfg
seha537PqXM58OpYf/dPUA3gdJnn/NU3lS2oGKfvnVONlvVdWnglSCsNYWRLtaxPnfCRNfiLiJTf
Oc50IUx7sYo6OuIjehneCYll507Bj/EL3FxoORRukTzGcVUcLkdcOcS4qXiGz70vLo3FfFZtDg7Y
a5xTzGF68NG2vo+18GNcDe2ny5HWViiZJCcXW1KTvzOZV1+Tln/ZkMFRtwigdHLte97WR9nK+ItZ
g/sKbFilW/nmlEQtlFp7qtgno6ybo9oYZbCFr2A+6wpysIcsV8TXyyNb+4ZsCHAWvxuzyyvXHEQb
QkhwTog91t4OlxkTEyCQW9DiOtysrtQz1palFA6fkRrjXI06X5ZhgdyKaB37BLSu2EZmPkH1xQtu
E0Gl2AU4AjhXluXa1M2oAXAepJpkFecRI6Sh0dwOnZPNitxLujUzqAnhy7+YutdxtPM4elcOetJN
zgm5qP45ccAvHnIdagsaQLMog6016c8/nru57WI7ko8pSNzOQ4rR7rA40e2TomnfDC92TpM+naq4
NJ8uB1qrYhIJRIRlc32jxn8eKc0GdEKQBD85NmaWaVOp73Ca8i00hKvsiPoKhrPSgcKbK6F9kj14
fa0ukn8u/4yVxWNQFiBlkWSi1rJq0/Cew1dqYBc2SN/rkSk+9fhJbomXvhc4sF4Z9sre4LVMxZSS
jQpPcHGi5QFiR63nKCfU+8nCJ9t/ir1AoJcD8mR7eWwry3ROPqWkbIozoLqI5cSll2aa4Z2UKUO1
HauxEc/ecC6dXg608hElhniCihtZJwWJ86lEKxCjs0goJ8OuQfWiXg9WtEqlUt9g7JfVn0QErPvK
22IlwwB/MO95HdgAPb7zoJCIPL9qJp/OEGZYL0Hm23uhDfiiyB51/B0WKVrwrgj8EIfsoby2cNaS
POJbwD/oDgMxXqxfPD/Nqhw834VII7qDxkJy4Bx0s+0BGMInIX3tltpECIwxw3goHpLsC/RqJKwh
nGMn8edzwE+hg+yQLarGYuOawES0zFJ8FzoLXESBVi3d1QxdixhMfiQn8fFyQG1t1rmayR6pA0GP
mP/81QUGrK5ArspiAmwF1WGKI9JNeQmVN2MvAgtRQ0wt/UegoTpu5kURGW6XdN2ERRtuTgcVic/o
xse3Ba0DexLhe9RUEbztaYtVB8c0UIcSqeHjIjCRAvSngWv0XWTXivhg1zONC8CdGgMJTUCI+V5h
WPsCbIf/gOJYU32/PNq11WZyhVI+QEOD6/p8sD76WnVvtMoJY3TPikF6ls7wIRVj9nHoMuspFVZ6
OySm9dBhyrS/HHzt0OCNg5AiwoEsuMVSK2tQ7KET+S6S8/VnL0QRCPu4rN7ElDuvxJr/W4tHFZAm
i/zOoszFC+Z8oGEr0AeQo3dCnoJ3IhoOSE14mIgWiD3376zGh0AvIR7XCJH3ar9Bet6IrizmlRSX
Vi+nFqeXRl1+UbDVtbqtxmZ+2aGChocstlr+i5cF6jMHedLvWuju78ZGDumvP//S3OlzJ4YPQE3x
fPS+lcL6sRrv5CEjtzdrqLkYy8JxUwM5HS/HWrsBpeUASqKCLw2xrI6UpQS2DBuHRD6YEIEoUu9B
VQBlIuUTDY8ix3XqYNuNhoiZhGqFIaKH/FDVVUNxpR619paWNmUSek90ad+gozKsWgWuYDzeTTt8
aLGCe9QKxzzao8AF0VOyFwszCOw7TDRjUql/NhNMUetKmdh6iHdtwsHPr+VZa8uAyTApHdDoJJs8
n43WoWrQdrZ3KrQUMW4TILV6k2Mcr26wcCjERkVoEbUey/qL9WcbjqQyTyJrLFEcvuWUosDy+RQm
NrRAqx7aD2qAHxy00xgWT2OA7cb7GiPpy2ti7Uy1gcJJSacTEMniJtXBIGdDZDmnDiu1W7VNwg9Z
JG5Rce8flLFSbv8iHJKm5GGzMNDyDaJOIG3TJmC5O1X6yRyogm6KSNG2g4U2yh03X9i9vxxy7Xzh
ACVzppsLgmuxtdFv6AsnapnTDvPoTeiZ3kZFcyJ+X9CTg6lXGikks7hNPlVGnR2MoLFfLv+EteOU
0aoSrKEt2HrnyyqH6FVXg+mcQuwlbjqSpAatVOtnGwVdvrsca+3emK8LEgSKBHJZe2l7C0ljgHin
BBGLA/RA+D5cgsPPVAXPInDeVp4UGBIaBFGQ6FfW8doRY1L5kSaFAgu8+OIFMSo5euotN0dfUeIJ
MOV9Nn3TiPYG7obG3ox79k4zeu6o2wc/AFx/kDkgzyvrbOWLU5UE/EFp0uQSW2zkWoBUqFBAPzUz
5WzQCqs8yr751illGV754quxqDg4oAMphKqL2U3jCdEtLArcKa3C2xiVHSQtsfU8SGn05Z9nvnOr
gfmh/UbJdZEDtZ06YKEThm5X2tHTjEXbjF6avOtg3GEill9rqK/snt8dVWAXsHbeQD/g2UXwPMvQ
bfVYh0AdhQPC11VTJQ+mP/6W6BvN7yqa03ewC4LgflBbzHMvr+m1LzxXZObCBXr0b2CROJfH+H0A
IFDmHjsouPxjD/LTNWpVv3YxzdO1yEfM18EWS6fpoBy1gxa6SPU5P0LAyeoxjUR7rEYk+km10ZXY
kEogTSJ5g780eYdA/WaANAaDA74PJWhdmt9sJZ+0LdTfsbqyBlY/B5PBNQV6wzH18+NEjw0dw3h+
IcoPAwJOVWAbx1RvkCenEo4+0+Wvv3JFmBqgd5UTlF7kkiWBF58EcecQroJyfUg0rK4OA5rXSFGC
+AkeDLP9fjnk787im0lwTMS/LboopPznQ/SCwPeBo/hupjlArDaw0MxnDHhG9ArQv85vOhWBoNsG
AaOHLHVMbHgcK7aCTYs67K1K7jJtMYMElYRHVvHTbo1eXAE8r80CtZj54qRyR7Xw/CdmjB+bV0Dr
AYIOEWJfBs4RmBvcKBWyP1fmYDXY3AQG4jlDkhbfA01pK61NJXQFXqD+h3pSmuYwYa3aHCfE4q4k
pWtbYO4i6HMmDNZskRSUnRwt/AwiNy2zINnJGuDiMzp0CMtfmWdtZbNJFjGYEikA0CwiAU+XCLak
yIeWCsKeMfXub4hBwEvTMFkut0CfUJPQQM9ScY6GW0+Pij3A1hzzR1neIFjfHS7/pLXVLkFfc3NS
LeK5fT6tSVO0gd6rkWt/jcKqu5OZUr4XXhB6SKwY9bXzfPXCpEgq/zueXNS4axI7Hf2L0DWMSHS3
eHu16aHVB9jkqhncl1RZvEdsNHzIgA1eRLyAYLinQZkHf3HKmoBQqfUDeWP+z0c+3yVkUEifaVla
jhssc6PdlHX6T0kX9UqesPaVqdcaJvVTlVxwsZ6npncmCKgRHB4J0aoerBRPyhZ830btSsvYkpqp
VxbbSmZEAZVbRKdoNB8t5+MbMPzSRJ6GbsrbNnvneEPcHAViiu8QX/XjQ1j2/nhsC+Q0sWYZMsTt
Ly+tOcDyUGMDU32kNexgFH7+AwokhkkJyI2UupmrFWlXILxEl4e6am0hBjYrpx9qAz7R30ytzZip
flL61Ofj5VXlRFHM1lPZ066eK93nvhixgU4cbqe0S93Lg1w7qSi8ANqQJKBi2YauyOkBEtaBG6Av
Ft2ZyPrtQyPWD2mWt+rN5WBrU0qXkbIYjzaqyIsv2g9Fy8eiDphq5JB7ZDTQ0fLhyD/n9KoCtL/I
UZCTjpxG2UQ1P/pKtrC2jueEek6YyfzsxSUQ6m1m5d7ou/TlnTtg8dX3tjSscF+MSIfsaLmkj5eH
vLaIKMqwZ8hvCb0YshxqI4p0bsbUaxA61jytM+5Q5DTzfaFIf1sqdoeyAgql/pVFtDpW+Hb/Hfl3
ee7VIlK9WMV61CbPte1W39NhR58E3VaUP3ov8f2tQ8aT7S8PdzUopEjyapBQ4FfOV27bq3afkPu5
Wh7PZTg0O7+NOF2itWOJ6m72RR+vnE1rX/g3knPOPjTLWsypAJ9IlbEJwOCK5tAhIrYJOaNvAqQz
PvNMHhrUGKJ4ujLS1bA0Adk2cO+05cMNiVzZDj711BzfgBcPF5yXGqu+u1JFTu0Qp3gobfxEwXjv
8hdeq8RwJnCFz+cxQKbF4YAEkuRqDZVTq4p+vLeRKr9FGQI9HF9tLGwfYdAndlhZ9wBp8UK2rJ1S
sga2omonVAXUQvvUAKD2/yLBok1Ds5vlrvGcPJ96HemjGQHmu82AiQ6dbrP/inJh89OOG+/L5Y+w
tsyo/ekWeJ35MFnEMtF9SSfT8F0/QWNum3fW0O3KCo6Q1Yl2l6DS9DfTbbCmKQnA3DaN89FR0YKd
pCahOxvoPA8TPrZ2WAy/tDTu0P6lZLBTFVTz/mKcBuVWIJTzKb1Y24gxhEhdB4EbTeHk0qxp1cfe
KfXp2QO4VO0MlGiv9dTn9bO89khdKfZQleDeW3xbVIrQHZZd6KJLUn+ponoWqZzsYmvpKaJ3lwe4
uoskWbkwZmb3MliupVlYQRCEKBvUCIJgvvLEkwCXiHzQq+SQWDGaIVWYo391OfLaEpoBv5R5qANQ
1zyfUH2KGl5j3LEBGkHfujiwHxC16pBf14Kv5UiH4Mpcrn1XKrncfDMSlek8D+gpiYYCgx64AF1B
V2s416h3cS2LZt/xXA6vgIxW7lq6lSju8wKkNbBsPyE7VsyqPryLeYPXDzVWVwWHgT+ikZZO9fi+
bWPsRaxkFkgK8VUtDpc/8Mp4LUCFM42QnhP97vPx6mg85xP2Wy6yZdqu0AoeBo20f47gGF8uh1qZ
Sx4+LKEZuw3nZXHrYHiEYJKRRu5gZFjNTpMhijuFQg9KjfYAwLN3srG8soBWli5lA9OZqZLUnpd7
02yxIclqI+Qt1Imd41SBg66isH4hEifvKz9Jjp4AyXplGc0HzWJ78s7hEUYDnvxwSTmx0OrpFDxc
T0BncTMD8Ft1T/hs9PGV83x1fGx/RshjBzro+fyNpqeZfjWAZjZwit8miYVTRUyt2NvZyGMnT1gw
mfWWZjwY/j+fT/blTGCiniDsxWFrBBr2MGMCfsLv8weUw4xDFxUNfgCGtmuEMl45hda+KQCRmVvD
S5JNcz5U2FhlgskWKIIOZeBbIWNgsFaR9FeQKGt1EmQQQE/QP9J5sy7ebAiGZYqDgN4JxGF/G6Gq
juae0t+O1qhsUe2JP2opGkpHv8rRPe6Vn9RxUKjxzcZEZE+aSIFNVlNiBqt3V9bV2nkBm3HWoCCv
ftNZKNMJWfq2tk/ggRz1rsRp1L/RrKZvP0YYOiibUjHaZ1ASenk0aD35t38+52QNlNqgU/H3xZxb
XSfR6gMPi0UMzjFBPe5GQHm4s5hyiy3LX9B/rZl1DxEHICLNnPM5xzI90DEn8041HPLvaqFrOTZe
Jg4Ou7CYlHBjIvXa3w8T5tpPl4e6ttwAJHCtzzcPwMDz0N4IQUkVqXLyLDBXW10p2w6VfKv+8Rdx
uOOgp80QjyXg1sPwKEU+1Dnh2jzcxEVlJVuD6ts1eMfaSU8TF2kGilCWWFb/cnSAUdIAcIhoYbNF
Qyu911UkHKH9hZ8uD2k9FFVG0kzekcuGVJY2CnrNhNKVOL7pUvV77FX9p6LmLv2LSIAWwDiRzlJj
OZ8kDZErLHtD75SGQbOLsxyj26JTH1jD3pWrem1QlNMoM8xT9UauoIxlN6X0kk8iRFJ8TOsUj/gQ
79uNXzj9lbty7VgnCwGPyoMUEuz8Y149C5G1rnVk/pWTGfj4U4Vqj3m8VXQT7pyYqN86mKhMd44+
5Vembt5Qy4vLmc9zRyV9NpblFD2h2CqB/Lo8Tapv7I/iJbHU70WrOQ8iCjx03c1ZUh+83kMTN9WV
dGRl3LZKPoK0BwWAN810xYP12vgdz5PUyV6UOh3G7dg5xb0mu+SrWTrhS+WgGXnlWF1JTXiscbHM
LWqu0sX7P0bTcPTtOHATy86+pC02OHZfS29jKrHxTNYQXTlcVgOyZOcjnBfxct02SJx3heQFHuCw
8xnpbO9xqP0Xkbax4CJJ/CsDfHuYAXKiAjlj2Ym4BHKXsxpvjprWabSz6BmpRu4rkjD92+Xt+Gb6
IIcwc4A9KL7SK52H/WrZ6pGaZgqut26NwtmLkwm72XSDVQQba9QbVOp0O0RaU/6xIsYi7iI1QIsj
GgQWFC4sbi4Fz5JPaB/mx1TJekyZQhV9+NH707twDkrBSAiH4wCM/Plgk4GFGeCG4nbM5o6nn7GL
K/R58cDSnlHGzP/0rCMez0s6wLBi5zP8PJ6A6UgZFBEKE6Z6BxOi0NUN3rGF8iEETZT86Vacw831
PypiNjfvIl3HYyNHJj0u0Vu3EZ0J+nyHQVB2E1eyOuaFYW4xAbau7Iu3C4jtz+ud8xlAJzCg8zGO
Q16khhxydy6f3A6acx97IXLFZk8pOy0jCo5BX13BIL452XWC8oo2efZx2srFqu29vAqQe81dgfeT
tQuoUD0nY6SOu7K5+gpaDQYil6mEy0En/XyECMKPaHokhVuS73xu87x4sgra92iFq8OfZszzwF7F
WmRrXWhXvTZmhZuMuL/sETxHuxckIQKnl/f9m+NsDjSjE0jU+IDLV6Q2FRE9px59lKKwn/oYCVcc
rOOtZ/kayqF2eyVFX1smcM1tano8BkA4n3/EgdugAo+YuQ3E6tuGxXGLXvzYb3AnlfdWXitPZdjs
Lw/yTe7NIF8HXSwTIUNsOPUod9Mqnx5YGQp2seGA9beNS8zntkz87wEmm5suld6Vg3Vt1SAsBHAR
BKFuWstnOqpsA6oMOYiBrAasldjdbuiQ3d7Rtx5Olwf65rKYB0q6rXH90zxZKod5dmIBT29yFy3/
8inG6BkJ9TzLrtW+Vz8oPHv49hY8q+Vm1xTdUqa6zdyJ4jOq7ThS+c70T6V634fcogTd5jKgZ1Zk
yZWj+02W83uE/xOZZtn5+imnTvMx5MtcJOntz4VN8cycQLNqrY8DR9s5Hye9GHC+w8nLm5HQysfL
n3htwwiLDwwMVMD8X5xzRotme4F/ogvi4V7TCuO9Vtk1PgnYHnaDln29HG5lvwCiQf+RM5Xu4LLM
VDgc2ux99Ixyo9kU6pBis2lTlOTwiD+iLWo/9Dg5HC5HXRkkzDleAMSGILssG8ZolmROa2cuWHzr
PlRz7wh9LruD1ohJYozwR/mnaQ7YJC5ioNNAKizukMW8Fn1Vz5mjmxVNvB+CSitvKgRzmz++is/j
LM6fHCWWATXYzEW52sPNByb5sWuRvsSRmuLH5c+4slh5bDNvTAaw4WWu2KYhCUGYp26tF6WAte20
t6Kt6h8zTNot4wjyMV4DPMY21WwQ8xwpg+ocL/+I1bmUEJ3IPridl4XYqi1FSPGXuUSNndJSPB39
xrNvSEim49QAir8cb+XAA2RmC+B2xHyT7LRCgc/c6ZlbxPiHKA2n3Kamu3ozTU6WXVk2q4MDMIxu
oQpFbZnJabLEiNXzcw6iEIXxIJ+eaZirt1UdiPeYZvpXtuPq4HhhzWAzdshS+kdYPu60E4PL4656
GFpDqTdF2wfZTgkHR7+yDdc2PwqTlAdp/NA7nkf/Kik3C82qkjrMXXbHsIkibFsmz1KfhN22j1zq
097Ta+vXn88f2n5AXVDsoHizyB59U81iPN7ZIYaw3zmFwAUbuf2vmZVe0wVZmz0IE7Dj6TGpHDTn
4xM5atb9iDFQ0yCK/pDqUajc5UMrxnfkyIP3VW0VeotX1szqV4WXCniLYiR/nUfFL4ByNdQcNypU
9SMwMVs/NuoQfxelZn8svfhdrgboSl/+rCtXpkDCdxbimWsry3Kv1RjgIfU6dVWvDj85mJhumlYr
7J3dhwIj00w6wSYYbS2/CbC/Dq7keauDhuqFEMAs37QEotLryT2hIM2VJIinex5eRp1TevZGaSqx
b4MJheykQxL78qjXZljCivlNfOTsWRzrSBM0AX68HAZ9lQJXsifcmLLiJipnVXbAMH8xzJk1AVaL
44537PncQlfTMywNkeQTWvIFr4tyV8FAfpzUpruVDXDRbaz5xRVM9drcsoZnfQf6FHRlzqNizeTp
wFARBNM8xLBH1H9Ig/yTUPFiHPpW2be60fyImyB+ufx916aVNNpmRZn/l7P32m1ba8N1r4gAezml
mmW5JI6T2D4hbCdhG+xlkLz69TD/3mtFlGDBE8hEDoKJIY76lbfwl7rYyxjKYC/ZIEVW9a1zi845
SACcCzK/LMtxrddZufas8pIC2pl3jdtlRgMwKk1b7fh7615FoiMO+V6CvSvLsOWDxNx3nY/QJddx
U+LekuYdz1rkBdZDVPfO28ffPe+bo2LXrCELKAAcJhuajt/xL5jSXlODil+Q65ObXMd9Ft3TP3GH
7cfjnLnvGWfOU+haaCeIGj2JzLpyEBSqcDXBQ02MXbevpzotMHrDzODqPwwHPZFy8ixgsETbUYPR
KcfbyRPCFuykAnKWfmMHZjBBJCsEsn2fv5XYt/9vwMVlP8nJJl+2kevipsUlyFFwR1W85mdZkwTi
AIdL3BDnb2klpwvInTNXA0ODn6GNOnN9FkfVwSk0TR3Uk4wQjyHf7rCm32L10f2oPOn9SpGlv7Bp
zhwWRpwR0+jlgYdfjChde2hN/E+f6qqO7lUjcsBiDZimYu5U/8Hr3sP9y8YU5+NFPXda/h12Mcdd
jy2gZirpkxfWr0VZOIfcbFMMaIq+ei2D+gB+6B4zsu4ai9Wi2nw8+tlpphwNrAK5MgKl45PS5COY
qJYVnvoyfAJYeKiycHxtVXPcma0jPx9fky4A2yFF489yByPMnSqJTMWT3bVvTV1gKGWE2pPSa9Yl
Qekzty7oPQr6SIohwLVMUrSuC3JPjcSTJ9TroCqza6MOhs5vlLDbxW3c4iccBbOx8efBzvP188/Q
iyX1KjeNUVkWT1qdwJlxKs/ZeIpp/WwJAy/M6LldyzsJ7BsYBzfe4gkFbE7vPzWTpyLrepxUJr3t
r/VK9PgAKo63ThUd17O+wijq6uOtc+7yo9BFGw+yAyDRxdbJu9BrhQKkG+jqeBgsuGYuqP93s2u6
C3HC2aGIAckC/0K+FkMFaH93WqQkT+CL671bTc2+L6B1CjTDH/7DV9FG5ZPgXPGCHR8IpRitdMTS
8wkvXbTRcBT0h7Qz72KHh+Q/DIUF86yESBF/yUxwJjau5nL26qnCYbFPR3NrRyZ2UpFwiuHCPXPu
PCDr8n9HW2yUdkwHRB4RQNRxtcPmrQTadasF0lzFAieACqukwEco2NmVVpNfCIFOgdscCcCBSIUg
XcB+WUzrBOZSDXtGzzoCQjzUwSmuG12XiCXAAXMAUA/6DWU461uG+Te+HkD4rwUm4ZcIGuf2EtJj
XHnQrshhFrGBXnUjTo5J9pTJRm77KHUONObrjW1hJu1/foUBqyMCAzWZk7K4CPChhkqlKYInBWOH
OOsSbVXGDYjpqqX1/PFg5+YYHI45K06i6kkD43jrCqsplTEvkif6pu3o54aWys2oTt2mFzX+vYat
dXLVYBs7XmvYs915OLKVa1Bf1dePf8qZS4n8kLsXmwu8EZYAwdBLoqEBiPoUF8K5yWNpeCtHkVh9
vQdZOq95pl/a32deMprfeA6iDjNj2RZzTSfMxogVgFcF5vTNApqnbR0sdp1nmdQVrP/YzdPPv550
+UDIoEc9R/iLkKHVC7RVpyF+crs8uQ6mocCe2pPDFRxS9S7sVeXTgtsgfObU1GK4WQdncROi16Di
/Bkg6zsqjg8j2N3j3im+WERJKzsJ5aUBz4TSpKMsJCECuhjL5pQh20J1egZMtMReda0+FJtUk5p6
YSrPbRn0p0mASbp50Babt9FCewg1l6nslfSrnjRYhmeFKcODpMUZ7qrSpbYYICAxfHZkTgytqRm/
RpkIVMPxsYlj0BK6Bn8nlx6JdU/dPEKgySgFQN40RGwEHG29srzc+fXJYzLvG541UjTkGzH2OB4Z
eSEVQWGvewo12uMrR0sQ5sBLJIKvHduDsdLyqd2OvXbpqji5Axl4rhoBSgGiSHXleOAkd924GDKJ
7H1b3xZFfx12qA3jIJ/Jz5bE5qBy1t2lyaHRbFxsWKyhcKj2IucpNZvxJyaTw0OME9XK60fns7ft
PBQtYW4cAA6ckuOvqmppDb2WOE8drU+5KRTwABsjsoZDluMd9/HanVw382dRBSNqBncDbup4sDIx
iKgSUzy7UNA3YRNOf0xpjz+jRi2+z/vsUjx7ckDmj9MpqlHth8e4FGqfSkM0dZvmzzKyso1ZN3WE
3ZaXHYRXTi/IjA17xDS9//CZ5PHA0jRe8BN8QRC0dj7APn+uvNpe57mqqD4cE+GjPpBdYZ3bav9p
RAtTFFYJKdNFC6fkJCY0w8VzVk7SHyDw3mZOF95GOCNuy8KVF8Y7iYuYV+Jmd5bTmIVyFxt0NOxS
KoObPQ/QfjZjFyubVrWG73Rbui1+r/BisnRISBy84JNGRTwYZPHQZ8Ejc6+fpJxZnkT4LY/Jt1Kr
8c6cVu0li6KlDg4hDjEXJQqeRViDBD3H+xStEKWzG0N71YZq3BZ12T5T6oMaMKmwj43ouRwaZZvC
EvhO3aG5SbrmK3Co9vHj4/JX7+efkgy/A7jfX8XBGeDIfXv8O/KiBSmiTtWLpQtbKXHXEkN/wJi5
Q1G981CR8gs4BfEGoQsVnkSahEbjO7jby/tJmJN5FXZu0b23LYIb6ww94x8OdntvTgqwK53BKAMi
+3EBkAFsq9ff1dJufoPVtX7ieqw2vmZm/Z1R2l38fuHT5nvl+NMsD/LnzJSbr7rlvdParSzjQItf
Bgnc+Q6kQ/uCGy7e0oS9YOtHRw03KVrQ1lVsVKaxqexBFcYmj3MxHUa11LQvTqxEwsd3TEbrMU/C
ERpnPJU7ZSzS4E4DUl3sk5CiBy6XCOjsy0zPtK9pyj86dm9YF5ATi9uNtx7gBAd+ZpHPmpRz0eKf
1sIEoC9wnGp8BWpcPOidF3e+p2Gg0OpeuLXz/gIzjPBnOYlIkwKcAOpHgZTgcXmfxjJXBIS7F0vE
pbVTmpFEzAcYX9nXmiJ188YBEKPd1h1MMQ/ponFjBYWW47rtmNm2TkL3RY0iRVsH3pglPsCv3l1V
sV1GGNtHdf6Q4ZaZ+rKYwnurg/VxY7mtgdt868l8F7mVlv9szCAID6YZGkV1XxXNqLa3uMhmO9Og
u/IwJQhGXqVFh5cktgNKiSGwWQ/9jj5Mfa0medbgEDxo8ZdJC+Vtbte66ztKl7zZTYRHYmHW06OZ
I62zbpSe0ygcUW2TcRz6K0w802BXJL0OtVGEBfZwokqSbVd6Q3c9uFNN7U0aY2DfFX0m3lMKYr3v
6EFdbRwD48HX0RwRjG9S4SQrkaVW6A/obJrJ1hYyiL/BABHP3siUHXJa5M6qsjDSuy0rtLg7ygQm
TXm/tSpLORhV4Lw4BEbRxqg8cV/VU9einIBr+c5CGS3cNN4ozP2AUWy5bnUQk5upr2W5waBWtH4r
Bu8B6VS99FVpNd4OjF4a+KMFA301hI2B73BpjO0WNk8X72uFCg2CBZPy0PCMBVcFggKZD/BqiB69
SpbuJtfsyF03HbjWm1xVS4Gctp15/QbBDjVegcIdnENvFppD2wDRuFVVBQnEoHFwfxgUSO2Dg3dg
9UjeZHZ3VmHlJt3/Kb3WO+QBvpURp/WmzuvhTrXqrvOFFcUeOrRTHe6rXh88nr66sjamUWjZTuk8
J7lVUz2178q4tcH1Ip0/XTWxm3h+60bg17Mph3dvDsoh7mjFrXo1kfkLNEucJQce+DfXbpxxVdlF
+YWLc561xAwHvMD1aDwYSEaIO6eQ069waiN0sNvCKfEiRh0FTQeh1oGj+2UfS3fFa2WPuxBzmOxu
kqqiCd9IuVbLtZKhDHBrEpIEj1jZaN2+qkJPuzXVWsn3ATbWQ7EyuirPHsMsU8LtgKRh9Kr1dpXf
N6oj2mLdtCLQNzLQSySmnCxWkx+BEnWR7kutcQp9lck4s76pgA7tQ1YArto7VREWtIvIG1Ycva59
VF1Fz8OtPhlGia19rDhIama2GVxLaQ+4kdRxmNaQtnvhJq2PXQjqjXWgp9Fat8eAmjrGSU/lGIXq
9yis1YeJtmDo1z34wH3MpaxtkfTXfwd4gh1MDQGANSRwbEr1vlaNxylSRvmqGaUBEKVXu+S7REr8
zlSMqLqxOl4ln7sJUWTXDbFjrQLpDavQ0tt63Xs2sBypF5n6gM1x8rsD5GrdqSoZ0UhNz/YHJcmm
Feau1m5Cwlnz1dqx3+wpN35WqFxobO8Io217nDAqDkpDCt9TnKbxC8SLwpVehXiZVk5TNAhpuShG
mFk5ADWaYg1J3Kl7d/HRzlZNqmRfGiCLrh/ZhTtc5bRZRr9vwgAnXycvsusKy6lmq0ZttJ8MYWjr
usX43PfGdmwRuFOSTt0QThXZGvVZ975XJqXyG9POtbUZWEW0M8xEN3FGtjAt3taTWqX7Hs5SAwoB
k0brGb2R7D3oTc616EQTrRGc7c17mHhtdy1qtGZvUJtP+mybqJNpX8d1EP20RDI2azEZVoQQv47F
uFOF1iPs8kSulWl08JRFzrEvQr9yyaBXOprY96GZBu2T8MAsrWgQ6QkOgOr8dUXZK2u6+nq55f1H
e6vsuKK+Fr3eX6ky10nXalgkq2yIsunQSBF09xCs0UEQUHKfatpGf3jYzPB7mI/jdtAQrXpvHTvU
V1YzAfJCxV80O6uc8i+ql3rWqrDrxNoYg9mV25FmU78q7coctgptTbDbKU6X/piCebwS9EeidR6Y
zk/MXOPxINuZXuwKy+z2XeuNX4AgxIUvp7bNb+oUtNemtOPB3ueaZD9rWaHbPh3Eon4w4zwud6CY
ensTqDlo9KZ0FO2m75ER0taNtELtbcyQoLpTIZjCkLeGROg34VxCBQcQMp8eb0a3Cshjyp9dIssi
3kFEx9J5LcpoylYfx0GLBIV6hIqEO4keD/jMoFjk0RSfVGVCgey5jOM/iTSLg2oW2AlkoGzXRGft
D6Tl9c+1if43KBAB00QVbuZMHgcqvcY7pGad/dwPUr0ycaTmiZ+m4YF8xsSaOg0vYS8X/Zr/jUgf
d64Rzxqzi4DaY2JFX+bWc143U73Jx3o6IODt4J7uaMEd7bg2XRmJ1csV8M9ipdbGeKGaqpsnwRII
2r/NKhA00JAXta6mDl2Lxk3yGkat8pBAFmpvuVqLYq0B9HfXVkiFc5dbveXdZxm86E2ltlW/qcOJ
mCU1EiD3kK2qfQBa/dEEJttT/2y9/k8gIxeNY6jrXfxDKpGqbiFgZOo+9urmV5XbtuBacbPiMIH+
668IhXLjAgj0NPikPzRr8tM6nnkSyzVNBrtBSMl6nQydvIjHTgu/pHpUH6TS17FPCbeoLxSBFhUR
Al5UuAhDZkrhLLe2SE/qLndHnUro63ypdz7EARlfdwo1BR9xhO6S9utyE80mIVRGKfBDs+PaXGwi
ICZB543p9JqEVtNfFWErHivU1rv7wAh4D11CLgzjuQ6GbdG2Rulneed+UimKJj2dZCRRqOrhlksJ
7Pjw4Pmh4ftua6+BIbAJJ0B60lovzSFiXdJjPVlThqLCRZ+IjUvdad7R/yQU3BhJFLal/koEkT81
YxsenCiuX9pyGvtdqTnpJbOfRV7Px9l0EgDOo0VKtWtZXEtRi0tJ/6I3T5iR5StOKe+0PtNuWgWl
wLDEWcMpSpxEhlYrL1yFJ7vJm6XfKen9rZxYSxhqbkn6p7WSvLVtOVSrdLTj54zC7doehLiQWVvL
9JNzRvlp7q3ANGbgxSqGEr3WKYrV1yHBU25bllrefRmUBgt5i2RRbqxam2BOcRFY61wX7gsImF5f
0QCDkTYqIh6En8CaFd+iCilDewdbd6rv9DLvtCtcyG3vYcJ2vcRIfvapzv3SMKLydzyWgUUi1MMA
GfwCzZT4e0nMEG4CJE2yO88VWbbSgYemG73TtWdEOqXm22ZVgU8t6VSSSJZJc11k0RQ9mnVp1V/C
XC86TO6NoSvWIOnVcKVgs664q9qQQbLPTIC7fhEHOtbREGOVjaOnVtKvWrvXnC1yyljDrwYThRjU
C1WSkGST9VY/u74XbU6jMkjKvnkwJ4KFn14QZvmbE9VW88n6IDt9JmOSQqtQj6gPLjY8Ms5JLGs5
PtOTCTfxlOP9FMXunTMZb5hlKhd6icsLhcfXpAgBX45iNS/h4kVo62jQZNSqz0pBVra1xzTcjkqq
f1GFJcKd6k79WneFkfhphB6K39hFal64Q5dnnN+AtDEHnDITLc2lLKwMVSUUXq4/h3ZorBw3TR9z
WUQ+XRKT4A664IWC70lx6++IvBEgVNBooPpyfKukpdZZVdLoz45J/Ba3CCSIqI63sggCX5H2tEMC
RVvlcftDiZXkoHVmuHIrccmW4MyXM/O8H4iCUMz7W9z453bLrCjjrRDGc9DG8V6F3bYx+3r8CrhN
PXRtJ68+DrX+GtL/W3Liw2eiMNfbLE/LXXP84fXodNKStvk8Jl7zy2mFfeeRYdoHKEuO6sdd4nrr
tk0nscNITaGYUCv1ptP7cloHEgzgFjxLcKFodCYAdGdRXrgi1MTNJXkjxMiog05oPgO1ilY6YlUb
t6g61Z/6XL5kBXoP26k2AvXnhdlY1o7m2aBLDKWJO/dUD7ZJRzCE3IzPUeQGP8Dx1NkaddLyqopa
w9tERTRO6zRIoufUK+qfdKiTDeRmVftk4PL3dzA+gLA5Plxqw+CkUCSWHKznrundL0mtO6vAi+yW
cLtyCO/dIu12H3/78pVjSNafvQfNAkGCvz3hf3ZeZ1StKhriXxUdgF0L7OOauKNYDSRZazWFdJjF
Rr4eB+uSm9Ffr4HFHgQohYcX4uLswGVLvzMosGFP6D7HQ5DK2yQnpnuIhGmBA0ktvdsgC5bWd5C8
jdVody4iSGTwcpUgP35XoGQX7bNEKle9HXTTH8zl9S72VfoN8bZpHG14H0zZdgkuOJH2MEGscFcl
NK4bSEFN+emri9ojTSpk8ukbAU0/Pk9VXXSKUwimseRhSayuTfxoMAU4CS9N7zSwRBdChNMLmxGB
tdFBcuk+LPXx7dAMtJbq9HMvoRtNptI+DUo7btsoy649rKmuGkMddyUX7k5wvV/YqssIBXwbXU8k
mwgd5tRpcXPiONia5Mb2s9dH3U53i3YdRt6AyOwwbT/eomduaQbjTUJaFogkrY7jyY1KcxqDobSf
bVmL2O9Qbtq3ntZFflHZZrvu3U5Qxeq0Wwzjc++qJfPa6HS0ANzFZRFeODKn1xQ/h8sT8Lrqzn30
45+DHJLZi1Gzn6tR779iQFJtonIUWycqNX+CU7pzhPlJFVKyxv9NOAQsx3HwPz4edHAVeJdlaz8T
uDg7u1DlW+I4wEEamDufa7n+f2Oh3kHpHj28ZXZIidho6iS1n7VCT35IRBL9HDH/fVMU+YW1Pb1+
5u9CUmN+h0COL2LPygOQpbDyz8Lusa7iXfD7UK9XY1rsYytUEB5DoFG3wvjC/j0/MPpbQOZhtC2/
MTKoCZm9ZT8rsvHWQ9znV1hO4PCUe2hkd8Wml/VrYGnZhdR7qSHC5CKnw6AkFUQ6KJkeL6TVd7Fl
RpV4MQc0Sh5BFnuab7ihRtO3U4VfWPR5tmNmSHNbZWblrNlbqbZOaDNmBzPSWja8LKkiN72RbAyM
VC4ZYZ45cHQTiTtn9CxU5mXPLy7aIi2ywXiJyvYlCES6tfokWhlC6Os0xF4QFKa5Mpup9KtwEKtm
CL1dQulu/fHJP71ksKECf4n/BlIH9jIsamO16aKod5+R6YqAHPXDl6bqlddRWsrnq09gH9GJoHRg
0tdfgumAlpeZTV7wnNKBOASaUe+DyEqA26vKj0lrU2Qz60unej61x08gfSKQ7uSzdOWpBx1vhmQK
HTHZffxS6wbNC9rvzx32Ew2hvtmty7obfn08o+cGRHludj+YU+mldxN1FxmFppq89I01/gS622y8
Wld3UBnGp65V3z4e7m/ItvxA4gtIKbNTG83q4w+EdeuUneOEL1Xslva3Ikv1ckWNoFEPIlJjXykp
jSKt9asZouBQG9gm+qPTaruSSGzT200KhlLGndhaEqf5pxKS64UpOb3OqbMCLIHggOY28dDxTxy9
YTTioHGfg9os14VFDS4ZWkGGn8p3M+tcv44SHpiPZ+bM1kaHFWYZES9kryUxWmlENWGfzaiouwBU
SvWbyRusJ1VJmuRCmnN617G3/upIooRKcDL/ln9iPEVYiYhQTHtRnThZVU3R77K6EX5OUHmwI7V7
GLWuXIUpdJLPfiWjQaEAcoZT4gnhoMR7oJFdJF4QE3MMH3xSvpINRh9+mpmXFHXPbDZGA0cHKBNy
MjLHi+/ERqsbZZO+YImp6qu8rQZcCU30db8oCaaNG7MtrHEdCnS+NiKVrvMKSXu4L+nBBr6lB+of
FQlE5zCWfTVuUKB0k8e0bdinn5wWInxQ1Q7eRhTPTgqUMZaXmJC00Vs88uisCqxE10TJY7BBb/oS
cuJk9edIBTFPEivyKmAcx7MypVmNe5MXvWV6kN70dip2bpbRIWd6/L5QjO+1Hd8YTV9feGJP7pq5
eEFaS3yKMBVcjOOBo3ygfkO56TXhfXilcDQd+r4cvpaiGl4hhVxy9Tg/HvAt4nBqJicljNwxCnNI
9degyfIrXeDC1Q+52ORI5VV+iNjyhZrJuQHJYJCEpznDU7n4QCcQMo6DAYlUtXRfp36wv+SC7piK
p+Ha6M2LNs06M3Z0m3I94cbEGf6btTnLpdTUqO4sXXl3s7qz14WsWjIePaIFHnhxfjDqSPRvQhsd
S9lHUJ2LB7DQbfstN8Yq3OKYWnC15qmeBBfaKMTjy982s39hSfCIOtppXNOoYVK3iCy/gwqIFHut
e01EJAWKN3ZWcshdK7hxqSjsQsUV071ZU+GmLdiQ3CmJFXl3Zahna+Rncmc9aFYm79qyQxQmd0y1
uapzR+b7QQmRGBJQrJFeBA5lXU1NbMZXNbac/VaqfaY8tUEH8JHymSE2btdG7waxQoT7Tkt0Lnst
zh9Sgbp7tIL7mY/Jxi6Nuqr8nM7xd/q3yvjkRa3zbFgkxreaGZvPxOaJeJ/MPuw2iZeLaAVgQbxF
bevEfpk7uOmVuIHuvLBCPF/2wxh9qfSarlVbGvyvK0slGUF3jy6o3BehbcUPTpJ0D6hUBsOVkgfZ
NyAjKBooM4JpPSYObUAlHcrDqLf64+Q1rfYyZhNOWkWaZsl93yfDwUYNMvYnOopidvqws++NOajq
3h0aUG7+1ICYXje2kdx4kF3dazN0jc53QqXGD0XUKe7Icem1e1pBUfW7yahnrJpKq6kyT3rxkMBE
NmnSx6m4wSbIUFk+L/huOR22LY1WjLZv2amJcJCMlHVcQArYoc2s3ARZNnirWDpF/WhXY6TKTWdW
ZZpv7AA13giLnzBytwNg9qdJSVTzPY36RG7jjNrj1qsU448ZB1ORQWFyPcq4tgQMJT/5AM8QYWCJ
HFzED2xqn8e3k6oo5cTF5L2RXMe+id/9o1WE2W9wCtYnVaTQyoHNPT/BXPj67IpzPJY+msEY6zJ4
U/HHuUqaqb1u4kpFRBQti6q/qDt7cuXPBaQZxk7sDht3WUjTvFCNs1Id37n+2l0kZLeNzTbczhUD
vwZViKQwVuFqLNML6c3JyA7UN6DB9IgpJ/HEHX9pYSN4kI29+cuWalYjmwFbag0uUPtKc7D4XoM8
wjGDemPh7Vrs7inVf/y0npRFCKqQmkE/CzTkTP87/gFjNsRWluXhnxblwfCr4bbukyK1iSAzq+9h
0ifJYaqCepNEXfadl3e8kLOchJOgh6mLsLnIKumkL4IteqVaTlKWvpG6aLsYG55wXeZjbviostwp
eOC5AAW88hIUdPkY0TRH8YZkgnRiTigWeaVwq3Yoa9V+G9Gf31bTWO1L3S13Ak1VdB8rTDs+nmmT
mfz3MaLtiJYG4hN0ykAVL+0nOxGiouxwgNChcybwUb3wlTn+uADt+xuAHw80ayEAcUXdBg32JRkX
MWwhYq/waMRZ0Ven9/r7wIV+3Kuy3Y/4uYV+UFIzyOrS3BtV+aq3pXL18ceepMR/jzBsLuIoVpd+
5/G+qnutpFknvLes6vR6HdiT68dEeN+jth+v5eiam8hO0nc5hMFvPZrkvbByNfOtTHW3H/+W5Rn7
309BxZquBfCBJT1a5J06TG3vvZWe29l7r+/z2u87vEZ9T6Jfsza0aqIpViRftW4Mv348+umysxoo
qPz/oy8mAgku0+oQ+nyrZB6v7cYdw5URISJ34X4+3c+M4xJWQT6nBrGkWY2GPkivbZhwoaffTA82
jj211o6nUR7s2JsuNB/OjQd2BeYzTj+AcRfntuhde/S80X0bpGWg4zpgZT6OcoXxjfnSVnV84fuW
CeC8itA2iIx5gQDGz/P8T1LWzxjeIQu9NxHW1hd9qMPnPHKH/WQm4hKN7Ny30d+l1DDTjIgej8dK
ayLCGkPjN0zonWFXdLY4FEbsTr4iFA83XmEZ3z+9TQBDaGQ3lG2QMVpMp6nl0lWSInhTAq0LVw09
lXCrpjzlF66hM6dhNitg0eif0T5cJH0llh6jWU7BW6OWxarIAw/YR6lsbHx4r/R6FKuqCOrHJKmb
3cefeGYF5ywD4j4kA+rSixXUW6Q3zar23jQs2r0dntQJZlSmOW3UAfjdhZd1+a6wXxCiJIFHPhGt
ryWf3Y71VhFaqLwJUzGbuSA7Cr/R7eg9KBXBS9tmfmh4wdPHH3lm6xCxIP1AZYxdelJ3jkybCrPF
9AZ1iMRE0V+RKg57BQuDjZV2l1xbzo0HSwVKDCkcY87v+z/HAlxYLTR1VN7mrv21Ah9n3RfwpzaK
Gyc3JrNwqQl8bhlnBSxihZkc8xcr9c+ItJ0SL0C85C1EbTNcw6cNVopuJ/kqj5Lgwm49c3syFpkS
R39uvS3iI2HJqCmjPnjLzbLTaW+aQGa0YVIv3C7ndgtvM/k+PWW2y+LEe31dGenkBG9OFnb7SZfj
JhVpfE03Nbhxqkns63EKLjyS5wadfcUpasPAA0lwvHZDERRe2nThu0KmsDJFLTfYQ2PlEWnVVVd2
5m2px8nu4w16OihKaRQzdbB06GgsmQYy6NU4UO3wvYsjiLEZcu50iKCjbd0hrG5yvfZKH/63uf54
3NOVZNw5nKeuBQFo6bxDxboewsjhTKStUfsVC0FIQsnoz8fjnG5PLlCeCqYTFAh92uNJxezMzpqi
i94H6Xg3xpiNfiId+8HUFW/z+aFm/gQoBOJnfvDxUFkYpwl+gjFDyexmVPTkEctIsM2IWHz6Wvnr
qwjvhTd3BnscDxVWTdRA6OCrPCO/zZRG2Q+jxlHooxs3aortx192ZpOgysHjwB06y9gsbhUzKJ2s
i2HuNGpjrWNnaJ88xRD7zEtiQIGGjvZscUmSfZmKMIl0UFAIp3VBmW/5jaAu6tzMi/hdVaXcGRRd
1gbmp348psYdFeYWhuGg/wB6MGy8VLUvXDXnNg6hxVwKm3lbSxX+IK5GpzKU+J3qXL/nmUxWppOL
B2fq4/3H03t6aZPiUslGFJ2zwG49Xk2rcHtrsqvsvRmEUW3ULC7SLy5i+fp3KlTt17CEbn1Jcurc
oNTCOGgkXIQ2izXNyjQFwl4U75qE3qtiT/yVupBxMw55dIW8xnDhdjszHrk0ySW+nKQ7y0Aj9+yp
BpRTvBu1Y/nAM2NURWXTruUozT8JZeILL/7pAs6vIA0p1PUoai7rmcBVkjzsBvGujvq0dYvQ+d7H
BpZAWj990jWG5YNeh1gx3QiQh1SLj1eQMKKIpCzTdyWgU/A4pjUpcuAFmbIvoAs8frxfTr5szuPg
vc+SVrR/l1OJvmRYSiNu32eBp5cW1SNfI0Dl8VWM/j+MRWYGQmIuB1AMO/4yME2lrU5x926ohQVK
AEGrDW8iBI9GiS+1IE7uGSpK1Gbn3IgvI088Hqw3YStXgT68e0PT3BhBbK+qUlr3Q5/sey/ZxHqe
Xjh7J+8QGC7QzqCmdI6Bt8QJFqUb5CJM9Hc1VQlfsLqr1I1OrfBC3ne6ZjOdDw9xOvVU6Yz5ePwT
Jnlp3/Tkafp7S48CXi3uItfREPTtSqjepShwnqejlJ/1mhFgME9RXqYHfDyY1lhwXjpP/BJWZwDJ
y63vMEKT1TQIB1hinK8gsnmbMNXzXx9vzZNqAwKhiCvM+tYoz6onEZox2EbW1X39h5Kp/RojcXYg
sxofqgS2kahD+atENvAxMbXhGhNJ94eejfLCXC9NwmYUrmOgUkohnbiG/46/P86VISgmq/1tGIDX
N5OdBLVvxV1YUTsaO4RNYhXVI2T+ze+KmUXwI0ZDu8qkVafUjDP9tU2B9++FqhXq9sIMLXfcDDvn
OUOiliwZ6YrFjzNipENaYem/kSkyHnozMF4VkFZPVLxrvMs06GwDpdBNRSZ6qJK8d1aepWgzp7GY
gwmz/1FP6fATZHl3SYvhBNg4/zhgjbO3GjsVUOvxzGm1K9pem/Tfat16tzGdpyfNUkTl641r3Es4
gtL3WgSVfEm5PvPpTkTRuq9LedWaEeTZyKwi68J6Lp+O+UeRCBMJkNXMPO3jH+X0xIl9amu/p1EM
v61KK/5Ygsqjyao9IFN2ye3szP7hgFLHnR0uyb7NZSQOsSiLtMH5nRS1ig+FzFv0EJ2s9auoCe+L
pszVGycaVd8USeeuC57qhyA3ex9+YPYrH4lntpHeZsn6481zOhOUR+dknQQIpPEyL3FFgaJEpwW/
0s56VVI7oN2f9/ImcFBtzJL698fDLe9jqqH01mHls9VISJaF98DrGrgeevg75BHwJxV3mEaplMP/
Ie28euvG0jX9Vxp1zx7mMDjVFyR3VJZsBd8Qtiwz58xfPw/lnnO8uQ1xPI2uLpRhW4tcXOELb6iK
ujn0StYd1d4MNh8Pujy83gfFtYsqOGhSqqOnXxu6XADHjEHzCfZSowTqjpaXBSEwl25bFE93A+oy
h9qH0fvxyL+ZXc5oar8Ug2cI7eKz91NQalor+G8oFPUvRWPmbhCFyoXaDrE7mMH+4+HOZhdWBGqj
nNLcdqiPLF6USEkMwyiK3tg4dWorSGq9Dko71ohzpL1NXQttXk3t1vLM5VWECAizOhdEABWcF4Ql
/Gpa/CLityph68Apyl3fqjwNC1/uvT9dsQxGaxNOOaHYrFp9+jWLypA7M2vjN6AV4WiXcFqFTaJQ
/QAVLmyQ7KiKP4zceT+aUtBpFHBBxBKLMwySZESjvEvfNN/P9pVnmhewgb3DFAJh/fgT/mYqGQoA
LhcN8jVLHtEEqbuIxSJ9CxI53KSWJGyHQJYzaIkUCFbe62x5zu+F18icYWKLsVQgoQoZSQKGY2+g
FwMnjAdl39Kw2Y1jJ9ymuM39/4yHRI1JkAkwd+mVIzagmiIpzN/CSPPRgijysjmI8qBd+FWWC3ZR
qMoKdPJs78+vyG6YjxvwoctPFwf05IXYSN/0KBruvKgsNlUe6XbVxgBuxFpuLktVm92Pi34taPrN
t+R6QQGJtTMnfvPv/xKhjRoJgw/V8y1ohxySDe3+fV32UUinO9VvP144v/mWDEZawjlOLL8kEGSZ
EqaJUudvUxYrmxxT+g2QwmHXocfo9HALV86a347HzUl7ccaSLSc2leU2KNIhf2urSN9TkIjxCazS
Wy6ubF9zza+0A84nE10libou+OjZdmgxmeWQGn6fSvHbZPTifem3pUuBebylkL+GHT8POQmiYNyQ
OL8rnomLc1QqwHcSLCVvvlkW2O9McoLmgqk/WbUc3WEED5MpEkuQU51yo0Oq3NbdVK602c4nmIeg
QcDtgQIJla3T1UNVchSjMWdzGlO00+I8Qm4iU74bQxHvayv/U7QOI+HOBRyWogGlpmU9G0XjrmiE
KXurR/Vr3ZbN3le4uIrJcENSpe3Hy/X8cwINo1tJWXJ2JF8KVkFcaWPFE9o3JVa961CckKyJrPCg
Kt3bn48EkpCwgwY4LeBFrBdaGGQ2QtW9eb1cXE6yFWz6zg+3eMhXu4+HmtfFL1kSsC7ELEHH0uaX
EABbGvGMU41Uh5DKP/wsV+FA1vKmlswen3EBgRe/1g+pqflu0IfRZ9EE9ffx8MtY++f4M7iME08h
1J6X1C8HTg9ks2+CRvoB9UFVN41Zyo+N2rS7zO81tx4L8VL0vRfRk809CG5AOPo0bVWjnm7EJl07
/hZH7/w0VEvoAZHtEx8sE1Rat0CmpUb+IQud4SJrAAVDzzzlPkYXfFd7KsIHae1JdhRX3UqQMN/I
iy+BahhbGJgHx8WycqoPmMzIfqb8CAYaTn6bT49yZAgrBaFlWP/zFecXJB6B37yE8qUNRcwsk5Qf
DZifA+Isip3VFqIxclUFW3HUZDuLUPRDEGa6imrhWkF69BAazSHJ++IB/HS1ZtWybIzzTO+lfu47
8lWC98VBaQ7tYAmpqvzQ5fxrnafePgDhvuWOfGmNyKxsCbn/ybW8LrwvxxCaSNgCxJoIaj5ejost
/vNBuCHgR1CJJH8+XY1FmaFBKCfqD2CO4aa2Iv0QBmihCp0qbD4eanliz2MB+uJtKVDAkliWdtve
Cmfjr8C3BcVERYOI7qLrG/8Lyjv1Yaqn0NXq3HNTRPDdQfAoaIOM+fbxUyzC7/kh0HIjEVdUYBX8
//SFJd/Mew1Ui2+rUW0dW9O6K6oeUZ9SasuHqFLhvtb4xq2s9d+sQqTOmGGCDMINGBSn444exqex
inCIPSjhNaISXnLVQoVBikQYf9TJYG7wWvO/DkqWwWdAhuigDULvtCiylk7YicWxr2m2rUR7vzmO
eJ5ZDZEMGzrzEuZsxVqgW0mF4CuYVPHKH9rggHqZabexMThB5g3HAYET5EMSfYsmD54sRq1ejFMm
bxTa1Y8ff57z9Yi6JrwsbnVEMZiw02lqZKvTGzGPfDvWVFBfGE/e8FEgQav5Gpvl7PyZ1VrBl81j
UaJbWpIWWd4LQm10Pr0htF5Al6M41BWpX6x8/LM1x0AQglhzUL7Y7vPv/3LkG305jFUnDj56u+kU
byzcAWQ3aZAau8s4nXUb9F/jH1sZtZCV4+8dMHxyyjI4Medc5aSnwkF7OrhX6kFfTAoLz4NqNW4n
Kp7yRZAU/m2YKsilJabRiODYAUa6o1CK1lHyEFCDMTXlThn5emaXWT42thz3KRnrIBFXRTYqFaF6
m6eovznoXjSqDapXx8IXlYXwqxa1uXCnV0WQHbVI6ESo6lj62YoujsTw0oCwU2F7SJqEg6MqvvkN
VaXsOUgDNCP1yaiUduNNlankLgWrCW5ThVrC88eL7TffBZVgmnawdhBGXx5+VL9LJRkUybd17oND
VnvplaKWqRMERfaFpHV4rk2zWmMxnN25RDowSWYQBKUAUp7TL9JpiOKodSr7dgDdqT70ZT5WTt+h
F3iRFJ2RHOF19RfozhXppqRhs3bpL6JW2hbauy7y3EWEMrtECelQ0qAi9UqAapZsjTYg3YaaO7wD
0cmtrP2mq762cvqfvTRjIsCJDgVR3lyiPn1pUO2I/nRoP9mqln/PMZy7yVBRp8ncW0d5GNSdBhNh
qw+TvrIDfvO2ZAhYanP1z9SRxclLKhdrVozioz1W4d5o/DLe+7I8+fdNqNTqZU7Enq7kBWcri34+
hbNZphRSGASZ07eVfLWNWoqaEWhhVbUb9BIbR6o0KbXT3i8coRCsqwqwjbdy1LzXAk+2O9kXmMaZ
hQjqBXry6cgIO+VWqijQYRqxa7LjQOpbV07RKlLy1MCWBw2ttlKzN/EtDBvHMIEaXQ56mLVXRtYT
CmzJ/lGJqFCnvGnbSQhsqZKBzKdC2hauaTXqLiCwhnNY1KhckxAgTmdDO/aN70Gc6K2rEsqLB0Mh
sUYYiv6id2E17GbZFjJDCnH1Euppo6apGF7rMQUhFxXtqnAT0MV/KDxOeMmZh1c9GRpqnDQdTucj
JtYXydHkp95qXU3+bCWBnY4Pf3aQLAdZTHrc9o0ySYH8pDwgOCHYw2iHN9bKmlqu4+Ugi4S3CfAo
1wRffiLNtBXJ8YVjFR7MNZXi5dJdDKMsTifdgD5eCO/v4u+Ne/FhPKy9yTIFWw6xyPZyX9MKOeGb
QNUPLqXGFkZXf/U/NZ/l+48/zPLUWY60OHVK6O6GWDGSdBMfUQzTNtpVcMQ05uNh1uZsEUXL8BJy
OILyk3eVuZErPvQH6fY/G2JxioW92niCF8pPHNSO6np2sBG2Hw/x7rXy69mxnK1F8BVilKQUJa9R
fi2vy902hCFht587OAXfQ8EOn62D7woHZO20tertUtdguU+XiWgaCmXc9Lxf5O8qdV97zpjeinVj
V4J2lGQbRZVrzdz4ykFSBFvQSsBDB0G8mOotz+z2qF7onxCSqyFDfzwty5B0OSuLE0QEjB8lA2so
ML6l/V2dvbTVyvnx2w3BdTHXyunzLAmmckDkh4oF6ye2P6VH6Yv1xXf9bb7/+E1+u0x/GWaxG/Ix
Cq0gZpj8R7zPX8dn4TDu/rMhFjtB0ItGSWmtPrUbfzMv09H+02j6/Xv88haLndAoUN+nZB7iWFz6
R/lQHuK1nTCfQGc74ZcxFjuhCtTCqFTGkG4yy+4uwY/hDVd9Kyq7VZz4u/jtP5u2RbxQ+5YoNCmr
P/8xXQiPyjHbrX38JYf+5w775Z0W69iIpaAQkL5+8r4Ul/Iu/6Lf9tzbx67aNo/BZ3Wym+dgxUJm
bcUtLsYmzocqCBlzHB3hSS9doXCsT/rn/2z2FjdjVvgJapTMXr8Z9j8XnXL4eIjfXr4UeImXkb9i
m56GEfgATQAKY/nJqI658GCqD1o/2Ur/8p8Ns1jbYu57STQxTBFsLG0XxceicEJ1ZZOelZ9I+KEP
kfroOCCAW1pcwI0BR75KxOnFqs0gs6VwaO88oJgdlHZI9Ns8y1GGQ0sq3AtYimRujFbejzCuVMIO
DBu+/tlbAx4BIzYDboHl0OZenEtjP1RK1HjSixknmNSJQ3ZTESETrpWKTRo6rERS8yz+urtnsAo2
Q2BFwDeB7l/sbrTKeJzYCr74WmqptheFCd7TnrEWFi5vDqJ/kh7yADC2gHyWovrt4CEersreS1fL
Zhk4ZqFF4tGgCOBJDo21+g99xQD/AOkjxgXVP/Py3y/ZXwoNCdDa0K+S4otSpprDvstExxTw3DK0
CaPiqCnWFByXG5y8mStrrmQj0KHggXO6LxqqWuDElPBrLQvhxRTE4Y2O8+IV4svmzZRP+WUCuWCl
aHn2/WYXM8lkUhHRoQ202IypkoiDgEg0CooyiBmqDjvsC2Tn41V59vXQ7p9RAYDOqdiBTDt9NaEw
kYVPpexrJZRW4SAXnj9Ys/HzDjhMunLjnL8SrJ3ZCRSsJGnqUhTSLKgeYs+Tfi30rL2sMJe8y0pt
beLmr3Gy8AHrz5A3CfEj6BdLWLTgIaukxrr+OQzyblsIunbVGaG0j/z0kRqovhcw1yhsQZA6Z2q7
fiUTP6sA87GQSiYvhS/E5lv6dGtiEpdC4Jufy4BrAVruYFZfjUEE5J7lQYsKr1mFIbjwCcbxJ+RB
M9mydd+Phbc44Y+tTPpZwMvz0HhAxQ44LP+xhKNzHXqIyKv+YyOg04xsSVwb2U5rm86/S5EZMS6q
JlMll255VTs+os2WLaqsvocKZYjiDafhdvScGv25uLF1yON6aVtJrdfHVK61wi36qeobJ0o6HE43
H6/P5dYDE4C/A3QIDnGc7NXF1ou1ZpLruqgeowmyeNA1/RXE7mkrWJYv22Uhc5TSu/n+8ajLhaqA
QAWWheAbBwxzt9gVfqwpBWhJ7VFpMROdJc6iJ00dlXQl6l5euAArIJdgZzr/i7LNYpwysTCV6GP1
89jpwjVIbYSdOzrkT5WZSt0WIaIcINrH77acUcaUZtswjhbac7zl6Y6v2JiBqafm50JiMVDM9Wzk
SIwjOv/KwQOrfaXmRnn4eNDzPclZBrSLt6VCASfidNDeLDUdPRfvc4fPsFtFap1gY1or0PTbxjR2
Sa9I4yFMOzHb6kg9+ztPUotu5UhdJsq8OoU5eiJA7QBBLC0iuzm7VGG5f0Y7KZvue6GxFBv7d105
BAD/Spd1XOabXEQ6fJOXhebdfTwNZ6ftLOwyN6AoEsKDWVbMxKhQtVCU88cpHsOerkg0DFut9MbA
zlrdXztvz4ZjqoE8srYAYYE5Xmwe068MrE6M+DGZkoRSVp0hQiBEMPvtmHn/9PHLnc3uzCkiEAAv
TsgBQnfxjWNaiFrQCp/x+hrvklZpnSJRsl0R+71tTpTMxiQaXOqQ5sqSPj9y3+ueGBfN/wNNuVjT
FN80JHqS6lEJKuG6Si3rUu0i6zofW83hpdULJU7lO8lTg2tVCn7IUpOuhJtn24qLeqZszpxN/mNJ
2tSAJzRxX6FEXqbjF6FIuo3XzqKofa9lR7X0X5Cz1ldy3eWUI68OUgIYGuEdzulL2FSeNalcma2G
nHYc39Z0l+/6tFe7O9Tbpx+9bDS6C5a5bq5xOOvXJKrORgfZx+k8j8+001o4/eCI05dxZ/bDo54b
5qWXUF39VheylTihElU0QwBUpbtRbfpdPqKW+6df/b2qzy1Pb4N/nwGNvM6noquH42NPzic5QSSb
xyw22/iodDgA2Tn0geuslouHqKz1Y9aN4Tcl9wZt5XBbnuLzc8COgN8yg0m5sE7nQdCk3hrbUnws
68YbbWKfotr1cpNUaBH6PuCuNi1WQEjnY4L9Rs2AYX/2EU/HbIcUow3cEh4t3GncRu2sm6m0UH+J
BReg1Zqo+O8uRJYX0obcijSSFp86bXszrBAn4iTphPA4eUJiOKy9Sl35qMsji5sX2CinFfAVTpIl
uKpuRgstuVZ69OOhtmPJyzc98ul2IHprDovny5ehCOdhLYDHBRN7OoVWC78TDyjpEZn5/FKZKuOi
7VWPniwfEcpE5DZBPn1LOnSYPj4pzz8etMDZJg+UDgtmCXWWastAWFUWH/F2M7ZZUhniseRKNu2S
uPWT0uLy9Mcjok9AD5hYikhwCcXo40yM6070H40grreebjRbS8qsjYkGi23A+vwz/SNoGUBd5v7I
zATAhWwxt36G4M6YtdNjlMvJzqrrGlpwV+79VNQ3Rd4+f/x6Z8sTTPOMc1Dnu27WAj39lKLVTeAh
sukxi4PweugUZUNla01k6bejmKDFIMpD4FsSnj0fJfkWM8NHSxoadywTFUukYFg5TaCJ8rS/JjAI
Ys2YP3yCcW+EVbPI/LQum1p0acLPnlAJCA5WI1aqOr5R8bdBL8NatIMY9oZmA5QrrchWojDInqeq
09JZRx2E93eQGPW41/vExAamSQL8d6MMNxwnARRmfaP9YYyxbSEW4T0rVuR1pSMEel9ZNoDwVojs
dND1yVGm3ktvaiVvoTtnQ93oO5rdLcWtCIaM5PRjFWix62E5Ow4IAxtFeuEXHjedTTeeau+urlkf
gRM1k6JTYTexNDrgPAPXwIY7nphAQ6q0owevJMR72r7FnhgTkTGXS0m3AxDcsUE1EtyQ3fWQSC6t
CAedazgmStW7CB4NZbzRytqML9BNC/LnMJLz/AH9uiCMDljPqbC1e130cH0as2H0A7uQZGyG7AA5
mlKwZblIMM+RlLwjtxEanR5gr5XlgWqGFD1NkVyBmA08FDVke+qLQG/JjqhR7FNRG6ebpkaqaUcm
Z8Y/gJlZCP6rPkqUN542tpQ6MVOMthXGXeErnK8s24S42ZCM4qxo8JMAxXfHnizH25Jw69GPfGhi
cVuizNM7Wjl1+qOCuFNpK1osp9shzCfx1vTVoLmU/UQLcdlRijb27UQJZhm7qMHo1DbUuE2uG8lL
gLwMLa7TeyjehrD3faXp7lWQMCnayhz1G2uwEu02rtrGehFFiiuDI0UpMiEOrCpVqVgkWe4fJFnI
39CaLmZlXXkIN16i9GC5fBxodpaVCaI7yvVQPxS9UGe7kTgw2BXU4sdDoBMMucWgeJHbZYFfu4Yp
+KrTe33SX7S+Uqk7bGSs3qlKBVso1euK6ogJpm4+xKbQms+jN1rV5EQdEJfNICS574RVG2g7lJLS
APaEbnZbghU4FZpZY/+bTGbV2SM/O3Q7CUxK7FghLhGoOQHDNkZb1nszrljsWHxtENwosQ3Eg7EZ
b4VAEKYjXSi/uem7Vg5fOrlWtV3vgSD5PHWJgo+9nwy9naITOH31I9z/NvhPtGlGxFPP1nIU3Grx
E3Qh4N2GrgS6uVGNAp1Q1FNVZavrg5FeAQRVZ+Kt3iEsY/u1VosZnJsROrtttshc2Uri1dUnHsHs
DwMZXbKPys4SN62qDOl9DkS2eCtJ7WMMgJBeuR1NqdREJ0S1Cxid3CNBJrP8MAUqJ3XMnSI2tDFz
xESqatTdizxLXT6dEuJUN2FYcV2ogYG7cxJ6nfel5JEwDhKwfvM0N6lVREL6EqjUV7UbBg/qkOIj
Kp1mHARXUeyl/gH6aWjqTl40UTM43ZhZ05soGFIu2WHmR5Nmw49tuU6lzBekfdcBtv+eAZUImz3K
c8yEK5ckCt9hcZjhJoMbZX37+KZYxBcgqUEOgFaYKyIkRMvizES7fuA75/d9Gyl0781k31giy8Mb
4pVbfnFd/Bxqxr8yItJLS9g0RIZG7sUMob0k9K8ES+o2bR6sxRKLzPp9FCBtiItTIiEUXFwWjRQC
eyyL7H7Ix+CqzevXKRWGh0b0A6gvmI8rAKjRTI3KPYWgPw0rkFb5aeFKykeleREWsigirPwS4ZOU
1JlpKyJoTyepquFKT0IObjErwpXIYvEBDSjpMtE2UAfgfLz2ItUDIQW0qhLSl8iSytDJKX3H21YI
leEV2RzN+PHxelkGiepcAwLORmTPqgHPeRpZZBG2DFYVVy9R0FuW03pFFbxBT8nMi7jqOLvlODK6
jA00NfUukLVBevn4Cc5eGLTYbG9vAaNGoWCJ7IG6URQc4MlTgT3fkxUowfdBNOs7WS2xbfzjsd4V
nGZdTsDbywhHqTGsHBsjempR593nhTbILjX9pgMfXZrlygY5m1s8RUjYaRmo6IShtXc6t7I6Cjj0
tfGT1Oe44gEYtO5xIG5u+zBNdxhPyi9kCrHsFkaSP338pmfdIRD/VCsIvqBwoPywTNpCVaP6Q6D9
hG+A96nQI2okW+ifgQpyWkDofJv4SWw5uKTKr3k1+gM0NngmreHIkzpId53hCcNKgeq9KfNr6IdC
JtkV0wERiuW2nJI6DWHC+pX4iP5ep4S7AKUw/AEykwjvlrN/GJJtM1LHoGoUTQZ12CiozGc/M1Jg
jHWX1Dmy7yK+O45VZqa/p+iY6b6L1R5ntVL0q0qnZ8uTxJuOCBJss4ovQL/Tj2gJ+egrXiY/Dwg/
6rvUKGN53xcWESWRZrCWtJ2VemZHASJwEgsoGzOX6XS8sGQlhqMmPqfRpCrXtC7kwfVMpS624VCm
YM96n+NhJ8tCE0m2wRHk3/qF1ivbSjNwGf14HZ2tYSDWJB0AT9Ghmx/p9HGGUpT9RjXC57r2jI2U
xANwQ/gUWiTVrjwF3dabtNIZhDhb6e+dT/ys+cI/yD4ButUWB3/XahFmq4b/HImIRdux10X51Vx/
I3DwUMpcGW6Zs6LTTToy82T0mUe2LMSnTV9PKSnEszEZ8QHeYHjQa0u4D4MmOuitnPwhFIjxEHiT
OO45hqitLCY2E6Sq8ZKhfpaa3MNoSe/SxyZMvcptylyu7HrSYFcqqaeu9G/O55VUcvZUmPcfvIX5
wv2lvdjTAp+P+uFZA48eHcvIErKrIMymyDUyZNlXCjm/WdDzlYbRAWoGqMsvxUoymotp3/XVswDB
TfwUQs6Ao1KaGSaHo69GR4osaIHm2KykLgjqZnADFDNDx8zDeK05cP6VOYfnCgzNFkrVS6JgGqdm
EHd98DxDe91R071DrVxXhuL4FM72H++d85kmS4PuSXlaxU1gScgfPBkl93q0nk2kMT7nRS/dRoWO
nrqIEuj9x2OddcH4kohPYWZGpW4WIp0f5pfP6ulZY+ltJTynTeaTn6KDbNShg8ywRRc5L5J0vMvJ
kdJLpMtEAZdfRCYei5JW6GWhCL7f0DibzUzopCMmLW0L0jnxMh6LIDmmQP0QyceWTPscDGb/8PHD
LybqPcbjolRn+hJo5mXfNBJ8I+p8NbwXJiu68zxBcKx86o7IPuQr59liKNRBuQup4KMzQUCJrsfp
NDU+xsRGJkpP9KKM4MjSK19McvcAqYtYF9w/erFZi3TuQVE5JxqnH7P4KEpaicgtp/qTKsTaE77I
IP50QduURWGu7LNFnPzvoYALwLtAnHQJUxiRAsTZWNdmeLA0J82+G5ZTvU9R23cnv1btiFVz4FaP
Nv6k5n8ats663LOevzF3NOFTn85rqwHoisPSfPJIG0O6XlYWE2FgyXPh+6IlrIRWZ/sYluastg3X
bR53yfpokZmlKCciB661jaN2k+JEre8fmYIatH0WrUCgluOxasCeAyMAH0FBeonti0Oc0a1elL91
sn5rmp1/rGK9/dTn6ROJ65ql+9lotFfmrgOUexSXgIGfTmZR901MX2R4hdMBLGKqROyUjdwKd7JR
hMVmROR6Lc9aZHOo9rJ2SAJmZhMH9pImmnRN1bfxJL5alpfdwoDJLtrIKFc2xG/ejEb3rKIzBxRk
VKdvhmtvmKlmLr4Krdc9ap02bHDESNx8RPvTloXy7c82oIZ2HBh6mgj0LUDWLMZrsZ0fisKLX8dS
F+3SCpJN142p3UXl9IcBBEPh5QP9cr7pCJWWex01A4tiRfOaDXq1E4up35HzXBXEp1cIc3V/mMq8
ExNI9WcKykyIXAxHjByVoz6NiLb2s0GL2Wx91U8cPdfX7MrmH/Vr0K6RQ9BBmPcARyeqtKcfbYhm
uImBtFNtcB4HZjodQkQ+LgPcth8//l5n64MPhYvFnOnLQJKWKlKIGeujMmnt69hYybOJ3I/pG2GB
qWUT7CtfX7k15yDr9M3m7UURmo4B9/Ry0WviBHQE8tKrbxTGM7gujVLnIPb4o7fGkG2QawGNPKPC
/D88L2mkom5Ba48tx3W07OiqPRrlk5mlr1bOhWoTJHr2RJLtDB3m4itr5XxWOU/ox9Mt5/RicZ5+
wLZF+zJptfEVPWl5b4RjUNgZwjffrawr75PRSFfe7gwIDjWJZvGsUgI6B1zZImuiFBkkENCEbwgl
mcM3HfjhdBCMKAQzZyaVl8FFnMa4kDcTdiz9oRhCDEuyMsyDw+hpKFvaXchqtIvWbFK36cIoazCX
67OouYi4GGRbEkNRaHGtUrxUslsEqQwniZDLFvBVrVp6XMgZFWuaasupnPEsaGRxBdCHh+W4uOfE
WkrTUUdkffSk8T6n0rxPrLHcIAoWv2jS2K98uuXeg91FSeTdAYqDjLzw9NOJbSF4clkpXxDFihyw
LYMtICG1i2lQriXnyytgFv7i7p4xgBwpEA1Px8pDNoFKqv0NydBOfytEK0Kezh/9VkjcFr+mfOtP
JeV+OdK4Dp0uJJwb7LCc+cCO1cyWIw5UwkiJ3Bq8nYqvj1q1NucvvhcrE3NW4NCRvwHeQyFh5mED
hTt9Wq7OoEu8InltVavp3+QSG103G7u4x++dmruwUYJajN86X1AanIpxAbjzsfKmQBwTIvu7jPs+
XQtMFicKxZ5Z5Ym6KrtbB8i5WPgtmdckCGJzb+REIrLSWVuUGc1NOmS6GyO5tauLPN18fGouc6z3
UaEjw8MnzYAJuRg19avI0xOtuUdcLtuaUR/sk8wqj7lMcaXS+u6CCKLbqhzbjg6F8gaT1zXSwGJn
zM8A4IrIE1gnO2SpbNiaU5V7qlXeF31cRA5aeZLppO1o7oyqNq8bVBDWOJi/mWyqhrOaBtAysrrF
ggVj3RdDLpX3cTsqt1k/FDsBV6PnwLca1zQ5ciZPlXcfT/ZvBwWxSocUVMaZKi0WZZPnR311ryed
eAjoKe1EKrVXSPN5DkTTzkbtbU3WbHEMvE8u0nMai4oKGviuxWI3k75S1Ka+D9BFcTRACg62xJMr
1cla1vq7xcQxQLmSLh9+yMtAJomEim6UXN0HuaBnB2iGuYhHTK56F0rQJNOm92GcXoxm2Qo0DuUq
slVTkBsYhpJfrtwkizNpTg1nSN18kxB7g4U5fXE6TUMiaGl+L3TIIfr10NxgRRB//fibLpKnn6Nw
oM8VGXQkl5aISRp7OBcJxX0sQcXDnq1yIs/TXcUKjE3XquW+G1WNXmpdJ05gdGu82uXemWVZoJZz
ogHrnQPj07dMYzVNMHRt7lNp8m5Fr6AdLSqhmLiYARRfPKUQVxKapWQArzxjJMna0KObJb7mZf5L
vQDkRhEHpdzeY6IqXAS9P/ibfhLq72BQM99N6JFeZ17TvqLw1x+wFRFeWytIXyWEBb8lvMa/ncH+
1+vwv9F7u/0ZdtX/+i9+/ZoXsHT9oFn88l83xVv20FRvb83V1+K/5r/633/09C/+6yp8rfI6/9Es
/9TJX+Ln/3t892vz9eQXmwz53fGufavG+7e6TZr3AXjS+U/+v/7mP97ef8qnsXj7+69X3NWb+af5
YZ799e/fOnz/+y/KbL8sx/nn//s3r7+m/L379mv2nQX782f99194+1o3f/+liP9EAZcdP8sZU7Sb
l0b/Nv+ObP4TnAY1LDJgelOcgn/9I8urJvj7L0H6J+UtYKBkyfwNFjQLHqXs99+T/8mfBsM3U9R0
lAF1+a//++onH+l/Pto/sja9zcOsqf/+S30HWf5PDE3ree5VcfzOiRZKKEtNjLwLPIJ146GJA622
QysxbaRvrAMyX9WjLDcqgiR6ck2TOL/LptG86iVt+IbnsuZ0kae4RpDGLqq09XVFBPEiD17/MLJi
8SRSim3b1+NBS5LocRqlT4LkT5+l3g+cATHHOy9ppwu1EbVNMAK/QYbPH7d6ya+zKG4OSqsajtE1
yaUSBuYxbeawsklCxd9yxrWiW8iat5nbP88xUiZUSJAMQIMpM7QvWioNreureEw5CaawN8AkzIuo
1Cp0HnBZO+ptbyV2VeqNYZNiTuY25eiea3vW3Hjva8HFESrc0/QqQKJoSj7aWqMWd6mS6cGhEdv2
sdYlYBulOqp3aR8bOx6lvqLiq83GDdKtWoyG06hST3qsFQcd3wHNjrNGmjXXB/zBIkRvC+lYt3m2
8xAkUXE0vECe1U3FYrjtjWdLaW+bMLLHiFaaXpY/SuWLFgj9nd/3x642v1XxeKlk9cZLL6Y8PPZd
89lIRYcSYbXpkQkRxepBDLzvkA66Y1n1z0XupYe26OSbSjVR1Y4Du1Jqw6W7/U0WB/OybsojU3Vj
BurDYCECp3btNihR4R+9wP8WRVriBoX5qslR5QSaMXwV0+a7jt2lUyDC9zJo9QsR5aGXhSMCL7Ed
wKa67xHQ22nlkH/PRP1Bz6of6iR9prz+4GnifuykTVxV29ozYycT+K8STIPbhora2WrIj568vNpG
hVnsx9STN0AL7/Ui/VQBBLmM5P6rpoyjj/bFvuxG5rRt3b6Kp11Hv1e+UFrcLYY8/FQjMdLbpLA+
JAeqQRuvr8QfSNE4pSzYAEijGJgRKoK2DjAYsFu+w4ENUa/2APIjegR9Nx4HQ3fi2cute+4SiPbf
hbB9qHzD9bOXUmsA9DYd1Tp81oCijMA9qBYGJh0WtQpcL6iMydY0lBFtTVCkjGce22NmCXhvDxCG
ukuEPeqvgmhkt3VHHGIqrX/QAlmK7QrlkNhuhiy0SadcTAPSR8HHAE7uIFUHs0Sq315jOMavDOvW
iErL7sd636v1E8YVGzxK75V+dFNffoimHkHIUXUbubhr/STcagPALTQa6otWwYYuUcMXcYy2IEpb
2wQXYCNidaQcLW/wQ7jM6iDYFy3uiy1FfrP5P+ydWXLdSJamtxIbgBrz8ArgTpxEioMovcAoisLo
jnncUz31Empj/UFSRJBXCjH1UNaV1W2WFhkWFIV7Abj7Of/5h2UOhOme5eCbfjuM9daU6jaBNHIh
8kY9WYzcDVBflCEdp+WXg6L6k7PwD3NxfDOvnB1ajbe1lre6P9XRmVQnEwug4kzpEE0JiT1vq4hh
4yjSCxPKUj8r42uRpO5BzpN+owgrvsI9P4JFwq2kGJm3njPiM+B1/WcIDu9F2hyU4ks359pN4S71
RtS2cidtsz1otbdPqvp9JU19WwgC9vAj2efCCXvb7XfjxP1QM9TNbVbBG7FhdpG6uvitAl1i6dQW
lhN5RsFimHsT8+UtETLaDlsL55MGK2/bJ+MQNNWif5gn712cy32kQKaxqmyPg/6nWORXeJibPgI9
XE/DLCm763agQ5tFDk1IJR7JElG26804cNvsMeLWha1w2rCKrMdkyA9znYdFktzFVftozn3+KZft
Hsse5LKjHkx1H0SCeD4yJgPu/9vU7C+kZr3DeacKVIUYZt3s95Or3qsNy1H1yn2a936p8wzScQrz
ISp9Sa8sZWRdZE5RXfJ1mmAql/RCWNjEZFoW7RWzHzela5wwzI2JzBv3Tqw5ezNJ71R7CctO1z9g
PzXyxJ0kuunkEp+0Qku2iG49H7J06Q9dFN8WUfE+q81dpyZGaNgfKPsYm1LNyz0xHEa0YbM13yec
n5eGURm31YhqKXLjT1qqs3ZpZsmasP2izmq/XJxhZ6axFYhiMB/HoQ7ZevAh0TuSJisPApoxJcqp
oQ5q/1DkHUnVWt99Kid7nPAKt6xHqSvSDJ0Is5ZQS7Ew8t1crUOx1M4u1dLhokzx6TiH16fdYtjE
NNXMFGUH/+6i8LL+QpBylfh2ExmXU6N1Qdc0WsjO7W2JbGwOY2Nlp44WEddbG/D/SgDVi0aOyXaU
No5I+ViwMFs1ZM6S+tPgWb5mpWD0uTXvJkRm76sYmbcQF2bU7Zs+3lViX05Dsdf0TO6NpRh6ANPc
t9t4OAzluDcK+4vilfWpMalqSAy2PawIJFF7tans3W7MtqWaR1uIt0ELd/UUJqJ22SpTENsjt4Dv
QGLoXQd0yQdKq3dLSyJm1D4MS5Zuocc5twqSrC00sjbsVGK/y7gd95nZRpvIre27WM3LB1IslpvY
ddINXux4/tR5dqekIwBSLpWdaaTxyZiVyUmue8qFgun0lZK61Yd0tmP6FkoRTs/ZjQ4U3zoHdme/
6xpFnolUlXedVspPiWYv1ym8vlC1pzaETa1uXeFGl1Cui9CGuQAjbF4evxZ/v1UH/2N1+6Ii/mW1
/N+yDqbJ+F9/Fps/1MHXD/KPoEnb7j//96eH4o/5j4v0aXhqXxbG/A3fCmPF1t8wK8QfB7Rq9SNa
699vlfH6I2bq4JygWVj0IRH6qzTWnDeMVvCIpt9C9KquA8DvlTE/wt+fH4LgAycxqv6dwvirwfaz
uhgYG6zHUWFzrGx/SAUvG6ysSmctdeN12XXZuV2a+TtDGirHpxPrl9lEGHHCuXgCO1CLN4ZVDq2f
tVGf+hA4Zeuj3oKSE40afUeSbtVJy+/SeZYlp6k1X+iUgRIW5IKATlhCOS2m6qMbD4CtmmpXoUzq
PABKaJ6Ahvvw2YP53gU8r/qPukeUn6BEYMpMBkwwJzIDXn45zy5jD7xlCeGmpg+079qXSbMVaikd
mzcCZjTD96R2UKA+XHsuhZ2PY396v9TDAcDT6oLfXzS/XA4vF87w1HR98/QHXWb7x7an/ero2f4d
Wsk1CuWXS4jm8qx//M//eNlQrr/257qho1yNmpFHwhQAOv2ro1Rs+saVM7qKpekcWUJ/rxvzDWxp
0BhkCCwajPX/XjfGG2xsmRtSXlCesbx+Z918Ta16vm6QafN3gMEAsfFiHcvsmtnqoipiJpjOUIlX
t5NNOynVVmWtePVkPQrbqq+JnevOIPqOlj8bbbHL5/I0tRz5VKSWiVS+c2a6zRrmsSXM5aFz4+Ss
G0d5tthqVoRLWdd44UVJ/5b8wTMDB4HLXNG9Bxml6WU8R8s7JU3xSXCtpD5vZ8rX2l2585hZK1cR
GU4fNTGrW6HAAt50Vj3cMc25SnO1z2kBI7Gfuu9+o791MPy/8I6vm8k/v+K7/mF+kA9/bJsH+fjU
vnjN19/8/pZb2hsy+1beGm0XmS3PTgfLfIPmmZMByYwN2LYyoL4DJ9YbOBrEj2C84Hic4ivh9/vp
oL8B3nBhjaLgAudmBfzOW65/lcI+e805GmAvrPmQXATJ7LFdRt3BN6klr28dRxTgvbLoXTCbLtC5
1+aD6c865JFAL6ypCMa0Hj8QcW7STGDHEroQ2BcoU/OYht1Sl2pQlaqYVsp6vLOIrDa3cAvwWs+6
TvB6LuOe4rkGimlm7PpSmC4jbnKx/ZDMWkJP2CTx26ZVynTL4oyJjMegmppfr5BPGdqyaGE/LwQi
ISb+4rn0jThsUm1nUdUhcaa0pa1pRElTJPpI3Zlzq1S7JutRLLRREk3XPccD3qdDOzGA8JoPgHMJ
ZnpwUq7qcjKu7DgfxF7MZfY5V2YQfdXLP3haPBCmMCT1fax3yEla0oSUCxzupv2oGnUDYlPPT0Iv
VT2Ubuk8kniR3HcEwr6zDBhPocDSWz8zyTgkGH2RSxSUrWXeIkwf8sDMlcwlOFYRn5HM2OJOjTvb
vWuLRatDlNR2snG1wbgZpJjWDBFH6XyV4bTE6XMotKADken9HpZv40PisNNLVWBz4OdeTgbELMCf
/DkZJvQOWa/U53mbCMG9zpdm10vkhr6XAJgza6g/wwlV00CdjazeNs6MeXCXrRhCHjX6vKm8pbxA
pIjWQcvatj9huDx1fl8VizhJtYiBtY3oaPQ7Ab1oF3lW/lZWQ8vj1G1RhbWQWRIsKGg+J96kN2co
ajDK1oXR3M+q4j5IfSS4OpE4gzKdn+9oQOL3hTpS9edMqeuNXpkIg6auRorDbgkvMyABjO6vQsR5
bjq1+RTLWoq3ed1CHktSBZ28P4gpu+1aOtkQ2MEqAkUYy+TrPffWl3aan2tEBwNiQC0ytm1R9fY7
RFYQH1XFVg/AmLEWysmZstBGZiPCwqnj5IZcATcb/JRx64RHAussGKy+um+IHUZq0sTTJ72Ee+fP
w5S2YUQ01b2oJy2c6qab/EbYLg1zWipbY1gKcaV1VYwnlIeV7MEszPEL1EwvPUHSmyQPQL4d1H8t
MpxT0ap4DotZ6wi0cywkv0sh7WgrhVBolduhygOxMOoD6iNdxtcKqIz+4ACkw16uiyrIszjOdktc
pvcqOOAT1s0OmBVovIZoR7VK4DQDcs+SGOV+smJ51S2NOW2Noq54m4DsZ0L8zKULK4zH3U01SdcI
02wcklAZPPOLksdVxVvSKUijM1dvz+whkQ+O1taJP5pGc52PhkkDZDQ6Ui4FKCOQvWfW5z2wwUR+
VhVpoRKrHHnEj/YnYzOVlS+EHW81vVLT/aRIsZsyq2rCpFCHK87S6L5KYCUH0F/cC6ESmBqy83U3
RSMSNDi6kd/EMbYl/uo9/D4Wqveu6gr9krTT5jwzYG8VsU3cPR8n6UMUCWUdNkKM2OQlfdmzaGv7
Iztk+p5c5OkhsmbXPbgeuFPATk0FbExpM0NgjORbwneHZGOPOmszltl4ORcoC3yh9ZEZiBknVl9t
mHwFiwLcwys6ulro6nk/BaBizj5e7Hz2AZTb6aSI+mkI3bGPeOsHtys2TTogr/r94vVf7Pj+fQvX
dab2z6f62vvdpY+MQJ5o/IqH9o8d5/vD51Q+vGwA17/mz0JWoyRF8EtJupqBs97+bgC1N/RvRO1x
ktPjob7464jXjDfYU0FK4ehHaLOmafzZ/9FQwglG0ItwGfIgsuU/e9V/YTDyde7x7IDHJAFrLoRL
0HLpTX/wi448pXGVpc1DbZA27Zxgv8OieEDBUHnsBTR7uX5r5oZxl82eBFAaW/eSaUV7C0vBV0cd
dZrJBH9rWk2d7fTIyu4z4TCLnabyjPaySwINHtYNbid2KEajv567UsybHobCPmv1VwhuX8fpR98I
cG8N1aRqWQuXl00fzBrHQW6ah2PatmE8u4IRxUgVkBk4xM4tkte2dW5azGVDdS6Lc6NpzaverfLd
UmC61xrdEEwZLGj22JMC6XTQJ9ptbuNTHC3tvO9k0+6fvUY/6VTXMebRZ4YesDLPyd9ZvYtffma3
0VRLYdEzSBViS271tIlHfJIWOQSpqEu/i9rxWzNKC/nzmdjRBJ3eCqIhgzFoTx6CAmCIlxflIXlG
6epZ6A2Zfptn8101klGt9bqHoMt8q9uNvc0M1UYd6aTbqpeveUR9pXQdf++Vqrf6wyERO57KoZgb
cRHmI1SycTZoNFN/Jpn8ftLwTiisxDlXW5cNfLKXnaZkyiaf0ZUS4EV8uD0np0nKnmmQilmJUfEz
Q3ktplln4R4/GWyyXCw2YE3yeNYn92wADQsbK2LpcJOMu3Q474cyaJhSDZ3mD7L366aEzvXWhsO+
qNOJLuyzwviMfAMFuAhyJJuzvlNisUPxjc2Vy3ksmdd/mF1czc33FcOrulW2qXfdUIb9+qVan9/R
zV31iBrGcxBdfpid10kmpSAnm0Q1pJ/L1Ahi5BwoUDlTEeh71eHX1ztyfVxfqFV9tLKrQVKgBK/8
hWf3yrUG0+s9LQtNXZm3o1sgnaiyXTmMYrOSF8713vjUdxkDO+IuNm6+VL4zInNvNTgabmvbO4af
xSsf68fbwKdazRYAzbTVD+zlp+o9XNXVnk/lNRNWYzhtojPomj17bIkJfd+GX2/DbzXA/9PPSU0F
naNpffaC/ACUnj70mJHkHIRf2QcrY+DvX/t2ODruG4QgqwoYlA76oP7X2chP2JtoOhGZsffBQP3r
aDT0N6upItuFRWQ0JCNg0+9no6EBGqHEgosIZggV4bcwHu2rH9bfKwhv1xVghZewbgrPXuTIyZyx
bOdoFxfjeWszmlOVdsD3rPiUD8Uu1u3dYOJ7NvRBmjqHlAFnb4uTMr+uFSP2Y+1qjGf2I2Zom0iN
HmK91PYOAW60f3me+ZYmOWtIhRmFfjoVnDD8y8Zo5T2Txa3nXTFb9ZvEPXO0ZoeN3c1i9rdaTqZB
XVwuXT35mkun5ORvR0XOG1IxA9ecA8N9p1voUu2IqZvT899atnX5WAvjEK/rckqy8ozbemFr7VmX
QYkSblOHmSADo0nqLS5Vp/SAk79wvIbEMeAvTSOEkZQbJEWxQZjJYo3bJ6Wp3nnFuIvoOTg4a1YU
Md1j936Il7fRbO/r5LPjkWsmGT9DjLxeIixfs/so+dK3YrdI9x6JqR44U/o+1d7WhsUEvh8erKjT
ArW8bUz9s5WNUwAicaWpy2bupO+VbXaDNEo/b6xcPZms+e1MOb9p46IMPEnj4c7dRyZV6iHtSm0z
6+OdqKyLxTHGE6hkiObI3Qkmwvt2nWiajwPJa5T6c5gzq3I2Tkrspo/Bvgyi2Dbxq3X1DbmuyU6n
cdR8baHyWUatvujtmj+otTciH9sTMzMZKY31ab+U5dMcpdWtUPT01oYLu9dK9awYCycsh3nYDE20
/a/abW5Kwf/+LdDjX+4raxF+/tCksny+tbBW/yy5NSpktnq8sFZFANp0ToRvIxd+QhCzBTyMp9Fq
OsR+8x1TM403ZOVxWH4VJsGZZM1/31X4EVzjNTSKE+4bSPcbFffXzePvTQXxuglVyqLeQgq3Ojkd
VRRdZkl8L+DpOQ4BjhJ0Zue5MzmcsiXndW69nZ4Ym0jLhrfKYO0gbR7wEwFZ1nNMx+ElyPHaSlFq
WFNSnzWldWcIfFkMMfcbxcXRL/HqOGwGozkQpT36hRkVKBmHcosftxuQBvRUgKNApzCyoLK1yp9U
5wuKHZ9YN7F3PfneiYsqHCZY3HavXQ+2ulecuPJrBcXnIPgzsF+quD/I+mNfYiundbYIFTO6ETBu
fv/9/vmb+2JW8q8duLunciWztf8Oi2ANa/3nTvTQrt3nTd888n/zH8FD+li+bEHX3//egjq0oNDo
ENrjiEq/t9ptfJ9BOqwIKHYMGg0MojCF/XsGqWtv4Fyaqy/A9/b0rxXBjxh7cAawKFDRQXv9nR70
uMQmKRYhBoUAf9WqXGOc8/y0nZWZTPtuibf6mHd3szDJhxrLMrQLE8lQl34Zmqy6M7QSlP2vO/aT
pmst/P5eiNSD63VpsKGY4i7xtcR4fl3cJeVYKWq85c7p4QAb/13WTgRgqbJ/TQfFZvTDtWCxrgzw
9WYf6+W5lf2ApCveYgWVB65I421r60v462/Ec/zhKlj7epRS6wN1j9rIFiqOsDWuwlgBQL0V49aJ
NNIh2XNOxmQSZ0oZbXRz17SjOPz62sctLHfTJlAYGJg3iVnG0VO0xj5e3IJrT4wRNk5injXKcl6q
fbrVm1TbNJVZvtLB/uQBMsyjuWFfZsc+jpsyrCiD9F3E2zHCgyRCwcDtzZbAqq3kt3SrX98VIhwx
h8WfedWyHW3anpdUDQxkZQOVKL3Uo0kNvUWmh8hy8lOlnT9SkZzCdUdn09neK9/zh8ZqvbeAAuu3
xOYA3ezLFWIrbc61LWVTDSWVWOUsO3WuQQuHxN2LUWtCQ4dg5soZcku2GLB+BiUkadI3lvyeuTe/
pKbWK/fkZ7cf8ABlGO81KUtsHS/Wj2YlpDsZysY0Cw9C61IEQDKVT35g/a3K+Wes4ifrB80IRGKq
cTax42BF2IJjClcv2Q6xV56WQ2R9Skq3+IgyzLqtB3UIPZtZkZqhBMjPlBp2qNGjIU7rqd4uQ7dc
YWKovabu+YE9wYOBvQy+twaurQq9l7fAgsEad63J1oWDWOo3hUNmmToT651WnlYyjS3cmyKetQsg
fDoD4I4kEKhaLrySohR3KOV9v/pQ+TMgfNiauL3FUlb1md7r21kaThR2AuOQxjXP0lj5JDC9ITIs
caSvTClWVPZoXUdTB3Ph18v5SKm/vvHAHvgLsJqZPvLev/xquVMmOBjzdJuEEZ01LP2p42VEWbal
OqlBVCbqlykqbYpuZZpCZB/RiswMut9PsnL8ZkrmczEpkCiqofLeC9Hac1jHcZJsNGMuN7/+vD8M
5Pm8jD4B3REPIZFQj3o22JTWjDtDtFnKqAw7pnp0JVLm0E4acQrZUHvXFolWsvkSP4X3uHuZ6f04
+NkcKbmv1ZHAsM3oSAGY9C72x7xFsj0W/IcOahZ0N2JLVZ+543VVLuMlpmfJVRPFUeor5eScpklu
XabYuGE0xRiukNs4Vd0ujHpCrDDa00/Q3lvvUjty8XZriW0qtRnmKuO+2xzR522GBuIR/Ve/1YhQ
fmUL+XH9rDHJHNS0zVjUHktIjQERc2yYENOMdLgtqlndSdygXzl/fn4VlLFU1o5LH/7ynamWJIsU
T402Xuy24ajPT2Vlv5aI/mO5wFdZs+UppOn1j/EcpazTpbbGaKONdhda+O/cNzqe4ESxw8YYnJiB
47iG+En9lSPuJ1dG2kAxAGLKGXDsypDhyzSneuttBstg5JjMeZCM+ULWWyv92LnF8ia5U1z5WhLz
CoMcnevrHrMKF1Ryc4lQfXlfm8ROlSQzvI1RqgaBXJMb3RlD0z7oLapnn6QAJRSaSmRyOgqYHbO6
QI2k9w36TK9aGlmnOsOtcv4MdeusJlox1CN2DWj6RXMT6ZlyOiSOcbMoccVoVcrkHU454tEuFPOt
UXnZJe6F0e7XK/bHYuXbxungzLaG8q5f+hnIMlVGPVeoNzcJNkVbc3S968qq37V5xwbvTP2WBu8C
OV2y85RXXeF+fktZcDZ+rFjcHHuAg6WYiqk23qbMq37XEcATRIps4OVD0s7yengLYlv61TxGoZKV
nLB4YG2XQjUuhR7NG2yd7nIHvjAZywuAJzAJNA+YuyStb7x2xHcJTnJYqdVTDLrh96J5KNIquuh0
Q3ltr16f/8tKdvW6Zq82YGmoyH5f3sp4mrQhGRxnU8e6825hO/HROKankOVJPJvHRg8IZ/GARSKT
/Dt0C5NoysuoaeO7Xz/UI73remyszKjVau+rG7Vz9FHQ1hpGmpesEezaOJD75mHoSdqzjb49uIum
vHUSCPG1GcNVapEh5rNzphlN9+6VD7JWH8f3ZNUbWfTaDN6OXy+Pp1mMbcIHqZsz2euHZbFUAr3s
9IwKraMtttWgMOIzSCDm3qjou7WsLMIq1a1XNt+fvOno6Lk3K9eS8JKjbTEx9EjgEs3jaUvjNk5g
URNFOJ62mqxDIiGcHQTyBw8h2CluOPUrgumfbMoGT4TdkjEGwOnR5sHYGyu5mqtPXhSd4+7mbg1h
fnch//+o9zP4Wl9HaH91mD8A3tdP8il+KF6iUvzG9y5c096gi12reGrYry/DX104nN7VThFsinEv
2v3VSuU7LqXZb9YOFWcmmL4Y1qwDqr8nwQYDDUiQaHxXH5nf6sKP+rc1HnZV09Lxg5175jGhsYxk
OqE6uuKo0e5tEnBvce8hTwSBWWoEZoc/AmXOa4fA0cv59aq8kgAT3ABCYo76KseN57SW3tXAeJRK
UqTX9Rynv7cCvl1kZYp+nSYwV3+5PdZ6VLuIga/y2DTvZ3TeN3lMTLL/7GFffttanrONQRWfbzhf
r8KUnyqNNphd+Oir9G5UM8Nzr0SfFLrv6rF5JVFZnZWtvFCl8/HXVzsqCb5dDaorbwwZTAxCXn6n
PNNGB3/qKy3X6lP8i69jBItnbU/P9+sL/ewJkfzy54WOCeLE0Oi9OjpXY4GcI8HTC16K8ppJ689e
PtiP7NcrX/sHhxM7bgeRJPaViFzvHX+InOxpXJaTYqmU7exlRRGYNlaqv/5qK734x0cGIku2Ewp5
iLwvbyLxZ5iMFC46Q8s97/PJCaMlOosr1GF1Z5LulljGdim9/LpvvGgjncJ5j7WxvbUMEX9KY9tZ
Xf56sNtiMU9pJ1xQFhxFwkIK5Gu//rQ/vUeQRAg4gKmPHcvLD9s3TY/NuHNV9jU5lDkVTOBmSEeF
6qZfdOypLytq1/2vL/qTp++C8vGKwZ32GNS9vOjcJ4mZjPrVlHXaid6MXrjIKPn99UkRxh6AHxy7
z3EX3eDBnMy9euUJ6I56hGoJX2n3lQaREcAPTxsmOZdgBwZsJEXs5XeB+5U1TZWeTcvgWJvGssZ7
qGdFeULMz9qxuxAi/ULLnD4cdFJ5NppchtI3a0PrUYup9Rc6uCgOMWCE79k6ZuX6o+SR7JqldUSY
NUl0BgzieuFYTkoGldOz3+XjXOB07RnR5YI7jOIjn6Xy9jzGRA6sR2ZdwmYeD+nvSzK0Xe/j5q2C
7itGq/nxMuVQ7pTKeD8NDQ639KbZTVepPHxhagesUoxuEzPfpuxP01YPsc9aNshbJVoGvZ/OYmU0
rio6BrinWBU+WFqGLanpLJkGy8PWdm5tGLfRaOIcPCue8a4xamPatrIy0GJqjbjKFJbiLuc/6Gst
icirHa3xI5ODOUN9JlV0W3UlGriDlSuCck75I3UXdU9mImslyLVOeYx7ffrSZJl5cCX1SGiNljUE
bqMk19xH76BPUngHbYHivrqHx6d2XZbigJtyd6Ma2FJvY9lFB6lCGAiqVkdg0kJ6jzdRThruTpba
UIYx+twvbswoxMfZmhSstO6IhSPw1EDzzVY2+11iIS+L20Z5gg4w52HD3rD3bPyDT6KeLmQ7MSD9
KCM7nXxsHRbofgx1bb/BkpEw2k5610Zq1ZexiOuLUnCFIMud4kZmttf6pauQOIbB/Y6/XU0Yjtrj
B1cZ+zMXKMgIayNvLpehtU5r1YsfEs8RGcykRGo7u5nye5m2MtuSIj7YQWtO/VnqtkO+QfpKNHyy
VGO0U9U4r5DneGMeJt5YIaRUERBXtq0oW4d5LhlidiwfUm2oAACVtFUYXY7VJ4E3Kgq42SovGE51
pE7lE9od/BKM0V8yR/J4lzx+tKCjYtEOiJMDRjXzozrWveeLFg2bMa25lBBgRUizP2VAJu7K8a5H
Ay5kqUUXZY4L6Xk9jkBUwhrLMXRzrBg7UsvOaqM0voDy2fNlbmnjqR7n40WZGbVG8JKOTJemc6n9
Yk5gqIheK4QvFy/vdrKwsDr3RhjS28xaCqTq5miqwcjgNmUkBfKDQrVX39WakCwxFZe4QBtGPQoH
r0QYiHEwSlboos6X0ZUqxJ3BtbdKq7JuWuzaU86X1HXDolazDJCknx4x5jdv9bxoP45dnV47o0Nr
PWT2bAe60hsPYz0XtwDu1lWOZuiTNwl3CFPTa5sw88r8UE68zQdPJNNFjXl/usNTrjz0okRgyHet
PiER5QEtriU+qWoUf+ATtO/l4HR2YMvFORl0gd7V1Urvo1cYERKSobGhMnsMr1F39vOHSHZLsiEw
HbpztzJXQ0dR1fMiV5uPqcmoOpBMu59mHkPmR5ocbtBKlo92rkQfXPCfyi9HPf5YtZp5NxkmI8Dc
y+TbTMYgXVDbod9bJXac6GY5CYOWJ37pKhYqcsLV0w/kNyTneqsnMjCUyMJlf1wSe4sHVDNuR4HM
E8KRUUl4uo51W5rDcIPohHdwUvu7qYW8HcwtRkGEgq5h7N1Uz2qA6+N4p8FhuAIeKPIdSRsEwi9a
n6c7EqWMNpCwiM/xHYGu6CiuNYdlO5gFZCsZu8FQx1q2za1U+zI2vUXABNvyFALRxF7IAZZ2fqLr
4yVc6uJqLGfw2NRStDMsfunSraEzcPa39Hr2J8WLPR9LsHzkNg3FVc5774KlVIXcNJ1pXTJEgbAf
d6vbQ2xK82TIxvwwLGBj56R09NVH0TflkgSmnkbKlngGmBR+XUrcmXDAIyfkzG2aGB4I2zHGYdVo
ERjl904zGteWaMgOJ8pAvwCdAJCcFQOWsjIQ+HKieGDv522RZ0ooO6ILUVnrlRc4/Du6YVYFcIQH
MyN0PMAyDruV91zpyOLdcUmxF1Qc/VQjc+CLLKFVbwidXnZkhVRxYKZ12dIe11UwDtCx9qsD76ki
M33yVSO2PzRWMZ+ZleoO6AzsQQa9YSufh1xp74oBUv8WcHPpNmWmph97IfJLVRbDk5JY2hNlONm/
SPt59Fi4J+MBzjJacKXEIWijIIS6qvQkkQBdOibXd27aqjf1XKOFquY2Tve1O8XdZrGQMAWVQXKs
ryQNw3MswecC9n5hxVunyIzPFgzOOVScJp/2UHyIeJjwPYBOPUbqhDS4yqEQuo1zUbRT7Ow7t8hg
jBh1OQSqVyvEUVR5YQRYK9Tvs6xzplDvPPE+UuGYQJXPehJhiA3kErB3c1+a65tl2rXlBbWo4P+Z
RoI1DwJl3TektB+mhvifTYQsHD47KUB14MXjOjOwMViGl4opwnYyietBvtBqELntvFI2amYmqJ77
3uZVVCd78t2kiB6NyTT9DsX0monSsHa0hoNoS+lRRPBeoiTzqWYaI4CEI4GxMyuJfEdg2u9bQIRt
kA8LomuvLwdCIWgvOn9MY0CrMeWt3zh51OshfWpuYjlfxHWQKVhI+Yi72/pc1aex27YaKZ67qC05
qezCJdskjSTaSqh9Q3KC31UEtmbl2XQgzNh4z6TBPdh4OQwhnP/mXqVUQAiCt3KEj4fjJuEQpySx
SyVqvBuBUkpWb1G4FATBiMa6WoTmfNTrEQ8IszXHt/lAgxBwMq+JZo6B6t23xhyOfU3IGFRLVNcV
vMJZgcZaaDOGAmhWeCg2hYMxDoLbGQ2muo37ToOoaa0pjHUvSXJpHFNiemCMU+wT3IevSWNECEd7
o+/3OpI/ehNAnp3O3GC6RP6XTVs692RZ5wCVsh8Jbrm2FaN39808OngYp67DL7VeqQ8nDeyU5Daa
o5yQH2vxxK5BP7QEPYeI3BZd03c8YmwSgA47TrW2Sd30cXDnskxDPPL1ajNqXqvu6iGukRB6NZC/
ry9dNRHAoKlwwuYsPyunXJ4McakMh2nB3S7wPCHiYIx1Q/I6xNVTy43O+QhJg1FFL60ySJWpatjq
LURDRj9rZz1+/MTxUKn0ATVwj5ZIVOB2i1LTkHXdYr/NNM5XX0RLcZvjiuz5yYQ7k7+yYJLdpFBn
T26i3Ez4njanuIcP3aHKvHwIlyLN7nvg+u90z/8KIKr6hY3Ter3HZwZQ36+/gj7/1wya1iTwX8BP
6VPTIKt9KuXDSwyKX/sTg1LfrGTgZ0ynvzEoFAer4Bx9LH2Yihb8LwzKgxoFyOTBFIE8Arv3LwjK
frOmLcKztDReM0z1rN8hghxjGiYjR7ATm6APBsU/zFdQMEneJPfQF572AA8EL6K867tPvEvlK6Oc
476WSwE50UojCwf3OnaPazUtq+t6OjSW2QaMHgxfteAyPrv/P0GEfn4RB2o7WDjrekWMnk049Eqn
/UinQ4VDQ2jp6bhRMgqLX1/kJzdtjX4AOzNZ3YB4Ly/CtoTLixgPfGMMiqxC3Ze6MV5NZh29Ysl/
/HXA0FeiDkCjBjOXKfzLK+EkMSbRWB4y2uDSV8jl4BDPy+/86X+c9f/8Moz2gFuBrI9Dajt79CrY
Zoc06v4Pe+exJDeWbdl/6TmeQYsp4HAVyhmSwQksqKD1hbj4rfcJ/WO9wKzqx3BGRRhnPWirrLQ0
S2PCAVxccc7eaxv3Q9JFgQqG64O6xnmxjucFEwnMP2s/93JerMu8ZcCWau6tcpK7YRIGWK7eFsUm
51cdpNH8HSGQB8cF0W8gx19bh4gPXz88uobUbxxjb9tRGYiKja7SdB/VON66K0SMKIBQ4LNhPdP/
OIKjcF8ae6C0FFJItMWfY06+qajpxu3yj97U+5dD2/T6noqyA+5IgpRSsulTM/omoinFTbIM5pZ5
pP30/kg/9yqtzxDBFko23CrUw8+ppYvd476bq30hp+pL3arp14bWEuFdOUbCoHPz6IgGAPvrbI+k
rejsJGxkEkP3oMZuvGyAI44dbrvCeW5KTQJOjOc0D2aZRLTzTWyiiZyW575skTk0fdLvhzpXx5cc
t77yqZt1nWv3fat9VJriOf3WquK+HGY8kFCACaAZUMd/NU+wr4zYdA/7RPbWjnN9d1ViDdtLI0o/
MEf9+cZWQTtzPBsSBzPL+u9/m5EidrxqASurioUaIlV3gqGT4w82F2DuxNL8XZLROuq5HsIdfaUQ
o9U+G/VFK7Ue0+q+SqE4LdMod6CBpz2p5vn9+4Pjz1mDK60yKUY+3IhzgdCc9ZkdD+3eXqBT91Wt
UINNxw8aeW9cZJ3GWQFZNlgUzl7UkFeQHqJ6b8wO6B5HqX0209r2/Ts5n9B5ZqBdcO7QzrWA857V
eXWDBszglPtR1BhxZ4qMmHEnP2utjzqDb16JC8BEBMYLi+b1aLBiji7KXO8zt0svM6p027qumrCY
EuMDqdhbD46wTjKhOUcbzLqvr8S5Xp81pdxLXcH5DO4rINZi+GBNf+t2SIPEQQdPwdWss9tJrbxV
eyffT5ULcsayCQITGutINZin91/Rm7fD/kSnIE6B6/x2pjKWpIUXe8VL5a6eiDekiPuR6uO83r+O
g38E7Kwb9AbPxoGtLqQUimxfO96L1RTyqnGG5gqjiH1b6aP8rjWgdN6/rzcvybmaXQQd8z8aZYka
W5QIsn2+tISFxkm1VSet3NudrPZSChzbCqKIDz4q9lu8/dfzHxtSA4EyMas6Mpezz8pxBhGDKN8B
mozdcLQn9Vtfp3jvez42IHQ5Z+hMSKH73tCIZ0Ptsq8e9YQKqErdd5zjVfWaHMXpRiLHkX5k193R
Jt/gs+q6BI+6TEGktfL7yQGHzrUFi7C4IRm8ngxyyPqUrhug5p/6RDevOY12wykb6zHdalR/+lub
WNHCF62qOpti6QSnrkgvcb9a+Zi8kDFVqbd6aiqS0Ee+ssCm4wiJU8t+ppbX9kcMMQY1mEip7xUY
Mc2WLEsV4GI+7dVFrBy/OVE5Vg+qE/YtDyNwtHI6rprO1tfcoYzDvozGUPPyOT2QLuZe14Donm2D
gFks46N+qOY8+tmaVm/u5lzIz8VgOmKTFTnRrnabxT+o31Tg/AYVMICVouiLY23MoSuq8tIlEJMm
g0OxB8ncPNibuJzbdu+tyeJ+0wJaDuLE6XkhTu6CmyFmdtq32SjJfqV+aYFRdGQWZI6dYq5zrSkJ
I2cxP1MB5/hMsaP8mfQyv6YY0xRBZIjorm1lRLEvjZotTEscREo1a9/NGA66X/T2+KzGWrOE6GFn
6lzkx/qVV8nvimw6DbBFn2X+QJ4uFP2saC+E1EiPlFNNlTRqK2HvYwludFN7Am5DpVgJMJ2ikrcg
HYZnKufia8QH1m9qM1ZtvyW19z6TTn2bNBFgdjHN4P727axIyCX6pCWj36aWe0nhJ832sgdlSDhN
bVwtyUQdKdG0ete5MwfnxXbcXde097ZSF9Helax5TUvDZotmjT4PuIthB2rEGYOWb+0W4UbcBYao
jKPAG/YoLXf5Qi6sduXOc/zE1n/OQ1PJ8j5km29Jvxuq8j62hWL4Fmi+zyVqU2AErOhpMEjBcaZx
SF6Dfg+wlwEp+q8SOuOI+Usr0o2RQcIaksz6TllVasT9xXIJzKYmMzgrcz5x9JJ9hAJ/Ln7CWWRa
64tCdzaZKJOXZY5r7TA2VpQ+NErP014sW9IGEyKHu1h02Z01lYYIFA6UyMuE4dTBwJTSU3ufKjVw
E2CAPgX35Sp2dKoibSk5IAHlmDdDpCEk9cxO2bEfipXNMCbKo+GU0DWIWLNzUDItrfW4E3LZukrU
fElGL+VDUge5S5jT+jChlV34bpGq2qeFboG6SVy7e7I1ukl7e667aCNl4T4WbTmTLpHIxdx61NJB
MYy590gXcm42RpvqpMTGqtkEFt0WsUnAtDyQf0h9CaktFSeahOYMlBfUdD7L9K5IF6sP5cSHft04
Tlls6O2ZPwtZo0BdaKbx97LpJO1iq603Hu8CTRSUviQYjZypJLWq6Bs24tgOZJKllFZFXRTbxu4J
oi10QNe+YwO93uC1n79lriHmbZM64xJ0UpdpgBK1w6GTWMX0OI8NsqhNU441VXsyc7LoMpIGZBqC
l3VaWZqmJVe23ot/VuD/X3v5X9qquf/PtZewp6r50g7pq8rLrz/0T+VFx5NmExnG7hH6gIc749+F
FwQ+awy9ii8NSJ32C1n2b0+aBx0K6ZanwbeHNbaGC/7bk+b81xrH4sCIWDM+MHz8TeGFP7iusf+z
BrND5z/DFp1rkHdu8Rtf79B6pueuKJoxiLpST57J8HY6plxwoaEyagCSGr3T+Io9O2WwGVbx3c3A
jSyDtnHGod5PaS4R3XqR1gdKQXl0iYzsixzT6hBNevtcT3S201LzPsdlND+WWW8EnbrcWw21BOa1
YdPPoI4XpSPkefTmgPGa/yhEk12MZp58nhjqtzhWcdCO8WXpLspebfM5dGiKfyPDNN1M1Tw+Mr3C
LW05rsF8Ui6bzPFi30VUt7WcqdzrKv0eQpa6oymqr536OHIPefylSByME3BTs+rk5afEfGyiqPxE
ulsbovUYD0STBfYAfaihu3xn9ul8M2FtGeh56uIaLI71NUb7fjs49fLJyRL7M0f8vNqwzScEM/bk
HnC+/SkDIHPwRlscM7UrfAiG4tgYmPIsbwKYoTiBOmTuPgLDCDGosLcdy1NImb7dT5MVffZGNiiR
2WrB2Gz6cp7wIbvw3WRGv053l2vyER8Gp1EQpROPPYa2msyXBpiFi1Kflm09MpnB100uB6uPdqRx
BHZvfdNya9iISZtPQMXnq9Eoq0ti9rQgAnXj12Z6co1G29Abm7dqE2WfJuZKeloQhDvVvRjKnlso
hsJHyNMf66ibN43WH+0SqJPamd8Vl9tOO2v0Xbu6x8hiXa2GGn8A5bNzMNxeznrDXEss9BOC+MKf
bIs9Gef9hyy1nlv2pSdFRFGgtI5xWcdJswOAN/uTK70G2wu7Hlm136KsYeMP0WqfW4ty1NkfhEZn
1C9D+Wj3jYwDK+s+2cqgX02GmILREz8bT8epDdJJuykpym8quxZX84oYUlrQADRi1Ytlxv7AYxDF
rRtXwxp+VO6dPK52uCI6n/0L7wNRxyOarHX25cGNuVSfjH55sNSCWBPWsIux6ttjg7Vsq1vKtFlN
y2xIaW+0Ouvi1Jp+Y7GyBfqsT0fqbPoWHob5pTGmdtcnEh5016hsONo5NEQK9btu9dCUdnST1W57
1XhuJtikZiX91mx+JpBV7i2tGG6APpiFP0rIUqOQTyp/JFjmNI4PrNQlnQ7V3APHd/YFiE8aqJZz
03mzXQci9+rHygR6nXeT9CsXaou+6CRaz7pzHDzFpoi1NNCG0uiBzgAjOuvlhT7q7TZXvA43A92W
aa1+GiiRH0xC5g9RxNrsO5ZbHTuQRwdN7YxtnOXPkyOAxogqA2HcqmERZ7czIFRWwmbyvjN6XrwM
o0a/zMMxWf2BRk8HMgNCGlDlInC3WSp2ATP/pNbY0Bb7y+Im2RCCb/JYmhWNTySDwjy27QV0U+Dt
mLYwyrcgxRdwSpuFbv79koOvn5Klv8Ed2N2VaToeVacug6TOs1BPx/HC0szyItJNGkr0Yu7tDO+3
QYOV9qjm8JgUCZ450pXDAB7e1+tG31fTYL5A802C2qC75M1s+gpqI1t2pu2FS6n4Tkl1PYwL81Jf
SJB17fQZOuBtX+fPSDiGsKlz/doxFYT8xFYdAGjdLXIBumbbN0lVEkTqQFot+KR9fQLmNk/jQF48
kiYLJuSmk07O6Q0EGwBn3mA95ZcRKMFAjeF3m7mUD3M/p6pfms5d1ffYGjo1voiiyAqzYQKjzkJ0
2SHP4Zsgn5LvjNm3bjDbS1s90XRHz7BHVM8uyNG3ymB+iRWqnWWysWv2HEbubOem/Uq2iFlvy2S6
lMmQ75O2hIdQKalyq4t8uTFc2fhTYxzQHoRQPZrQG7uBzVAsNnk6NmHSaZzfMHgcukLvfZT2T4RW
ZqGqljTyswDcsWX5xeIGXZydKJr71HIU/HH5eBFrOvYwG1HAICp97y39nemmN1KzSTC3Rj3sjby8
HnJlPNGZjZ/USDThoCtf+hYExBxb7mkoMxKM7SpMx+hzZTkHNvGCPp/uHSfT21MjPeJcEXfIq7Yg
C4edMjkHR7RbESsqBir+KZKxbEI1tlPgRC1hVZNynA3vp5FlJ0vP87BrCQ+Wc/yCQqgJFW3SrrO0
bY7oQ9oNepPB7zp3+SbGNtsgRqyDzG6ghCbwEG0L81uuCjBNhGz6JbInCxnFz07Pn0kZo5OslPo9
Pod4q9LdzmFb/0jNePbJbEr2I07x/aIr1nOKGOayb4iVUWxAYmZrXowNZ/M6GkFCDcxVczpax5ql
/JC5DuSIJW8v3Wa4mmUnj07psUfQPvGRbTUbj0ygp7TqneVac/PsZlj1O3YrtJCOqHGQy8QmOYq1
fuuObrGbR3NQt3aT0Jou6uSnhwrhgQZUswfINO2cxVCv66n4UrM13sVq7BzsfjJoLnc/RygVWzfx
2ArPXu3e5Q00tYreDCKfNL7AHq/seuH0pq86cQ49MbJu28Uyr2MqCydyfRw/pji/k25S3loiV3dT
6dnHYRHRVcnZftu2Q3NYZFFfJFokD4C842Ceetj9XaY8qCNwGaueJs60Gasd3R/auSpSnAcvTjOY
yG7T/zBduUAflq2+6dpJBg7rxFdQQQ5yFmEevar2gqJSxGO2DGshAjEW1oDpOwK8mmOEYsYXGa7X
qzLL3dBWRBBP4yWHKWOLknBvDaq6LQq1PahCNltHHzZmltxZGFO+52imtjZL9qFQjfJyhHQVDsjM
gJQgF+x4+I5P2IMdquh5buZMWvuWTdYmUUB1jViXv/TKwlbPPVAdvZh1eWE7s5+bCu5PdasaTmA0
VhvkanTMU9Ik4LJ3XnYxuLoetAuT94SGZZtkxZXVTEEaS+NYc1bxCaDvN0YBITAfissaZeO27asd
sLvj4kXNJznazqcB9uV2Lqd6a8fym6Iqh4h6NWcrX53lSYqLFJGMhs7KaMiIzuLnOe+N0JrrKzWt
rt14pi6syAthocysGci7weqegKpcAT6EYFZavq12/apwDKjxkCQgXjxwU5DpR2Wng5zU6jZw1GKP
l+NQyKXaQPXetJ73LcE5TKIBg5hvZJuW7PuUbvAAZ8fhkE9fW+WLaCrYVnqizVcuS9nGWLrS7zx5
K6V160bdFhMoHP5ew8KcmZfZkD/knlZsE28sQ9dhxxXXFy6MQFRkN55MUAYt1q6PUWDKGukl3rTU
F5KqEtqt752mTxtjEmvqQUU8d9FSKXM3scP+GzVKeVD06Fs9eo+WfZT6cFWy7fYrQ8tCRS1vO3Qr
SjdeGMBeRnQFfrSaIFWHSSZxWBsL1CmNQXxI4yH9k2a6M2PtPlecvQZucbNwlrjB0P89meaLmdia
TS5LO5yc5FGYRpirwxejqu9qUXwfu/hnlLfhpK4REcgrm7HbdSm7FZlLMhGslJhllHxLU2Jdhxe+
NUY2vsM4XFKO9DaaWh7NWN8mgw0aJxnSsJ/YWxe8eN/OLffO411zGhjhXBiUvManxGgUv9G09hGw
/nZM0usYXySq2jRwatdmdS4eqppjvmzaRyoUx2zejDPzqbRK8WmOs02kxQcxkEyMJ3m+UZZ4etLX
aVMZA6/5qtCzHBeYYX6ipbjtPbLWqmNDxUDOw77r2vvGSvVQE5SooXbAmSuy68qquqOiVdZeJkSN
B4w673PTVrDoAMn8LJbM+lLMEeEuCh2q8shun5daC+xePWoWWw+gql/nDEPOFnOysXBKU9uIqaBa
rdP9GA1vQejSUt1rGeU4QLZG6wDVUbORzVulXE9d2myErX3l7o6FolyVo7ApYfTjjTrm7oNw1+yE
clavnc6K2BRRPm2R8QQ5/9kNQjUSf8qhfwL7OqE5Gm/gWIJXXYp6N4pWuVCsTiVK0yuvWi+2HwiW
KH02Ls1Or506FM2tNGZ+Nsxf4W4srQv6TPdTdEzUfV9GUfiF524mXuGi2tQrJ6Q9UgS40q/rKD02
KNZc+nrpsXfTnRyzZ0mR9iYTlu7X+XjM8VEHBpmL23yKQzG51ynY14veHNttgl72ij0JLNRpQoaK
9Nku6ivpDF9o/dlbc16uei9iwcMBfhizQuz7ZcoOQ+ueWAJ0X1miCzGJOizqdn6C4cu5op1+VEOG
VsuOVR9j9HGcsAOUnTL5UzyObPm7eVcnBoH2/S1J2ARR6MLmc25MvpP0czE6rB1lT60WydXNqAr7
c4/+jcO5x9ymmBS6FPG1SFM7cI2Y+yoMZ+vBPu3n+t4sysdKzZnKPfvnqHl3ep3fshpuqjQ1fb7T
g2svEFx1W30oGOd4E02+40KCJqWd5aNhJeV14nc2XmdQ21vIfSK916mKFxS7DdOYVDZ5ZrOBcEUa
qumiE5Tk7sAPbMhxAgRdWTu1io5VjqFO0ZjCYmrwYWw15ZNmeyFWEPKgLGtDglPDKuwysWbOo67F
aVB41jGHcgD8+DLRKcYOnrFKKBpw6QuT6pIot6MEerxY1lXhOsjdSNQko8b2ZWGloYic54jRx1pj
F1ddbcuQBNBvlNkf2RjdDKUanZxl+aRb6YVVmc961uKJrNj9lJa+IeA2YleSabtEU59MhGkoISv2
5a5OBlc3VRyF6sca+QDGT4r22AlRZrL47thyNj/ctJTH3gBxTPaM5EBXlJztreH7kGm0EPhMEZX1
hI8dZKVkn2vXFVeWQ0XYaYs49gkWYcSTp/WCDlrfdbaJupKk8uKoZ2X0WVlG42mRPRFduLQu0iyb
qMtbE6SuofZrI152IOC9Q9ctzQPdBHIZyt4g18ieEQirDhtMMqgSlioKhrNXWk+lUkzmdvDSz0km
KAoszNL4WKEx83cpr+3WkOy2q+rBbs0vw9yXhziry2Nb0+zPGxdsClJP9u9jF7ixHgd64tSXSmqa
h2oQzgZFgvNJV7HJEoWiHpj10vvKsrMtJzzl2lskq64j6HJYkdlfC0OvEC6qyssU5eLTILwqwBBv
/VRKznx0drQrJGbzfdvH1V6NC6IOLWshwYqP1B+trH1Kx1ndC3VBfd3O4w0fFNk+qh2xrQN8j2nD
LKM7zYoonjfk9oV2U7W38KqzL0Nvq5y8OmtPChXo46RXbmuvXS7A6qJ/7jnTd01lhVgnoSLlpB/F
aqTu3IwENVGnxdbRHOIQiVhLPnl6wcaxo2DtzVp9UcDoDaBL21+7xnAutKH3jjzFNCOj0UGN149c
dOn5EEfDKMKhXVjG58os07BxZWT4itvMvGN93k6eQWrYMLkXeU6OUVCOU8+uxkkXhHcQ34SVa2Sa
NW04Oq6i+FXUjxeoF+xnW5bqVRcL6O0j2WZOm7fHPPYUAMZaf9ChV7MeEYbjmnr2YJvxS0vt7tPs
yBdLofpX0+3eEUzeHXDAGJvCMxATJkxX0OHN9RWaoUW7IVfB9sQDNofyqmSHQmmeEl20HGgsUyJZ
Ar3keG8v27wc+bHJPc1V9I55smnmQftuDY57ZJPvIdy1ln2KIHhvNU2zS6oBzjaCrueKkKesQjGr
Vog0lNhgV0ktTTkR1SW8wJzL5KiQkrnvFNP7Vqt1s/eGTkEpItOtqPUBn0XSJKHwzJV5Wtp3Wg+Y
I1M8pitnnElqjo3bRaWSNFKeCaa5i09KRH2B5R6mCsC8fevM42nWpvaTqTfOE9NL8eSNVnofJ5Fz
rapzsqv13riNhphJoNAUKpeQDA9LqhWPVWtf62as8BPmalog4pIkmBcmWzpXMxWIEAVemMBKs/Ja
wyT/ZFiJdjW7bYktKjY5ftVRph7MqtVu0OxPTmjGMr/M66FzgoxO0c5xZH2K1bm+xdNTUhOwiuF5
qk1ce2lqxZD3iOvyCcmK78CaWzl+G0XVqDEZMRBCOxYXBV2if2Rqf9UaeDcW4v9BweXqdfzPNf9/
EFx3L0Vd/u//fpWkuf65f8r+JOv8F2GTdNRt8nV+41tChAZSpyNjNla/L//u/6otFeu/AK/8ykdG
bYeuki79v6r+eJYQaaKn4T+2MpuRuvxV2X91vP1P0d/FpIqv+JcwZ/VAIiJ8XfTX6auuyJr0REZD
u8egV+3tDtm86hXZXa0Si1h69DQHMCphNxFVNzVLfarmKvu8ZNGP357e6Z/L/u6fXSlkf/wasH0E
iK70EIBHr38NNdJZmLCIT7lonM98cppJZ2Au7g06qT+w0fXTZszKK8ucFXa2lhN/KhEFfLeHyJg2
fZRnNH/dQX1gmi1Zn+cJZ2YmC/bRDfoq1ukZDExQFdX07f2fvnZv/vjpaBhWyhqIIgQur3+6kbeD
ndOGOxWq8FRYj1Nz31Gg7YO0cJSTK8mS9CnEeIcqLcfbGQ9WHOCl+IqCQL8mNEl/GBt3vrdmY7FY
moruR5HU0U5ZfTCcBvKfejSm3ywzWR5knzd3uT7fqsmoPL5/I6+FLf8MCMwn60j1VjbhKrH5TR+m
JaJTmYnSk62zx3XXwwjbl79TOP26ygpdAxwFco6/znpNqoFjtRVzemJHnG9Gky1zg97gosvS5AN1
7Gtpyb8uBT4deBd6T/Rhr29ozFOvoQGcnoiv/FkwR0PS1q96BSxG51kP7z+91wKkfy4GZ8Ggf6b+
6sy9vpg75CiOO7oloyvMi7geZGChEjjNhl3+lRb3n0vpGKV/iUpXEvzrS5E3lpbL0mWnjLrClsCE
KVxkO23ev6E3hgO0AhS/EABhtPwa9r8NB3ZnajrbanZCkEA9E+ENcn72Tn97FSYzNG94gCkb2cxp
rwYd2sEpmhctOzFBIQgY2mEbuZn+wb2srIazb3R15a+xURYmfbBxry8jZjNNqyRnKBCutKn0Mtkr
mcAXOqu+E5c8wJZYRUe6c7jMSM+Nop4/iLN+7UBe3xqYBrwhJlVu5JfnFCYofEhkxjw7TYn+c2iy
bmfoo9hR0J8w9KVDMI4dgpPa+eiL+/MzIDOAp4z4DvwIy87re9fy0jIj3eVFqurjzFE2qHLnYRHj
ixap7Qfv862LoWCkhwyzCHnhOln+Nmpqek6pwznwVMrmSW09jomJ3Fqa8kPFfxK8P3jeeqQsn6iy
Nd0CJHGmQR4zF9Ws2WQn0RVABkdhhUulYgF1m2RjEO17uZi4Y4k7rT8aUK/Vcr/epgeQieIe0yXO
iLNxOyYDRwr8QCd3/oLG6cqURoiLihgdFZuncp8VVaBjb5qraOM5algud4nMXjoNRhxdDjI0N/nw
/f3H8ecURJjDam6A9MVYP/9i7bFNdAvL4ckrlPRR1sO46cDNYZqNut37lzpD/az3j5aBpRpTAIr/
P4IWkHHpSI+SbF3eaJzSsaB7mi4cUrQUr2ji7B1c8M8qG9yAWIP+JsM+tgUDOf/1GEBUhVgW+QQT
r7YmZf0+4CbN7Iia4nSbJMAumwZHfC44eBSlCtVJrcytlS7pre50yQdX/nOoc+Vfgl0VdgVy2ddX
Lg1Ercgw4WMlngxxvpub1K7H0EMRf1OlmfrRM/9zEgOS+kstuT53IgleXzB2a0J61Cg9dVGifQex
b3NKVdxLW1oZJ6vJsEh4xuO1FhFb6rwkHndqjh3w7989e1TdZfnmG2d9eP07Gpka0hRldkL64F0Y
AiiazS7Gb4aelKMxp88WdeIumx2CIi17Dme0ipsKasUHT+RXAtnrPSwkWhZd9l3rjGqd4Y2GRpNi
lKU4palg+UjqxhF+nen1EA6jpnchQQzFEExeTf9HQSwqR7f1KeWgrq7xW/b4NWn40frCOUtseN7j
Rc9UE/2XrTd7t8dM4MveIAcrF5F72dE6fK6rhB6qREDtl3MlPjujOd+W2eAiDrC66rJF7XzrzFp3
WxZ2hLly6CV8m7jpfnIQHf51uPqPlpk/hyH75vVz5H98/OdGo9RDP1siZz3h99PR67EF7TXkEgkG
Q1+2qXH3/utfl4uzZ479ljBFXBwUWfWzZx6pTMd2Pfen1mzz/UKY/FZGxUeL1p9zGRsP5jDMaAi6
ecGvx5g2NK0UqsZdDdpPMuO7sG5FSwOhSD8YRGeZMetUtu5x1kjV1cVG+fH1pWRKb6tNlP7EHn4/
O/nOnr9KpAcx5wWE+pus0j/noxpoVPo191nQnDYZP1RbgAdT6LarT5ba7rxy+N6DL8k5NL3/xN98
Fvg1PE6SkObss81L0o6JPVLyP6GpScOh42TDt02b2FvSD9a1N14uLCjPQPDMAg5N7vWz4IVkrBu9
OOXNVGEMr6rQrckCf/+G3roKeyHOsaYBtu4cFYmLOhGgdIdTGSX2VQ4q32+qD2eHP3cH7hq7yzF3
1bQB+3t9L4INgyccOZzM1UCdlSRxAbvRjks2LRcYRuJwWQzcwpP90Zr01v0BgtJcE48hfOL1hf62
CbKdFpCjNIZTVzllMFmqCEo85h/Mw28MC1ie+Gz4EumAn38iZaV1ljd33QlthAy8FhyAwlPwZ8uq
PnhhZxDiX98IjjKTegFnAYOh+PqODEReo0GKzCmrpULeQhTjIBIqpVJ7DHMN63CkC+8SVMQcKBlt
4DrVae3FrXFXtHWGwNaZH1BLGMf3R9IbzwAKtMbh20BZyfT3+nfJIrUFI1WwA7SQRmkLqXHYJWBb
9h9RvLU3rsVRxcWixcqHJvNs2RONGRdqZ/Ft1Fn8SKx5To8O9MO0KqR2CeJ59htLxewwqhpV7Qk1
GmESGY2oeJzoHtpjL/qtdKundFB0YjW9uqzC9x/IG0OPrQGk5LW2Q2zR2QMpZaw2c1fzaTlW5Hu5
2xwsIiA/eOyr+fh8EXh1mbPx4DiNXlKkGE4aSSVbSxrxjZkodLKR/9PT0cUhnhzt1FgezEf4Jr6J
0mVHnJgSZFo80w5EXvL+nevr3HS2MMHyYsngm/g1qb8eC5XAyic1azo1NUIpaMWtb3T4ZjZTNE7f
bGLtWz9Zqj5DSagg5/DMqjtRc2oQiIxCwMq0YuCoyD8AYSROQms1iWWn+5NHO4MozQKyZWsP/Tax
FB2YQlUAkKEO05zsmm3ZB7P+L0PZ+f1wMkY2xHlxXQpf349bIbiPa2/Anoi4PU+6bDtKA6zLZLvw
HFbprJ39AN3TraFm4zESxynfCXRnflYQPiMr6Ohg4vpN17jCNySxLsjKdRIX9PH7VJUuAtbKChJg
9MinrJ8JrW10MGO8pT+hX1bRXB2mbPJ27krHwV3aox3w1BCYhgStA+fl/Tf45wfGpIkO2lwh+ZQC
ztb8RnUGDunqdFKVnma38NDu2+SJ5qqRfWAn/fMz8VT01hSFoIKtaN3Xz7adhxHctjOdlE4au6Qv
fuB20fbv38+bF3FwMf/6v3P+LSpGS2htJeYTlbxpUysJ4Bcdjtb7V/lz/0c9DUMssxI1YarGr29F
Era7sHOYT9TzP9P4QTwlj6LOFl9XzY9MkG+9IjzGXAbktgn8/fXFIIVZeVlHM3slBJ/tMsptCXDI
b6BCfPA9/5pPX49/T2XNoa66Xg2y4utrYa/LImnl8tTROwaY4qaHNs31rY4PZDNWSnv0ZN6/aKlN
LDGvz6Zd586kH/V1D7EK8ZYgLrMzPMorcanvhJNPPzNIgN0HX+ob75mYKiT5nEP54+fnoal3GGAs
xScQK6huYGoFdheXH1zljSM3FQcO3fTH1/rReeW0LXUFDQ/PgwVOvV8TmItAy02En5PdoQDqHLXb
Z/FKvDL7XnuJSdBFChvF/R3NKKlt/nrcUfSjLUU9i8X3vAppxQh6DdhNJ5hC2oubIZ9TKMbcVE7X
b9g5flRZevP+f7/g2UBHUJVF2LMXEhhW4eniFbsOuFKAaC0+SiDZPnmqFWk1PaT1Sm+2okAWZ5Nh
+8E89db7Nig4UfZhBqHW9XpgJjHamKycl1NtDWLvaITA4wb4qDL6Rs3SY68FGHXtixgYSF5fpkjh
X0P4XygxucZuxAyyMWP0f3neuXslGc1QdyZ119W5dswspbmPcB1+MOjWdfzsG6SsxraHOjDQh3N3
+oopqGQ+LCeSGXFgTqW8qhGZ+TJr8j1NIhTrkZAh9/Gt60blg23GWw/a1DCtg01gOTjfcYH9sgSA
O974/+HsvHrcRsI1/YsIMIdb5e52tyWntueGcGTOLJJVv34f9lksLEorwWduxsBgXCpW+sIbVP4V
eSbQfxkostv7+C1OXs7x71EW31mmVYO3tGYcC1fmz6GeBsbOMDuAhIHR9++V7VJCycNcgPhGlvE4
RK1JfaEu3L1CGRdQHfW1T1Gf24goAgAeVsCW+w1F+qDaaaXZ/vSTQRd4wDWG/k7hEeyuUL9I35VN
ZaEYhTZlc+dsXt6dUPz56CQGOjkCfN7zveN48VQajmYdEUYAdZzU2j5AHQJyS2RoyIDVUAoCXaKf
Z01mdQq6Wn+VoDRmxqcfZjtbOGrvJYEHRK/VgHf2o/YRbLTx5fbHX66wiZsHvH3EOGho4rM1vzd/
ZUpJ4rtSpVV3hK7nEBpaaj8G3T311MtREP/FE2zmUrtAvhc3x+gWmdWjrnS02vQDAK3ZulzmGPfd
nszyJaYiRro3e+lyViwIzeeTKdq+8Ju2HY9mUXjvIpLLVT1lwWctKb0HzZXi4+3x3loGf+/cWcBm
DmN49j26Gv5iwDo3eovYRT+GjeX97LM8C1eN4cGiFcUwRJiTYrK6qoh2hzV/B0JfUW456SohBv8F
3p1WANJ4LQ7TgCFfPTgvBnjhEjpSZXRGDr9TJPmqIIYBydTH7nujSHIe+8ZN/uv4vysgc1qfYhog
uh9ta0TPnai9J2ix+HpWsaMLPN8HPULSMKRmlhgtVql11To2XJGkp9lpZp0iSneGYyFqmENoX8Eo
daiCJjNExKk2aA/Wz4mGgglSmVP98/YnfLMlPf+EtMDRRsdPAJF0crvzNROoZmVl2YljkBiAdElb
1SEYff3Fbn5qsaV9doAefVN26qJdikCY7oq82tCTSKt1YafBo16p+ldpzAjfTAmt2BRpYuWrNqu0
Vzl4xgwq9vRHhOq6+h3UPIW2jRHrKwW46Ucc+3UDZqMPDiwvK1OMQXzUW7f9FOc+LYQoB5cqVAtX
BdW52noWqeUAyu2L/rEQvVWCAJWQmH2ZJWzqQIuarbAG+4sQUYXcSZdq+yJDVBY4X142Wzc1x+dY
ocUJpUV2X2qUYFHwbKlYrCmvI/rZlULAwvCFc6LbVwdb3OziR+n0dgOvIFRbNfaQWJIA7Nfa7r1W
PWljmpuP5mD3SGaWlFkG0Ql/HWEJHT/h/Bw+a5EaTlXl41OUR/p/7DBRrPRYGCCP81DX19Jr4hyE
cTz668wCz7J3zJG0sW6i6gHFg+pTkmX4PE3j5ONfH9TwT4qodIzVZNf7oixkfKDxhPZsW4btF9Mm
k4BhFkt4EMr6GroGKDEu59a/Uz1cXi0EfXCL0S6gFIrx1rJp3qFaboraFEdduD2iwVa7relA/mPE
wSiUsGjCemAjaLnMv+Kva7LOgSfiZ0MobPvoDTKZh6BV92SKLiKO/xlmFoDwqIfCPD0fJqz6QoSa
kEeEbuqD7vZqm2lIQfZxYqL25x0NzHRZ+kru/K5FJy/Iujs50/zYLs7jbPo6tynpqVCGXPyEpoEc
PZD0qqCG1KPXr1VF7TXl5t1EgwaCy63uCF8YV8e0eSCooSGnvgy0qn7wLGCowzHqhR+spsFy/xR8
Akr3UNn/lH09/AG5zOFIPeW+1K5R7DKlgiOiu8BiivyLUY4g4YQlhq00wB+v/DGCxt33Zn5HLntO
+i++z6y59laBB0hx/n26ctBVKmwgaAMyrRGyrfvCGIN1RkEFseWo3kxoxJIDoTR5+6pcpn7z5kD2
5u3Fpt/3huD5aw+KiDrrFLrDMQ94SCatUxut7qyVXdwttV2ZJDU92NLQkr3ZGmAxyd5C4bGiENBi
Oo/0bDAM09pP1ADa0Cqbb+gDFNO6lE38p09E0vz7TDlkM8gK9iOX3uJNsAbZVTqInGMXw6SJpJmc
nHJ4GMH7/l/njP9v8+bK9eHOmmCkc9hsIfB+PtMKCynA7IY8BmYWr3mIYAKHWXLn+rgo17F2DEOL
XKcUMddKz4fpm7bnJo3UEd+f6cFH6eQJpyNvrnL1j5OJPqjUZbYNexCzpSPxJZdQi0YRdtuiNA1w
5nfD7mu/ieSRjTRfNuR1i6nnLTK9VcZv8gcaGh5cLx8q0LFJk+qQ1f2flHLVgCyXNWLzK4co+w7b
uYe2mtkwY9LpThpw5RJgcwPRmFeCG3rxiUqbFR+hZ9LQDtRKn0rxPs+mcUuxjG6fVU0bRJf1ze0z
9fa3Lo7zHCkSA1Ne99n05wuDZF9aW7UkwwHSs0fL4nfmymnj4kKwH5UWPrQ0Ip9t3IpWbZpDr6QO
v7Fj/CzIl7w94DyDbjv0O1Re5UpLwG8CDNJ2rVDew5C5/U8ZJOMDcrQm95qfb8zBQKpYt79IZcXb
mOByE5g1AjBDpT2ZPd36QY3jNsE9ngIiDAAOyLbw+2zbTF2+MUppPdvJUN7RJrty4mk6zb0aPgaK
jIt8pWh0kbEo6hi1jtqalDo2/oD8a1BjXA+sfVpnZhMdMs26twTLoJ2jgWUmHQQM7Xx6Xou7pukL
J8pEqI5134zPBhDILVrzhFhm4a3SuK32t5f8yokn1KSsq+s0geimnK84BkhKmXoKazbSho3ehdUW
aMH471dYQOGYbjAaVS5uw4tRAtOGmDEwSuF5bF/fAZ1iAkdJYf3entBFXWb+grgsvcFcLVjOiyyk
VJBXpy42jmHOU7rGqqOxwDc24yPeVMOrE8RcMuGo4g9VNKG32+TQrndaZuvNOq8wgLiThl37wtRc
6X/QB6EFsjhTQxVrstB8/dgq7tQRmUKoT+a97tuVqGFu8RGkUAELuC8WF0be8ELpZWYeW8dQD2Vv
mM1B7yg1ws5K41cKpDBiwihqYHFaMEGjLPEIrFWX/KdlfgOfZ/byiAHzoTTgx92LNeUe6rkutPI1
InCRv7m9UJffhR8c0Bma81SbBtH5nkgHHBwBn1LAwD90XfUtxzwU1p3tcHmeqKyDsDNmHVcQ/Iud
RxrvK5QazaPncpkIK45fqqgInhKzjx/sPHPyO8t9dUCqr/NbDQJkeaB49yJoMco8Yq4Yb/wk7FZj
ahjo+PvoGob5PdeiC7wAUOgZgv3/BlzsLwoAWHcJyzyWFlYTXgIR21KPie29S+sE2bCx8g+isJK9
Z8AlTFPX3xZdYu+pyWQbgZzHB0oe5SYaHeORojZUVT/dNjQGHkpXaVjo3lmRy8CN3+tTxqO5HWAg
uAwZTbezhOL3Gh3Jdutr9m7sMdWbajv436zFX0NZ51sMWoWPuIRrHgO76DdUGPCqzWGCuKOMd1qR
6nemdm1Lc8ZRFqTHr1OIPh8PVpyQsV2Yx9pyq4deQ+ZhmoTc3T4488E4f6TfzjcrgPCj7rqLLR3W
OEyMmckOcxp3XYeNdyzxDOFPJQwts7XXIMGC19uDXr6IdD84QrrFYaKhuRi01BHXLvzMOvbKcvG6
yP/oyNR9EhzwT4YF3ZjOpfoeJpp3Z7bXzpOHjSCCmm8NssVTbLmm5Jil1nFy6uTA3S03dHrVi13k
NJSlKe6Md+3r+txKnCfq3f6yBAjjKosDci6aqP5HM8OMR8pqfKgKupy2Holt4jn96fbHvXIkZpFN
pJjIp0k2F08WbsW8D6jEo+De6BvTbe1tSWcFDQV//McaNrcFwERwx0CMGHBZFAxhpY2J06ojTif4
rsbeM2jW+k5WeGU+QHsxf0DAewYXL9YM4qqN94yhjkLkzYFoLd4g5RCvwqqN/hdDIcNLC3D2nyNd
Pj9ySMkbrVZrCk0e33zvd4b44iVm8a5Ps+jfV2m2H4aNgEm95y1nlY2ITEdmqR+LsXsJ43D4Wnf2
K5Yk1vH2drhS+Jgd4th8HgZR0G8Wh01WnQE1GykTt9bVvhuD9mTF2Eg3YajvOKfxLvLxqalzf9g5
fVs+dmOmPdz+EVfWkN+AIrk1xy3wg84/bGn0Qha84Eefcv0uGSpBXy+19hYl1H+/NgnasBQkR/BJ
rxcvWIJvteuClz3CXgufwO6mFOta/c4NdgEaYuvPPTKSw2AWZV1KRFcQs4thDjik59c/LU3U68nS
zC1qd+Zjp+fxE9Iu46OJWiQ6gWl3SPpUfykgO77H88o4jLIudziwxJvbX/qCbPT2w7jJLcLjWfB0
sdx+m/oSEU79KAORHiJvjN85Yzocko7XGDrWHrhV8pjnxauJIfc7T9bOvp6o7ZZ16rxqEqx3zzsK
9gNkd4OS0BZVlXbTlxkloztP6rVtwWLZsyIwl/KyQuCXTSap3etHr/fbvVaL4sPg2XjVQmT9cvu7
XHly5n4j9TcQkTTcFxm5qWwEhJzIOOY9epIooOTPU5uXL72bduhzBUhIpYXOk2D2v26PfG2SPAFo
eyPrAytuETeQmmAvNCgDekYfruJE/dc5o3PAlmXY3h7pSrZCosk/1PxNMONLUzs/7FXG6ptHKNsv
eJSovREV/Q93mMqPuZW7q7zNEc6ht/KfMVXmZ6fL5cHykjvPwpVXj4uNhFc3jfkiXcx4ipMEp6TB
PEZmi76zsl/K0Xc3gorJRqHJPEvifLw99bf7chHH0LHmefCBivDuzb/prwpe7Q1aNoWOdayNBMGq
BjeZd/YEQWpFSxJZHi61xyJxYav5KCdgY4lYibdDbQf9ApQ+s2PZOH/oGbbxxqRRsg2kHry6KIH9
0DSRaLvYi9Co8ZOayo3wsvIPHPVpBPrY1dk6HBBOXbWaZ6VommgYcvlNYH41RCFfpIOYnZJ4wzzb
Thc/eg2lihXbHDkZv0BuKxtBcFoqbXqqz07dbZIqRLag1kb01aDR0IJSnYRJpsd5sZF4qmDnZGi0
pxE+dd9bIe2wZ8OTRkxnA+LCKq2QpVu7joCdnctw0g49W2XveG75hGxK+ROql+tiE5No7zviA3MF
IbLaqylIIAP3fvVqaaOOqx6WFfi3IK/0WqsE++zASn+FTlvV6IREDqIpUxsgqxrVtFn6oIKgG4bR
PQj4tU0NGAflzrl+gmXsfLL/WllFcwnkbmcdQb6891RtvOsST31W6Pn+saU+PqIGFKAT2xff0MjS
MLeb6u7FUFV+uL3HrgTkpD8guHivDYDgi0dstDMNeZnROiJ6ET3QG4RDiM/r/p9HmY8wbjQgkNDH
XLxfpdeZYaqF1jHHXmeHYWK6xSnpxz8OYlKgwfHdmI0i0ApbTMXsx9SrrN499nasb+MqVpsWrsmd
p/ji5mMUD++UmQRnQiNZRKJSpDVFN8M7DkH4B+Ei8yWrPePQCIoAt+dzcbvTn+Lgz/RiwmyCxfM9
goiHjXRgph0rL7VWIq8/4AmP79hk6o9DmToQf/FK8xFD+veBCazwNsagjZdqiePKabEa2WhpR9mi
6pUlfXfwWiSgENQluFcFCpEouKSOkX2+PeP/yf3PbjxA5jNuBdKfOWMMFjdeA65TaViSn/zOIyml
lhPvukrlz6LTErVJLYVYZmW0wzPtvfTgdE69rRMForeAKYo89MiRLrTgvd0j9VRU6JQkSjTvBz3L
bOSTu6r6RDUFBYY6k2W4M6LR7RAZlBUe8aoISRHjptu2KNCtvQ59lsfGNc1m5dVVgXwoPb/3meEh
jhoIF4EpLcdKdN1m8XBAxSOqVxHW8sfAQT9sM2BEgXxlMJzygvO3ltVQHikwBC8tphbfU5h33Ntd
gG5MXiTimGlu9prGb0QGFFx+u63CXs7tO/O34VHfdOQ4CxqPwVNc2Xb3zCWK8ElnNPK1d8bIWgfg
F9CUQakFseK0m35NwrF+FYiS/kF0SnPfdWln1qsZqxlsUYCGsByTzD1I/NmcDVTR7ndW5A8aFxO3
fxRCvLF6J1UHLcsQAEwD+2OPUieTTHL30IyKwuHKlUgTiSDDhqwAd7DqYkfGm7a3xK8hhl2zTkaE
7KLBtIadngVlt6UjlRwMVGfxZq0ExRO/oRXvlUOIF6GJiH2k/SesPHstbGAZrA2UqbdZpY/U9Oxj
1sr01fabLl5rWP6ma4Snu6+93TXNNiDcOvoCOT87qKOHBpPFb3krLH011MJ6iZHX44bvc7xWsNxC
ouf2/r28G9i9VB1oC7HG1AHOTyxM+9ItPSs5sQjJxki6aoMWYLGXGQrVt4d6yy7OTwpkTSiDXKs2
F96Sz6hrjV26ws9OIDISbgf8SeH3SUzWtPrQBWOyc8PBecgqOupxqsyDBZFeqcx48jr3nmf3RQkC
CjPpCeUWerKQt+cP89dzJjR8dAXlj5PlYrZLqh6uTDu0Nuk0It7X9cW9/G++Zc9nD05Kh9FIVRTK
8bLhmBojOZnXVadqoIRkeZrapxkU8ayCuagwYHvSM1ff6r3INpoWfk6KXH4o3D79fXsZLp5PVD3h
Is1IC8rK5PPnE9d9LUYyLDURTwzfJN+GJ9fE0PafR5llKQgTZt413YjzUaJ4aJHXje1jQkGVmMdx
NwCk7tl6X5kL9Qh/ZvngAmAuybkgBxWBn7SPbUHbHphNvIqm8J7r0eWrhjXZzMAF/fS2eudzceJp
UHqb2UfVQbCI6R3KUqb7EsGu7ThUHoVVStx16Ab/SOcGe8nGdKntzLRu8onzgUsZJ8WYdEzPxCHB
BXX6PZoaBOXHQD5m7jhCiqW3g9qUdif6uXJWKWrPSHHqurhKzZZsfx+PzsQnoMAP4BgW8ovMeveT
J9x0MyAW82hk8b6vGjkL5qC+alfBy2SkD4Gb73st/nF7I12eU34IxRmedkhBF107FxW3PBCOc8RO
Ubx3FNnyrOJnHhCsoqaAEH30+faIc5ByflApS3rA+PCoc+gaLw4IL2FaF4nlHEHvq7UvkuJd4k3R
Awag4/uq9Z/SGi/RPI0jNtu9ptplmM2akxpDvZ3xikD9zj/8UMTeVCSEhJAf6qNeJvVhiGT3HpGs
UKwQtELFy+teY7vDsoLf1pzA2OTbyUzvlcauHa6/f8liC5CGa4mfac4R78ZmTT8Wyupop3dKUm+3
/vnnRm4Gs7RZDYToaon5QP7IGQVSJcdWL1AQ6vAU+Wq5afHd4Q344NSAS9e97ufRuq976ysBgtFt
wj5DQjMxce9e15jGRevI08p8J8YOQSIXZOlXIgRwbUku3R4BL+HUqzTpsgPxKAK3kgwHbkGfaF+7
tEVEuaNBe8gNA7mrDBzqz6kliLm9r64sLWExHWCIggwNovJ8aZtqIrZqffcoJ5reVadpD5g5By/s
ZLED2QsLSE7xyjaHn1HVf5Z1h6KoYeLBevuHXB4pfgdB+lxd1eGzL7ZYZ+I2PFaNewTL1p7KMvjN
YR4PXlz4T6OJY/ft4eZ9slxg0OU0GWgNgnyyzqddBWkq42F0j/jWwpzQve5dpvXDCrBZsb09lHF5
VUMaB/+MBga9WXjj52M5M5Ca28o72o3m/ACxTqIu45ORmMF7s8ISI9J67aslte7TkMvp2ZrSpz4N
tF+wqwiRzSJytpEZ+tlGN4vwGIRBtEHIGIfq0hjkHUDCtQ9jgsiYyaNcN8t4yMv1BMNn6R5HL1KA
FlHH6gAVwqjrzN3tDzMnIYs14EqZM8w3FNDykGVuPboJ4nDHbKzUPgoCY69RVX1CIxl/7wZ5ozwd
xjtl/CuLAYGBYAMzOGgly4p3mVs9ru9xdHLiJjkALWHkCKXWPNDERsYlvRA9Lbb0sMs7Ue1lsR0N
FJ5McLdosgBMWoQfnRtm3KNufBq7GH3AwtnOquyPpHH1JmlM1DbVqFaZDIOThZwn/kjBna14ecjm
X4AqJe82BbjZ3uPvBxQxf8fUKyc+4QUFzxvi/LpuE7EyFMg+Abb3zse+Oh6hNUgTrhc6GufjIXjq
RRjPxKeUlv/e8rviEDWFvR5aH4EgRSP+X3fUDKOBjITjDMD35eLGgHxzku3khOwjQgeFhhRJ+lBP
AaZZoCtXeYwnz+0hL+EQpCnUMuEhz5gTGHzncxTAkDtNGMnJDKfpI4oUVYcqb5Hbz5HUYrEOy7z+
BOcQHG5m9h6PwlDh5xPjpVasyihK6faZA1rzlp1MJ+yFrd8IxUf6xsVx6X1qtThD3P7JV143fvLs
0ErbhbbZEvLlG5JeFoLRp1iiEl8mcbSLssL8qvJYQ8JUizZ17xuH2mj5tX5YP2RW44GYt7SP5Mn+
FtExPD39zD8k4DW2UiBAYoS1OHkdcrS9JVEf9aajHnX4PSep1T16nd8dMDqrH0EXGSgLIEdfktz+
+36jf4QcBF06YDnLm9YMDazPtSw9WdYP4Os4HMSFhx7llOxU7NzZbFc2N+0QILuWiR4Ij9f5wpuR
O1AUSNIT1ZF+a+lTj05x8COgYryXRfz59qLNR+X8siRpQTKArirlJJrR56PlFM0L/NuSE+A0fyXS
Kn1X6XGxjrKuu/MVL2MshuL7YZUF9p7H4HyoOIH5ZCZteoqsUAKcG9w9Hgn/SqOb0/u/R1mU5fpR
wOE3u/Qk0iA58Eaj3qwM71DmwDDjuvxx+/tdXS1q/3MM69L7W3w/HWcIzx/09ORJx/7YiFqtBym9
tRdrwaMY43sF4cvHDeS663q4LRPT0HI7/4j56EwIMMPfLbhwt9Ax+01Vu/F+NIkOnQldGFie9+hP
1zbJ3C8GyP7GnlsM6hGIC7gK6amFMfjkt8ZXlCjcreen90jn1z4nDQMkkGYZGkg459OjAlUOJqXV
kx/KgPJbgU298cPP+4fEML/eXror+5GeDen67BcFmmCRccbdILB04VZ3DGwEUetzt3Uhh83tUa6E
aTzJs/Ik+TQBwtK2tUc2Nox1m4scUV2U0S2jfy1huuirMeOuWoGdcB50QrINXWRqmWLU0N4Ph7gG
42VZSMVhNPBbTJDNlBqrNQqwnbP1x1Tt+mHWTkYiIbvnNXtlHWBhcEbhjc+imotLCANER4Uahd6h
xQOqSGyxw6sG/5VATDsJi/LO23FtLaALwfmgXTk7Ep+ve4zOT9tg2ccN69YPBDSYS4Zjuru9FldG
ARkOeXuGABGKzrP+qw6WhSxT0zp4UUU4S2Y+sZgk0fr3C9yfW76zVgllGmc+TX+N4hbSsCthF6dA
T7vHRKs4om6QbStdNVu/Ref59qyuhQrzYIQJENfZP4uPV0zYDmsiKk+jQT8FVOQcdKGNrSHgvPdB
B+zbuBpPxYSpil2hlJaiC/69NnFdIO3H4ovoYt3JfNqBrDTetcJvXmwVBvvbv/PKLYKrB9UlKiy8
NUsc6Sj8IopcWWLcJbInX1fBk2ybctP3xb3te2WhWWUqfrScqD4uARm9bxep6hkKJxFv05boGndu
HR1uT+iC6cpbAwUSHAF3/1uAcL7SaRzOdLesOul6bQH+tpzHkO31VTV4C3Ka1SYvqu5xcFxnS6xT
7WpQ18+oglLncJxmV6ve23la/butq2QH3KnE2JRlGFSWPLhD/s1MnR51xVr9jCDArW1NxXfysmtf
CqQBPU5U3wg7FsmDIyL0DAGJndRs/oF1kUL+vdPuHO83ANgizJjVZEhXAR9BmlicvAhyHti8oD6V
vZ2xHTFi2ddFjcCaBrQz3wirTn7EGSzeTWP21mwoUXv4y9rhdzoMxmmYzOlzaEb1x1K57o+wlF23
CzyCicrBfgOym1lSNBQQ4Nq0N+pV5of3Eu5rn2oua8+15DeZwvPVVkGDl2WV1SfLrmalgB5HBdUV
wbfbu+raMPT3ZjFj6IskHufDGLiXxnkYJCRrbb2yRU5en8T3ssb5b1kuyMwLoxBFzQzlivNRrFwW
rFaZntyqhnNV1XgPOdawttKg2wdq/CNLbyfCvv1sTWV+B6xxyVWZcWhvdT8Ev2YP+vPRjazRU5hw
5am1Bg/qpjF9sWJUqyD2uPvUMujH1Jaerh29ip9HpD63tTv4e7ii6dqNW2db2lZ1RwX2ykPN3YQs
mA1VCdROsHjzRNRHcWxRZPQs/KLajrOwssBXfZPugAeJ1pi0VXXpR8jA2clT2rTWwbYgsq04RHqI
i5VW/Mg9gzRnSlJ4IH0z/RkxeW1XiKzrNON0Xb/Xe3gTKTxfSFDhVDpoQtMeQLjk/FOmYTHlkDpJ
8Tq7/WA1sfs5j+bCYEQrAdUkBByrjW+KIJxtIZoH0Jv1HvnnRFuPCRSddeOEIts1GHv/qELdeO6Z
3A4NezZfNmkDGBpXYG0icVzW1h2ocVwVXGEiDy/N7DhoNjQaTBK7b0ZS8N+g6PnjKquGcJvZU/re
l4n0N7XVjPXWgI6cbfoglc+OiCNnU8aYFW1l5IPs74j9wJfXmouhijQhWPg4uK5Fa+X44OiNN65i
AEUPWiRi/ZGbsNtT9zCLVY4C1Mk1Whv+bKvaXz5U3Zpfh34Xqdy6T70XNH0gpIzgKJSj3J8VGinN
Cj/G9pPAywJHLT0ev+utZ2drwJgW8mldVv4Mw6H61ufKHbdISpSH3keLZJ3h1GtCnI2snAt5CEH7
TJOmPyZj5gpqqxXiXQaXN4q4oQc0pClK59RnTmNSt43krwyiUIO5Z0eXM0VEyEXhLgYbI7rO/yPt
msbp7QsluLhR5qNGdXtW63WpTS02tqXZCOBXjjq5TQbKh/sA/cWmqjH3NRI/h/irPJxyhQrKvRbk
o/45xWlxN5gleniAOYzsiQ4eFr9d1Vq/zWkKPzlDHwo6JGm0blWFw4Ume11QOM/N/+pBhTgjaP34
BN1dL9c5S/AhEa1ytrAezW/4KMeYAqkWgrZttSgCSmN6MqdeTTSo24ahc9PCZSnQvyM8or5Ues7B
aYamtjZhrudHA30pWkO9zLB4CJM8xIQqKestltjFDxv9UnNTmX5vbkZOvAO0W45wJ3Kf7Mwbauvb
lJTdQw+IosPBD8TU3kkHOaxa26buMOW92a5BTEU7r5NArSprCJydL+rBWCHuDwoJjQ6Ecby41Ldl
JYtNikF0vrYaJBCayIl/hXVU4Z7SRnGO5QiubY/Q8DSi+tSK/2BTHr0ilpl+NGIxUZds3fag1ZT5
17alSX1FuyXYjoUCQgZkV8JDswr1lMFVLre8fvY3dGLxKjdEFH0Pmwju+wg1adXiNwIpWxsdba1p
Tfgc87JXL1Gf4YGZho4+7H0csqadaqvq4+09NoeYZ7cQ7bsZFMLtMQNw9GUYUbi25sm+I7LOx7VT
196jbbansEuqnY3swS5U8if+EcadruGVre1B+6LLTDNlVmM+v/1QYW7a1B3bkxurYVc5er0xKtB+
t2d3bRR44lR/eJhJThaz81o60wji0D8IB+uRDUQfslb3UGeXo2BHMIM1gfRQSFjGSJ0qOB16MZxE
7sh1Ypk/88qqN7enchGEz5JK5PEUFH3QoUt2QNgjAhOZQpwqtIU2JAPwGOkT7LKmLe5kW/PLc74n
qJYCUWJ1qPtTPztfm9Ho6oK4bDqVyOeuOY5qC/PQf/Jk7kGWARh+e2qXhXAqwX8PuMiDUhz98kRM
E3byk7EN4NCtAxn1ayszkXvgIdobwDm/OA4vYh2n7YqSenUn+bvyfR1UL0h0AB0EqPycT9r2orRr
/WA6BVb5pwqc7LmUyuAB1v07m/KyxcZ0TZJmYlH2C+n6+VBum2aN02rTaTKNaq8V7vDUwtTbtvaI
b2zgY/sUjemHEgvhQ8SPXoPdEhutce79kisbd2Z3I/c6MxhA3Z3/kDgwNJmganoaQkVGnWbGYS6Q
3tm510aZsXY6oLt54osvWw4pZjtDOZ10pUWPmWZ+pSvt3UmHriwfHxNcH+1CagTL4BvVqcRXVBBP
gTvle5y9inzVd32IgYfuf7i9X6+NxakgdwzAJVERPf9s6L4JD9U3eZq5hatEM633RRT/jEnE7+Bx
LivzlE1ceoR4N0C5AttxPhQWS4UWR7ZxGoGrkiLpXqnvcBDOMeYJApFskjGt0SGdCgJHTGtd97Ou
Gdq7pJt6LFH5YuZKeU51bHh+xpUUIZYMRKXprMcJjr8PC2sL3s39ofC4fZ8nPGHrdhr/TKrKfnJ3
C/lUjJp6gNrKA+dNyk6eVYi12Z1DMd8pizsHlQMKscjGzdKV8zf/q/aCYfFgRdKVJxHl7Q4fswgr
cxiMYe19RLIc+8q2du+UAa6tIw3Y/8EYUelbbH9tEIMmM02eAjlIDNxhrNLod7ehP9yjHl4+s9R2
QebAcSdpAipzPj2aic5EIClPXQ7KHPkonXgjQrlSU/wRIfFvuV6VK2Km4h547spt7oGSod8Mqwye
0uI2p6GknFjk6uQQoyNSQbutdceGSB+vbeyw7wStVz4qPc3Z0mdGpYAhO59p4+bt4HlSPwWQSSBE
NZ+twuofphHC8+1jeOUeBYw2M2qIJEilrMXrjuF6p+o8d04KvMLnMKBznuL/Ha+bBgLRakCS9aHS
aPmvShdve4CcwWRuojoDMNN03pfbP+fymqOsT17OGw1agW9wPnG7iQYuBW84ZVWZQV5tg3Uwmv8M
i0CReqbdUpSZiwze4kIozSBpGrNxTq0dZ7sR79BVigf3g9H7iIIPvXEnub4yK59E35mDG/Tnlj15
34zyRiStfaJ5KA+Vr3/Jc2TQbn+6yy06V5eAT8HGp4Xwlgf9dfhF3bV6lXbuqWyd8jGDenEQkRXv
PYyB9h5iIO//dTxiQuqtYLDnhVqKJYddkytpS/dE5d9YF4YP1FYf0/UQ5cGhb+Q9BODl6YdqAn6I
KjVC3Pz7fGvgMo9k7hB7J08gg5VmdIRHv9ceGsP8gVjgtOkwH9zHefX79jwv+V3cOSwfADmkQ21g
recDu3GPckXLh8VQafxj2413irS83TpC+8wX7j7UtKQ3Seebz7EMqSBaJLv0HO0tPHz5YsROvg5S
60dHwIVSXFyefHRpdyFOdyvYqOWdC/myvMTvBXOLjAIXFn3bxTXZZThCTcLyTk2ulVsXbsraE136
LazQ/dJHmgtBOCYbvK6CF0dm/sbrogQf2Rr7wbI1N9kICOb2N/TnbtL5ywTrmEsCMQ4Ogb1stIJO
Gp3UtuMPGoWvU9A0GoneJIAQGHU/fq+m0D55DdnpWlGT93dphLYMHnOGgSstIngZ7qte9T43lQsX
J078H9gJCfPRx/DmUKYRDslpCtoL/+NErqY6iUYKK5itb6QT9CfZODhDuSV53Ep30hYrd8cpvqDh
rJ5ct8RAGcWjAEB8Ay5g7leprRen2SENME3+5qHh0swCC022yj0331ITqF4DAX17aOPsA6Xf4pcX
JXZ/0LWx/Ny0dpBuyzoxP4TK83ZE7cV3vaniFsGGcCqwsc+833SkdbVCC0Z9M60M66Wul9abQE37
ONWiDbej0RgPgB7SX0ltpDqPDRTWNZbWbYMwmVs/daJN/zTEashHm5F6xUvTfZ82osg2lcqsl8JE
Tm7v4emYILg8DdEKv2M4Sm1Yx9iMjuWwzuPcXWdjQx0PwNDUb828dt5p/4e681hyW8vS9atU1BwV
MBsuoqsHoEuaJNNKSk0QqZQE780G8PT3A1Vx+yRTIcbpWU8qTukYguA2a/3rN4EfQlEqBYnJTWwl
2pVC5QP+StNKKctqgDIEPmO831LYJXaVnbbRQ6ib9UpRHPPWyOz2SyMUvDyMvt3VtmKsiopRyVRo
wxUE9rcff4aFmI4wD7u4zbG9sXHVUKMHa9SfQ8i2LKnEWtiSEFyuG+0mhI++EDLIli5p2FdK+Q9V
Gh6aFC/wjOGk43V78eWtiIiRjlnzA3OB+nYobIJ1QgvXVaCXtenHwS2iYOXKDvzwlU3qVm5Vth+D
bFqz929cSdmb7Cn9IavD4MlyeMURsVGroE7VtVkQ11mSJuXlSVl8R7BZXbkszmXEuwOAz6d9MZjP
zRr5y/a+rXVN8gTiAY9/+FhD55jKKtZNeRqcUTtqcQig6GOURdy2CDpoLr35YjTCaZAPVj0+5XXR
7PsgG+W6z3NxrF2Jow/htqpclpQtmAhiVQ9y5fr5WsZBA5U0CgcPM7UuWJmDJeKlKIS7Taj2KRIn
TM2XmpaXqAGAXfNFXMPChmdb4b0e2G3dXPkFPtzPvHoOQf6HjCeamotCGRClljVFxwNeeyZ8JRea
CVoE3GRUtCEgZFeW2Yf7coZrzqAN4zl81ubn+Us9EChYPBNlZDw0Vk0fDuN1dm2X7VOlFk9Jreov
VSHNF9Lsmr8LS82fTKTLPOfkwrycb6R2UKMzGY0HE5Orpd6o5iL15c8/XykfC1c+BeId/qu8S7Dd
i/eZudkg9bIyHqIxKHaq28pPiiHRjQZ4CaZT6iyK1DQOGr/tV665L04roi0GxNfqrg+1+vwcUJVo
L6lMmO+9f89pKbo4CjrjoZ907Usu+mjtloyRwlYJPv35O3+oIy8+6qIEotDKhIhb4yFzCH0cSiVb
UK9c4/t9PCroXamLAa2wRoWS8P4LRbamYrTTWQ/haGjrRI1Iak46427MJ6YVeVttAt1AOlv6/anI
y3b95y/5EciC/wKayvgasvhH7l8kJPe95YuHUgzOKnayTRTGKeHn1R4q50ufq8dm6reFqE+9fS2/
53fLCucwpvSomi2mshfvuJe2orZ5aD5ME3ntXaIZ9/ilhrd90k5LPAjkPknL/JgYava1TtPnnMTm
Rc9F/LfLOEhVM/cRZgM0FEb573+Gxu3syUbt8qDWVPWeZkvZejhytKeav0d6D56CXpWT67twGmH/
lEF303LGIiyUzbiY2jLSltXkxt+u/D7zG/jrUS5m3A3FD3eJDk3pkvTVJAH0Y2hF93o3BptBNQ9O
MBo3tiiMgmwSYssxaW3uzATqRRVnyopg5fy1CYzo2na43HooZtBZ0ZGDV1FeXpKL4CVGoQWoep+X
ehUum1Epk5UeUlK7SZXki5xinrMfH4zp4JZKiKQ7q+pxEQi3/eLw7/rLAeftEeZTpxnLyXDSecQi
RbSqJzx5PFU0FsUBqHK4IEEjP/h2Km0Pk3Tlpk6F+VZBQz+Az8saaWDUvDjcop3XGrIktz1y+m+i
m8RnVy2jQ1VwRnkEI+fuosiRgi0yUtlR6wfJ8MkxxhZSa5ztyXwjzD4iJsqjbCv1ZU1joWwKq5wG
MMyUWPMqYKDoaYhHrtqQWZe/LW+EOmG2LWTtgeK+X3Rq0OaaLKvkMRBJrW+HCcqG14YBhn9R7zS6
x3Gf/OgTPX0il6UBzJqS9lFvO+OGwjv9FmmxgJJLujRIWuwG4UK1CA7xNOJNfl5Zh3Pf9W4dwl7j
ijkrnqG7XPYUOEEVTRbzrN0AMgrnIW0XfV9pm8xQu43Qw2IbakW20eM6eRxnH0PG+/1Sk0myABK8
Zq3xoe8iLIPhAtSFWZPA9XdRYuGjGsHoUfRHhbQG7LBvmACsNOsrUQMYVFvr2dSjsF4zLT6aE2+u
6G9Izr5SWV/e+jwETHyyMnFJQW1w+QNSICmKyyDlUTIYXwwFUYY91fYuawjnLJraekycYfD0RLuC
HX8guVDQggKe9VTcyJye75dO27Wmb1uZ/Tjpd1F622ingpmfY3RL4StLFSRV4Lgaxw9W65KV9WVM
BOzschGYt5m9rWpnJXLNc/XPcR5v1KxenZfL30oNv43eqBKLn+1/vYsI/+//wmH1rSgxmwjC9r//
r2WLgxP+ZecsX9vXf/zI26gdj6/Zj3//E7/tH6//+P4j/cdjV5Mmfv5b2+///uf53/tPuLih/gu+
I9M9ujJ8A2ZLaPmjafmHdPEvYE+cIGZYbsZd/n+6uOH8iyAF1HqMIOfGfkYpsbNpw3//0zD+Ba0U
C64ZVGQyQsLX+SUHP4q7X1u4ufj/7+K83y9qqFk8GhAl1YAB1k5t8H5pmYmGK5+iBHex0ox3IUHe
i97Mas+ELXr0u6m4GYKeGGYHQimdfxl7StmmNxlj+YPVpGRIiTlOgfABeVuGerUUSZu6nu/a4UbR
WZpXNuFFCXN+YAcliKDNQweMrvL9A9dlaNkuA/A7DOCVeyMgsm3QE6RftY5PSJd9qQZhPIncJdxF
CaxiQ/+tXCGcv28z52dgNkaDCVoNQAe39P0ztOANrbDT9E6JLXECiNAhk2nVVkSJW3iNmjRLUbXh
57+srf/8du9+q/d38vyx/ECg5Hzz+S8uzcXDaGiqQG+KuxDZgnVqpZ2/mJmlH0dcXjaCmuYwlWWA
A3tGRLcKvY0kkHJyHPzaZ69iQjCxo22ln8IQDvIVc4trcOzH5TRrXSlyqS9xUrsE9DLfaMauzNO7
1h3zgxQ9SV5u09SepfeE10O20bZ4GppHA5eAazqRC73t+QVhlYVQBC+QmY97WddRziGQbPK7MKqP
sVqGTyJJ4mOnatqtAkd6hwyWydBUDaRuCq3eNhWhQ24axbtkDP+eYICn4bNoo0AkMOhjf188TUQb
3ePS7pxKOzSll5VYgKu+au5VO2ufE1FeS1n++P35RIfbGi9CLm8oZ+/XZU+4GKrbQDmNilWtUgME
zUMJ4X7X9FE9jWUhHpRi6Ddp4Li3YaQNnqrzcJ6s2npnRZb76c8r9rwR/qeO+PUKsAycDZOZRBof
9C2RcMikmJTTJBrn3vZD962etGmt1r5ct01D2HvvbgLDGbc2PcEqlcH92DrlT1fIQnrsgm4xWmW1
zBU1Xg1N7e/VPOQQogB8Fl1e3nSyu9qnvO/S5qdmyIcDNzUHuxzT4fevUe1dPW2Z55zavEtWU1O2
N0oVfhcEUKjLSvpfOVLbuyAn9coTVtavsJdUDnbsp4uuCMLbHEcOKjVSl7HM0DQ0uW19IwM72ed1
rx2dLHXu//yiLxzc/vPIzCbQB0LsxB/l/SMXIiHrNgvNk53Y6cFWG2PdhxBiI7bdunYac9/KYdzS
TZgvA7LcdRLIF/go46oikWozgCutIQRdIwFfMMj/81x0W7MInIbi8jzgIC2tXKnFiVC6+FNR2P4m
FlH33NhJuozSQIc8Hi/jmrqpQPq/s91qrOAptcqt1k3WzgmYGOEn1S99w2reOs6XJVax18IYL1rT
X8+JcgjLUBX5Hzqz9+8vgwwrAyXST0nccnbODjDbaEzKl8iFPcqT9UjzimJr1OkridHJUurTuFEK
w7xytcwf9H7H/KJ8cy9T89qX97GiMhWsVamfMiSPRzXsp++uWdH8GUF29Jv22uf9bq0jmqIZh33M
9OeiJ5d6xTUKK+5kFD44eJO/uUqRb4oyxjBBOuZepm69lXVJSAIF6rV1++FKY6th5sPqQKDBAO9i
q0XV2NN3sdUGX2uPsrWkZ4+Wc+zcNGOM0+9sMSUHcHkSRYa2XMB2rFDCuhnC5wyBeVE+OTIL7gfK
qCu/xG/2FKwpVi2jOEZU6qW5Capbt4TRE90JYj1qnGQMjFREx68CAyhbh0pgvk645zwXLlOppHCN
+cQqx0PAGwxuk1zPwmXXj+2zev2i/VgHzUQSgyQmnEggL1+KHkzCWxnTtM6pKtViaw0YvzpShyyr
wYDPnRqRU+fi/jKJdp/GsbIrMPFf/vnY+bhY5xH6LEdBnDwr0y92jZ5RNJp+cwpkUL6MpNmnXjk/
TtR15YvIOXb+/IG/2afMkXAKt+fJBim3F+dca2vzVgXaphZln2JIW+/SHCplpBFpXii5RYMfTeSR
2L3X4Ra0HLRxrcSk3V55khmqe79RIZpTgyEKBEijHnz/3f1qcAIFnOgUqmFwaDF0WpddpUI0DkLD
q001uk3jhkkTXMlDm8to4NJyreVsdZLGSu9NnGogJcGVccCHCoycZg33SarS2SzgMow0kwgcKFDV
E/7k8NKGvoYwSYKAnhTWi1aUrgdpVUNLPUU3V17Jx80Me8REmMSnEl5xuSQ1NB8Okm2B2WxpP5d9
n3pFm0MbqWNXvvV6pR1F09t3Rm60i8BPhTcpZoJvUCOJRAmhWI65lDdDOBY3DnOCa+Kdj2cdSwYa
JK7nTG+hlb3/ySq1cUOJbv2kGrJ9JpTJXuAP3n1Fvl8fQjNqceTD0ousLM1cjkwxvl15QXNvcrFm
5ncz8y94DNq+9w+g4t1ojVpEy4C31WciiXAEcZpmqenBsC7mi9iutOg2qBWcsap4DD71AcxecoRc
+ewW9bVIhd+s4XfPc3H4I8fKelxbxSnLrC9BGCHtj39e+c6/WRRYeLIo6dUozS8XhaP1ce1A6TrZ
9RipC2dq4ez6XK957UcH2FTBIU5sZZ1D4sVhvTRvgqmvtnafJ9swVNJuQSRE+73Io2aluZ379xct
OCuaOmgrs8/nZS9XtbFTjEWrnSq7TZ9oLb47U1TsGolzdw+2tqsL1dnIrM4eorD/3Pd94mm64hiL
iHTtH7+O/Yr9vkkt6d/9+e193MyEdjLxmef6VAOXfINuIB4khQ90UidEKwm/UhJhk+cx7tezRV8k
8b7r8jBfqmXlu1dgp9+0E/iNUIZwuJ9FwRettp+auSXtSpx6VONIktyhfNFI6tqLaVRXWpRUt2qo
fpJ5Gjvs9NK4M8oi/JGoaXGb2tm1cJzfrSROFSJAYMcgvptf1l+mbg0mgG6P0fKJ86x9ZuJXbUaR
9pmX1Vz/qz+/+QtqylwRwmSC8AMOAzEbB8v3n6aY7aDnTi9Oo9lzrUVl03/qXIOctKwZ3jKoDwur
caLEM5QgueGa71fCbvoD1/Ez+LfTeWaAEi9wmnwZWk3DqmEgvB0xGdhMWZbioRMCrV556t/cyLRa
VI4o735TFUymix2vDkBYdaUEG+2UGjZdUB2KYeCRctca0KDURru346h7AnH97pbABB0g/c9WWpg8
F526dLMEA6BGSZ96rWmfrzzk3PheHINATXOcHxMGqL0Xxw5GrBgbJjxkU+EIupBGrB1zbGjXQku7
TZCW7nZ0Xf8pnUvgSevkU55Ey6xIMTfuox/MC/urrhi/e3GCRAjCXiCVa5cNAJ85QZDQ9FMzmea+
abT2edDsculHhf0Yc1nuMQkbtqkeo/RQ0uJr3/YUIAriMUeNjUcFnP4QF237bEpHvgns+P83r+2M
F54NaAhier8izQEDXUg0GsCP1I5VOaV3Zux/dmU57NH4DIsMT60bu8mKPbTuhxLrzrd+spytVk7t
SaEx/fPvOF+Xlz8j1yloFMpq5OcXx0NgSQJIXamd3FJyJmCy9QKDk0o5DdXEG229fjQCXuafP/U3
hS8iawcsntoc0e8lCuZ2WpfWpLWegtwNviGysgArSVjmxm9Wij7J+3jKzT1uvva9oU9MKs5w2P/i
KRzGdLilskmgr73/MdwE/Z0yxNopQfaWeg1eMYtOscJVjGuIl3bFN7Wa/FcjH8Qinv8879pm87cf
AgQYYrCYUWT3QySS3dUdkkJ9OjFvCvdFMRW3WG6ItyQS2tH2ZXEoh/Q4weZYSlhZrxOkjyvPcK4n
368CngHpNeZjPAj8l/cvwpawzGxCuU4D1Z+xAkkoX869a5DP56aPDdtzlyYJQ5pxCo8irLRHMqeL
H0UX4dSLaLJ88YOkrRaNrIHFjI7w+l7ocNZKc2/OPQQJfcW21qzmOctlsSVVm9meOQZptJ65UDp3
T+TiqWrTeZyBTXuSnGlXXjblwIcFj7k7qCL6b1QRH0qFNO+rJOjozc9nRFpArhE2oF44mfb9iE/D
HkG4uSyC6jXu7PQhn/FWhA3mvlM6upPAFCSH6eOhzvXHILLEakBO5RXQLVapaU7LoBHyR91I41i0
5pfa6M19iMfStmsy+y5SmuYTFyPBTUlhL341pcNgGKdqks647N2ZfGNFVb+ZQiHYCsP4MHJkLNtQ
T3Fggf7naXP/OiQmEPAZvHDHKDn2er+qSLTZ921c7boGA1g3aVGWqzL/UmWBfVcC461GDQCkcOvk
3hRDwMLXWFuJlX1v8YB54N4rkFBG/dayI23nlmP1NLpl93NqK31VToXqZb0e3IbcOxsXtuG6GZTi
E1bnyrcya1GxhnMLZ/D/aRv0mnOkLMx+aUe5sYlDu7r1U2fYUDizVCiNnXucq4st1BPYmG4T7rMS
pGtK/J0I7M9qpNxjrCQ2gTpbnWMPG70VVuwcptzNVv0EqhRrpbNDOx9DiGuizSyjHLI4XCd2a+9G
PRwYVOvVBqLPADlCT7c5dQnGUL0MPVCqH7kdJsdo1ptnuT8ssdCVe4TczXaIhPLZyeWPfErcoxz1
uETF6Ifb2nf0BULg1yzp3B2FsbLu2qT3nFgLT47bKYfMn1oIVF004qdgkuIJ8MV0+oAbtAsnt9OK
rTnfLFll9A/ZGapifPPJ1tJqnxLxAf8wtLmWzv+QUNP8UCJqfqy1ZOfnHQoeO7YQ48so2NeDm/66
q6xy0BfKDC3V7aQdlZwdHMaVuc1iq7hLgkjdGGbClqtMe7gPzYRIWHeu4KNQL7ZZJ8x91VW8hvOP
ZkD/XviMtL7FWC/f0hLbm7wZRviRLoN3frnqZpTaYpLNvkXN+NXw+9u01+w9vylOM7hKLLjgrLVo
zAxdY0pGveoHG1OM7ROD+mERVqZ5iMzG2dVJyuC+rAucqipcBgKRJfvzbRSQfEyoczVNXq7kxlMq
RHmrEZC+nQhg2ZVpka5sKcQx0vGJH8XQf8PMr7jLQb+2gUngWzTkeDnngNVjJEvUF0G70e3CtsHB
eogXWePeVrn70PfOdMjdaripJRrkSBngH7OSgdYxzsJaM9Re3N5BVUGYV7PssnIql23XxQsh1PAZ
2hMNHhrAcKlBG17oZS0+N1U0/LSlslVK4W+xT3b2oVX6a1HhLhLK7JOGSzZHKR4GQZo8tINtv8ou
/OI3gbZycpFtcJq2MV2HgFrWubw5n4oh2+yZa2gNcMWDRXm3ZJKdLdiMrxOH87FChwn02X9lcACb
d8iL/g3sONly9hfbuGVy7BFnXxvLtjdepSmbZ8re9lkg+7mPZcbGHaqURYiEZsLpswhfk5rTT4mT
ccH3BB7D02ijVWGymPwqX49jHRx8vxIbC4XXc5VmOVkFwbgest5fNJ3a3MUyHNejaIOTkrXBtrfz
8tibebZXMCsn+SBXxsJzxMSlC1Q4B9xn8TqoneqzE6v+0cfCiM7Z5niJYnNY2e344OtutZOqVb6U
mJohwxoCjpSSdU1kssXEyjC5ZZo6rl7CyuA7n9vV89vDB9O6m7p6h6tm9ubj2lB7GRabmywlyEB1
wuRW0fr0jaGQ+cUwG/k9C4bidsAD9GRlhfKod9VIb6mb63pojC02jnKriQnJr982K4IJyjXiLcvD
ii3xMh9TuL6tq4UVp+2z7YyEjqYTJfMU0iyfj7Jx0NvnsnRJfhBRqt+EGYMWPc5tOoDB3HHl6J+s
jFPdNYonPVJvp4FbdiJ7GQdYpTU9PUo1ApiTg6Fo0y4bq2KToDA4NJjmLKNg5NPGUSs/CaUDTIOn
JvmehY4koK0P1uB+yVpR/sAbH/TTLlHNY7SkvhRW9JBLHYhcguPGYb93QLBvrCQV6zqdnNsWH6rt
TJO7cZJeLvQe9jj6/kURle3jqMt4icmnudK1zLnNwuzOsmS87yFC3DtztQmDi1/uDDM2caCVCypC
e6Nz3Mqsf9RVnEH9yYX2EE0/IteebmFqFL9wn3gujhBNC2zQY3sR8VNt0n4W4RiBIklaTTCPDMgX
sZRQPYBDYCKSQDrsVWwK9CoOuNuU8IvjlAdLMeO1DAK5V6GIkQleqE8Zg82Ng0jjLafuW4ohDfDF
mWrMHSanbZ6VeJ7Vdm4Vwa3VGCoNzWdRlPA56lgd94av6QtXqcBHmnjcYczQLcLazjaId3Rv9Kvk
to6UVTb1g1e7Ijlq6BE8P0+qbTcEclP1qrKUmfxRWMNwi97LwePYMFcGNP1jaouI5C7V2hWI8tej
jvc6umv/IVWGdq/bLTIADFBWmvAr3HvmXZ9x/D9bkUhPQz0FTHPxqf+qWWnzdMarzuVeZRXRfWUk
2Y/Jh6fW5DmpN3DZvEaxrGVhCt9zEno8TfI4nh4PtSfGyj7ZjUqsuEg1Ajfk+CkdFWU3lVjF56Ze
HwkuiTbnQYyt5mJhqJUjFhUvcttVlJpL3WiKrcsG/+x3PmkmMCVu+/MNWcXTthlEtS0NI6+BgXWS
PZouZpcjweQ2KyYdGXQpTzHswl2oU7QFVWE8dPOEI3dVIFP0u0Vs9cEySXlTneOAU8a0gOSsRo77
OBrS2ndlqWwogzQ0jdaW/CNzYtmZDhhvZEOX6GPoc0ExV8XzuF0GlvVVTQeFr5+Ezv2ATE16bgpd
uKSsoImoId3hnyDZcy19XM0Mf+JPpKzoKOc6Mp/68gVLY/7W4E8wNyPL6R7ihj+d5slyYI/Nl6AJ
WIGuU5Sea01ix5w+3EVoKN9crBBgdycdr6txpm3aKs0et3q9Q+fXVN8Q4PBxqQ/6mKqTfGrhpDwF
paOcnCKy1pUxDf2C9LJ8W/gjp6+u2F257A2d59F6CwtxkfQWIcDVoHTH2JezziQZHmQenRLfqLCw
6/k4LzLt/hGUv/mudkr/pcVL71BEpOgtrYpqwlEHQnHPKE8Ki/N73vjKF5Wqt/DUymjuja6sfhS1
LufYgTDdxqKkH9dt2Xlhj6iAZFM9IuhTX0e5OR1qHueFk4e0794yQRUNp7jFuB6Zdl2qXyMCUIxF
joflfpj058YpYdKn5d0Ym892arnPozE4W87RnvAHycNrquJZQc4uw7alQNLiwZWeVqOFLwhrvckX
1CuBsrAwrVyUBQm5WBOnmNWXD6avJlvAc8auTW16qWKZL6FdyoOWOIQlG71cG7ZvIcwIdwQF5xQR
UfTFscNXCA9UbqHPwGEk7WSh65WzDAbYL0k7VhsR9qOXRmNvr2Jh1G+DU+aDJwJrGlEeKfW3siGT
ZxGmrX/MTeKTl+1giO+sPd/dDjxffFuEiYM/ejEON3ZmBF9QwZhHjGvKn7lbWnKNFDv8TIyFiD+n
ozrfAM4gQriSRv3FIYpBOSRyIvNhiPWsOuC/rXwNo95ellrjIlwdxk3awBzH7QUDYTs4ZY6xG2XW
7XRHDkdpafFaj9PqNvbVH1XU0A7FcZTep7nD5c09kLxyIhLkmUQD/H4r4jBbWXjAHkYn01xPlq79
2vTU8osUz/xmlyBl+JQGrYEIGXO5U9/M3F6/J/XWxeIirZINdFz1kzamOf89Z2ifYWlRAZnGFG2k
XeSrtKK56MfEX1S9LxjZpHQAk2rk5sJ0meT/qh9Sq2ocL8Au91RGRnfK5iE/2pRiWyl4RaEL4q8s
+lh9HKiiM19hf+tZz9bRMxI6vPM/FqtaNC6Lqi22KtJn1kuowdw51x7lPBqIySbdnP/RxqfeSseO
/d5Ly1mS4dmvRa3PQKPR3iUTSwMfcO3IpckIyAKUyrKoesHUUb5xnqOznls5rmE+0Z+75iArKQqc
wv2sFq2vLqUlAN5zDHJeumRMa88lLPRnF0lsUM+1ZJrPDUEedPGeQE8TpReBCyTtQs3Is6j41M4N
b5BJcFlYCfLNjxzOOjGCNXtuZIeoQQaHr97N2F+bCI6dobTakk1Vuu2KGgU3OdsZ7oWfNidF2O2z
Yfpibbm44rpzSPb5MYqy4T+oBOX5lBS8NTR4eJmUI9LlwE2c3ZRNGgEkZXSspqrwPbAKcFFNCWcE
jW8eBiRVhE5VrRt3Gm7wQf3Z9Q6xOxV0Ca6DO8JXlAVD+Xybha5/w+lgPwfQ6BchxjPHgq8IlVkE
hKX46U4huveQhtRWCi4vjw2Z5LfsWVsuULsNi1i02kMBnfOZn533R7WZrOohDFZtMgU+KTLZfSZ8
DPONyVB3ZaisZWdWt1nbpMcqV/iLIH09IyGaNGnGG7X3dDXxl7AUDM/RkuC7S2LX7ehUqPvcQA2/
5RFanTkfy3e8fn45tjMvsbzp78CCjf2gGOk6HaOISSWXFD6gzbM2aECHdmLdZNzodCcpWeaEoD4k
ZXZz/mmnWGUgIRLVT7HMoreXhH18Q53iPPY5LiaRzD4rpJFuzR636gU5v9lKaLH1lKmJtqX/0716
IssEJ6hgVcAjPMahGngTFcKjEmGgw3Hpsz4CP9LXQ0LXkMkwot1mBccJoF6AySJUgSjmlJvHAb9u
VANrx0XF+HNLZlq+Cgd72IKUj7tBFqjRom9IM0xkfFMbcgOKcYllqL6Qvd4dZOPb2IQZxn031vWb
K3znoQmrxOBo4IWJylV+NLg0p4tUToYgtUCz76VIymMw+u1KsaZw9KY4Mt7MSFdvnKFpPcVVIybi
WTV80+wuAdciJnU2OUjXlRNHeBz0040IU3XrKHaKL9WQnEiFRzNNasDXM0ATpAqbxR9LCF1TZY+f
uJz5PbEqyEhqS41nYKzPAtO1yEsqM/mqNKhOm9YIx+V5VAPVK/+eDr5/d17uVeD69wW1RUC5y+5O
0sRFz4ASox3Sp2TGr1Wr8IOlrlVYM/jI/4/WzMGppMJpZESAcJWlRCxww1Vufx1HmJ94pj3BZ2M/
trjrtdFUoBNqn60ZN96oMbZHAwq0daslJQhIXt9HYqSANxVZa16LZLteTLTd2dJoW8ur66Aw+Tcq
ih0V65V1G0KMQUymZ18Hv+kX1LXh6Xy6CUbaN9gdP0Z15Bz7hpJvfUYJzy0SSEcVoQROyTw3SvO5
nnk95/aO+wiwsJXsQh3ywj1BekaJO1fsY1OcOPeScfDzdD6Ia5UvnfvhPm4LNVqEAw6YHSPZnVAG
Uu1EWx4HXbTLYUj4o6naVajqvpm15a+MqFLvVLUO10WqJC8mLPZtNIhVjTzmCDimPORdQ/MyI32l
Mcm3Vstj22OtZbfSLOuXVNTWQivxtSbOaHg4I9uub7Z7K5M0NUO2lpUptq2FBv1MLutmaOsMSMJM
KT6nIhx2Ft5hNGKjsqhLP1gpxQwRNX3RPCRNnB9TyA33vdsHG3Xo+mPHyH7j2PPBWtrmK1nL6V6d
L74wCLtj6MaVxzBS/mR0owKLYF2l1oNYYz5A2dj7HEYYfaGzzdTsTq3S4iZDmM0MwnDf7GkEs4GM
2ed2923M1G5rjsVRMzCysbs2WzC38KmKNGeNVaR9b8dQyzyzoion2qdsmHua4dGMJsglxH+aizYo
9EVDlh1dfJtGK2yJzHEJQmYEXuKm3XdNxIHYdYRY4UE9xPKNUAtzn5yxivM9bwc9d5Q9zUCAXams
NQsdyls7D4AKN0JD6Jr2CuJ3cF9yhG9Aj2zAC3V8OK8l6LbaunAFoAExXzujc+tNDga7hZvo3DiV
WW4rPyPWpZIrskfUg6b24VOflK9j1IUkc8GEIMsqOajtdJOIXv+GMrh9xmyjRPBii63qu/rarbPw
VqM78LR0GJ8S3R2efOiIR9elMEB77eAz1ood4Yn6uhDO0aapPriFon9nPUUvPUSm/XnF/xkT/zg0
A17Htx6SOsQP69LrsS5CjLFkY52iFELFmYITDTHjMyHLl8bwmysjsI8EDj4PEgFCGii1DJ3ezxpG
tqPIQK9PLivwxjS4d3otKh6ztABcygwFtKsTqxQJyc5E1nRtBPBxcEkzp0FnmImWM0v0/ecrNR54
VumYJwJduq1VDAjknTR/wxq/8TSS+bRxZpcAPH/qJye/1UfnqXGrbhEn0roJ6r6/4n6hfRxJ8ESY
U2C/Z7k6CbnvnwjbVWS9pWWd6CSs5zouAijfmOetS8aclFeWjasCKAfmdwW3iHLTVUm70cIwz7xB
t3BObMPom1QD+YYgiQb5zwvkNz8Yb4lXDd8GXuUl/7cURqYECNZPQkvmTrwWAGtdxh0+Q8eJlgxv
5y18pnQOwwRg8ucH+M20EP4xRLHZut2mSbsYT7UDuuQo7MyTg83TQxOMAgAC571xTPaF2bb7LMim
tWYM/k004MyUWDSTV9bNb2jQsNI1SJboeIh7uJzcQoYrrAneKwmB3Q62UQ5KOLQb7AwBaRUEO84g
Ha9CPv7/qDuvJLmNrk1vZTYADby5hSnb1V3NtuQNoulgEh5IuN3MWmZj86D5/TEkpZF+XU5IF1I0
2SgUkJnnnNdtI1Jz3unZvbCFPBt1muRh0Yk26vX+DTvQClldlX3NQUHvbIUir41X9HACCd8/fOo/
w7ubKGVDvFguIHu/vVqFNXG+NUN+7TcaKHW0cy8RKJzNxt72ym0YKa1/ZDK//9pf8UQuRxQCpEYu
Dffi1zc6zTmT115PrzOn3t62ZPOktQzlJ4UDoa80ji64F+59IlJeV5oLfBv6kSYcTnZ9XdJUwzMy
LzAeEEnxvJjmQ8xC9Rsr7Vv/Hax4hzqquqcrmajhGBRh6gk3dbeI+bGdJWMFo3bMACWGPMR5e55U
EPRQaqWa+VNSlc/V+/Rj2bifqkqZ067LeqZWGnwmyfJDunr1xx912o+peIMPZYj1sn7o6my58xIi
+f7+Pf+LhebBOre3uGAoO7/vxOVo4+I487DMbLJvrEoVhxRQ4zVFUYdRpBhvyUXVduvSlL7Z9/9k
jPJXl4c2Dcy8ueRY1nZQ/ETNSfAIMMxpyq69kiontdXEj+oT4mt3aCbC+nwcK9sdxM4vjTD0f6BJ
vbun/frSkLfOBgirDoIQJnm/Xn8ZY2+sp6S4svfyVrz3OS1JWWyGFlWV5prNx/f6d15U7bbDX/O7
1rmYWlZtQWVQb8heA01mX8euNYVDAWzmN7LXbkd7pQ1Z9IUSw4xTSj+zr9ujks30ra2a7RMClbE7
rWnzAwNUbMX/xOseyO5dXlaKO4xT8AfFqM/yqMkza+ZDKWXFCLpOuTS8UBZ9tQ6dQLTK4AB3EnUO
KlnBJNlmDArcvy9ia/bTNilfU3VsnwZvjU82Fd35B7fB3gCYWu9B3rONzfPv3y1ciHB32ziTf9Kx
jFaPZUdniauC6It4J+h010YzkiNjO40clXX5XKluxvm7pJGyJObh76+/PbzfHy42uMjGcdXdeHC/
PtxkqpGYmUV9JZVQvzEFBTfJ4yUR0Qss24JRpecuBIma7oniwPgHvsmfaxwaxM2FQIdyRqqH/uvV
7aFoCVLI22s32XRiOOoyJypc9dbpGXE4g4EG7u/v9zf3d6hnlLH46qHzREDFXvjb25wKXS9KV+b3
VlZ0AX7GpuH3eW3s3Jqh1HuZhbyswTZHGyDaDR0JvdZw7SqpRHj0/wcZ0jtH3YkeYTQYBN+YAzvk
ncLPxjmfpxhuU5Ktz+8iMLQq6uPf38W7I97Pjw021RbTuZlysZX/aSN39NhpLLnIu6TPmhuv09uz
ZbYduK75sNDy+ZTO4qYuSf7153IVX6RonzqN2h6ImEhdiGfWEeQhD7GUhvNYx3MaMu+6TotXXuq8
es1FxwoaNbF+onOp9/NGGkgMt310U2P6Jjxtub4vHyb5QAV2tn6Y2cS/ekXc7krVbkHtZ2v+VK66
/iKkM5KaGjNkz7L5oLodn9BtjYO+tMpBE9i4tBOm1UT0VoTTOt5drBGaYdWTHQ7kPEYMvhuNF9Mr
9/UEuOnCrXhjhGVCiFqKwQxAB7P9e31c5ep0dZ1cQAJvnhWIyDcoXrpotKR8IP7W91brTjeJswUW
9Xx4JMpbaXEA9yDckV3SwrgDhqt7vEZSO3SYjDT6IL6nnlI9vU8ek6HRxSWZx/pJrxr1jJs3JHU4
IF/cVNc+ZmXsHCHotTsvZqcjLl7/J4+U39eNCcHPIdEKpjMUpT+JqCxvIt5T69S7tgJ5UmbJSWtt
255plZE35vOPE/BfiZAf65J//1aB/N/TKe+/1ZvCt//9V/2ibUZn+59PtwmDf/mfrSEc8IL81i0f
vvUYR/yXJHf7k//dH/5HT/y4NEiNv9Ts+NtvS7K6+llqzJn708L8k0T5QX793/+r+iuN8vtf/KFR
Nqw/0LF6nrOBSFtEDrXeD42ybvyxreP357j5QGzmQxXIHkJkTf9jO2+Re6KTM1Rrc8H5L43yH1vN
+K5F3B4///w7jfLvewllJap7uKLICgyMBd93zJ/qi4pwOoIE5DMwrRPpUDi6GyV2+zPzhfUORg6j
+VR6mH7j2EKv3B+Zdur7hfZ0T1C3fq80xXACAUfFs5AE2fTaiut3cWhh/e8zU7yVspzPSWsenam6
5t7a+emkmFE+xvqBB4Lfn2MxcLOUbwmtqY/bOVqpZL4byhKi2oDzkfIB6wpB1NhahlAVvutd8lJk
zV2iORCs0Dq03bgEmhIfJ7W1dgnKh6uRl/rjwG6g4CNqzGfFBqbbu4RlMJIdelv4ap21EHZd4rT8
JM8/JZoLDD60mj9mS3ZiaGI9UhBl7KDWR8ssFMf3tL7+Uplx5kS2l443yYDrVqlkvRY0UuLR37tQ
212ECGGbxC3oYjcCwnfdMQVCuBfMpt6MLE4Pq9UNh5Kl+qTLPuv9eYrdWwoMHcGCYaIoUfv4UBbW
97xc7BNuUfrH2mTKz36ctDu2SYJmHRHKwXmVlTcHZlFlN8zjbus1Pa1mfI3n/Nbt5R7D/qPTyQ9K
rj8ATESWNV7jXINOy1wOpLDyUiiDG/iewSOpnMZ3yumR+ROjvUmQHWSAA+0mxVu+VrV3ibMJYWuR
Uat0uZvs5tWAKIJR7UMu5bcmzSw/nzyIzmqyQDhQmi0txB4tpfg+ZNzTx7mCZhJUo1nslNVbX2ZF
y7O7nLEuJM9ybYe1iQxwE1lHVZU5GWAzU0nzoIxiDtfJseaPSK/bxWHnJgO+PlQxLlLBFMOYfwXk
VV+KsQbyZGpbTh9M+MLJ86Tls81jdL0Vn6UstsSuzzX857sSPk8wLViJCuBNo9l5KUNBMvvk6PDi
KH0ryEnw4JVRRjrut8nO1xEGVkmKSDco9qPWzfKxh6H6ODYVvryru+EcKHMDTZYOtJlGYranywcX
18AowUT+TLZPfaesHdPadSwgVozFSBzBUhe3krbnVLlN86yutflaiCq5LyFj9GGncJgcoOJY02ld
naUO42lB9uRwxMdR6VTYMmKmJ6QaWPiBYUrGiJDSuanHi9K0hEC5RiO60GqgwfhWZfDOmbz0+37Z
BEEK0X8k56IUJeODhmIxzAQwNtOC2Jy8UGfOpoEapOuJCZi8ZGVrX4UyFyKYnKl4iN1SkpWjtQZw
bSleFeaQu0kbvKNLf4kV2hhzHotVE7pv13X/ScVxOAS61D9Js2B8tkzqada8NCIWQBw35r+kYLwA
XmsH0qusYw1X6N5MS+1bMsztPd+zueME7kgA20jK6sSi8ekPxyv8qzwaVJUWWoewM4dGrVf70Vma
20UQAOnZdFFQK+rXccrEvs4S77tjQT8Zh6b+krYkqMyC2Itl4gHBPMF+DWf38+QmMiRIs945lp7u
q20iT2li7Kn95kOe1AmfuUglJomoO6H62IECcBtaxTjcNBP8njgt6BTBPvw5bdYH7AZI3ewzXDkz
ag6Sqt0y0KtijOYFWZ01YgWOk20STOViHlQpVIx+1hhGq7KGVWnMIZlRWuilKkOMatFJXXZRdJcI
bnwkcXqo9gvlHZCTr1dO+RlQXrlr2J5CsfD2CrBaIi94K5nxurw8K3PbsEwTxyb2gMwNL2fXmtS4
2st4JjekrTXg8DwyJGD9Gtfr3aAPzzE+N0GqxeTQSH9StCRaXe1L3rh1MBKdtp+qds+Gl33VhfhG
sZceNsUy5SkRSXPBBtoUZ201dz2xvOwytRoRAEVodgZ20Ft4v2zMxgtjlP00VAxrRW/6cW2Ba9VC
P41tbgcJHrFT6AGrBWYW8w14/K11ygizAP8q8+Kc6+shk1hNGfFGH8jVQGlKLSg0Ip2QrOExacJP
kZoWmVb+3dX7vZ6oV11TMwg2anFO6YpCNebnZdcRSlV7MqyaXN+vs8L3ZgmmotajV8l4hesRN4E6
9vcwGW2GJZpG2mhWPbG6fJ7SGmhtf8GHiQFPXN6rAxtuatBWx+36hvBp9eOOOEDHMz4zUX+pxPxp
We1HG4arIyaUc93C8vVQvyPFm0+Zi6d3MaZLRMySjPKk/cqZDEpt6ee6mZpA7/QrI315IN8X0hvT
Qg1+8s51CGqyYHtFdm/4IwIwWHGmGZQVHB2hXDrd/FJ3m6FTj9diNSu7JB87mKCAumZ+GydlFTCb
fIIbBfKcdV8w+fpGCHh9JseBlT4qOD+oO2VK74u1vKgMszj02fjLrhl8xDlZFC+cuBhopp0baqOl
Ihc0vxAnc2fNKcRY9ZOU80lNayOc4VD7TSE/rIp7shEEgGEKdONrvYndpK9W3WFuviBf/2q2cQB7
9VMz12W4eMlOa6ohQO5ghoSFX+GZPhiEZwey6TBEy+oBqo8G1hlXr86cZsFQCNTPthe0Tg0R16ke
e54OdMtNBkYsyGCJJ23FADdfk13qLLrfZmUfDetGSWmSOZrdqgkhq+C/DifYx7kd5AuER/Et4KDT
aHfWDRhIE7U6tJW6mvEdhpVsNO7j3HicEsV6GDw2U0hoWAzB43LE17Vwjoqn7A1oQBHSLC/C/b3c
OZ3+nAn3ysP4THIvghnTPkBvi33ELLRM2WXqMpspSPVVZPbHQjHhd7jQJCFg0fN6eFTPUNGoiF6T
fLiDIcC9T91HZhLpi150jl/jW35oIXOzqFBYVEUxvazu0l8mNntsRmT6nNflygGvnEoHXm1WJ2OY
Nu+SbYg/BLHscMjUOULzGG/XySXoMhGPmtnKiIVthvA9HwG6b6C0zeGA3mFnZ4OL4LsbYTJ18sj9
S05uyw0GWZxsVUDrpt6Jx9WA9urVl86jxy1Ud4XHUoudJtlZGjcvQrh37G16XH3S1iWOFNgwuaa/
DWMB9a2sqyNo7q4DYQGuXoThC5i5uzzWvhVpT/hSbe0WIk/J/HG+j2r2sqoWHvEqAUAhiUsisEdd
e4SPyfodnU+Zq8FlZd51A6fXDumdWVaYW0RN68ahlUjlVi3b6iJV7+IKUpZxB72Omj5f4l5Lzvni
GKfZ0a7amvfRDLvto5qpxk6b2vyoF6K4y4WsbgdNnQKnml9wP5wCxYUX0rMf5/7STd73hf4bGZqj
TptsL+lfYRVZwH5p+4GwhweC3JTIXPX1I5Huw4Mal+xUi5ydUKYiD9/RL8dpq4aDXh+uMmU4QjFu
KPDhphiIHJ21CIYh03y3zLwvAOHSj7GwP0rSScJYz76otqk+5M3yqTeK9jbWFOe6ti3bYNydkjJm
qiQKBQpRgQvkYp4Vi0i2ZG7uutEifDpnAMgQMA/yAlvUejUuWNUfZD9e4M8dFczwjHmEdsYmKYsm
f+iB8wKnYGN16jjjEMzHs0Up489FNgXdYF71biFCdrqWEE8PnVN7p7SwtGPRTgUy+sSGmZY/wcA4
ZNX4maqWEUO7XGx9aZ5mB8qE3sFdMa04uVHVdCkDOGDiU+vOgIXWOrr+YFAySoNgpnmMT7E3rSdv
kM3RVuXESWNme4EOuMa0urCEi5uolatm1EI8a76bma6t+3JYnfl1dIWOSjtTNwEsjI+5f1BSsyKo
eFkycvGScrYl9pyJoyJgbizra0ljaJ36pG37jKJuMrqwWDFpXiI1mXGK46Pzx2EG6Gpi9WSL96DI
ZZufY72b3zZ7ZzqxxlPrfTmvGahzN8IAhc2a2tE829MFphHxaey2GcV1bmnCOTj1UvUw3BsCsgR7
e+/an21JptcewkTmiF3cZJhw+x1VBq2fDufACp3FaEvroiZdWx5rsNMM7hEcBGa9c7twpJPcZQz6
rTD5EW8FW5xHyGDpamlgG0uioW/RGeod1mLlCQXYMPTytkylowW9wOXLYYOStU3dUXqpF6Rtnqvd
jQNNYrosvWcwDCPRs7cfkxL/N4OqoLG/wfCZP5dOKS55lVVJBMonOJ2WAurY48TJM++YxOclNKnC
fR5kFtsBRNh2z7kyvy5V5r5pQ9vFL50pSVlzQP77fP2erW4SYrrBMum1J2mKu9pYX2cUPRB3nUCq
Uh7SjvkbDplQGSYnxG998O2WM5JqqPEr1zkZk4B2BYcpaKvhVcLO87uNPzHjExY0PeqJrtb8cnBe
TJVqzuus6XYe13oPb0xFo4IjHYYg8X4RThnKseJUs7wXZ8QeGldQaNvKt9Ue+mPlUTQGBdSAQ621
l2SM60djXRm70b0HpDRWJxPGnSjwKYO+nuxzYnh4xFcjiTm+0oMxQFNC9PIE/GHuynh6w2rmHAs1
99nK7pbKfC3tpdmnGAOErpHjqZtLrti7L0JTIzWjB1+QIQUFfQVO1uQYdsKOFIMeZjTv6yo+FUb7
uirlWSv7V0QOH9xivWkN+4o9peVrXR11ej/5iMqfi7oh4MKN41M9Mg+sELIFllN+Xw3tPlcoINLC
ZJzNxMAHUEU22FhwgsenOcNlcMwM5Bot23Cd46Zl5kGqL6FcJs8v3bwLGGHnB0X1ysPYUOJjO4Kr
+TLc6QInDKPkyJ/1/MYz+/mNtlONlk75rmKyUnuJwvQ8dk9SdalRofWjQMrlscpoEEmJDLxkQZpr
OccuKT+NbXWzQs7zqyx+cOGyB6NUgMgMcczytjuvY3q1mm5FDa8jrJn6a8Ln3PK/F79JvQ9MtInX
TDD1l/WnbrDeUhXpTEKSEn6X1kpXlBcRVj+0PwLPf1KTRapzEWfGdYnza8GECQdIt/KLOsvvm7in
BBCNtpddmhEDZXz2qvaDafQ7QxWQFQ1RRSbfWYRoqLx3FSs9Fh2+C3I2ZKBW82e1Wd4cg/y3yhly
JjeOHrWrHhlr0/p5Gd9C3T/YI5RcnFLZ5Jxu70xpebPUDmcMYngKkF45sSZfUkWH87h1kSnGLCRE
ZXQ5rp0FJOR8B5mWO2OuXwx9uZ0gMMN/c9YA9ju8IqM7Vmne45A970trnMPCISSRURX1gpJt1Pfv
48hUe6zrkA+IhYfWfx0SZCIWQTvGwnsCI8qiBhnfciV7lQ0M2TJ3zl4uV6h5yoWy1PLx+r3wjF7V
lnaUNDw3lB1RsisuZVS2ZbKH1liFRlkEKx85svRiBVlQaIdynFFnFxpBquNWqhgwNPGOZXQEzgiT
fwzgBuPjMeemD1elOTAp6o+Gjk8lMSA+SuUMn8DkgzG2L/2Q0HyohJzJAZmb1ti4eZnDxTS82pe4
25E/4SFLMUa8+3EYdbqonow1aFZRBlXcynsbyCUqKrMFks1OhZxv52oh4XFc30z2JPSXyxB1g1yj
OC5okp2CeKBlpvYRtnrSQY+GMiVMY7KVvVOb+aVy0Yolc3rHkt8XNGSptb4ohn5e3IIe1VUa7G7t
nFERijSD6FCfbxEaqrlcMAVi0J/uoGcTx4smw9O7MJ97MpKX+C4WlR1MbnpDdsFHwgNeFGZCULip
2JiJe5m1UJyIgPJuz3DQjyflkudlekc46RdH70/DGB8w0w8UfTjEOAf4vL+7ToeTqHRy8SnpSYrp
dZrS/nNOGQ1ItgaELd6VSCNYTpFgkhB6mThgincn4WUimQ7VEVo69hHS6KEha/VXa0YkuhQWJq7f
BZW7lGPQ4WHg54oSVuawd3ARVdzm5GJY0M/Nq1tDT2uUA7EGWJotT66VHGJneLA8jH03ZzEEpg86
fvK+smV7L2hgfCyui5PBGxj3865R59YnxSFihKKFY2HHl8Io75p+7YIEd2giNOPnpKlQ6w2gIXbV
BpBH9WA1pnu9FSu9VJzepRY/THp5187U60ZVhkSoMh2tHshYxU57fVBN4zwUGObW3nzxZiwq1eWw
VvZ9PShhQ/ECVL+StVtLvzWZXTXUrqSg32HnIyLYkNpG9A94317Gzjp5+hhWM9sAgZqXRPeYRfSG
8LHlBQvNtK8lySF+229ZinVQkQ/XuTLQnfLilWnkJRbN/5o/s4uGLiJBU5++pqPHypiVeE+CxJ0Z
d19GwuJdTd4MefFVHebHZbD1sMLq5x4rtwSnGMSs5nTTiXU8ZY76wq9N2ILcoAHQS9U6otOqIYvU
7RcjaZCBxKe0hNHiuh26FybQuQkTzbXC3KUkrCUjGm3q3hCn5+xI5Xksuk+GWKdz5S53tcWqxujS
3HtWme9nq/MdY6GgsnZlV715VffoCufc6GlUtnSWRjYj2WT4u4zjU1JY5Y6MUugY1aDijNeGmVvd
La4Zeb2u0RwT0+oM35oehcQqdc5zO6FFG0Pc5G9WrQ76eIzKYWKQMbq3+jCKK8Fg8gOI/Aj/WqaL
3e3rHNL0YWWQ5O0Hu3dujWbWxke9l2nvVykSwgOL3WoiZV0K9QtqwjycS7EuB0IKJsa5ak51lppa
2JR270UGVfR4lS1ex5VVDjsTOp6Dp27BsMds27wP7ZlM13ulULPuiNrKaVO+87jxorm2uq9Sd+sU
48vGDlPK1elKAEgXh4QQi370C1LgQKlX2OA3WI+U2qdaEZ+ZRyT2GfPQtHuaB0ws/YQf9X65+RSx
6OE3yT301ib91iEuDnXiM7wzoSld+QBxieLRGIAihFza42g5sQV66THGIdZTf8CECjImWuk9dai1
7K0B7LoVamvv3XxYZUT1iLEQLdokzjY02O4tEavZ+HXdVB1pMRVqIpm6FAnA4zDeiyIpArGMj3Uz
0BBXXTKQaOWYBdpRFFDqRfUU+z6p63Q5MAM3wS+tqWCUStRPyYRCY0cucX8cyKQDGTWqFA1YjeiO
hAqH8b6NGBqr+HTg+CW4MmJm0p8xj0r0W2gAZnfbVapeRGJCFIovuQcXOacNnDBdKLV5Pyaycvxl
gSxxZHBkVMehzLCWdwbGjw50W19bCEKpoKn77WrkR7JDq6OLlQOiJ9x8oBm3Cv/tpL1dgh0sl2Qh
0bHVLUVEoFRxGwB3KyWGjlmyRkCaLaWLdCp/sBzoXTiKl1SkldyGWi6W4ujd0z5I48qNn2ZUy5/6
kcovWCotJ9q9SdM5xKVlLflwgxMi2FoCj5z2XQHhk7EP7Yp+h64NMGKY4QaTH5aGeYy0Ui05b0qy
oUMjbsRBJGsVxuVQXjPNhRNtuJfU6nlsGqvxhAPoeA8rSuwBgT0WKMEOrWlcsiRGG74AZ9kr0oKY
iOK4X4eDQkN11opaDXFnemmnbTnCVDvhF9X7RdmMO5CuLqidiV0WxaMnamOPCKTCbI0sH0nskM84
GjV9bFOgOsthNDDxi5N6CSRR2KqCTqoibS/SjN4MzYwmqnJcsn0IjGYDTQYglm7H8xqDOV+sr52y
SnTPa+L5EGaRcHsTb1PnoBAaBIrzTu0OxtQ/MShGgq+2RDNteOeRTkH1jXaewjhXrAd4Cv25REIU
TU63DWqq8RSbeKF5un6fKtNB7zDPFmQd+aomP9SJe6PL4TR2uOJMStEwqEtqRLMxZaUxP6ej+c3Q
0+l2SBPydI1sukBffvayeonMEa8dBgnxHt6mDOqNg1wbbRUQR89YUIDnNF27t5kN1QkYDIj5yFY+
tZGsTTVgTMfsZhgJsp/cg043gFCh8Ha4+1YfHG0d7qVKxJKUDBMGChiZrDGH19JGdqMU+8qYkgMg
VP/cqzaSaD1JH714uEAe+OJOaMkrczoVTBx3xTya+x6Tjy8x2EGUZymTdish2mpEJ97nzI7HPjbG
oByXo1Fpy7EcPefGriA04jSO6I0s1CMJzS8Spf4h44UHJuz5/ttY8VXZcHzkxC/ZOiaSDaaKoWyG
IVBUpCWyUjjDU0x7Q0NA8Ga4KZH19uMt8Jp6j8+BFnVIPUKGT8rOzItpjx2JEtUqOiv2GL9LY+/T
Kqrs3AgEGHIAWREKmCumlliFLoVzic15QSDTd/TO5b7t+ygperqRdbYD7OfYOVyiC05tzw4zxjat
lNTvZL8WqJ5SigIDKraJG4TduT6J1njdT9SBvdtllH7qtO/0Ig0G6DV+QkzJh2WxReMXo0o7PGMd
ZoHrhBr97a4Vwuh9e0ltUDWPXCujek6NOac6VVJANOeD2kpzNxPN4ltz8gmhhXp2RWNkgak3H/WW
OAWnp3So0/Q5FglpXLVmhnkPnJLGjtvjUZmWG7oBGgryecUkuPBxWKkeKc+NR8ZMdkSzmDyNtnE/
i+wLLCrXR+L8VGriyV666lAX1SehG8m9UWxGslYxbT30uisaXZ5pWTRfDPF6SVWJ4IQZo18SuBV6
JP/4Kj6f9LlF82G0vRwlV9+FXewJZB7TEr+sCT1rKUrnpKO6va/mfvXHJEfWB7zs17qAqeS46whq
XeqI8i2xj0sn0Ka1JeC+mXduK7TAHCZ2KEG1gR1F8paky4eigAE1q4p1zBsr3tV5/bUsVHnTFOZ3
MQFIxEpcX3ukCUGSpbuZsUCJ+fNz0vVluCbIQoVDtHo+9T07SOUd8yqlYCLlkGHahL7N3jwnaKSc
WiN8k/CPaCq9/tibWoSQ9a5I5v5e67ybkXSHcBuZ0aCKFwZJydnqJoFgaDAeCA0EX6jbLNDn8UNS
2ifCG4rQovQ44G2Rhi32GZEtV8VvVPV7kYDxK7J+6pb10rgZgoL0G540CB2aNoHXldevWWna/mLH
k1+3stxjb2LftsNy7XsFWCURxhwUo/1oxuZwxGzCutayLUIqOCUcPSVLIEdKiATVZBxjI45iwsaj
Pl0uOEg7Rwxp6kBvMvsVWJHLIOI5p0p50ynsf7hvDjfxiEnYXKeAzXaK9UNVv0Fc8Dg67dkgplBZ
b5h3etAGNWwxG8/e2ZqiXfrWTHb2oOfHWebErQnXdu/dhElyNurTMwsPTWuvT9syfm2a6Urw6DNv
w1OKuzVjcOfzZvIdJhOj2rgzKGs7clpkUr7pi6Z8YFpf3lIxhSCN25fA7o8A2N3HUxMfMHTWIy2u
1KNCTklYDV75GXXKc6Zq34iqR1brLC+qIaAAw0PU93ptz4cUYxW/QBwJvBU/dZaxVUXjIeP73mt5
bh8bE/1r0HqJSyshG1Luxq9LwgjAXhnRwO/ULjpeR0wTZ5tOm9aG/TPX8ANt5L2z5smesm7ezY7y
MbPXJMpGKzs2rOqDlVYVaGEfx3tKCefI8jECLcM1YdXt9qYyxNtYFglyPrd9UoYFmgMkUwwD10O+
uYmsfdXsZ13Lw5V8o90EUnEixdZge8PQL/e4MWEZS1Q7pLsQZlff2rFydrBkTl3nDKfusXflU6mb
InKZDl/U0ckvVuqcWSzZScsmgzoM6qebyy8mLPcgzzfZ/wwstg4dY2QS7gIcg5IzfO/QMOO3ztOm
h2rybqYMFMdTcSlPLolRIZYbhRZaXoZb/YLDQ0xW2KwrtLGsGE3Ohz62LBxXqMqCAQCgxYU5emdG
/SsK2X+PH/b/W47Flmn9P3/moP2HW/YjxuKhy/7HzVsl3n7mlW1/5Qc7zNX+QL6AlARTf4s51Wbx
9YMd5nh/WNSRNmUv4daGgzrlP+Qw7w/M0SCSkQbO30IBgrrgP+QwuGa6ytAbC0BOBHi1zr8hh/0m
gMF+1+BTwXpHMcD297tNI5oqG4cmOUdaN1pbuHZ7HmwNsUuf02T89K1cf3BXfw5g+I3S+ONaLvES
W4KWjlnor1TgDC4JdJ8KFxkB6TczlOpC3kJ5iMcmuYocpv3fX++v7g3PT5fSywSV+j0z3GHGJmA7
zVFf98zsJxPMjB0gNFsExX9/qd841u+35pBRolvw9TbRx6+3ZmaO0us2m67pxd5VU/rus4wX+ehM
cML9tojjC1wqZrhK3vXOj3VH8sv/DSX5+Xv9q4sj0HE0Lk1IgLV9Dz+x+3DH8Xp4F3MkrKo6GA7W
FFCZ1Ooux5zpgv6sv6p67h7zIs5/sEb/n5feRCw/kZTf79szSdTgNnAg3176ny+tJ5qhoGuYo1jJ
ywsduTgYeIX9A6Nb20Qrv12GQHbUi8ztUYPrv92hAwEYoeOAzZuGSJTpv7xxpzoHRGr1Bxyf3EgM
LkbJdrGIq93LwW9RTV5xiJaj//dP+i/uWNNhZaNoQbmInu7XO44Hc8jRZs5Rq1CtKLWtBFNa1//g
Dfn+a36/Y0Nl8WsGBqqwRH+9TKLXc5a7PFPcHdZ1R32p3axtQdGRm8ryCUdFqGfr1FfpbljtDrcd
w00eNYKm/imG4zcd0/aINZPPwa7jsh39HqZsJp03ZgOfxJO9fXDHMnk2Frmckf3m37NpTJlC6d6H
f/8tm5hjokaxeKt/p/C7Lnppxt5AnXE+R4mXfNOgevyD9+JfPUoeIAFB6AT+fBFvaBySuawxmpos
9oW92Wo19Fj/+lY26QW7v/quv/jtSXbSbNJJbC+M4aVnWQJ+D7Fd/ENu7F/ci84J8n/YO5Met5Fs
33+Xu2eBjOC4eBuRlJSTnbbT5WFD2C6b8zzz078fs6rvTTH1JLh2D7iNRqMaRjkUwYgTJ875D7jW
OpxEyF+n+0WgnWwOWg06BaS919oRrGiRO1ci+Jm9AOOcIGfj3LOimk9HoVowGLoWjH7XosqjaeEA
96aPy4/kRKpnTJ1yMC2o3JdXcP1bN2cBlrRlaDotD2LNZm4yxcgghi7s1+Oc74HBlniUEnPUnEr+
5aGeyTCbsdgJOnQZBMZhrGzoc1ld6UWOh6MPLUkHDFzE8ptt0+Xw7KVBFgsgW10cKJHCRVAyxK0o
4czJT62t2reRlgRYrayPqxu71NLoyn49sw4ORFUMjHSTDbU9FEsyy3j1t/Qbo9Nu89Ep9vCmnNsR
Q7krH/pM/OFD6txoMA8MwtDmS3cD+DZqKbNv00lVZIVyyvQUKxTC1PDeQCxvZySWn1fRXaoAgr78
FV5tZhRCLewsBBFWvqaj0U/TZg12IDUmI3QXgQpMaevhlW213sknn9rEj44LhTFQrcBF7HQzD5PT
ACEAv7MokuZUVc+7RtUw/17QAZO24l+elNiauegkWepqMAMx01zZvBsuLZXCVnbol/mgPaPczSas
pl2VnGLYNdycMFz0AW0dXiTZN7iUNP20zIrjI3VdatrmqEaSdg27cQ/Xag5vhdqjCDnVZn8PTFpU
R6cbSjA7y6B5YV/Tnsl4QKIYhuDHiKWCABTdGUE/u8H0rMkdt+EzsEaL90ERWcggJboFfc+o6snF
MEW+i2SzAACwc/VPK7HBlGW8kD7jIYHKGi2bCXh6bkfhvsts0rdWk73mIzrQio9No0zoBEWGnXgW
TqTSA02VRI8FNs7z3VKUpv1Y856T/uwgEb4b9ST6oVWzk/FGXUGXcc8DDs9aqjfF5PQf2klLPqR2
MIW8Z6auA4pqOfmHAhh7uyLxhPzaZjFEgQotkMSrabah0gg0J3T1UOt4+LdrM6qnmP6W2lPa7RYa
34+g92gR271Zf8sC5LJcKAOF6lYWo5XoG0awFqzkG/KCGZ8piOefbZgnvNTUrP0ZaKpY/J7Iqx6V
ENHqmwBhuvukdyAV52NfGkAdBE7v9WCkDk/1VC/dtF9q/Y3ol7C8qw1U2O4Nq1roR5o21Xg+cY2k
zJsybHQVbIfRyB04UzG4i4051QrmCKAsGTAId1SVUUUZlKBVb0SAmTDyRWghhnEapi7dB+d7WLba
Kh4BisEvFyTlGxmo3S3exeKNkJP1qesqkOkNXY/EBxqQ2O8Hpx6SW8r9Cu3+lPZiGeCst5OI8Q6e
3ZKJ7FI6P4Wbah31qwkGwrBHZBHAW0n/8FtlOn3Gi7wzkW2lNzLuBrOLFSrftW7x82ce9kWnBQ96
MczBHZJbKlhMOIK3NYtcueWY6Mne0bugvEPNVkVLhdjTe9Mc6IBGQ9ncKqI2gLCxmk9ztkzlrY0s
5wzmIG26O6jH1DYRutA94EBx6FEXqD6lyTQLF1GhSPXpyIi38YB9AkaU2EcoUV/8IhGYPxHxouIQ
w3X+AmgDMEldBRYuo6KX5j5Kg5pSAwVAuthRGf/ooKCNu7SYu2861vRosq4ZNi3pvPmVEQYcr82q
7ENsTvwdU1Unwo+SaEmONGfqvdHSQ/owSUWRbm3bK3QG7SjTb2iYTY+4eS25jjZPqUUeKDx97xjI
5bmQLQDl7ToViBSYlRb4lTroObDyepWh63RUIG9KG98Blx6xOVIDAILwBlv7qv9hhXWUf2wnx1Fo
CsMMr0wKNJ+jsGjfTUDL1V1HKKRKG1GI3+VVsAR7JBrVjBMYAbyih87OTzGBupE9SiAx8Pugu6cU
FHySrURgjewms/e1qk8fnqPn/9YW/otY/eIieUVA89vxWxcX8cvawvO/8g/1TPwBWWiluRqmg82C
EP8pLuCbaa1UL1QIuEzpcHPd/FNdUITxh0WKAyHM5HUm+Hf/u7ygCOsPqUFwwCcC4i6i6OJ36gto
mZxcs6sNMl6bJFP8GISMeMOdXrMyHKSoJjoZSEkf6qp60ieFPjoNRGU+NAYKwyB/Lfr7hb5D1rcA
xUA3YqQL9jlDuvfrJOz5hxIBSUDXR3CZ2Gkt6DrGdPUUCqsl4T8tOp5hSfQJuJBHQPtu40i1NxL9
ltZ5vJOBDTwSYElnPDGWcSgLILdzs+/NoPcgV0Ef6D/3Tf3Yh9J0Z5sWoT6RYYohf5J9oLpyavQ/
cwWELFyMOfNC2q8qj9556A8ys7voCSpa8FfDldgiidpl5YcpKjLkqjWuPfDXmf2hzMHdGBl+aNTa
w9nNR7V+E8LbcKe46R4Bx4AMReMuFwc7GAcIY4NRh3+KUhb9EyWFMXPjGhMYvxsjbfiLbjp1f6Ud
hs5b3WPBWQAgV3YDcHeD1pimQU2ZwVujTKjV9x2VSeaamenwqdfl7PhmYpmHOIWbtEOGR8XPspkE
JIGqD99FujE+RG1KXZqeNrbSlRwDT0i0Av1KCcKnRUOX5Q2XQo/Ct9UoLi4v4YNejtOf1JMcv+SB
+jBm2oGx3/UG9DtUF/Hzm8mhR5qXRzGWK+SWPmJKh3OukEVSysYBA4xJ3U5AjattoKBjAJguJp2h
kRTPaDxSafVG2uV3jhH5Fc0R2Ex3sP+famtlPQfNBxTOK2rhy/LOgnbsIgX2aUE84EFECA03McHP
TXD9RMJx1tXKreeo0T7ZsK/yj5GaC2RfwDeVoWeFTjd7SqHLOv37mfFb0ez/txqoWBPk/3cR9GP4
rfjrpAL6/C/8N0FWRfzaws4TfNda2PxPlBKUQFE/WougtFAcjdrWP0FKhx6ro8lhS5z1EOdYSav/
lEAVDYKskBqEqfU5qOPY9TsxinrGSYyiBgB5VyfW8Tts3pjPBtIvKmhjNieU75z3dW0hztpAT6Dx
Ovegd6JwUh7msPnAXVpUrlJmAcoWlSEejBIFN4g/ZfRFoRcOlIAMHRCQZsbxgYwhgzQ1a1bokqaC
5MoSDeFEhONA7gGKh36ABvb4Ga8fY74Zuf7p/YWUYEj24uBp6LqB8FPb3MaaGuXfZhMl7F0Y6kt9
X+tqHQUHGandSP6hLUPwzlkWExl7F/5tq+1pqRcVbn+maPRDFFQVyXmZdfX8YZwRErkDL07SMZi5
Pq3NRX4qJZDcdK0+iT80yJ42B7URc+pCDaZpNIKHiqgsLFN4COOuxjp9gHu4o/2Zfx57xSJpHQqY
aSF4SxtgbZD8ogmsf0ZFvn6TTnkh+aNgjmDdhsUMcroX5k4smW2SbpdNvVd1wWthbjCYJDOxeJYI
FTsGP28r9ejMeTEcAjNJfyTW1CheUy0hUjJBl2n7YVTlV5mI+mPVt6Eb2WHZ7G3k0Ul4QwFOCixR
cshUnfWoMVYj1sc40h0aREXiL70I0h8GKvkR2Pp6aT/F4zg6X4SqVF8S6tWpl4RURDzoTBkUIQ3w
19Tlxqci7pZv1hSzT5QIzpeb5bE2I9w+IrAPW3oNUkYCgVMAirXyAlIfraf0vsGAL8PaFBW3HQFr
CV2bxM0BMuu0b0cqjrR82fWRB/MSKGeuz8s9gpMQ2OoRcY6jlCDNPZzkO+JipE2ry1ArUQ4PbW5Y
EzcTxLe1ggIwu0sDPpKnyLwphWIGHvprMtjRokASQdYzre0ZPI3q5QWZBUKS5ej4WiGDHKHmNvqp
5QW3SQMqhlRb0+oMAi72Ua49KpBkwM1BC2vH0X7TCDTQd6OjOA1ugUmHgatM0u/QsrTHKerBDKDZ
HP9lt90odjCCwBkPrTk8xUBx348dPisS8ELeiMpH4oecltdYIFO0srO0Dr7A6HSyX2FeZ9CMxWgu
/Q3IIXYHsqNTWiJJbZi2W3LCEY/PUvtHaPeIivbqpLdQo8nOkVwe5rcZmqAm9Ny5MR6UjnDgRmU/
fG5oizwsZtxnYKuX1n7vWANKliIAaoRIalr8UOxCa/aNHkz5fWitDHPHqqLsWJBAGTfL3M4HWSXd
96CLrKdoiVFtXto8e0cFjfKYYmaYypdUM9K7zlL62J97ZTqKCv7hrumdOAEsMr2xJ6Dy+zytkqOe
8b465Ha4PI1jSxFqroTzS61C9OqgEM4PlmLjhNBIYX7oRDx+QRKvIV7VTj/7Dbfcn8CKrcCLgE5C
ntHBw7R1CRE0SrrMrdSouif/qev35SjREpZmYhp+Aqnti2FQd9619SC/RIWZfKpzqjPIH028wXGg
sejqByoCIrSMILvVjeVlU2WAInNoL6OMqQP35iLHsNBpMozfgNwdlpk9u89sC7JDpsQ4GWiALNKD
1nXzr4rcZmrvjd7qB3NvybQEOBcUY/5exYcDjmeVjt8Qfy7fWplhFl4IPdlyO6RCY8/u+vwh6XVQ
cFPUEudkUc9vwy7twFD26sgLyymk7hpB0wLsoQ6h8lfHAMMLHbD4Ox3pD8VvENLsUZYPQLQkGPry
GhzbPDlSg+Pvybu0Gb5OjYEATDuAOkUiAXr8d8dO9I4mfDT9qAnuWBU41ne1yLX3ZhHZe9lmauY7
KL63j6VBRbFxW9mEx1Ipg8I1M5hVhjoWWN1gmDje2t0IgHYOW8DoUZYUiLfSEut3qNIsR81BnMk3
IGXwhpxWbVN+kmn6kMWWrx1IQCo4TgRaESvAsvCEubTjzqHe3UMylkq4F60eQd2i1oRWgeEEgOY1
pbtbegjcbluq458oBk/2TmXD38p1CXaG0ZCwgVCnv/2/z7huvvnr//wXV8ml9OhD//NHfJoerf/C
3+mR0P/QTFPDgooSPv07m+fY3x1iTf2DV50m16qhjgagTubyT35kOn+ohsNlqNJ/W59plGj/0yI2
/pC8++jWrBZ85Fz276RHp+3FVTWEUiblZo2/jCbGmqK97PH1mYwKZ3R07jW4Z13VI56dWq2nR4s4
5o0W/BIJ5KxWxU3tSiH4tOL999BAbXmq2sDSKMufDi3yEGsiPC2hKtnwoQQmNPEAG84Gc3qlgXJ+
KMrraKRQFH5WinyRAqoCoxmB8Rn3G8yIPJ0wwa1xTlcGeNwvvvzj3yXml/3a02zz71nxEKa7hbKP
EOvD/OWCanjONLJlVojx6bdjj+SqXuvzFW3L03f3P6NQ2dZQYbfJozddExpNYRJgAQXzw3SOnZyD
PYyY6hbDy/qmKaK83BnwCK813c8OC55BR+2MTq1cJ/9iHftamNgl14ZbKx2WQr2+Kn+T5e6HVV+0
HGPLDUZw/ZeX9NzXc/hwhCfG5VlwOqoD3XpsTEaNO0hhoTpPbt3HxbFq0vbm8lDr1/mftsHzugp1
bfNL2v2alJt6ht2hM6/lGAnVYo6gT+awT5Ilrd+ZDXBuXcSwo+0s8B27gflbtdecNc/sHvbMGgpQ
xrAN4B8nCwytjHuKV4M7TE1yJ0qnM922kfiNXZ7naXvk73kKSYtbpUBEg2QzzqD2k4N6iIGWOgSg
qpMqouxme18VEUlqGdnHy+Od+YRC0HLj/CFVhELs6bzodafYKKAbmdITP5ohokRAQeePRkfF5F8M
ZQMkwLeWVozNy/LlHs10ADaVnSORPdY/sqayDiGN83eRAYvu8kjnNgt6kjraUKqgwbLZl8EARqwx
oGhTOal8S4KSx9ci1B5AvrZP+aTCPBmNKvoTEXrtHqh17l3+AWeOIw9lqnIahThTmJuvaCnA5CER
8RathAKAuY9dy4pmvNQcuKj4qGGZZdHvuDzqmSuDLbriUQzqjNLZBIFymqspFCxwGWvmrg7LyMWu
AtWmaVRu00rpD33jGHuQIs2vyyOf20W0wYkBGlKLFBxPP20+xHAHM3jOohBoBmi9cYCra3h2Dd3o
8lBnJ+lQV3WAMyE5uNmwyERNLbef7namU3pavYDINCfte9UO5kPez/HjkClOuosrHfLL5bHPTJPw
I5+bl7pqr7JiL3dwjKxfqFYGJNgoyY6tiJGB0ZwUccMyunIuN+Cb50CAThlAKrTNcEnZBryWdwzE
PsYKkfz0nDqDVWEktm/MAhmKObvPMBk4jC3dDJmj7qIl1l8Kqh5X4u6mJf3P72Cd8WwiPNCdP50z
NRwoihG/A8w3+zmIPiIz5fhxBNF8qWqYFhEaY7qTfEU1FopKr/68vOhnIiLpGT9ErKA8+rKnP6Dr
iyVUIyRU2qLDywsFsjuZ9tHe1Kdiv0pLXDlF5z4yGpa6ra7Jodzi5aoCv2bqsGywcqJEEkOyVY0w
9kNVsa/s5TNximo/55XC/5rsbaa2DEqjGgHPRXqgIZCGwaZorc3jB3Psm5sgN8xjbQ3VT6uie9oM
ufH7+xnMhaVzn4Ksgol8urTzINS2UDL2mNHDrNQV8zgTpiA5YM5z+SuemaqNN5JEJRk5PlLo06Gq
qqNUhfQCXW1DfVvJWt3TVEQavnGEn4U6jW1DDX1kUhHwT6Pavzz8Gvo26cPL4dfmz8uTC7UbAPhM
z69t1i0bonZSA1W+8j1Pt+pzlm6umDzaHBb/bysorJrzWEWzrHz8jul/iNxESaDmvW4gigmPN72i
8nq6Vf8Zjz4UVwyFWk3dnE287zRg2lxx6JU0B5HBnUnRmHUzC/rt5QU8/X7PQyGXCKJq1QRHdnFz
o6kiDOAc9p2vVq26S0Qa7pdFfEuxety3g6rd6U5VevB6Qi8iv74SDU/v039G52YDlGfywNpWipVe
U1tABp0foOpAJJoRlRHQ7XvVaHxk/KHbUFt9vDzlc4Ouj0N2LR0+6xlY8iKn1nokBgChNz4qd/lN
VoyZr7Z64jvqkv6C9JWCgu/HK5/09Hp7nil4y7VvCLITo+hNkkRNNMHCsGp8hTIEqkKlcYyrmYJt
vVgxPkCIgiPu1u/DpZJXFvnM7gXkZNCBJGsCdbj+tBfz7QPEQXOU32CvhlCDFCW87yq0jIDPaxTF
F/Xm8vqemyrGBGsyyIRpRZyORzs+SYQYG19bOQ9THFq3ljHiaTmZ5j1WpzWQPTRy3ldpJ67s5rNT
tchYeN+S+a4v/5dTzaCEWEHEp50tDBotlGR3UddNf/b8CD+ZIYJcnqom+Av/J/78/VkxJCG4UUcm
4G/CnzoIsyhCvfGrSjr7Iqf2h8fngjaDsVQfS8us4ULTyUGuUHein1FhO49JwG0uA4gO2jBa2bWf
tAb37U+ifEJ1AdiJQa3jdA1WkcF4WdrGp5r1kfNl752Q+kKYGB3OhjC2p0aY9xTipW+rNFqScUQ1
QEel4/LanAliCPUDYzZXs0My19PfIaRiLU2OlE5hWPNjDK/HnQagP0lrvb080ukl8PdHMFQ2N7ed
Sj6x+eqKU8CBHpLOxxzaedBHUR6wfu8+Xx7l3N4CFo6wBtWh9QlyOh9MunQ43mXnO42WeyJ2UEVV
Z+2j2pvAadQC8MrlAc8t4Kp/axKmbIMKwOmAXRDVVqzWq/9YVuz7RZ1uae+NN6NMrmEhz80NeCb/
sXHYZC+fDlVLCvsUf1s/y+rar1SrQJcAAo8e9nCbZvA1vz81kzqbKpgeguhrCHkRktpmxp0UXRW/
bjAZ7C2jOwJ0QkOcBtKVkLD+VdvjQMJn6ryG2R9bsV4dKl6HL2PndyXaBRj5FU9la6dvMz0UKJjB
skLYlKp3N2HbeXmWz7W8V2OTGPHm57+Ar0+nuVS2Zc5m3Pp2bto3WLrpKJWJ3p2todsLRemf4rkN
fiBX0h6jbHHUYwfabK90pYUBeZAFb7tIRRVgCi37zkRqqdzpShTc6BocQzOzZvvKLXUmG+D9hSUA
2EqTE7UJ3QFAgRppGKCiRao9OPZ0P0lVe3SKInpbxuAyUBW20Tlt0eCh1+Bci12vw+nKZoHBA5Z0
1Zzf7IvMSGYKmAGxK0JJF3FQEFxIVtIUieEGaG60tPDmQegBjGuwZ2l7pCKQJID75mRF8zExFvnn
lY+4ppCnH5Hbk0f3ms6TLzw/6F7sVTqd9dBZaeUHdtDtraiHEpZY3a0KJ2wvYnpFI/5yoZsK7Eeq
VUk4wnj+y+Vf8XoXr1e4ycpQuiWH2OS5gw5ixClbih6GVaM3hU8aCyUPou1B+pWljdoXMi8apNkr
R3XzUFyjq8OIpq1iN0B9dRXWfnlWF2opYAAVhgaYdAQwtxy4t1QJ+iisflnKYt605hjeTbjfRj6K
i+KtFqvjx8sL8DoYrsYHxHcJvwoXn030jaxAW8oC5SSJmhoCs7SiO9qjbxH2nW/+zVCEUkhhrOF2
E3KaS6CDDIXwRPe9URrDD9qmjXacSvPKgTv3XUESkH3TD9Asa3Pg6IgaMpFD5RuqgIE8K7kCUVMR
IzVBR/6w46b4GljtsCISYS5eC1Dn9jb3JqEYQQHwJJsrZkrydk6dqILVHok7iLO2G6uh6rZRt/iq
GlZ32PsmLjqlyCMsiM7ohXZ/ebXX7bM9XrCXQZ2oz1frJk1IAqMGHYsyUtLbxZuwQmMY+XRT3C1I
Gx21DDWF3x6QDJyODutNg2L7Yh3wiJc20kx+YtJEjGsFObV2Am8KUHS5i0Ntuua49PrBAdvHgX60
xlVh2puPjNefNcaBk/sDVSYPk9HoYU5yi4JdG9wlFaXgwUnTf3FuoXlw6emMywNvc/kMZZXYYkhL
3+o64C3oKT5MskWAHEOYdziGWbe1M2SaN4ZD6yVll76hAzv+dXmxzxxb7r0VD0SVSaNkexo8WlsU
Tht2yM7pg/Ydt+78IDHj3QujaT5eHurMRuK2XklOlCvp4m1WeVE1qi5KU/tD2oc/W+EUt0Ugpp1E
w8YzEBu8xqs4FxnXjJNHzlrsgUS6mVwmEPeyC1CMlRgMT6m7ADGlIH1CmT+YEbHVh681EbXyY4pB
h9Ywg85DCxBzzctTP7PK8P4Bd60VYrrjmzPEn0BAMOLaJ4Ij9Zo5DY2wCRUhGeA86l0e7MxuZqpw
aIGKUfW3Nnf0YqObBtSj9tHzMx76PJePizkax9Rx3nEFhP6gxOrx8pjrt9sECQkwzUDFmVNrWpvo
bxiKNuIwUPthWmuP42DgMWvL/MflUc4EY+o7jLG+0Sl2b2aWYAyFCBrqTPgmInvZSbRoUvCwi0Vy
5sqRP9slE0qqh8WOkn+xfUmGiRD0oST+QqebqZBmExlA2/0Kp8L7vIoHjKOGAPMlfdIOZlSCdLs8
3TMHhlxibWdSdGcHb6fbDVYJgYEqk5XjVT4nOCvbyOjsUECz3g04SB4uD3hmm3IsHZq/FJ0NQGin
U0SEZFERhmaKKB+jHuDYb7pxKd5X8Ik+Xx7q3NzW9y/XCnuUdT0dSlatVikpan2omkDeQKtjV+C5
cKfFNuJ6JlrGl8dbj/pmg66QbANWHfmSve1M8Z0g9NhZ60PKqVA141DwLJ0tN0Yf1uvMEpE01De5
ZLpg8hGpta4Utc7/AJv3DXVD9tBmwsaAQtRk8AP6Bf3mBoDKPR4EOGsgqn1fOTr6uxOZO2pU5eek
EZ8uT//ccttgGQyHViqpymb0pM/wEOrRsiHFWHZdYNdYulY0pweYhbcE+/zKVnpdeFm7m5IzSqWH
f7A3sdfKKbUZRuZAJERoNwbphS7ypHkqxLoiKeTNEPWTOy+A7iYlT/4EJha7yYTcT63Yw+8WIPgx
dHZRJYAWD95kk52rqKr1UGwcL67H7qHBdNSb0ZnfX17kV0GQUXgwEgJhFPB23kR5tGuKGedOlCvQ
kNwnXbK6xjTXGlSvDqmA/QDlFScdnmBgiE9PTskcxQLU05sANbj53OQ3WmMg6hLJ8Hh5Qq+HgpNN
LYVLBNANbj+nQ5mYieTQQIXXG3X1K7aT6ZMJwM91jLq7EuvODEWmh5LAmmur4EROh3KmvKP2Nguv
DsAsQmqLVxIWcnKdiyfnnPiXZ/bqPFC1p/ezNk4RNKJbfTqc0dg2j0Jdes1sfldylAONEWX3ZrDo
guSjcmUhXx1+RqKFtr7bKaYQgU6H09I5lIs1CY/iJ1IQhVm/SZKie6uOxvCglm17C/Inj7ygjZbj
AJdQv3Yc1xFO4t86Vz6jYTsGANEVWPXykWhVZWXEei+8gQDbuqEWmLNrBZP+Cd3BHqUlvZGf9GTR
aYfl9ZCCBkpmEmIc0KKdTBv0UC9/gfXyevWDeFQ9O/TS3tx88LGql1TLcgnHTtG/2hWS700X1o8i
zN7PSrt8AEvS/Ywmzfjd5wUR2OTrgyWD6g+x+3Ql8tZsla6mGYUi8Hw7ZtL0ajXs7hITybBkwZ74
8kQ3DWXe5wy4ikbQTAVcRm/hdECnX2Q/9SjnUlBbKydZkN6IPMYrhcO1EmMz5HWwBql4ZU5AqAeo
GJWWHQDG024ZVEGd7/JPOnPY+EXgQeCZo4Gyqq283Ayz1gtsMXLVE/OMomFtVeBkochASrp2rl/n
4CuohmseI2bq8Nx/p2MJAZo4VO3Zk7TowN1G6A+U6QARUscYz6GwNygDGqjLiN3l0CWw7tr29z85
mSliDs6K0Xr1BWBVFqiWSfSvLa2+KQMNKwWk7H1chCp/7LPwSnQ5c9xX6rOOiDJQCfLw0znHbTYC
bzaQydTRpbSMqH7QlFq5xUpLgTsvZe3rilO/Ay0yje5CWqtf+cJn4hvIhTXdoTZNnU6e/oIkiKmr
LmxyamMpzGlU8/CcWj4Wk1h+jqWDEPflLXVuyjw3KFJQkdFQ8DgdMAQE5ySrOq9qwBh9n4YyusXN
OQWNbxp149IRstHwLXOUO9tF0x5j6qxff/s38PTgFkG83GHaa8h5UQhEtxW4gB2pnmLT9lWzBanE
ucnMQ2X2lbGD2Nx8QJguONRiQKp6jv7FfUmSgcA9zwPwBdtF0LOkAZ7YLN449mKX9HCHSw2hW1tG
45VH3pn8SlcpAK/oMeILxP7TyU7hkKVOZeurwXMTemm1SH9k/9/bURNg/pZaX9oCDwU7Uuxjmjkw
xTEmM97MjdVA1oC2cHnxX8dzrjUw+OARDTKGbQF0ptinDfTzPEMPq4cQFvCRrBYTb8wDbvEzqlDg
bYYDleprS/E67aIyRemXC46WGhyq05VAJBFXTmcyvKnV4yPI+eFW4VheAcy+PlGkQSv2eN1dkLo2
cSye6XPj4YQ8YKyLD3ZYi0OCELCXyFr30pQgcuUIvw7SDEfaCu2LJozYdmmVqAXyLEMT9wVEnIpg
WnwpW2QUq6XaX/52Z4eibQYfDUtmsr3TFRyz3lYwpjcRYMBEyu7h00CJsVx7sq6FxrPLSAZCUHKQ
4tpavKOfGCtaFMAFSOU9in7hPpaZ9Ac7wC4FLdArkfjcriS/Aw9M62ytGpzOTBXKuKAQbHLT1dUT
qGCMooBVu51ok/cVuvW7XJPBoTRx6Lq8pmcnalHr4mgiUrNFIi76kBUS0XgPy7nGHSqZAr+M1IcC
ZQVsK5RrrZmz49GcUWEXAgvedtY1uwzmkDqY59DoPFrmmD9BWuJtlwUFvrhV89fl+b0O+BTW1sMO
vEfQE9oEW5ordeGgcIkZ3ajsxQopwt6guR/h8e9DB8sApa9M126cFJ9cfNMuD39uurRBKXMR76mR
bI5jN1XwyxAo9UQ1O8cgwLZu1mXoSqhOtxD3rjXL1yNwmq7qNNxMdHIQigGKs8mfK7zz9HBoTM9M
88DFvQnhDsMW4d2Ydeh1t521D83wWpJ8dlTec7AdNBr024KXXDB7MezS9MBe6rdOKEsXSYXBr+w5
OM7KUB/GqhP7y0t77stavC15uPP8E/b2sTIl0qlXuk5rB/CocE1o9i0IFR15k8H8laphPriqFqdA
ZdAO2ekYpD9d/gnnvi5QQGqlXKOs5Sab6JB0XLpIIPYQdMZtOcnBX/BC9Spl6by+7649j86NRzGK
pxn3CNXwTZhwJjvL8DylRCzk/EPNE20P7rP8ogGyx0w7LdPvlyd4JuJS+6JcsBYKTHBkp3EpzdSq
zHuJRwsiMqs2fbw3yHv90Op/XB7pzNSoF6CoxkGR3CSbjZt0aZ5p5WJ5FYjrpC2+lYsR+3Gc5G5S
m9ea+WdGA34N+Jq0BAjXs97UixSsxAwL8yXV8tReUsyS1CWsXmIdm06N13bRcCXreD0eIQiizKoZ
R/HA2eS5DYI1uYk27eowmcGoq+DQY0OBm0mCFkiAkvnl1XxGhp7GARPsDo1eEnzeM+pmwCob7EWq
vBgaaLA/Jj22f9jQH9/l46C+URepf82zaniEex/eoNdao0oMX22v5vF4Ty9CpdNQtC6yQvYnMlge
vZd/3/o1tz+PJw7cckE2zpc43VeOVGiQF1HgIf1rHjmZ+CXO2XhzeZRzq85Jge9J4XZN+k9Hacth
gpaBqWOcjOWhasv4Bs+Ppxxd7ptO6a7s4NdBkJ4cN4wDhEgDQrT+mhd7StL8I3VsAy+dUHcXgMxd
JyjlTsXFcR/hiOTD2LqGKH19QKkLkTjwlbnhOD2ng+oyQfJ2VddFYUZ1tSWPXLRqkaUxsUi5vJpn
5qeTNpOjgItbq22nQ5WDswAlbXkcZ9F024WWtdPNuvSRxkZ7CNWMu6V0rt0sZ+aHFOoq0gpPYoUG
nw6aTNFqHWHGgO4MoC5qDpt9tLCT77ruSgP59X0CIoCmEM9QSq9A2U+HcuwBlHOI6ccqjITENHYg
tTLmX7Q8cICqhJrcz5Dba99auvahMVBCv7zA5w6twbUNXIXnIf+wORU8B0147kXso8Za/qzMoXk7
jgteVQONK4wRsLwLTUS1uddF8wOZMSxRihB66VjOwBg6rh9n1PuPczhGDzUQnCtZ6jOMdnNsDaok
wGw5uSo10NMlwiRDBigvIDqABD0q9ZqMb2NRKbhIGziSoYVS7WKUUh6XUVRv4GHMD0GRRF4Fw+1T
Lcv5rZM4IdALUKt6Ptt4JsxOvrNbDIX01MQrCj8KbK3JJ2hzoi91bYXXb7iZwNoXgzCx1sDFajL/
8oxWOuifHEY4Dj3Fh7JSsxutTqOVSxVhhgRUCN/iDuvASuxGK+3QEsSaNwGq8yYrROgDKqmurOmr
GEUUhGtIm5AmO/+7yU9XMFkxRouOULsV3YRF2q6iaxQYU6eV7w28IveXd9m5ATlIXA30tda6z+kS
BF1RKv2k6C4Vev0oolbeVr2YPAsBx5tqiNLD5fFenWAIcQwDjpfaGrK/65+/CIuoKfS6EcC10hFx
2NdQWkAuAFXAknS6EqHOTI0km1GgLCD/oG7WknxYSQaj0N1hrI1m11JE+uUsZfbByZXRw0S9vTLg
ulYn22ltQJKJEfVB+JAfnc5N4XXW5lUNFcTqUNzpSw1F+r5/f3kFXwWmVXERxh9Q0bVXvu3oyi5p
KE3BwjDjcfHLRvS+NheZX+UWNmj22HpZPpfvI6GgBBfm1xDnrwvDjL+q/PKoYI+COT+dZYSSpOzM
hPHh+XiG6MM7Z+kafBq79n2FUNqEQ10btPtYG7Unpx3nB6wH6mOYBtcEnc8t+IqchWZJiYMG9+lP
wdI+QLsFQkwo8IKrK83yirZof/9MkjWwi2y5kta2NC5kXAbUk0odJ/lwQOQ3e2yC4btdDY6HH8xv
t+PW5eXNhoIr3RfexadzmmGMWNPU666ku3AzFmFx368+kJc30avbex2Ft8MKeSP8bTNQbcyBi6Bb
4RJgg79kSe4lY7P4ntJAUbAXF/rjDPLoCtv53IlcWT1ItyBRDNr5dG4JOaCmY3Lixlpnfm5FkaNs
Y1bqHr1WDbN42VyrEZ0fkYNCjY/C9hZ01wj0c7BSWXV0FpqNKdSIORohOkoMGLok6K6s6+sdKVcF
4RUyQ/mEyv3pDHNhpYsoGE/0QjlAwOtu5tYy9r/79RiFfiOIFYf0a8uuQb48jChVQ7IjO3sUJjpY
snGwXKz6DBjnrDgJRlOtcQVV+Hoxyb3kqvCL98QqpH46OStctDFZOAhdrQX7PmiQQUkUFTMcq8YN
cRmv3BXr8T2Np4ynU6mxBLrCxlYynQ587lQ4x7pJp+NEZE3FTY9mhu9oE0lRQO20RMV0V6IjeS0z
WKfyauj/S9p5LMttLN36iRABb6ZodPc29Js8pDhBkJQOUPDePf39ioP/EGhEI7ZuhKSJRGUXqior
zcq1mDSRZNoOuL2NZ5kjUxlBVxsnS4epOepgapw6Sz/DC4+eOUBlP9KG5pL3SC5ZuT5dFFsxPqkW
eN77W337Xhoql4KIl2kQgu2NO+gGsE92gotTYDM+h7WkddI658m25qPgem97OVeU5wnoYHPYmGrR
O1GQ6sab9h16wRXKKo02Kw+65Qy+BjHQwfbu2oPSFzYACp2/qTn+DAXazNBGAKTmyZwa7RwpOR+w
t7M3ELK6jMy280EWvPcpAZFwMy2wScQ76+Pb26NN1gCjQ+qqPYRdSJPPsQuJtIYkzP1d23MDcpKb
EjijoeAe1qZECyerUWCqcaL+7BHFBUbhvhppRXRjA3tChIKvp2/nACJJExbWDbxgDP0iyJLZfmzO
4akJk5/OgC7z/UXdvhkEU/RiuP9cC33buwlpgOow7nL927YmnIJjCa0IhfHPpn1qGfWGWriwDw7J
nlHeKZVbwAAJ3an1l4RrmEawg5AwclbkXZrdWh8MShSowEDS8lYZ7AJJWJjbv91frNyhrQNggJi4
gmeSKW75u/6IU6t4sdqpY4y4EWV2zvtaXDXF8z6T6FZkLIUXKHY1fqxgBzjwPXvXglItUQ2vpMOq
15aNqYV2eeQzu1lVX1qzq9HQKcXVg87S71tjCO6v9Pdh3C6Vri98DhrsseBY1gaLzFLRjI24h603
xr4eFTaTk1Hv/j26yM0Hep7pBUwhoZ0HthFZqj/noninTkP5DZmhZPLNvKpMST6sRedyQpbcj0UH
wxHaOsPgC0tTVB5ElMBPGeVmmIVrPW8fgPynLZOKRYW0LpP59JwVO/3kCs2MfOr/QDisZOkLRMyG
6gDecBtES8ARhVNSEE7WFlnWlTH964XtrVGNhDTYtn3Dy7ozFJ0MjNY9EuSeXZ90CnV+1pGPHnzz
nfcFSB/FGsh6uFDbq+sZrYeMFyro1aKKv2bD7Ojp2A3anZkGQR6aUf1LpwFI9U0rLRo/F4b+udZm
u/WXTpjfJNM6bfK4qa1r2vXhB0v0dYhkX6ECTW6yejmllVM9RrlVo7dXWdl/zbGyj5qYOy6V1jC4
p98sB6QD66OTzEtuxQ0BnaPAeKd5c/YyTkrkk3XPBy51z5RFxxhkAj0/JhDXpoysryotNQ0OD9BL
to9WDUqJvBZZd1Ce3fE5clDo/0xtHsLClF5OsCrL6rXnQa+yb4tMh3ySPrhWuwIx7wm21Mv9Q7Fr
1pIVJxJkqROxXqFpRhCrCFaY0YDL/KayGujO4CdHpbHqq2+eJ5RzaDbugd2dL0v3VIdfE4ghVYeN
XZS/II7m95xUtEsf0hIOs6pz6zehrv66v8JdS3L2kHhOIhs3ngbR5NhbUFPkfE/5X1k1OVCI143u
W2bqfb1va+cJ5kX8n61NsIpQ21BASEuMDM/bywArzvdK9qXvW9ldESRRFE4IFqEm3eyZWrpjpldQ
fGgRUupT7X3qS714EnDI/YttQliD1pZEggGKW5tKpklwmSln9FrUvY/yBh0jgdhLlRV/31/UzkGU
9KrcaUI7wpjNNg25M41whpPEzA24JzgtLoo7UtWthuiaJrX2Cf5j66/7Rvf2C3ibPBe0tEh918uj
bOBC9SjMkyoGN0iTIvuiMPj85b6Vvf0iqyaOoLrLnm32i0Jpb881S2ubRv8raop/qkJ3Ptl1+i+O
OkshNoGFiirWZrcMZwCjOkzGCelA8ba04HTnZY2qYFlC5fH1iyKKZp4OVwxcemOrkswRmccgdAce
NQC43jEyvnyestAI7lva2yRCaNhd0OMh1dpYgip3tOoRz6i1yXRZyii+Ol34aqwj5To5v8vUNR+J
I78+ClVhuaMNMcbJ6Zqf89TX58YB51dCcHPS7KF6+BeLkuVPonWZbG4WZSvebFZuT1WCaugbxHjJ
scLMCdWDj7cT2LGs/9mRZ/OPkFK+N0yvY8cYmdJKSm15cjJvgRjDy56yyjySZ9q1R1EXm7yXdITW
9ighptacL1zj1NFh7Axb8XUQc3epYwfB2L61xEHounc8SEgo71ieRcwuf9EfK0w0FDt7lUMfJ7kF
jQmUmkWk6q/P4+iscUDkXAscAJv3akbdatRRvT4hS+f53cI8QDQiqzg7h7NYe55QzpepVMsoV900
ubSkyEWnG2ixLOKNE1KH6zLRBMUcC+aF3efRC//72tNIgUWnpgMEErrt7QRConV6pY0c/oz8IPCs
yv6kDYb7+b6VWyAeYRuFOJD4sjHM7Ot6q9p8gIOWcVsmSZzsGle2+aBQUmFq/Ty+cZwEPmnBNy3q
sIIDn5CghJPiVJRJf77/S24/MT8E4kxqyjgvBsnWP8TsG/rrDestcmd4ayiG+ArOuX8uuxpOI7K+
i7JY7kFz7/YZoJ4kC5ASVstc1ubKU+Rss5jbCHnIEF3cwbb5Di6MkpnoD7zL7S2UpkB24nd/l87W
60PbxIbJB1Nzieqy4QkUOnhMgynpfs1KeAQd2zOH6/SY2kMWiuuxNtchBNLYC5c+HdAtkgi9wI7T
2NdgAPiS9rlyUNK9vfIW5Rv+NwQlxCRboDQs3YzoRCQypFrRiT7m+KDGrnmwX3uHBGQGtanftZtt
FSxpYMhjGhHMideKdyTB4xXt9uSkLmN3EqJ2A6boiuD+ydxZGl0jiEbk7COYie3JpGzeMaHNzinR
+JwhgH32BtzOfSs7R5H806VtTx+Szt8m7jFrx867DCs0P8HcOkXsC9Nu30MClr46ryHmkVUU/iwF
1W3vbaQWBZs8d15P1DAg4kJpOHYXZMMRtdVMRHgnqft+f307B9KmYS+bVRyRm4ZfUS/CrApevdjs
/9LSyH2ip1V8VZRRgag6Tw9iIbkp62KGHJ0Fc0GLip7mFtDrWDlN2gWudwRJxg9mMk5n5o+RNDJJ
qxGOG0/MwudPUxTnn9xYP2JyvN1NZiUIJJBrpQHI515fvwwGetWbHZD6eTR+d+1QRWuOWbnzUiKW
fPBpd43JGgYbitbcdjowH5dJ7ZeC4eAaPq8a5Y03zTLbVxJW7Xp/F28HIqCmMd3f0/RUUOFtWC+s
UBw9K/s5D+IxG5gFQvhA5UqcvaSfn6NuSt9YE9xIU2wxI6xMb8zBbT7c/w239xG7NKzkgwWpzBZu
AJ5GsY0Fkhy4eadHVWjVORLLkajerhX57hJ9EgtutXZJzDmjmZsHIxWrB0HIC54ChvL7a7m9FTJy
YbJGFvpYlb7+nEbXTEpaUFAzWirehliGR70boidho57oa2XXHmzg3rLwYQZxE3p6N0DwyGwhTgY+
ECy10XzqtNR+O1Ru++rHjhWBBAG1ooOC3Ja18sSB9HaJC5BzqfkQT7ABZEuJKqk65X6nRUf2bt+F
tb3NazeXNJUZVCkCZ1beIubufaUeOz8Iq5RSkO73zou9g0t3s3NMGNP+klA6qnc30xJqWPRVHkEB
O+mN6Q9J751G02kQBACEronyCMF/c8mxx3QABSk0DmT2vz4pTlwsbZcMnBQlFpe4qej9GMAZ+JVH
Ep6/Ozwr5yltIWX7+5AwSr0JCifcYwm7bx60zTB7J3Qyom+cpem9s/QDlHYiL+i7zdlpznvkMCrP
+KGKRM/9JlWTNzD+618W3YBrdE7gyU2znJLSNNBaRq7zBywg/P48L7/OudE+aHYzf6SaPUDlZtST
1BU6aFfufjl8Fj0YXlgapusvV1RwPyOOmQcin+w3owrZvjWQ/rhtqxwciptzKD8cZsBjSObRLRCh
n9D0GEnDg8yev1ujW/wYw3y+FuhsAKBHIH44mZk4YsTbsypxYUxG8vfNTGDhxcSUxpQHpaLNZ2+Z
KkYh0N8IodC55B2d2TjVtfN9z7X3VSmcMI/M1DCwv43nWtKkD2tbyUjvIChrEn0O2jFuKRkWR5Du
XVP0fECYwTFIwrfewHFpZycCJBB0IMB8K7bqUypQuIophL/WH7OBMO1B+A5MQBah1qYQpBnN0TWz
oBtz9+rQWAsGqxvOShrHF8PLw//c/4q376k0CIDRZBoBdogtAEOZZGcP7EqgTVHS+JpZehcgz9lT
3yjlmzFa2mdlSlp4etPyb+E1+tlB1u/gRd05QFgB/cEYG32ILZeLl4MZLAs3DdpBOOiTGWWwTIh7
WLBiIGPi1RCnm8WB0Z1dxXUSE1Jh5+HbAlzavGN20TXTAG5DcQ6TcESnzGnpxACWuP+Vd01RrAK9
yagHcdl6V+uCEeZ5xFTUIGvXtll0GVy9f9daTfZ6ZwNoR7KNysmnmz69yI3BNAoFUwPqsGW4uBel
RqC1LJqj+sdNiEv0I0nuAPhC+EwKt14VwqYSpxSmcMLkXqBGqXWtIDA/WYPn/bIt5KUHDUrVRoIW
YJk6Sov2PioQbcndRSpBkWJtviYislUS86CJtcxH3g9G10rVT1oV9geVnp23FnAp2AfZLMAJbDz4
4iRxnVt9FizGoDJM1lQvWbg4fN6meNByI7vePy9794EiKtGfDbqFMsx6aUZPvcRG0zdII716yh2r
PpeVjoCz0tBP03JEl+KkPnA9chGbRxeS8P8Z3Ty6ghLdgAxvFkyhASFXn2fzCzPeNvqHqfOYGkZ8
8VJHK/3J1NO/7i941zalLeAXIKqBSa4X7GrT3A1IfAX61Bno/aqdT2RondTWiE9N0f9IvUJ76ick
Su8b3jtElJElTS5MrkBO1oa9uShcRYgsULslepjJfb8whxudcFdHMNBdU0Rrv59JyeC0NkWRKysq
tcgYLtA+LrnqvJSDw/xyr4YHVYo9S4YHTpbcRHL5bxbFR5tMBvfSAHidOC3topzHCWRmMjnN5f73
29s45keZgifYA5K4uRkFNcLEVnE3cIcWj3OeNLXvZTnaeI2C0BUDzDySCiJvzfTlvuW9l4u6JByw
mHcYopPu6Y8iL6hTeAtHC0+3KFqAvJt+Ygo//lAOKoJezYSAnCPcr0Mdlw2q1nTWB8Vyg/u/Yu+m
0jtn1gq3wKu9Wf8cilTWTdKgMxPvsddjyPvMIj7VWfFDcyMjoK1zxPB2k0LhdyXYhM4RcT8rXy+8
Eno+RNWMTcEkKMJl/UdogNyDgtrezjKeApORrGMw/rm20uXRjFKWl+Je++l9YbKf7jyFF17L705o
Vcup7pzq3WzDbnHwUfceFub1mO6iu8MbtlngWAywGjV5FpiD3lQnsxMI6bVp9GBZafM16Sr3h+tF
U+w3bj6f2sVVj9Qa9hw+2SPMvpLtg6hks/g+rWNYSdPA5pE7kT6DFYn7JBhVqjdJYR7N/+/dWPmC
Er2Dp6bKv7YnMpteqoI9K7GyE8reS6DVdnKJkUY7uLF7S2MQiKSf6hDXdmMqaSanFaVB2OMJ3fdQ
f2aqP2wfMruYz2O7mAfn6HZp+FfJ6kkLjeritqtvm422hFGUBsM0foqatn/qVALNDETPh/t3cc8S
kAy5KJiTqAWvP2Im+b48s02DPKn664iyaABIHqR0M5gHJ/S2bSGRH/xFZ1q+mFu/57WFSTE4J2JV
xPSX3qZD7Zt0jVFHb8flZabD9/c4ZdOp9XpxEbbVwzhWIGMJecclH8fywBve+iF+jCROxSUyh7nF
FGaq4pjdggJlrIjsc1lYY3rKrNZ8sEfKVX6YV+2XqK+K6OD93LVLhQUKYhfYwbbl2+v0/7shSQOI
UX9NiiLOoBCcNzAeweNkFnOQ95bx8vp9ZnoDoQLJB3iDtvfog5l5XaaBOWoZU4NjekFaXX07G2hs
/AtTvGrQ5uEFyJPWR2oZkXi2kMXECYZIBLpi4cbUNuImzZEo1e291IFtwKnDiy3R/RuX08JJavUm
pkZk3P0hZewd7dQ5qKNIfQB+pj++fmny1QJsAzIU9OZ6aY2we73Iam5LYb2P3aY88ZYXF9SplwNL
eysjUeB0SLzmzXs1F7S0mFhLKUoISVWEROhS55E/CdG+dNlYHGDqbt9HCRchamYig6xyu2mmPkeK
UzpJYGt1fRkcpX1fu43+8fXfDwSMlAGQY+3bbr2ml9T48yoJYDkF2aZo9tlKaXX1+JzzfVN7C/rT
lHR8f0Q6BRLhRdxhygV68D7twuQKs/fwL64yeRRNSCD9zK4baysTT6EWIYgDh1g6PXtF574NG1hG
LTTCfzoFw85VVx4NF+6cDSk9IolY8Ftc57XRqC1yledeBHTR/g5DSjcABRy0MZg3m0P1qMm78yV/
c28DLyXph2lmbS6EpMot4TmBEaBuL21sTx8gv3ydGJqDYyKfkIUwon2aFdsD2Hh6bsY1Vvq8Ghpf
ScLyVEM0/H2KlekdcNOjjsTOy8doAnUFIlFu2rYWBiGfi0VDnsWpOTH8ZZ3sOEYLNjlkINkzxYNH
YYF6Jq/fxk1VU5NGaceGZWHeBIhBtJe54LEBS3LUw9p7ZGUdk5EqYhWi3U3GZMQpc9843SAbQ9VH
0kT7pYWKWfghWtLAkqWCDKoFQTx56jUac/0EGUp2LfqiOI253f+4fw33li4RCirHlNRq23oymTof
LaURkLUr4r22ZOFbnB50RWp0BIXceVYdWqR0K2lVSlrE9TltEcSy86USjKiCwDScurmkVQ/uOhbN
AFuRFoJC8paH1y5QjrDxoELXTYZxU3zUaeO5asrcFcL3Z33qG4SecQhWIpKDFPX23hsMFAMVYwqe
TvBW/AFUv1OpqRBBPo0ZhPv1cAa8hoZLyXy/p0Gze39ptxcfJJ+srFLsY5HbPI35YCBjHUT7C6Rx
X6n15mfGBpXrfSu3JwQWJYdcictBi3kL5+jTyc6YcI+DqUOmOq+TGtqsFukdRGH8+6b2FsTsKokZ
9FW3LO5jAfcc0rzIKS+mAgKOyeSRMn9w34q8zeuaEBaoCjOAzinkNK/PIRSktAWHeAoK2Kk+qo2X
XGwLCqqG3PCa8sfQEleKj209HyFjdg4IjzjVRaIh2XLapCnMmzuTh5JswAuMxEvn9ZfWaOd/iiVB
RqJI54Ozv2uPsunvWQuuwCbSQ4wpbK0Oe2GTz8CpyuyUq3306On1fLVRpH59q4bkgUiP/qsm+WK2
2UrVQTWUEyG3SR1eK8Z14Txd9FMo4KGnWWU+GaJPDoKWW78iIbv0C8kTgGluZzqG1CAyn6YpYF6+
OOtp75ydFu0rze6VN7YelR8FemcHgcXOrVgZlZ/+j/BF1RswEgAg6ITa4amsF/eZJtR4aros+nT/
vO6ujzAd0n9uxs1McpdmzThUnFfEcuefmjYip+EKpbgIfVaCNucoFaXz6gEy8kBmEbny1KJhfN1s
pQm9UDnF2RSkFhMrdN3mYIKe/IkY1KO+Z7mvdzPYI0RDV0Am8vKD//FBq37xENMqpiBx5vpEqNOd
TQgpT6OTOJf7H3THAZDa/eYEpO/FW7Q2FYZKO5R9NQUtvZvnBZaFcxMaTB0lSaJpD7DiKNdQU4u3
pTGGB7Z3XBztPdkNowxDUWRzblJ9SvraW0beu/Gl7bz5/VSbyef7C9w5nOgqM3wMUxOxxrYcQtSk
FQi7jkEfG5JtsRdXnvcqSMVcH+QlO4eTeT96ltKxQTuwCWc8kaZz6eE93YLufJMOCxVJtXjKLfp9
WZW0/1HyITswurM+SA4o4Uk/qvHgrjdwVpWF0owYA9ubPD8uMjWAdr19SJyx9e9/Srkf68eCYW4m
xZlQp/wCs8LalG21oeaNTPtzIsV3BSDcyWRi6hNVvDxIKPwfVJZ27YHYBIkD+Ijqx9reDOKiGhvi
IXO23Kc8m8TbOIsqRo6nKP9Ze31+YPD2QLJAerOSso2kedtxat24HidtGQKtQTQlQjfnWTCcd/AS
7ViBhE4CjCQ5EADj9bLieEkNvVb6gAObPUgYxBPCRcWBU975eBRtmGYEisOp3BaMlsFoe41XNRhi
YzSIqMfhGo5R+lVpevG8aE14UAXYWZacmJJEEdSneGfXyyqtsRQ0dfvAK031WjmDco6P5+xv7xhh
K40IqHKknS1qeXH1tPbspQ86qxUfoqYLn5RmFnjmUaOc3DsfoDJpDnZs71tCQEGYAq2TTC3XSxNC
6YlXrB5MU+7+hAY4O0WMyTzEMyzcyTAdEd7c3mkyMOqOkq+TWYEtVLP1asa/qnxAHyqfznos6qfG
5MBQvT2C8e7sGv0VkFTU2xjL3KJ+5j7xlrYrOPLFUD/ViaFd05iU5L7n2FkQtxg4mKR6Zk2bI79Y
idK4Gguawiz7oCdNd07MEtXB+Ihn9dYSeBGw1jA8ApMxtz6DZlXsdElJLOKqzXuzVa3PXp4vui/G
2osPlnVLTCRne37vErzJuODN6wnx1iBQ05uCXsTlADV4AVwfHF70YYpE+08YjxSoVDMq/raIaOD6
mYUFk1SRqCSwlWplfohW8a8cTWXAEO1i/D2O8/xLcVvxeY7N4RdRK0RFWg0j2sNMgdnws1E3luD+
9txeKoYBKS/AlSFJM7YYkYE5h9SIRBeIiGqNH095+SWlaRT5OVwlPozrjGN548GtuiV4oTxJbYjx
AphaOfCbp8vD37Z5XHXBwKjX1ylcFCiQB2vRzlXfz91V9KN9MaXq7qUZmT6359D4r+I0le0vaWx6
Bw7s9pbDwU3mKAEcEK5vFbynmBmAkf4CROSteG7Jk89zlGUnY0i751Q40cFrs2ePjjSYERrjnFh5
Nf+I8kzU31Mt6Qi9cks/5ZDknr2aQdwY5KTfI6d18CLcXnWK3CiUk5PgXm6e03agqZKVRJXCETVI
h4b7V6RHsfKeFeko6dfSccdRr1eFLCggbaCYwVAk3rVEGPdCQ6o5OLG311xyEklyQ55ropFNaDAs
jVZGiM4Gke6KM1W35qMZ1qmvcgNfjQ2RpohQIW+mDbxFECQzUPbMqwn+ERvzrSUfv+cOEq0E5NOD
HZbRf+5fxr2lwVMB9xK8l5Imff0BK/jWmGwiKq7MyT01MJQnvl6UrZ8Ydvbr9bZkGMLxo3RPwWZt
q1WqngMDSdXcmvEzb194pvSUvh2UuTiSm9pxMhwIIlUp4kSYsFlXM00FniAidVN79UGZPMcP9bj0
KyBIj/VsTSedJP18f4E7IALoTAiNIabmWQBXvl5hqNWT16nSQ091D1ZRxC95OvanuOB+ubPVP8yw
hD3qyMad2lpdLu08aN/u/whpYx03S9wd1VsQW5C1boEMkxd5y5Kxo33dw943ShoSnoLR/Xnfzt7J
IUyGs0sOq8GVt16rmzlOD1UX+cdCqTinoehnlVuhKFtNB991z3dBOoQdHlmS1I0pOgnzqMwh7Gbc
Qz+BTu5SJdAaJG7zbKfj8Nf9lclzuPmCxJRwxsiwzwBIuF7ZMqUCNVmZpRaWhpIoUM1eeFXtD8ui
PcwdgsVx3Hv+YCxHXGs7x1ZGYOQfeABWvIn9gGloet6kBBTRkjJCaWTQRwhAA4beKd/oFRb+5FTT
9f6Cd7ZyZXXzfY0smpdlpOJgQAT0kLrZ/KxF0XSqvP6I3GV/gbIOLVlEOTbrb8uilVqd8W+TGonL
ZNozmJaS4kbPc4yo+vjsptqR7oX8n243VAJSARXTW7e2gEknLCcYOjTo/1LVBgXXRO/CcTkCZu+c
UvrweFKCK1KFLUspj5QZ2hbVolhHtFx40bcuS5xP2eKElzwOj+7f7xHC7aoo9lH5Jp5CKFF+6j9e
dAgNwqUrgcvYrZu/t+Ksfxyi0ARHLMp32jQpf3dz0wV667RP0ESXn1BjJRyEMDA54SXST2JY4o96
aP8dxWZ4Iu5o/0vflUpsZs0oxkX9Uedx72IxVUe6RhMc/a9NVTSMRngKK95RPV4k3xSM4VkD0LIE
cBTA7lyeo75YzvT4lYNn9fbYUW7GK6r4Zrog22M32p3VpY4Dq5Vaidmv3bT6qBZqPfoU78UHbZld
7bFn9Cc6MHx7tSjNqGRylEcRiNgiGobBAD4yUwjuZtu+LF3tPZPpZ/4yhOGrvSSm5EwfVM90lLY0
1nanhvY04baSWSmY7XWGKlCa0X5vKWXd+mlrHLEY7S5O5owARQDKbMnJVaVuYHPpeWQ7awyE8OxL
jrqGL/RGe7jvom6PDoujxwqjD/ByDs/msIe9npgFRyfvHPPS6Uv6T6oU7nvUfNtzNTD4Z3UMhapq
egTXv73WWMZZ0aijkEIdZW3ZiIy6tj0xBXO1TCcvncI3Zc5jF4cj5AdFWjUv95e6a9BxZBub6hfw
1bVBAtl69oSMnF2nfnYY5/OzMilPeTPpl1gAFL5vTz5naz/iwiNKNwu9FpnNbj5tZGq9GVa45Byt
9CfRGOOTp0HOMyMKFcDblL2UADuu5VAtvrk0P15t3XRkbd3gBwCJ3iS1kZ7VPf1BskHbpMccCQq4
vpG7uDCv6U4psx4Xxs2Kt4nou7Om10cItp1DvPoB2yd3rBUtH50u6GoaerRKwJN0+fCmtaajoafb
d4i4gjYWvxdwK53o9c5OWup4uVf0AZLYbQA7JLQgbneESthbEN6OC0lVEZ7Y7YEdR8uuhroPapv2
fTjjaOawRy4eUaDT/c3bOaqyC0qbgohFUrCvFyT4l5Vm9n2gpiiphpqZ+sUIbWE15+opVg4JpvaW
xlghsQMrI+zbRGZD0UyVVal9YKVR8eAqONK4K5e3FajNg6Xd8lRTbCEHgbSDniB6VZtz0aVK2QM0
ocKYz4NKAEY/209nxflJe8tbfCSCrQtizHNxnXUVsfEYSp73bh9bOV23HuIhkBNaf6baXL6kc2i/
qSIyguv9Hdg7UhQRaBPzqFIpl1/sjyCA7hs1oazrA110zUNkFnXQTapxUPbfKZ4QIKIdxsw/qECK
1Wsz0+BGXq3pbHRZtZemLVGtUyjqVk2CXm9RoBenV/0FEZ2JK6u6Jxfy3CemtpqDbdk5cfwQYgdK
bqQC2yennpnE7TNOQNlnEOcxKWv58LjZJ/Jbg5HFyHl1msPzZvN1yQMIWreN1VgXQ5Un0RhMsegf
HXegZDkM0GRYoXKwth1HzOwAEHS8BLnjtuOh5iW4vHkcgsI2kCVgTOxxSfIkQHekC5guFIwVqMND
vcRLYKBZd2B+53JR6qYkh22Zz20OfG8zTStKl4aLiNQnNzN+5kjx/GdoDu/WzqElkQMHyeWiGLxF
ZNdmVRWqCCFyLiqDlnHrvkQISx6AQnbXA9acOjNqSjSF12fWqjOTSBxiwWbKl6dkGcdznAmNuqlS
HXy6neiEgg1sGIy8gPPehl614xU5TZghsOw4/9IvbfGUhZ7xSdNT3R8qhKoKoU1+3pmvL02B86ae
QnFKA23nbe6/o3CiAJ0PcHzUWsDUDSFuXSbnOe6Mgzhh1wkwBiJZY0D04PDXH9Scnb7tLJp/TedR
aNby6JoXSXme0vilK630w2Dp3RscUR4M9pL6veeW135UXz/VSBUTVj6JiJNwyY0z0nrXrd0yG4Ny
hivPz5aWlpOqZdPXuDDBTMczdGL33exO/gAgmhFiBilp7xqbu2HOup0tCX1dr+4ETf/BQKbKdp7d
Gc2dCT2ykxLCH3Xf6N41kRtLLxzSVVLm9feemSbsdavne5M2+Zk9KZ+MuUw+3Leyd00IqOUBIgJj
mHxtxUkMYZkNmnhGF1nnMBxKHzK7+t2kl0dD5rtfkXPDO0LJCGzD2pQXzUmPztcQoHkMnaIWMmUr
+qE8ww75Dyxfw5dMNY+S/7318WABpuDEuDxea6Nmrlm9XZZjADfHxKHs2zJQe1t/12fWkfTC3gKp
dqucTtlq2LbusmYJ9TGecTnaELuPttUJ8al2Q9X6YkzylYpKOHMtfcyOmkN77yIAVIoBuDRej01o
OS6zaXZwLQSVCkd9ROweVEPbX3qhjWdghUckHUf2NmF7qIWTUSXYE1WXBGo9xOesbsqLOnvuJRqM
I5axvV1koAUwIf+Q27neRUkpNPRzOQQKMLavCPChmd2HJiIBTSkOWiVHtjbH1JhgAEh1kACgUPTz
OFveUzFTCSvn+Aimv2uKgjHdZSir6CKulxV1Rg1fJBgAo8qtLx1ksqd4yNXzpNivH+OjyQtog96b
TKW3lYh08JSx1DmbpdJ4V9ju3KveAATwuB6X+y5lz3FBiYNcIvEzGc/mcPAAuYWlD0PALJWpnQu+
5yAHEY688t4hJAngtMPQBP5647riVFBuN12iUtMWH00ls2ktWMlT5ZhRC6nwcnS/97ZLSrkyDknK
yszTertcZOPhrInAzBKhXVS7Ny91gThbOPX6QcFj15SEOCDhujMrQnM3KvQlJNBV5+KcIiH6mYPR
UwqwkgNTe9sFQJc+CeVREsbNZ2xCV0cVWAyBFw7tY0FK96Ioh5oFuwsCTm7zjNL63eKVIOla3Bgm
oaBkkOKa2DlqWPbQl74oq/TgTdvzwwDN/s/WZp86ozTcxAHDAOFAdu1KFKXTYkp+kM+V17pp3UvC
dNm/OPU07SBaAGFOmVMGiX+kYllSdXWf4KKoaJT/5FrDEFfUueFBVLD7HX9P4srZZhA3azNWliV9
MXLoGXJOkkcti8wnNzK5xH241MH9m7xrjFEsCdeQMOTNs9KA8iqjuSInGFoz9I3Kip/mrlHmq6nh
5f1/YQ1UAHyV0BQh0r1emgaHlTqkyW8kSvnODkc0QibjKcoO6bv21sW3Q9gG2JOcClhbCrXE0RTG
7IAPZVGgLmHziDDIl3golYMsZC81IPcghSRFh9l+E37YS93YheALVmhcfVUmyAWcUk8lF7Y4D12n
+sWkZKdlyr7e/5janneUITLSjUi6c+vWa4xsT0nzkSxrEGP2rKKghrDEXF6TfoD1vVesa5ab04e6
GsQ3KJTC50ZP4DKHvzs9l3HZXu0kMr6rYZ/bbzI7Lv7pjWH+7/0fufsbZUsAH07XcnuYYSSvEs3j
/SO9DRmyHMVDYdvtBXHL/o03JEdCJnv2aNGAtwA4KfsQ629iFQyo1g4vUxF6kNbiJC52O0P2r4OC
QNPraLh675xJkAvhLhgFoKdre12hCd6Tifc9nWEVK+zkqymp0cvO/TeZIJOFdNBkAgoL5toU9zem
U8nS7DpBnQEhqOYrLNsDHJAVyiKn+xu3tzD5XrjQAjHmtc3BIsRmrWbWBjysXjyUtls/FLqAVDCH
/eC+qb09Aw0nky/wK+BO1wsbBieOzJEK8SBb+ZGOrPVUmDPpdJSite0N2ff7BnfXRq+BvJkvSa67
MWjWnWuIpIfFzFQeo0yHJLoY4oWb2oUHL9Xe2wsFHWwHVA9kfrK2RUbvlLOJrXIwh09pandKQE44
OAf7tWNHNlwZIWOUkX7U5nFy9HYucmhsA2s04kcrn+tzFtb5X/e/3K4VIAH0Okm2bhqtTPbkQx4J
qpF525aXoYz1x0joo3f9/7OzOeuUcUAo8g4GgLQmf3anChBXLA56d7/n5DedESrNlDwlloJIdnPy
LNMTg4Y0bFDpRjw/2Vk5aagOZLiloc7Sb2onyh/jXDb9g1FmGhlJHzN1b4Iv+YHElW6c1dlqHzU1
UuIgp+Xc+4XIHIYIdKf73hSapviqEYuXThSZHvQFdFs4payI3g1NWvDfZbMx+ENYGMupZ542pdaQ
mI9uSz5xbsp0+dzMWRMexIM7F06O/cEWQ1ZC6WxT5xmtlvHJAXHfsIAm183F/NKUkfugjh54w1Zr
L6/fTWJCzs1vWPm2i5CGhelV8EIEEOQmuT+OauM7XVUd5cg7USH1OSZsiaepim3LD3pb58lQqXR6
moaBNB30PyGbGiDV0V2UinCmIzc6OKo7zkROV9B8pgpJkrd5ARa6iovR8TFVuD0exmRKP7VVrvnM
CZgH+7Z3+ySfJU0fmBEIRde+pM8orSCM3XFcU4sqWJ5+NegJHwQ0e1ZkI0Dyc8qpPnl6/ghzK0Uf
dCUqaNjVqvINjOkIqTIl8uD+odirNsrYhba9ZPrmEV3bsbwuNVvd7WClFr0a2O4UfRiySGSnohD2
r7odmYkhlo/Gt2NTdC/ouc8/E9tWtLOppcif3P89e/tIDEdtB+Ej5hE2lwLsYpUAIMXlGP+Ps/Pa
kdvY1vATEWAOt2SHydIojMJNQbbsIou5mPn0+6MuznH3NKYhAdsbBmyrulhphT9QwFqlZd+Ajf23
svprIOlLI6ELB3Zr41jAlTudeDuZsylWTNNDymLfRotOF1Kz+RyLDrLq27O6dCS2tSSRoD4Gy/h0
rHyWedE5RrezOiOwHm0ZBMAaR2XUiYvEbf4hUkZYxIgAzn+9PfL2J5/frdRRuWVoq/BYnEWnS1fo
zsL3dpd6Ju4jS19gw4NnzzvwzH4CQ335gwWkGQrZNqAxCm3+dKqpZ4SuYYyEEYWdx0ZgBEgsI/ff
+HZzZe9enBsB5kbkpyR3Lr5Q4ILt5pPX7+re7W+DqfAT4aXjcfSb4dbbtJDf/pYXdwyQXhThQA3Q
7zidmqY0TGTLHeN2o7hPa8PBWSey7pzUutbpuDQ1msubXTqVJKA0p0ONaBb1IwoCu2B205uF7DBp
4RffSaWMvw3GvxK3XLwGAG2h+00ECL93+0H/uW6I/ibUTmFDlHR6knIcQsTx5/m+matVxlPZzZ+r
1V3+9gKc+2JnmNWRVq189p28unZaLn3n//6Ws5NJpa5zJRX53ci3QTIfFifiwR7SKKn8g2eDOw+o
yy8NhXMQSJo6Y+uPEGpQbxuSzK0skJyqO7R6dvdv755LFzq6wNsh3BzBzp97y5wUgmnkwuli5Elu
29MDRVjz69ujXOqng57ehBkorWyQqLOFDF3dzcY8QImtA3+vJms5ONmmTm9W8I79cHrwHFU/pBUY
va71liWm/DX3B50PwXIzUHQ5AgCvP1XC82578ucrofgvCPz5lQRkFtgwAqDs8bOn2kZIsUJxbIBd
pvt/6lUFj665LPOx4hzDqe2wSS7zoOMgNyJ8koXb/526Tn7Ajlf9yBrHKnGpDLtmp5upurJKl/Ye
TUwySYtFIp88/XxVg3SQRQ0cUKoOsqSdRHgDWtP73sG4vXKfXDrkm1YAuQKvHYjJ07G0GpCAmJdh
l43T/DHHtiSpQiGwDDPWuM0y9/ntvXFhbhCdwBEjTQAl7vyM16mRdvRU0F3lcnOJgCenwySNMA72
ABL5V6a35Tpn64xmNERv7hS6tecsVBel12kMYSEpEbqxPyCrXrlTEE9tUz2C87UPWW5+s+epu5JQ
XJwnB40PS0ntlf5P0NUwRwuISVQnp51rK3UMc2D35hheE1/4FY+8miSwQ17XzYbivDFcwVlaHKvl
VFdOdtMugx1XQTPEkcLj2OjDILFENz1Lg/vEmDJMB5zlt72dGJnOJXxfZN/gYp3f3QK8U9rT8RqG
yEJ9zP8xDF2179C+uLKkl6dLjgZOY/OjOPfgDULVgsen+DqulvHOq6T3AfJXeBdNKsC6Qefxui7B
rkRDPg6cJdiHSlx7Hi4EU4RR//cbzuGtIdwN8g905Bu7019nk1a0j9HIR4QOqrtpzqLnTpX57wf9
BKO0pDk2JDbnZ7UTUWqUJaCRsRunGKkN+14Qp14Z5cKNsJEaaFRRPdiMXE5vBIk6a1/4jGJh5/BJ
pqpWSev2wdM6LeZepJRmrqzohVcJ0u/WTKWYtXX5T0c0zawbRGfyMd10gdpspcShfe9Mv1/sORnn
LKCBK5i2oBWoCHpNc5jmUuzbBrzNVE7tFfmvi1OywfbgYkI2eB6BYr5ZjGswsFRtPeFujkmS22bX
SpyXdiHCq8jKsBVxFzmrKPlOq81GsVSDS1wvbbEFu+68Hxbd7lJdrzfl4l/jYV262YhzqdJBoEYP
4mzQ0K+R6Rz4ipFZV3fmgpJ17+FHhntCeiUivLgVt0oBIOfNqP3slbZWwBJ9T7fKrxFBr3BStuI1
5HoDJlfsZNV1H3//ddra6gjVb9YX502/KURAWs7ER07rwDxXKz1TI5Cf/a7Ij38yFLEYGQp443M2
lrWsobFsnTiry3MIv0u9a0MV7oPaucbYvrRieFkhsc5f1Ka3R/I/cbWrkZC3jO2yauv2ZWhX+R0v
D+9hqizx6e1ZXdr3W+i+kcNRJjl/b0nc+2CYtiaSqcJPcKeLFwPRgiv74uKEqHuRxqIKR6J+OqHe
NKCW9Dx4lO2MA7YebTzlurmZKvPaa3NpC8ImAbKMyANQpLO7SWJPMlsh73hTDPgsYTB9U2iVf1qd
QR/Q5xJXLo5LRxpwAJPaxGv4jKdT03DQJTYFJAPu3O6awYzepXKe45Ayxz5LnRTX3lX89faqXfqe
rJf7iwRFwHJ2znxlNM2MOcpOlnn4CX7/hDn40NyLCSn1t4e6FJD9Z6jzDIRkOW/zhtqKGablfMjS
zHgq6sBoYh9rzSTovfJxDipAkVx30e7twS8tJu8mGqbEDtTIz/bN2qjMbQxA2Ztp0CPp5bvC0+bO
tJf1MbPTax7slw4DUC4oBVtpBzD76VraWCYiBzuBAXdNcdCuNx+Mzrym53Rx8UjlNi4ZN+V59Nfi
7dSWOTUkL1vlHlu0aj+lTUtpWnRXzt2lzcmm3ITpKD6AIjudUCpQcML5i825DgvwnGXZq0JVca89
++DkDp4eKcLUby/axa8IZo3+CFczeNnTQXO7tJXsKA6C2suPTY8JBSSQay21S6NwD7P3KUQC+Djb
GgL5D8fPCtoZc9ncB7ifPy69KPdvz+XSWhGzolgC3pzceNug/7mJ5xUOrjey+xUKnV8yVc0xNJ5F
xkHu/0lUtXHToIfyvFivMLFI7xeDTwUjaELvoLy6hEsTXuN5XTpSBKRcjw40ZqKQ0xlttu4qHUwo
QUbfo7PubtGAVx6bMi9vg6CWV47wpSIRoQBgmQ2nwJhnjxlNPBPMBbRJ/JOBZ2ZrdCyMzH9wjTXd
TwLgvrM23qFdlRH3uV/hVeeK42ov18zkL82c/vJm7oFAHI2j05n30zjZRTCR3Lne8NNxC5WUoFzw
PsOEwpLK/fb7ewc1s81HBKtjeACn45lLI0Tpj4xX1MYjUXieiDbMPoQKSsDbQ106DPRDN9QECgqv
/dQzsYTRBJMtnXV0kFGXf57wU/2DCAgJKkItZAOJJs8mZBVF6lgz5KdG2EZcWUruFiMkhDWiP2Cv
QcaBvcbO2aRPzu6QWnMj4vMNX87vRaw8UcetJcZPxTItV3omF+5IGgd0y0HsIOJ5Xmbv8o56WLQJ
iaWef3BUV8VL0UwHNNI0TIYgTGjGXhMpvPCqbiaf5FBo9m+mBKd7YxRDVoRWT0fRMdR3W4XOTa3H
IXE6nf+7OHqFGpo9R2JwrhjyXbjQaOYBMqSnTfp/3j9vAD3Qw4MROBoZ5C1ktpJaNU1CPvfjN/ck
FaON77gRdNyNnXc6RX/EPj3LUgpuadElSwc+oKbX+uHtUV4d6m0UnjdWDlgSPaDTUdK8rSjaF4wy
DtOdD6rmqcIp5ECI+CEdjd+WON+GQ5EB5jkbhiTudDhZOJMem6zZ1WkYHg1z0DtjdBU+rZbzu6cN
Dg0BAhpU3CA8CufByELjUtR9s2ujebhzo3LddYsq7xHbuhaeb3/UST1qkwjki8CkIjNFi/R0VmYv
y6CUhCCIoiHyMiwTvoWVOmRQho4CdG+MfEt721Dujqdo/m0pv214MkM0UOGPUWU8Hb5E3avOOjA/
JXpHe8pl7Yem3OikBGQ7XbX0uzQ/6e2N8+ogbIPSI92w+7wF53NuTI2rWCnb3WZ3lHTw0A+1gbWn
kwl5+IOhyLwBs1EEZ/uczs9feXM7z2l2wRqsx07ZXC4+IXujg+XKQ/DqMmNWRA9ITVIm3zx5Tofa
7Kt8MB3Nzozk1ql3RPfNTqthjmXjGs+103vPUDLSz2/P8NX7sw37Cyaw5ZKgYk+HbfkpepJWs5ut
GpGChUcvk3X/B99xm5YNaxvZmvOzPnmzJAFmn1RjXx0dz7B3YRZacT/JaP8HE9qgAVxh1EnPPW3l
EhiRK5iQbQbNB6fkkFJT89EbenucS7uQqhP4TV47ZNPPrq+pp96dFm6DvldW7sNW/TsPEXiUMbrW
Sbo00kbMQ7OPCVHQP10iZIYjg2JJvfOtNbwJwarErYrMh1F5ze++MewGOlasEXCHDTB6OpTk3TOm
gPqI12QTLs6TeQzXmce0c4vbt7/fheufZggcdzYF/JhziiVbIBvRMK92svaHNu6WwlSPNkHeLdiD
cNxUK/LyyppdGpMWAUivTQL4VV8egzgnY4Z4oHZTts/wWYpVN6+xhY/2sQrDa83xS2f6v+OdxQpz
IVjNEXtQb7B4rZveSNRsL7fhIBw0GtL02LT5Na2jbTucPwlUNNj9Fk/eK5uSivfa68y22tlGVe0p
jZtJQWHlfp5Df1PhBgpUmAGhZigTZ/btK+fv9Zxhkm4eImSR0N+DszkHmaf9RnOPVSiO3RZydXZT
D+tjlEX/0cyn9jawOTBvb6bXR2Sjr1JuIFOGSXeugBfZoFbaEWUG/t+hJ1EZdzPpRGwjDfHbVxl7
lv9R2kBrieFOj8hQE6Cxozf779l76cZ5iWdPlB9LHTRXjsjr1insCwt2CS08EBYwkU/HUp5fGCsz
A4659hl+E12o4sqo82/FXNVwAnELBihQyj4ZZqt7BHDOk5tDPrN5sWT2TUS5W8ZBszbPuk3Lj29/
9ddvB/k1ASJXBgSY8PwIt2NNNcT1+RSGoz4qinWJiefK57dHeX1o6TwBjkB/iWoB8lKnHwHjyL5I
Q0IcZdpQxTPDi2UwRp+GvPlqT314pZt4aVIMSMpO0QDw9LbV/lM3WBdfuy0Vz13o9+5BwwJv32FS
7l8TObw0rY1GC+MTBZNX1c55dKuVzdOC0W7RIOvTIo8Bmsq4ijr51A3GtQr/a2UbdhP5PGLdgIPY
vmc7F1knkxIcOzdUqbyd4QY/RSSGn3oD+g3mjY37KVgEDEIxBt2jGKLhW+5H3U7kUf1FVaF/3/Uy
vDfHipzOidrptmlTFzddJT8UjZXRxWqvgnC2LX56m/GjMdDdarRIO5zTPwJB0uy4mYaE21dBbES5
+dyudnHnYL75FAW9+VB5i/N1sYzoSnp5aYVALWyoNKI/ZF5Pd8KC7NYcjk4LhdP9d5hl9DTYBoYl
ntfE0KzHP9jnQI3g3tJ43IDLp8M5VRYJU2fdbsGp6GdlePPNgAsG+g9OGA+le628c+HO/KVlFnBh
EsWcV/azynerfjQ04hz2+JT22ooporq3TThdEx2+8CYw1JbmkQKQfJ2dKdNNezPHLGfXeXpcD2E7
NPvKJEm4ky0HuHC6cNfJLLtS4H/dvkbuC6MNXiNEzigdnd2fusZ6VudwAlacVZHEUh0gd0tMOlaF
FJ+xg1MWTn8NApEURS2cvZwlbGLtyuKavvrrV5mfgqT01ubdHoizomfViSLsalvvzGkYvqrBRVo9
LOcHbU0psmuD84I8QYVjhD1lH5YqH648WxfOEW8Vt6dJ2ZWG27bZ/3OtRd0q4GB33U7LJf/a4L4R
B2mWIoUAORJbVflzaYbppqmDa22IC/ts82AnO2UdeKLPMgy4hJ7Vz0O3a0Ij2LX+JN/bpkzvgTEU
z28/FReHojpDZ3urWJ6jeXpI0jRTakRgKvyMy1W68QCILykzkN5vD3XhcqD2synOhFuJ9LxfWg8W
dH2EOHaDiTnNcTX01PM0ewA9rX4p952dXst73x4SLNXpEobKwZsJyU98lANapn4oMpJDzzeSbDWW
h7Hz5t+l7HJ+/n+SQBROR2wDf1GGIfROhuu6k76mVdQv64OXgyT6g++5HVRawb+0r06HmozOyoSb
I9yaj86XLBqKh3VsDIyqlwwiURH5798e8NKBwGaE4jY5KffS2dya1G/MNUPUNLWHLBZ1Vd9GY/ZP
Zmf6PWzo5S7ovOgJQYRrHJ8LAQaVCyBXm1sHLauzABm5g65zMq13Ysj9I0mOTpDX+v2kEYIaBZkN
IbT118+u3KUtB8cn695Js/lRV8X66FiWgFe09Pu3P+SFQ4eXH/1TCl4odZwXRLuuqVc5klT5Ar9J
tPna3TThHIEM7jUo0IVLlBCIadHgg5183sh3F8uGRGGVO+04Q5fMlmrv9QATEGkgo7sL0dJ6Scep
uqvcKn9QA1i7t+d66UXZGG5kV4TkzPnsRVnDYAyqX4CFAaqUSqef40hRrzVq96gd6jZW6od7STQU
V70fHQnbr9kaXrgGYFaSwBKS8BteCYspc5n7DCN3t5yKg6/c6d3URoCU531WRsXN2zO+sFt/FTHh
nXNUgEmenkvE0btZ5Fw36Fik90Xtp5/HocuujHLhMDIKdC2yN4+0++yNKAYrDQhAmBOGwt9GM/fj
yCnbxyhomvscG4QPRDANMeB67d65tKUI8KCecxkgfnUe5M3hkk7apCQgLe8m1U24qxStJZmp6abL
OoMem2Xv5tWpD0E4Fy9vf95LiwnrmObW1l+jnnn6eW2VF6JxqRAoy1m5coKvLeHxoRjCf00jtX//
kt2479x3ABgJas8Xk/ik4u2tKEdPwRFJ9f7RK/P0qLWaHnvKFVceydfLSjuekejC2ARi51zZOoy0
GltE2aJJLM+p74mkxFwjBs7nHRFzb3YyE1ipCveapMBrXDRhNCgmSiBoB4FHPVvXVshuSGXT7QJP
Yv2Xp162twdDc9niDF7E5mK7N8E6efvAGMN2bwZLfuxIbfJDXqdubPatVrHhlw46gQbsn9Gd+h9v
L/7rBis/krbtZo1OEZEQ6XT1Q1+qOptQE9WzXO7tdXuNhryOh36u0MMK+4fV/0CbfxdB1Uxjc/a9
m8zR1+i0r8NzfgZsIHYgFQK6I6c/A6UJv5FyQA2rdvzb3hi/yQ5zr2V0i4OFFupeifVa+fT1xoe5
vfFGNrkqKDnbP/9PPAq/tc6k6OA7EYOrvbHOoxUXqGmaRyDs6EJGvV7U8e0P/vqpIv51ad2B96GT
dp7RgTYLnGIg5x7wJEloSMpkHn3xrlOFd6WM8AvFcJq4BqSr5BWbCjjNkbO1HRaORFSiTCWM3sXb
qBXlGnfCiezYatLprs9QKj/iGNmSTE+AZJKx8ue/Vm2Mzj5yFFov5uqFj+GgdZkYABy/TbbGq8II
l/ClmKdmOWBHLPu4q8zuXT0W4bUM8fUasTYeHwxdia3beRapAPmtRaHYlIMiH3InP0iASxn/yjot
IE6O5affXh4yFMIIKl4UYM7TNbyU+eODXO8C5UofVcwmel4RPvykvYnPdmWw15cTaDaSQ9o6XL78
zekObHKlvEUH+J4XZt0+5rYjvG9TPuFoj6JGCROhC70pNnDo7XdGYeBF6ZWDEoeAXro6FFOPYvWi
i+aLTUuxi+vat9M4NOv0UZYZRfNhTAUVFGN9cgagQnEaNdHntoHPHVNQw5hBTGHwHuBj+mkd1saO
zQBR+oNQXvouEOHwMIWGKXd1TUwUt0VKazkvnKBKgBZ29d4KGw8/YwHoL5mMwfPwM8cI8GaEA7Yk
czMt2WFNK9XEEiqtvCvzghZhXqNinkTFbMIOWwXCuTi+SIV9dqbGQ2+04XA/EuWlXzVAUNwM7F7a
+1ZHKOA60hTvnTm3mhtEy3DJqKxCB1TH/PD72qCJdOX5eL3/AEZQfAGGTdmKlsTpCoE8tVPbp5It
gyyKJU7tiTfKEhHlKNoXSxr8diQLDQk94V8giY3KcDoeFiq+1YH73q1UHL92btvse3SY3lcTYvNv
777XUyM/JU9FVokkgKz4dCi8AWQL3bPd2VNbHkVopffBYgG8CvLlHhbKtST8V9vr9Dqit8eu4uLb
Xprzao/TLw54KKC9i/CM+Wmx9frFVkM2HHP+g4fKccRfHXq8ckcUK+T7YqndMqkp1axJ4ItIfK7D
efrMU53VcU5DWNy7Wls/66bVbczj0n4ZqKe8z+aaCkqayTV8QviZZL8d5XRbGgo1OTIue0507rdm
3NtZlCJyF3kvQefIrx7O259aS1ci9vzSa/alLGYZr5BmXnRaDnUCUKb5u8LD9KOpKuNbP4KaQ11i
Cl/SDuGbWGeyu6WZW6y7rBr0s1SG+Q8gdLS8m0ioNQ6WiqB9W40v9uAOL+jA+XdFl9v/LCM2Jjvf
XbO/iPF0s7fmFfPjpsDM992ahiWtEtUGz+lYdC+YFq1lHBqiK5Omg2R+X+ZW+HmFaiefqi41vbhk
nzYf1yGd0vfrELQDUJvO7YudLc3Key9KxMSTyK5yDh7KAXdFGM0vTp96fWI47fjV0GXWQdTS2XKo
OQJIcqImRPEK88p8NwAwK6lsiPy5yDcjatcSw9OEbJMZw3Zf6tgaqZoeauoTnwZDkcJWeIn0iS/c
RcXDqOX9OkT19H6YV2MvJX2xK/v7/KXd1NOJZmmcc3Zhb5zt74ljBkwYINjs6+bO6qPiAcqIChK9
8A+uDHaeo2yDBTy1BC9QYoBLnh6mvodIsQyehSWqWSRzMQSHUAzXgD+vorWtxbE5+fEybUU8zzkd
ho6820LpMxNLVamxr0I531NtEntPcu/G2o7mj0J6w70/th0SukXoTnERmoZKrMpqr0Fekf7YJvbf
Q80v2r7zBszelMLP8ZoICtrZvAQYUVSEdZ+CoTBGGntepFEr9zPvyyRxvXU7d+MDWi2CCnLyqvUG
TRWF4mnVzj3oAtvAAb7pdfMyYwbvgKGaUnAVsprSnR3pPIi7ZtDqRuDfQHWr6U070T4O18+Np3Jn
X3d2mcZizoS1z0s/OHRdX8q9lYrhvR47yb9dpNuVExVdHE5hLQ+AF9cxwWByqeLBG4N/JzNrq2Pk
jFmxV0ZkPXNTBNW+6OfonezF9F03lrux5ISXHVuUp74WJvzUZHQNjncqOj74JP1uTlK/dn+0zQjI
M2u74UkU8OpjFPAn/1ZVKhN7YTfGt7yW/lOAwBiexXBhI8r6LcdMEYZyBiWF8L3b2vW9StN5fHDN
Ifxa69ZdcKfR5W2Xrp1M8jVtzYOpw/kb3b/+dtGzAhuSC+vT4Ia9FxtDjeJjLut3dJFqtZvlilFc
G4a5QNQirJ1E2oF6hAzOrqKbtnyCDh/cYRxAWIe6NN2UshZDGGOgRP26R0F7OJJSIcSZF8t6L4uy
AkOON0oSoLrznXPAL7TBBdwN5uBJyLQlFilNYdTToZXuAlEtnNVHX9Lh3I2515KLpRg4xjrQebMT
Y5m+lxXRyochbPX3VJloQUu8CT/T4qvCeBb29K1CcdLYVfZc/TTNbvVvaiSM1yQ3yvDrnEltEOl0
Mk9AQnhfKdQuH8eiD5/SEEfYZDH66O+VH/9x1o3dbCoc/re+tlSZmIYbfTbnVaT7zk9Fs1uq1QpA
EAkbtd7MaXAzmKTokyUQ8t1gVamdzD20ohgPY6mA5zhzFpf+EnUvdRl2P0ejMJc9EPnmCagZ7Qcn
s7yHcm3tfBcNbenEuoX5C0jRMI1d1NXqoEsD2SiNGoRzoLkY/Kz6YvlnzZcquwn72uFzFKG3qGQt
rOFfkolK79NwXj970FiWz4EjMTPFlt3okqzSk/EwLdprkyANlUIxKvCfUXDJPg6wI717L+frxeTN
G49Odxl/duVn5ZHzIz9oZwzxFqv02ivewn588NyhjO486dZTMmazP+838l0aT70qqn3V0uzAEmcZ
nduqm6uvGON2c9wGgXFMVY9/AEo16V/ZXImnegrbAhukxvzqVXYfxKXjyOdhwncZ9oPt7jxpkA4a
aJa8dw2vsBM/XZx/Rl0EfewOUHfiGb2WJzsNNVs0H4uPEh6yfYxMNLHyUYTeQ2AJQJJycRvzFpsM
10uUyjNPxbIKKjvxMJt92JqI30tjtjmrc64+VGIrrc35On8SBk6VAHyl38SlyKcxiWYgWLNjNy3x
h+XikFNDMnvySYTkjRiz5h28fP9HU02BjvsVP5dkc67SB9RshjF2NJvqzlVO/l4auLnFqTM0wZco
V+FhNGm07fJu8RNX5Ob4bhB2kT3bWP22Sad0XaBQSw83JiWywp3Rj/OHwLF1uEODJuxRdm3mjwFN
hyrpnVSAz5FhUdNS9RnYmlVWHAxdpW6iQpGu95076eKuXF31tyFIV28LJetlj+NPah7aEBnTBFBz
EO0En2yNw3mWOEctxvQBJ1RZ73s3y5/QJwdTYqc4q91BQfWb7KhEU6dxLdeofBylL/+lSxEEe0D9
i3Mw3KHzjkGxmD/miQZvjKbJ5O20lTs/ybSJgepFOccVdXY/2fQM36NJUoqkbUQPPCeYAuDetiqo
Mrpeb94ZRh1JjuLqTIla4e082mw7ZMuBYX5oUjt4NwaW+11mEepja9NM/nvowUNxaOsoLQ9V0ZrP
S+6tyyZhWb0LppQ1wR4oxSQlK1a2tV00t8r2yh/mJjCT4FU6PPu1b6bHgmd6ulvGuRpioy6tl7XU
PVezPad3I0qfHr0Ku/5Kvc4dkZeqppd8QeM8ntag7zGEwzJ60g7HpYaU0h5KNw+fR21h0jVbfeDt
ABWv4d7oRIr2QTVlbWJ0VfivngdPAz5oqxeOpTnG+L0Yxe1kC/Nv5a5tc7cOpfWMp4Yz7FVX+3c5
QnvNkf5iF/KRav1B+D5Ro6ltf32etJL3BqEpEYVgWWSHpPZtIJvik5EZZsdD2JU/snms7bhpG/Mv
CLeZHQux9I9asM1304zC1x2yVl0NC8D1soOXRtGNP48rDCZ8a3XcgfURh3TqxyhpNKHxUMEl2QGR
0+59lOoeZXnVzC1grzbfymLR8r0dN2x4ZPX9F7de+ndFai1m7GttWLt8EGZzV1sNat+4jmXfiC5d
LOitqK6TYAS4fDdlY5olLs7gDVGBZdwRnnrwqtj1a3HEjq/OYfBmg4tM4FIjNO+pxsUMundetG65
C7N1yH4C4ZV2bLRuIW/bIVvseLt9q/eiZVlu63W020cVInDyeSXkzh5quilpTGdljbDArNSGgEmt
d/lqlVHsO6UY9gvHekzkaBUOGUEfTlwK28PTB+76EaNCu96DSls7qhxdt9wIVy3prgjq8sUslBJx
3tbNu87Igx+DW/KvKV96KALNennXKJgSiZTcVIcmi1REIC69l1pE7nNDH7Lfj7kVzAdkVSf7sPZ5
rxIeJ4H2fdBAHKn9Cf8gUnB9KBq5UHyQdmrGYzizO3TnTY+N1a5jHLqzNT1Y1kyGuFFR3MRrWvEB
+25K5pZsxAfDsIYqkUBqfsxSRQ60WFM4+6ExWabF1PrJamszOE6ZzvRd40Gk+JJlGRFcoAbvS6dM
o0/wuQy+hitVj53tFahHBTYymJvMlnxE8l2EMX2HYXr0UncI4pU/FbRgTd0i6m2jiOfadih4VKJL
/ViH4fRYjxhmxGFjKjJ3zDyzGD7tIhJZ2vO7YFgU5l/C9N+TVYW3nT1MRlIx5E/MTCUSyBKNjs4p
nOLgKntuwDyJfjk2axTAYVae98Okfh7FotHib2AFpdzhmlNnn51KurTXfaf5oqygKGPljtZD5I9r
FNul5byklBiQOjNy4wZ5IiPcDfboOkdu9fYhWFc3itvFMv+hZODhWjkPBAVTKHbtXBBAmY5Ixc0c
TpmZqNZLddJ4k6d2iFlYP+EtGNu6SItNbDn5LhdOOBxQ0q0+OLUnNa+GvTQAabJ2jW3I7N8hy/KC
5J0LZNoqsEPgvajqNKmlCqd7h6tK3YejmmtOdYc5BHJ6wd1aAs+Ol6nV4sDh1G1S+v366FadLXbh
IIslzui68MIGrqa0Ad4MjPg4NOlxgME8wM5o6ZgDjcBbWA7heJPZhhUcrLqyv3gVheAj4j8ch3Y2
zWcSpCzfB1YVRg9pjlNjbIpieiwcL89vC4tnK26cDDlaQe/ko9lpq9+nw2r+wH5Nmwchba2Pqpja
L4E501Aii5DvvYlUKmlTROFiL5qaGyKXhaZBb2K4JP0qvCPGdurYplhaHildGf6upW9qot7ucIor
jABntGdHI439TbgNox98tEnnah/HxdbuYpesg3oVBglgPzyoKQlmG90nEXl8nw65oa+dRO2HHZou
KEcMaUhoWXnf887u26TALYhriQ3Oo04B5UHPLTpqndmB17JpWRnUKYJ2iXO77x6rucjHuC2DFcge
dGbE3jSbN/HXwnMOrqSGEAsvAkbO2kPnYmQJ3nVqhr86lfkVl1AZvSh/CC1iSe2KLMY/x1dH4U/g
/+jvNCEBGS6dcQ7W+TMhtEvI5vpjGLeTdP5uKrTEYhsfqe4QGm2jPoXVHNHTQB0tiD1vnEd4fQ3F
fUxri/0QOHm3r4EaejHodCglJeQeLrYowpBEr0bZHQvkSe5WZ1ZMA+0p61h6eekmDgyUNV6dKl8T
+IqzlTjVML731nQCZgrq4p9WSr8gN8iCB123LiZlVVgFPIbIU70XXOjfBq/nLVHsyzXOV3994Hog
wHZqTZCC66/9T5Wn4lmXVfu1W0ujfHDycTFQmvNm6JcOWjYbjUUkCgfez+a4LG0yisn26SuF0b2S
i/fMilhOokkIDhAx7ABzlXF+kWoB7ZKDYrMSdxQOBm6eDO7tOQMtDhGnefSmhWdeZ2GVwXCjP7oT
k+8WhF2NsVPaGJYk6rT/r++tXnTvNX36kuJEwuoP4/x1QJ8DY7ze0D9rN6KwZY1ucGvV7mgnYfc/
zs6ruW0lTcN/ZWruMYsctnbmAiBIKlrR6QYl2zJyboTGr98Hntldk2KJ6zkXp8pFSU00OnzhDYZx
NxuarKj5tcX1nKs92M48aZ7MOibgHOOM1zwJTJQCu8WX3u8MvRRBNTfRld4iShdMeSaMTTonZRGM
cZs8jggLt8BfO4AvqZcOyVWTDFOEi4091T6VTYHk4Gwt4dgnZn2J2Lz1mjipmW9S0ZCQ29oUO3sJ
Paze9KktJr/LPeV5qfSuDixKhvVOLzGksfWhdH2rsmHY8hPUxUqVnKAfy3rwF2ecM7ad16Qblqf5
LYW7/ZIoGQqN3dwMWIpzqJcYwEfih9WKQb9xyqXoQ8MT9utMnwQ/0aUpyKkJUf0+z9JsM3kZNbcc
h6CGC7zkRxYDe7IfmrLo34c2ZhmrWbZqFkAM6OmRpPJVRumqoCXsBuUSBGKCkarYp04xQVriEF+y
0dRK4WDsB/MZwUj3p6NJC6MLTbjJJhvn3rmeSlPcV4OdfEG4zS42KalC7lO67ZfLBc+9V8wBxIVL
7OUFRaEW3zU1Vydu4pTCwtC5w6PeTGm8FypIy70bGRMbUJ2rn+WkT1mYE6LllEIr4/NcFePL4GS1
EuB5ojaUYUqPMkwxdfN+ZcBhLt0sZutbozm2weAOzr3SWfRJkJA2wcRGCNsB3eydgZPP1W5gtQDr
rNrYcHz0iNKfBfYCyXpdotFdAUb/IXA4+jZkfZKTS+VVsQE1NeQbqRnwA2n91N9EhK/fJtKKbJfM
ydhuCM+KjMLi0N5OTmTyMpyxoSjkjDr9BGZ82qrtaH1Wm5Euge1lo/CNtHZqP+OYqcJuVq2frW2T
WIzp2vNEjYEEPEsBObO88skvq376CBklToOYSOpRmRtFEBzMyr6lQ+P6EOE67uZxoD2bI2fhG9GE
0W1PrP+xLVsDN/d5HH4oVdzeFm0afy/zOvo0yzT9OhA2U6xGFfq51VJzCaIqXp4ltua6n5gK9NbC
dKVvxEscB3ohx51Dkpb6WhrrN50k2YGBCpczlLMW70aMmB86WYsH6abUXfqmz3Ky6pZbsaMCPWwQ
YLLjAKXv5sl1MFv1zbie7zmuqVNkszK9NIpZ/2ybqW6gMKVOF4yLmVf+gorfPbJexmM0RPkFacHw
01qE8ZCwgV7npga9V1BDqcn9VWq3XmLYUIZa1Z78CDld11dJRrG6N6X73JIijn5C3eFF0/o62QBt
cbKwbWzicKSPe1or1tLdUdCRBUG2yMaArkzV3Vvkouml4S0wBTK9NL50iV3dDbo+vnh5k4/XrSzc
id7k5Fi+2tpxc512iVuF5OG4kczeVG/SvvXqi5zewY+UWv+VhyVkdYm+pHOPYtmqNUffsQlMuWhq
CCOwuXaFIp7ySVm+ozdZPUHFdfJtVVWUjQcauDdOv9QxuEUb6WCgW3nv90NlfSrLeYg2S+s2zVrk
6h/wCovotZpK1e05fputMMtE8W094gCfucNojKm1ogYl5/T9onFVw3EWVCTBxFkoPKlaTXk0i6sH
ze4GeUltw3xciJXp9Y2kzSFQ0jb1YwrvGJPSfLsYSyqlQZGqPWumUyjelyX2d37WyUoLElfxilAK
Yy6DbigQP9OB130oOqOV+9jzcvfWpHH4Ezmb5blGqm0IJrnG0YnM3Ys4KqeMME1tp3u2AKWhVqTD
bR9nVYcWtT2VQeGhkxvkeWc8W2ZNz0JgGLF2XZRKu24TQ1wmlDEif+og7u5kFy9tGKWVU+zowc+0
Oqel+T7JOX0GnFtjeYaobraJEgs7gb4bTIIBuuc/o2mar2U7Lj+KnHP0Rq21iW0JC1zsCH/HS2up
9X4v20LZ21KNB9pB9oBbK2XWatcTs7x480wmazSLvm0ioy03pdlm99jIKh9MpzEfezqoqT+0tnMP
d7n80qaTkoZV7gC97hWdPzlLHMoD2xorEsPJjCgEzJLroiNrtAKDwzvfJCJaMce9WB0lKym+Eshm
n5LB5TJ0IqWJ2fQu3asUabY9lZFlgOxqsCvyPCPXcqTaBEmjVuhl5O3q7mql3yNjtHpfjECzwnac
44I+jN6XPuz1evYha+jPhCT2g1nMTh8MhTtfxnWjeX7jWMpFMUphXk022PlxKId0X0g9eS4XykjX
CTqP7TZGojclvh9JS0yjsb4sJCtJaFHi5krI+py7xHEjL5A0/J9RB7KyLTS02toMhWyTLa3b+B6s
VIG5ikZpqqk1bweGfvhitbNz081KTmst19ULUP5ZTV+pYyPkpZdfa3SxhK+PeXqn6Br3eTeMfRZW
oopeYpB/jd+OHachRs6Qw9xigVqiEkI9RnLUCB2LKhehPUb9p6WoQL92DUeFj9pi9wyDUfmesQC+
C/AMSUCnIvps5nr2oRdEDcEytQZdcTRedsPSUeFL0qYawtGOexwPx7K4LKpBibea2iuXLqedHSKY
YgJkGp2o2ud9sZSBjYNC6TepzW3T95Z2bZpicEJ0Coi3yIHhMutOmmy9To/rIOla7WKhTE9XoW6H
XUY/zPKHZCZctctxcimxt6KiemabXM4csUQYMbg+j+NH0iL2shunqz1CImvRf5QgMb7VJsKvQa4V
GnGAQNvCi1NO6gHl+ICmW+/4Xh11H6ZySbUNO6N00POQGP6Z3iDNna0VakzikCyfhGFNapBLuzY2
QqHiQwShDVng1LP5qS5Ac18leDDpfge85EYq0tOC1iu1D+OyppYcPlZyBcq0forwB1mhJLr2YBE8
owBoWjRzyyK/pNXhJgEaZMqj0yIpErhapn8oyHCq+0gvlx8lUAf3ojar4dlN0/jObt1tGjdqv58V
jdpYaXc6VQFT5iYgA8+7EZ6cPtOwcJs9NKnyiiSo/aEUMScDNqv8Rl4q+t0yLb1HPDkKUKKkAB8a
7h/sqtyFym1E5EBJxzEL0szcSMI1yUYQv8ndDQdr7FG6mYZ2XwPxonbUFHSBJObwxXVXGAmHpTll
t9KM5i8td/WDwctJQXAJ/WftJkS6q3betTC8Gn60XtYf4AA0hK7ZHFEnN/hMTXHQ8pEiBvS1FF5B
CuqwzH38LkwIsuUIGpAXe29MEZV9CvvWV3t2CBv0Lkq/g4hA/Ukg+pn5DmId3g1tXUp+bmVSnsLk
xlI3khVqcXwXCnwm0CXdh6SKS9WvbSTEMH63RRzWVSueTA/jsKuBtkYfygIGHSmwDU23sZcG2xBV
ui9gSPJmKxXy6hDJUS4bvUviZedRcn+GJ22sRWOLbEWONJz2kprV4Is+h06WdFoMsih2StOnCu5S
AVK4O7ge7LgKzaVCYpBITyu26ZIDggxVd/DU1jfaSVrb0RClcltSecbUtskL0bw2Sdclt3PsTtF+
6tOcKAc3S0NyiqZ6rodFMSvATsYYMGd3O6Q0pWVg90Y7PLdD2y47opYmVvwsMkA0eTOwTXTq9ER5
1MVsuqjR6znAKD8ubc7B0Gm1KnswYrsdI19FY7RAR1S2xpOJ8W5121bKrFJ84dIx971qw6rCXFMn
sq5URfmkJuVUXmTz1Drr75VpfZWgXDE82tq4EF8p7uLWr06d6sQzNP0YQzQeHAZ/qBVrIrVfJlXb
W3OuTzetSQmdfkEzVj8Rsh6XOqCJTPK17Ro7jn5G3uLgHY3UbHHVV1jjfsqxXxE/MM7RplvVrSM7
mBGenz/SbOnUp3K08zELIs8utS+10liqvS0KOoT7SBtHWsm9sbjLD2WuVxgPMVzyUgGazXcM09FL
jFcrbsmViDnBZ8NUVDa35iCd72FYHQkE8t3O7FF+qqs+o+pCPwW5h5zZgTbRD461H61lUB5LS6+J
NIapsZxPfTR2EnCzUFu2lAXawv1mt4btfBtsN3fELqVLGie+OdtZ01N1Ss3yc+Nyy/zwSFejcHZn
I72a07QQHyzZIo4dQHtD8jtx5si5mjvIGrvUGMfyWiUrN3cuDhtTWFA4X+7thu9f+6pLowAJf2z8
fsRpPBdPdqIq89dIzlwbdEqkt+9Y3zyareXejqL4MF5oYuTKTFSdRgoltam7lMqAqLPdO/m478sJ
LxFRFenEVTn02S0wqKTd1pMz1Jfdoi5ZOFqlkX9F4yNqyW17twupeZrqvgNgsvhZRfy6MRRZOnQy
KLAE0jIr93POjnlAIjCbr3tpkcIsKvdrKGaBPgJ6z/LLEM/JazcvWndhcwjkm9nMoy9K3NWqHyvj
9IzoZqxvZ9XDWb4ujcGHRl84m4zrzwwRNcvrr3GfRw4JluHN+7jhhwLuDRldxGyXH4PVZtZGBeUs
d8AxtWeoR9SVLCr2FKk9am8+dBrljj5qXGxyN1u+ytapH+BFa0/SjVWHLKlPw75N0ooWAjGin7Qw
bn0aKMlNRb595yLjAYTZ7EvLj+wo+Sr6uNeC0erE6JdNIz+X+iInAtlRVTfaoLffJaLkn6chny+V
xkF93qNWdzH0CN6TmdmhYrAvcLrML4wsa0EKiOWaJtBYhHU8mlc1u2fyF32gedPIqNsPZjrl14WD
U+ZkCtoPsdE0pT8meoNHAG1x+vIUfr6VizY/NXXjUDJ1irHatAXA9s2S0Pd9yDgRn1Sl6ylGI2mK
OYTlJJKuhgH0oNBsoB4Js/uUtvBKNnk9dp9BG7kPUV5q+TauIsd5qHH9/tTiaglMx5ytH1495pIC
jNWTR0urrAJrmvOwi715FXnIHUSa45yy2jRjhXvdC23aR1HRlhejOiX7CQhzfWNBYsIjIrW4vr2u
on6BrB3dGrQnqfdMuppcQ163iqAZoiym3txj4svFX9H2bCPH9FvL6b62MXdTOMsSFEdGvs5tnHvY
3w5LJPeUsmJz07t9mVyBoVJK7A3TsgjTaBmeF0ACfUjuKL+VtpZ8R8jedX0CzP7SiBtT28q2Tb92
YgKk7CZJdicaM6Vxqbs1aEW5iM63hd5dkS+RsyLD792sxIY40Eo7EQH4HknMomj0esVY4XzQlJiv
+riO9lxWY2Eqfhst4jFJSId9Na8RLXWIdLqNOcv5TmTG2DAls6X6CSfQ4sedU3DiaR4wq3jsOc49
r5H9TqOM+Ym2PriHMUeZOmBZUqzOlrS5imdCrHCEtDNyuK3OhNaStl/y1jCfVG+OCp9jn3Wj91Lo
10rTdamv0gf6HMe9XZDj9QC5676jn2xSi5qfJQXZG4c6ksLi8fp7q4+XFetn6Td13Nl3qOug91rW
HN++suSuDJNUyrsUKO6jkbZtedXRxEjCyBwz9OABG4gwsqLYpcdDeLF1O7rha8WAIv5oDXFD5VKz
2q2ml1m5HRrTo+RD6kfJVcxjMEht+Fpx65pBoSGF8wlaRbVsWhWsG1W2xIlDNfFSpNEdo79qenBk
n7VscdNwMRX3xal71wjatprHkG2NfkJWViWu7nPvmRetWoubccbkKkANiZq6W5bVpV4rFKwTjRxu
S2igf2ytsXvl9KSplafqWhuijq2SeM6aG3QZXtDPWdYt+wwIBbq0uUJLFjhQ/twlnfWkzSgUX2nc
dPdLqdlEAu+DMt/gyECHI63kInykEs0d6x5VhZAD4RRV1ybrtuWcWBdjdnaUY7Q9ar8oHiEAjjqd
h+zREfKd9KS1y6Vyg6ah4uwUvH2r1sA65WA5ZmnEQYoY+ZlHe4PHWwf9Bf+EhUn9cP38N7j9EGvc
QRHy1CYmw1cIJtePtdNHu5LW/Z8PhWky4FwEpLhPjklaiPBohcwbJ2g08ASGm4pdbOfDLtHa6oxc
yTGKdhVOXh3af9lBoEZ3hMhLpqZiw41uEGVN5ecRPgm5U6Y79kIOYLP69sfrY8UH40iNwhlAwKM3
l8tmiUCOeMAGpH5RLON84XKCnpm/Uw8FgBkaq44M6pv1AZu9dPI58wIQe9jNTgC+jQhucjFadHuz
zjqDnjyxNDRc3HUieMgRNOgPl4YOILzv4fgHnt1+S00138QTkPJ0qM9Jg5zYX7iaQQPCuQ0fK+sI
FAorrm1aJfUCSh/dIzgA56Yg3j0zf29xmqwKD2oeC8JGV+GYmttYnUVayGtSBBX7Om/0m9xKwHbp
+NI5PcWAsXXHICuS6KG1Z+0jvcQh1MHHPP75evEscN4mNyYsmiP8OomdAzWDme074PJB6gFTAaFl
GOecSk48MjYeLEyXwh0O0MbRSHqWuGmG6WkAAkfdCC2lGKgkEBm4Y7Yo9eq8Tt1KfAPgcGAptbbp
QDv5y9ScE/d8u5oMpCLpcQHG5ST1jrakkmg9rRTSeyXJ52/0U2h2IsndfoZ+l54zoX57lDLYSks0
VoV6Hv9w6WZZr0W0PSiGOZp70zjVS9PYCj0qDlHYFuYmj8fpDLHnmDaiQaDDUwtiG5L4zPTRmA5Y
cMptC1ON1dXGVUtJM3Ppd6XXNBsltiXgqemr287Z9v3VdHJgB7kzNGFwyT1G8AMzmc02p88kKHTA
cAf8DvpPbmfMCH1h5m2oay0Y02o4Zwh88p2u/iIr69aBE3Q4zZXZYh5Uzl4QGUv5sVDK6kEaBWXW
aZ7KD+8/5dszAmIv4sjrDcmNdawpkxp91oytx1hV7O7USbY7baGx8P4op57IItuFbMQRoR1rEpCy
R5RYHc7Y2ergEdc0soaqvJIg5s/cUafWqKXDBYNi6qzNocPJW3Kvbx1UmgIPHNftLGR0aypZ80VD
pUENl8qMJp8wIbPC9x/x1EQikodDGm6LkGvXKfjtxlcyldroQNa7THr5tdBjq9wUHkr/m/fHOSbQ
rvsBqqUDxdOir2gcXR+9omGTIG0PcgHkQYRi2XWZ0DZ0KyBUAmjAk2awfnTAI28nw03OPObb2xIg
Deh/5GFM1FOPveGHUaddS7M5iNDTDkx03f1MdzCjmzJvH6ninEzfqZWDsOOq2GpQ0z9W4UyQ5sgk
xNbAHdRxi0nMfYSX0AbvNPfMPXZupKOJRWd0SWXLxMZ2bYVFqeENkeXRpmwb8+L9d3hyqNW/VUfM
Akmyow1OqSuKu8j0AlNJzW/IV2CVbqTNxyZNzpmYn3pfUCj+d6ijm4oYxB5oQnnBmHhIWut4jcbU
1kJMwC2gmvhOvv9ox6emDk5wpXbD7V51oK2j8Uh/EHwb8iGclEnbwUeagWpJb5vroAgNYx63Tkx5
x5BFf+YkO57UXyN7mLWzVtgXx2zGTB9gOer6ELp97v4s69q7yGkHo6Gv1Wf24KmhkFVUOZuRJLTM
ozPGRqO/kEIdoNGO7k/A9mYAUeJJjJ1yLpE4fn/rU0EgW1WEURPm5j08Vopi6PQ0Bt+qGPMN3Rjt
Y1dOnU/jwn4o3OIcT+749GS4la6LfgxoRlQxj55MEwMeKa43hrOSgp603Z31i04Bu4KGal3zPejs
nXlzx0faOijHCVGbuaaC3lGcmlpjK5wazKZLA/RaV6x8PyJQ8tzBHt4ScVghBaD6Mhla9yWR8/T4
x0uWkIa3SAJl8MxHG3+MabB1shRhKTuxE/m2rh+MMh7uysS1QtqwNRCS+txDn1hDcPXZIqsvqwOP
6vDFjgPxPoOIMEcM4HNk68oSEL/aP+MuBVzw/iOeWEXrpYHq1KqSy2I6HMzrvGjMMfoKSRbzrSjN
7L7T+vQKZywttDs9OjOl2skBLWRcESbEAuRYyrxInViN80YAT+/0W51qLs0Y1xbfClF7+3acpicn
WfLLTPT6Pflf8YlasRG20Hdbv/TooEVemVKwgsMRRnVk+BrG4+eC55PfErDaKi0I3PR4tc9k8JhN
ZyCVVdh6rXAXnwVi7btC6fedbRXf338Nv+Kc3wlk60p3IMBATwfToL6J7HrAi52chzCBM3bnRLPz
LLxhfJzqwbhNdQrCehylT15Ppbdo5+oK19V0A8spusrTot+PTj1523/nS5GImshIIilzLCjTUQ7V
V+ujMG/s8srOpLdZFrv3xzEaQ1dS7TJpzQd1L6ybXl2a0CpqMN+8+bAdkGrHnbU+Ey+eOoYwqnEJ
vVGUMI81e0D7x1Gt05FepqS8AmQuto1wxw/kWN/yJnZoSc3tmVPo1JjoQhAOIy7LBXZ0cyHSqS7K
FIsQGlEGQEYf186VcO4z6Y65T6+PGkQZmc6Zy+TkuLgMrNqWoBjs4yOXpvmSUJvD69ywaTeIahWc
HbAtpfmSwK1V1GSb5a155r2fHBcpxPXgg+19/NprkczpYFUiVPXC2DtZbtsgj0V2FUEN34y11Oih
wDw7cxSt03i8Bdhy3GoIaSP3eKTTMIEAHnQDWggSm+Nzms79Rh9s6/n9RX3iSsEWCG45Gxt1yWOx
AeCmhSW8pedwq7PQQ57oAg4BmIs+/gm3eSSbnPWAaMFAonUwzsR3J6ZW50Xi92lqoPuOQxFCB9nl
WsJSKjL7KrNB17s4Ou0IWvtQVDpov7Y/p6xz4jBjUGowBAor1f1o/XK5IVDrcY0NAy1n5FW4sCU1
+NyJ0sCxpvHP9yiaSPp6b2PSrB5fm26/CjXbrgjNQipXvd139wng33qrQqRMA7UQ8VZ6jrx7/82e
mlsKAkR5TKyOc/PhVSagV1gA7kWoDIvYyVor98Jq1BAqrnunA2mHTdjJ+39jUJOKx2petIbTh4M2
ZZ+qhcVlbedJfTXDLIdmYSnf46aZd2j83OLDK/MzO+VEhEBkwBLWmUcd5f7DQWWUOXZhRiKso7Kn
Mm4MjwJfzgIYewdf9f0nPBG344gBwZlVu1oIHYcjQtfHYZyIwSQEZAOu2aU1LcajQtvTF1C8AwNt
763Il+7z+yO/Ud3lUqRvitfsqrC1OuQePqdaLVz90gN+RPGApoZsb1t6lj/haMht0hgYqRpNZ313
m6jBO1frxwUkauNdFviEP9PCma4afaqSDSAoKAXvf7tTu4rrmo1FaZO84uglWOOkKpzcXI4u2DYo
qQD9gUDc0EhX/Sge/1QC8NdkUPGmbkuYhsnG4WTIxNWctiWLScBT+pZA4kCnmrlLdaH/+QWwqgmD
LcWnTcVz5nAoGkxGn0AeCyNg6Dui4I8Vu3zHAUM643XWB08v8/DPpxPrXATykN7HuOdoI8F/q21w
3kNolTXlA60aPkxpJUMvAodi4hT38P54p04LxPhczyDIc/GQOnxGt1IXqFDVGI5mpO7nZNAg2vfi
Gaqkhlp1Gd3adZ2fKyWcWjTIn2IAgzbmKq94OOqYJt4UQzsIq8EyAttrAaIVqbIBR6isugXGmTd5
4qQwQBGbBu8TE5Hj8RqXE5gu9RRaMs5vGivtPnW6KXeU2PIv70/oyaFgOaLchqsavkiHj6Y5SNg4
MUM5bSkvYmlDVFQGsOFp3VZnTC1PTKMJG5v7m97gqv93OFZVm/BToFKEeRtH28qeXksz1fd4rAFg
BsN9Zm2eeDQkN1ECpiOM5sRxkkTLfaBPrE5hz3kVggHMdyAgTMDn9jml8V/Kb0dR0BoCYZ2GDBi1
5aMzz04AmdnpPIciS+TeMlA3aFNluMezGIXcSfQko2p1lw69etk3sG+s3ls+qNMQf02RzP4G+9tE
CcHo9uPq4eIYVvQYR91w65ICXrIUsn0FxWUfx7k4J1/2S0buzZdfU1ZKkNZbY6xFM/DeBCkXWl1f
AyaKoGlZ+mxd4W1XfarBfBDAyjn+TN7ZXdRtii4JoCLlVRh1CmUE4YB+8/6yPHF90R+gr6YR5jh0
vA6XiqrUiKd2LBXNFgqwpNJd1ZlGVFvAfiFlke8XxeshYdbGmZzu1MhU6ilr051Ayej4hLGGpHGS
eA4z1fmBR4VJrL6IW5jnVqgJvfhk92PqT703nAkyTyxXmiKrNzE9N9Cd+uEjx3DDKtFoc4h6egIQ
zc59zAWN0GqxyXt/dk+couhyr+NQGUf/5OgZDVHEBjfhjLZDtML4zancgemZ/WaYgUHKpds7rT6e
ecAT2389ZHCtICZQ9eOKutSsoctrCPCNRAFFBTsLqhtZj/0yzRUnABIgTfD+g76ZU1YzsaW1dioo
7h0nJ0AFam12B8nuS/vbXkuqnV6b0w7Q5bke4qmhWLDIGRPAuG887JqsGO3MQS9jhWdewsxL/Xx0
QSRR3z4Tw5waCiUqgzfo2hZBxeFKqbRGZq6tyBDKMPX6sjOHwALkkgBomooza2W9wQ8OB0QGKVOi
q065FYju0U50YdGAmUVeIQVYfQtWO7NhyNUItfzxq+LsIdfRmT/+O3ooLUYcIW4NGRYjegkmjDDo
MRgEx17dvrw/1Jvlv+om2kTFnNhkHb+0L39r7di5h1TBWj6H1NruxdA3YQ/3ciMGRW4phMtPqlZM
f3qnr4NSS18lZ0kCjv2zEjT0oLJqgJQAuqGvoacPlaSC5whgtO8/34n1wVAGXgXrwxEmHa4PG1ac
Br5xxUMJ7G2tno49+nSA5z3nn925//g+/2f8Wt/9cyH0//gv/v29biQSYIk4+uc/PjSv1aPoXl/F
zUvzX+uv/u+PHv7iP27S713d1z/F8U8d/BJ//1/jb17Ey8E/IEvAILofXjv58NrD8fk1AN90/cn/
74d/ef31V55k8/r3v36vh0qsfy1O6+qv//ro4sff/7qev//x+5//12e3LyW/dv3S/8V/SV7Kl/74
l15fevH3vyqO/jeHvIsiuMdZC0Oc43B6/fWRq/4NmUq8Lg1yex1yHC+wqjuRMKrzN52+AEVkSg0r
mISP+nr49ZH6N/4MNWYOMrJlnXjmf77ewXv6v/f2F5SG7uq0Ev3f/3q4rQEX4MvIYqTfiIytDSDn
cI1Y3dRLot1m5yUj3FQD7kbV2c2ZRX+40/5nFKAFXKXI4B0LysfWMJjGjIRHHEFYFBESA6pXQmcG
TzrXcHdFZZ7z6Tj5ZHjCc/LTb3+T4S11gqyPaTe7Emm3UAIrDBQVIdvfXve/5vP3+ft1Hf/fufjP
R6NWQh+TXJJ+w1EwO8S1WK3gmx0VizbemOAC7Q0AQJi/cE6dQCYLmnqmSONrWQgFsAhaJ5dGVaXW
ttNaC8hfO+v+UJTfUn1aYagVReNHqPXGsNMbx4RgIHvlWiYVlI9Bs0Axc4nF7YOM0+Tp/ac5CgHX
p1lTDRxiUCq1V5vvw+UwAciAxTfWu35RTOhLeix9cxWIKqHuPw/Qz5BIaKDTCi/aZp067k2zybaS
hA+of4vE7pkvtObhh9NLLQgYHEAuSvlc4YdfyPbqJHW5vnEGcG0UUPT5C0ouYJbp3HyUEAHvlAWP
XSDetj+7lbFR1Nk843/xdiXpAPDwLsE5BS3kdQf/DgGwahOXEtSWdg4aDZ9SlGduRieVf3TxMfWU
SoiHwHXh0sLFd/SkSqpWajzFxS5tRhnArSsu4fG5Pgnmuf7Im+3IaUPhgzomjjCrcd3hA6E7pAMv
qpKdiRjAVTmLGaKUriHbUFcoh83KD41mcnYmCHszjYxK7IVnN7vyrXWHbOBnsm4oSVgJ/Cw1m4vL
Ie/L/ftLZp2ngxXjsFSAojCdvDbsHA8fDiW4sdWE1u5SrL0uufpyGFEyuxJF6/7pE/0aylxVE1fj
yON2RtRgCzX3U7tTRJ89JZF51StOd6Z/sa6u4+fhPaEbvPqN8L/D58kqvZiMrGl2aeRRnhRzvtfB
IX8oScJuCqD1f3pWO6t1ItAsrLnWPPboCEi5rTxbzu2udqc73UivoW73m0EZw3JWvluE6GcW/pt1
wYBUYNHFR4GR/sxRmBJx7C2V7XJQI+QdoFkRbSoD0N37y+L0KCRUVBxsOnVH0+gMlV7ahtPstEr3
VspDH2LkUP47o/A8wHXXqPJXfeC3kNJJkb1ycDPcTV0bhTKbvs0a/NX3H+UIpsibWWeMHUwcAC2I
itvhkkBIbGxZlTyLiSHLpE1VoGuL8LtF+1hq0r52oyzft/qSwL4f0m2rVzDhJgqu73+RU3MKSJRK
DguFGuL6+W9Pq6/dGD3izU1N3yCxQAFsqazozII80qD/5+OSLLKjVdxKQWIdDpPSPXZ7SA07b7W+
dIWONEEyhno5PUIjfEpamL4pvFdDrXdx2l5QTv46k0dDX4DLUWuR4ntxd+ZbnXx2DjLmHx9oaoKH
X8q04hxVPL3ZSWN4UrCD3pqtPBc3nRpkRUpzMVAnA9NzOIiBRK6tdgzSNPh9KspYBbTm4zPr6cSJ
CcycJiU5F8e8dxTC9L2b11k7N7uoq9Q9fnDpU86pdklBNztzOK9/6ugwWy/y1eBEBVr8K/74bcXQ
1onGoRua3VhTz4kqF8tP1ao2jZ7hwDznim+VrQw7rMPPPOTbTeOuNccVw4ep8Fr2P5zLCP5gZkJZ
2tlTP35Bowt7kz5Wdg153wbXMOtqcKb6tWcF30yIfF8WqxiOjVDqmZWzvrSDOaAXQ1Kmcz5Q2yWu
OPwiCuC7GrQEhOe4/akia0shBEJWJEBD5MOYb97fpG8u+zVHoG/I43MuYSZ5OFwfuXFfFkq1y8wy
y4MOJRPY5Czf2ywS0z5HGZW6yGjK5/fHfbN2GdcjlqEKYrJ1j+tYwrIR5puGajeRHt1gBiP8wout
M7fjLw/5o9kkn6AdSwIDbunYxmVe0+15kOhZDYp4buFvXXiyGPYREqRXsmnH1WppukhKXEKF4hS3
DvybED0JtJ+GcgE/ym/gHGI1QWFNdrOB90y1QdYeOsDm55Iu6H2ucA2SrIw7NAp4SXnbXqC7KTZz
FzeXBhqfIApmdEoUa7gHvTqGeYweDUo06lUFCoDWO5wmF1RgaCBsCdm5SnfILXfbPB4gjxRzftuU
i72RC+faH78GCilgoEgX+e84eKU6Wkw6it07msbWplQJ0dts/PL+IEe4oDVWAA5EPWM1RSOj1Y6O
kElH7lXiQrvrooLuafphtnETQuNDCSiyoAk6VneJoTzStwkzFJr9KbJ3yQCKz0CnRaua63ruOn+G
GXwmunhz4qzfjDwZRBZFJfK0w+U/4N2N+vrC8tfn4QJ+KC52DfxdXc9gVmoxO0DnFDBTBEnfn5Q3
x+rRyEdzYrVehkqhWu0gSE/BMFoorOXS2ZT/zdl5NclphWn4Dy1V5HBL0zA9UaMs3VCybBMOOcOv
3wftxaoZqin5xnaV5DrNiV94A5SQ/7LIoHxWJCFH/E3MOyzqKPdjEcBlM86FWcen2gQIevuDdk40
RUZlLSbJNHS3WbzQKi1MpfVEt70SaDnrqi3h5z8fREXtHBTAr6B3c13JklEn8iTlQaOgtr30qoUu
yagcrM3erqAQQf9dJu9Stv5TptZEVlilrA3BhR/auvgah8i4zu1YPqXpaN6DGMLuBpWro87z3iya
xEvorHMu6e9db0hkQZI+K6Y8iAs9+axncuFJzWjc3Z7GnUeGbNWic7GKtpFcXo+ytCihGjYiyGpe
mw9FVozP3Iqxhx6UfkLXLD6ope5M6Aq0JBgl41qrB9fjqdM41aqZ5oE0tFJgaHjBNUOkBWlpQz3t
i95TB4t3poChevtL18B98wBQb6cU5ih0vPna65Ed0LLDiG1LsMx54xnowZ2wAUGkGgDmB5NFPUdW
gfVem9RuWVXKAVxmZzmvhl9vgd8imp5NVEl9mwVIrE6wUGtxQqt/OohedpYTqXxeUz5xZehsRhEI
hldhazAKYuB3E5HnHSIqGBTEau8bWnNkRvd2UrksuVCAzK3mvc4GHrFIE1E19jRByZ/h5FV+HbkV
vtl2ap6c3lz9T2Id2J5VQv0Y7MvtJX27maA8cjZBkXHZQEy8ntMRg5QBgeIqSGvxwh2NK1tvSS91
j+1UVhWIbQyt/GxlkXd7XO3tNIOSoYZH5MJLZm+xTwqSHIghhGUADxsFSrQxw/JUprolPUxZrf2j
srxkIA3M8Nepj9sn0gCjPY1zKJeIi0/Olylb7FNv4QCAwmVjfoMEP1geNS7px5hmVuqiGgxjvcNF
GK2vvqPsaeEl+F4WkpWcqr4nbQErCqcbdelO8VU7bT8XRtdfNADb33ssXMZThTgX7bqxtV/Iczy1
lkz7mxat0iMo1MffhZ03/9yemrfbnAYsgTPFIpI9JO82S9LlUxoOaRVYjiR/a3mx3Q5ZnG+3R3kb
q9I5oydo0BqkGqBsHutiWLRcqrsykChwhNH0qIyO7YZa8dGem8pVW9s5uD02ToRr5LJmPCYJCdk/
DcJ1L/52fms5aVFfTwpEHfT+YuZjeD/L5eRxPqJ7R0WEHC3i4jzlFcz1Bu7jCxreR0Ha2+9efwTP
N0HKmqNsNnw+tSU0+jAPBmeNzjNnqO/7erEvClYHs5tbkfIghyiV3J7uvY/nAWSjW1zZhA6bBrCJ
xkS0GHoedAnicGlVys9MmOTpVgMDbuy65yRO7e9hB7kaXFHhp3W6BLd/xNurBr7s2hGj283Hb6MK
R4qbXI5h9EuFVn3EmCm5RAk4UmtEK6yPYpHSzmxTHCS60deFsA7G35+E337AZgcAl8qHGg2jAOxG
+Vp3S/o66YZA+HtEnBSX6ocIso8vCbRnBx2gWAKl+WAbvj1e15OwOV6oMCMvjrVQgJ73j6gr7PeG
vrQHb/TeIFipmb+qe/x7c6l3CAyYgyqvu0yL37WDjmcHHM+72+u5PwoUsl8rysa6PlAxIKK+QmqR
arm+cmhz9V0Tondze5S3RSFMZFTgbbgxyViYbq8KbUAwFj8WwqgU9QSESeIPE4oSHl0E6akz0Fip
+2l4V4Sk8wW+rYR2k/jH1jPtvEyS+VxU0FGiGZ1OHRHxPw4Krn/cZg7QOS0RUW1ZTrtcAjUr5lcp
tI5cVNdH/zryYRSDJjLQBuoaW7pSHI9a3StMQYFO3SdNq4vHpRYQBfX4IMt++y4yEj56K9l85dJs
dg564JHo9SwPZhTXYEMXmhsjAHaukuZ7ZxVHOcDRcJtrSVJ51XhcGE7GS1MDP++ZTRReUKlOL04o
Sd7tzbQ7Hh0eeC0rRHMLscYmZKwT1HADGdTVp1wrlUBCct2La9SYclSl/jiaYzotGyI5dFYon5to
bgyRZYlmxgtR43vMEAs+ixkRWMdu50ANMen44+8DrkDTWCOqoom2uV2KopWRLaK1hPQQYo9mH59t
o/yxKEv7YC156d8eboOC+/WmwtNzkMqAGwyWaZ3v395UKSpVEZaSCHjrBiTuxb8dGsxR1/llVLxI
chKh+kXwmmAuLNX3SWh7Vl6uHhq+VEaPJb0+DBJSHxFvL0PTVcvKgFDMA5sbHyz9zstLWZmNswJz
aT5slgKB66UYKjqIembJLs5orqa90JpHbHzuHC9vEAO4PTvr2d+cWjodvLfAWzi424vLiiIYBA4a
Y5rcjIFmIUBtd4k4oVv9hEi7eR9Zi0zpxGwPrsydi5mWH803PK7g+G9TtCEqEbMtJxHMEIk9CasF
DymiI8D5hgv1a/HBda5Qq1V2g//YLL4lL2OJwxWMO8RZMhpavlXE7cvUOdYd1hXJvRpay4+sSzTP
UXr5WR4m52JkjUCkbrCfk6w54nDvXJQwt7m81oLkqnBw/ZNatJ5wDYVHjV6gfNGwFfJ05Ak9RKeO
mpy7Q3GTAPiA+0MucT1UnQ02xV2+XuAuExRySuIbdfmlE86X2/toZzm5r2inrrh+Sj/rzv7tkOVq
Let2a6fkKmHulVrdgOK304NNs/7ezW6FNUoHgqQe2su2WtHKsz7nVZkG+cDOsQfF+dCng+z1YbgE
RT0cIRB25g94GQNyGtlAW0wbffWBfFBLAydS9HsaIJNvweK8t/viz9i+vzbq+kGkueDNLHqP1xPY
43iDem6HJHc+LLwyyGous6ZezD7VD97PXztsM42QHDD4AlsNs/jNYrVK2feDg7eQrowfnRoPI2cQ
ZWBUQ4OGSA4tUW7ku6WYkZ6tTf1pkcziotFAfIDrH77GCSp1MxWxvzUrMmoUCQ2wUdHgFVOTePKQ
i5OJMYarZVL6YIrMPM1FOODagnmFESI50eKw+qewCNy2cSVE5onK6krq28yfbIq6XfimiWaHZw6I
/c8GvMHb2/ztBU3NEYYTIBBY3tY2PVByHDCyAVemEt8WFNMr8zwYdh9MeloGCO6Ffs1S+7cHfbsL
eRR4ndevojG2VSfQ5rhDLDdOAqotwk/QEjnXJQAdyxo+3h5pJ/sg6yGM+7/+/hs20CSlsRxbGi4i
TSkFY4+ovKJ16j2Wdxq2DGqy2tSi8zjSQRix7z2ZUVMcPIJvrxL6MyDAaMJA/HoDPYF92tYAkJKg
AWPkG2XWnY3JKA9WckMIWg8cw+gUd7lRVhWPTRTZ9yiQ6Y6z+k6tlhxDJCnnJpVDT1rQK0A5QUPH
ue0eq7wsLnHYRC8zbi5RWBmPyzhgqMgmftDmpQ4O1mCtKV+fzl/sUEoPxsrq0zbxpkLvBTyquq6B
FF6kZMRFBa+wOwPbDHcuium5UCFyYp+F9oe6WPhwITy7NMlyDlsQUrd/zt7mo+iG6Nd6t5PbXJ8r
w5xGvS7NOEAPz/gWzrPsDyRDEBqF8Xx7qLexCKvO91KPJl57c4QNXK1MrTNEILO9qZiijZ0Cznbn
qETfv9A1t4smFMHG4qjUtrfvyV1UxCRAL6Oqtplzte+SYdZqEaipI52nSU1xl1Lwr9KG8a5bqkd9
lp6Q6cvduZrVALHq5sPtj9+ZZ3Ia+IY2ryih8eb+ssa+72M1EkThdYk8stzcaSVi8dgYGAcHbOcS
g1IDpB/BIeZ6227QkjQ251+vmqq29xJGz/c4WXcQgW1xbtFJcPsOhuPt79s51SonGvgofFmizc0+
sswCfDhCv8GsatIJ07HGo0l5GO/tTaO1tpepE2Nvbm2eUa2o7WKp9TTg4XteptR+mXNbvjgoSCJd
JzosKyocDFeGAaBqKbmgVDx7faK3GFvhLVHltvRI6+BBqZTq8+0p2P1tANyoK9H642a7Pkq4/GUm
rpJpgFPms7D1+jG1oX+DztQP5Kz2Jpu3Ym1BI2aF7OH1SLpQusrM8jTQsF9fsCzMbZSu+/aIXvA2
HgNFR4fFslHOA9W62bQEY9KiVAWhmAb7JtTNyEXd859UlV+4t7KDq2hv366dPqSkIKHRULr+qq5B
EtUASxSQQYb+0urEzBjMurOe1z5Kl9jr9NmfyWT9eiaI02lygBuA4rdNkNLMwc4SJ+AgL8rER4ks
8qHaNb42aEd901996c3Nv+YEq5AkTxMST9cfKDuJEo9yyAaRlA9xZ+Jh0D0TgD6GhnoeYusuNepL
K6iNhoqrDdZ7uUYduWyf7aT1UNb6po3NMyLpn6xquLu9d99icQFlOzDXKNiB2nC2qmyWJaSZYC8N
Mkqf6HzqGBhNleJaSjJ6Zi4Mf0yb6nlBW/rCJ0ZnrOVwWpF6EzhNdFRD2Mnr1p/zC+1EsEwj4Hqq
6paYSDScpXSYsaeETvow5c2PrK9wAm3H9wgpyB7wbxoDwFZPwuwmmLxGc9bqrvVjQWPs9gStA75Z
O8Q2yGhXRJy+OdxY0U6yOnLxpJWlX4B7OBiTyTWKZ7J6qXKN7nHsmF9KRDDu5gXX29vD7514CJM0
Rdg5K6roej4GyyqRd2B5cFojmVdqHalstBZuj7L7kVB5wR0TMVFPuR4lLPEKHKSZUWibnGIqnp9l
e1Y8qtGo9nPsT6hYyC40j/y5LfUj//FfX/Fmkkkz6axCESPavx5/SvNIQnuZLDNTSF7i1x6WNoYi
l1ERp0q2z7UGbYAFRo7qBY/PzHXq9IWa4MdmrIJFCf1KtrwOKegcRWaRiHvVzu6R2XtowaToRfqz
E9WjFQ2PABdPNZK0cjX+a8zVY6HS6FKTs2FEH7H7eYfPw7OCkR0YGUTmoBCYuClNjjgtjvpumsSX
vC5/rlGrhRUpyfE9kF2fVO5Jszkfc3cRUogQHla+AHLGYs2Q7IuoK39EGQbTu1OVhA9T5Nzjd/c0
dr3f5+oll5R3qKdc5Dn6KYnxIR51BAriF1VgpMlgXIKZx9t9Gs3yaydpd4NtBOFUXEIFr3p7rC9S
W/+HuAXyB7XDVYYC7dvrJbG0PqrHkYMYF/RDE22S/Rypbn6G43y8vft297i9otVWJSdaBtdDTUht
9o5Y30/8egOoUtj09NkRyH9/FJ1xKDEQSWxCwVo4KSg0OQ2KyKnvR3YS3GO1/A8vNDxOIs6VSQAU
7vpb6gmpxcwc00DvlcWLQjn1JOwuLrdnbCfi4CCqvCgric341WH+rSpTTYbAYmVKA3BSOkgj3ANs
UWApWR11ZHciAUaiQ09LZ+VwrknNbyOhAK3Hqc7NMJv28jhIQj+tit4XjHfwNxJVeZAr7KwS8R1q
CWTEJMbaJvLIKfXhMceXZVThH/qxxx7EDI+wzfujcE9SrV47s5v7jiJCn8tEkQHStrmb5YZ5jgbe
3NurtDsKnFD5/wL/7V6wiFIxoWLuCnOuH8zEGfCUb480OHf3AnXHVU2FkquyeSF4sRdVi/s0gPwd
+XqX49EcFegsWVV0vv1Bv4pVm3t61a2D475KK7NA17thGGSsnTooHenM9eDSz8jrk20l7XjXYKDx
0kt5uZwT1RKNDzSsM04LReLxvtFzqKNNHC4PliRji8c5KZGmklXxBaXx+qNYnL+NcFnOEmYLn6fE
rLOzsCTAesXsZE/KDMDBrStr0O97o1INl7/RfYigtONfr4zDGEyzmRLrYwoYnXQyu58WaFRfYGgN
AiLC0PGeE18rWOU0jn7GtWL4ajZJigEYknhdUBsD3rgJ7KrxVCiDGWQl+OITrmfqN5m8PcVIRM8v
uTLgUsZC/ASQYkyuhrmhV2A6/NLUs68WSLKg6osYpFvST3s32sAxAB6q2feqc3A2Lax5ujPRMMSV
yjEGcWrt3PyaVbL8Ht4rLCy765ovMW4bfy0LHdpTDEHc8XizxVeOzIX/ExdtIzN02NRoyrhOZaQd
fgyD+U0Tqfa+IQ0yQEGNQpyKwUTivxYIVCM+a5a4ci7mHabXVeq1S688Mmf9ct9UafSpFnZ9mSn3
vkPkvzn3M6x8q1zUp3pUel9G5vrOSSysc/FKnBy3qfBdOVlmvXzR2gl9ZjuU4ty7vd128oK1eUWt
hKY9JZ3NzpYaHAhK2UiwL6U0XDn2Pz1SB5ihpO/kpurv0bjXDwKhvSNL4I1q7opwpE13vcGbWCvI
K6mpW/jleFMrLdBazfigprl3qXKK0Gih6MeDtLnk+qhjPukeByO5HrGMipvvUhmTr2It/rSMSu3f
nsm9O4ISqgPSCZIbJO7rz5LlUR5bLCICraMaZgu2HyZkIhhz+9PtkfbWjHwR4j1FaLB6mwkshnyh
WDUlqFWlnS9FGv4HxUx5PZ/HoCbT+yszl/DgXtqbz1V8zQFiQvF2K0aGJNgQYkFGJ2Sc1Hv253DR
8qkMynT6SX9NPtgkO7NJkRhdTYBK8FntTbTahD2WymZLFl7F+ckRRulVVfL3Av3o4MP2sjOGoslD
ZRqww7ZnbKtL04qShN+0m/xjmPGYyHajeLgJWqdERxpGAQZwRoc59sYwMh8atWrP0ULwGQ3yERtl
Z3Gvfs06Mb8FA3ae1pYc0suYpvE0lGV3MnI9x/xWgAQWUn5xdK672xtqd7I1sDtrk5fAbTNm13FP
WsiwBRC0nbNu4HzUVzhaLRZma7eH2tlGaNIQuMG00WnUbmIdrv3I5nUj5F1EdgcMXfajNC1OXa23
Z7mlRn97vB2yyCqC8/8Dbp7T0U77SQUgjHEpOL0IeysMp3WqhE1Ye7h5YxpchtKlTIvCV6tRO+Hx
6JyhzR0EXeuh3DzrFMwBXFBSor5mbw7tiIqsiQ8ee4sD7Q1NV1GUxuEc8+4zPs35uWv1OsD8Ft/1
qj86Tup6+2yHp1KP7gN9U8hBm5gZ2NNUpJbKnSEXgqZTeS4dbD1E/diZ/T9ok5z1OfFN0XwOx/QC
HuWRAA63RseTuuobeuBfLTW8ZGb+YsnDacr6j2rvzAeHfudl0FeRGLizVCHBA13v/QFqVFSvHaIR
k3DcTwrnLPrySJdiZ5TVg2BtRIEVgxp5PYoA8o7LcUSPZMYqve/VMhC2UA6+ZWfjrTxjrmek250V
bH89jJxpkNRxzvMxxUZeBi9CtOk6cZcvE/aGKAI8Oqievy+LLDzLTWycVbORA3Ts/r19At6euLVR
SdJncTdCbd0c7jHs2xlNKIp+sVo+4q5X3tWSpgakhOWPutasg2rX0Xjrn/92gcm9ikQTGA/fmtPZ
01OQXNOCOV0dzwZlgKY+kpN/e3uh30U1i9IKzV9ra9dRFNpUaYui+xhAy7YXygL+c2h3uDwvYGxx
hMXa/SMQDdRqq9YoP464E+QuAEjM9nTEkTTPcuYGe9Oy0B7wJrQxswRO2XpVZI72OR5SQCTL3Fr5
qdUMbAkHESrvw4qT4mZtMqUnB98i9dFucH2itoq7pRv3jdx6bT9pP7AUwza3zYsmdmVgyH87hRh/
wG3OvyZW2RHrAqUo3UZPGzzXlna5NLGu1n7aLlTbC3m0sxPOoJnpKpK0+POUye+RLZZlFyRzZ9/b
BXZbd6FR1s4pYZYehwQ5QC8yV8sqSzIWV8l0o/LMycHR3KhXL3XkVSvYavlk4q9GYep1ElafnOc5
+SIMCfkUOQyn7IQnrPx1Dgf9dbKTusJpepqyB7plk+3RxR+toVX8DHPu3DOdxQQINOTTE78+fRwa
VGzw6yxEeBK9rA1nuvHF+9t7ewc7SMi6Yk5Rd0KfdWtQpEpZCi7PclAwUC9C6zXJlfTGSd2uxEoI
ubrmLMp59ukYYDbfIpzIj6s49EnyYtfhcJ840hJ5RdvXXikfodF+Fbivb116zqv+E7YNhIXbCy2d
GrVLatvxWwtzkTqSUUUj6NcKwytjSzkRB7+H36jTMFsVSOnXGRW+vQg6LvN7cwaxHGI8ZRUf2J7n
21O3c0whNdNNQk9jTTfXW/K3Y2pV9ayEvEW+1cWP6Ehas9tI8muRlPoXBZNK//Zwb54/YlWKXKgo
oUlGcWjz/EVdncZxvSQBdkHjiW1ln5Y4HZ5snULglEZgJ8L2nAjl21Qt3UHQ8SamWgfnE+mz0Ld+
g5pbJlwCh7hNAjj9sYsXyjtzLD4rQmCO21f/orT07vbX7g5I25dQGUFSbp3ryU2kxa7HauAhG6ow
yETRfTBnqCvOTJ1Vrw3T7e3ujwsugPppDvLKM8lE6NvQSoIbFw98pdybRDAjLjBFOB/t6Tf7Zh2F
GIa3BMVGGPjXn+aICd5AxKfVkVJdIkOmbIvt4TluZywFQnGksbpO1dURWsejUEXRms4JNkbX4xWT
ailZXK95nPVcl7B+KSrZT6FZYEA7ono6qJWxti2OujZvwoTNwJvAsR6iZuotEp40T2Q3X6LBD4f2
CPm7M528zITdYPcBf20xdpOpt4OazAAWyqIPML2z/G6ZkrMpz9Nq0nTE/HsblkBW1hmPw7jiErYw
MCmKJDUN6zgIK1W9M/tMe19Fk3ZfRezU1k6qC55vWTAPRvigRFbphQnuTKmTSh9vn5Gd+TVofxL3
wtigr70Jw6oprSVcfmMC4vknruzRc2Io8uX2IL+ENTfb52qUzfZBpchoJBwYgzDGnRA2THpSpfYf
qjSwc3g+XPowF6ee/DSiIUGJz5vLGRM6OpquE6anuMPYlF6a7o1CPofmSqGa4/Oc0HFIeNYnWX4d
2/Rdl9M0AfCI7T2WzcAfHiiqmOe26/5MRZqmKgsI9GDtJYL04AxeH4i6r4bQUkUctK2ku+jptmdh
yp+ApQ0eBk1HpLy36fE6HqZrsNYobyjbfvhk5VK6dFYUxEP9N8akqpfOuvZOQDn38tB4b2izOIMZ
ix+5gDsqR2HmzyY8q0Ez/hjju/4WG+g6SAiuOGNTYyk05H1h+keBg1PgWdLGCJWgdjmF6kj5IzOJ
AbPlqECwcwOtHQA0B1bwGuya6wknY4xypWOjJm33WkSp+tGJ+vyDAkbgoxLr9alALj12s8oKj3bv
zjvC0JRcOKd0iIzN7qX4syhzksTBaJUPkbLEWPphtyvGjD62RQmxEwnk9OnrhABxmoevmWVdNLP+
ST3j79og8hrrgdr78K8ZC9q5GTGfNPyg63EXoXnqtU3/BIUiRfCp/mEZZXvuc/Tmo0o63T6HO4fd
JKHjZeJT1v7n9RxipWEas8McToXa+Y7VWb6jINTwH0YheWSdAFVY2zI9Rc4kgV0QBSNppMeOVuEX
zkfawbuLAuaNlhAECo7F5luEEDQQUT8CDLOckCOQvVhkyiU3+bRuKbA5p4J2sBV2JxDexqoyAf5l
21kTcpI7g6VFAaLuP+tOUc5GlOQHMeHbKgGBNKdcJfyn1Eed4vrTSiyPUhvIAUoPafWi16bitsoi
n6MC4+4i0jKPaoo4A/+TPklVjSNHk8lnsJvJB8Bp42kcJp2Kt268DEune3QDEZoNcbp6wI4ycyfR
808pO1Sl250d8CUIFlDFpvx6/bvTNEnCTpJZkt4ZXZxayDaG+N//sLuou6518vXm3RzGSpRhY9cM
IpttF2hpbuBdUFTen49ClAzjAvgipbjNKJrVIQ1sI/fdLghUFLPVnPo1Krg9ytvEiZVeoTKr2A+U
yW2EmvfC0UOr4yaN5PRzPS76JZPpLplLggQPNRoPfBjUiRFU81JNr+i4WCAEgFIKkPB34zQPbika
0CxFUR9UEPZiFIr2eAcQF2Ayso351IhGfQT73Oct6X+AJsPhHuLXSc6X+h71y5RsmrcFkoHuzmYG
1bA3/RSL9aNZWid7Ez3QP4AEiEQTjcxtFRpV1KToRSf5c146L1EyPdaRZONZnuu+kWr5S1GNOcaK
4b80pfJ/8UIlAMAF9bXCwPb19pLt7HHk/Ijs6ZisCpNrJPlbwhY57di0din5VTbXHgJbeHKHUGv+
dJQVP0m0veqU892bx64tFRgWC8pPZqZOrtylzSXOxJGgxtsrlFGYz/UG5TxtmYW6PJuiUJbQB/Cn
ek01z3cJynwnVU2mOxV8yQnLhungZFHie7OcDEvrgjeVvgJ6NtdT2Caz1hhTF/q4cpVKojxWWl79
pBdky2dZF6gIg0tGwtgpGw1L1jZ7b4TWNLhNbkyKO6JU/xBVlvweoN38Ck5M4hGWX8zUcT5Egy6+
T6j36mcHkC1doEXNP8axpv6sNXNeTpXVz+ZpGRL5e58p+eTVuo11yyDwerrgZCmh5krDNjuFoVB7
L9OW9GPazFkIqzFxZjfJ4zByLQpdldcqqTN5iVFGoRcOhoT3nqQ2KdiXLHoa5i55bPI+/DaNUrxW
faofSdTPmStSiIyuClb2degr/ZMyTvm/RacWf6VVVCfoWcrGSFvSGNjOTkJeICV/Cb1zVuOj2vTa
QmaokDL3xC43JyIwa6yArJgQ3pdBYINu15yAUrTJD2l0lNxFfiD5Eqll/9lcZpjvkD8+K+VSLW6j
sQeCNFaLYFC7HoQQuNafk670L2ZSOAAvDbO5mxXdes0V+rygjlTpUWn0JDxrgHfuEGinR61KcvY9
luzxS1Hp7WumKwvO6HL7atM9OsVG/ij6XEJQDXfCAsBQRcGlGMOP5lAbD9wu1seM2uhrnaYhktLQ
k72mcOaHkra3c9dJaaK7Ajk0yWvstpL/qizR2a4+OklyIifCKjO3BakCem1S6+ZS6Iw+PO/ou1Is
Q+31itI/p0Ms5qAxKkk//U/WpYjr1Co4ksSK4WJjSv4qCbN4HuTC+JShUpK7qG+G76ba6d5H4K8i
t7AF6Gkll2wKRLKIPtmZKb2OSZ5/vn3619N9fd9Ro4I8TjsMcZg39IGocawpFGnoRy3SoGGMQENf
KmpgteanPx8J5M7KQEUDg8z++igSWdRqE+VUxxEbeaja+N+uF/Wz7LTJQei5900AxFAnJ4gHnb6J
Dco0iuJhihmJ1MCvo7x5WKrQOLW99PX2N71FwgOvRZkMxRvuTrqzm6GEXdm2xAb1q6hFpglv2I+S
Raefu0G74yGZvVhv6fQDMPbiaIAnKfKjq/XX92zWkB/BD8A4am31bC65sdKA0o2h4+eRufjZhGat
MTmTX+rFJ3XuHyBKN64Z2uPJCNsfRWpT3Oid8qGRun8i53sqjQ9dF35LbPPBjDXz375aojsMAaqD
V35nXSgkwS0kk5W5kjeTNdXWossle62T2iFoYvvvrM37M/zo0L29LjuvjU5fF5iWTuHxTexsRyHA
LS0L/dAwS2/IDdp9vWV5VLNllCAybXJ1kCB/vu9o/qxqVaueFni16x2OS9yYMgylaZz2vg6dMruR
mo53/F3zP0zl6iJur51jNJ43h8lSOt2JC4ZyRCy7fSJiF8BQjZ5ktxx81e4eJyplf9twbCCfXn+W
Y4h+RMvD8YdmBCaD85F1diSjPbeL6pzxQB4uI4/vWTKUwavtqrjURBIHT/k6d9s9joQOOR7at3hq
bebWjJJoplLh+EuqYECJDY43xJPtJwsNazRxm4/1RHaSGcXRqu6OTG8FuScuFPbu9ecbch6nUkbZ
vIPcfS6KBmX7uLbvpQFpVZGM0ae5TJuzKgz1YJHfxn8A6RCAh3NITVnZxn92hJxKE8HB7UG5n+cK
pyV9do7UpvZOpULwzeJa7KYtSnis6dUkxeT4hRQmXpua4Q/YXo+g66yDhvju95CFgJihqPJGoFon
CKozoTq+npj1M13Dkp2bHIGN1vV4s1PA3hs8MqtBxvorfouaDRATDgEHoxRIOQ2N1vqaMmVPcpU2
TwWV14O7Zr21tuOpq1A5yBxqc29Y6E0aT6CMHF8q4vrFmRG9iaquwthhQDt8GVRv6LTc1Votfima
8ajPv3fVcZuSJ7BX8DvZXKqJsWSxjDG5H2rWeLHiyXmnppbk9jgpBfS7IIPJyfTl9v26dyZ+G3Qr
MTVWSgjSjUFbWpM/WzNMHzQrT3x4ePnr7OgNnOZG9yTL/Hh74N2vpRIKLhNqEFn59eJ25rQ04JJY
XPpniIY0pWdrWXYnd3Vzmru4/IAE18/bY+5UlCnBqEB1114SmcTmBsAJMQ2RcuKEKPGPMiN/IT2P
/x50Uzr12jz4CKUsjTsUuupbaVTcN2j2upHU5n7YGdzRc96CaZTwZjKsL4bU1O9aozOf1QWBgpwt
4kPWNe9q3QH/Q5PYp32PryXFNWCZaKsiB1fwv2r9z6bIo/e3v253+67aAuArgedsEel6OpVxOTKj
RiGJ1pXBWz30rUMgjzXCzyRDR1UoUfwgWxGGr07YHMmt7Nw/VHd5XHQKrpShNjd73CwW2RbPS4e9
wpMsJ9lTgt/LU2Pp+WnRivJJNob80e4sx22RrnfruB7fSeRxXqEI2TOFlV3yfrLvRqTF3LnHSTvL
YVGLuTZOgwyislvs8UGVFtnF+9oLEe+8Q2ULHcklN5+STInO6FvInwx7mNy2ai3PQeTvLEdt7Mkq
aJSJ33IyF1V5QGIQ1TRFo7U8JQtt7nOv0UTRUfiigarHXR3Y+VI86X0yf1WUSFxur9bOFYryIXK/
wB4ofG2DaLnPaklu2FNGlw9PlT04ZzmJtYMrbed4r1LvdKhQvKafudnwcW4koWrXBJSGZJ3xdUXs
tFJSL2paSkWzwBI373K/5DHxb3/fXiy74lbQ/eT2JjHZ3N54UQ3jQEeEnCrNL1Ws1cMDRHW1P9nm
JIeocFbz98xIlUsVcSDUWKDLlk3WGSbYNJ8Af+jfiqTpP3QVLggnJJ/kR1uOywKV6bZFgjlRkku8
WOMfM5pWlsXKZOJeIgrfNirELGwpk9Y5KxTtToqy7mSpUwU8uy69RdV7Dxsg5OZIKHzJ6Y9AhHun
SAPRy3u3Vvm2WNQIwMc0NyVBWg7EdlZDHCKrNrszlPDgCt7bggC2KBVxAQHm1a6v4KS1LWTw+FAl
GSI/sdHQw1daPtiCbylrzCfB+xoAYeKFfdj1MFOSJ3m7NER4zTgmPs7YduOCt0WAbyJUy07JkA4f
2qaJXlvHWO7HMEuyu0TKEtofYDvJgUrs4txucpIPtzfpL+Tr5slfC2Zgq6goUVhaX6nfQgwseKQ0
tDLHHzvTqyXn+5SCNJT7/FxExl1VioehzJ4dPF6XSH+fj/JfYlieqjm/j5rqta/H81glJ0MuPgwU
xqtOOwlrupOU8qwiZSw50OojNkyvDR4cnsZVkZY5mN+dh5Si3wobgKxJPW6TQCSZ2QsoDrZPggTS
tQefkle9fmrxbFKcrvOsFRh6MG/r1tjOG4198ArkygTym3slm2XRY2Nt+7PVtx/DJDVeHGATBUXv
SfC5dee4ZO/NXxDX1a8grsfGbXvnh9RQknLrIZlfZsjmP0OwjY2nT9NTSnU+d2MjSb+pkoLA5YxS
6pdMGF3sNiUaqqc5DNWvIkyVIzbvzsPJDNI6QVURvNM2L5h6NOzjYrb9zvmRZfnygPRtfikqYGX2
gFJzIwvTjetGnLUI5sPtqdzp0a7aTAZwHRC1EIo3r2YWKqFVwSfx09Vf1Urr/+XsvJrjxs68/1Vc
c73wIoettS8ANLpJNimKSiPdoGRJg5wzPv37O1z7tRrsJVZT5bI9Q4kHODjhCf9wp4TdUUrb93Jk
0/pWykAa8nelozzFpvSHDlVGTbo9Kd6rq8iidUR+9Hx9X24EBTnkKAORFqyR86BMsajfr9yXZRJh
H9r0rhX+eP3Fr50+oO1Jh0QUCJzpcsRpyNF6Ii8OamVCg6iwLa+KOYJeH+UZObNdqZxweDBAL4bJ
vN3hiYySy8D11kfLF0i7dlAWLcQUAOK+mhWJW2c0w2saKjdzVrYnEMeD5yix8cEOZ8iriaUfTSVq
jusqGrdJOZ1oZcfnBcXGO8QItSCvKd/OZpw/oOr+6w1LIaouMEECZKJvhdW7VZPKrtbsoBnV7I4W
nxrI6tS5caS2R2dNpftIkuadI+XqpyFGhvEMwwyEy+WnoR6+osyy2gGVmZQKZmPiWdwYOxHCtW1H
oRK2FO1KsrzNvWCubd1q4WQHuWJXAawlk7Lo5AQNfnYfDCPpzsmaOHdFOdrv2rzJd4a/Vg2hCCIE
ZlAmEOThy7cM27FxconxsyVFaoVwjFgyS24qkBFeH8bOOytPJqKAaXVlK6N6bg57LsFXZ1rAvkDy
cTtum59SnQC9Gql+2DGWuUto6aceyQ3/9U3w+iiOvNlqBnjFmcq5HUha252HrkQxwJH6nQm9Ogp4
OQWAGbB9W/z8p7uUqs1CgaVjqeIvfW8OiuVHNiIuf+JdwLKgd0RIC5TtcpTcyLRCH0bWZhJHHMjm
uxI1xJ1D+drSBIQHXxCek9BAvxxEtXGp6xROwzku1Te5vSYPq0MgJi12etJyC82QuUP4oanUgwPa
bOcdr+Wp9Lp4AuwX4ZZuWf6hpWWVjtoyWyO20JlK2xWedzZgbtDY9pfedNLfdS2bKxdTJXl1E9mQ
Mo+7czZujXRcbRfrnjrCZacM/xhGam6uI1Wj7QM0suh1lAbKo8rCe0R4cqK21zowfc1Uz0cva6z6
zYoxXORpA/+NG3gjOimWUzxxfEZPmpN3O17E19IUYm36xsRgIPs3dyCojLgem5wYpoIeDsTdIHrg
VoCiOZ1ScupDrw2GN8vW8u715XTt3hMkYTqKnEEwLC6/dKaqjUlDnVtojeLHFjsIvzGz35W2fWcP
9lNsrXugSBEabS+kn0fcLGA9twG4yNxDaCn7tFG+5Za6nmB+eeu0Sjt78lrwjfcGGDBkfeG1bQl7
TTskQzZwy+aTVP5etNXcuDW63oemQ6siJvI4A6inw7FIH2Ozd24n1Cn9WbMzb7CH741i/bIjIORy
rnXB7gMpAZ74csZbR7IHiSZIEKH6dipLfbz9P2QdV77rxSibHbyOcRtF4mBdECU4oiauB6gCmnQV
u+4xi5bkjST/iXwKDTZMikVRi7Rbu3wz1u4kOeKY1ap1IhFYF88UxY3XV+xLAS8mEB0doXHzjPPZ
LCATI0KlAqpIcUkd3xqDExOvFI0/x0p86CLF/tim/RIsXdj6nb5ot5VW6l/pP45vFCPMb+NMkrx1
AHbx+oNdOTRJBAQqlOwZR+FNpIVarN6PFQo1eC22LodkJ0wmyZQG2fCKrKB5pklKMBraJ1tuxw+v
j/5SRMZB0knMCRIJMPLlzbQUJCIrzYwwIGUcW89Jo+k+Do2x9hJIHEj04W/oZ3YXPSmN0E4RpP7Y
TSTJulv7xsDaEcywa5ckKL5E1/iAGVMeB2mV5GIvsLvczM71nce+cvJBpiU3FqRQgJGb88eaVUNK
J1FxctTpfhmG4raRmuGjk8fIi4zopVgUvgK5C80d7s2V65p2BL1iqOpARra91UxWKJwNiCJQOxq+
K+k8eOLm2NFcvDLKMwSSnW4J5Vvjck84aZ6O5mpbgbJgzuo6dq11rqHXhfv653+536GbArQUPD1O
uW05Wc6tVqu60QrCzsl9WcripzhtU5yYZ+s4k/a4hRNmT788qGi2gC4CCiNAMZcvx3Ks60zBukQP
1a5xV9tZHitH+RSaanuu6rX81lqzuRMcXDnSKRtCwhQFC3TFtm0ePI0S6k+xFSCeHd1ScO2eFoPa
gh0pGtqq1EsbpQ4fWgfMyTybzgPyIXVQmTQxO5vutW7Vv54wUCZj61PLFFDXLSYoHuwwsjvNDHIn
zE9a1gxHLG2bw+vT/fLmZBR4rujxgeuCZnc53XWuxwneZWaA411+aoknfJREfBT1ZpKUak9Edm+4
zdLtNKfrWVVmAAvI9Dq5bg/OCIJXtobQV5Px16N0tj/JHh01DSHK5+/+U/yc5FIrrdJiBrNWt8e5
pweb19K0s3xeHjiMIgJ0zmjMHrddprYzNSwdOjMwQzXztbCb345apAHBkxgPD+SzBeLAW5N5j1wo
5usy8KHQCBabW5+iMA3vy8+XR7VT5EttBiCgJW/JO+Tw9Ly5STJr3GtFvByK1wPOwYRCHNpWNusc
eRwCSCNIqkm9gZYX3shz1qQ7h86VNxICQNhk0L0nptuEMtQMigjSlRHksRTdZUmqnkZgREHVWNXO
aX1lKFi1NGoEkhEW1uZy1YcYsYkyhtedSBXSeWvj4Tzi+HW17pWCrg4lhO2EVxnwrM13irs46drJ
0YPSSKpAmpDAjSZ1OiqQCXcW45VTG08wU8b1QgACtnBsGmn4cK+6HmB7Dc82CxF/jCPjQV6T7JPS
KvKRkt2689WudCaYRnaBDqMaEtSWMo+dvL1gR62hY0sS3ExI28015NPc0m/HPGvRwRz1pylSv6WO
lrzLNGCEeMEkwbw6zjHODOV2RUvEN3O9DyI7y4O6a2W3R8zobIXTx9dPvStz9FwkI17GPQ6hs8tt
Q0YSkgSu9BoK3eaw42wIPB0k2qktwvj0+mBXzjzyTtrPzI3ASYu18dMZRI/OsZF/0gNs0LU7Qg/j
KC3SiM4hBiiLVEy/jPonzALeQ7aLNCcIy8vxprye2MIgcsMV2GarwHIu7CLZeasrK/qZrYShs5Cl
2G4eKx3Tps4TRjEX/cl08uUQ5WuP3D/H+esTKB54c8iRyEJQp3kEBHwLU8WCPC+11KIquLTKm9Dp
IkQJkr1Q+wrYH/EsTnFEuGlm09K+nLemsGYDyVY1wKxYupUcO3zqsqimK4WOSeYmulQd7Kaeb3Af
m38UVbsE5azPNy36EG9o0Rh3jkk71EiaakV0J8/Rp1AyvFeS2B2seO08QJHmo5HHS/CrE0RzmHKm
qPmy+azNQdZrTdWbta0GmUGRPa/Db7bdRn9mECHlghioJiLCy+lRmrUYEFFWA/y8RyByVffFjJry
/euv8nKzYJNMmoe2FEUi+u6Xo+hFlKWIEVBaRmHPpQ8Te2vfkyYAo0AlOtnl/728uy8HVC8HlCaY
3ulsWohdSP3tkrcVtcu4+DFVWXIbn2O4fsoweqRnFlIvA5lYMscBslDT5wKnKyjhlvPUdVVzsBJq
nOSQ5bGrEdh7fV5ebjcek7aaKB/TUNk2/LRkbQDtWVawJFnjNQOBYD3JgwsWQNv50FfoBoyFdgBF
XM4rrpLLKcG3yAHDhf12EiGFCPWs9ZWqUjypSecgLGsq5ch338h11fkoNS3+mOmSZ5ZNuXPGvNz4
PAjmBqKSS0K3pfbpDhkajA8rwJFsPE0h2vLa4uwVj64UrRkGJgHtAAgzLzBKUbnmXUj7mq5DBOcf
stIpCuPBbeyG7MqoUX9ZkGzMcSG7q0FDoxCpKDvf99qrCldN0W8ER7fFZVVpTNpDzz+II0vHczWu
PE0e9F8+SQn0BcgY+AKpxbbFKNe2UglDpiDpJ8sPl2k5paVVHl5fq9e2FE1pQjgxEgyqy/UjD+0M
i0YVlDYLEKCtzCdltX5MsUXSrSownqasuFWJAXZCn2ubRMicixKv0O4RD/bTTYukbB/mjc4krrV1
13dGeOjCHKtwpdwb6to5xelE6A3EFHES7XIoPBU0qV74XtMwl/6Y0tFSlCTFVbnnUjf0X09knlM0
WkQgaAUB53I8BaXrTponKzDVpbpRhyR38zG2d0KHq2/F+S52vTiAN281KosA7s9UFkrL9uia1KTh
SXlKiumDNjf54+sL5Zkidnmz81aiEUephvBxu8ET6n4x+EB2HqCmQ1U2sxc6gwoGeQkDNdKim1Ub
aSFRiQC8msy3Kt6QkD7q/FTM6PESKPa+Ivf6jZxqqEYUY+73UvIdJqJ6TydPAfJrVCelV+rbPhs/
rzn0CkcBmzCGxfCmLC3tAOkhchEEiXwFKXa/V8ChRGlYgvRf4+PrL3xtfqmiEZwJqo+87UtrzaDV
y0pFRWpzNcjzLAwoOzAenADaj5qyhykVH2w7wRxrwluTPgBS/5fLJqMBKIexbQZLX5Xo7A+OZzGP
foynhhdFWu120GNOaO6ap4n4K4B5gjHA1MZvEn2yT80waq4UrUtgrBjq5IM+eYsMk2TsCsVFS3+8
HzD9OUfcj/RN7O7WCe35ZJvj5A+rAHtO0XJjrU7rAQGTK9dBTfhUtyH+yDh7aB2qtWZlu4xim9WM
7VZqHNVFS++qGW2B/6iVto+StrWCrIBAWUtrd5un3HsrTcZPr3+ca8fWz3O1Wfy10sSsMRpEnaM2
btsX2kejN5Q3TZhqXqOp5hF5OcNzAE15r4985fAHz4WQnEPKSxFBLJufzq05qhy9sxKO5dFozsOM
trqSd93p9VGunI6g47jS0TMVZ+QmtAIlO2cm7OZgzHtsH3OjPiVadZ6Nuds5Rl6mV9hx/TTSZtUV
hYbUeR5xjESR4WlqOWGJAUhbWoEcWRKWua0stX9mEuFOEAOLIHXrbCLB5+ibLuXWMcr5WDq1RM8g
3cMzX5tEqvG0x0QDyNgWCuMmjmq9plCYtQMKNbJUopc2qbe9ZOxh5q4OxWkhADRgebdGx7HUJpGh
5BbBZtb4jaO+g+2bnroKlMLrK+NK+4OU56ehxAL9aQFWRT6A2TXNQDIN696x4jrowio763CwgtkJ
6y9Slf+R2nPvmmMT3yY2sd5Qtpbb5HJ7N5TmtxzA/05M9L88Fv0PdOKuUHf6sXSSvijYF1opy0dL
wTTTX+xKVQ9JJZuuDfcLWYpkWt7Uxaq3bmg03Z096XXnNzhgnMylAnqGzlHze9bL817x9ErKSPVd
NDmBB+MltRUNQuWKjz/yifTYRHoiDupqvlsd64virG9iCVSVrJDA6DDf4vRRG+bTqMb3k0A8D1ny
uNTSjamUHyuj9xZNfugsyZtWBGhf/7wvjxeiPQp3XDywYRAHu/y6He3HXq2MNUBQP7xB5W3wZHQA
dxbRy7tNjEKGLnyGSRJFK+unNWSHsjEgRrYGRhc3ZAP5fZiFD8rYmZ4lQ/X81XfiNqJkDQgJXsuL
Ck49hIkBUUkNBlVrAsiEOSTWTvrw+ijPYffm/hTpBwx3IiIqD5uXokhkrV1OedyWpBBkwDAtd44R
jYc+6ZH/wo8qKNSuPkU4n7j1Wk0n7O0an7g4PyyzNh0kLAMOWbGkJynP9QdnSNezOZlg37leD6m5
Kp/+AzqGAgrewK69xvRaLq3pAK5Fd2FM7SEbr0DjWLJU+9EHEwjirQzfsjZLZGW6GQiNvW9L3VUu
+jqjn8o62u7h3HuSNqpHSS3Wx9gpAV06CcWPojBONPZ3efcv1yaPQ5FKMNthem19OPDfnZc0dcwg
FtiWri1QMVIj/WiEOpJ0+Yrgry0lXiH0CeXc/NGO5QjxPM9cIvvRnVp5CFporDvLS3zXF9+dYgpQ
cvJOLszLxexIoHpygoWgi8MzIVH5zsyi5l0/ImZcy/IPM7HqUwHlN9BWFCpfX3XX5oQsjfYeOl0w
dTYXtTqNWWqmoRmQKi6+kswrZkXJnj/0y/0KXw0lUOpFRKOoMl6+4qCEU0fxm0ZbhTuvEQ7TuVzy
Dzo8jUPaO7+OZGI4XOLAY1rkZ1uIgqBqDElrmcEQh9YhnLXEb1SUtF+fuiuNPIbBs0KnFk3muRX9
KrpYU6SJBlOZZYOLjFLuUXL/tKqN4y/8/y/TguRG2xq3WlShO23f25Lhx8P88fUHeTm7WMwjM4kU
Egw1hF0vZ7dVO8WM8kkN5iX/TLKqeoYEATpychtIWtnvrNeXsQLDwRnje1L2R2HtcrjGGHV6qaUa
6KskDS4FpMEd8yK+U81K/+VG0OVY2+XJnYr0Y0YhMJTns2mO3y0VOc0/MX8YDqFWze7DvO3yhfIq
zIzWBJm5LHBU7cGRD9pSVwer7clJrWWvMnJtAg3I12ISAe7rIqT96fbCkncRgGElmK26dyv06t4Q
RpaHzlDmw+uvdm0oCngyBRJq2nQfLocq5QJFCbS9gCeU8mFIgJDJvY31mhVmO0NdW4WmeC0OEaiS
2/Ynur4QyHGFINXU9TdaVde3yPzWhwgY4F1Yl83OMhSr+vLY5C6mKAJDRZAztxg/jusli5OKV1tl
SoITZb1DgvUrGV9fHEK5KXwJVqI/587eDnh5aDK0So8AJi7xx9aHEsB5onZRrgQY3bfHCgcTt8Tg
ZmdCr4/CfkbmCPW9bdln7aWlUexEwc1X0b1+oMKE9sGev9m1FUIPlFQQ2SHIbZsVUg9tjYYpn024
AsDyWlasO2tMZPSm3XmhaysEUA43L4kTiJXNZkZKW4FZ1iiBnHa5m0az6bfxoPoRmb/bQyLeSQ2v
xB/AgxVs1ZDxMpCcEu/+00YTKL11kpC5zpU+eZRsBIN0OTLcDE+GQ8ECil0NPXHfdEL1JDfyeqOr
TeO1pdV54VSXOyv25fvzOOQ+yMgIUbdt6yTsSFNpassBlSTzsFT2AIovw9QN2ugButXXX937l8Nt
roVSrpSRIwjfw86GAiU3STBxXwawjN+/PtLLlUq8z8YXijHEZdsDrUNJoShKRhJ6H0enCadDrpTN
jvXMy5VKK5Gbh3orGSTMtMuvaXclOruVsyI215U3hORRUAL/vKH0ttdifqY6Xh4uINGQH0I/FlgQ
LajLsZyyKSKyTTkYhi7UvEmewy9rqRqa30wo/7ij1IWZP+XhSlSGq/pdCtC0DqK2iodb/sgUHUYj
yvQ3c97WT/RNok9FJ2Wo7LDifZDBEcoqa4XZ8JqYLH6zb9GnLRO7e1Kl4RsY4PoDLmGp4ob1sH5K
17Cd3L4dIEPGo6TSm0inPH8T2xMZQKGkjYL8r8SEZC2g19mqPsj5pMB00yb9i9ENnL6z6LT4v/rh
TTJ5QChUDARnfXN44OdEt9Qc5WDuiv7YzolMdhrHn18f5YpgFqetqGTSq6AcstU9iAlLIaGhHh/O
Eh3fZIofynJtkc5DDyE9G/UipTAcSiP1MTFrIJfaY//opEy7m4fack4kY7rLhrB/069ZCCcQhNVe
SipOr8slw4qh2CVaKhg9bWEXK3QnvrXSU0ueUZU369ij82GjNjzZ6+zPlS6triGptnxsxhyjzjB0
APN2uWlMVEAmvfcdEKF3FEPCr0bXJoWwxerzm9oMteJkOT3RQdo3GqiGpDsYnYVAqNbUyVdaxKNz
jBKDAWLkY1e30/CMhIxlQ8msQF2VLmlMqbiAD+rG07sqPGk99T84z6r6AMFnPSdWZz3J+oz3mNz0
ZeeHFl5hLjplcemhMzkcFBWZEk8JDWd200oe4XWNande0jr3UpiqcISLrPzaGSW2rp0sKZ8TQpP7
pMJr5bQUC3UbtOXVg43qewVYBIy6F6YoEbtd3Oqzn9vGMJ41p+jItbQYpZSYRiQ1YAryry+ol6ED
GBxCL/AKYJn0LahxkrNEnctsCbTZLO8Em9XXprh4aHsJKEvhxNDAu/KNmc17krMvT0pGBplB7ZCU
4QXHAp9UGsAOTfnWkMeTCiDV1+xy3FmLV0YhX9TwVeHOs9CruDy9CC91aUopj/RDOiEiu2J6oM/m
L0NDsasQe1/wLgn5NuexYjQWknz9GkRVn9yZoMO8xCzsP/EuP4+yCRqyBpK41rYrtKJm8ItmqQJH
g8n1+op4ebfwLsA9iBKYMLQjLmdssrNJQvOKGcvKxq3aRHP1rFy9iBNuJ218NhvcHBRA6EAJcmZq
ZGybdKPJW21sFhVEhz5QVojnIv/Ukk+1t7mkrpwIUt6cu1mOyjspa+FLx9qEw0wkL5Xkpppkm4d+
1fuvdR2PZ8fW4/Coh0vzwaHiHXttLcF6q6EDouLVOJLrtOuAXV9Vqg99CFvWHxsl3asfX9lRrDZR
QxCWCyDdLucvy7CGWqiLBoud2bfL1Ec0cDpBqZXV0ivtTjpIxUItPo6tX76DBJ6OgUFXEb5sKVh5
OaV44aR8ukiX/TyFGE/xWP4zowisoIC52SSJly8Ygei1ksVeAlIgKqxGMfmSFu4lFi8jREEJIFP7
FyblcpRWbgvoizrg/0WLP67G2B9BKObHCukfr3CQnHt92V9hV1Lbo0Uj6hcgBbch6bSaeTvQhQ0K
MM93ea+Olack66dIC5HcZnO7c00c7CyK8RGelPOIf3x9tEBJupo9lk9tuXY3chWNmIBh3SCNMsJv
SQWaaVKbk942xN51+l3v5fgDxKFy5wh6OV/i9OE0pfYBYGHbQza72hrkRp+DVlemIF2H4W5Qc+19
aMwqlr6DuRNSX4GriJ4WbEMkKdF80DfnBMHNGKLpMqP25IDdTpPoNom78HZW5Q/mrKUB8iRQR1A7
PJFtFJ5S6cN9UmsfXv9u156DVo0It0WPnnrm5UJpljA15bmfgKqW9e8AtnJoQfT9Hqs6av+QJMox
wAOmojxozbS8LRWrtXCCs76W+lTsiVS8PDzJ6oTKG2GgYEFuguU5TwyWxrOON91ErbWGs4HEnF8s
ufrLtwFAIYoZ3NoCS25s7hwrjbGLyhlqHKfoy7hIg98B3NnJNK5NL3VrKkHEBoJVvpleHLAcczTz
KaC0/R45ndDLR/q0y4pUzJyf1964na1J9yR1vDH69B8UGvYgcFeSV5JE0ikSKmJr4NCXn1hdDGvM
l3gKpgz1JIOVhLuiGr3Jda1xqepVlP8dLZjLofD6aeluwxQXhyqJeq9IRn3npBAL+/LS4mmoVdHX
oe9CQn35NFlN0WOUjDEoElN7qrt69aehinZ4hFdWEuru6KiJbid1+s01ojQ2xIiOUaRGbZDgj7p3
/Yp3iStLWrfzRs/Z/8+vJMiKoswmxEhJWrdVnGmCDE483QTKJKt48KU9cmayGieIGCcxIXPUrpVb
q6PWQ8sqi9NoVsNdrjRf1KIY9APU57Tx1qbKdHB70Vq4Q6RNH9tyVKRbzATTFqGEvITYQZj80PXx
+NFC4Od7Pla4O5X44aajzLrB+Mvcy5i297F4N0pwnFGi2wE29/JzyXUp6ciGYWQD1uwwoiz9eUaZ
+duAYU+g9rH9Ng+N/IstZdGNXk3WvV5LtYuKM72jBJXrWh/bu7aw1MVNM9nhpRTrBPoWgHQMpfz1
02y7tsTDUgWlQAPaSOAFLh+2rWvJDOehCSa9tLx4XS1Cl2ndCfG2dwWjsKDQMKFmjXrUtmcfWq3Q
B0ibAMwYJNGBRCeP68oNk+VLCY7k9Xd6QWcTw1HehVcGBF+A4C5fKo/sAmtrQE1TlzmHYlgWf9BH
05eEs7O9Gh1wykZ7q8+xfpJl/EydIpVOndH8I20nrlM16g5mN3Sumqm9m61tczMNtEsAqO6lQy96
3zyryn8EqBchbwAAm2cFphyPBKVBFZvxg7U0yVnLY+et2pvtjSJVdId6LWxxomirJ/iYy1NqVaLq
v4BRSfW0Vr21q7S3q6PvyaJfWRt0cGg1oGuBG89WFb1c8EM36qIJZmzaofFpcZBV0Z6vw5XtQhTE
KBALKDBt6xhWI2MJE9YYUS9t/oA8e3eP2dToDUlp3Ndhad6jQ5sdYoR1d1LRF4BQ5h4rAWyUAJyD
Bt9Sr8JCRX0Pr5MgN4qPhVk5bqTJCLG0mTy8m7EIewg7CLB6F36uMxN15myedq677amLkCRFe9mm
kg6niELL5efHxNlQJ0sbg3HFhjxpze62aWPpiJTGnrz41aFEp0pIFgnk9eVQaKBKSW+js7Zm9o8u
W7SbpUo+mUW9R4R4Ma/ipUxyAnIsEgO0YS9HQiu8KmqrGIMmxIhUjrHlsbJMe2cubXRoMqRaZmTz
/HDK2/eZXK4HXftlMgHPQG4sAjSHiF7b3jBmxGwrozMEqw3qQkuKnuui3zs+r8ypyMBtnfKrjFHy
Zk5TY3UgToYDVNcyA0jZhR6J0nBXUAPYuTOvDQUpy2BeKajTYr2c1LgDjmdV5gD2JJd9RY/y26pa
mtt52hPD2+5IMXVgQtkXVMtxQ9isydXQ5imOaLjHllx6kUSfZbCN7NRim+1qq9Y94d7bB6CE9lwy
XxiHiaERlKLUzGVB32zzkri2ae1Ut0MQJcuAaZimuEY9QKp3otZV4rWsXGpizbsuFjm4vB7NAeTZ
oLT13RI79SlUyXHZbkagaUWGv6G+vm/CMt3Jfa59C+HALpA2Amsjfv5zc4MeRhgDKA3kCUiCiUT9
sY3q8QBY2Nj57NtDGMgEVwDfgdKVkBvbJL9E9MuAuXwTOH0te4tOWDRM4d6V+YxI/TkgYxiD8hjl
U4F3g5h7+UbUPQFIRFUd9CksSz9buuUfmswqcKPFsm9nDHZgxeCX+pDPXYd1dhzjm1Quaqu49YT+
uptpnZEEdWmqfh7rWgsK0Or9FvJQYC15Pgjp9LA+1iN0dpf8Xf+sDB092HpN8KqOsq5aSGQnbBhQ
QqxvF7XH6U9OEo4NGdtod3GmDvBV2iadl5ul/Z1fJP8w9KH/UOtaFPnp2I3lYUB2C/3CpFkesFyt
PkwOVA83TI3YdrtaTz9OQ92ds1amuKSa4xgHTmig62GXyvDWGBVcdyMtE9I9iPPLcbG+L7IQwBc5
j9smuu7TtarGg57KEqQBKbEptph19zit3ZLsBGfbsImPgp6qiAwE8fPl5eCk+qSnRh3k1Tj7spbV
x8lxsWmqlcTaGUucVJsFQHhGjZ+MHpyVuVkASIgsILeLOgAB2/qFo4Y+Kr8ZyBs62LUlhT6SoHt3
/7M82OWoMNhMrFlFGYm4cJPaDDUMUJDfCW/YSaBHEz3P/MJshS/5uDpvjCZ3BnqGUwoUOOTHCCC2
8jfDirGaXhdoK4m5hF/Q6Fmnw2Imy0MzZJVx1Ku+iwNdRQA3bEMzo2+Vr/VhRlJ/uTGdNnla4PGO
rhRD8j4kTR+qbon1wyF0YqTUNJL42ZNSbcZmiAxR9eniQsG3ij6CNB2Z/RBYU5Rk6EgoMuL0WoO7
LN5h83qY7ERbbtpsXr7JejG+XWazutGF9eUi45TFMPrwXmLLYzS/jk7FrWFAQnk9BH5R6MQqy6Ew
zP8wq8JP5HI/l00vF1LdZRRF+JyplNJWLYZhfUzWOivgnFSZq8qtVrKjsrg/9X2t9ZTVeunLmqNa
dSOvY/VDG9YE+Bv1VHcoCmSc9EQm70obHN/dblxz2iZr1x/SujaLQ5TKa3NClQ5Ph6lcquLx9Zd6
kZZzNLFEhD+MBiqQab98qTgetD4b2iToMcmGsTTqw+rrmtQ8hosjWRhIJk7tZVLM3ZFDpWv9ca6d
3KtnGGWHytYVithh9T9h5H9+m/8r+lE9/s9y7f7+3/zzt6peQOPG/eYf//5m/NH2Q/vjL/df6+4v
wVB+/9onVfnf4pf8/790+Sv+fp98a6uu+qPf/qmLv8RI/3wS/2v/9eIfDiXow+Xt8KNdnn6QqfbP
A/DM4k/+X3/4lx/Pv+X9Uv/422/fqgF1Jn5bxMP/9s8f3Xz/22/PnsT/+fPv/+cPH74W/L33X5Pp
68u/8ONr1//tNzK/vxIjQVykYUEZV7A/ph/PP1GMv4JH4F8ihQjTUDSvS/RtYwY0/8r1j6UjKud0
HbFm+u0v8GaffyT/Fe2x5+sQ/Q2MTfTf/vVgFx/r3x/vL9RhHrGs6Tue5rJ3KAkVCE48hH4uF9OI
2IskzzJmKGflzXy2H4uT+piprnnXf9iTEro8XP89hrjcf4oTsMWR5ziLlLP5dniIP7pTIO1VG0RE
9O8T9N+/ehMXWE6G/MrKr9bO1lN4Hj9V5yqQ/xH9oe9wS0iZ/5chNtttmgyrX9VOPrfxmD321hIe
rAiR93Ro20NvGX3FPdHOt8gjnRa1626GJQlPUyfPQa4Cy8ZqWD+iSczGnKDoZHnduA29U78Js8RX
Ow1KtsCbLk1rekbcKL49Ei0QgdiHSVc7BGPT+kCbufUiJ4XPLseTTynDOph1aLtD2wm8NR6HSmva
n2wlNyiv2NE3iELVH5OTAUiuDf1UNgNwpGSOvFEuCrxITY7qtGwwC0B+8GhaxX0Zl7KnRE99V556
Z6wPBuGYl+ZDfMKDxHazUWpuhFbUIaJj9Cgj993bRqW5Kc6J79QEfT+ga/a7qNX04zjog9s3U/9d
robuEKZ6cSzSNPK45Kvfm9TW7rq2rY9qBT3DwIKbLDOX/MoqqmOXqV9JMqVj39sJkumdcj/GZvl+
aResBaJkusudtj5ngvIvhVg3RkvnMEQ/uwDo7W8WvuG+oeeyV4wNvmRoK9xkMlTVRDPQvozDyVPD
aXEdhCy8QpCskCivDwhpajep1nwukLO9T1XJPpTIIh1/6fz+11pFxfpyG6QSatTt3ChnSzlL+n1i
3bXrKW4ad+5s5NHvTKFeeGM7NxGO4a+PeZnL/HtI8e9/2nlOiExbJeXaudCmycMJRfX6JUu9dqhp
zqmNegyHeTxIsdId/syI5tbXc9AraxgWNiQveDJ9eXK1o+pne5LAGy7Cv96IltHlG1mLFTWL2PDt
gH+ya96nw2F+LHgdabh1AHY/xeUdWHLq09Q+XWhuNPGT21Jy1/Hp9VfcRBf/egau48tnQC2mMRzJ
Wc92kxycqHs/WcVhRUojbtJ7XU8OZeE8lJVG4J5mfmZZnzH2Sw+om1e37aoDUjgmhuVOyqcY1nfT
Rl4upRAnrOrzJNV3nCg7n1+srJenI5fF5YNafY/ARNmt57zpfIKwyUhc3bcKRKu6O+P7sGdS8Uyq
ujbQ5hYx7UgzYzVazyleLu37cXJD8op1cH+3JhelGE1fkb46VPGddTsh1yx5auU2HyzpsR8QoXhX
ZztB0v+24DdXTdd3lbQu0nLWj5XtDxioa2ez/gcmEAdnunn9+z/zNa+97ebSURSqPkqeLWfN7f3s
7g3NgvPy/zj7juXWlS3ZL0IEvJkWHAEC9KLMBCHpbMF7j69/Sb3ocyVcgujeEw00YBXKrFomV6Ya
acIudlGNMWoCCL/Varna61BPJDwBPEndlZpiKsfSOKcks0b9XKnyzk50lrTbtZd2hlf6z9GcPVYy
3WZthKyWw8gmTeuKQhjRBZOB2tda/sWh+0FUs94GTToJGVJ+PF6RBS8CyZnfB20Y86ybBDR7+CGU
00hZk3pQ9Bx1PqHe5U8Z6lZbUV7LP8w84f985cwIQLspbWooEzmy6W8ClSEDiVUFdoazfWNtLRdM
DVpQfn9U54O7QlYwimh6ZnvNrMqp1VxFeuWsPGWbzpYN6DHogevplLVGHfUtJHHncM07B8BNh1Sb
2EwOjXBjEt7DaB9xeiWD88hogh1qRuhpvQQKknkVaWlQZQso7xB+jYLhWz7g3gRm1g1qbnkGqZDJ
yUDc2LTJFTRiO6RSDVmIiExHaiRZnbKt8rfaV7S8RCwX88gdS2aJnjot8hM9xL4IPbqUm3dATWTS
CJKexts4e1W4SgPHmUEPkwPy/kkOVbi+GhoQjaDqDK5rAEi15NaiIqfOT3J2YaUObXfbcoImX25T
xbWmTy0Y3TPuGArP0dgSf7r2NPjg5SOLGeZMr8chxJpZ0PSNe64HRk+MtTH8RP5FrT3Lm15aGars
7JZJ8kOU+/bYRNuA8oBNbVCsNqEQoSHLDwLUg8831lD3WpihuzO0/NptMnEzCB0Z+hPcnX5we7FV
C4+2hDzERvGjKohncWCeG6V9Gzq85HU/6Vwj7IDv+gyY1i1RuHx87ZbM7lwWVpHDpGknmF3ZDLcC
S2g32TKbeNuGanZgNo0+vcuftDM8ic+N259ZZ63JdsnOzPGQYTt2bRpgZJ86sBDV6EnGh6SyvEQX
rznrq7WvT6l9W6mxdGnubWCPjz96lqv79/LP6zGM1Chyk1aTMyStO3GKCvC9rgBuQNoACUi5O0yR
YCl9TvjuCoVOTQEoEdgBVZBN5Bz8unypldM0bLOqfoM2H4nCSR+kiwAMfQtBMppBzTL2yUSD7a41
SxoKIj4BQ7dTd5428J1ZlKBzrEDXBA0o2Q+MvI9c2Fw7KmNSUYXKJCEy/bvJdxgPLP9o1Ixfq8Gh
xb3X6gV3DlD4SwFI5EtdDFqnZeGwsmARX6P64O6HLOBh+m25xI4duiD1WUcotaIg/ctIWVVqjGb7
xRYqx+g4v/ogkPIsd6ry+o4pyvvqiSVJpKYs6a4RmXYFYJiVWoRkcHhJrWUkJy+Pt3BGUvzvFs6b
J9OpDdBFRDHO0JoBkEatmupdDak0DY0akVHwakkR8TzJT7Ep8kQYnmHiC7X/47cqu+mtnHPK+piL
e6pVxV22ZvoWT/XMX6JlagBsF7a3rXNQIHbmwGgBA5R1RkNz1mXS1wb5f1hbRbTlqiCS0MPegOEj
XWk6uvlL92zvzI8CXCas6gS2sRZBeDpoWe+gwWvFG/yupt379ZlzFMNvKWqlZJ2wKmnoVAQgDQZa
Q0fnsUeiSukMqfMEI2foUK2igbUltJfZCRMr+NoerEQ8OKTZBJddnmLIcHiitKk9dE4UPBgPQLQM
EpmCStW6y2NjUsRW7xsGcHJOHnD10If/GXcApq98zu/08L+HaI68mlJKlBsfawVHb+xAvM4BrSuR
ePh8fEoXX+KZLzXISZvxwH06o93vQMmnCjqlgnEQdpXRv6h/QiOw1xo0ZoXwf79mDqcaw4Lh+zoZ
ncA30az4hvy0TqdHxKxeBfN6yhSBdI3WKYSvtnm0r9YgVAvLOK/dhUHPQFIYHmOZmVlBEvTT5dS+
AjH442X87mG7c+rmdTSlh/6JD2iek+rlG63Lr5+11WsWoOBXI7Vv9z0hBeyRvMnIgSaVymqfjNqY
ktZ+xB/wdv55PJHvUvq9icwul9gVDdRUpNGJGZfvPwHjZfJNSaTwLb3Wxy40RFPa8ixDZFKZlI3C
bXiJXIo2K+RvaA3oFOYrfe0gh8mSwG5XWoVmzdf/2fnZrez8yqcAjxkdIHiIEr3F8rWJjHTqzOkr
jisVMlWqUn5yu7I3hcKeWi0MTHYciacg+WHVgybU9hSAyckNWZIKK0W+WRn7P/OaRTmlT3NRG2Hf
JhDlq9R7a3R6qrHPIrzdlR25feK9HZndMNSspyntRBx6p9Ybpz/VbmnCYcu2kZZtFFd8KQ8g+NYL
tSXAR10FDVLgBrMSK35XAe4NP4takHils2SEBRmTZyUwG1TMIGoObmE1BE8La04Zhbdc49DsLsla
UHwmm8i73jopEsJbskfq8siHryDP0CqR1B8yiABGp908Xp3vto1705u94oI4BekgC6PjebQuUC5a
R4RmN43bCoQ03RNaa3NOR2VUDaA6Bwp0U6x0YSRBYdLhjoM0UoA2L6Dzrlm+ETi7BvIn40iS0VbS
ubVg96CkCZtDne3Q/ED4fA2RvXTj5w19oNhSKODrRqcyBg1t/ypMl4aykSaRSYMN02oiqhTxtIag
zGglRLREzYwtSCSphY2YikC8cyXrtrTJcyqpjqmFEa1gcBfDYFuJgynJr+lkUdIxpDdjT6stt4NW
FgGIWy9SgYwVfAsAuBt4Q8EE/mMQdEZvU4vXZcw2AtqpA68ggohIDIpM3LGnJJXuqDUWixkG4N9r
N0dsxJSUS311u3bwPQB7NhikF3xt+ih3kdbmhObAMUayHS09+RFBnzczrIBxZq1n/xl65v6kRVLS
7QS3LE+1dsNCJ1idbIirogFACTTZypFAJeiYudbP8Y7fRCZeI3Sdp8hz7SGkMW6Avo9emK3f6MN5
1MVzeky/vJ1IHYromatRq1QfX40lR21epk25jpE9GTOVTU6bNH8D0hSkADgbc97HWmYH+hoCYSnb
Nxd54ZHRjrIWY4W7xuJtQUsuhSPbKVwBSk0vEJMzeSLZ/iG2/AsUu7aKttZgsJC/m6MeOqpIpqzD
0KINkYWtqKH9ajO50oq3uZS2mfNlhaUXdF2J31cY0lyGs7Tpnqk/IpJGLviV5bUSyoJXOyc5D1HH
kkIQ99+yQ9CjTiWtr641odxh0046a0GMudnCF4WrL+orJ2ThaZlzjzE9GLVCyIA5QWfSisYPRxa3
9wyGBNICFsPvQ2cotxKt16Gvxh8roy6kH4VZ7iRtPcCEeY9xensEV3TOGvUkar7/0rc6x+Af3Gfb
HUIhs3Jxm7QyKblDa4HKvoeC4opDwd0Gu/NuzKWCAy7OqEHEp+fDRixNdMHmnsooBkpHhVag3R/R
rj5SX+yBNtDUAdLu0NegWwC8AKNXbtQZSvdFs4c+1kQ0tCtHkKOXqV0UBqRrcwa6mUAfbdBeI0MY
9HVl5W6P2r1Jz5yzhvJAH3G7ZdzeewIF5TuzGV9zwBF20cqRWLhMc/YiFvyhqLFiBPnIaBeIfu/B
uLpqkpayhXPCcKmiBr+63dXI4hPEzPk2MdEkYHFa7UL8Bsk7cG6rsBPWeGD0ZFDTlUP3DU66t3Qz
L8qrpJ5VYow8JsTfhVfOKE+FVtuZOW6gD2NNRvqeHJitSJor5YqH3AyfIIZ8VWyPBDucfq03fBfp
Oys/r1ropfs3860aEIcqU4JJKWewjUtIreygwqpCZEB8obXcgrncr3lKS67qvCcDHSo5nd/sGJr6
qUoTVeVUXLlUY/TIDbXHJ3QpaTFXVAJAjRLTAYN0WqyntmKwem6CuNvINNmcNFGDwt9ptJotr5VO
owZuY9Jb4TCab4lePD2exNKXzrG6rF+JUF7HJDgj3tD6H8nsdMWkrLXXbsn9mDfS9yxkZetbaga0
5uT2XbUpavIlVAsCuKUawIujjH+ClTs5w6r/63LMhRP9ZKBj5bZzgfdRQDqwdpGKCNVaYxu0/Npc
oCUgmzsHZoIrFJLApSZTWdnRpQB/DpAPqDjroQyLd+mav/enyeq/BkfaiGf6M79QZm1M1/ac/Hm8
dUvZl3njlu/Vo1zxGI1VZVO0L6dJBQKYnHj8mTTG2MequPdVmaBtSav1q695qryyzgtPwlxXCDTf
MkgpMXZMeD1VYQn0tdf9m033jvnhZ+anGetIFm9HsjEAMeTNyZARwtOk1Csr1dNTooHx00ArgSps
OIMhQE7gyhxEUr2zWm54cB4Fd9iiRIbwS1vrmvxWGrw3rZkB4sEh3UT//7rSemYMTnvtSGczBIUH
K9yAbkvnzTYhsV5fGYKE6FfuePvWSJ1Bb8wNImmL1SQTlDx4JfpNYPmGtBb33pbm3txmkR1kIKuY
v12yyvA3nQPhaHPaFHps0qgXepriVrvwwL+ABdYNTNGU1dB4fAi/fYA7I891GUFhH8hRhcwwreza
GPlu1ZO1MlIBhhgokoUIgVx0pADYB2kPca9ULpUfepGUSDdc2f7sKzoK6pJPsisUYdjjwEBllRSg
A0fvDEVpgNqBNYCPXsuc+LVGAyktHCZUqJTNUG+GnpQiAZqWjv60HqtKMXAtV1BapO3BbwAK2fsn
UIvL4PFf49OYSTb8a2HmkuJcCgxEJ2CtWxUqG/vSZAwUiPT2ydefkW0yB5M3aIOx6+3aTV+Kf78d
sx+oixuaQorBPuAIKPRCasO8MtjnVu80Vg3wCAYG4ALkD4NqcK0VukwKs9Qb7QmEsCaj1lZAzo+3
e8m8ft/ZHzMpyjDKx5vnzewnp9dFk1eLfaky2kBYq9Z8tbekY3ko3GhFbGTJpn47KT9GjKmBSr3b
iIV/07zcR5Q9kQN00YMaEBzNr98ZnLxUhUqgLvNA6awZ8wWHY05+QXOF1w23fQaxg57uYjtXLeGo
A4atn9cu7lJK5rvg8uPrghbobabAIKAMRAHJnaBE9Zm02ybQJ+wwg4t0oHadNUREmbRKINOmO3Uq
xOtDmrBXxoqTVy6HTL1GHzzUFIwMyFN/J/eHFn55Q/5y22cmWer8JGQGmXGmT+pluqCwhWxG9Q8q
K+8d4AigD9WCiYwWd+4t/qN8/sthZyYXmNWiqW57D+T0afyatAJGLbiZekYFRg3PWoREnq9Va4dN
uG9H530SUdogcwWwrDPh1f7jcee2PMaoAyYEonYa7hbS5uCs0cA6o1xWPnJhzHmjFtsldZSg6c4Z
jzdgtpbWRvBP16gDaVkkiwj3VsEixtJpFN0wXEnGLg06w3H14Gf0BpCzOfzwhj54JSxRqlsj+11K
A3ynzn6c6oaKYqnqsIwCQ1KRsK5/KozY5c/0SwVjcX28cgux8bdf9GOUYeirXExEXNAxkRCQUzEp
A/qlaNCwD8kYMy88vCRDtDLckr81p97yJAGZqQjjlVcJbRe7duddSzfax/BrtfZSbWpnskOrIuFX
vWE3hc0aKL1ozVMAv/3xJy9Zw3lbIxdG00S1OCz9l6B5LgJD7iU6RBmZTGjXF1+cXZyqXXAUT385
4CxprwxCIoboyHX8nfKpeJcWAtwIuTiCjgnhD/vMnsNWC0Dc/4/vFRqzEr0v5cjmXdMB9F+mEKwF
zr4756fmtsb1U7LvtdSavhTbP2dmh4O1zfV4IiIi03JfPOUrifKlyzEzO43H8K2X8MBV0oHad6eg
vLb1mnLKUlz//f8fx7bslbIZIH0HFBB4ry0A6FWgm26pUSSvg/f3d3oz6ZN+8xHXdDr5hWTIvB8k
yUR/7AZ8EdbSCSKHB07UIylie3/LHtK3EmK6Fh7vPf3sPUt2I6tZcQ0t4dT3my4jQNxMKMqii1wN
3eGLuyY1KWz5oxC0/llssA/BMV054guLP+cpAOuJP4ygs3EAQNHjS7jyliwka77D0x+rTrWtorQ1
flYUXjx0/khvQ3PyX0GTBFlZZjQfX5elkuD3vf0xjC9laFH8tnyf4Qk0VBZnsAKJrAj4UT27cCwR
L4Ir73niP4laQvCkII2zK2/4icaFtBnqhNFK+n0p9P5Odv+YDKRHA76scdJGHdBZnK9ApdXEEEyP
iNofTq33gR4aa/2wS+ChOeEQNYa1PBQYTiKhHiLwmIzAQGuZIWoH6DmrnQ4nRhPtTsNSuP6Kn7bk
Qs1JOpOx5ikQmsIft2+BBov+G9BIqPEu6Ei4VU7dtjWZLfvKXig3PFAaf6w+623wVhwRkCEDgE5w
waBfGjt1q/2ge1veX3GbFoLkb7Thj/Xn605ssrDBM9i8JDJiZMB+WMDtIppGhSdYGeW7kHMnBPt+
hX8M0yqVgBYhhnESERC5AIx8k0y5NRXqsfTpiRORItmlobsF5HpDlTrEOYgMIfEpf626c8NSOguI
pXzzItsNHeKwAkDcxB9SWpCgSwDnB0VaswsbrYmeClRxQOl3pABm4mJZnYIPkCSmgq9mCP+8AeIE
5SgYjACRbNlQ+Ncu1vtMtjyafU9QTEw6NAFsIv+qgBEBIF5AD4fxrYouFWN7In3NegZydiKZ2q4g
CmvHjGdGyXNc7uMA6t804nux0ii+Q5pZCNfKP7fX7N4SzuLnQgxopu1rhDWfPE+gWER9oF2tOjc2
25rpJ+1BCFvPV0zR0r2c07ymbQKCVGqCW0t9DJWWUIMOuAa07CBRXOtDdhCHTe0mIqGQsy6tlrox
LgNIURAQ+j42VOL9D57zU9BNJQm5hym0FasOMd4E46bb1JTZygBLYfK8LX7ooYpQQxYaKYlOG/V4
E8EDbDbdB6Xz1md0ukWlicluqQvgP48/aqmKN1e649M+qDK/hVdrjnq9G7bMNjr7dqAxtmg0JnpF
xm22Zupv3sCdMzNvdEqCBE3KErovena8CKNncf5wGScwko6CBqJGJCCiXRlA2Egu1Gnk9MELCcP9
M8oT4RpuU/QtuixjraneeIBDQxHpcrSvPF6KGSPMv1kK+hbV/jAKoC4t+XbkkKCDc+Fyr9KGO3f7
CDg4jUvfxNwBhQoYYQMHknueoLdnQHIZI4UK95MHuDkQaT1JVw78QiRNz3zIMmsiEFViW+TxvZIv
rbJ2bxce9TlFWyjneTR4BTzyUfUYuwJ6D3IQnWDVyhOEQvV0je53IdSgZx5hGiHB1gz4ghoY6SAA
GycHMW5p24yJmQRuPXw93rbvR+veoZoZIhAkg7k+x6FClWOfv5d2/+QfJT15l1+ma/cWr+zItx/9
3+NAneH38QACuy5TASvHm/WuchIrUBNN1iZVwTMtAk+BkKIjIqG3xVOyQXbhee29XrikaIz+PXSH
UmLKBBi6OnC82gFkjGyq/yadsg0Eqj65d7R+e/w6/v3+3oFq6/d4TBUOkXD71F6l9ggR9UkbNoGR
IGU1GoUZaq+S6quDvlbXWRrvZnJ/3DylDcfeGzEeh2SdQi4NKZ21bqWFcg14l3//OC9TrZDQ+PEG
KIVxBy5YEm0GtHys1TBuq3LvYMzsRpB3DFq5cACT5I3r/xGO4OihtaBbyTssOImQO/n9ASE6yHv/
ZqI7I7ehF7uHuLwdaZGBLNe22zZ6rvV7eYPmJhsKFv02WlND/c7h3Psy9vfIQlf3TcTBImJXXhKj
owkA7pNnxlC4ETZTsaEY9VZX3VAUyDFOWaLXUEh79Xvit/q45XS0RZYNSqAjxNwlVdLCPXdYufb3
n2OQnvyem9RHZeH1WPUSYG9DVOEv/QPZEOqEtq8tSIu0zu3MVKuaFad5wQWBdtHvAcuqqOQSPD5O
fp2c+A26bSEqypI7md4ZOG3FQm1M3DVm+JquOQS3n76z/vPulxGOeszchix17xhvbrsdAmCDhoe/
NGrzTpcyZofYA+EDzBkydv2xsVKbewYmRIsddNZuis2oVapgJ+8ZgmsIIl3W8rhL93LOFwjxsb4v
b/6UwOlKfslBXQz1DFJsh8gOtsFKRHf/IYUKze9doyEODK4tZEXigVXHglOTfvP4BC5kCKAc+/un
o4limyhEFJUnWvTqT2p84hi12nvcazqaVQt6ZK3tdG9ShQYZ0LPPnxTmCBdfeur6C7vxtlmya/do
T2w5NToyjTnxuv9V/wlCOENa6EHPWrUj5Do2woA+gPPjeS8u/Mxe8b7nj+PN2pY6UkTENyODtQD4
NOXTX44ws1hpxBVFqWS3bNCnl4IXoSBpX5Is17qRoGsMKIzrek/vgv2VZ1YqKaFEL+c99gENoHr3
Iu0RA50aKzNiazoGV+/c7IAmLN7zlXu58FzNW35GoYtHkY5uSYLSZjIi6ALQJn9WE4j33WRQWvw+
WDzVTcyIVwW9+jhSzwHqs4VLazBq5J+VHVpYs3kDT+SFUN2hYNk7Ritw1SO97lLQx5gZAs4CKTbF
Yc9yidjbxuts8IdqjFFf3FQr13Jp/NvS/njxaej30iXjo4gjkP4rOXe2l6jdWk1i4W2Y4+kZnx6D
oqRoZ9oPe++9s/pcTQ7iU3/y7b4njDmAciQn0aSKH48X9L5bDcqo39/jif5AyzFG7FrINZIGrqCd
W02o5oc1kPr9LB/YkX4PEYFVIKAKLBni3Y9kG6zp0Swt1swcyKMABfoKv+v1UH3qatJRu6AkSqw9
XpqFBDykrX5PvKCVQikGGeQNIfKn2UU++kh7OMqxUz2HsSkz09M9dfHWoI63id95NefcLHXrs+EY
K7STCLlWD8eSK7UebNniLoQwr6dNqINDn0bY5ZdAuGTt8fF3Lh3pmUPCsFMXCrd1BCzoCRfGLVcD
54XqED8XW6JARZ0OHpbQ343X6JBfOdT1uFGd3uP9Wvy75ODMIeNJpTARsNXAAVm8jsbwrfQyWLHN
FgTqEkDbRyTYlnu8n7JPkGl6vGoLtnQODQeLx9TSNFatsVCwyJ8YM9m0H9Lazy9syhzJPXpdNNA9
/BtJQW6KFiD2S/iPVlqZ/ULwCQap32e7prp6EOPxVokcQQvXql2vTiDE2Cpkmk6eUSZGy2hts5Lp
X2hR4uega0gqlmUMChNHolzmQ3AhnQteXN8Kjl6KUjbShw4wfSujLVicOep6bDIJTN54h27hH7BY
K47T0p7M7IFMD3XFQMnLmcSaNOOVKiIiXAXo3CoroGpu4QWdg6rztKuUPpbwvNgFgB4CmpxCu7lk
B2kL8IktHDOt2NcAYYHZV6XR7iAaoRYAmQVo91Xe1npLJGsN+LVQBQVN+e9DgvKM3INADZlDALAy
g7ZZM0ZGz7sU29ZBLUMd9cBo7GAHReRNu6E0+H8aD8iR8Pr4ki2Y+HkvaugJcsP0iCCr8SCi2yJE
iW7UKdyJx7+/cInnvaRFD7r9EvpUjkI4h9qBQIVQB+/0+McXmAb4OYy8zbsGDwh+fUreQidotoNn
Sm9defVYLUB6HBiXNiBr9ailZMscPz5SIlUp1ICQCI0eky4fo6ggFWNNgYriXQj3MpY1Gk00anIN
1kqcS4ZkDhiHaCcd17dyY9l/vHOVAR2/TjRKKyo0FswCm7Z69t4Q3j9e0wV8OvjNfx9JkW2EpMgw
XCRbk2IJ7BcEGsJM52M9F1Q6n9CjBM8sB5liCRIX3manDR1bRUCQ/KwSmwJ0MNXiygmBJhZiKHYz
dt4HKjeB4FBSY1Yr0cTYljjZlIP+rKh55bn3FClmQPLL4uXxZyz07fFzPHlDSR6XS9iryJmAfRwU
kp8gxwz8XrXtjYEUFxRFkaATD8OX/zq8h/saxDvXei0JseD2zQHngz9IkQ9aKGcw6Gt7bXe+ze1Q
qtQEPXciG4njTxGAsuwESYq/dG4FdrZ1NXRjpVs66AZoE7a5DWXoY7ENUaKEkuorvW2OjenpKyt8
M8p3nClhZrtYqVTkosMbwBjXzkBI4jaX0oxOoSt8DI5n5U6wyS3ADVH7MX012v0vOowW0h9zSDm4
TLmJD+GQoNNow3Q4T9aUWVJCplwNRj0FsVA5/l1AMkeWM14G9VrorzoBpw6h3p295HVQruzz43W8
b4FBCP5702SpBekQG4wOXad6E5TagG+YOLRUCm+PR1iwINwc8RhWgjjkLYZA80loVmU6IZ0SCHon
ydkOwoK03g9S7bJd4e3DoGptEEu26jAAiRLQ4MOI2niti+2+4wAl7d9fG4wp+L0kcXBSv9yMUWjL
eW2M4Zr249JizowXJXJiRA/+6FBQB4hNdjBkxQSb0uOFXJr8LB4CwQSfD1w3OGECQpMp0vLa7Vh6
5UItzX3m/NBNmCaQKoGKKUTDCU8rb3Wa6mzdf0DO/OvxFyxkeLhvUOyP6JqD/tzETjep1BF6FWgg
vnFddHaU8nufC7YypMIh8ShBFhZwWL4K1Mfj3g+8kBf+ve1l65dl6bGDMylPbfqKDvnHv3vfvYC2
6O/flSWIbVclftdn7DjT8SjxFBLQ2zzQxTUel4W5zyGFYti0ZZbf5k4BPygbYZytvLVLvzy7+lVM
+aARxi+LAHA38bmnV7zchaM0hwy2oAhOPYrBDyO7zhkjo4keyYaVaS9cg29n9scZqmrUHFArHRww
3BJvPHjsqQrNv9rQOSwQtLODH91mDk3WlEZBS5cZkp1kHhKLK9NfWpzZLQ5Sz5+6JAQJGdynEAlI
QXyl6s9JWMky3H/5QRr6+0yGWT/5DZfmrqiEW5+ePAL+edYCw0YHnDEn46DC9ioJAuWcZUTt8cLd
D524/8L4JXIzTnyWu23YfuQxh6p5CyntOPHVKo/BxhfSazW5JSPyXY76cQDEts2Tqp8iVx6BDKKf
oGwCJCp1HJ64VWd7aZdmN7sIQ7nIhDxyGy5HV2pWQnPcK+WPSEqhZNS0whquaMGE/Beabwih1ejV
kdumkzo1qNVcpWFLjZ0e1y9dUKw4Zwt3fY7EK1MKqsdVGrkdLYdPJTZ+6ymQWXy8+wtX8jtx82NH
Aj/yFR8kSC7vGx14Mbo9vZb8Wfrp2wb9+GnR99D9ySeg2uAZNZUGDQxeZbXyoi7cle9I68eP9+Bn
pZgOqwL2CEHPEO2PmsdofqaCCU9as7NLo8xuvMBFXQj5Haw9RNdBgfjPUKvI8LYeGUK1+/N4C5Zu
xbf39eNbRplpujHBKFEOhBGY3tVagX4mtFtJS9ke2J7Xqq9L3zPz8+OwieVSxEgioKXgBmJuGTi5
1kePVDwJVj5oaeNnb7aSoBwELa3UHZXnLnlNAFMN0s/Hi7X027Pb3aSC4kGyNXXr7NAJoL2CiCGK
po9/fOFGzxFhWdTXHNszqcu7vkBaWUceLD7QpY6GlscjLFzmOeCLb9qu60A+67bNtQFHL7vWD7X0
w7N1UQQvgPBTkQAEs6d4hxvWfnghT/xfKoh1MCZymaSJW7QqsjsJD71fAthg++m91DkZJrVby2rd
/wgQY/+2GMXEtIGclokb0aJaStemXjk1998EsA7+/uEWPCETdFpiV54okwf5fdUPQBnERFqzo/df
UTDczEZIeDDEZRihpdCZ3Wxa7uBRX03FbDhuTStl6Stud+KnnYBqSM8IIZaHLdWWP8eeaFQgGYBc
ycoFWNqA2/9/jBCL+SgyQ5C4FJsCXd7o8NdeH5/8pQWaOTdBxFHQC40Td/rsLsxH8eW9ANv2+LeX
pj0zaw3XdInCRYnbjCIyTCn7jIbcvwriEbD/XpLGA5RRCrHo7RevT5voKhrB8fG0l5ZkdmcHumGz
EryabtHnCJzAYUBYnkYqIhJ1oRF91UvWsqkLKzRHfUhFKrYAQiZu7Lt+umulvzOZ7BzskZUTBag9
thUCznW+RSb6oGTb4r1Z8X7um2R2juhAs4CQyZCYdiF0wFygbU0NUFAhoK4R/49iZf8D0oRQ1+8t
7oo8DCDFgi0WUEys34sDdao5dHyBgPxV3oALdjVJev8Bhtzr76Ea6n9OE43TRO1ER/gqXEVbSzQv
bfPs/vJ1ivp3mCXuCMqwZPpI6uvjo7qQCYKO4u+Je0qNJq86T1ygtfIdB1iSoKW52iKN/TVeeE+L
0Aj17K9E50vLNLvQVN4PfTjiO0DbVV+rC3Wi9yVKYGb+lwPMbvUA3kNwAGIASC5NsgUSCzQmVLQ1
va/VRxZXbHa7Y7AfyFyEIfz34TP7jL/4L+D1T6GgNowpfzbuWpfWQjHjv5TsUiaSWK7ASP1XPKkM
p4ZbXBTuxPJ6AsZHO/izxsixcL7mbIYRBbFf2aNjl8pqFUoFCrdGYrlQhWTn+Iqg91j0D06xC/oG
j+R+Dm5SAYEoZOwzQa3p7B8lFMH7nU6CDjWiWqMaCT3WEDLcgRwctOBJkwM4M61lqRcMzxx9wYt1
3nDQundBhAx69eDFfxIqEqM/YO2xXfD72Tn6oqZ7ka9FvLbZJ5WoQ0dA/ZY8gzX26L0ginl8c5e2
bGYSlDKH/mEA4yZBhocVR0iQr3GaLf30zCYEBQ2CGh7zp7kUAR6DMo23Muv7bj50Rn+bGzrlxqpt
b2Z/wjHLqJxWua4YoIvcl9rjhVkaYmYCclpKp2jqQO0u1iA3oEgtiMRDU87f/fzs+oObfczLFG5z
mpptuR1Dsw9W8kQLfsMcVJHSXMOIyPm6/dFjzdCEBNLwnp4fz3vJ35+jJ4YyFCi5TxIX0Jrh0h1S
CEBBVGLfvNX77q3+WBnmtg7/XQRi5yiKpAx9HlpNiZvgQZn0ERghhHIfHGOiB0fhoaG2shELF3kO
pxhCT/FCD98zJEbQE+Am/dbswUbzWaz5n0s3eQ6hqCDSyEccxpgCqEypSaomATwVXaqM2iM9tFiy
lVO7cOfm+AmIvdTS/+PszJocxZku/IuIYBHbLavxXi7XekNUVVcBAgQCsYhf/x13fBcznnY74r3t
mCnbIKVSmSfPM19uY1zYXqqsBuQsf38jN/bDtSkdRtfmJeXoUYxKoABKUypvTX+vVnbra+v/3s/G
pAyLWwzzVrQwHEICl2qnv3/tP28Gcu2c1PIhtfse7dJ0CjAsJl1425/goCjvffVbUotr6yQwSMAJ
AiduqwXkaUn0JyDR6jg9Gi8XqRnk4PBpkvBQgnMiusNremlZxu8MOsB73LM/Pz1y7aakmBYfqWjI
Vid09HSW7Zp+vFPxvyU5vnZLqlOTopePn+c0uUfbhJ1VPYLAkSSGGwg3Gp2nlB8t/jyxYIE3Yhvy
E8q3jL80/NlBBZfVrw5NZns9pIBWT6aPsSW2rEeIlyGNNLcjUHAkmS9wv0xZ6Ziks+tN20UAYbt8
vHNN+/MuJ9cuTI3FCogZIZpaDiJ7MsQJuMK+iAxcGOidDXIjMhJydd5ZrQJiZ1FoW/U5PxsrXPJh
3Njj2N5B5HPn4LulmLu2XWp6a7D7QUAxN9gPg0G+tPxJx9Cquapdf5Y/xC39cspDTCe99UV9Gkwg
WJRjj5KAZTaH1r2nkfktTvlvhCa/MSn/KAYMzDFzcdHxq+XGlDAUVKOxOfPhxOXBAlEQdEHffiEH
HSWIgq6ZEndyiZq91cYGxnhzwGCWPmDVBdcgsDNhpKKu6KEm3y2tIgCrKMXfhG3QHLlOWDeql8O6
QXkZXI+SuNBg+CECFz+r8jMSWvq3CkdSraAeQQXEhgh+KjyDrFmx6/gcDFkAz69Qh2WpI7YqudMC
//NNBDzlfweuql9cs20xP6n63aO1/h7XbD3GNP578Lqxsa9tmySRQM6kHdQI5pcq3tLszqb+c6WI
XEsDwNPKeJ3h1S31AVM1Tb5ywR/N7jVPb5x35FoXsFhUNxlE5tuJJmYa1E/j2lhrIeR3M1Raf382
Ny5Q5LrjP8wVVWwUSzGjBAd7r/TaRFsBbR+lEaT37rG6s+X+fPCB1v3vV2w1BIRdUuJhGbBqq97s
LvfGIfn7r7g14vd7Xv4fu8gFUlzFKsICgpbzoIGdBlYTxET1qkswm7/BLAyorl63Ys9w71mL5y4u
z3e9B26ExWtjI90BjpA0OeYYPCQl0DKRZ7ZxtgVcmS9TRq5fxEuYhzDXcd/st7//5Fvi7GupQFPS
HLEDq7pKxiiN+3jc0nOxqUMnMGMnAljB+ZJb+39dJ1eJvJQqJNIMW3Razwc0SXfI4QlKOJWn+eqL
e5R3Mo1bm/UqFORdM9LawaIn4AEbMA6g5vnOE7uRxFwrBWbRC8PJEPS1YdgBNYyxiBxT4OnBNsDU
MefQ6G2/SZ9m1Qr5gnnQ1AhMBf5qdQ+9qdgCERyS8efOt7mcZ38I/L+dMv+xZFOQB82FQhwpgins
T8Ou3n0LPEw9cFbjLv+fKnvkWmpQ5rxteh2vrdPKraqj6TU34ciXTT2XQUfqhPXznU14o0JCroUH
E1EB6LXwWU5M1rBqW2P63duinASjQvPOh9yY9SbXCgQdPXnXvvhMsEQP+/jyIVlY7vQ3EsB3I4Zn
XreBKXKcPVYxfbKPSpIDdwxhnXvnG9wKy9e2RJiDx9Ty5WdiABvujNwvMD0MT1b/Xkx2b6yMqwxI
OnRUOw1S8bKLeI2je9WXQR9pKMSI9ZDfORVv1ILItSShW8CNtGc8SWXVe+nvVwZnuTVMHeEkL4Py
cM894NbvuQodi7Kgb6AjOIs+xBB2CzxOkRTH7uHezP2tjX0VM8w0rbPSxgdY695Ddvww7+7ZI934
09fyAzGWg0kb/GnDfjLI85hGRglf5UN7rz1x4+z4j/DAsAdbmfEBUouHUwqHfBdaXQ4fR9+6V+e5
4U9BrvUH88KogvsVHj4UaxlQYB955TsYeFgD3lzKvYYLRg94ROZlKPmH/Ed3AzBBCxeQj+jv8e6W
4vf3OfaPeKebhrFMGr4DqqeARIj6YFdbmH/YoD4BEa4+O0GjPDfFFNA5HsSrI1cWfLXrnQPJhG/g
7tPulC1QIr/+/oVuhatrcYNMi6xuJ3yh5XEMlE2z18PiIdZi0/TgKhbe+ZQbi//aKKjLLaVQJ1yZ
hHwxm6STG7UBaBVUrcV65470yLAq8gb3OxT3gUfQ142zksrGns/qB5u8orxXP7lhxkWuFRAKs+0M
nWd1a076cci6qHgrmPRd21qNZlQY044au8J4kNSzkFTQZ7Caai1RBa4Su1qFD+kmZfckh7c21lWt
Ymib3E05vowimT8ImP7pgP3acDcFkC6/04C4kaH/vmP+Y83htlqPdo4Q19qrZcHsmnniQLrXd46C
Gznt7xPiH39+QKM11Vr8BjbAk0/jKKfBsPSeUO1Wav4foQQfFeFeDhrY/8btdvHGjbEffXj9hphZ
R/nj70v0xgq9VksowL+L2sHHjNHwAb6qdzHpUrf3BEq3cvNrcxxMFYxEu1zudOBVjtmj9KtDubYC
+7X+GF/0V9SpwIfxs53mV64Pg9wyyMAZsO8UFG6sAfXy7/94SYXWVmwYLz8PM97lnABO7OZ10NI7
GqkbAVy9uthUaLlPeXH5efCl5nukA76DOdI716ZblYprb5t+yRQLDU0kVSWCgzc9s8h5BBo4dCZv
CJa18O2zhJDffKhWf18PN3xvybWFzbDkS9Nc7sv6FDgIDCtt1SheBQ9W6s0YuNJXHQ2sDGMD5VG5
BEt555NvGWZce9zoTKhFo+OT5y978Kou0NACxehnmMXkUEWKT5/hDY9f6u7KcwloCVKv8F6acsPP
jlwb37hF5soS/u2YPcveG7zNJSJ+igD5mK3SQL6VsdwNOzjFBLCwYyflYek8sGB3dGNFzWrwYd9x
T9x1qwqmXqU0WY6Wj44OBIxcWMCicbM89JHht3G/voc+uPGejWtfnE4jpZObMOKo9+4rG/E0/XGL
rficBtwHNHSbRmZIIljtmrAyuLNd/hwzjWv1kc6WXqXzYmydQv9RBBw4HAngZsu+/r56/7zdjWsR
ksTcS95YeHDuIYclab+951tyI4EBvP3fgaScQPWjBBc2ttU/UATHzngRX0aEelm7HY98VzxhiYZF
3Bybrd6t0BWu1uabvpV3Ht2NjMW4NsSxOViZv919Ojh9f4CZCXg7PLh6xfsoJn/+drw8u1eQv1Ff
MNzLBf0fcVP2C887KNVBbIC5IOSSLSy0fqlHu/eW9YI61xd4sf3LtJ7W1t267J9v/8a1Y85sK2oq
L0tSvNbPHGZmSEe/rMAI0kSE6qaM7prLXjbSf6/fhnuVf4ytoS18xvjycFKACvDseMbJynYcYe7O
3fvWj7m69wyOHLWlEBisdOph5ejT4vcl7+4c2zfuocCt/fsFQWIKtpKG9Zh9gJSihKMPKGnmP2n3
RrBvhGPjWs+ENpjMh4GrW/sxO2GWkp6nH/KMuXzAuosCBsRw1NSOcs12U1BVngzYjtzpvt5a69eS
p5LQ/zc3WHAJWHfRYh/q2A2hOffKyKZhF/A72+pGxLgWP/XaTKuFDHAdQDF8UXtPWntn0DyF3dMg
/DnDMq6lTza1u0zqlznYNAK6tlMCmYNWWGMuX2F+B8gXffh79Lu1KK6lT1LY5iJshD97epyLIO0+
Bpv4NjDQQ/amvCrza3GPVPfnxMdwrgIESV0TGmS40bAiMOC32iai/jW40WxHc18Ff/9Bt17OVS2E
1Jpjqik3tqmWax8WbdH0nSmIGN0EpUVbu+OdNPFWvLs2oxlzPc20dli2uQ+FspeV1Cv61yoNBhiD
1AFAroEBLFvDIYtLyBKM4xvr8sC4t9tuHcfX5jS24/SVTcdlO6brqdkMUvUY6AYsVCGHgaok7WAU
GvN1MSd1msgvhP0h+66rbVurd5bP767TH6LitYFNKuzaBZ0a8MHuPHS6p7U0mJY31Q5zY0vncEnB
IXKW/dDuS/EueYqkgfha81oXUcobf6z40zQzn6jwL+XMb6V9otXKAGfTnbOwG3hYG9yv0xUqHUDx
VbiSxRbQkVq90ds2rOnHhE4U0wHKUkO9OPf2LzlEf19Lt17xtXcOpnsKPpd4wsomXes/7IwZ47Xt
y6jadyvtoTmz0nukT3c+7cauv5ZxFe7ENDa24CH72UoF2m4K0feNsgtCBgyn/AO1XgBbwSj17myW
G+wM41re1Wipo6WaAeglPJD1c9+jksTYQc8A66qeeguGa9mRmMDLLGdGzTi34NHMSgjY2NaylwPn
Z5jzA9eNLQC8pGWFmYGZ3dyr6eyDGD3IoCWNN2oMXHBIRPOQDHuJCYq/P7LftgN/WH7XcjDHLsVi
G9OypamA6TraKQuJFnNVUhuViLMDH7u+x75EiWbQZaznv0pl3zbdL6Bevaz6WsqPodFimX071QvT
UNBKJkwcdmQl6ItCDwNYryCAuo9pGZeo6hfwczfptKmxyy2QWnvYIKRVwLUXC40c1WQH0sRtq3iK
+mDk3/D699sceKVc8Wr2OnfVblTiyg174OIl/hy4EK7Bdrbr+HYXWtCATc2dFumNaoBxrWNTCpuX
wnQwiIxagBYoJ23FAhRsn3mSw31CudPUvBHV7auoTi1pDdwkcuvAVooAK+plgMFnDeRC8uyOb39/
0zdsDIxra6ECC6qaTFBOx2DaKWnkRuVPF0tYEqz0GGdv76E/uGiOP8R0a7+OWigaz7Q93W+m1tO3
JYqX0UmpQt3rV2PuDz2KmXCTH/cCvvnOnQV5M2JcZYmDphGQvrGhEJBL9gmw7oYcllC9ADnKV9sX
AnbQcIzzNRrcu2jcMG807Ku80UwtoWYzVVESbuF61T+QBc0FGHdah+KldYKsPSzaeWq/hj5SH3jq
S8ebnVeizV4vmhcdRqPwcfwa0iUw0LVSi2icdlL6eRXUKPqZO5pbd27st9K0a38jqsMVWDGQImr9
mmdL5FI8EzC6YDauhX325sK7GrZH3ZvK75VEbqzQa2He0op2LlV8JKhUpyrKEmvVH+9dT2/d8q6F
eVSyvmQXs64RNmMxbt/63mzxhJPxk5xRJgfSGBy1jdyYZ/eB/YynrvKXoxZoc9xs7nW5bhTsjWvd
nrQMt6n6y2Z/sNb0zYnRzNppiRaU63FTHeodKh8KCEj1L4Kv8vc9aeq/pU5/iL/XKr7eIZB1CB1O
BDU9Y8T9QZWvrVJ+snF4aAwLYjhS5ZqnlVAVLXDq1oZXQ4PYOlt3RR90Pds1PAswbuWyB5kenSJq
uoexeaQXbSMrfY62AwwGPCNzg2yej2kLWnQtf+XpsBaZ3HdmvXIadOdp6/cZBX5UB0617JEAdbhs
uqlfc7JiRbdZUoEqzBRmVRZO4NxVeWikMLxVxUnRXOldxIL+2ESurgV8JgFo0J6jJ6zeVgPfTe4j
h+WpoSbQtIWCOTkcFw5aGorZ8RX9A0deINIpGpzmYygS1Rx9DT/XdN4ohWjyQhBXvXT4rJul9Kvq
Tbqtz+yfrHdXDoYXy0XnAY6bUkTt/KLWkSJQU2+cjvpVBnPwciw8XR5zUtWeobX7rM6BlJMTdE7F
1EaLKEMxzGskS06XOCpdE9N6T7Nq46r5y0irwC3Zk5nPcUvIW46ZjbmvP/N5Oog5TzQ3HlrQ/wRT
V0JglGxa6T3dtkUHnAjBLpQ6ZeCIkIINXt+YCFyGFTIM3aQAvehv8GWo9TXNfjX9EBBwMFQHQ4vU
QfRlnj3CsJaM8GUbWlU88Ml67x1j73YujTt7sOrQri36NdY6/xygzAWcgIP3zdwZTxBMmczvlZkF
mSxpomTgs9e8t6FMLaU3dpBceqNuhZKMnmkgeMHuOmQuQK9K95pbXfZqNuyF1u+iEuPWLM1Ym82g
GUtnVRH5rvWyWjWG2b/mOcisLmE/S8PjZepBWQupeEzzwzQ8ddYhz3tfARi9jaQAVG1cgQyNjN5m
+TGHJDN1QyOLS82n6VqyGsDvOvW44w7o0CRdHgr7oeQShou/UuLpxdGAqW6+oVlS05Vo13N36JEK
52XqG0MbpICezB7IUZDFqiLAQCiWbo44bAW1Es+gtYpiS4atKjFt9gC8bkVWuIgCg+QoJwhF8x6S
Fis2Ox8FbDt0HIwepOWzuuxATK8nqCQ7NeggC1fkplL5LoV1fo0+CoBAR2fJTy509RK2bE27n8rH
FuvWfpWqb1rcS9mj6Qzbpvuu+feMPUc6IOL1j3bGIjHGUy/y2CnJC9p18Em0cSVR5qAgFHI/NQfs
bvBxS/dz7HGtPTNyXNJzM+lNYjP1YEMmV3XartO7kOfZkkiRvQyaE2UW6onLqdT2Newd5+l9KZsN
foac0JtUgK/on1OOcUdXbKSawYXIXU9G6iaC6Y+GJCfqOMbZSad+VVPNVy5S4LnamBRFCWzetmYY
xmDAuWBpEDSwOhBPqNdC2k6qF4PnwSzpGai+SeKd5xaKtnbU8P24LNx3bDWxjbAe63AuW3/oonpe
XkYOm+ZS34yuglzUm7P98FZJCw+1PowThPMKqCr5iFJ5AZOlIRqVDI0sESpYKmZVRLiewTrV8brp
PGs06uwlaEzDb+weL0nlicYDpofqxfEQ7INmyxSWgeK3U+xgRFVFBTg1dGYnuPwdUvj1vGUmmM+6
G9PCdCOu9s3KyOHr5FrtG2/JsdVlCgOXx2k6DPxbUEz3qGg/xiU/O3jrVoFqkQjgvoXdUVuNbw+q
3xsbS1kVDksDNuwXgAydgm+VvEpqFPsztaz9rnDPqQkHnBGnoaFYj7roR99VyjUe8BRjoBSVJzcL
B+F1WxuR7aCidG0fRwGSH/z78upBHT2leoc/leM+1iW4IJ+Wm5qeArnGe+XGqlyBIw/tOLV8gUm0
T/yffEmo8Fvg5R1Pm3wNUkY0BAxvBJfaKvaTtiPNVl28rD412rEA+YWFAheYjEeOthHpg7L85DWM
KtmXVsPEHgR4G8jGcsiexi5fKbRKMBzyJCgHlrFs9Liv1zkaHbyvY2fM7ciAF6XpTv40W3GP82ow
dCCfS78futkvwaGE0trEkWYiCl6AZpvMOCOSF5J7tgS4491EKyEzNy7uV4RNMGK3W980V7m6CJ81
LT4hE2LHmV18ao9dEc1mmFZwvLR8/dKehd6yjnHVi+H5AlX3bPsYS/CweMKsJ77SQIFSwI0vO06m
Hiy28BSHAPmz6+tAdzIE0SWpf6oFhAOYn51akMlLb0atxip90ZRYqmx6I/1wmEWLoU6vRulDhqza
liVasoD28IiO4aCtWyNU8pAb6BmD7SDwuY7r51MhYDSGp/ZRlPseUMYS16IJTqQ7tiRGibsk+TbU
AgPNgWz2VH2qFwVzR2En1rYVaj1aLN0TACqx2W8zEmQ53DH58GA2+3YMe4BrCAoB0qd1Czzc4/Iw
QuBDBQxNPJZ2oZOxUK8Dxw6HAoxt8iQl4hGbIwsGzL0++ELOgVIEg/ru0F+YnREC15io+B4cBAn4
yTaIUxC8QDQr40FLGtfwdT3StNDtzh1mkZq1cQkVnjXuGrZBNwpjnZYMOyBnUaEmHuan2hZx7k2Z
H+vl3ODSQoZgTBMdzo5DzMTKteIUNb7XJdug/0iwOZb8o4Xi29HdrWvxHbK8HIJuVPJtTYQDrxGH
qDy10kwyvNE2Uw8Et9CqLcSWdr3Pug7tKLTnfMKX0F3mNYUFf5ipGCPIZXmwHNSNtDyklvXhvOdd
WDB4KRjUNyx9lfXVBkCW9Xh5+KjoOlMZDYv5wZfB15toRKBv8S5QuRHzvIZ7va/xIWByX6FLP3L7
2AnfFesqF4E+81gOI/N5x7cm6gBWA82lwQ9cbHXlMTWqTa9/0CFkMoVHtRiPRqEcYbzmc2DywFo7
DzZqSsraUvJdygFamyc4Jcw+dehumrmB8MQsjxlNtxl0u/HdBXYmi7bSs9fBRsloIDaSKrVHsoek
LNftSNZz/bmMOPCpbQS0jiBeBhLUbWKSWZEkA1gkfTAshjeg+o+ipbqzW+zfMsEhYBNYKTfLmkgn
0hmulboV53w6zNMr+sUeJ72vgqDV1VOgpzDJb4ifm1u3MqHLZnLjLtwrHRjr42ArrMd26iPYi3pk
zCIFtQBXqfugVvNXltqxkn6oKBmg2uYt7tq1H1QKfVqmBzS7LGbY4aWMeM5D18Vmna5b1/mRRmYE
I1WONUvSVv3QKDPAJsJROvJYbyc8MVTmnwTaTkvsPEJIbpoODAQ2EHxzZCFL9y7lHLsdYCfjc+2+
6+qzWJ6JRFoXttXD0kdUE5EEvh6U4zTJQW5DKuDrFj1NuvE9wuXQV3MY85vZAFVajUnRdteMru4Z
TEmsFitW6Vb2GOlNrNb0i9g8zF0BkOSlrdgsK8a7MeqYFU6VRT14SM8em7INZ/W0naxewYYUeZLL
eT0CO+vB0vY0NtrOEjJfGer41uAMX8GB1I2b7kNbKOxI3G+YoHlGQ/3ReqYW0ndI9lFnL45u10oY
b9SfJcXFZKynE5vAPRh50GMSislhjWw24amyYRpd5W0az+b4DIjVhhAllhNSnJEVP4YLsGjWJ5Op
In113lVpI0nDsrMGTL5MNVQSDdvjcN4YUBf33Xah74X7ppoIFXu7dHOvxIZnI0csdXkZtigy9WYf
KhyhZJwBm0C7e9MvM7kEdhS23CHfzsJZdalxaO1ua6LplrX1ZpldGDniMtClUZXB2UyDXRRr1RUR
DRrli9zOWR0VS+Gb8kUl1ns745qmsU2tYUOh4krNb9q/5ciQRN2ucpRhm5DD02UZ+oNeCB82VLn+
2aPX6xjsUdFOLRAC3fRU1fm2JtVxFhkmDRz8JZ7m+wGfoPcSzONKImkzXvqueZOGu2r68pnl07OO
+sysH/mwnVn+Dfq719fVijauN8IFxZbo39QKLCW9tD1nDAMHWIGPIvVy7IUyLNs9ImzTwF1tU6IJ
rUXSjevq0cV1ALnGZe+Sdi1cfaWxzvZx+vMJq8TByWsPPOEFwi43A6lAGap9TOrZksFAMTlEtG+9
Gl7N6RcWYYD7GOKHn8LGrctpkJZzkPIvy5683vhuxnCx+VYikeunYqsZqqeIb8uBf5kbNuzJcB7q
IqhtcHlR6m5gxj6jlmqwN8OkRzfVek9RykRinIRbEjEOLdSpCXTrdcmrtXSaJ15APdDXK12Fkxaw
rhiiqczAdtc28kTji2YBYqso3wkm0Fq/wBgGxZMbVm0RkuKcwmOWveZG4MDGXlW2jrqqP9Fg7Ewf
pioLe5uMV9NJkCUsc1z2qGRo62Iintnna9uNTI6TGteUjTkPx2Vydhls4zFvpPYsUNDuFQIpLbCB
o+WPYLqIEuRA5ETi17x8W65c1cZrKmMKZHkH0+SizkKd7gn/sDC+5Iz0Sza42o2Rau1KVG6Bgisd
OKhF3F5bzR7Rs8MJM9KtAcdS9UEHXm3G/mlF4KiKZ824uzmB67xnWeF1aajoiYkeZPohn3IIE/iF
wlnrkb08zzC27CtfoOi0BL2WtNhQfJ8akZnuHDeUio+bTouMTyjBYO9h+4VYtKkEmI+Lu3eQBZOS
hxqoKCgID10ZaOUQuZeQjSy7r7Mkw43LcMsww21BL7Gt4dKVniRD0VcErcx2wD3FvcCNYhZrReSR
q4EcV1wKCYU3mDzMxHdaI1JXMuJjgxjXeEUXj1ncmRV4aE8dCQYEVS20qxQ/otvQKgsaaiA3LgJL
nQ8wrUjMDP12YvxSMyBZ6m6Fo/2oTCRSqigFZ2x+TTG/gTn7RKqhYa2b+sdG6JkZrh2hhnJpShMd
ykrPgXkxOjnJwN9tkowQ1zfyo2+PsGiBww/6SwKuKogAlYfsuxzDSnrsG7xzjzfWc90ner4Xyqtl
F7EyKX7twCobSCU8fUcElr1y3J1WITNKNy6O2rHBkBptG9TJGrP4dQGk4bZs28ND3kzTm8nV+Y2k
vEep0hnIWlGayJjmmDIRoj7B/TwvIytbtqnAzVeH8TFtfhzstYx1wBJPZF1183rKMJjrAqBuLcdF
0zExVUZCjgnTul+LZRU7pMBnV83YClITH9ySszDaE6+nnyzDxQ09TAwj53YscnZqHcxPpY57UqVr
ebOV4/YiU7+jykOjS7/vsxC/K1Dl8OlUYx5nqfajOFrYDOkvOZ1Kvl96v303+Bd6hANGP3DnGQKj
8qsvC5gdOnahHC4JnC02zYui54iDUQtQkxNfmi0ObmRk1xYY8AttxeM1nLw8yUJtjkTz0RT49h7R
zqT3qtbPyWU8IcGOJU1YVGtHi8weViZddDFjSz1Zv4LShkSQQfIbCHWjoWLXcm8xk6X3XPcIV4mC
/Vif2oE8G2+KjMQOMEJtCOB41/ZRVTwOsFwzex+dY/MocFibWYBiBfxcexNUsLhs9h3+tcLPm1Ft
g4HAbqAJA4Bu9BmNObhv7sGgMdwEXIiKmR1y4nPcgrO1gkSnebKAVklPI9fDofbG8quwohSqcy0h
OwNKREwrU/vTpqVXpWh5PnNMrfUramzquk2oFRtdAMPXSXzmQ6AXSUq/lfwjXc6Z+BrLJWm1qAOT
pQ1w9WMoE2YdUJne3OA+E7rtobEXhFPI2TLUwMo1ErmlbSLqfLgj3VcmyJoW/jNsDxO479YjHWH+
TLE0yqR8NNoMN9ATpyHOEkkDnQEEQ/Md1MQx7/MtcbbWwWy38FJ2gJOAbKYN3C9l5Lhlh5n9XKMy
wQ79mGhLpBUlWvWA53AYqg2bjq6RJigwr1ZB+8ZQpftUu0lrvuYaBhCr6WSRLxuYSooCE4zeJgQz
9kq6DDOjVkj4tmZBrv7qdUAv2acL/Vz9045HE91/Aw7LTQjcnWaiwLHT6zfUmUR+SNuEm4+s3HXm
toGHNCTg8J+tIG5SlRCHnuwSTU+QECzNL5aGFUfBsw5sFO1ECCigp6NWRWdxGUMEFzkfrSD/wZGU
LhtrJk+sJwiz0aCg0NJhZniHdKTFlNkXcryAtysNYKKXuvGcTxwq/XPzbfIo4+fKSgicqXcc2fko
MNkBsKcw3PGQ1s2DQIHAaPEwK4Tjk5vG3A1y5wm/xW4e2CPJn7P5AOssZXnqDGQ2eeHTgu1bgXs8
LtVWXkPKNMSWih+37NIXpiwwDtaD2kwIiElli8rNpnKr2GYUOx6gLDfQ8qOyJiCpMvBztzVvni2c
khWSMD3HZbZ6NptjBteH+iEVWPI7C9cZRvAGIAlUCSCoNBiknzlHWT66y4K0b4fO+tgdIFfzbHsr
myMznni6N5HQNuiCVZGRBqO+qqtNgTnrwUDxsIxQt6Is6U8N4iAQpb2OJYt7zWPLItt6H5Z1raDG
G/P3vlxNGPy1P4xU91UcmhgbnN/xu+w8nlQdHdwvRlYobnpVszaLCBZs1YASRTR8Y5cpbijICh3Q
CRnIcizsp5Z9D9WHxfsH1NuhQjD6bSt8UuLdveK7Mvo2G53HO7QM7RPEoi5eX++qqxy1iLZ5mOs3
WewX+ORnrz3LvNp4oGnMcB/PPNt9InOAspu7px3qYEZssATqLN9GpBpxEUMRCNacxH7R+MaC7KjM
NyNSWcQRy+96rPctxbk/WLjOa4gpixKgNISUomMJMiBclgvsRzi4Yi2kMyaqPfCJUfVyMcjmRinO
uuyDNF9T9dp3PsFMEVAM7oE1zAeo0kKtRPs/ks5ruXHkCsNPhCpkNG6JwCQGiYpzg1Js5Jyf3h/X
V3bZOzsSCXSf88djV4Gj2BdEDGMZ6tnWSa/sTqXOtWnnG8d4FYwVkVetnooitntsaFQruDz+Mutq
VNci92y5lcaP5ea+ZT9n0svTfdxuB3MHycE1PDreRKl5/UJ7ZkoOoa6clvLWlfWmPg/pNe7erBIA
99gpUzDiGUjzf7O7N9Q/JrpGkZ7NlKIzx8THbMXClvnKjAbHaxq64TclzzzTi8o8solbsZ8i89ZX
Ev6E34+6ghjkctP9TNWON6WO/bTdinTXtgwvz11DYof8jeyjHR1WRLCx7+Tb8adJGdXoMcGmbwXx
6xz5/ezr3QXfMLNgx4KnP7sg7g9GMtO2ix8T6Ip3OeEK3NqgJEq6b2Tu5+1rZre7nmjt4ZgODI3O
Xuk+V+F4dnIoaP3qKk91diUSZ/rmda7TrXPO5sDUX9dfI3nTK89SWH7fImzynMt26akF335oglqW
vsOJVZyQkijWTwfc+ryYAmx7U1Cd3HKO5iPcTKhgmGy3M4zA/DObQX+kk3fRkAABLz5zAzkRPU76
Tre/s/m9vVZcLPEuob2AMS36tfO3CSUwUFbOUWt6Rh/5aHRGm/Ec2BH8YzN1+wW1pOV8SOPUmfRG
ZOEU8yHNL/p05EnIGzBCz8CO1/hud1Z7pJ2AvWQ8vyWAD851nH06UAz2SO1Vge82QZKVxvbHGUgM
MYazcZrfKjqTgpG4e/PDBs+JGZt3i7hUTTgNG1uQO/A6KZWP7nGzLj93PPAD2a+jPqjz44ykiNW/
rrZLF9RpqE5epfhRF3T9nvJWNfknxn2Wlv48wYSpw6MxRpvVEVspaVvuHsuZN4z106LfG5XeJa2f
5Bi09a6ZDu1LYwYJPct/7J4RUkjzTaJWFEF0GxCUfzh/Q+bHmlep9DTvdHeDy0dMu/HQwx8Mgc4d
/WukB+23MOmvplJLRmYwyH+if5+1R/PZIIZAHx+7d2PZVvxERrAuK1DlUylJBky3OfVBbPFR8m81
iLhBskV4glU6e65kcBm2BT6HbXaH7Dh6L9L61BJOyqAvjoD1rv4bSz/vvpKcrHIS0UDjXzTl2LV+
Nu8idcvCZ/+ZmeO1H6n5Uw+fgLwaU1L6T2ekvmWl4CGr75oGo9oWIO/5OZqbfWuf4LE3OUnH3LrK
AAob1gb44HyzjM+BBADxqP5V1ROrRG7vTFltmvloVVzTM3vr3sm+G+3HsJ7u+D91KJxsenH9D1i6
P3LmJn1I4h0FCq5nVTv4AVRcKsBQvH7Z6V6tyq36kvOVT/zhFYN0dgNv3sC1OtFNvcGbdKPLMrZt
5hcrv6U8U3FNpS6FjdOTue/rc21sHfJg5xC0BEEYldhU0RaoG9lleLto+dgS9tVoIc+bM/8buBbk
Q28FTuQNchvVpd8UdE/c1pjIg6Pb3ICKp2+yyL3q3TRvfO1q5+f09drbsQ2BqicsD1+rfUwjyr1t
sITBaxhqlIZvbXm1oGeS1075XVtP58FxFniP472O27zr2DxXFp5RB65W+UPxQ9qDI4P0urZvhgm+
onETUkD9TmOSku2YouslGNFLKVz/29ZEApCc+/aLqCzXOubWNs12uea5zK5u9Czo2Om3QnBGhzmr
L6eQyFgid9mw5dW0ixCEW1l3NXBSHqrua/y59GzqBdyU7o3xznLOGjI//dQ3O1f/nvgf1/3o7Ots
UypvUf1Sf5Z6dIjSF5iT+9LjDoj0W8puuvfuZALpt7PhGfljax+1kctcw7b84kZvc4wopPL4EpjV
NAbt1fJTKDFO4o7J2YYhHzfqeK8BSfysQtvNf7orE1X9bM7FcbZZ2sxw4tnKsKFulGcbs0Pxaxra
R6Xhvc3B8maIDNxVrW5wcxyX0u/t+uT8/3qnt7wifXqZJsoKOq+qPk1awHGu2I9Oo78rABAbxRru
HHZVeF0La881JECerSIDJZJHXXbPrdEcuiXe62Xl2UO9a+voT03rf+4ovhQ92TZQy5vMTjyz29lZ
FhaTGTgi0O2Ri2VTytBkm70iZEJAuhGaX8U/evylo0bQj5HYsoI3QBnGXquPdxgu9lX7D8q++HEV
Y5cYVM/i2asuzW1oZDAsf8No+ChQOi4uMOedyb9ZNQKNXojtTOKsR4lROFpBq4WrCEuoFmtI/mb7
oEOdzGL4KM2AZbwh3k1Mp6yhibQfj2Se1SXx2ZGOvQaQWk/O1ZPbfUhLDdOJcqMmC6WTPQIBhNnQ
bPJUfxrH+2IPUDsrHAHtfU5WKbnmCprbOZANx2u9nsDUonX80MQtMdLHKtqn/NOWpTyZyo2GvTbj
mqDu+RrHJ+7NaQlXlxmL2EQ5/U4orSUIACm6HhEUjq+ZxwnpokFnjKRXxuOovQ+9MMP9HX1YAL77
6yR35XhYQGIhq6ASDPnolvAX8Dx7SzuuNpC7HtQZp+B6qBZgov26wsaduIWTwRN2aM63ktZZQozs
oMKgGQWMjKPa7avlXP04aK4yZ7wCLoNSjONVGQ7K09o/UOqOh3J0Piwh+XT9XN8Wzs6tJdqGX5uo
lOqi32ZjT+BWv+wl1a9Zd8w59cYhZOE222fTfULtQqkqcgJFv+k8+szJfEeT6c/ymDJlqAwI5LUI
CoUgjCR1KuVmGvkHAa+7r9z5GKYdmfILSUX5xph/RjSBBQTeZeQsNwemtSLIoImjmdZdI95146VI
X137tEznDJYVoNc6mD16O8Ddxm9hnZswHxLQ/neicWBPbgx5jCgaLWUv43JptFv/5/7kCWHWSWBH
3zVFFV2S3GZ7+NC4GRb+8BC/VfVnjhLMnY5jGkJmTkkIKWr0voK9qx898dCMGqPER8b0yBiZh+B3
xrxxd27hxdElz7Z5eXPHh3YMlPyiwi0P2XFgXzXE2/LegHr+quza4J7b+qeKfi3hZS5LP1rlTPX4
3FXrvM6+xec9e/RH2t5iMrh65WsyBQhyiyBOPurmpH4J/pkhC+biJ6peB3oNzezKCggJCXtkmqe1
Sv3e5P7EMdhpB1l1R7OFAySRCIqxIGVyZJMAOQbqC3mXe2ank52/Zit0OnKWAXFA3oUmH2/+RvTN
bC7HhjlOt323f1i1S95480T16ZagjdA8Rk7qTfywS/Mxq/D8nmn8Lnc5BYoaN2D7MJCtNAwb9/0m
0xksUJHkXgXix8iA0sfF6Jt+dM8aq0nt9cZuXgPjyb2O7WvzlroezwMgKGCFJiG3lL+8/Ecial2E
7kfJoKm9t8AsMt2pJVGm5UaikC18w9nUserr16SEDvfvs9vHsoRRtMMJpIqvZrrJC+g5FmuYoovL
dVBpfOjT1uwP9cBG43a8Gcdm+MKS++DQfGuuoQKNuX5FI2qJ8nmifoEkmP6BBFp+8ngv+zDh0FD3
M6tStVJ3dZIGqtj7PQOroNdBNJxWec6WjyZ5l3Hgqv9UKLrEfLMzd2s9zGow23CPxxwE3oX+ob5e
TewXV1O/hkI5yoabJqLu7FWA7Sv1u51yzPrx8KlRBTx+UhwdZz67RonKUDwsFhFXNl8OQn3zd47I
L1S2Kvx1HO3ViQ8ovQ1jE7pFtm0cOByIu/VSo6WTEKAIsceHOuKckL7Nq11X32l8TkCmJdUMiEhk
uxNt4S05aAv+7PbLUp6NYkIcNKHJx+7JGyIdhnekj2UcpmvJDAGubXNLNXbgZFOwWOhxcgnwYGSX
Pp82teacBhh9Wk4Vz9AfB3nrW6TVG+kikNowb49Oy3qfPcUkjm7GnFBMhdouPttdZsegcGzhBUl7
7IowzyAm/ZuoP4W25blkGQdSVKZTW33mLs9EAuDCdCri6qwJ3SvFo9L59496fDT7S8FfKPNP/m1O
ioxRPObmT1TTGfuWkpIcaSzg+rPiZEFshTOZ2xXX88icHKEK56godtqfDmjvxiHISLOsyCEj3fRL
+02p+VCONUfh+lm5X52U9z9y5PlPUcXYkjXhZDrM3Ymnm0/THKP8Kj64soUGnOjYmxGJduFk/zob
CDWfybR5AwfBpoOADGLgXe0eyvivg4df2HbHv9Xs/P+EKhfaQgaodcmO1nAmqkK8V4xESfs+5tnB
EGiy4vSg84NL4RznzjoWs3YbyCSYDqX5HGVXEy2jjF7Vbur81dUuQz9GQavfp83qI87TbXFU5g9X
A79G6OYN/CrDa+I+6foYzvmhW+GposdSgigZj708VDrM4ZOm7CwRrG7k2+NvWwUx7Irt7M3CY9q1
yn2ivCT6yKT9bVdfJhBT0u8tE7plk7bCH0qQ94xexOKpn/pzWuhPuQlWbcL8FweLMrHi22yRS/SL
CutcwHSun1PHRRq7N8pceefm9suekxfFhWuvVysstRH+CeUj1UP7ZuANp7uDc835HnqQEm5gbVLE
bsjEZxQvh3lxnuVwmPUXB1lxhYUgad4sRT52gNotC0biKOMpgd0HThOqVyYQuxlDS2gZahzWuvXk
2DK5GSYCoUYy05drtTddeaucKuCLdMvqW5dZoFvGXmlQMxbr26reISCOHKm66P7PeQyTixDKjO7K
QPZG023fCrcKFUWMB3Ma8QKQq7YxS303uHHkNamTeYPajNu4N79k68gQJhTVwhKfRISAxDTGbVVr
TPflJVLCPt+Zmou/zcd3MBnTq8L9HlnXZXxm/WzToyvwTjSJX6JIKr8s2/Qd6sDXjdWyTmVUSguc
MF4r/xLlyTi0CksoVhnXmB4bc4CE0xA2ZBoes7kn5BnjzFMulGOjKZMnFCOwyOXQeVFdX/S3wUp8
rdwtxqcl4L/0bd7zNOifLR1gdMt6TV3ClcBZijtBRxdnZXgOQUZr3ZzbuH6zbe0muTdlrweI2c1D
qlmXkQ4mYIKFKVYAYc0WjhixS2y4AuPDjGlqi+Nx33bFwzgNJqxWBNtFzWYstk2j8mVimPMcUURe
pHQm9TKmFsSSz9txoUkGPV18CB7qI9probue4BRR5vpsdP/cVBwKgkaacai8SLP82UWHahn1j6U8
OFWxT+SAN25IwPeLrRpdrDFMWyLqsGUZuQ/pfDEEedgkBZTn1GBw9pgiHY0uAM/gtpjlCZ9SwtS5
FC+LfVDaUHcPlbWV820UR3O4C6E2vG193T/yWMuwp7YeOstcwepTBTzSQAOmIc3SgnQ2wP0158V0
HK75kpCmZP3Xze0BfIVttKIFqX2u6Y6XbDcX6G3FOZrxk20FHVETne8m4EwQvQk3y8Bmka87NgAX
gxSWVkH1BY4GI0D+EFbUOA6L4xuSX7fey0bshyUOBxQIg85i2bzGFLsMw67JjX1j9ibcGyNTiuYQ
0TPn72vzVAGnDuLb4dxm+O3Hz7x3CawxPur2B+CMkP1zL5OzVu1yfaLr69cUgN0FG0qrHxaLpjeb
z6FW9iL+MswmiBQf+xlpUYdc62rPLdVP1d12YvbbGvmL20afbdmYLCIRIhLUeLNm+kplfyaOtjL5
DH7TDW+9pu70NL4tUeZFjQjm0vSsKEEJUSnocMdu2XatQ9wnJXjuz9jWajCoiyAeVSaBZkW/WoUe
lZfaGLoxSOse2XCq0jpeWEbF/wF9ENfc5GuhIunsFB5M6R6RYBs+DCBvRzcUYZamu6Fxj/E8w+QZ
fo+KaYKQr2YJNlZbsxd3VQjUVlUmkrMR+EaMZXpM5wZcKr42mNoa4JEhK08KZJwxarsVJeI8VB+T
5oaJyC7Ic89Zkj5Gd4MihRTbgfF+xbdSoLqxbVsN1KEcQru+K8TOs3VUzVQ8rUg7q8l2w/Iu2kXn
7k0xZdFRvLdHUtOLnYvU32KgMtlOUrxJFSoF49bzyjfQS1HRMrL1amCPn+P6z2x2OnungZysRWkT
M57g0VN8aT91+nl2XGad2rcGP9Ktjd7zI/51NdF/kf2QoUBoGZRLhynd/syUhg1Gsf25eCvr7EUT
i31ZoLnBEnJW87t6W8sMPx8vTn2141elBaU+qGV1f+HKhNzJwv6qbR404x1NSzhk2NFUFMSx0fzV
SPkzOk3eEym3RgJZ0YDCZarpeksv9pmGbL//68iE6WZmHPeGhKMdL2P5k0Vf8QjcySssll9EBhMT
dpHix+9BKRZVC1o7XIewwx2hXkdz60SPkXY2oj6+Zjg3DVSIN2tef5J6nA5p9yrybZ/bv1aRnLtk
3FrIxdwUjVPvVcbFnujuGXOIFb+vvax/Tmzds8mHdSYvR42bGf2uvyvvaH1FGzK7aH5FkPQ5EMO1
ak5LjOAJ9arQC1j+wrfjdmfHKLED4u2chT5znq7NRLjUfagt4SdUmD1l5+YK5sl3Ll9kJ0i4WlQg
Klt3/S8h2a/QOF7NoC2n8zrtk+ioi0tnpZ7kiMnG17F9gnSCWp4KiNTQLUHeEJ262HI9RbPCUeVa
g6GJx+zfqMSXjGncbI+z8m+Y3JBD+zExm1CZXkzDJHp1wptg+GWmWI90ASlFjpxh7Dhp80dpC2vX
tysZIIz/QRUN8KbaI//+UY89REwMyLy0VdY/JGxiRbGepEZfLTiFAQjUjym06nIRuX1XMWnbQt3l
1ee6kPgxm1676p6mffRRdXDJlb5fFHr26Thop/iD3R0OhIfU/ooBAazebRww+R6vRmXkiQ8Yvi42
llOQjnw9uMZm0le/qGMIEupsCyEndAWsvanyWwgbBSnqRoT2SbqNZViTD1MBYGfJbqwXwX63b8R4
ndUFd8vYJTWhqhDaZQ5xbfasnw2BKHa3gDkY4Tj+xY0jnlAGNJsxLofrEIPoc+zP8Foy1hZfVfF5
uABV6YM6pI031uargwwFg0dlW9e6NLYJPpdDiysZ44pS7kRh3EaFwXtYBC/siohy1qPYvyc6vdc1
ub/L+pato4J4Y6f1askFCDrSJv1Wl6d5GIPaMcWm0dNLqQQ5ApGhImDOMFgXHQVmQRW4HvN2p48K
ktYZDJBB7HFQ5E2Oub/Mhnjo5+VzVsANDUttfaGjHq4c96nRyjxw5ycQ16x9a++bcqfLv8pd0cJo
V4NB1KynzKtc56p3sMr5RY+eUannQZb+a4wwm9+Glkuzbm6ReDSocUVPOKj0aYvXOfuOWL7a5i2e
PjQOt1g89/bbbIHqai8qoGF6VwS9pSZkscHf4/PYnN0J70AUN82Ds0AyRVau7Zwk1j8j3KoFxKlc
4eSqKPJdhit1DI37cjdAnEdr44KkOvupzczPfm2CSW8wNEfPczLujMjxi2zWnlXxEw2Kx7VgNUny
ikSKdnIbQUZr1A6K4En5alWJAyX97LriV64xKNlbvXb7Jo1eFeAFdXhOZiDZ2EZw01l5toudWef1
QdVbqfR+SDRjQygsR8MIIB9Me5er30tsYAs30BUb30UiToAXwypU6GRmE2w5SN84x62KA9PZluWf
UdoQjD2RRLM2HNU51ggL/q6mN3vAJwQmb5ou91227ZZiZ4PiyeGzoit4iJ9xYiF3R4U48nFzPEwv
w4Q01FRLtpXUt0BUdBr5JsdMdj1jNAg62NR0/23SNiybR2jZnE3eFR+doz7J0v1X1AUDNPilvdAF
sLT3cAdEj9uiaF972jA7ALfUHk8EEqdKiG5c9vPWwRCFgtmEEBF+27LttOldpk5R/CZWoDcgtAsD
1YtlI/+uUyt6B/jlAGt+bb3+Gvlm0XFoMdJRwvayK0HGwCTKkzKcRTFHXsd+4S/NG7mOqFkM6RUT
KCdpyQO2Lm3gnGSZKyrrkSoD3Ghr0I/9flARgaziOOCawlY8a4haWuHlfbJNomXj6sAzytsi+cYa
7VQ7D0CQp3YE+Bb2VZPVDvl0Iaf2fV6ifTlU+IdQq5Hw7PT89xL2g2V5Wbemg4qv5cWyiDas/6YI
IK+a3fcha6GeY7ZuBYdzYZvgMmYdYk6YyTg9I2tv9l3uit3qNsCvsflA8VoSMgupvqzc5mQMKM2E
1iI2Vg+RzjCcdn6aWmx1kqewU0fmUpwonYU2PXZhC83o0Z5sACTHOiuOuDlZ42nRuVraB5uJ3hBx
2AnAYuFxjB0zl3kFAkx2b02GOGWad5VpXBYUo3gv4CEXPBbbafrVG+dYpG5gCr5h+C/+vmfQ3baY
dnJs9gk/ltah4R9fKm0KrfQfB/9uqYpj4jq7qNuyHMfDyXqJ0OzUtX3fNKE8NHqdEgjK0UOGfYij
j6jldORBQVwTJ+tDLa2wh92m0RcoVrzURMRVk3LS7Ct9IR52a6hn1WvWXxOlVh8N+6b85zZGQ/zD
fXKa0MbRljK8KeZtcH7QgcXJp1QhUtCxDX6ifE7kdJu2y68KotFSoJ4t/lSPmMhS1ONwbkD8mXk1
0o9oujKeVj0YVs1bjOhCcUK1V2561e7c2Ahb4uO95c7FGLPcs6VvDYECfql2o/I2NdnWJsmWOlN9
fq0xI+ljc9BM1RNJd6c5bC1vvXyk/aS6v/QTB3tKYMvw7VpTvDP1aJ9Zzr/YIEKmybezYz7k9NE2
JcabAkGentmozBAm2NqRBg/fxLwZdfLUjbdpSrb1gvXPrg8GFgJMgQGBincf/GDySSkjZCeyK8fc
sCOP2Ocr0DLWJGnNhwy1hwVKV8S31v5Skptq+/iLkK99LPqXXn878PJaQ6rr8FGVKx7QdPpe5gpv
fV1+aFV6rRNCbDujv2qz8xKvtBfRne3V7nJU8mPtEjHXlZg29xqoWMpWef8cZMyP6WBBbPmeMLSo
Mv5BlMR9fAQ75t3i9KycbCsr5OcZVOZpqK9xdGOZiStI4WMh77bJsBnSoLfSbwvgdLotygvzftJE
19GCupoJAFDlhNg66tk3gOTZ/w99hg7cmqZHFUnqitLWXcZdz3IiRJJvdMq+9WbxV6s4LLGlP0UC
uANCGM9k0s+BGFDgaprk7M61bW0t3/R4fZX6p5NfV0F9ZUs5WKR3SLIKV56FNX+iYK8yNxgjROTR
rIIqV/fpqIqKF60FzWcF9mXaDzwX5Z0Jv6c7MNnM9cKuS+yGUUJlLezEtXR2qgi1ttyKBHVpeU4a
YBK99RzeZrLxTWEcswJyuRfRYc6Mm5nGYWYZvnRnjBjbOt1qCspSpO2D6evttkzPioieMEP0yfc0
OY9yebfkD1ZfqHy2UNtSfD1+0qzHVDGuHTh769RnZVY92xRhZav2kzNnKKFixwhZ4ghwKqYQK+K/
ZMJ1NZHQVojU/HSijLTZsWkDcNf/j+tKjqhUy1hPRKNAnDVYgYeB78mawzVGc4Rhci7fhPhE+bca
3zVkgYHkYfRnhRmGA6V+Ffb6zM60t7l1Sg1uxJXqecQEpfRf85qdnfy4NDAdsvIpCsNa4SAaWnbZ
vGxjIc8KWoNmTk9WWh90aeGRma1wqHXdx/8T5FYD6qQemgjUIKnj1zZTAxNFGw7bYElQDFPK3hfT
WXaRJ6FXqnVBl0/huSEcP68mNHRdo33Wq2vHQCtEvCpvndN6g8uJuqPBAeB6ryNum2gDsHGr+bkE
pL0Y0wcH76C9iWVvRnxpHjZLhv0nClfcGdX6EwN2LW88H6b7iJ5bdHuXlTkSz3Vpw8bcVjucq4ee
SUJrAA3MfjuJ6Mb7VarE6Sm/FSJ5Y8681hx4S/IaYaJbI5VKa8XXDNF7iez4gLWyOOTdRBYdIG+a
+i2bu0z8Br6mmaaDU9tPq93VfmdVj113W+KtYfhmYhxrEGLNeOmbihFasggEVR4Zm6bBklaFKqyr
IWZqY0CY2FaM8pLOA8bxNyxte1ctt1LL9O2qrd+z/URFKRDp1VV+ivkNOpwV/e4IVZCCRZ4lVi+q
0hC6Nl8sdJvi0KB8EN1OjbWvsasRGReHGSBGLw9i/JHGivw8+Xb0HCxc4e5zyQV77avkNBMCvhlr
8RWvLGuRsR5NGPyVWWKYL/hdQFGWYOEiXy4KL/aoWlgRtA09L+9Yhnr3JzH+NHtHW9e1sC4wmdDE
C35jpTnHbekbOPJTqz3l67U1863e472AOzKKx7b8cNLXpeUexGsujvmElr1FLm6caUJmlBeAlHe+
IqwcrFOJn99ViPCzFkMrKrRudU6t8keZkJXjG7ZbbDB3kdKQ1HjzRYCDKCaXrut3EtdikcQBFO+i
of/FcRsiftYpyJXj6Ffr2bTpJUKVk0cQIgl3q9IALSJExZJY5rulfij0B535Rt3264HMWID9zUoO
kjNjaF1f78SXDKp6j0M3AZW09gBGprntx0szeAUwl7yZMmhKhmzU2eZvo0JaAoyI7EVB3YFOAqVS
/ICYfJMZX4L9GTYBfZUyQry2OHSV8xAjRRGhkyHGc1nKdYPvCHYgucBoKhbXK8qKJiq8pCvDaZke
6g5y45QMx275WEw/tS1Pz459+tjNJxvBqJ5calXh0Yyzj7ow944QfHrfbn1tlfJgO7C8rYsqE2uk
8sXYsWctB+7DqA2OFHR57K+9OFSu60Uuxi1W3KqH156tV9X8s4oSXZd9oFr5JW0+XW0o8K1gdWgm
zced6i96j/wh2yopAllxlPffaPhiTeebRy8FOo31bzCjoOzrF3UcHhLomMEhOLo9KqPEJqYEcSuf
ZXp/KpJHy00ODZ+0HmkhrItntMO+N05CXSwSURlhU9ltBnQzat+dMRsz3D0LWb1j1EAAACEQph0X
pb6PMoKSRwtRybKW/jJ+WZYBXDQAD8h6Sy4WeGrL5j8NJJU7nu4ue01dFr+ZTCI5y4cqzUlmiZnC
yrEHXbFHOYeR6Be4dNbeZh62awUAkbW4O0Gehrl7SdqKt72TVOKWFhkrZq/rV6lo9ss9t0/1bfZ7
X47WsHc1gAPpgiWYLrpNMSMTxQKFJUVZ3pr1grQz096ztvLWjqQC9PAN3POHw9U+y1sDCWRhnHDb
MErbT7O/tjZmiQU/2DQXv2WH2XnpImbUAWW/1rw6I1RXMTB+Tf13bOgPbaMdxD0Loi6uNdlFdiWS
XTU+tgDHcGqrlm0kIJiAOHY0rkUsM7NlhY39Q7kROUfpvI+mX4lF2Y1Z4OLo0R0Zk0qx1JeyRaSG
v35k82wU1cLbN2mX6L491lAhhvqRa9Y70UdKNeyLPP0wJH7cslieHLoEbqCmO0bP3gTzGq9TjvBJ
w9UQdLxr7fAkiOtBtp/E30u/1xMlUPVAOMMedmVbE/RU58UtJi+LuWlFqka2ICM6zQyo+xbzn8wu
ReFL5NmoQpMFdcNyTUg13zBnkx+A9DdWnGuxrp4xRV7aBXHXfet9veVd8scuPg5sTkameBbso5ND
XTfRVgcZiuebuTCY2TcB6up30bJ6TpEzYpOOpRTjX3F/4JLQtZ2tYT8g2Gmi22RaIfPDtr6PF6Bu
Tf0Py+8whSLBzUY/lQ1Gzu+K9aDRQ0REooKlJs+oci4qGr6U/ULLCHO28R9H7TwzSmB5w79Ii6C/
liX3+NqdnUm5eyIfQXeq9LlpQoy3ePGvCWTowvb2gl6U/ACV33qWOr4xQIZQFs9iCKLlSSOTRdnz
WmJprd2wVf5NPcKaNBwsb27/ofuW1XVQn7roEE/Pi7Yfo10mFX9OrlH6kKM9df1Zv+VNuEw/ZRG4
5WcCK2//o16zdF97WNTkI+asmF7VPHAooZpOOgCnUhJPU7LPrh37fXGdCxBzof2PszNrrhu5svVf
6fA7uhMJJIaObj+ceSB5SJESKb0gSIpCYp7HX38/VPtel9hF6YYjHHaVJfIMADJ37r3WtxaRZ3QV
uhQ2l4RFw+/vHLXJxxvZf8nte693LkaovpXsnal3Qw28Ef0No8lGdJ8rfer8R4tiuaQPnvZBsW18
J7h43bCWDRctwuPRSUxgHFYqokmGzr34FbDDBpV9kbr22VpMtVXlgfxkLL6uYZxnZkMl2tz4CmnP
HLNEzRk9xsy6tDVqLKuYDp3hMYkqmlPgFiwL3ST3PQKsdYXtysweK/GaxtO+wksylQPtxnkGgNNH
/CV1nqzgaMb1sS6rQ2rglkqNvYkJwIMIk13pJQ9m3Or5u/bWXhBfRNH6tJidU2kKTh4m6mm6mkef
oX9DW68cvuokfc5zSQHjMNsw9+Bv7/uCKh458LlWFEQTdrwq+wZ37koLDtEFnuBY3/VuzvI77T0Y
OWO2b52LJS/SOnq0hJhACvcq5ajeTNeeMleqquqT7WriZrV6YjYBcIQxd61BSDFY1Fzx3rRfQ+kd
YjxeycxEO0GBz5RD9xaPuLVyJJ4sAFkifsk8VK+a0cwk7T3t29KmqPXmU20l15nV3Ec2kl8j/WyE
0TlAm6GM8EY1kbXySkxobXzwPX2QM4YICGtjMW1AbfQMAPM72D8rq/5SxvgZhm1hXAUdyOgpU+ty
sR8lTInvOm7VnsXVWpzKTsJCV1UO6m7Hsvic7Se624zmi1XAaVHLEbNA1GSrrhJPRhV8NWLGwkym
HAfagVbfHTbrOt2aCPP95jhGOyeiXNHTjzCOz7mPgh2jAhWUKmjSTYuyM993frd1kbFpM98Gzp0O
o+sWbY4SdCmW+jzFgZs7/smsgTo9SBeMnIsWKKGxy2StrTYxnvgu2inchY3xJSSH0mcy0KYawcZd
yDtC1h2rajPPzHbz6XvlIwMxGMkAfeknDFFeduXSNawRmHYRkiJUgSuLeWCW5tvGrj4FRX5xUn0b
qfo4Zt5t2V3HA1ClrntDSBMbB8+4hInagNx4MgN9DjJHrBONOYEqnzGkv6KHdZ0EaJziEUHxr3FU
5oL4/CsY1TuwehLmc+b6A3ablVi/zI8YnlcLMvFuWOEZ/A0y8QMctfMOd1cmca+EVCj47J02Hsr2
Uxt8+c0HWHhtf/UB3rFLK1uLKbWkeRZiKBeBqKyvJ6ljpIiK6ZA5ldXXLhmwxqpaUdFrZq5vXegx
VrJnjfrgN+/jA4aq8w5il7Qyr3sfdc483iz43BQ/OyPA3bxB34VPSW6rdO3TSWH+YFzH9BvEb17a
/egreIeyq1vLmR2XnWG0AevC7nLCQGDIG7f08lBL3yc+w/xWYq/NuvTcW8fBPDrd89gCOmi4wYxq
3/p4FXGDRO1TlcptbPjf2cUafeD5pTGX8206q4reg93cSTWt5USl5vOhqk96esxZhptnqzIPEfoP
4WMyj0PnWQ+f2UMxP2HJXHs4zIJyJHqiO8TKOKV2g7we8vvcUdFinOfGtvDiZysnfCCRxK0hnFU8
2c+CONUyP1RdfTCT9pRrAy2S3TDVsvT3lPOBrE6S/29Mcd5ZTHF/fUmtv07PsJx37Oe+TNIiy8VM
EKO+umyyU3Bb7KPVy+ZLc0jaldgjLRGrR2ONtQ6t7Oo0rO67jbeiOb0O9z/C9SsepGuBFnr763ck
nQ/uMrVgUP/EC9eeIRvDDa2rUPYHGFUCjYdRPYGYf6pduSp9i/ZkuKV1twzBULWiGo3iAYeSRV0O
vpHpRdpSnZ06xlU9peehAnj/EjePEbV5BtFU3Vb61jfTg4vSuwuhrk9MmQYApkLJG2Sut8OrKD+n
6jz+UNPyAi7ArvmQ5Z9i64sBJbHcomYJL0JDrVrkATdy8DA4Pfbo83LnhN/V7rbIHe+U127de7rS
s/48qZ0Aj5GAC702KGi6jUsJyASaW+oUfm1NFOHIgTAnbmcbz/UuH2h57wEUflrslPRpfwwuWhes
h2uSXcS19QqCrrwdumeLdZm9i5sjS84pA5+5vDBzHUt8/sYJQWbtjasBiFm/Ilx3ldP/oKs0fHEf
Gd8q68piG6Ne7PoDowsMb81wdOAGdcnNQunKrIcRmC4yMvm9KXkIOAMHyAnIHZvRSwwvykaPrDuC
mecbLIrsMFrLlRAON3p4m9YhniD7Syrt2yi+Dgs0Mf4lQ34IkCCmRdRs2+nYSBsd570nb7rgjTCb
drxYY7VV1cucn7EUMan+UuPBcpZcbx5QQEq4Ykw6WfI+4ZEyq/vajjrI2969LPvbustfZOJufM48
Jlt+lnPGg1MHG2I6J8pfc5KI6u0IKYDDJhXcyotfZJADYCh3mhlrDQcgPGTBcyNucgppju2l7cGu
BX0loZkgazokKauOdcMeNtOdt5De5ryrZNijLkWWN8dwTEqKRIuQNOtxwgyAYytuPtfTqcvPEoVB
jdYZDV0VY/uOYtZP1f3wgLYFArujPayV/OHMdAMIysPD4I63nU1I9R0UGDM8+g6InGhLqTi456rB
h5bgjAu/NjJ68rT+kuSHXKz98nPS3pW53Jh9+Mmg7sv6HsszUWC5t9YdzpLG0vuxSFaIn0skkF1W
3P/6ef4DK/sXm5daHvM/Pc7cIr3nTyWSTmgs2FQgNxr9c9RQ56JW7BGyOkz8NAXbnJp3hn3JTFzf
kCOZgw+6XiFyGS2chwk9jzS4Hir3h2Gjb87axYzxXNLiEhwrqeN7cOv6DuExgISzRtCMtyLpEDA6
9RodZ+VSzfB4JEezaRjXXA/GqU2vDe/UZyffMZFXPKRM3FLEMWlzV06HKW5uexpCqU+rvuzafUrj
dqW0vlOR/1oEal1435vgHCD3Ecj7s/aenvC2bMe7ZBxerKA/2OO0tvDPjym4YBne2PO3MT9a7bU7
z7+rbz7YG8Wytv/pG86dIVCdbWbX013MXAok41tW7iT13CKwWNMEp4fw66v5QZUj3l1MN9Bllxu8
VBFr8+jlNeZ4eELjMlT8117hXbE25aVX6gH/hlrCSefXhol++5vd7gOQtnhXo+VGPcTUQ8l1LDco
FAWaQcw+SyN5U+GA+h2Affl1f3HHi3flmp2WU+65c3Jd4Kgx5MVKj7/+bj7YGcW7+ovC366dqEuY
Amd0ORtr5dr+buZ4r3L55dev8cEVVgss9083UwctNSVpSV4FCU9WZLDjssijuCmA8P36JbwPviD1
/oYVPqrs1BivGL/gAgKwVwNeQ3IKBlaF8cpDCZqF6Q4VyXWONqJMrozoNYA6bgQzMq1xk/U3Mwpg
4y2p6C9HyTFsGOrUxs7LTzphSTbp+pZoyxu6eVm/UZm/sRDFRouKv8r3AaM9zlfw85LG+6TTV9O8
13G/oR+2ZgOuzesGDJjV0ARNoq9dflMgzYaT4afsL+a3mvzLbtz5xpdSv5qJuKtnRnpxtuk12jsT
yrIf04o3OjLqvlT2XU+SdpvdIKQYSwIOxm9lBJKcrIOOscjknwyuIs1LQnry13H+LGvGMTq7qUfM
KZzwmIDGDKOitHR/8xybH6wZ6t1jJloO2sppGB20e20ArsNr+2TY4Wc7xKByCjI4spjc+3/tyVPv
n7w8HyYkE+LchqVz79ZJc2H+hE0gKwofunqegwZJ3Q2iqgQsmueq21/fax+Bt9W7h1EYs7DKfLLO
RlMzu5uDfJdMzr3RUePkaMFylzWA/rkSLZ2vt6wS295oUHEOHJY7epsFLTNfRN5vbv4P8ukt9e4h
HnTW9KGurLMeGgPvZdoGFgz53PgaFQKGU8Ss7/sg0Wfbvctgx5ECdYMCfGm3KUgP1x5f6yRd5DJp
eXTgrEPFzJv83A4Y4apE1nejS5Uji6B5GHwnRvM6mEzNl4cO83+EBC+dIbp0XhP8ZtG2PgjBUe+O
Z50p41jAG712OgcGn0ufpdgVoBQxR627wGXoxmhGlN8MFK3KK66nCHLPdAmtaJnBoNVoore8y+7L
dNrbyJAzBG+ahEmPnMAQLWldd4ehZkSD+3SoSxryABvdaJuFzu8i6T/6DO+OQqPtB0ImfgHwaWA0
hY5mLZ6DZyjTMa1/0CeehePPOyiLZtEGKWSJPvtN3Zd3Uf88fDY4bzDDexlueKyA9Ozns4FEiY+P
npwPRNQIcJwXpwa1cXDjZ3qUQGXlyn9sfyTpFaJy7sO3lEB2minsG4810R321nilPjVQWcCOfENG
ZDTb5NQADsDRTAbdHuV4mwNGW1XfMDLXYpXdwqb07G3S3AEnmXWILvBMCz3/TX7AH3j0v9je7Hfn
MzmZVTEDc7oC0r6zDsmJscQVSsqVJj3aWD14RH/Za+dEhupa73xEkCuD7LFy5xDD5HB2TDbBiur1
QF9t+alNtsb0uAGPsrbpzDxbW0xt+3SNu/CCjeEm3VNQX0E7Rhy7Zxh4TPfdoTvrrbfDSvUv3sH2
u33P8cKgdgo+FSnKayz3e7kXd1hR4T2T9j1swCZtnSNf82pc2RtYpeu3r5/DTbKj23nG5V39DoT/
wYncfrc5RnOXjKz6ksA2po4b3CPr5StyVhRza4z9q2inP/9mcVzWnL+6lO/KuZrlIUmW1wqujfv8
SCzB7fQKYHudb//Fvpj9bqPxW4QgtZzcq8BHJF4lN55EjZePlF2//hAfFEX2u62lFX3ljcngXpnG
Yn3sSLqp4gI+urHz0+q3kS8frA72u30kt/wa3PpMo4RpZzl0G3v6zFkC2YG7GxxSC5qzN7+k/u+K
pA9qVXu5ZH+uw4qhr4IU0XvfgZCHTGlUp4zGK1A54CnDppQkjuS/uRGWi/FX98G75dtismqnKRMz
No79LJ4tfN7O7766D6o9+926GtpOOSW2RVhO6N71FZY84Ii/vvYfta+sd2uR62Ze4eiOjmRdQCxK
aibqifaddo1/Asz16MxqK1zssiXqmos5MumNFJAp4P16mylNzUmeK5BrC2ZAV7V0Rwo/XI2z6NAH
S6AgE2JIsmpAowsjOjuNFMfU0+LcQYzYjC32lR4nN7Cp3PtqSxiNJO0GiMyi2XevvMyE7xkEILBS
4X/vgMyu03JEup/aBdwCUHS//iY+anKL95fQ5DHz4ii5HsIYPpuT99PFNPKOgSq7vqnZQmZiKQ9A
bOMt441h68+5dTDM8SVpPeNghv3wP/kP//E6/mf4RvZgOoVF3vz9v/j31wJDSRTq9t2//v2hyPjP
fy0/8//+zs8/8ffr6LUumuJH+/5v/fRD/OJ/vPDmuX3+6V/QDUTtdNe91dOnt6ZL2z9egLe4/M3/
3z/8t7c/fsvDVL79999eiy5nMPfpLYyK/G//+KPj9//+m1xy7//jz7//H39485zxcw/PEXOz79Hz
//qZt+em/e+/mUL9u2M5niksIV3LtthlhrflT3z33y1bOQhVLP6S7SwxdXlRt5rXFP9uO5bpC+F6
rqX+qBibolv+iN9mCiEYGDNacFGF23/7v+/tp8vzz8v1bxRRt0WUtw3v5udtwPUcXzqWb8vl/Vmu
/OO89qc1R5RdCQbaaA/AbqdbJfvu2iDbXSOZGIW1KUv6W/tWhRZcBSVGhS6mV9kevZSxCKwnz9oM
dcuY80/f4T/e55/f189L4PK2LEu45EWRNy5tuvw/L4WA1HSfQ4o+JFkXYFFBFWpunA7F9kZOYGXL
NifRWwdRs60rK7nNpRiq7a/fw88rI188wxvh2opsCSks7/0u4xZ952I0HPehkVkOZKCwcZn0p5CZ
8e7z8X/9cu9i95bXU5b0hGcprrA035cjie9PEtGku7fHoOm2vWs9JXLEsJxGpvg2RNlwSZcObJkP
0EB9lfTYqzuCpH5Xhiz72j+3hD/eiO0q2+PGRKbAl/Dzl18m5OZNUqh9GrYFwRU4C25tMYXfQYOY
N37q0cSz4jCpVpGYx2/CKPN7TrahwYFemtnaYMPCpEw6QvSb2+Ln/YR35khyPSkXTOUL032/4oWV
rWThJf3epmAPdrbWjk2gcI2S8tcX4/39xwspqbj5fOX4jvP+2pt+bjl2WZEokfKC6DCEbe7a0pOP
czVgZEpA7XWoX+GtGjbE6aBdkPK/fg8/VzfLh7VMR7jSV6ZPQuf7QDNZ+REKYOBSxeyR0hQbqC7d
bJzkZqhqixp/gGn265f8uQD9n5ek7SkFXjlf+N67HWVQusY7IDpYVWn5NR7SPzDFY1IgwrKx/doK
3ZinrXr83cni/S3nsJI5XFHp+SyR75/3iSFCOTNO21tttgQ9lIIFJzEcIhutNAgIEYuA0PzmIv/v
T8vFlZZSwpasxOLdfZ4D8rTRytb7ykPL3vg1os24T5Cr+HUJ5In+T5UkmLF//SWzrP/8eDnKdQlG
51Pyv767LMl/WnJDxzfNro3bfTjZLfKIrKt/uPiC9H6Kw6jbu03p4mRkmJvvfLcFJf/r15fmH13P
fz7hno3Eedk6pM3N5Tj++3hBPVQBK17R76cc100etE9MCVC09YW41q16KJEBu3NRbqzIhzVCvsXJ
00EcwU5Q47muw2plwqvGCzBadzbjDLgepn+ocNo9JBrhZz1J4qaH5DVz43Br5VZ00DN4Eum02ToI
Ivw2dQo5JtHFJZwm8MEa7cXJKALQlh7GqYOeDLCzvSgRVWYaS8TspyS7VIsoaq5+yKog0Nycz/lo
ucfGDCfQ1BgLwQJEh2xMgnPjGZhj2zx70iXRRnK0flQz/TbXwomjE56oNo69+0TAVQe6obGt8cGR
9N+Glrp0PI/HyAv9U9QsLmFhYOEwE/+pHTN704QOMXJlXq9zfC4V+BIBJM/qz0W1mKiChSDgZsAV
vUFg63IJw4Bw58f3/Ri7oH4iBOGyK4ancWYcJVhGYZWh0xhddoCdMcOPv0c5Cc3Ma0xG+lhRlgly
qBzlk/mYt5Wrd0zB44QTc16wAPU2TuJz33oLsMaryFZYpR7Q1yUCq1y26pgnC045VAak2RGHsRkM
Xt3Y/q1n1NNEfkfs6RbmkWo9BRSyIhx6VHLBBwVV+TXhN5ZXwh4kyiOvjT3jOnWNoKpWAkTvfFtg
hqq3EJv75HFqBpZl8HCM+wp7Gm+brMccWRaa/x7cMo7ubNXyz0QlhOPnFLsUUlNtFwnBRiMbvaSF
xAjSsQpQJiuHsBOc6mgw+b6xLcc4A/7YkTGlZTnhRgOK1TY0+bWmU9j9p8Aw+SWzP5Zfw8lycPaR
Y9vRpAUrEZxVKljE0hCT0oLxFagMO593TQ3N+23gNWnq/pieNGODCDcP9xDtC04dCS7SAUk5+uu8
Qp7dhHWe3cx5H5Zrr58w+0IRi3EwOaOb4+qqevur5WQKHo206EpHfVEcCo9t48qe6qralLWhvBu7
wEy5G4xE4AypRV2fmzAbm1Mueu5lkdVEuaV1Qz4PyAHzKMjJGGgvmT5fFOVCsSFR7SrPBe7wPEZf
6o5TTa/FnOoJXFacfjKzEfqB7xvKvcoMpwt2g0pbeTER8xjwHTA7YdrtbCIcarqSr5FhvjGXxI/a
+rP9Hd7b6IMbVOWldJQEXoDeNlg5xKgBmSjCEUmUmsSrYbXiqgdwvKnsRv9oG76rFQfBKNyowi7B
2nQ1HfwUyg1IwXCCV5olHnZsEVnBU0b2AiiCOD+jBqXX7oypsQUJU6PkqNSyHmlHNM9dGJUQqQsI
fTgaxfjgOhp11uj4fbCrhZo5NLdA2npZxO5tkkaoVZwsDC9j0Ue4DHFIRrTiOtayRgUl6uUMFWAX
p2W3U6kPYrv05hE2Pb6zhSge+NwsqEj0gK0kypk+l4qkjiDrcV+JvCp3idVV5Ub6YvpGD2fO4Z2A
Vd0kycAWVlod2xZZS3Jd2oNg2qr0xIquWoHFbWjgA+ZZRinTYaMKzqE7Aw+CjRAA9W9sua0Rk1b7
wnMbtTFHJt35PLNLZU0CPd7ND72I2vwq47iAlw9PTOILeiBEnV1M03BOPUGZ8O0VKOc8bfS68iH3
y8ZeAA6i8VY8ufp77wnH/FyUgU82RAxgMQ8jA3Vpb/L1RG3bHArgRhcy5LS1aeKIJL3O0z625ijl
0gNXATDkIoJbF81g7Sptq5dpyJdnqcqYmMw4ps0usElD8UOY0zWTHhUd3VLWCAcsfxmQoCOUBhOT
0h67YJ2MMCEyW1ufO4sQkZWS8x37aAP8E5sBwuxq15MfnB5FotUxKz1G8GJG7efkCHA4Cq19Fzph
nw7DkdT06SXSk7Wzc1xusZeH14U5PwozqRauFqaVyMpdRi7NPO1nONz3PQiuVYDMj4yiPBAtWU6A
ANtoHnaGGVP5NRRGI0tzZfbY7fr8yNqX5NtkcBACea2w37rFxmY0jvucWPJRNE5/Y5czaatq9jaK
U/lxrDqkj0aZECtS263xnBrMjM2mHc4QRApanZMfEsYUWn5wE9mGd4+tQd0m4cySbqNk9vrAZroR
uU53tkJAZjpN0tvJrwtMqHHsP9VZQWDDXKQhGIuJJwvdLchgyBXMokev8V+nRnVvJWUXg58QPGnW
wj0sjcYkjzlPjqqNHY8rTm/B8tPpmBVm46wtox+IbfBw2wVIBe8GLOgH9gjzarLKU+ALArA0CPKb
aOzbix/jpBQ0j9dDH6tbvkPYuhla865J2aiBa9/7lo34RXTg/5xSvFhqCe/1NZ+eLIrB2Phuat5a
eVu8DaXEzdJXi/bcwpCCwz7PULT6A7r5OMnuIz2kuwHb03UUVujEbYQ32BSgfYoW2GRaNFd+Ijzm
PVbpvTm0qI5N1aCsDpqW/LQxbS5J3dE59zvgnaUDvFD2BTqFqNMIKlIL50FLLKmIHazA0p8j5DdA
w8UgnINCBoJ0JQ7hFFIn2LO1ISzw+zBjK595Oi+ijcdL78k75aBpLoJ82I8ZiV0swHIjMiJXqXaI
IHPiBJPcZBpH1ybp2hky8Uox2FyNFD2bTrDikQ7g6lU99dbF9OqTxqx4MqXmkkjkq63XwTQJXdjM
ecvlXldln5DXoxatvg/Ky5VJQjrEACG7qMO+pbJohl0+aeIqJjutJMprUJ46MI9jbhkgXjNyPcqI
U2ne9bu2MSD4ZbCn++RiB4n5aJvKhG41PsgUDVVKVIKHKSfrCx/t8BzDiNZBA1NBzidBPNOJXPYv
HN9/xL0P6DL87g4Qal0trztM1oeahXEbeRNSLv1MgEXBuQdIh82sMhqYsPQzSEZcVJ+dqrt4ccBc
n0QIvCXlTZzb8roZ0Xjpejz0ULOvpdM92GWkdyEtpXXR4hmagJ+YY4hQZ+hSAMLYO6jMttXc0iE0
NNR9lwGQW8t8a2OnBcTRHn1dkvfiQsS24xrhfuMMu9ivBPF9c/zFzrwfbedFx5pITwM8JhmaeEic
jGLLhb1HYMZjKvJnv7IllGXozzPDwI3jZ8OXsUhfWIKvWdVvM/JwNzF+TbrMjMEjH1mQ7HO1m630
TU/9I/iMeKeYrW7Y5a/nmDieBMkTXjzMHhm1xU4re5cn0AjDlqiQGkkx61B0mKPxtQxaGKi0GVYd
6x8eUgxdHtZ1EJEcRCbCJa1mJh9Qax/SNtv3MDfhzcgR5VAITAOuH9zjJ3GwOPuHoTBvegNsUo7z
c20bZQafmUQtr4qTNz8yAKpMpbeij1GwPNvzU9LgCvH6xr0e6VsclLLvEP+WZxZPiyYsepI568UD
a+LneMI7hNqVqLNkSjcCVmuyYtkEJ1wBxXEa1H6BgZfOt9OFFQNtaDIzIJGt+1z5tdrMsXEkhxHY
4oDZuS7cV5nIW5Ub92oiULbwupiLD5/Hh6ige2FCB0mIESuUc+tiN7dKsROlC0i6ZGmN8sbaz0Zd
7ryJ2fEYwjmyHOs0UZQcTAeIlKFMcopa53MzESQdsunLCl/1pOeWeV8AVb7oJnKfTdBZc1BizhAB
yiuYA9UsYJcZkYRVk5VTz2RXTwdrdi9h1tz3+ABu5NzPp7JaiAoUo1fx3MfbsbPKXe2oL+CJp++9
NdRHoxbWJ5dd4NPQJsYpQa+zo5sCTNgbwwdNmvt9Hs8z3F1pPfVlXL9GoihcAjkxh6uwnx+VxCPX
ZPDVMjt/mcakBsHC9/Wc5YS4sLNcRoFM0ZSZAyrd689ZujCzGrx4Yib8rivQnodLeOtuCOisV+Su
AjDMyDoCyVLWCCbjCYq442R4AQYtDonZAwKW9ZMcUusmz8zyU9MKUPe62ts5FKysyOJHtxfI7JqM
ZOhB2tkNLaD8kpvd4sK3bpIKu6bsWggPQgvnOA6LdCIlgHcd19T9wsRXM2fmXdCBO0r97uJ7cU2y
CbHhHGKdHNqRTigBSEpMycCTfoxAUyDSiypEJVVIxi3Hc+RrlQW2qQ2TJYZ4ChEZBzBKinXXdPJB
R821PWTVrimL6dTC21u3tce5xfTrc6tD52YUvn0uYBLch0PDdlTOPfQfA5wFApYifLGjijFj53sL
lsQF0WYw5Ae+W7vHOKQNui7UPJmQiwoiLpuZBXroQ2epKEsAOBGQdDuJ8a+MhW/v054zWD+O2bcU
Y3uzTtlPAJZUpksOncGXQN/WaNqToi9ZAdwQ8lqgSzgZST1wI0ZWdNerAVIRYb9ym+iueOjJZkNH
M1m40gLSGVbZqHEG514zKHLkRnVrlFZIHIPGp9fjEkcoWwxwBzwPNB5Aq9tEjIShTFr5nB+4q3EF
VQQ4DIGBpNemdsF86nwZ0oQakwlLcxK1Uz1NPWmF67EP4XBSq1n7lEYFATnAUgDPZoU8pmbjDftg
HiUO1LoceDVv2tWqAt/h+gkZGVqEIC77+tnvRhiE5A+RLAtwoZSkO7B+zeegd7yroCF4i7KOryBJ
MlhMwv9B/rK9CSZYp2R8RkcOgpzZpskcNk6qZuNYR7VJjNGIj4NPIoZdafTem7KT6CTHKPvqhfX3
snGbZz6WR/yMR56xFxLuZdbOYblVucm9RhwMvQhcdSIurWmq28xo3auIpv2Tl8ZYN5et50Lxoo8c
ze3rIVGSd2oYe5c++l2t+JyrZKQ7ukpyPP27bEoBxztds0gSMqM5aMNs0e2lQfqFWJARatwYf51F
MEK8l+OOBHYb017ky9tYevO106DCLso+/GxmFgLXbkox9MSNeZUFZUGeYNl9MkZv+J5MXfnMKfJi
09e6q5q8P+ROKzd9n+LmMcyy5xa0H5KiiO9Nac8nr7PU5yRypwcxevkWK2a6GoDLrWm2EvFCjY1t
S2b3fjGKU6w5cHc5EscYnqZcW55Sw7qie5RslWwgic5FPe9LYp6OSeWrU68F3u9aOPXGmKk7nUBz
QOHMj4jDnfNSIqII9QboEfy8PiPwrFavQ+99imQJHiIBN5gaU8m5xb9FmpJh4y/ofNo+aR9I8eh/
9hi2wsi9H4cR1EUtqpcyIEYHlk/snE2/H+6U4UAqZA1ZMZp7joBc4ZnucWpxcCXqL5iy/VjhonD8
Ui8hlzO50jNVgpvD2wmdFrNZJKV4IGWv3WRzRVRu5yLb8q0m+O7qpiF6x7VPrite2tp03Y10Rr2z
sowklJgAiyRsYE/FTjaefQcSoGnVkMeCqd+anvelbErQEdAcUjPfm75KDzmO1ZWlW/9RmdDZ4uF2
YMG9GUdrL4iX7g24V2N6W1P8DCHJI23bfpsKoB3WmMszndsBBITtwPVSXK24TIG1DwTIzsImhdaL
VfdZe+YhrkTw0ngTy/EQmw+9trdxFo1wukyAY4UnwnRfRWM0UIZMbnNTh8IDBCNoeh3MvMcjlDpN
23IUbQImUWliiPVQY2bDR8adgBecjvlt1FByo4Vqff80hVUWbMxUEJrKECvR+0IMZn+0R0qIiyYB
dIGAJC4pichckyOIc+9H2OrF2dWB95k9RaszqMBGJ7i1kSSt2pwwazWi4I6SxyEnaCMy1CHzIUSM
pPzYpfWSmLNuV2NUiX696SzsevSsplGexhEqIt6RSLlfjJg8qHl4aubeOduzbZMrrJqrTR6RQToW
YQZT23ZWkZldGrZRBh7pqoxQVcRtADFYtHoT+ByJPYwGrp7epta/tmRAIoggRpGgFRzpdYGZ0jDy
YBc0BbHiKqOAHj/BAMzXbip2gazvraxBce3J5ySLMYLBsMkKLpo92vfN7B9NHedbq/QNiqAU0Xgb
EJMcODjl2f6p09MbDaqvKL19PJIur3073osq/lRVxkOrOlYs5tO4yGRTgnB0/Pmx0hP5EyHsJJOY
lib/Pjk1oOxAkybu+aDwJGO2GFpz0RIjNME9xBfBjlZlxblhwdmKmiQFbDMhZwQKeREGkrJiejI8
UB525ZS70KM/t8tzpxlOfjm8RgsKJqbfK7aROZZsyl5w5aa1c4oV/T+7hasZ0egJBF+ohE3lutTR
pfnYxP59WIZyD0pNfllCk20aw9ckIbSfusKIcR0RthVBk1z9H+7OLDluJOvSW6kNIA0OwOHAa8zB
SSRFBql8gYkaMM+OcU+9it5Yf5CyqsSQSrT8zbrNqt/KSkohgAi4X7/3nO8U0sWgmFdxSEqvB/tQ
Jk4KWkXaPnAc8HzzJc2T5Inmdjl9RUFa+4+k2wafSjvW5KOlVQvbr+WsQfCncPrLhi4tMRalzxOf
2AynnVB5+DkxKviXyinLDtBwrPTHzO7IVpEFFtHLCbsC57ke86beG03CAwglUgByDjkVYe80Uc2b
VNzVMe3Hx6Yd7jEe3QqvO9HGX5dNIg5OtqQZDlG0YZfjs0vvIap6kMqBAi3UJRVZKSFh7OZwokRM
d6gsp2NfKsS5Bj07xwQYYbRXUR/KW3fAxrYPZ41Lxpcwk4KcbY7cpA6GREgRPo4OoZidNZhPtHB5
4yx/cEBDRW5yCPOguUrQqRxrW5kNjZowuQ8V2sG+iaw/Qx4lOWupzzjUzZS+l31bBqxQDoGnZmuQ
gpCG3dGMkgxMYkK12Wb0JFZNG9cHJ3eftDW502WXBlD/fZ07j2YcfKHp3N8EakQRW9lE8mQ9Ov+d
wCFMxg8Hes5JKqSXaw7PnllhiWUxvFd21+1CW1dHlB6S7ygLd7Rnkps5U/29KvCdJEMtd620eM+t
5tOUJ93RzYzoQ8B6z1TRMCq+97TRq7YyaU2bqfT2JjSed1mlL+qsmWjv1rT1E90CVcrwcN3EIVbX
QSaSF6HPD13Xph8YLc971RElGc0Eaoo2K8Fslh9YH8cLZPxkfbJjrYwpJAp2Fjq8soLeIqoTJgBs
C2m+K0JI4k0sxIUfCVoKWUMyXN5P8cWMr2bX57Y8BpJveRWFuOXzSbmPSE+cU90VBAN4QU0kKoWv
yHKKDq8FfipoYmpuiDFiVqwTq4w3fWzN6SbxW48faDRc2OxwG8susFKqjr5FpRgKwYssoNVboS6g
1ZKzEtrVwFmpd69k0OcfRqRz7+t6/FiPRMoZYSDvCKsDeFZM4cM4LNE9XXJP1Fp2Zc/FeJ9kOSJt
v0J33qCy2Ldjbn8eRpjbdoTqvaf7fj2TOU9kEZ3dYfT7i8yMi10HafRr687RZUXq+keDvW8Vlf14
ZbTdp54G6F2QG+RQFJeGY1KB+Rpm7KYkkfce01S7MxmGYFBjVO/lnJVSVwP7mkoL/4GgRhabUSSn
UNTzQNM0sREgymmfsZfeWOGsMMsvP/k6rTZqilCjF+Cac49OPHcdP48FvY+JsofWhS+2Iku/5BGp
oFgbI3xWmPPn0TxUbuPexYY/7S09+5+HoKyfLL8yUKwWwb7MMEflvouvzadpWlWK/ECDsvBSNbb7
YrjheIdM24QFZcSPTBbkLupBz4QlYlQvykhjiy13NcddQ6qeh7M30s7XxgLZ60U1GewtLnnbMoYj
5ZG3ySlVTnLuCf6RoJNxa6O+9ktnH/VEl+pqISQ7On2s3T5dCRyoz5jD533vj+XGznFIYRjBSlmD
309Fk95PBLtavRvtO+0ma6kSd+vaWPINCrw/CztP3vFtD/eeW9sPQ5sAwzIsr3/sGeQ4a7O0DHXT
eDLe1k1MA4xJFFlWPQf0vAgwwY3OzMnDtspPbgo6hDZAhhUc1BPJpXGG0abjoLyBWsVho7SXCKrJ
aUBX2X37yWRwZK6NJnBvhqoe6dNURvUy2kb2VFh+fMMWhdy5jnJQfxY2eqZ41n3Vl0648fMK6GuR
jCntGlklx66nZco4L9zKadDEt9Yl47eeZA36w9vAolaSogXakLpAy5QXxx96a/FOGnUIC3ZgdpJv
hsxJd9lYu3cVRCleKFXThVTWdcx958ehDslrC41un84lKjICqIiin0T4yDYFU3MgUiC3mb1OOP1P
TDQWUoRTbEzDZ6/KPf2YlEMKA7gzrqUNLiJxO0kIbNx5O9uy1XrMW8VuOr1M1sQJWWkYIHQ9r6CQ
4iwfJhsgUDPvbA/ZnKimYWUNDoyweCZEJijLY5pRR3mz5LgBznBXVJ143/LQ12luQG2wHcJ7kl7v
GH3GB8cfiEKTEYNrMyAz2qW51TX504hsDrdnpeI1acPVKhoqh1VSpZtBzvMxD7Lw1iqhwrs9Wfd1
gqmLchBlemBTIoaEcVgjcGMKIni7RBL3vR/vYiPz1olI+ueqgfbtxo55kc1Q8GgoEHHJ8YmstTQ9
xD5nuLlIOcOFxClznABb6gG9dlQfXzE5iK4lxK5NFvTTUwv9YD96Lv7qNvLKZ9Uj+Z5k94m6SgB3
c8vnRLYtCVSefudVsyBRvJdfk2gCgRODyPAEidboLvgRup33sRPlxJLdnZJBqW3hRcT7DfwS9qCu
NC+d95B58BbAs3+wc0V49gTyIZ7czwyyis3AMQ9OMa4cnwx76FU5sjAjenBksYyZam/fENj33LVA
c2oGw5ewwpleazYcpnvJQ2SPPhNVEBSEU9r5V5FgUS0zDrFtLLNjm5gUHXIkVigjgBwXH7iW1CP+
gHKn6Y7jPCePkJPrGZR1HnLMdGtwtcF0O3WIaVZTpEllg7rcbiGRZ/lWRJLhx1w1BCT3aVEcuyCv
/hx1m9PGQYATb5U2r/u4mRPK13yIwHL281XezagixmHgTRPRc+507VG3LexgvwuDd3Fecw5tuulO
0vg5mlWrTxWuQwb786DnLQeyGHe5M0OLrUMLAFDIIf9rkoReePA7T4aQzSrBJlsGPcBwi9pf9+Vw
2dl2dKm9cPycDS3h32Gd2keP31G5HtwZxlDYTexKo/fVNMPpsYwIyLI7KS5EIJZ5tXacY2zwpeCe
TsxnjSiONOk6Cz+WKZntCtn3u8JR5l2EL3PbaD8tLyc3DTdYdOZ7H6OFJoOT5w+FJnJ5LdoWc6Gf
KRbYlkk8xCNeFrvtosPIT/TZbYLoU+oMcJuYjq8Y/n+MFIQeJehFT2GU3CqZgKqwXbZuK+wM1kRQ
inFijBdD42kOaTFp4tY0WJdhmvqPhZME5RqisPxQiMq7jXTeDpdVVDkXfTmTo5MRRRdHuXohbYEm
bR7Kw2gkJEtWPZbBgRWGzN/I6S6turEOZsioVWfQf5iZY3nCoeI+qbo1CXUdQS32WQtgrlb6wQbu
c2umI8YDwMWa7ORcE+Kp1Xxso1BvZp5dBAqv6MQ6WlpBY5vYBwGkkuaqB2hjVvz9kkWQWChUAbTx
Mv+y8QRxXtkgCAel1HqKkwBiwTyp/F3Rhi2d+ClKF8YoQaOjKEmkmSTxSqIC5xMoD3AYlJKWziXk
RDone8exc9zwTHVJKUwNGySN1aYngneoqggxii4416hDk/E91i5Weup0MPmmZ/G1uZMLVjvsuzJA
vDOD+jQZdO6dDnhMFE/brPD6TRB62dYJ5qXHHVXvPc+nwjW8ggThts69uxlbLHzIksSJVommp+Eq
7ffdtyhtOLyU9zHkmC7v8oc2SGiTKschoW8cx03ZcmJjrQkrYFAwW+d36AN40WONfho9H3nG7EX1
ropNFN3GpMfHPlY2Rr5CThNjijq+UJaNWchmiMhkvAiLCx0wZSQkHl5KC7H2fd8zWSPogiZ1I1ii
Nt7Mplax2LQbsy1t5uw1Q5HQKo9l4WDMsaPCE/d9B73MKJr4Lhldcgk5GZLAzWwdrPY02PG7MqYe
alOCpQ2mBqiXjJ5BeRMU1rCeaj1DBuuraJvMCLoSi2HBOLbzPfmQ48H1jRGzUxby9PupwJBYmNa+
Tib3aHFwGnaZTQBUUtqgmLyJtyxLDE0o9ALvVFkHWL5HKgAULdi3qea+UjO7Fko/pcMgP+Q+YeOr
SQ0cw4woPFCqzJcQd0Nz7WTR7G6SbiTsKPYLzZtA1wSYoPU8iynZzpZ97Rk01vjZF+t0kPFNzYmG
kyh7CU2PXhF33UhYwkhcyDB37Xs3x4NecC8nFbjkezEa2CEbQHNSiukuN0ljnAf7cx6jxo9KTY58
XbaY61vCKPh12pH3PvFEcBinnv6NjRqrmvWu1s0nNYItQoHzXrpT/FhR7N4lNiM5U9jdveV4zOqj
1FVUg3ltxPs5zIbpggMvowp4Yu54kYdMkbacA+jwAd3XI6JBt3fQYDQFRcGBWBkESlnUIF3JvD6G
Y1erYLgfRMz/I71aOceuKAHXj0MzpU/f/588mmh3iTY1i8fQJwXm1kFNXZJ6QrlJ/7DO0A9ZZso/
TRgFMlQjixflYjr6DSlLvftFOEHFmhEEPRqmOadtfqwWTZSIcQIQnMH7uBpTHzWUObEqw4N2atKW
EZLXL0aEP3/nKqP64Fmp0WwjI4/GR4OXpb0xGA8Rg0bQr7ys+paVbrYrN7j8rifJ/EQ5h7ajItio
sUaN0ZtZy2RByKToceOwKLNZpBwc70WS1lSeBZi7tf1NjAT7ry/2EPPANqlFnrcthIeKLFcGKTXC
HyfIawyW63c5e5JF7g2oOIGMxqo+dIbLplVrHgPyJJMetJeP/Gxna+mMhwVK89Yl+ozZ0NWgpfxU
UpAvkTYjhFHbYBUNfU3qFIEY9lDBkqwq3cHGamn/oVq0boKuMe8jlx0ShVgEW5/PSiCRqsNPItPD
A6fJa81UhUEQ2Nth2zSuhUwOI8Pebgt497Hl37eDjm/ihL0voGx5KOMyPTqSCrf3iJoW7RivjYjy
2qvi7Es1Oth+6ljofjWUlON5KMxj3Fe4+/ze+Th0Mn0pqWwfuzzmiI6ReDl6FoxHmIvNzsuQWMlt
0AfZO0c5ISXflFymiYVvsM8nxvV6fAqHYlcFgM5WJQABPHIJj6rujPuoTG9nw2Xcr0RSwwdsZjq3
oa5OlhDPOqc5HDtjfdVrOsLjBCZbBwbr4yToDCXNM96DYK/63HsY7J6IFdWnD9MwuCeG3UQliJqg
Q6mqQ0xV+WeHG2Kbwd1h2i9kuWHlbK8s7aFhshaMTmyU1zmQWkLI/fsU5zOzAxRo3qgbogIJjem6
/LJOs/QKa5H+EOXRnUdld4VE9bkNwjncOtR463a2so2TmkigRuRxblwqEFQUaSbpLbvUry7dLBGk
5zLKln1mXSUW2LQIE7lJRgwu8m+K2P9nrpVXTpf9l3JxhrT/BdYWD8n5f3a27D/mL69tLcvf/+5q
MYT9B9rlZbHD1rLYW/ij77YWuJZ/eAL5r2k5iH2+O17+8rXwXyE6xihCyQFfznERmP/la+GP6Jya
lo8oWuKJwZ7+t3wtr60CUtEQdCyTsYwSjIQY2r5WWVftKKYxy+4YwQ3kJ0+J92eRN/KOUw2KpFom
QVExsYq1/6DIMQzIkK39B7ORw+eZsQ9KYtNLLubKywcC5TzYwJNJeJFRJbhRqSSe+iC2zD1yDWzW
QOHvS3cmP85E5hctOF9lXNUqN5PDQHzmY8cR6M9GDB4eYWvk8C6boK2vYyMyzVWYZyh9G0khiVAC
sGEaQCOELe396cdeiQo6DhmwxKrCVOx1ZS+Qqc9uvibECayqm9vLMbkfGCYzmXa2rk+/CDWMQSDu
1PVs/5PnZ8G2motGM0L1KO+qGvUi2VtMcb3SDD61NCqhBaEkATWYOFG4DQsB8pOCHS/85Amox6MD
OtedgCvsWlcDDQrIP4IIlLZLFraFspdjTM+4wEjHHim1dm50h8YebN4sFbGXPQk9s8NKvGokCD+i
aOpx2giG+MnRdqJpa1ABgU7Ufv6UJloxGc6d+onzaWavhc/Gv3VHHBEoCZJYbOfKymAUM44mDgee
xE1soJKhTQBPZMXRxxwPk0qI05yGaAm48Royt42sZFMLQPqte2e2PnPAY0X2nWrMNmHcELta2yUa
516ViUnffcB9Tb4GaBUvN4lqrNMOaJI3GvMDg+HJFKfWimjDdlXK7I7BQKoPonFIemmzSUFoqsle
RoU56p0K8jRcpxWan61l5c4NrcL2IpemIMzeDJdCNvIBIralplZ0QJRraBwBmKW/v9z9Rwfeq7Xs
XfWleK+bL1/09cfqv2BBs2wWlP+8oj2URfjap7f8/X+uaIoljVVDkS2IKcJZQDf/XNGU/wcrne9h
OrJdyLf/duoZQv6x/G3PtwRGISkXt+BfS5phOX+wDjLg8TyXjd01/b+1pp0vaZ6DFxBfGDYxYgFN
e/Gz/GAcUfhbaWWN8nH0Sv/K0SV8zwSmeJG44b1ktHGwqFMf8OaxEjAWKQ9OYY3HiYVgzSiyIeBl
5j2OqCD+llVJ4tfDwmjZtNlwDQnJfb76ZPmIbwLRsH4kvKPZkEdNB8Ktxe3SvwUd62S7H762X9gD
f3oSy/X4OiwBpIzLnzl3ItwO/TyF/WPYArPOhopXB2XCG/6gM0fe99sSlu8x9fAx5p27kiKiTEUA
Au2xUmm6LQziESGZEtgeRD7dZLJz1lHiafDiNM61gj5v1E13+/t7fW1F40N4QrF9uaYnv5kiF5vi
D996nCZOG/heeTKkMR1ayzKepxpNnJd73dPUmHpbenl3iyHGvGucwH7DEvbzQ/i2VePJcnGosqOf
Xd9wEEaLUoynQvsD3Po8X3fW6KF+1+KmlKrfdDKxLu26HW+S0XlmhpW88UX89HV7FougYKaERQ0v
5vLnPzyCAjUb5X+oT41lIfnLgfbqhozX3z/o5Ub+bYpaHjRX4f3FcKp4w6yzGx1HJnQiGvWpdu0G
xnTKqTvq5L5JiDT+/aXOLNvLtXxf2L7FW+xYuD5Zhn68o7nqB4E1ZjpNAmW/O2XmfsR1e2emnn/R
W/DGkN5E4tnXxrOLxIFkaDy6sVHETwHjbjDxdvYWBeW1He77Z8J7hwnPRDJhyTPcAaaOGjNEM5xc
mzA3X+I+CIpDMso7rBgA9unF/v4p/PzAfd5hyfcqWR8xW75+CIiMnN6l1jqVY6IJTHL9TUgVQR5t
rN74Ff90KazUQvDztTxP0m8/+wXpWqJ1z8r+lHUEc+Sxw3nD7yOCu1vrjbt6be/jMXIp2xGYurHJ
WjgvXt9VAYqiioKhO3VGkePo8o2LoANHFzRS3pcTSY4Cfz5dC8Q6f/N5Llf2bHOxFgp+x8sn++E1
QftLozRtxlOOu5i+OP1Wty2znSOn6I1LLTfx6l3hUtKkCaZ8y7cxC7++FM3BIvapZE+Bg5CiTZ/x
D9IUURRCMMpefn9fP/0wuRj7p8t7wlbLQ319MYwiKuv7oDulI1zFlVSKdlWi2kM15dXVHBv5JYa7
8o2fzC+uimjdZtdn9ZbqG8zph6cJjDudChWZJ8r64CUF02XHTby3Y8s4GB0xoGoy7K+/v9PlsZ09
VkHElKs8wc3aztkbwadwGCXV5qkPQzRfA6mnM//A4W9fxbJY5BxSsTht+We7Z9EPZBDrYD65LTae
SFJmevYYvLFHn+G3vr0IPDfJUQ9bIo/wbI0LptLuK4meM6m867yjkUNTkn7QbRYjKWu2wv6w9Ff9
5BBlp5HIPZRrhxEpvgt6sR5Pv7/pX6wAS6UgeSkp5ajhXv+IapvBK5oJ9+QhSmxj1OQlLIG5+J/c
tUex4LGuKyHOLepTqoa5n7R7YpKFJBHRln0ZX3vvB2drE5O2QrT5aWbu+hlnROC/sfb86iZ/vPjZ
m1IKlfl507qnwr9Gt6fUTRh9J3xQ9v+aGPHzJSzL5UgtbOkzwLXOLtHbOA0zI9FP9mhm+2xu8l2e
KvpDmUz/9u+UHykvPnWlUMv/ev2VGRz+nCjtSCce3AGXAwdUty6rN57ZUvKfvXSWsoRnLr8MKvhz
zI9QSRN7yvRPnkdqFzaqUhNxkRUkwSSMVjZBaaGQc8u5vhiyjDwqraOvdYGmcBUK/LzrsnacD2bH
oIyuuRulCxOg+JzLgjyqQgsGd4ET1WQWeSmBmpHMVLCaaZIhY7A1UMKKtnLTuQXWCVcTr9I45Wbo
jNI8hIw6ycpxNNYwu4/8rx6AtbcWup8XHe6ffGHXcmyc/+LsMaP4RPprD+pUoBXaVnlgr5uqHd7Y
MX4qY32LMlYudbuioPbPVoOCdlFjYTo7TQFrZxrQLUQ9XyrrAhnEcIxqZ9JX3WDOt0mQpvUW4VJ+
8/slwP3pi3aWE5ptUdsI+lZnp5TZ8BR9XSM8ycHCgDd27dK6Tw90sjHvkY/wxlrw84N1WVyp3U22
44Xw8vr3WzKLyUWj05PZYIugEUIAGfyoze/v6ucHy1X4513OlwpOxNkLCSGEzOhlDBixU4OMtiu5
S3BHHtKhl7dF2DeXsBaDo12PqDbCsHpjQfjl9Zdjqcd6Bzzi7C6RAjnZrIr05NM/v6l0/wGrvHWJ
KEqR4WL4GwbWNK/t0niuIxG+8faKn99ebl96YMzh5cCQOLt9DK4IEBALnhj7rlAt79lem0sVmvV2
tKfqISE0gaYVmSSdTd3g1nN2qCfhvPHb+sV37S2NUApotlaAOq+/a3pOjsQ5mZ6E8ub9GOt2hcG/
3f/+u/7lVWyTkhlpt+AM8foqAw6oulb8ospa51vUjONFZSbW93b4f1zif3kV1lvYENBW5LcT4Q+V
D7FZqpBemp5cTbIAaQ4VMXxkS/z+XqxfXUay8LomXV8qvLMduQt6HfS9mZwmI/Xg/ZUt6KEGVljY
SkIr8lsk2QPmqcnxn8ili66z3M8f3XwwPzEIWAyUWBeIbv2q1Nh/VWaH42wclE+3dy4Wha0BT3O0
ZzzXgJ+2WZzKP1vMijT/Fjnw7+/mF28Bham0/OVuluP6628GOj0s+qBLTqj1gRUq3vURUcaqNYTA
OoHq0wjKl7yw7qoeH9jvL35GcVpKLZZWB3EThSPf2vnRrcwx01acu09F1sgtzy5ZaaMSx8YUepdW
0LUne1SHoQaNXctB3pQ9ET+Et5Lig/r1f/AuSNdHLeiC0XHOnwWiHOEPeZGc/MyEzWHG5W6InOKN
d2F5oq9rZe6Z2uDbdWixndXKva/GRvdzfJo94qEDDFq72A/zY0xQ+HEu5fjG9X7xkNWyb9Btshkt
0Al5/RW7BLHwc23aE7arD5WSzapcpMyDcKfjPNruM+PB595pww1anuQoOlr7o9m3lzYy/Dd205+6
MvRhTCowykwAYcpZuo4/nvWimDFGMhX6FDqWqFdmoFuiDa18G/otWHd7bp94cMXODZ2cbn8UniLs
CG/86L+VBj9+B8unYC+XNDA4K/Eqv/4UtcH3nNpKLy0Db91ltX6iPA2P6AK77WACR82Jcto7KIh3
k0yzF93Z00NgWF8KH2bZpO8n2fhvNMyUzVV/+FTsBUt/xeFFoMFCvbH8+Q/rl8B6UuRe0D8rdvur
sKuSZ7fFWL8KJKS1VYO4rceF0wpizodJXqN5qZ/dGhrPSiTzIqfI7OymLrrgz0hoskekyuQ1E1ib
gM+hbzG+uRnyqDnsxUPOtFYzXwJko905QzqX+eazFeIzW816KB5qvxSELtoyu22HVtzRbltMwXbs
POCJsBE9ytpceO1h/WeICeFTyY76kOVlQvYkSa8JWqMITbNZzQmKKRnU9/1gFMs0S5wY7IxyJbsy
ileOHUTJWrhJ9NEC9owlLUr9y3J0i+sGl/cnhNs4FlnDyhd7nsqHUkT2Z43YCnRtmlsvdu/Fzdpy
R+dF+GF958ymxhlSyNBkBm9SzKKlCa9ibUefKl/lhCsOFOckk+B2hSzRPBhtyfwkT9BzrmU0G9G6
jKrkg1nkwfejwd+a2P5/OsJY+o6/GWHg+og/f/z8j+kfD+XLx7B8jR3kv/1rnOGCEPRduhfCVD7H
0CWE4a9xhiv+8FnClBKcUVlAF+jfPwe0AiahI2CeCZcVnJnGv6YZwvyDd910GIFgRscJ/LfAg2eb
v1xOA65a/iFIY8Dclj//4R01lQrHOkR0Hg1Dt+/71t5SJ+o3NkbvbCmgKORgQ4VBxW+zbJ8Xx80Q
g0GBBsXumwQPSHOicZu1PWu3NzTRhzRyDKLk8aq7G3NKRmaKfZyC4dDj+G6SRTzt5kBiVwNM0bdb
F/1gu5viDjiA7WrYvJFpjVeV7XTv8p6m/Hb2vPEFIJy+GAzbIAl6zPVpBhGhdhZHIHKwamuq1i2G
1Q+zrJrbZnLC8BJhcqBYnib7juaIRcgouaGMcF1/atB0G/TccWMm+C4y2A5HGFL9bWK3pLo0fTXe
9F7tu0Smpr6xHxnQMu4JHLAwxcLoS4qiy4j5xVGz8h1ub20O/kyqDFLvtZWE5bvUiOJTzMEwIQ7P
7U61lSGxbzAXEYNqFBOZdyqxj1PbOEcrSeeLaYgVkRNgeki+mGU9oHPNUOp7MUMMYrqjnkDkdOFm
9NzNisC34iGfvdnYlJySbkjXJLQGjl50VznGgGEV6QeB0QVz3GB0Am8N9tybcV+nOZloRmrdGH1q
vaShZ6eY/Ufv8w+v0O33reFH2uTZj9HlXaB2Ey4l73JQs3mLfvwxpvmoLcWYbM226R/acabqtIm2
+f1Vzvfs75dhiCKX/p5Fh/b1ZaZFYOXjxyWksxiOGGDv215YMMqwDXp2RXhbAOtSJIj3eW2TqxHi
2hufYdmQf9gav30Exg6SNti30v6s5oZxFYz4Coy1klF7nY2NfYjbmLwHJyLeKHatN17A5cmdX49F
hufLq8iicnY97RDY7JgJLBVmhIhgsbNm+JfWRaHEG/XZ+XliuTfKaq7DGIdnbJ0djmq67nELDWQ9
6SI29rUVt88GfnJOvZGhkRXYhZyRDyWL4ki2t2Voml+GMo/TnZ2R0YWsiTDFsSiJ/e353PjJfe2z
rfb4FFCqQZywwzpenMMM/gDqeNtxIASi4vB9FxW+uk7csvleS//f2Oj6L43umi//YFTf/mPXFZ8/
alC2/xVT+99veV1Td//7f318tdMt7+j3nc5xkBspmIoI1xVNgGX//L7RWfIPinI6d6yT8FvZcP61
zznWH0jO+CMOKMjrhUNb4a+pvS359+hbI0MSDoN92J9/Q4j0+oWjX88ZiDxIrm6yuLB7vn7nFe+7
Wzk2pj8KoS6C7Y0uPOf4mY8Dd/yvQuAXq5j7Lbnt32/b94t5/GPcj+JB+GdvW9q1li5qjN26RNf7
nkKMNNm2EChPO11ChgDSYIlr8AvJ12ZuCm+fR/aAKbztvIPZ5gYi25wOKcyKLqjuDK/u5DHFKNgy
XpYewVIxot6dnNPCONYtKzE6+0DXB1cN6tqOs5rNJNLWFdEOOrwpIpjCm8Fvxvoyklixd7Nj4bJF
ixhOG2xokjQqw8wbym4kCSmy7YJQwWz5jyS6rZVDwZ7udacxdWt0GTuiowr7oqvyOl1nBSnpB2dw
ECJVVv9uwlIKng15ULKGG1p98FP8XuggZttY162q0aD2EY8iYXhzm5Shl5Aywya0cpuZpkHNP7Ae
rKxHDVTOyHppTZhQjzwzMq6pTcyj4/rgcBs9wOJdY21P633hliK/6qtYFhiIgEYCOJndQB8tv2Al
wmgjfTTvBPgsJEe/2UdziTdEDAaevTbkS1yByoJEgJMkPCEVmwvOrr3zlBiJs3IIkXkJE3wswqBv
IPEUY9mDgwLHKG0rYzvEAcaKdiaEwiF92V6YBjJd8swMrth7ah8PHQijgtA80eoN5U+4crW88St1
H7o0dkSgT76BFkujI9+CoHiOOvXgTsl9ZcXXDkSulbTSz9Lw59XUpf1xtpJNnM7Jjl/8sZ48efRz
GaziEJICfnH0TVwa4l19EbvdhT+Z8bofLfxcRKEKW+/LvIYQjHElUca7fgSw0+N6jAeAkW3RLNi8
u7FOLoHixJsoMXZtjgq3HYlii0f4JRa2iJrvGeFbuDLbL2KAijuY+E2AJh/yObeurVHeI3xJCY0N
P0atBaUnvK68rNqkcNg29Rzke0EangNOzeuzTTJ2NLiEcdMDlJm95h632w38JOOQCesCmckq8HCt
mKrtVmnSXLtOcrAxFeP/mvZqmA7zBG5v5upV6ZJv1IPRjr7g4yPQp2kemq5/b3fmVhbTzWTjRIZo
/Wjr/tJ0goPhJDOTb86m7RwcZztJjl5mEgoOOnm2SJZe6KR8JrpdGieVxXSsCefH3HfeZanpr0I1
eswYwFygz3ZXDvhGmvc5aYhF9OQ0ITki4G56kDFrpY2GVBsTtWK0QsvyWaBnWYFUulFI0RlLtF/a
0cpoJfRqNUzRe/roG6wku2AW46pK22vsiA9uSii6rP3LwZqvijm+La0QtKlQ6342IUUVIe5HST6z
mTo7ekAFmUwlCeo2MYyeJU74EbNNjOB5hYZ975GtJF39zAe9sjxuxdfmJ0xy29qMyts5jr7OYYe9
xJgQnff7pnYvi6x7du3xoO24XjkF0oxYti9RA5UtmoJuZ3dYOqdyAUI19rXhW5dq4qbBC4/r3CYf
McKae61J+d2whd/aFa5Tv6qQWLd4naL6czekxqpJSMLq65kI59KDjKG+IAzb5aWHYSoN7ysOCOto
ZCpFqYU7sQbr0TUNCd3FfEU6WrMGZ0mYuJ1+BeCEgLP2Xxgnr3vkHE1I3u04UcuDrNwGhPw0WfWl
jH3ctBhRV2A6d5IkSTkmxqoHj7FqPB8GOCf8Vlnv+pmWQaPjS84e1T42XLAfiM0nheN6QJlJchcH
f4hCk30Mg/TSTMgNS329xSh616YdUL2aV9VS+R3002bVxOBUeglPK7XlKfSIgLdUjz0OLyDidWfa
5KP7PijVrQUX/jZQCMQ1uYLbpFQPjmh8LN72Thnjqa3JT9JhfUgigIJDfZxmrmY3LrGqKYQwIxLz
fco2TeOkve4g1e5jzKyEXBKYPuji65QVp9JVn4Gb7QthRuBDInutoiVNJ4iMDavGJwIDN1XhWSsH
vOu6SDv9LSQdHfB4ZbY1iUlOnxyL3rgYMdNsNar/do2PzjxFeRAduv9D2Jn0to6kS/QXEeCc5FYU
NdqSPNt3Q/hOnKckk0P++nfUq9fVQPemUFWourYoMpkZX8QJuA5J2sWug4BM2OypEunFr+Wv3uNG
b8EFtXkGkS/o43rwcmylCTPrNX8Fsbm1B8wp/jyS6fLAktqg0QYCzusq6YkhmBHzkmgu3PRtbJmz
tB6XihY1ax6Mqwllg1bKDMYUMJ+N00FCAJ63g2cCt9hYsNqQzSnCO0G4OvWdM0QyFH+duWRpsMqS
92JqV8T8LRC92uzp4TNOfdGYZy+Ah5YD4TuAqqfsusnptpZfbMof29p6He+JsboVe8mpfo60Fh9N
2Dt/BoyDl4bz/0bP1aOo2scmAxrYOtoDWbHugFv+BE7zas+t+2etK3Pr+f0V1uT6BFCzQmEke+u3
PwnGfY0dS3RY9+uxMMxDYlfLFrTqIVPgBQvK/WI5t8fGNwh9iASqWIoQ7f2dWr5ce+ooAufwcZvq
guSb3zkx+HmHV2RTv6YJb0y0dLhnVeVwofiSCLu/NYIUv8K+Ew6EhpHinm2Ozls3tyhPq/7S+jns
QBV0m2V1LnnJQ1W7g4rgt+JT1jWu2sbjNSvVVYVDam/SVTZQKZuPhr1a1HVDcKH5hf1CqN6TMGFq
VAralDLP2CBlrSchu7NKQ3k0ZZnjRwMryr1Baz2KbyaKrwb237Ezvc9g7cIY+uWPtKufDNapxLUg
NshQPtq1Z4PXLt0H0yl1ZC84qeFcGdua14vOyhOj3ievlY+BaF68IHdiakX8+wtwjr3Mdp91uEIh
q80qSrVZvQS+/vIWTtvQsvZJS1imdcwczi5oLWuq1VM/dMXZtY1H8D9we33zC7wGq6dlqgc/JEPJ
SixiBF3j9+xUv9SytBeQs8/E3AEYC7Y8YWBY7/DC6Kj18r3btVQEa/9LN1RPIh2JHYGSloAWX3tv
rM7VkeN+0Aumdl3OMXn6Yzk6cVBDJbDV1QrD75lKTu5w94EczLT1k2qnKsA3hhdeVE3nqrPCcCtH
3hJ1abFlFmIzEtlJXX2GxU2zWTP9bs0qDh3rDOqXhGpYfvulcwWmdC3G/LUj8WKRl5MZMMO0q36V
4MQNULaQCygizLUJFxFKie08jbreM6cByV3xcdli3KXgaAx6qn8r83sM6O9rlffOp6UYuV9+TrP9
Zgok0lzMZ8TYV3LRz7VtypOrfBBfFexSIo/5ta7xnBEImwDk9l8d6deN0ol9waLbL8dCpmzK3G6t
1D6QS5c95UEBXhafqaCNz5+bP/lsi/KYZf1kR+AQ6+eU1rKFII4/U6FVenditfaIgeW16e8NPKvG
BvlYiAPVGkAnS6lBFRUkB2AyMvNDVElD53FQrsmW0DEtOHlEoreuADh3NaWThP9jUnCXNv79ZBK6
ZMz5aaRG8HDeFZj/J/eljc3lqzIzagmVsyqAZwaPUawPAK+gGa35usio8JLh+t/PRP8ybf77D2YE
H7oBjQb3KYXzj1lAx4hICQeehEtYF8hwZ7gwBIux76IqCEr4ZH0oiog0JsAhgFl87w2bRzrqSflu
6SgpX3DBTHujr6jjSOxsN7tWY24EXbRbXY4BRlyIhiY7Q+2dM5PXdQ1P6g7PaBzqkKVnviq0/S5K
jWn5X5OO/7iqnGyxQmNYZ/D/H8a4HnsazjihorGW1fsA7PSdlN/BqG3ewsZqCKYaJbTb/35N/zFy
vx8z6aPA0sXcB0sl45Z//zIx445OCvI28guIFFu36Zw3p7fcYSfhDSY03JFvIw2e8yTVMAKJlK4B
FDrWlyrinocl9d9/o/u59t+/ZAbu9wM7/nMyRf+0IExp6E2GLc1IcTefmV4HZ8IT1NFzAIVJ2BmP
fSsS3NmUzP6PH/0f5/t/iQ6ui1PQw1z2z15TyEqBCp1ujCoQtj+nNIB4ujRaQuhCW+0iKTQM5f/+
cRE0/u3jevwkcCP4L5HOsdP8Q0cEaCqFSCCEqEpDmTs0EChU+/k/fsg/H1mG//QBMVq+h6eIUP3j
yfFmxNBatPXWegl31VYfr7W/3Q+bnz+mU7NrP92N9cRLwyK2bEdRcGDR3/33X8Hmbv7nR0XkQDHF
Jow9iaaOf/wSJXi4RKRAncasP4MreM0Stl/AFqatI9rkZclmua0M77Rk5bWrvWM3svTWQT4cVhKI
sAry+3uZJol+ZJlrRTiccKP89Q11TFJVISfTxMHC7pRPttTUkw+AOR2ZfYx4/lnm3W7v+tVWhFmk
B3+Hvhh5a/sCL+ckcv/WFVAgLbn1jfYyQhwYq27Y+IY8tqSINl2BZtjcE57gBTXu/nxTsEV8CPzS
jrWx3Hfs801Bv5dmEode/UJp1i/t1OdgCqBvtcmFOrgP6S0nWgtsfvL0kaj5yx6WL3PqPhLHPhUO
0CFW1y14s1h0nC8pHjhO9d0MYYSv6Wxv65TvKDF3Ze7vCZceTau/ElsV5yEIfhW2sdOQicBmoUrp
ARTaVAFqpIu2c32GHfN+EMGpdoKtv8y0CJg/QLu+ZKP/nffJw1ymBxLyz+RBI6JmTCv84au22Bw6
8oOr8kqLktrYZrDDErYvgEjVhvfJDu1xADCY1WCMbf5jIyUT1qmP6Y6cKRjMckDbpa6x9zLjF5bK
s01Mm5fk9Kd121fW6XBTjno/5/OdOE6jm+Oh7CZvTZA6ZHbHWAPquivsmWN/emUWzap+12F7UrVb
bXyTGQ+p9J0IaFrsfHogymMrQVZ24VezeEf8cGdoeBd7LT5gG9z3xodymnd5Mn3XczhtlNM+O/n8
UsFO7jFym4P1g4zuAYMb+1e+2KnSV4gEr1lqnciwVdtxGsi+TYxKKF5pdxQFcJYpmi8/N5YoLZAg
fLZpkTCzFzaUb/M4AIbnW4wqk7vIJx/xRLL6oZ3H6+g0r5BA5l3fgyHME1n9alpH7HB7PCRFS8Kw
oZ5SxaAOiSo7Zr0F2vTganFaQka1FP3mqE6hhnc9sNUM4MStIJrLcd9V+mH1cocC0+HJUM54aRaD
ne9YXADynDkQX41+4JZf62BnZO6p8DsoF+EJEvqMzUXA/6JsbmNNWuyVBFNhpDbVL3W5Xsu2e5gK
VPVEES92YfSQ0SsO1ZTthBrY9DGUPrrSeHNRx44u0ecnVJq/RTVR+zIaH2M1/mjdUUTaWHVk1vV4
VDxtcd7mX2M4vvp1UkfL6i8AHcHUCZigNZr9urYeZJQsaur2wQBgOSblleu6bdp22GQ+GBZfE72z
15YpNtPyKJfs+0x7NZEEZexW+aMYkkPVahvcHWP1dVWvYccbrl+Tbe1N7UfQ8TLskdke5Ay5FjIf
L7tuJNU3zoHDNFEBLuz/JrZ3alTao77A9+8tnElCuo9hFj7Pg/owYPHNmYzSIdORSJwiEg5aGeMF
GDmJ++nCbTsZQKV10MxoEl5k1+Ej9Gec1MEr0YC4wke7Fa02YNQxs5y8q+lPF29JvwYaDZTVQzdZ
DtSg7DvGjePgQctFa9TtesmVdU1Cb2dzp8g2/26BzlXSiG1DbcGPE2xadl1AS+haXtWa42Sy4gyH
al65t8U3IxmAN1xTD+pbtTPDdt8H1pfS31ZmfSjdFaewGF25d2uQdx+DNKf9OIthIxyOB7Nst+S4
jLgFL9PxgVN+ubyPlQj3Vu3/8Y0Za60bguSurFXAj8k1BLrGYSKrOuNbNFQOQGCFVSwLqshE7j2r
uZBIwlz0kLUxtbuzRVHDUz/m3YXutmW/hrpEFgaLz9mQm38t30ORzZtuWJaose3i1QrL/oaI/BsX
3FFPRoKMYm292fhrKPiXSTAtRHeAN860UCZJPMvxJro2iKzFMf8uGpHklI0KpROclLFZAvOxLTkp
BPQRwL1J78jtAHqz1o8wT97o3rOeTbOgoZn8y5vKDRUXgwu5uZrtW1NYVRjZfMhzIBkQurhufqal
25+Kolsf6Y6ATgTphvYOQUNYCg0K8mKz76vhSB743EwmFrQxGUGfaw3Bk9PVOvuP+TT18VwZD8Ec
3MYZn1rC8WhLGIMm34T3OwC9U5NaeF5gfKB+sLXNSvk+Ds5nDzhvM0rQCJ4gRiP93jg5QX8Zlvlp
nUZKbhpDbYQY21/2Ov526nHeY5C2oqk3UIPrPkHhskC2foUmCEdKcyrjJzbOoN6sIyLopEdE57b/
MueuO025C5UpCzieP9f3Fhe7qav8ilbl/rGYOuwGa6Dgs+hdC3eP33hIi2UGDQVfD/jVgXoxQAWB
U73beXKVHBqMI0trNqHGhIDWCHl71WaC+JZDuXOXHzQS/VKp6dWHUMzWhVCy2i1B1myFUSc7Koh4
9xfTkA273FyGAWA0vRPoJ9T28ldYeM4T8WG5w6fIuUvOXTvEPMt53E4aEbUK7Pa66kF9pn3VX2pl
UZrXB8awBb9sIpq3wc9B1SKmgax7XvBlH9O8gHvIZsYxl0uQTblxnDyH8DX77vB5Yn/xOhr0eEm7
gs0bjnn9VKqVGxmWAqFz0MVdApkhNcZNJ5cdLT23dVrEPjDa9wllewnoegi0neCLbqhBRqUEWdPt
g8woIxA480fmyWcrVKBkZxbAfJr9p76vq2iYRPhpjBkGZCdP3L8NSuurrqVLX4cD2WwprvU9uleI
GLu7GUsKNPDNB+/4+S38mgmcEdl0cJ0XalzsRiDBjm31wlYEqF6vg2NGZ9FzWDfZm7mqdX2FFpjS
zz2lR0+Yy+MMO/2jUVkfcRBNdqSrU+DiIROaAvSi50jM9nay3AoLVnmpw/nghvQ+HDwX4hzHh75A
DpxY0KnbyjcOz/MBImYfJyMaKU0RD02wzJ/MxcC+wZxklqjPcjSQIMwkQR8B7f3Kun+V2CpOABBg
zLZs8CJZ9jMMCz8o9iCyYP2Y59Lrvrk0X0sWXgpl75h9HaXu9oVe9hYdk9tezMWOsid8V44lBcA4
J/gzebQ8QdDYFaKhEhhj3nKUSib7lPvy/vactAthb6rOi80i2hglHFomYmdmRPSqQ2Ni3Zzg35Oc
PeJReEpKeM2GrvyoF153a8W6DxigPzUeOHyYUwdBN0ebUzjPbARgs1tRTj7rR54QaCoWpTFGP0Mr
leU3b3/oo+YMOrEPdqBUvkfyS5sxBHnX2/NtqLttdkcIwArdwAz4k/res2/DJKc18WQ3lNLYMxXc
rrqRf/zVA4faGoXarGgz28kb4RpoScluekdIF1vpIP0aJTegkc6PZiOrTTGHp8JATDay8bEPglta
Up6hh/LgkqeCHb/sFzef4iVlpMdQg7dhLg8pZWgbQ2n9BpTozU19mzY1fq5s5tcqafrYobjqkw4W
+DJWyB7CQmnYDEDffsxswsgQsaN05kLTkJQyIARKMMdd7+o7cMnLb2pm5jrcmQReRxAIAOoNEp3z
KJTh7o3JMz+RK8dTMlSR29Ri09lhBa+N/Ss8KIBuaMGNYiCw9JHQ0hNHrkKDiQeg5tBg510CTc2B
Nn9JmUHbpTJk/E29QLU3kCuuY4ObqHKXCwxH58WkYIxUVXDrCFbsPPodfoDQeZwWvJBrmO1nx9BP
fcNONfUAb4bF++jl68ZLCnoItHsVCQDexsLrUzrrKZXov+ksf5BYGeLaHMnlLcQrrrRcTH+bkkYs
VpavopjEicolFmRz+mzKhMOCLnO6l3mOErNfDx56wK6XeKKSgS0rRESKuey82LpJG+xqqIObekpv
a4KlEEHs0ppt9XvATfJkw6rYWqKLnX+pDUl7xIm0L1nz2GUzhq7HXVMY77oRT+0kudxgoUMV+SkV
CvR5gGqcre45H3TUjBXA+WUkp5Nk434xVPDzbq1AxSSh1QKIRL0BJ5RRvZJvPd56eVT5bvoCeqJ6
WV2PyOxEIe0+RYdXt8lviRHRUGvQFQ12Qzds59WKVuhDE0ZJZ6FnYMrL0p6TCyV+sZrCPfvr7kAP
1hNzTNiyw9XX/XWRRVwa3bPCmtUh6+zN1lE7os9rJIfwryyD7g4kHz/c2ZiieRERMp55lkti7Fbq
oaOixeuj1rTaDQWBJrvtmk2m7bhL53qfjkZ+8JkXsbR8Txb9FqVpP7a2e7ZUe0JZ+sUow41ZEOM8
FW4c+LyvZ8TJjS86SjpnqoayRd6g7p3VwB3QTsVL1bQPDmNP+LR6E8IChfXRRHbHPE2k8tKPtrwt
bngOBdxWtxrgdTTsHRJRHad+vlV+Sg8VR6+eUQQ+uJIajLozP/J1ZJVMneMymTZlCI21JQz+3Vf2
m2ck3jOTdzZU7jh/CWu1NyKXCxcG3EYx1x9Jffdpr+NXa2QBFUkV5Ktcvxpr2D6FacZGn1hHPHtB
uxlxae14fI50OLVRbqfdzimQBGgR6BnGLuYWndG6CBb3qMiyT7NluxjS17gBdfjgrEkdK4899qwe
efFhrPKobvCbxD/b/uTsbIbimzC3n9IhpKeQy94LMLnWEIkifBILxVh577EXahVtHgZHdK+5hM1q
72GylXFlgptrxlumwzMlUpjd2dtscAfrqHBSfaoAxMfFlBYnnl1YLSAe/4BtvQG0/Fbak5FnNd/O
4J/7upC3kjapegIvzCuYI4VDXMBNgNs4J6thvGQ5acDDK9/71e42I7ObZzcobiVzpscprXHppYA6
nfneD0BMPi0lY3lkVDtSoRbnfpbo3Vl3Wn1ekO7aad7K6xANsqkOQMPWQzKlL0w3jI07osOzCdkl
nT+mO/xiT7n0jsqY6s/QY6c8Fe0UEbfl8zbUl2RMMrs534zm9DL2Em9FOlwq8Gavk1cwJS81vbxW
nccdeDbeDbBje3d4Xwa1HFSg/FNYZpyphrU5SG/y7i1vB1CUP10Y0b9pLAGJ2njhiY7MnyahtVMI
M7XKiq++d5GBRPdVO/Kmza6Jx9SnpaueqSKbM3o8yu4V182fJIcgo1lj46Z2vr28bKgVHK2IjvnL
kM0iDgocDRCHiPfmp2zo7Q0JEoKxYFSDkq9pNIwdga+LWCkLuSsPBINfgkXR++DDzvbrwzIp8G7M
ezLPPzs2TBuc4eW+ZzlGeL4WE/w7fEbhFaH2h0mPIh6/4G1V1l/mjYr4eXsE4HTLrMkFG5J/VuiA
e86/RgzDub93tDXR4kGVm2da5dKCqUulg0NYZ7yncgahzr33YkA1H8EzAMw0LoPr3lCq+6jpyuvQ
wxMvcBPDSvR+eqLgRwgX8K2vgeh03XM5OUGEZajakpSAWjftywq4dcYO8JTNVvO7qhp7P/K/TH7x
qSCMsnUQDy2P6mPVLS8lKJRNH3BqV0N3sReX34SOq21md299b76tobjRo0kNA9SOwrUXSG+AUIi0
vlpeflUdD7RhVk+MvX94I3uh0CvOnbOs0ezQCSNVfraWcXE2fllJHhiQPN5iXb2u/J26PDm5Z2yz
0um4e9gi1j089DF3EJmhVG9WeT/mBB5ez3ly2Z8n8ap5o6wyHLcu/25TJevDsHZvWV+9aIFPoi+M
12GqPlo3O3AVvY3p8TdrdVu65pPN7zGE4gwb9S4nyqXcrvg5uEfCZds7ip4Em4G2NRo00HUv0yzf
qhWZxxj6pyIHV9128lz06aNjzgdVTPKQVEW7yUx1SxLrDDbhMQiH54YezI0cvHcXj1EkjYwmIrP+
aEwPpbW6Fjp7Ey7jqy6fdm670ntYfbvB8kaxwt7Hf0ysoYYKWxXvJlHMzTyZu4wL88C0YEDSo0fX
v3eVpSPmVkXe1UJm5Bt3iyPxyV/9QjVtNhY7Z2xuuRL83OnTY4MKIJAjRg1KNqWK2u79FtyUi4aG
orR4e8bmV59iplUNeGnSFDPU8k0DwmE1JnYeRUf+qAon/hFxtu3MF1Cd732m//Bwu2dojsWWKVQV
p5DrSxoEUMiCp7KaXgR3bmgxa54h2kLtg+wELdVf2FGSVIMauRicA5kpsP9ins/BfpfJ/MbBEGs4
Rg12LMFtdeseialqd0xM43r0y88Q9N+mdyDzzyxB2cIUPpCGEzt+3cerQRgOE8E3FbUPmPemPcfc
XWfjh6ibOds2ywRXBx5mNXgXJITnOfA++xAvH2RvWlmh+TbhFjzYrlrQ99qc/7GgCoXv2GHr7IeH
tirZPLpS/vAW+avKQm/PCUuzKi4GHt0USaaiScTeZo2HkZ2leGvjh2Wrb94Cjt4bJ/E4tCUJFvnq
YTWnB0Zej2mPPAUVmbgRtT7Pwlvf5mWWsVOprxpaNXMy2mT85ISnr9iYmhdha7Ghp8nwDg7PLpme
Qsx5/negrJVXBz+WpqEkDtT8ZHkEd0aBDcsjZAQXtT2V4fxutulrO3BoDfv6AWcwXSxm+epSHscN
0RyqmhIgVSRexPQVWXR+JBZ66ebg0iXO2WwNGhqrvMKUN/0aB5aATFUvWWPuK5c5oKawx2776TjT
WdSXA3uojBnwlBAAokmy2erWfB9d3uoZnSEAEnMA2muPVA7ckI5MGB9BaWzTjhMFNkOHUzBYXRQa
0otQi/Ga4AJ5gklMJIEJ0qPpNC8rrnhelmlwSC0OBE7eaC6V7cVJsLxT5BIV5fId5vBmqT5armaP
eua2lKS7zi0NScBiLTefQYiiaZV2bpzWJfk9QaMDVarrn0ttGY9i7KpImWFszckZXx7IDrLnz1ai
0bJDdW5lSNfHPWi/DGZ4zloKPJrO6KJZ5tehMNHIEg/xMWexWYUC9IueUFXQRixQpzsDHz1D3u6a
cMsCbvf97ToIqJhZgL9vyIzuHbvs8Oon7XADfJPcZsMidw4zfXlIaGxhVSiVw2ZLzZtlFGV2Tk3e
mCyf+xFVlMP5RNIvZwFiL9f2Pz1fuRHZ3uDBycJwJ1vH3TB31fVWTFI+rDJ7zqmti/raBYgZrIdJ
B8mBfR9nffOzWYDfGa1/7D3vTfe4TrFl0fkTVL/LOr3XSKI6lf78pUvsHzrzb+ViAq2z1Tveho88
9GEfsIvA1HR/brouj5mb/YadShWD6q+dz47E0cyGnM5N95ax0K84LOiBq/2jSi2DR5aP74/jYc6W
Z2nkzhFGmR37jv0nLGkWm2yLY3ZWnY1Js4gHeK9InSCsWf0HVajs/ASVLmlwXh3qNUGsvrkc5HeY
EOO+pE6UcSFYb4ttu6Lxixqdu88FcWxIcCEngrQ/o1LKY+ad9im7dycMMvQkH+uMb6oUrJBOkRMO
SFw8e2zqJKiqrTJdXITC+6my5OK6wLRRZcUW45R3Ga2xe6S0CaqxJL8yeBnXzDp1QZ9dDLSwrZNK
ZG5nJTKylg2APsKUvCAcaqaaJh2wbHT9tZ+bN7/1ZlbfCuDElt+tAiam6QT08eFT+UIZ1xBZo2XX
e49y5yaWA2bljSXv0ySfszndXa7nnwZPWFFq9Vi/7jJ2Zg0cW8vu0NvdpdFkZb3Eb2PdS5x84Huj
0XdufcfYilXnODVi12Xswp0p0buwIWoDj9Grd7TPbToLWWW6owwEp8KtMtbYrucTM8iPyfB/1h3A
D76dPura8M2mUNAKwhcDCb1K3xAhrqGqq8uK23ar1rCHiQ+XxAjdw4L9DWOWwV6WMor7hykzCb6c
vWBhJShQBiVl1AmPYYekUX95SbhHD0dz8qrHxnPFpsqFtxHGeKw1VrUwWXB9z3vZhq9UHuboKfaX
MU9EWZvHyedk4XNWQrVYaV9euV6gLdb0I8kItM6asxz6O5155s7S4ZtwhpeZ+1Z0at2ivyPhhvHS
8HRm7CnT4UdNnyazrsaNk1k02xEjYeEGK6Gk9h3HSjzSmLwWyaOazF+LYz/LBQ60k9joDAMW3xXw
NQ1/lwaTUSj0dnadWHVUcntt+UynjIxLihUjfuO/2GepkM4G2gump3KmHq7xS8yeNa0dBf3Afegc
Uh3QMIpDDRQ9KfNy+nZqOkeyydrSXnakC4up24L61E03J/tRO30WIdCcjCaMA6Pa8pt9MHR+TYY/
M1xeg4MTGObIlb/SAk6xGQIXNvLs0Ar3c26z5xZsdmumNKn09TlFQR3s4cSp8qAW+cOifrMd7qkp
hY40MnkNnlV/75odx8cSLPIgsuuCPMBdc+Tcsve6/IfQA31mGEqOFSHu0aPuzFmOmeUea5Fl+zAT
L3rB/DTY7ZkyhGbX48HiCElDpJsXf6ok/dt59V+j1zd6e65syj/KvAIzn961bOc9pZ5mC5REYSVz
2bprA+eKKK35ASgcVl6PHZ9rz29FDeO7AHtiUyzKieMc1lB8yd3gjW5bf1fMPoBpF+k3Kk19td1c
PVrjisZWT9NXb/ucCpTqn720S15YoxhRl5SoRatrncpOMp4fLe5Bp6spUzHQ+pdAbhtDqCqujNH/
O1R2+hamMt2Vukels0c6LpRZz8fEpOXBa53YXps3O9ca4+wdH8zMVyrMEbMpui2x22nbEKDf2mXW
7EGP0bTLET4PMlAvifgFzrR/aRtU0o3K6JZ1Km9GdbIEBR/ao8ML8KdbgEHzM30c5TRzS3qCtnEs
MkskUlSZO4pw77jmD9RS8uHs4OlBXq8ajj3Pi2nt2dj9GioRXgOn+9TwUG0zyS9jRjMzr9EBf1pQ
7EyA12nmms95antbZ/WBXPk3rBDxyuhndAWO6052L3lP202a1Tx57kxjFGZopzN+211Od4CfMK2n
i3SzeF17oczMZz8S7jFK782F6k1h6wxfrfdLcmK6TKn7KpLsKRHs5KSmMW32YqvtjZhomOATp6h/
9zOQI9LfCmP71hhEelwz++oX6btY3WMVdi9D553mDgC6196XSbP+bqjaUKzTOrcdhqiMWKj9Kk+1
7D45iq87QPkoAeiye6dQxs9Cs46HDY1bEGppUqJGLsdL59fDBiM1Yl8wPLnVyo+nE+o8l9mhMo2S
es7sgfRDD7W32xPxIvaY+OUhG4mYtJwGQZMHn7STvWm/u5ortaYLVZNNTUh7lr4Xee1icaFELDQT
WJdaqk03U+rj2RwxdPjEDmHLaEVRPuG81BSOM5+ZtqnRfNAC+4ucIvu1ltmgeKi1u0lScLNWyfPq
jjfVKjsWlSDKUMGq1LzRUd7VJi18Uqges042oueiI+bhpKuI7ICqDtOVJ23McQagioKTJR5tZr6d
piVh6NVxDZw65js/AXrpj7JFIS8S4yKn4mS4zgfBT387GKG5y4f0ph01PQJA/pL5+NbOYqXLJEgQ
JIo0gm9I/ak3Pouy2YVVRh/DkC2RakqeEtPdya4UsYdcwtDP5XWaYDhQU382LfWJ05zbjD+mpbxZ
GDTNVLS8uxQKNICTzsVo7DrV+Bt8q7RsBELdgzafuGkoxcurW1FZu7kEWB+W7vIbesfHOoCnyJWH
h5Q5y2ZNHFiAMs/2XA2YkkFQfC6u+SeTzvjiTg2RhmZgQS5tzUwee8i6sLlvuL5mV59pEAyxxxph
tJb6lmep82yTBhg35eDxpmF+HUnM+1FGncd9iXsjD/zg6fsOZGDj3QbvQ03bYyc5r5ZhyRgd8MqG
lgDKAycIHuidR1DCNm6v/uQb2j8SIyYTYtavHHufytqvt3lY2Xsa/ZqNaDzDijAXqSKSqqk43dOI
LlF+KXuLfIOk9h47pg33nc+UnvnudbjLKSiyHhPsm82XVTEB3My9ta7nyRUpwmoAG/VcZXehy1Sl
2jqY3QkGlbW0r3ZleuXj6rd3dr9eSM0YqQs4GQJI/rrYaJPxUpJCOTHoD0VseRCj6bQLHR4Xh/F4
SRKKVhWl1m9BNraNx9bq/NjyOTDF3jwV3Aerr2IdpG15nUqj/jMpdjRG37Fo9yN/6EPuiXWIhceW
jrBNyaM4hGwuOEEVxR8/X4rmvVl4vu/Y49Dcjlau1B+A87zqLcxgByg9Wn5IlNaKWeA7uijXPVXj
/a/piOeycdaS/r4BhM2m6S3DOSx1aLQRst9vVzk2A5yC/TjNI1C8JsilD0sWTPLETAiHkZWu4Vcq
G34v6g40fyg295+9NRbrr9mepuAXZYHGewZIOo9dngF+LfKnB52yNX3+F8Bza+u6fHSsSVBWVVQ0
NZGyWB9NFVZUj7BJb/b+nDp9jBmYGAhGLNwaAaekMrIkAZ4Xz5rGvZ0IJXeTyoLiwDtz4bpr8NW7
UvqruBHfD8Nzqc1AfbHXy9towNrZRklVm8EGlN9sfBZD3gEboSOIUr5yhDFZjxn6mzFoOk/+j7oz
SY7cSKP0VdpqD5nDHeOiehGBGBicZ2ZuYCSTiXl2jLfps/TF+kNK1ZZJtUmlZZfJylSVQzAiAIf7
+9/7XrswDg4SzPVUuyiZYdagaQDPL5Vq0Zzj5g+70Xyw3NBPdmQ7TJrWVt5osxm6PrmsHdeIz/ye
sk9k4qQqviHHxNOBQmyoiJvU6dnYxmNfE872snIIT0zVs3QLmqlpr22yU8V9ZzgOWypGxdNtVTCU
PnUWhvuAYmBpnSILlvrl6BKRQxZh1hHWKbbrrFUUvBqzmOzdZI7DOwJWObLR8mpxGVNPMu2FyFIk
a5FJcQeHxX7RUTvOO9X0mBUU7Z2rrc/IS3x06bj3IqdlFhp3Jk6Khuh1v9pGT4JukhYrTD6HHOz6
uuo3njVIl4gHJwx5bWJmH+6cfHFo1IgSvhkmxWtVR+1VLjWiEfYQjLjtlo9Scuqf6nkIDMxvHuMt
2lyuKfJcjAsAdg5/V+vO55UoF3lGS3DlXi1OzuODBR1ftG9Ww3ikzBbnKMABdFUjxgiwSSrQQlsc
hPG9lS0oMCJz6seyjWKbaVm+VJeNqL3zFGvPN7qLe56YdlQdmSmMF5j1L1PJ7JEiWAPDyWAM+rao
iw46x1TWjBLtWT8uRmWxScjwsqHyGXj5o24hhYFsfRrqYiAcF0bpnrrWnAnoOrH0poTHYY7ovJli
zVgWa0TJNsiO0mTgWjSLN8wi5luS8kiBXvfDicmOyggspW3rqbaB6cAmpQP5UmYUMpGzoTEalz6f
zk3BUrYqkPV3oCVLeSgTLN7bUUy41FK8vFSMdI58NmxCDJtkcYl3xOOERyfqvD49w1DKsZ3WiBxT
X6oH+1h7CaGG3jGmO3oRH7Jkwpc7SaJlsPPDUdanErQU3b/dnF2ViCUobTHVTTtofEPIYZhJFcFM
66FD5WgwaWW23sl6NhZyEQlMSRTM+J2qFc/ZlGni01lteq9Fltc3E/0CN7ZlIOjEMl3D9+vmcJmi
+dFNJ25ln2IfeT2l/DhbZlz5mZ2OHtU9qaXfKymxm7dTn8vLAZcf7awFGZ0FugYhOLvQJzYMGcOY
TrB4iinKTn3cZiMbNYV3iy0zDVBY5Bm9UuTO54t3hKXTxFJFxOGH4d1J8OHPBZQoyjpDxh7t6mef
w6kP0KOaK2LNLJFMVR412X3UDCgRQOqbrDkms8nX4teULGxKTxsPNnmhiNYApY6hKuILjd57UwnS
TxaHA+ry8B80e+0W5oOc/X7gh6VrMzAN2t/Ccb7v48q8QchAK68bhMptCz0m8MBbRWeVqbg1BwRA
C30Khe3g9CUrW1NEwzWerOoFny1LCHpSRwfnYrGzVHQSUd81RqyPnJ7CektZlPogeKLiQLUJzWtJ
Zg5BGs6g6lSEk7tPmOSh9pTtvhZOddEmi6c3Po13Z4XpDC/O4OFgh4fEc6ilIvRYVRUP3Mrje5oq
Z/zaOlVabB2LpnjOILZNhXVndpcx7N83LE7s+WujQrmgZeEaaw1/zGKVIOgyiQofpp/71EmFg/he
YDne+gmp8m04moR0qS30rE20rO1CLC9Tu09KkmObmWhlusl7n7rCGvhBehJeYeAe4W6gE6IzXvMl
Hb506YSL1xunG1LOnhewv89Bzab5vBspjiT7aeAUZcQbWVdZ77CGmwIeR1B3FZVzXa2vBlqo8QxQ
3Kn9jgenMoEtkKcovC9DNdUPuJ/6y8Qlttw2XAhbwglcS4XMCa4mUefcdxRe0mw9uiT4rNl7Demy
f8Fcx+8tJTuIG49TVhwIFnaGLqER3/ltXeFD6Nz8IYw7sPd5p38UIbXbTk8PpZ7jF79r0LiEW1iY
TLI4L187IcvbyRDijfKG5CIfespOHLNBrLNJbBvUCzFHWWo0H5DQdwxOMNoJo1Y0+44UIGa1NZzR
WOZ8T+qajdQs2JXoYpR7tLf8CVdqTATJjiO+mQVXTiEGoYLRnOx7MFidcaRXbbhCexl2cqwb3pGK
xztOuQ86t2luZfOOh1nbc/owg9n+oNvztXcReh30twUMzR0b/uhG8jS69RgZZuep2+ILn2CcbZzY
J4zbApVuGIpiLgnTnXKb+KaJq/5CVZUfZCBbXDxUhr5akpwOr5Eu3/eE/kYsI1ZXPSZ5wrFywdaz
ZcqXEQKm+WgjzKW9xSHhfeNtR7cgpfAW6agyLuy6E49t7ybvFWYTg0Rd73v7gYkwEz7X1lZAxrc/
o6+EzzhGutrHEYouTkLBpZ3mFo80qdZcLlXGdJd0hCSuUg4U9GRhgaaAElGDG+pHXmLx+qE/KMXW
3DIL80Y6C9cluz2ue3OaSwdvKBAt5eVMG+bOj+TJ0KX9ndm8cW1GeYqeL4gx//7nhsRnbksWpAkw
UiznGLv8r32izXexkEYLEOXquzjufSivWrVIJ9iNziiXZ81IpoIVJi8Vl3GIQfSgQoXTpnPx8ncp
5fJA4IYJu5HNbxPr/ZRHZYUVU5LwlYLB/tiR/t1gdcRy1XCMiSCwuLu4i3r+dhQCDO+VaeNCSdPs
rcVPE9hmap+LxmHVHawc9FeMHHYqG3r4Nhqz1vs0D6rb696mt60gLvDBwSK8rAgfB24yzXsR0WSa
Qm/Ysm1gCuguCI2w6DKPQI4x8VHW7Jkp6bXK9FD4cug2HbncckckM38bS87sAdMEIkXAWt09laGG
3vlI3d/xKEtnoyLTeRq5kVnKqHYeSeu6Vr3loBBP9x20WaZ3qgR5bjTEQ/xRDPKb/vFhaaryFoDQ
uDCLuLXxIXIUob2FvjYk15A8VrmYPc9O9s9O65XkE3M+EW0iafGvXniJTdwIxOgl29L3p5tWJHOa
brBEE0DgZwM1kBUVkbKC/iz/0fGi6EDS3LqXFTPTqZ/sp9hRbC4Ldl1ik3KWe7HMqSTTaHmYlhwd
38YQgK4wV8nbcXGiNhC6XM3qBEeTWweLbEilrGisnW/Qa75p5zi+dXtw/yeli2XfN0gbOeOip5gS
V9AQ7WNbYVBuvSb7Zi5Al3wCxW/ous4lyj879kRgVyUw1kr+tENKtyFTT309XAUUMgHpcFfOOffP
EnK221QVw0CATlV/ZxZze6pbK7liwPkOJwrbp4hM39tFA8CNp0pms7Mjr8EXmhcZz5Gs1dI6Cj+m
Te73p/+Y9NisSWNyayV424N6radb+jiut1641uUNKCzDuRVxlVICtNbogT7nfvDXR81l2Rmd2hdc
KVQXljHi8o+/AP2bO6IimIvbIK266cahWtgLlL+e3CgF5iE1yor/x6Idsgf84HNdkp03IWc6VWzo
LZYs8Zat1woGe9KNtqAcDMheKoHx+VZ2qWcPbPliWva53WvfISUz8AFlYcNfQuKTB9Soqag/qjZv
/B3wEBtHxkJb26XU45Ad63ji9/++CjCKCZ0TbWVdxAEpa8AFtFZG1PPHAkbCwJ0pgwQG5G1DPWKW
62MrRBzJqYGi7DBhlWPl5SWh5mfLyE3H4IZ63LKvLHHEvomVHquCofGfjehp2YmuIM4SFEmyhcqR
uOBlEfxF0996PzaEHYuPeCz0ktXniAOquMGa5lO022NG3BKNldk+govjH/3Y0e3BdFYrJL3H/mGh
3Urgn+S+wOScZ09GkTTdFsXXYY6LsYerGovmh9/yPAUwaErgIIN23G2v2Uht4AcvYlvGnKu2iZPw
Tc6C1uuLeqap/NjnvPamNTJqBQ2jap+5hhzkzGqyo92UTz2aVNhiQFEOItJWWn50rzs6sPEk6+hU
g7gjFeF0goh1khHkaKSccwZFWKI3y4JWcojNhBj6Bk+g1I82JxBvx7aI/GDfOJik4A1w5aTukD/9
/h22yO/dPu+irD8OZSbsTcPvruhArvx3ZpODOqABMQ4WqutuJJ10PauKp2EcxELgX6HDmx1iHNre
PlW+HVBOWta3nBdC9+BMiSCXMBbFu3KQNlnz57nYymVGaLVHLR6isrWa+wljTnjiZM/lZ7UT0xf8
UNlTp3wu+QTlpQwKNwvPeHaN8hqLRZhzToyBcyAr5pSadFBMaQieypVCZqqv7PK9l6wJd6lnYJ9K
SNasRl4jiu6MmmtvjMqnKJETj5D8ahgtMh6KYw9SBNjcIrqLUgbYhMw0RiX9Xbb+F5KDrIi2zcN6
r8X0/COx949oVQ9VwT+fsVO/1Er9d+TG/4+K9MhH/hRtDF716//4KHWi57UJ8N//IuGbFR9l0un/
/b/KXzFW/LnfMVaO85sDxpcMpIDYCLSVKOTvGCtb/sbzxDWhfDsryHBFp/+BawRjRZ6aox7h05Xj
uP4YWM91/O9/Kfs3CFDC80lNcrRy/1Gd3qeUKxVWrkcThjIt6FI8yXiZn+PbQxgpNMvM58DbsqZa
FhtY0zcxN+GmB83c/yMCNe+G18MkzztzzDVg/On1pNPh3S9sb1dkjcX1TllF4BkU3/xNevcTku+P
F/LY4Anl+sr9XG4kkZkqw5MsLmKaC9zlPe7pxkrcKx0lrnmZUumcbB03ApVjIlabpzwj7ss0I8Ql
+NM1cfN7XvlnCuGnWK+y4W5yTuPjtUjbmtYnfp1lJXQn2k64i8WSHb3GjB5gzJXnxYzI+DevtX6A
PyWm19dCNuSSclyYafJzVczUun3TA4/d9RNWhKFsxA12b32mB6r3TN3G52UM3Mdga/j+1+/SXCO7
n1+aKxZSm6XIPVjrx/ATCoD6z8zmGO3vapcJ4+oJvNWmA1ZprHwyxYMoJ/hjznQawqG7ps+wwvsa
pg/dZKdFINaKWxxdxePf/Fjy//VjeXBHIYWaQn5uQaBzO+UUavs7u2rqvUe36RF52dt6s4R8EU7s
StTk7xVAB0og++mgF6M8VzXkUOxGIC/++uf50x3HF+RRX8nn5PlcC5+Cz+z9otHWfEHVMsMXpqGX
fWFCVIRdbjGOZ1UUka7/69f8FYPJzbC+Jveeb1FC48IT+PWb0SgjjlwMXnNq9EWerzPsMo/+Jr3+
p0vP8cAmrEud4EDANfjrqxR+1VEljKTrxnWrrnoUcDigIuupo2Sw/j4ZReafDWSA6mOVFV3zN30F
rliZez9fgSwqvg8sHX42MTllfnqfqRE1sg3Nbl9PAhrGpoM4I5m4SyLWbdb1rwMBrK8TtquvjTkk
j1YmzPbCx6HRbEImqq8lHK+PPArhr+YxPR+7WiT9gg3MYrhMhiaBIEK6HmIJBZ/yupROfj2mzRjv
SOzNDyBORPM4e9q5leOMWYOwkvxulf6krw12PGyPndaKHlNiXTX45wln3Y595Gw/imFuVyyRztvl
aMRZ154NOJRpl2iGrtpYrSnrLTqZf8HsiMc+LLYeh5G90HkqtaNv0ixJ+IjnyNo1kP6IxUqhxgMV
J3G4uoLpLD12DTVM142V4/+p3OQCEzLfD7vEovHfispZAzmiKmGtbNvacMsbDf2yDSqRYdbpOlOL
oDYZoND4U5rW9xAU2Hw/tAR5jovo8u4mJvv6vZhrICAG8JL3hvJLgyp2CuB2nZd72NFJdgPbJjKI
0dDiwsVZp0ndMPomrBnGy9dE6s7YcOo2pj0LCd6cdqz1l4xhiWbVKLASg2NKv4zk7K2ALXiCqCZd
FQWzSfnnRnrS8M6dpKMGFYEm0tumYTHEyKsS/1wkwGvOoXinpPkMKLz7dJFuS/ZYYE/qYtUUB4fs
rHGskRz2RSH7+VK7owXXB0Ee4DqNiJs+dG36x8M6P+ZASCD8LjbnjbrTgHcURhOG/kMch2dzBciI
bj1n+I5FJ8bBx7LonETBXBp0U5PHT63LOOSLVOGEk2VxxvgmtkUlsFe2hX2HKJ3GAWHGWLwtfusb
5PnbCj9hDSHwnHim6V/SteIn7oGvZwJ4wpUxPvd8etMhsnWOKQCP7soQq1gbwMckjV+eo5sqBNXF
ZRHqSPJZdr1DfhssVknSnNuGsAqymIWjB23S1Qzb7TFfYxtW+O4ORpKdshzOc4DCF9uB4GkvNtrw
Uxvz+4Aa4Xqy5o0vs58GMKPTlGFdrePDgu2XozWc5JDotEJoSE27AIplpckDhgzrsiDYPQa9b9lZ
0NgqooYHgWKfF6RUDiFBJxPGUY6zSQD6abeJT619YGqSlpU9ROU2IdN/xlJq8F4svymRupnWB8pb
8teEiMR8wM/cpvuFEmFx3ZpxJQJEVrmymj3uUKHnD7ww82sWKnMkEROZ8oXL1dEXDHxL85z8z1IF
1BeBxFtGd8kPLBjd8DVRYLeYIa+8kKmMxm5rp1NoH9ECHFwplBl8odM4y3fsgibj4E9LnO6sosYc
NFv08myiqJro3VYMQw5M/keC2ZMYITHg+T9EkVJLgCcGONQEY1se2yx39rZNFfg2c8tYBWmvQR4k
kEItpqYuNIMuTge6ezmTm7s85JMFrJbJg1vkFWYXsPDupsnHbGLGUUUV3jLhvSxRklzldJxgbiO+
PLISeoy9EkjWVdDMjfktDy15NuJVxYyRWeZFhbXia5xmSlEb5TXLwVaaLHVFlgRnwDyPV02U+lgd
DVLOV1FkzvZ+TNVwkWfsD15wSjTQmhoyWkFSRDbWl0WTVfPgdxdgOfjSsNRKu8nuSycyXrvC8Zi8
JcOEr4wJLWekCuF1TEiiB21lJU+eCYF0F0pvXcjCrK7uc4sYLB9HGObnM6p/zJTYhFLkprkuTv44
Vg9Lbrf2hVxwc+JjN4YwKEeTQFid1HjnVVjX+ITJeUwHYm8+2RjKD6cDbAimZX6m2PcwQsufS1rN
QevN7fAwE8ZyD/msjA+WZUYLbhgZNaZDqb7hjfCwkYOCAZWKYrlgcFHDC5tvIN9uaalyxzJs6vOk
pAnl2E4rthJZr1Nni1vE1amO3dbeGFKy3CBJxFZ2GPGuu9uEyQGKbC+xEjJMLBljWZXCRVMb1F8J
s6zvFoVOvzWizL1tmdLh6wC6CCysaxx4miOTiNwKQdq1/Ne9V+e9PBR2gz+MAG/63bBroIJhFwEb
cWvbO09Cv/UuRWK5i7GXTtOaNV6SXNfnU7sk3d5OpgFHT81AsdC1jSYJO/G9EAvoIHjoHhMEVj8M
HHnoTCh3tXscQKvSce13ErKKU/IWs5B+7nIRGemgspIXFfsNn0cXNvggreJuvnbduhbnc9jYybM2
8ra6aKzCyK8qPJYA23PfaAOGY5iEMRzSLyuvcwPOc2DVrJNibyRmQapU4zbyg7jVNHETvo1hZerC
amnJCacRr/XWj1JMF3aDWPPCk0IPjD2B3OCubusF875A8jzBp4/7F2VLO9taBGL0IYHQ6x2yzCzO
Csci/leMjZ7fZ7dzy2vTiXKmFrVBsYblNrSMEFMpRXGazDrpr+sUN3Uwctk+tzXPvW2D6YCMmJvk
OF6oN71v24Who8bOSoQLXcG4KaFk37hDhK8Hb4lKThV8lkujDfM5YKtA8WdDHWd07xtG9J0YWdGA
h3AIsayu4mi/DHWenrIe2+d7KEeUCjef4u6lrTtmwZNvlSO6n9XBjcyL+EtP2v85sYwc7kdDZh4w
SdnjwWkclWFf4ZZ/rpDS7a91JqJk7zHqZmuYOHfanPicJ/LOoD0yMyIFS6r1mjiNJ7fdUiOO6trH
SzUTMEyvzXbOX2IgF9HWNjvWFMDqpCHtJsrI67AngszlYECE8SaIYlRkhHsQmrX/jmFyeJyygRED
Birvhjtfvrl4TM8bCKHxNp+c+RtpxuXWr9MMS12o2vu0iUlRLsnSXGE7c+vziFlu/mENVXSHLEnd
uoZrV1/Qlu4kGzHwQMLMGxtvs4zZ8/XQBdmF8M7NL2NJQGTnJIVu7zFOC5jiHpEkbTCzOTdbyZgr
aTWlz7HM6UvNSaqzoRBxcZtgGCg2BOA6LNxx9zSAJ3F2gPRx0bkqIz/RUJkCKdgTLfHGmWf7bphd
1Ky08AVMUVD9xlpgHGOH88PYxNEo6jQw3MzwApwwwxiwY8HGIt1BW9sSk3l+pJ1YwE5EiRg2AqYh
CY5MxU95VvLt5oyFH8DItNPOTOPsu+nhkmNmVVTfRqZNL4Q9iNLYPPKQWXVswjemE4KcF+TlRydx
29eqYhZMllaaqItpXEIDXeI3jmrkJaKF3dmwqYvRbW99u9L1gWx6hlO8mRz9zPXQed8yq7XrL0I0
sj9j7+ib864ld8hGNYWomQZFZ1Gr4EyhTyYLVdmejwiPcfXK1qi6Ah6g+D2DigmlWrny74c4c+Jz
1Weeqbf2TB1bgNk2DA+LN4QWC1oubQIQOftsn2ckSMgPWwIf3keFiyCaajhOzMuW7CLuh/GrQRq6
3wNp7h+NpBmLK5/t6puRyLbfwxXKsn08IwIHLabxR5fCK4WnU03eVs1W7m1t9q9kB5Aw4p1r5g59
O7Pur1NhQr13wqJnVXVGp+G3F6td3aBUfsOxK/wQdhrlQTZ1/sXMB+hvRDMJPLW2u1oZyrA40tcD
rSexiozltyjUC6w3m9rc1lJfIyIDX3jYWHpHfoIiQxlzDIFxngxfXTgK0Xa1/zOv7hIfZxSmLwZP
0cTTRFlQwQOdu63eu87c4bKoUqyBjaemb1FjFGIbVWlq74FNyttSMxk/zHlK5KYiL0AykgaMmKFI
Z5q7WfpA+GrRuO+C66TbGjV3+SFpgJNsiNJPPKCiBd6s5Gn2zUYJvkCxB9BTtrYaN6paevaVdSLr
oKs799ZNUNqPsw/qcU186WefBkdvr/255OBH+6uzVQVXUzUmFF9EWIw+dFUSuqpKARKjmlI/PUrd
UtkI1HgRJ1Kc1hfUPmUdQ+7jq1jH7ndbYo/a0EA2Q4ZJffOmt2shd3RDcn0sVu1c9F6dTfsljtL4
bC4Hqsw6/D7I9snEy0aNnxyUNclnPHYQuXBd9OMOstbsbxfIMRdLZXoZmIisME9w5HpO8aM5gnrR
ce6eFdqb+AIyq5MTPvVOOVsaprJhB3yUMPmkl6HcWiPu7gbOrN5MOBgwfiaCVM1g4wRDB7EAVbgm
I17ZjCOBUQ7GRPOAsDwjhcTezphsDrE5BQt8sW0Cg5OsT/SqyC4wAlmwhBwgpA5fwEEJtS0hUryV
UzpQFQiv0N/MNLEkm6aT+EvFssTqMGuBAshotu/Avsgmp12TgNe7yL0pP3PsVtjHmHCucYxTR4a7
PGJ3vS9tFVvXrE8g4Wz+Dycgqgpo5odq8o807/9O0L6uP8p73X58aCoaPgvk6+u9V/XcJhE2zf/5
45dpZF215F/+x+6Hrnzbf7Tz3UfX5/o/5QTr7/xvf/EPdZqtJer0e9WXev3bIpgGv6jTayvC/20g
+JOq/fjevpYJJQW/S91n3/79L7n+iT9qGcRvEl1R4Nx0hFiJhf/Rs6X8zVQuYvda+8PRXSDF/aFn
I3XzKyaeIdfhF6WPOPSHnk3Ng/Icj+GZVCaoPP6+/7zzP7RVPrT/suIQnVdKE3mcGqS18Jx1/ZMI
FRO6kH0LwCeT/ilyU+uURQwwf/o8/njVnxXdT4La769iubwfiZht2p/LH5LaK5IavL0RJrOxESnA
GTAT89tfv8wnRY2XYSaAYk7dGRlHrG2/vhlMYLVSTgxA18Uf1cQCc2gRGUe/dZOT25fdo4GH7rwi
TNb/zTv8oZX9pKX9eG30c2j2AgMeuMhfX7sIm46tbDUEVUTnzBsNEN7C1rvxyCsB3MLKsgZApkMq
bbDQyILRkzZb80spwT8FcbHyBtkh5DDwDFdGu6JFWbpCn4zJQf71x/Tnb8MS7HBW7VGy7n3W+i0P
4LbTiyGg90zfSYz40ZlDwFpd/vXrfAJn8pHYCLe2A9DQdnmZT19H2klvHJ1l4imXUQMaKznZ11IX
zXjpVaOzmsr7YUlfYj+i1eKfvklGB7RPuub6j+SC+PX7oCojNRuVeoGL5TZY4tk9V41u/4bMuSqk
v3zrng3IweNrp/PPYwL166s0ivgWgTqTCWzafRkcD6uwreonkK8vf/1hftLB14XDhYtCKt9VSv4o
d/l5WsAOqy4QZs0gaVasIqkWJrtD6AYeg4vznGHs/M8/QcZmDEUYuUnGAZ/0aTzoVi8diGH2bHnH
2BnIirDD+psJ158uEhZEQWMuSqrnwqz9dN/YhPTQsngVJerwLnUi2FDuekadyH9K0aC8zvk/wwX/
WIR/fs1PF2aRlCSjF15Tek24kQWPVLqf3+vCcZ71ykL2Itc9/fX39+f3yZLEe/WZrMCrFZ/mGChQ
re7APfOaRnga0kXfmGqZThl+Y7BIKYB7HJ14qnd//bp/vm4cYTlQMRkVMQP9vCbiEze8lLNg0ExN
fjfYbYwFMnTY3xTsNpnTZ39Dmv7TLcEKyH9MhpUUbElb/npLVJmHKbqxbTRGr742YYfVhGSL1Aka
LzXO/vrdmfb6JPz5FpSWRYcYLwTOTDDi/Qy2xrpZz26TDUEHNn049N2Slqc6NfTynIJzjQ/Rakbg
2AEN9CB17qCNhTMzo9wHAWCb+N9fsWoIe4UqZIQiujr3otOMPZ3cDjFbBFU1kyFgBoENC6aDRa1B
S1R2Vw5w1w8sa+ieCBOTOvY9cMDt0K5cEOmB1sI7w4njuu2IQ53Pg2uWp5GNnHr2yKI0gY7gOSzq
jMSRb+6wvrMvbMpokXRHMAV5s5IGtODszWN1MVZO4xwHMhUmuNHQeDdbKoCDJDHql6qULqc3NBhE
Jzt2ab8ZevavFItX5TYSlW3CoULo2Axr7i3BerhAd6gh2qu87rPLVFDQtFGeiuQhMuz0ZmzWg+Di
Sm+4MWC6qD1Dg/qlnjOILOmS2vV+0o3lXViugeiUt8Krt2Yr4mumeaY6OpHonkIBA53gIEgckp14
7KN3VkdrsnawLeUckzb8gUepR5kx5mgX13pElbfwPFfzwkeoy3TZVDqURL09T0bbhS0c9FGCXQc/
z9CPpyon2hdJYgd05UjwyxMn1p2VuaG3WZQVok/oURzEbPpfQ8/Va7nDPFCgIsaxdSn2y5HI70ce
F+at1aAaHNB9IUwtjaXrETBcVUU7w4fOf5yIncl9PA2DcUFG3WEgbxSDfAAOPSFbLMwIcEl50bir
tHaMncJ/0oNZQsm4kSZGz7MBy3aBmTjn38PWscg7Q/qawOCU5nOawkkIwjGzz7uO753RyAKpA5Rt
Ar94JnhEVi7sFeH6oXnCkob7LWaX7HMSCa3syq4hYO5hWIdnocUDcEPBTZ4H6AEOglcI6SdUWQO8
jl8ka4RMNAdl2zHWdQj/vLZlx4ap8XDR4/pVtfdCesn6CMs4mSlwWgZzL4y8IIrN1I7Yfjo1T4NW
xoOUzUR1nDJI5lV5iJo5Z4PJND1KAQ4VUTbCiuWy+c6VX2EiqOoBS3YXhk/gq2EtTw4dj1hUp6Sm
nkZyWyRhhAC32COHrEHXtyVMyJIZHiGLwOAmUtxWfq8ObllFz1WOgAtPwojxlHZyPf72c/OmKKX1
rxKASSm+awJE28nL4Him/VDQ/UJQZdyOY2h+gwLUktatvXni8sKwT8lGqN/tQuL88lxE/qCzRm6G
fsUDB8WosB/x3WUoJOjP1r5TJTL1rLzaB90nFwRINlZj4MZ5be3EzH3zUBgjXiUegjQZUooQ91ue
b80VOLeBM3Ciiy99NIoXA/7itWeatnXoGQ3TzpASNDhrRU6/h+/Dt35EwBYnbl3xBefeHO2YPMr7
skME+prJ2Yv2TWzZnE4RZlr/qyIVG9+oToT2j4D+wt9TiKwDdge8ookPzWCBOSjF2D6bwD66G0UG
qztPcrO/H1Rkx2cCIHQO1JhZ3UxnJk64Zu8R8InOFOG6aZtBm0wv0LhXKoGcO3nTYBnp7kYXglqz
9XRrDBRSMU7cUCSataSmMnN6MJokLY/cm2W+G63O8oAh4ibZ5+xN6d/sQ3Bk/byiI41x1XDTKnGH
m8rOTEgWaFBk1UrKh1o3Kg5L4oqviWdY5XY2nYyf2e6yW88YZbuyOLI7NtHiKUamKXZQBe3Ad4s2
xT2bw6h0TPGFhpjpw+nz+XvJLkAd7LaJr+vJS+qbQhTNW2qU9Vdy1eOtzJDTIH413qPotf0kWg0D
BjOZ2Lk+6+LWNFzvLkU9/1ZTn/bSjapqYHtLN93VpHDdU8Xk8gBRqRkCTA/AGzm0k4iJVJQeizlN
iqNignJllK4KSjyeJK+7dBz27dxV0xrZ9hGwEr/jI0QiZ8RKju4i8+P2wc0iVixc1jmpD0SpXSTi
EWnWtounUYwsq7mrl/CgC+l2gVfZZOVxivYfWCXXKJjfGk9RkwHZNXrs9FIi1gZdC39jylK7ROWo
lCZqK4ejF8UwaPqIMOQmpPwBhwL8bYIC4NDHzCOAjaLbv3RmTv9YYRmMmgA0T1e9VS+3eZcAoKIE
iJY45leY6OuIfAr4xDABMFnmEhEJ5B4ZSDt9hZIzJ3Aku7RDd635yXPbQmobFtlCqBG9ivaVkXq3
Cgt2+zAKTfma2avhdf1q33P2KWyw9MjcUAFQTjBcJkRmkPX6y9EF0bPVKGSHYiiV3lVpF90Isrsu
jT0EKmab9x+QuO3KHU9hEW/R+xuIQAyhR/C4ZXazGEvTYlnEhHscCoNFOYRMyRPchY0dgOIiA1KG
I9gYo4KbPMRj7OwyQtxftSRpeDVPOZlVZi9T+UDyyyJS4A/QK8YeaS8uvXpXilSFR7crk4+Ykp8U
qKmLOVeVdv3u4P7u9lmfGv6h4xP9nnppa5ADnzOoMU5p8Y3S175DiIvCw5RX/H14za9Db7SnA1NP
GOT+PMf2pqLM+xkwChOoEgL2QHfRCL+RJGMCVU+zZWZKYNrx3rTHmuo6vAagDP0quZnaWhGITyrz
tYOhQI2hSBDS7QxcDPq+4b2CMPs/7J3JkqVImqVfpaX3pDAqsOjNna9dm2fzDWLm7sYMioKiwNPX
R6Z0V0RUVaZU97Y3mSkZHn5tANV/OOc7yXtrD8hLStMizYAr7L0s0DNYZiH70USE6/YTsA8ZAwE8
NlQWyiXMbsgnF5+H6qcfkQvA4aDiXCHnZIO3o3fBYQ9sqkV4b6LeZgErQzKXApKX9mXks6QiCFLj
8E6wJvdezczbyYgm9yl5vlA8JI8AiwRiVD/B/8LKme2iavAJbQaqL8SiS8Sxycobm1oeqdA79P5i
D+fRwri11VHpf1TR2HtstzFwbIhQKvS+T+YYn8Myrm4/qe0FhITbnzDsqec5ygr7nJDdFgEV4vTc
wTCS9i2ZA1Aycwmn0SuHIXsMqUutnWEZW+LQVyyUpc5x/SvyrQ+sXscvFPsIddM2R7FhiULEeDYg
t22TXIBH8iEjwkKrNZYGpcr0tvCiyJwGuF3Vrg98ss4ZsTrnvEFDv35wBuEnaaYPsNPInrO6zsaT
EeHwmKR+M1z5vh1wAxk/e5WjR1EWTb5M2Kdm3h3j0sY/2kak4hQClxhwG3cUwLnT529mISpAuYaQ
WPI3o3BH8nL4nQAHXAe5SZZtR47p7zFo4icc8fGVbSAFoYqQ6nX07PJ1cFMP6keW8Dxn4HiPq+GK
/Jw4TOo1vEgQp6tn9QpiVnPHh1p+TW3WPrHwHl96dowR9biUp7Ad+KaVzAMBlSFSLIMMshZEazFJ
YrVfciWXonkAK8bmqPNkhsu9Bi3Ul6NkVTHZzVWLll/sMu2wt7JGGb6iPAIA6s3oyPcVTBgD9gae
xpZuj9o0YLyBqb13OwzHEMcy3jScrbuwEQbugR+FF8j1EieucLybpbSCdsd8S4V4Ip2AlDxoCflG
UcYlm2Gwe9DNKMDjK+y547iHIC6emnBiky2xrd8EUbK8Kyo8PFBTTZlo9zEFHWJp7A4wRM05RJ/0
lswJoLYaE/gtv06Ai2MRDVCswsx9EJg+f4BaIAWMvXz9NIyF/YQkvXnhBgKE55kh+T3mqOI2KYic
e+SArHA7SI3w/eo5uo2SoQcDqqb0NV66HHtoV+FHocSefo5Z3dz6cO7pOfjFjqh38r7fj5NFYlyU
MiqnVsyilXVlN2dsqkBl3GB1jEhhsdGeQ0b9lq9Z3emAJCGq44IfPkjMBp+o4NVJKFgfADlLyBV6
bItDHOcJXFrNJVJNFQ6p2ccLn2Nt/nb4vwmTJHz9yxfuyM4r8xTitISWYArjOmLuvrBXxsAvnyAr
yQMxK4h2wAxbYp9Pvad2WTqQ6omB1nykaYAuICZ09sYynO27sTftU6ExnR7YBvn0GallFHZG7N5X
iecaEGgcRS+jLLKviAXLBKUt8e+acamyC0dk/dHPXt0SDzBFT1XCNYahutU/BjAd/M/UeEeDFBRE
TNsmrxEPQnn23bZ+YwNpPDClhUMHoIOQpN2cUaSKhvzF4d2xeCQ8RLuOVYABLpaGg32yfDvchIRB
EiAw8kxSgPn+d91Dl0BLr9KrIYucfF2ZtbBm+M907xGfxitiRg5UdKRk74zYa0F2LFW88ndZlW1W
a77ZGVBo9h4VVDdtRgLUpg2WKbeh7g0gCiyhHR79ilMX1h2+vq3hi86ORGGOyQaJkPfs+C3HcwDf
74PKxWfTGBTyrk3wuxBlOwwe8Z8FfhuXWuDSjRLGGekBRbPJcXMmDxoMQr01QpuP0Yub55J2qeJs
LZpbrRzR3TIYjDlisFA5HBB4pTcS/yo54DSpBb+4Hr4vhi0YKUAeOhR3U95vUiuGvJrVg573Y2EG
VnI6qp+dVPrPtrbRamCq8J6yMkWZ4xQjTVQXUTbSn/dw5fxZ559ZWLKq9ONq+ayXmAYtIhSBsjfg
WSfPJB7w1idu8S2mIIP4lOvswM62/IFkY/wtXfwRhwkUH+GVRFQEx6nPi5kBpE8OLYVyVm6wZIhv
Udhze4dW058ZGSIx27Q+SfbsogiSA7KPsPewfqe/M6sg8DIrsuroBG2bXZFiihCRGZIHDiUlJyL3
5+I3/HuGjXVDEbzBrL+ArE/9UmzDnup+g5KzuvYGv33XuvKu094O4eDZkpYzi4T76Tq1dT2qafgY
UztH5KM4UFhqFsNjN0QBmcts8YsDnqHC3iGBABESzWnbHMQgky8KBI1mLbRnulmwAfMKCF/jYWGd
IT5zwug2DMvwyQoa60WHVfeJhGnhbvfy9BkkI/1MkbTabFF2iKeJMirbEjPTJTd1U8UQ8MeYv4fy
gLnFTFvyy+397B3HlXxJQjdnol+R03BKS5Sxm6FfHLl2UPi+8DMsw5k2lQITdULJ91FSdxylGepn
RNQlBNE6CE5l2pJVMfoxiBkbM8oFJYreZfbUXFhLICskbyU3J87UBVlhaNvWNnWl92hE2Tn7HIEi
bMMm6B4JCCbQtPJB6m26oC4opRcMuDs0gW2B/COlBLXKUj00xLfHW9o2sm2SgZN4b0VtDovKGoP0
qINe3vmW5X5gScJ270pe1h0ns0g3kdYMmCRTlGtSCFvrmIShXvCOZoSjIq5CgFur0FcnsiHz6LNh
0wVKYqnJXJlM67+NCoveRsQmQm5Gjil+Ly8o7iYdBYSaxM6ygskGMB8EWMdnyNax2KlmHvUO8cz4
OoSkAcFEHp1Pgg4yiz5oBvioJc/mVeOgfiGaIG+hU4xWedATDx4AsjkWgI8RTl3Q/in+BAEB62bX
fjcTyqU1/BJoAsovvobGs7LPbin5mKbk2LsAE2+tkyJAlNjIWPBg+aPmE8wsI96MJhPByUsWfrR6
jpt644GxZftbyv4mt2G4ng2qhGXT65pbjkAtGaNSymZr23edQZmbD22891P8Xbs6RoKb8usbD4Xf
wVcTPc/K3vaZI7xj8HOATDRZiAnXmgay1Fi4s3anj9TbsHP6o1P0kGVFV5C8pCTivR3EPQi0Y7YE
B69napK1OihOiiZK4KFMVIyqQQLOVoGYfpdO673TbswzR8Ww/PQHEVy52A0gj/SpeA/8OXxThQvd
rYb5sh39DPadPZngN/PjioLET3O1YxYTzofQuPqXCXG9raV69xE3wrmLBplO3DVp9MK91YaEMvOc
HsdxbB/YctjhTaR8+TJ4dYLW0e7i+ypsyncmGwkybvILKKW7vocw5PRIJ7twvfktUGjY6TrYhhuQ
cA1yW/qLn0siGcoUGYtM0j1zgfisnaG1Djbc8hEb/5dX2MkTSAyVAeVM7OBmifq2OhSJM/8IvZn0
UDSxzJssNXqQRxCL5veEtxNHRRoauTwewjP3lA+dxRPNMbsbjCebYIfBsGDDxft77yKUz5H8Cvnd
gNoZT57wqCMmQBZkf7dErgMRXsb6xSqL9mXu2OZA7MC6LxV0561Gog8kEHzhcBrDISS3zIBV201T
Ia/bqec49w3cgW03smNg8ocxHUV751IDMf+81n6F2tnVyL2Ijc/5I1acNQ+RDqcYFqSoIeQ7SfmZ
VYmroexEpNtaeQBQfJIierPreErBCa+Xum7TkQ9ui5kqHv0o8SxRRDC5z+yDhyhL32KL8c5Wz+1q
VMxahm59Hvq/2DYoZ1dxGhBFoaQPtg6q8EfeZTklZl8Q5uZgnCTRwV3KCPbyMr5HNTLVgz0HDRW4
zfBpk2L4daBUNBq0cNLJt7Zr299+YjtPBXCNZC90ZvhlMsDaarfvXjgxx1t3DIm5GlZa9qbggP7G
SVh+YasGoZFXk5Ue55rGZ+/Po/OeBEjTtlqrqN8C0NA3QRfZsDtJYcAnXK7DE6vFCETengfXcAII
n5wDhsDMu+rWSgF+kHKzotjTd89ruvu4smqQoJ5JHkB5enjVnam4j6fC9RncNe4pRVsSH8jkqW+J
7Kj7A2S/BI2Hn0TQT1aZsurxY2975lf9xh4qNzq0IumzPcN7kooQB83Rgb4quc7sBtB1APupvypI
YX1PGLQS0UIq57cNAwDLtGtlBODFlXwG+I2EVBWB9SMZAjJ8F34I7UEy/MM+aip4GV4bN/eUftFP
E3ujQ+JqWr/ZwiIFRo5O+ZKPrar3Dk4UYI3TCL1kyK3wZZww43D31/5EnotT/mTdvI6RBuLcPn2F
cRY0c5h8EMY3IO5GOdN9jdJfkj3mfYbMnJFxet+OgV2dW2OZ316gh19Ot2qzuGOUviJxlz6hJ64y
PrRZ5dxhYxnLLUTGnhx53ZYwvzsUb1uXicUNXi7ItAI/1ymEejVc+9zMb7bjWmbrU6icPYO1l2ND
+T8rrL8dToeEma0louatsPMoIYpjju4KIYPHmSnPT2BsHrOkKbS+sr6lSyLcN4+OBIKS2x6QufHd
AcuxuCJn62biqoBB0XsuTF3iYq7cTkSALzVUqFpiEacmr+XvGGUbJ5O2gG/gXU22dV8h9UMnVX6l
RhUTbxI6KhDMLcuctkNrtvHiHPoaGnAO2JnikIiLAUHjhp4NRraKnHY4tfgqrixRdb+KwM5yTlD2
BpyXJvf3dcTv5+DPsFy2hLjAflp9P/llZnYGF2gJ8w8n6nhM6NaIMqhFv1oSkn64AyQx/5igq9Pm
eTEvLkVovmyY4Pfd0WJRCwDGntVzJl3/t9ssOQQZ2U+3VeeRPmUnnlFcAS3moq60nEcv09QViU8g
zc6aiWrZeui4keVxZKC8YpU5b2aa7OLMhi24M4DZetpUb2TSYZgq7oXC1rDzGNe4e6oGCUTN5cbk
S8lA79p6iZ9xJ6ckfECnpiCkWhQXKQh3xyKxAKgC+RfcGuDn9876VFNccdXCaZOwb8LKY+icshCG
VFPJ4NpMqLJRtQWLdecRO5Lt0Zck+GTKmXcZybRr7x00h2zOlJVExyxjRUnidpJwMDUTYc+EzDAW
J6MpY48VtQpLRsE841rwslJAulyMNyUzUWuHai5fdrUYmw+sG5a1lejZ811Co/lAJWK1ewpN6q4Q
ONQLouGAiK85IFGCLynM92Sjjy0p00tY3Ru3y82eyQhARwRsiOXLKcXqIzsENHt8KElNZC+DgS1X
Nt6MJjTit0OvRqudlLkDFZAl1wbQmb+seLX4G+iPiI5DyD/YqFaF58Rbm/SRtvTGaXNE3wnyIo4t
dF39tnZHrzo2bD/UboyT8aJLKfSZVGzrjrEJzp8cxBt0AdtLgD51efbbXxRopJxtYHWIFC01jPFe
rKb0CR6qgxISe41S8zOvbW3tHX/gNtbEh1UHGdrJXV55/q3deu0XXAJQVGsCfQi/spS0dAmWFzDB
1EBbpyoEfEpeuWRTdayjDnEioRU77pw8BhXKfOwuWbke3wVxCSHMOtweNLYnyuAJAnKHPWU3YlC1
rqh/Q+fYQPfMniGNRMPP3KYOO0hvzni86yQC7JrxqeUdcTNCHanymc9jz3Hqi8mAM24C149Kmtyq
9Tdyph87eDQQl7mT/huX5eCyC+i4aJtc2P2BRT6Cca+tNAr4QOtbx+kn9ZiVVLrkXPP7xhMTju+o
ARggL2zAyFJ3sZGBSUWHC/qC69k/AG0Ooz3YDO9AnT85W2FXNU8HpLtHBEv5D0wCmDQAYQM36Ii5
vGa4T5mqg7h+qoc4vkHtMqc3fupLudaxGUhPFgLZoXbAKiCdbmIyq6aVI+1hTAM3Qu82bKHQkQJE
Ho5PPVKN43TysjoRh8lb6g+HQ57WIkLjwmR/FB9KjhrocJHbw5aUbEYSdoEY/MwnVx/xaNmkcPaM
IVDIF98wqcr3KUdSBxu00j/jQEv1i/YFHdYBsFbgf2DgY5OzMS6z4w7Cbl1D0xUxN8RS+Va6ExXm
AYLZWjVfMRZr9V4Jze4wIY2PKFvMMgq4teSA8CoWiRuCn6LxG6BIxtnWK2auYDXS5JktRDbQTBn1
iUuP48PKwi7duAji/aPJWMlsaDIjTAkgiAJykAr/lFo6dVaLVB7tbYVuaY+w239qooLCl4GTPoPK
afpNAMLidck0zH3e5La/ROz6vT2Ity7fdtwPy9OcO9509LOI27fo7HLZWVFlQ2aGephdtYo15G6g
+skY28KwRFDNHzqUlfasM3CR+D6iyqv3odU7AjtSRmjAiYHMCK7FTamtPrEV6uVVpk5OuK/IJOGd
dPP8oLrQlfTtSVTf5V0BZ8cOeTfWCXWVApNXCcPWcakZgqmeZBbeWw3RO/MEt0rQtHAdHPTfJMVV
SpgrY/SEwAILLGE43GWsiHzslh3ec7S4cIKxIFgxTibWg4s+8x8Nq+QItJlqNijP1ynh7HgULABm
1lN6XBby6DJ8pJWTwvpAE8EmhQUO9h0pRf9r4JZ6shYDDb6x0FhvnWySBFWRa3X2EzOEe0iQmtEi
yYiEQTPmhdHn227ALhu6M0RtZvjbup1Yn8JMi8zFCgif2Zp4kMvR0XkRXznst28WHJybsAjhvjZd
QcaqKDGUHt2ixnfrdzp1OR9JLaGBLJi8a+XmR5Scgr8cDsvyItMyL05ZKyC3aaeDC7ZNeS6nc4fD
7WcbAvpwusEsEFCIegA/HFogdmgaNGcosoUOYI0d1i8B4/0MYtNUye+oIZS07AGYQdBh+n8eGZVW
UJ9YB+wHHxg3syV4YwxQLMjyFoM64kUY2DevM30rAGgyNsJzZaW5/ZBQwwbnCkOzj+FrscUhhz1Z
w66MmPdjr2Op6+dYBq6d1KOGXxhsgT1mmZjdTaDoYpC+YSffQRUVzb1nxZ21DSZUH1tmFoz/vFx0
/5CE/X/xMlJkFFj/tXj58XfetP/jpcl/tX8WMPNv/UPA7PwNDfKqXEONvGqFV+mr+d0P/+t/WtHf
qPxcpM0crPjYMej/HwWzsP/GehXhM4qsv6M30G39bwVzzD9affV+LADp/veIHO6fMQor0sP1wzC0
ce6tgml3Vbv+AaOw1EnrR3ldbw/FU30jN7fb0+XhsvuOdyfz31NEojTjy0UsLVzPFqEI/qLhq51y
sJmT0JquJm/7JFR6+sPP/l8Lpf/xCatyzncDECPxX76Zvi87xQCBGQyn5BKebDQB/2+fsMr3/vDj
iqU2Hh5aLPndNud7wKv8f/MJnHvrryRCdrYK9v7wCc6S9uTjIYrQIa52/9QV6l98woqA+YPmDzYI
BviIaaIDpQGVsfsXPXnKhBhtL1U6PGR/usm0tJ8IG4necqLSnQu+LtnwnbEZdcuouWl8iPGuDKsb
tImlj80OzfNl6hyfPUVKJti7cka7PnVTo5xjQqc6XdsW5cbOqUrp/sMn8V9K7v+syOSL58FxYgS1
aIb9CAvzn38+HV0rsUWhA5jTubaHX7hur9Yriry1f/FJf5Zi/uOTMJwFnu2HvGx/FXpbPoMzuyJA
wJ3lcxKp4jKGy0OT1cvunz9U//kHeWBq6AehqPzloVoqumB85KAsibOsUT16pn3NY/P+zz/mP/7k
AD/CqgABxK/9P7x/k0C9MK+phjYqAXpCIO1N9DE14mSZ8l981p9lpevPLlwdEX+3RcScYX951/Ow
HEAlNN5GR9O5IYaWBmSSC0OsSxYe/vn35ay/8n+Xkf/9w/imsCwwLeW/nfUb/8Mrw9oZ/RNXLVNe
Ni3iFYJmGl5ii7i+6DMcH9m/RfW1RzbCv/jg2P+zGeDvHx3h5kNa7qJKDv76NBpfqlQ2eN06N9DP
xHsBesBNWqF6BVh915h48rZIsMNfLuPFK8IGlkfPjHDQSXL3d75i/8RgcM7vipZFKkh/VLJg4Njs
M5zU1ju0sOo4MniGE+ZCiinYvr7MscvTEgBlfE6oWD+SpV/VmajjNn1UU8hhX0/ynUOBwcy31qj/
ck+YeQc9k11zgb76upAsXIDN8qc7YcavSppGHMLUNS9CRlO4VZ0j9lXQR4+Brk3/mA4hArGUWNrp
CqmR7V2QS9lfA7b9+6pM+tW/nOB/NVDsr2yERj65U3H+6On0N1dDOkOObHS8SadYsm2ZKetAK7jO
k+lF7l5wq7niiiFq99QRD9SeJxmowyyt/lc+p8N90BALwwyhOdVhWu3RokGezIo5I/Rdjq46jlp4
N54PJ3PbsYIFphdG8NKisbX8HUi60D5M6K2+ityCYrKsafK7YS7r6U4uhAGxA+jqG/TG42cS6fbC
BohYLxxpD7HXR/eOgjICHE5cR0vCnHsUMH/TWheMUwBo3LlxO9aHcRxs/ZROq/CgoPfDPUkS3HQD
25DE9VT0o8VALOknwYp1KPWxdzMdbOoyDOedV7TmSTYhO7U+j8A3LIQRc96doHckUGGU98BELn4y
Dcf3kfRXKBVZyNQGrWhBxfBqCSe5tlRMslmd6PRa5mVjrvhluqQ9oOyZogRQMgs/mguVUoH6smie
DW/N3qIzmJh7cnxca2IKWuRrWRhcw4Wo8KQK61W6mLTZiBOON4qCqKx2FopEptkOt11fENiMiob2
gMRbdaMHnI09kXascaAjn12ZZO2jHmYb3TMCH32p+VHexVnUnU0Sc3k0zWzm55JnZ13MFx1zLhIJ
Sk2GVBdE8fPg59W6UV7jshvCs6maSf3tW57lTQ40+ZDOLbtD9Kbm0A92WF2xWs+KYwDguXKZGri2
e2cwZxU/R5tSaJ9MyWDhTo0r8ySwsX72MLraizcl1OHN0tB2xy2hgXMdB8+ibFR+TVYzmJI4ZxC+
64QqfnTLUEiCGHUfJ7uRC/0IWAbiI6uryqvZGoTWuVG2AGDZOuqNNIx1fuD2hhGcR66wP8dPGc7Y
Ax4RlEZg24ZPt/Kzg29pcwIpru4n6GYfme/Lb9cx/qmwa/eQo3Q+FUrpz6gjLTtI856Xa0JLtXMA
vSpE7Z02kAKT8dTPkfXCNt91N42pUSkUqc5+tUB3H8mTz3Fqm2Z5U55HsDST5uUzzoD94Y+1G/ZS
Y3DVuxLj+cSpexj7ZHinbYo+Z8AcpFFMiIgtMQz3oy74Oix8O4xGu/oqF8qxPsM+85jwIFfco+Qg
P73xE+KtJBmlFoBi1JVbNoKaxM6l6q/9Bdd+I7PPWtXNtYN0/SerKMaCTCTRRVArk1ftk0tsiFZ2
CzpdbLovcw7pfFP3ljoGdQJzweYQJ8gCzcK3YRyzK6VnCLXHOSiOdiyr4GIzW3TvshDR5t7xiLpl
T66G5Trwc0zVnZXO9rYOSGc8WbliDsDIcnpILN90N2qVpL/WOjBJs+vsyu/y3ZBLf0fOPRp9zRF9
gKDDyhTh3fTM193sfHxcn3YxjfID2Vu81bXP0YGGKROHYSxm6+KRxe6fMos6bKNIFzoSQmGIczBO
dwzDov0lMLnM9LyEDNSdYh6PsncBkRDnmGnt3nrMaEhZAsVERC9JHbxATA72M+TJq1g6GSm2mrlF
Fw0zCFRPLNdIy2yyXJZJP3cKTfKK8YC/ZBXZEQl3+IV4EvOyjoGHHES5SA/8TRZ5L6QHA8ydUnmp
VKrCUztgLzl3iUNAY4nnAGVGvszSPDWqKMgRtvO8PSCadf37cPD7+n1IOtMdIMjr/EHYot7bcKqu
dFG3zg/w0k6zg5za+feG+vG6Y8z1kJK765+czriE6xrS9tLRTW8dvxGPjdQurFMhZxeXREIeCDga
i8uumyeRfgrF7/WWXQYRxmiTJ4icemHrPRmSiF+HspXyyKxkuqChSE8Ag+L0huUWK4spGdV5dq32
qZYj2pbGDARdpQGDHGSTLavW1LiElbmYU4hGrCtClsMYLbIzpKyWdKJYvSKwiMnsI/GbPSliRajQ
drSUjDUWBMaw55JHAFKqO2EndMWJu0GdAggj9a1iNnXM7TR4q1OXVXoh5skcEgYCJzSf9RtSqIXY
HKXCQ+rnzaG3IqSynLbjuasEoZe+CFBPlm7mHFNb6XtUtCORQiBOHaAOc+ocSiafHU6O2HskNbnh
JzuZo+x5+9IhV2hw5yR/8srephtIvL0ocEMvCHTYL1BVHCGPziiBi4lyhI0mNIogCzjBQsa7xGCS
n8vAOPRQ3o+Og7paGByMTps0j37rk7WOc8F+qrPAao59vGLFe1vF4W2AFPDRoj9pDkYu/suSZY8c
006BwmPU3alLJl28l2Uam1tYKwzg+4aIb2lhpAELD0GiZfxF9KRLAwUbpgBeT3w9X/ViM5dkoEeq
Qo27aZvgDb8abfJg24XSCnVpVf+wYDTx3iFkXQMwDeykxgPHA7ERyw1ZIM3wRaS3s68NQ5kdewj7
5AeVLq/ZeBTBKY88IqQcVTgMdLo0ZtXN7GUm580J4C0lyWfjzoAzHN8Ur4aYGq4xVcXRrXCWor6o
CR3bNsKngx0D6RBKG5u/QpEZ9r7ENmK6iLSa40gTX3LWqtI5gZXJg3PKjLi56kuQFVFnBrYsNQGG
axCnxtbVtCUuAhJddrXVpIc4EAsVlJyfCWnoxyeb7CInz4srxFWsm/s53ZnUO3WkBt9m/lIeExNn
ByZ+3TaBG3NIeftZZmmYu9UyTSdWu96+igK1YN0V0XXpVHb/3WEzQVfSdzvDBu7YV0iT/06CGNa9
WD0+jPBoyn0yumV8Qq823GZxY3/U3SRLDhIt99Yyzpe6lxNKoCGGLs9EBCS5Eb1fvRtZhGDY2tqF
7tPOzrU7IFUlZsUfr22cPu4NwCOALJOOq6+Cy5XCwIrTc1MSRrBpSyMu02jEfZEswJDnsI1Q3Y8p
qku7kTu3hwjClSbCjyRN1CHz5LJns2coJiz7Aw5cRKIrOccPk+c2LGJrktDd2omYN5BitY9jUzOf
LrLIPQCH8bbZnC3TWY6UiwckPVNz5S9W8lW7iC4dlHzWB72UXhjqkQPyBFwrCuGX58Qc87OfP4ci
KYHFhE3SfTmqdbDAhDWZHHaVq/oJoRpHyNBJ9ARoXam1pjrc4SN06l2QS1irHnlHm35kaji5vfes
55o+AZ3IfDXPVnK2nLytN5GfWNE1N8ZIRDnQoU3od903VAoq6IZ15lSU57ksL5rJdDM3nr9vYkFU
OYng1rmcuxKBZ5aeQFckd2COq2cJWZ5SvmcohEYdPSfqF2+o75ZgIG3LKQmb31BHLvAYljSh3SiX
8IH1QudtzNKjhe2KZk+XEdxqe6aH8mv9DTmkeuGVi46hLKNLH0v3YEW99e1gh+Mpt8mSNmSUmKsg
yTr7skxQv/ec/+lPgWideOJFomvzSg/wUxsRFdkWTuOsNeqaSZnPE1S/IhhfJWxLurAYWVg5DdVe
BVbPLmPp1U6xVL8mQtCO9mEYEf81dK17TNSULGcSA+eUKW7m51unr+1jbZqObXM1muJsCdIqzmoN
H7qOKsF6DHOEfM8VGxI8U+y2EMzrtrlGDW8uRIJ585ljMSNaUicVCkIPtaeD1OEntwFB3+VS4wma
Mtu9SmEOQiTr8cb1zZAdRDWGpyKFrNfaUvQnWaSkRqA5R52rhFvcz0XVfXVhP97AAwgQppHTlrQQ
ozduVybttbZy825Dm2Jp00xGu7tGi4FjMx2mcG+WquiuWxeQ9tWQyKJ+HppoofTn9xnu0X6X74h7
VAlovh4fp7HyHiwIfz+i3rGnPSP05ZJm9nAZg8r/nGo3JcXVr+3mZjEGQKSbA459FIlNREAhfbKS
PW3NxNams9l3vj3dluHQnHp/VGbtTQDKpZ0INrkc1U+EAvrOsnDjkbJSll9s2ZBbg1dDGRTLwzKj
4UGtki0fgUN9jsZJrVnAOdD4Ze4LTK8gJxGKZXW1HUmoqDZoPtEODdw/8J96Nwa1rdROYCflCuhD
ee0VxohzEVPHD31AzRCzeZsroDss+8gYLsfhME9F9SidKd3bdhfuNVZR9uCNHSGZzNIfRZAGz3KW
Iy9XEk3bDp3kQ6t6+1U5tKwriOwOnYfF9hnc+YahQfLhKhkym3O6S+Tmitjrlo9Fo7eq5TMzvsVC
5t9VW7HJcKd4OhJeMd+KcaYvH4RiyYUMHwejyIe7uSU3rsSr37+0fjBfsR7Kdws00+XAKxeQo+r7
Ylsb8RM1vnVTjh2BtHVqNw+UpO2HHh1yonO++Q1RMxRA5H2kmmMilehph4BOU1oCAUngB0cxTv11
mZfVNU+0s0PoCByx1d0DYT3Os/Grp6ShTAiYbmwKL7djno3K6UnE65ZvDhrcu7HBNpiIzJxZUUmC
L5ameeuVltmRv43Mmcwr2awqNup0st7PyA7LvSFJhihUGJ8IsHsDuEnRiyShH3+sO/ETsTPMqKyp
Z4fm9RZXRoVUcdpD0JSSwq7FPsV58GpZ7NRcOsl3kSHTPbu9xX4SKU9zBQEo2rGkRSo4pqJ8sPJo
+oBCWD8KKMzbwEqnS2Wh7zVA7XnonNC5bQH2nwDUlY8qYUdmd1GwbSDO3w0wj06ijNkBRjTvm55+
r96JgWAgrdGts8HvxamY+H3teAgCfUA+UYZ7aWNl8rhQrI2Z+AK2edckL52YouOClmcnkK58c6FQ
f3duccnyfjml2VSc1YTyAtmmN+xA6fRX5AhMz4CsiofMcaKa7PEJ03ae1yzu6oBt88gI/klXRhwx
60woLcVIXmyHtOvUugkTC6S6hPXqXmxa7ZiDYywuHkIAE6g8iR7LXZ0R4ugrgjThspJmv2nx+Oeb
pnKmB8yaJCsRdXKNGWHYRVLNGyyU+RFQPim7ziy9DdsG/qU+ruvXai7c8lhyfswbJ6jSgydnQED8
IKJtiEPhunFitBXjoILfhG6hs29k8wP5LmKsqHhMescbb4jTDXZr8fwSzaiga92i+nPaUJc/F8Jd
3mZl+ePBAtyJSiSYeH2mfyPtvJbcxpJ1/UIHEfDmlgBdkWVYVtINoqQqwXuPp98f1LG3WCAPGT3T
o5a6Q5pOLGCZXJm/ydE+W0g9Lud1Y8b8PCZYxyC4H9rdVBskD+hNcQ21wIDwGtYiHlk4YLxngSqx
GVMXdUqAW9oKInoJuqGM4WoPkWg5llQYIb7hbgQndYKVQXn81bqYJVqq/qAiO1LYFapTPCEWzPum
ZekYAj3QljX1UKWa+akPVKaGRAaAXsv++M1KXfWbWw3dI0Uw7pIIqKY7k9WFZ65ZNSY6nhFXaL+R
oWdA9wTLB/fhybXGcEXD3lhaUooleE7jCj3hmEmwhFYJbMs0/EIDPSwZe41+Ka5uCFwfdOTz6A7T
zSL7ZeaBvF707ZML5Dp/xQoI2kGyFqVc3FYZjbJVFHFRq/ZijNmilQgfODS6Iz6vg/jpNphbLgU3
kexU6vwV7iHjrisNwIm1ZIr+poOK/W6oCUwqI1MdjPuCYTPUEqG7SgG7LYhteZCFXLrvoe87ViQ2
y8hKOkRO4TOCxK8xIAdcAlS2UEFRiGjdaLd5UD1nefNumGUL5lUeHlVA0/sRAQx2WcB/5Y229g8R
028zuDVKlaVKPr42Sq35NgYpQhhinSCOqwLCvKUmP5AeZlya4OX5W1QnYJWWWqG/cjeka2+mUKCi
rm83HpJNHzlJJYg7y0ycNmdqYLcmNo5JdQrgLCAeyicRQG/y4J9xpvMdSp2rI77WCtAE38zAogIU
HqXb1MzwgsD9FGCKn/dNuyDtLG59xDeh+YSuqsBkGdIXK5F8NFKovt/3fotYfdmgEreGyw9hKLSK
1rhTlDhbmW2NRGVWcbdYpLnW/ZSbLgjW4BWbrezHlbVGQK9+h1epr/28jd4FRcUWB6CzdOOOYS+u
uDwMHRpr1j3L8gArVwfLALJFg7ftbq2yUUGCoYCdLlLyZGsFVk+5zSPobDgf5RYwOa/8hk6ciu18
heNSbCXuG6BJpNjkBmuyBfaO5atOEdagUxRWyqOSGZA22lDd6gnPvxI7MEZOGZqkTUorV4MT+G4H
dxH9XmGjoLBz63qD+UFB8zOTk4PrR4EGgNOU7wdE4CSU1To3XnqGGz9B2GjWAUgDULPRAKe3ckk8
TQGqfGpkeYyp7GAl+yGECMxS8L0R0AtQZceDg/Hu5SZ6dVx7+leE5SaRODMKd5KSQm6HBSKh5ALL
sVlPUBYsGbsKOKma6M2E82yQJkYIHIXhUIBgDkMzoTVZi7B/nns8UGusnDzQR76GbAeAKdG9NT3L
wL0F1mK1jlJIJkJQy8rCSrzB2vgJ9f07NBTxi/JKrS/oKAzBL4niOK7x2L/sQxWalgMRazA2Chpr
Aq4/MrRl4IFQP8icdMfy4mad4yMVHZD3MZ9zPRFbsMZRt2+Mhucwck+Mtkj7AdQr0Z1qPcxbIS4+
IOUlIMrTZg2lf17Zgktq0b1jm4gpe6EUxXtLmW78qLloxQ8tee8WcT2536SGLICDz2X5IEFrRAgi
SqVnYcp2N56qSNXGyhTXrus0XcLXSO4hsFRPDd5r1M0LUfocA8Vf9amEj4GlTW7TCJLAjxXB8Oxj
3js4qxK/MFkSUUHGzlRtcZNYg9goDxBXmw2C1yHXqNIa72ucXh9I67q7VKmgBBlSj6gDTB7+FBKR
H+nQICUthFqEJq+leeCL0xA6sZglnbpT4N44vl65r6liik7iAobZmy23OG7CVOEfG+BcuOwyiV9x
oCdl9NAAJTWQvOS1bIZoWEZFE/uYvwkdE8ijfrpoBC98hXCAaDAu2ALMl9h1Rl2t9l6NnM1goGzB
uWvSAcr6d4JF7lIUzAJEj1C+xCBF6axxYn2qSRg+xPBlnJS9ol4j2oTrha5D2EjMyk+QBxvzp3oY
1c6Os0iR94HWWL/jmpsrgNZGGh3frapuDWN9AD4I9ymEmJqbLTLIVrzp06iKbOTK/W2K05TAqwGY
CQus+J5og3brNkK+FcGHPYmKGHK6xqg1u59WnguHRKgQWLc+AvRbLQ0kPY1OKgc9CWhs6yn+2LRj
JPGzkjr0QtseiOAixWRa2UXIPLyFLvy8ZdCgVk1/hPlMT9l6oSp43/qYBkpaBI9B9zHT6rwq5ytm
qJLVfcNFIw93iT/UmyrTjVvVqIZmN6QUQvaiq1reSrWGorxBrKHOt02YprQM+NR3al2k7TIFJgf3
0Y1aeVHKo+Dt8HWhQ5ikIxhsBGfTFV8cyhzd9Ci+F1OoU7hMFJnToOzo8pC+R4F+oGu18LMy34j0
DB+RwkXiG5HGiUGUR6Vtsrp/0OjD1xox4hKalQVKPyglNBI5UeTnKgnT+9ZIyQQj6o68Km5vq57a
aLQGbcW5kALyhxQXlEN4I0mt8U0CBbsTugQ5ZIiNDZTdXilk/J6kG7jBXeAkXQZFFgHg4mckFWmw
KjER7t7ynJ7FAokcP1iXucJhWwZGBsXR7WjVUbU55Ig57nwr7KNDSnuOkZmI/TxItWYeAjT705s4
HDLBSVIDM/YqF+/xoRqLhZhQNtKiIhGh/Y8ilzpZl0l0LL2/TfLReFPEqRTuCbUuLzGj0ffMJXdF
HiWuLDRP05u+ltSfZJy8IU2T8nJDr+sFPgpMXSlWINVWSWWMazkxzdoJPayRngtSMYD7ioQqLdpI
DfEQxLdpHKEVWYg6ktO6iVA+iK9WeJ0ELFA34EgFDR4PP/lwEl6XuCD/iBg2glqBLDzRFI1prrSR
D6pZMJSnrjZRYvMUt3IiaJnYLYZlF069p3ZbJ5YXYSid5+Xaq7TxOYThGINX7fuXelACB+kgZT9Q
rj7QRQ9/pHVRboDJJyUeUnWOwX2ZKj+lXpOXEUaB8BLdwSiXalyFT6k0wLrscqBzkNM66wn5GrW+
jWuhix/rbNJGBh8P1t5tQcqugDCAQY5hglFITL1YJBsxMPwD7xJva6wVaNYk7I+2YsXVFpR+lf1E
wrQcXgQ9lfzHyk0igOcWrB/c2FVK+pDNuxdcIBLQ3H0Al7pDS3QpgrGfZDoUQVik8Imz1dhagn+o
3Ul2KAii6rvieckWNqu/UaHYIFsQxuNrUCnq777qoydfy6krAU10ofQqOug+6hwiIvNF0JeQerpc
3NcdQM27CEEYEWfHgRmOg0pi7DSO7C0+J1Jwgzx3xp3U5+1P/qnNO5Cr+k6KOsS7FaiqhwB+HVo5
RZ08IIxWPSlc+9WFDpI7uHFrPT8gUd83+w6DXtRbMu87VGqu023vUmuEV6FwwamG9yIyc2zVvCpo
ba/kcLFlzu1+J6Cg39iSivQ2IPgmeFC8WBm3ILSL7A1WSneHQycCqqkXxW+pCAJhIUpV/VxrOoIK
uoFtoqrnAsX+ILsxx6L0nRGlnGRhoU6MU93IHcJOkDWhmJQ3yZ6CXnzg2QXJUVWpVn9FQ1Pu2lQr
HySdxATRGvCtxeDfZhqsOoWWuwNVsb3RKZsAkdfoHOgTxHSAUQT/Kl3ggmKCOgWcbfSPYDbpfBpi
KR/CtJE/VDG3fMcPlBaUbWXK3wNyQGqfA7gIWB+1salYL9tSC5s9PTfjh5Q35k4xVY2yeiliG5kW
LmL1sJMTLoIBVFM1FA9tJrdrGSAkgsLBoL4gusYOi3c6WNG6aPxNw52YrmVSSRu5UblkBalVF0vU
rrH2oTnxmyNLQp4kL00HcaD4vWrK8jZOaIlnfYTsBdMK8rdO/Q+GgBAaGBtrdd48FnIhP1TQQFZB
0vZ3oiXK36SylvZwB7Vlgfj6O3agDerCQaUly6CghRjLHQpJVTYwS1R4k20n6u1SaYXQvKH1079R
KUpXZM6oZeCHAisWEfRbQ8uNV7GZ5CBKubnLu8baBIBfBwevwYr7iuRRwKcxlpKT0vj/YC25yzav
rIewbKhUxS4P5OkK6m+SeI9mf0ghJ65N/AY85a0RSe5FpiZK2JrZQ8/x5eS365H77YPOdLMbz5QR
ZnZx/Co2JOm4MPsd+h1x5yZPoVR1P5Q0QIKdwmhFVu9ZpfLgB25ebYDwpTdopuib3iLPRWWnz5jR
opA8DuAbaGeGRfgpyu74Xa40OiMinbZyQ7lyeClGsRYxSabKiHJOkrvbTmlUd4l0jfKpsAzXLmy0
0lHqENmsVIjiR88zqToAZJEeO2qYZFJU3bDzkdt05Qu0Pa0EPpntBYr5kuBLgbtu2xjFsgoDQG5t
kjROAng83bqWJ/hO0hi5sCKjQEghpke4wfxojJ+HYIS/LyTdXiavg7oWscutMo60HZC/RsLNIkkf
NJMkZ3AlBXpSKk0ekuiskLdMH241uQal99Q5Te9HO9FoBe6ZU3OLLoLjJa132wSVkDrKkNbtq44b
zBqVsgqudyFo/baRR5WqM54Zv1nieJWgvSM5GPnRrqgqpL59WrpjXLdLfcjX7BfRg9sbUYCmbY0I
VJPSludT7KBVji90273qDtquG1I/VLwN/U/vORcC1lXXhHeepFOkBqjngSghTw9XRipwheVSz7oY
eWGNjRlA6fSjAElk6P3yV9nCykbhrG5/aNCwEH/DNeAB6pjVY+wZhbjRhGm2NOlKpI+wJ2leDmmy
c9nG7rjC6PdN3ZcH7Edhs8piSseihSlouTDGXBPNZgTKckQbprRwhZeoin+urCWbBt2NSb5aFB9p
nFH4heiDiounqVjqcNi0N7WuN/dd0YJvRCQJxaRSm3TekLEASxO4eoSogtpkD0qoyrd9KvjKDmxd
1m8VHddk2yzF7AFn4YjmTstSodMfcNcoynuvVDXWRpeuQ/KbnYQl0btbRt1TCcuADjwibnu02sZq
mUPLQiDNIMFa5Rb4zoWUx+2WyrX8qpN5v6EjCFPa1RTaDiqqjE3mItPIsnOzhz7voyUWNy1mFP2g
3nRRUFpvyDaWe9hZEAZ9PouyKtWkSOyyFhBVMZqQrpcYR/chZFd3RZogoQXTpXiJZ1Td0wNdCH94
AkkQl99Ie2CeCknhb9DIjH5XomgKa8gtrf/AVd5EWZJ8xlGqGM9msVUtTKXVzEyWUxsXKVbcCajS
A8N5ZBuIQC6JGecHupHrcqzlF0OCzuBS2FryxsXvQPtg/7QQTHvZ4SZDws/J3XGJHTXKEfRMY7bl
pA1d+kMVPV0ro12DdoqgU1onAYgo9O3DQFb30F+KEGaAl78ocCReVUU0nMiQ/Q/0Eq1yU6p9Dj+t
ycyQ2yL+GNMT9/5uMKv+zUJ2H3S+pZcYKPl0fBcthyH0XrM0P7wBhfJt2mWUkUAnlumSBL6PbC3P
pNsBQgdwAbMbvtWpGv4M+lR5LxBDQr4KR4of8CVDBGMK2F508z3zA68Ny2KLp/9CCbUzClsATs3W
haretvLD5D6s0XlYIjZCGdEyhnzEVMG0DpQwgYHInhk8YWor5neRi3QjyxC1BOizXd7eJ9Drbnyp
7X+JnKufKK75qOdEMvtOZsnTPA/N/pucS+rTUAgSmohlELibKT0z6BZSWlpRz9YH2EGpFO7BosEh
dhNTQhoJbf1vJbfJXdj7EZSXahLdbdiokZ7AP6l3OtQF2am9lupBUnsWigkq/hq4vSpatBxHl9p3
hA7Mq9L06k/4YO0A3xE9I3DIbVbfoCeR6Vt65/2hjoQmW/+/uh/TJi1btvAgUvAGa9X2t9lUCnQZ
KtCPWMSZawmZvP3Qe907OvoFNVhR/H4ZHXqK6sV80gD3IU3GmuIkaX6MSs06qa38ZkAIrnocAvk2
YeFaxnhFwvUM0JZepGjSCDU1U1VnWG6cNVxhqEO68bJvi8JjYEGQyu7o5ebqFd3fM1hXC2UBC3i9
hoiYORsQ+Kw8rhIquqPPjU10n6PMPfzrd2YZIoLThsJ4xLl1oIZrUN9EhFDyQ248p+OSIv7lEKco
aFOctG7Bl2lwKP4QIo7BwpAWW6rVKk1pjEgEZRFEaxGYLLKyV+DB5gks2RTRpec0twxT0ub+gHhi
KQh7QE0ckPoKKet1gcgVYaP3vxLzJrCuwpGnb/0VB80rk2ULjAgocn2ik3yZcZDJSnC26qKKR7ul
eChKN2m5DmAcBrceNi20e/Ur4OvTWT7BnsGwyRoSyeIcuy57NDUtsHGY3zzC+sM0uV4pzfLyN/sD
F/86MkukAq7zufBcpCf3dWQwyDOAJOTQudPZ1VJft07vCAvY04tgmdkkmY5lU3e0C6e162Vvd45k
89IXlEpshOAWGAo5cJivMAROVwSPJVEGAP1t6Nitfn0s/FjQKNZ5LMm675vX2ryi7q3AGpp9UQLw
ZmUZb1nUm2dfVIg9qtSm1S2K5TTu1mkd2capiHFDiP6/cWPDZdMhtcHHOP+MGqyl7TmuTS3Vzq+s
oFP+yAS2h2xj/NHk1tQ5RaXLY2iKEnpLwxaPSslz6Hii+qY/4S52526EZKcvGr7Ai794+rj20v9o
z3+ZDLPw07o7WsGtGLYZ8lykUf4C2UD5gNhQuv1xn9noqlFRRa9i667yzS+gLAu0kBd3w+J3t8Cs
8Mrnn3nQgv5nXbNRQUgBwK6z0399koqyu9GX6MioVWMXuHW32VuIQF45+DCHESURcqR623e5eq2o
p1CS3gahccUn4GSbgZwCiYczRtZNCQWbrw8hYU0m+xaKm4Oi3Wf+JBdePw6hXtmdID3IBUKtdXJ3
eUH+oVR8/QYENUVJl0TNZOHPFqQeW0B2fYneSmjdlcVb3pFEVmp3qIRsP6Tysun0O/q4k95JCTxW
rR96U7ErJdqnxbipPO8WeZvHK081sUpOnwpPD4gnE8Flxjopq0l6GuIXQk0/s1zdiaTuGvJAiza7
NfUGXUGk39LmxZLjeySuaC0pP2VVusJ9OftBsB1BMJ5jWTZnH8RANmfweqDWRQJSVxMcC+mfDvdK
CmSbiModoLFfl0d+kgVMc+Ao5GxJoHAJ7iMlZMnE1yiUQZPu6NE2ZbfJ/Ctb/smuNws2+/bIFAGM
7wjWAqoiz6P/bXALvTyik3OFIKwsQ4PCr8h8zK+zGhztEDapYixQtkHyaVjnEdhsrhCXw5xkA5Nd
twGJkv0bxxN9toI9Q6hroVZcLnvmw5CKv3VTo6SWVC9IQWSvl4OdjslScWU3SQh0VSeL+jqmPFEK
odYMdD8DcS2RY3tK+8osvpKnnc4/wmBtI6JlrUP2msZ8tD/i5Sm39Wi5C0N6rZHBAmKRAiwB1N58
w0HxyiZ4OvXIPyW4V9C9SNvmZ2AntH5tFR5VWKIu1KBB1qJdRn1yiKxx2WIIefklnvli5FQqU0IS
+XW+ugJ0ZpJIkt2FiliFLt3Fff2YDvFCTb0rDs8nkdjgmRMMCndp3Zq7x0NiB0Ef6mhFYerFn8w2
XosmQ4EWrONjTnx5XNOq+bJ3ccjLaFSRl0L5hdn49auJZV+ipzTdixu7Up8k7XcHfSgVaRoby6T9
lrbd8nLEk+k4RVQNpoilgbyaL7EGAZjIE4mYhSr6QuWy0T5dNNv+dRRuJRCNsZ+EsTw/KahODjKC
ZmAT+rs+/66VLqWcK0fgmS9FDJNvhdos6f1s36f/mZuqZ5DLC3uT2o9a3hjx29C8Xh6KdJKOkeWq
JD004CwUCbXZZautcXJHkpvrSSVIe0UEKlUYRb+NeyVEDUj7jWAPmp4eJcq8TTfo5dPSo+m3RL6i
vzI7T9adyQ1Mp8RuUiEm/5x26aNV3lVFbPWGpC1CWe3AmwDTMBNVeVbUNt6OSOOgrtCkVxJS1tfp
NIWUNxGTAVwzT2evugDg1yrILiwcx9k5zq2zu+WfVtOP1Wqx2m4XC365Xa1W/NNiu1jXi+16vXhc
89P//qXDqPi5eFys+e0tvz7y5/izy+n3+cmeftj85Uw/2fbCsQ8HZ8OP3YZYzvQTf9v8mP7I9Een
f3E+dq+H193HLndy/m2348fHbvq/8Jy7K6v1dMYpqjh52xsWxCNY+l/fvtpQDaVTCGilthZR+UsW
x5Ub7V39+fKUO/3KiqrorB0ItSBx5xxkb9CKsawBwmIGsGjR660DbZeAV8qxCrZ+Xw52blAsUlXU
VUMl7mxQiYKUm4S3N9a4+QPc5y2UYXCz3b6Vhc3lUKfTSFHZUmWRgenw0KdxH83eyFPCFltLPOvj
yEGAtyoKh5oX2kfVMq1/0VS/HO90r1M0jm5UB3TasCycr/FQ3FRyJfSRhm7Vcie6SezQdc9uehxI
rmyrpxs5oSx0MZHr1DWysq+hJulPFf8EmHatGW0l6ueLoB0Spx/0DP8MbGgxihvaHciSVwNgyZX9
dlr3X88RRWOmTNuhIasnM6ZvB7RK3QbVsxZNcwGqZ3HFi0k6qTOgG3AcYvYycwlRRKls+XiBlG6y
VhgcbciabQlo0i4GsAuKlH5EuHHY2FPcK41Y2Jc/55mZOq08biCmTBbw54p4NH2SGPduteUJEA1F
kbLFFVzPSHOGbzH+J/8+FigcBftBjjB5TvEGZT9QCifdxTHUkYQb0bpNEtKN6r+MMx0+R2PC5gOe
Ly6fHC4AV6VbVAlRjzTtIr5yWp6bIZYkawpuWpwf4rQ2jwIVbhx5jQSSocikQ5F7v0JDuDKWM8sN
sirnvcS1WGJ//Bqi8yNwojHXQ6xX8kWlYJwp93jYacWV2S5NCfpsun+JNJuLPbRw0894a40Kay14
GJl4/mctqKCAcVkoqfM173gIF7pwLfSZPYzQGgcAxV3+YTZI1MmHGlgaF2/pOfDuaZ+r4qaoHjp5
LdKcVoN91t6I/TqH54nMWLkHLNNYKwwJx+z98hz9U0s8fQ1/n2X2GtSwDjD/4DXwLEO29uq7TPzh
IvGhaHtIvLq2Dnpk0Hdu2AIyWOrRahiu5AZnphWpkS6D0qRkpcyPRKnVlUwveR15iTKr0uQcWGCQ
Lg/0zMLXJZUTA3Ecyi7zYkcDyBo9AXog8Md+y5m2Av/+CfF0WWAP8K9DTRI7kwubTPI/6QB9WSZe
V6h5pGAAY5Rv6I8f8krbgZf8havENf/L0/VCiowUDwV8jdLtvFeAhUNRIInDLFaEdVGYv5RIhqlv
ff+3QyIMN0JZpI4vAcv8OqQBceN8wNlyYdTt3keGC1rHMsiGJdfwKxWiPyf41xk5bS2I8WBkiUTG
H+WMo13GUpG4zFufgkvYGeYhp2u29WRF6N4QhSzC1SSpVy7pLplvqlL3IQ3zkdNKCKJusKliY9sk
dPprjLCBceuWefeJK7017qHuwCcxaG4nTpZoZPv1SENuRTc6/j1gFEP/fgy0VzyFiwexjK0bpkyP
f07btc+5X0ID6xU9pWaXp/FaVcIeYJcflC8GBuvPaBaH32kG1tsw7ZtP1wjrLZwfrI4vf4nTxULi
rligKgwDqqA4+xKyVraVFmJSnGbfFXWHvd+//+9zcaUSxqcjD5mlcrkFyxQDbBP8TvazBt0wdsbr
5RCnS1FFh+dviGmIRx9YCIUWagshRNhVdKUXfGfbaJwazsTlSOfmEq6ITCfuqbh3WrMTq9X8VOxj
xKCx2Vn8+Kf2rdwDbV4MS7KrdbtCLcJJ7M9uBQtQWbpPcM/X3Q7brcVr7oiL3x+m7a0MZ7i5dtKd
+ZD0JCjzKdMxp8izQwB7ImrAVWaycivQBGj3KNeGf+ZFfwkx/f7Ri8ZJu+sgEprwf9E5TxAjxc1L
7DYj8hHLKhP758uv+8xhQpdblshimZwGXbKvAbMU4HZjphbKy0ikK/lNHmFOjmeUgC4IPIwduKpn
RDYeVeR2TR9uUpbuMqj5BqwXSQ4Pl5/n9A6k03BESAAbaEpM2qxGZ5VjGAeThqGUqo+q6sFSLtEj
qDbh6H8zR+nKVeH0WP/Ts0OojFsXCfTsdWt5PCh4r5hIfP0MLLoG5kcRVPZY3IXh1pCvJGOng5uq
WSadM9ngmPmTax99XO6WCnBAFOoFc9woinsAlrKQmvZWJclURvdfJ84qqkx8W7p11O3M2aIV8Tiv
pcoyqWlJaCQvNaVbGSOSNOmVQPMTjaOM9NKiRmIquJn+6WwdjcvNEep146Kyke0wMGUezSW2nv3C
b7Urb/AkBfwTClkwcnPuyOJ8r0vglQWGMgnn1rjTex8ICtzgZbIW/WgZRr8NXJ0EmCWG3Gwzsb0y
W+br/09wVos+NfkliiJf14ophQqgMoLjVoYwi/YYAVy+PP/PvsqjELPlKKOyIGZjVdkNaZvhShtx
sqX08+XlMCfXuvlQpovt0SdTUr5S3BAnxIHEf+kmCXT9UMlOhP2XH9oxBotefWVvn29u/wSllkQF
i1uzOFvcaWElVlUhcK7jJzQ5zaYh7CmUc9GFvmKtey3U7MxtNH0YPJVQGKks+x4AytABFYKBZBj/
sgT/z6hwb6BWxhV1fv+J4t5qPY1XCRUuCV/rdJW2CIIYL2XyUzO9/+gd/o0227FKL0IUIWRgrnSr
o2ieh1uEABaRduXiP9+r5qOazXUSZXSVBkY1YBrZ+8Cs89+WWN30/lsrSFc2kPNf6++gZrMeD7IC
XWcGJdTLILZuI+Nn7Xb31bVpP83q4zx1PqjZrJdTVPLloIEaOgSWU3hIgrtJfaiN7psnd3fN0AVo
uKjjLtZD9dqXOxt8yslVMkEdq/evS66lIwB2k+Ba0DhCjlnFL6Ha4qgDE/YJXVkvXF1e5Gff6t+A
+qw4hVFkl/cFATNp3RXvTQ0R8g1H0ysz8gQi8OetHsWZLWtPswpXrDrYtQ5LwFsGG9dpdLtfqAtt
/S7cDk51j2Ol4z0Je/3KRnZ2vzyKPVvnrYWokpFNsWEEazHAU9naJrhYXn6VJ2nSfIyzHHvUMKNI
G+JE7+pSv5GXqrnUHvPlsEofi3xBXuSvxZ3mXAl77RPOjnCvo1hl5lPY12wZ+46wcZfqbfeqfiZr
RFagTTR2+TtE7vrKpnb2vbJLs1NjoUtK+nWyclVGdgCGpG3Kt5YE4QNjVqO8Nrzp65ysx6Mos68n
yHUAW48oIYpe1b3m4Z4MPXysHLF0chCO9IKL0EL6z7ba58vv9uyrPYo9+6JpYrRBLhDbq7Ebjwki
Fnsgzesy0DeXQ53dS49Czb5iEuNKmnuESoVuLSQQipCPKhLTznBYZ7t4uRzu2rebfv/obO9zN2/i
lHCS9T2XDhltPiz0Lse49vam3z+KocEcKv1hentwp4L8kGD0ZUApuRLm7FAMWgb04XSTtsjXMFWt
YKYXiZxCKWoKTpn/8tUrxYvzqZBJL0Sm4cf/ZjGKGpsFUyar0+o3qt03XZeXTjd+H4XqliLcsh3z
b9BLozR7uvwO55ePP3vKUeDZqRdUKf/NKXGAqFJBUsxGNhJ87DoXs6IwX4a6dqVsd3YiHkWcHUGJ
ZgYD+HHOWRHkNAyaVYgorNseJGTDE1W88mqneX2yvP+Gmx9AXOR9v51ylRA5mbzx3lsIc1dmyLUY
s40qLan6JCFDQp3V4WbgAiIRrwFUzs72o4HM9qkhrjW1qQjSYHIVAF23Ma/AjRELhTC7lgydIM3+
mRfMdnr2TP15QllUBcK9lJshvG6ycR1kaFd9dxFN9J7BsyPX9iZrUEsfch8w+PfLc/L8Bcv8G3y2
sLuuzlDVIbgaLyNtB8XB09/wRsNEMI6f/AJWCDKrV06bs6mRJUtgK+kk0Cj8uszHIqesgqYMG2Ty
1qNkZ4aBA0lumWsAXNEUyVHHEBNh9Z8M9ijubLB95Zs9DBQu/JPMQxBhguNByB+WffZqTApLw2uK
/3xmvmKK7vyXwWf7TlPFijFOtyHIKgtBvc3SO0P7NSAyGxg3jbEuXMfDL9A4XI57di4fjXm26wje
6Fl+S1hBhtRkHooGhp5brKRrNcOze/dRoNlmAyK7K2ufQD78blR9F6aQrlTKoP/VeOZFlbDWQtSD
pzA9MKii6998BXlimNtScw2Oejok/GAAeQO/nBAhc1AXxFZZ7FSlsnvUlaAxJsPK6z8vj+f8Cvz7
3v78/tHR6keUpKOCAYXybylfointelvXI2MQLIw2V2Kzor3Wsg6vBD4/MzTw/kCgQPHMtlJsjpF9
9rgv1CV08ta1qT46KpoPJvq2SpltZIRJgUVtVTFEVyFFHMd4isGCxtbroHzmybVG/v/nVfx9otm+
m5eJMA5Uz+0Wi0a0yNr7NrbTwr+BLbQwoExTP9PrpXXNW0CZrkYnJxdIqf99FbPksMKPSUuhkVAJ
/I7m7BoGOaK7+r0+oIWcILw0OXuEhzoZbuB4YbcjbjUsLRXxCbrKjaW5z4X+szO/p5WMZrPMVPRv
WgM9wk7213UmfVZxufS8aGrLiou2SifqM5lvYTxe/qhnT/yjgcxST1m3IpQUGEjcPrT11gt/FbK0
UEXH64ft5VDnN/G/72y2iZdujoHVdL8t5F0tP1UuIhf5QcIYjXuLAGvLeL4c8HQ1UnY8Gtts9/bo
N+sq6lV2roIQRFyyEjFo6vvl5TBXZ+F8o07VTGnbaV0k9yaad7QXEFH0RLsrt1EE0rLBrGfRIeN7
JfA0y77OQk0UwVzDjqEUTqP167GYW1Vcs+EwwGBfucHaVW90ZjxXpCb8iaC4gS9jm+7p7ZVAS9zu
9Ur80xdMfGDfui5KFji42cAFvVUqZbp9egX+2BU1tFUk7hD0dVzElpHosI3soRSxIcIqsXrUBMWJ
/XtxSFeXH+R0En99jtmRhdhL2fgFz+HDwV5RwAHgjxaio6blPWQ0RMRknFUvxzw7dhiW1APBLUlz
7FsHn8+LNLb6xrqLsZ0qYEBtLoeYHvvk8+JrAYCHW7w4R7e2YyWZAIUo5em5PbTeWtSyZWOCs5Z8
2bHcfeXDOL0c8zRd/nqCzdZMDw1Z9jyVC5VvmwKfNLxWKjn34o7PyNmkCYYidvvpxQHWaanRD3dF
/O3yIKaHnL+44xCz+dBQGbAEgRBGei9gtIlVmu7t6+pf15C/vqtZAgPaA+sLloDdF7dK/5F1b25y
MJUrLY3zX8QCvgWaYsIef13kyaB3HtJpTDQZpqa3iurP/+Rt/V8AY1YGdIPBHMSIAPnwVJbrxHj1
3ScZw/jLYU63f94WQG2EDE0J9OLsyPSMQFet6W1hu44AB6oMbIpj7mofKIWmb54mRB+jmtfPI6Lp
aGthI3HlFvHHv+hkXlgSjD8gHPQyZ1NvDAGzDiNWNuUquyvW7tb7gQtopdnJdhm/orVo63e78UN5
MpzuG+1yaELlHg2oyy9COvtFQXWD5Zz27jl3UimUUfdyDHHV2JFveif4oX9v4Ci5i2Qfoby0tJ7R
er4c9FpM+essMuG9+oXl19NRobfP8jUnnrOr+mhMs68LTTyU0ExChU7ZIzukWy9Y1F0ewrUQ0xCP
8t4Ejiba3oTQzTsBpWsTE+fqSnvt7M5hgWgGJTEVfGaLrTUD1LxDYiCtb3vpO9dLrJuRPbtyepyL
A1gR0DDC9tOi+DoWMWp6ZnlU202LgjpK8C2ALBMPhMZs5J995GfZlQlw7oykVAsOHeyEQvb+NSI3
+kipS6GyrTgj3fzt6ZgaZsx6o11oav92+Vudm24Q0eA9wQjVtT8tgaNvRTu9mJQ2qBL02RoPVm4k
1xiuZwdEKYSOGogi8P5fB2SMYqgkOqejJPco1y4HsHQlXlzKL7V+ujyaP599vnGAFabwMFGRTz8X
RuhxXNXM7q21qb/JtwqO3ov+W3cX2a6/kH+Z22413umLl/QWh++H4f57aQ8bawOAc1Hb2fLy85x7
u8ePM1vMBZLzsBx4nOkj9i5aasPr5QjyNAEvjXi2nlEBV2T3f0g7s924sWRdPxEBzsMtmYNGS7Ys
yfYNYctVnOeZT38++uxTzlziScLe6GqgGwUoMhYjYsWK4f9bRGgH44N/XxzlR0ZsrqwP2U33Vdr1
N+W96UJGhJbZXb5v/Y3cZ81BTlUUzLVVG3A3ZOTrBe/HlE2ODz4QXwWPoMuavtvjoCHLmADTJMxe
MaioLWHnxFTjlEZ0M/Sth9d8kchUkynfmaMOb4l/TDPzClhFEEQieV+l/1DR3skFRDSXf8Satgrb
PqqBbzJcLNhyHuuDXOi4C0CgXlddZ7LbAMuY6deX5ayG0GV6GUwNitni+PJoVdnUzBal7PCb3feu
7afuZG4UkNYck+GH/4QI1mmGllS1ixCdyMYQ7vCU9i88VYCvbDbObc0RTkUJVloEvpLOQOx5tn9n
OlA0gDd9+cSWkxf94FSCYIe+OoKH1SNh0L9k0dUYPZCwKuUzcMt6/KUYNu6ftZSfW4F9R5tcT3UE
hdqxqYvYcHiOF59zLXElYEzq8GdYvunWtyjfMIfV4zuRJirnw3dE0Yh5i+mqSn9I5UY7YfXwbBJX
m61K4AAWSzlxrURLgiHouXOM/rUN2JH6kDAIbDpfLf1LPHnV8Hb5Y62a90l+J7hy3stTZi/5Xdzr
e9CGgACN95m29dzcErN484laNcQ92VAiJoXN1glgDSdd/ZuH2GmGIHjRXGmBxERl6+XDa1+yaPB8
+azWQs7p3xcsbU6UMuuBO/FAQy37fwfoA5zp2G/Oa65FA5X6ALIY1gbe+fywJkWJQXPABuRxB1iz
a6hXvXwNbi2vso07Y+27nIoSzFkK81T3K75LqVH/nJOdFr7Cwb27fHBbUpZ/f/L1IXtrA/CZWs+W
bzKl95iZMGEX/Bsh7DybCncSw2znQuaO8cDWWVRRf/qVB+aG14bxhpBVE2Cd7P8JEZ7JdcCkXBAi
JILDeQYZ0lQZFEqWWcDPl9VZlWQBfMPajMzap6COWlJyj6F8RRHWgv2HeLzyZfaBvctiVlq1vCt5
XGo8Mtk1+dU5O/k2I0j2akTTxOst3asM6yXWLVfXwBh3zAYW9hwGN+NI//RgNtKXy8IX6xJvilPZ
gvXZU6sVA3MubPTPbPrXj7OjbJQC1uIpa0egfyygO5aY8gbhHObYyzJzFRByurzf6eAN7+KO0VSp
MKzrFoT4nWpDL6cP3Ua3ds3webJiMJAYsmQqeHJvqb41R9wWVkzmEMDGXdp3QKltvNLXbEWjzMFw
N8vImrUcwsk37KAi17l1uZQgmk1TGgrFrg1YcKwOlz/Yqj6/BdlC3aOaAMstlweEJgMCDEGf3z7l
WTnIVFrA+NtwtnXbPBEnPPmo4RdTVpBJmBBiJaD/pLF8ZY9c8qypuXGUey3gltb40JXzVp60llZQ
qYTwlUolDKXCp9NyxQfa16b2QqFWdz6VZQgwT3UXglWnKz9bkFMun+1a1D99bQoCLdhj9DZfor4x
1K7choEXGBHUYuBdxj0t3GrD+1aPF+pssniqZNRVhBCT+spc6WxseHHS3QCXd52ZNrQeHXjJ8CGm
AWhsj3EIDXH487Kqa2Z0KliIojTjK0o8CB6Br+yiq1yq3HbcyNTWnILtDRZkaS5S8hcuHXBP6wQa
idaTrOPsH+X4aJs/jHnrEJfPIsYwpgrgwWAaHAwbQUzSDboOlCdJQfAI1Z9XwH4IO8tVrzTXfdJe
Rcb0ZJZfE6X2WNj1FAhY1DzcmCxd1ZXpd41pWZlRYCEASBLEiQwft97QLvjk+xi6gazeQyd6+cOt
OYX1W45Y9xxzubGZsMFi8viTFsX7Sim/zb68g1PQLaufU7Q1rrcWv0GBkcEcWyC5HEEzfc7SHvj3
1vMjDbRmbc6u6oInWDz6j5pW3I+wlHpqIfmeqqjFxrGuuSQD8Wx007NhNl1wSZgJm7ieCl70xo94
eOyzf+bBG5vDuLWWt3auNrAVTOAzBayJj9kI1PwgUXm6m/Zr2VzH8dcmekvKr5385n+6/AlXWm/s
FOgggbHJppEFCUrFQ95NRBhOlJIyuPwT/SbIZcIHxTjYysEGB69UX9WtV+FqCfdUrnDZj0miwSHS
UDTQDz9H76N0Bdq8/e2T9GKDGt/s65eNKLP69VhzxmBBAabZdn4rmnNKN0btyDqBc7ONOxZcNeW7
HD+H44adrLkfy/H/SRLiWWoMhQ2RDLkaiAaO6pYyfHhAY2/kMitTTHy6EzmCM7C3qUGfgZy8ZVJW
uepdALputI8tFfld9Vj5nvH5srVsaPbrCjnJLOBl/J8zjChGtD4w9a8FlHZOtmWVqx+L186yWaMC
DiJc9XNjFb1ejBSvjqanXCmfD+yjQ4zzoHwLnmYvPlaPJe86d/56WcG1q4jq5H9y1XMjaVNfagt7
wCqbH0F/DQRw4Bwui1CXvyFeEacyBI/r5RQ+CAkZ7A6rrvpS3fi78dq+bnb+U/FZGcCa0zzZNXbB
99S7Zf/A25ro2zpdwfdABpc0Fkhbb1bVx2SWD2U2eybDFrMNCUh9fVnh5a+d6st2MRiD5gJrCMwJ
C6znZxokpSmpnSwBSxv5d3Fj/TvM7fyHqbViLzB2FCJlHRE8Xc6FgJPoFwGQ9a7ef48KGQoc6yBp
xYb9iwf3Swp7BbCGUpF59zpKShhMx4hUrGyUt7bMjz7Mn6NkwVBWD9zmjX28fHaiPS4CNVaMweLh
zsFqztWau3xiFwRiS4tqVgmvZ2R5irn56hP9eoFDtLhSFxA6HdAk4ROl6lhnhZSG3u2XzE3cwAVN
5u3V23sfN6pz78I+ksDWo+VgwWSiIetcoZCHpw/2Lpf0sd6Ba3M83jW71AVy5vLB/TqZc6s7FyTY
+KCpy1sWbnmKwL9wLpk4BrLQ3Gv8Pw0ll/9m/Of2y5fdvbO/fzi41+Oi+PHxTXfvdLfaGftyb+zf
3Ec4/li1SN3X4/7Ju/r48+ft1orHyhc4OxfhC8DOlgQ1Y4Okp33sRV0eHXOlhKc7SD5ZxqBs1BXf
2RWrYSQWfHKG0MBTFT7DOCwlebOIvDpWq71pFMkVK6DRPhg2pwfV5RV49iWQxeIn0ph5fd8eCGOb
1Y5GiXhzHyCMdhla3ufzi59Cp568dOkI78cdNGe3YdrDQOJlgLuPRzOLD2UiX0vdh9r/x7KujWEj
Lr1rZjNxQz2NRSFAqAz+t3AIcz0NSaWbkTfnkDOCYBOzt+nkDYlQoJjZfTIVkelBtADfSySZXXtV
FKrxGKaqtJejuvOvssgOwpuaLztRw/S1Hdj86scBIoB+V/dTCQ2qNEq3thzluqcksHx4EN+ycF9l
lfalsyIg6wFUjLvdZetf+byGg/2b1L2WrytkBqofOvXQgo49NHfGQuU7J9DJbbjYu7i+oLXq9HwU
4Dp0UN3OXblKqlLWcjIbq+uuDIhDiJpXf6wHKpgaac4ycSAWTLo56LS0Ro/Z718gZDw0QNTJqbUR
lZbjOLPQX0HJRhAn9h4+iUvfau2KWBHavqv5X2Cn2ScNK+HdeKXhEKaRKq4Zbj1mVr7SLywq29EA
F6LHKxzg2OZdrFlAb7fOTuluZhI3y542bOFdZOEzLYhX/0+KkNJMzqzMfYyUfoIhERTVbvTaCaxf
S3b//GvRrQZGDYAP8EIFqyvlTJnsMkohBkmuJUgGdIgO/TbauBPF1xFuSwGU7phMGUt3xDEYrVZ9
vW3D1PP1GjYXKOrYZb6ZnA66Ow6yrNpd1/17WbX3F/9ym/y2ECGlh0tEVQboBLy4G2+gVznIFbs4
Q3U/ju0BOIENg3xnGSydOUAzYPg2EFuqIK7s1JwVgTDyYG+6aSoZUtZpuC1VaaNSuCKHHXkemlS0
GD4Ud9B036D4sthEzCiIAUtlJ98lW7Nk777XAgR6IkQwQAhOpykFUMYbI4KFEkDa1aSePjD6CzxL
6v8bjvXT5c/17lWLtQMWT75JqqEvDYBz12LvbIBIZ4wwjehjOKgHnfWGsZbfFCX4OCbLPSO/QjAF
umC1i/RkIzS+Mxe8gD0LqszgK9AUFzyhgyg97Rfa6kHuqWUN1puTW8b3SusUTwEqd5dW+fR8Wed3
x/zLLVjjAqkckxE7061f+1Ng4RZOBIxHf5cN16ymUR1xteyRR9plaStRRcM88XSZziTJ8PkBp77a
j5Jcx14JotddVdnzrhz80pPnXr5SomBrwW9VHihs2BFAcO8um6SeqaCZcEs4YXqjtl+DSD0EuKG+
8ah+5xHEE74aiQrBBVgvQa8ohTcuiBr0mqoPGMpb61fHQLI///nxLYCTJPbLTpxYoiejmEOyOlAA
4m+K8bPvD6b2swy//I2UZbYWF1xIms4/UhTJSthFauwF8nU7/5whmw/Gx6j/eVnM2pnpQO+Aksvz
i1hyLiZOWy5Q34koA0bdUYqM7Car9Ih2aBQXG++8d2M1RP9fIDkERooD74dNgHAsrCiJPTUc5Jcx
s5zezcNY+ThOMkw4E0Q8qitLqvyjyQfrkMPE8pzC2Yk/xLL1CEt1mXn9zCPuCBquDDOL3Pg/Gxjn
P89hkL5ZVmNcwUQPV9DU29ZXnfWz739+XgBhyUQI6ogsgpyfV9WR8Q2yH3mdPu38EMYwp7hyfOfP
L37tVIyQXuSqn1D0QwycIjCmXwWt7BlJAtfty2V91nyTyRswb0Gmpmch+IyjV2o56+SXXWaBlJ2P
us6aZ1J9AnBFe5vNkBT7ssT38Z2huAUOTyEJ+HW7nB9hbfgwU+esBsQwCsJ7roTebF7LOV+W/fR8
V3Wl69T7MN840xVTR64OkBdhT383/jNXYe5LJdRbkC17WmLsikbaBZayv6zfmpUvmzF0Q2V29gCY
OdfPbEbHyOqcpI1Zw6AMAfL66NjPer1PIIlmTq+N9pV/owXHvngBEmC0n9gSCPvvZXmrL5RO+7F7
YGvh8s/SkXqWJ3PqjNEDtc2jETBs4VaFHbkyIrgLIddlU8JxFe7wyxLeNaFw7zMRy084qTB2Y0VQ
bhBRvsU6EJReVLj9zfRl+DF+3UJuXLmljSWLBPyOphCvk3NZzlyNVVogyyYwTnAGNg+tqoMVsWu2
IJXX7IYEfFnyoEgF9cS5qMBi7REybB4yQXkF0+2OzYdru5A3jm9dzILvtDzvDfH2mlk70OwRMUFB
QY+NFSMxXVvbmNpfOTe8nKcSg6ncLGIC3jixRhhlMwZgKwhX5V66J3T+GPOmhdBRzvcDYH8bBYuV
GPN/sd3A0aJD+SsgnNiF5NtSBfAT3FKDdhdXg5dRUJzs7Mofso2keEuUYBb2rMUcIfMASfFSwmkL
nRgkal9CfcObVj7WmUqCN0Wy3BpajhyYuXZB0+ytNrrqZv3PbYIceJnypSJAMipEZzmSa72GVo6T
s3edUjMFSuk8qg+XPXclNiy7YstAPnD5KHZu4VrP2F3cLWTD8etg1rwmni4LWDmuBQSYQTiQ697v
bAO5kIRm0SWeGQ7/Rm12KLTYhZJsIwFcMe4FlJyxcnILANKEW1M2GjuUzICqRlrcgXwIaKx80+U/
wSCGB3Xa+Dgr0kx7AbwDGd9YgD7PTw2sO8MstCT1gD66lSl3Zb21Mzv0g2XD6je+0coRIo1riwls
ulOibpVvQw9mwMgXzPaNbAABZxt7tdlI0Vb8h+UQheIuGHM8KgWdOgMeckeCGVsuzOPyXo6z0h3g
HHfzYeNjrSp0Imr5KSdRIdJhdHVMRGm18zmtS1BpSmOedrU51d8um9+KfaMVOjFPw70sdjGivohQ
GlFGJV3bk/UwKVsMV1siBG0mI+yD0kdEXY7OpzmoY579QfDpsiLrn+e3IoKjhsBTKLODFHuQ3JnQ
rQNZ90lj0uSynFXTJupQXqa0xRrD+bcZakueczjOvKjSnxZwaXZXr2Y13FdTcq9J9tabe+39u0S5
/5EnDiNMthamgV/w/i2h6GzqsPCKPrDcQK2++r59CKLgGBbJ4bKWq1JNhecVK5zMhGuClmlgNEFU
pd5cpDcAAZbpPypcSrDFZZrCLsqGuLX8iNrab3mLDZ1YvDrkViNVyAt61ZvqyZUaw2VfC1Ctp8F4
yChgGtPeifeX1Xw3478U3U7lCk6tK2UgyyFyFX8+auFBrz5O2udBP7ZoC0Ry0UxAPMCt3lybW9nw
qiWd6Cz4helLGdTByKZLhuWYhiuP0uOUBveKQQvYyDbym9WociJP8BB9dIhWxaKrehcomVs14cGE
Fvfyka764YmUxbJOvuRcxkFXL5YzOc5+NNpvQ9NB+wYKQRnNu8uylFVhVMMYISe9hmvhXFjapkHf
6JTdWoPFuLCjq1xZb/nSaon8z4CgdK4+3eUgDWnytWwcw/i7b5peH3zpi434s3q6tqMvaKBwB4jY
K72qtFZXMpg0Rs0/mQ3ldwdfcWoHG3fDqsoncgSr0QDKpA6HypKqADakgnynkrF+i/6qEYLpUTKi
EsZQkhADgorMtBw77FOaHFcrHBjfnWIjnK4d21KbAjqfXvq7iia1uDGTwyGlfE+nJSjvjNS/61r7
5bKlrJ0a9UOHmjB4pgyynRuKVfZSCF5q6iWxmX825Sm9rv2guwvZtHgxsuT1sri1h7zp8PhSMIUF
aEC4JcI+oj4cAbOWSskO+ASKVUX/1aS4P910UupW1n067Br/cFnu8meFlyw6EtIoYlosKQr+UAw5
nNOBzOUkRXd2W+rHpJlkVwYs6tFub8L0ZeyK2rW2kOXF41XpE2hAbLMstdTjHCF8t/nUMdWSwqI4
mx7lCkvdla2258l+Wb/l95/qJ8pZrOkkuExxzfJ2mZVcC80HiwWwKj9qEGhLduYNW1v24mEuwuAW
4zAZjqNoIQgDMqBWU+pqHgBOvVdpzMBDijK+FHlLqNbzn1RVp2NR9/GzXHdb5HlrR7qU+aE51XAP
kTKTLmeU4xMFSW1ZuzH8Lo9g1VDVN3I6DPO4NcS9drSEbYif8XeZIcTzo51bvw90KF08NsGguGcv
64ZOsBLcM8B6+SO+u+yXgz0RJaY0c5HpBs2Jkh3QJVk32BUswi8G7NqwCb8mXX0tS+bbVKrXk7x1
Pa0KZ/KKz4p70qAU9Kyrtpiq5a3IQqx/DYpzdtC74IuVBddxNaYuuMCGlxjxU+E4N3I1lRsuKmZW
ovLCQyxvjKCXA845zuLHnlZNYCgPUlF7SU+WP1sklMZWP2zNlrAj1F1uJ2Zvzr+tHVdAQcKx4XX8
Y8qe5D8rUbKbgh+Xv+yqbidy1HM5vlE1fawhx/aH3X2+K/LAc6pHKWHeciMSrIoCMNqCYRTWBbHF
ByVO0mnQeHsFqXgQZUdSYjqkba1cGfqtnW7UaVbF0Qqgi85LiZaAqFmZGcqI1XRyEF1Vs6l4UgUC
BoP70wfAiZVdGvn3ZboJl7gEGTHiMWMGUSWOSWtFiOhapfrcI1XpldkDgcJV0iu5Ov7FZzuRsSh/
ElXjJNdg+0bGGAOf2ye3fkTR2/afyNevrbB2NcnayNzWzhOOaBoFKmj472ptPcQc9tyFpTconyXJ
c4KvcF43w+dsANN5i75xLZCfChNup6JjcMSKo9IDR4li8k89jt1MgfhY+54u7LDDbWT8Ya69eDkj
gVyHS6mbfeXzIy1DsP7iRaSkzIdRaRmCiA6wnW4Ek3fvl19yVEhBaLvQTxeRt+aumpoKyEdPHTrX
1J6CyOvtQzgddGOnBhCEuGX2j2TvjGzciOJrhwrnJpVmeFSXPvu5hrEck5OX+Lo8jty/MN5Hz7L1
0i28VZ+YJ4Qv8PNlM12LYixiU4yjU8Fmv+CDZhcEcSNxpoDcPHWFctNl6j40Rq/ON5E4xOGuX+f6
W5Yh9LLsMez1POFc9eRnODG85TNDxb7cM7tx+ygvrtV2rFy2Lx5sOXi5rOfaTUxvnTUn6DJpeQu5
at6FfdPJXI9O2hNJPzkkHrnMzSQFXr61ibslTPCNee6NkQW80uu1Nyc4qm26S+PXqtqP2hYL0/Kn
xFB2qpeQT9VzkyS1tYhSXtT0e1BtXAmrf59RTyYwyfJZUjm3yEBuA7t0+PuNkz0pYf9Dzf6Ux+OX
WVAOoWNPRki36FxEKdeawwuasJXsUjPHAMINt3o3ViiI+PXvT4JxzriRnCakuNYDc4zl3XidHKfH
6ot+MJ9M93v5r7L398W+2dtHCeKm68u2t3bdMJpD68iyqXO+G8z1236IW65VS249uI8nWMby/uqy
kLXgfypESBPqPtVs5opJwZznyrqGZU+dbQ9H8LLxIXu7LGzVKk40ErypGP2pMnKEqTwwFepo+lYd
Z/XMmBZhlAoylHflZ4mZJkutS5C4GK+E+JXWdJA+K3GzYd/rcnjWERQWziThTsmGBmftyEFs8GCA
/MqbfdLTClYUKiyXD231CzFhSUd4IesVHwOSHCcpzEOEILnet+YNoKpG+49RJq6cf9a2lnXWPhGh
jvaEpphk5IJXOXMYarmFyZfTa8sGhtRt1EzWTu63AHbHzt12qmY7S20EmMN3CyUYcgu3rowtGcLX
CU29AIwRGZN5cOKPmvGBRPvyV1m7AE/VEPymlDu57BpEDPByxZ7eXJcde74b335LEcFhQK801U5D
Sq01h6yCAw7y0qyt95eVWbt4HJVJFwZhaeyK71tLUp12WIKAWh0gtgmd52Qo3cR8y7cIS1cVOpG0
HOtJRI2dbiK1RlLpt67J+lBmHtMtyLd3GwBL3D7VR8iHKnVKpnLg2Ppo/mjYElzuXNuhsjP15LlX
2l3osLjYT14UmUyQtoz3FNEhTeMPdTVuZJ+/XgXiVXv6Yxb/PlE5ldMm17XluXIjPThP08d+p7gJ
lEGW6xzla/9q2uX7+Nl+tTdM9P/zvP79WQVfnnSjAaOewx5t52Wos4doLg6MBbLpEd4wQcM0dXic
B3UXZvHxskWtBa0TpcW17ZA3bqerKB1EzK/+oAStDfsxZN5pNytPfyyLtwuPF65IVkvE92Bv+6FW
1C2yYGvN2jdW4/i4njEc9f4m3oota6eKOEb6aXHCuiUWl9NqiB3A8Aj9ofSBpoWnGy2FGQZpJWZo
++HnFIJzJTfgPaVXlzVd8Z4z0YL3pHrdNjVkfF6m3AMtn1Yv+RY8x0ooQIRNu5givqKL83y5WfrR
KDWURKqP7AxI+j52Dn5/22obG4yrulDUg1KPkhqrqOduAemtYkRU6YGXvFKnm7B4iYfPl49rVZcT
Ectdd+p5S4/djxCRR/u4u6/0ypXG/TxeOVucUiu3AZN2v5VZlD2RNNeDMyYlH6ZNDll0M5XfxuBj
H/+4rM/ir0IkYR6GdJrXCP1O8SGbZlLfqMnMnZO6Su86Xv5d23d3qrvFObb2lF3mOBiAAwub8VEh
ciSRaaZFuNj2/XQTfJo+RMfpTboOrjOkdRuT6Gvh+lTaLxznk9OzCqeUQ8gMvPQuPMZ35V14iO7t
O/kQHOejcayP7dfLB7mS5FAjB2RB5vlKT0VQz0ryOgT3n5TKiN0+CRif/gtP/S2BWY9zg4CfyBmV
Dgmy9NiPd3Zznfm7y0qsf6T/tAC951yGDXD34PfImD7Ou+lDmrvmzxouG/81/CYd/uK5tYD6s5+w
rFrRvjmXBg6W2s9aRZTNAAmKMweerGETUGnNkU6kiOVoq+w0uRzI3zv9S6tDLn6bx6/t/Oe306ku
Yg1WB+BaCiN0gZUmzRnHG28hHZLiV0f7kM8fL3+ntUAHsTL4kex0MjAnHBzM23WWVHXphVOtUvIC
42aYy3BvzfYW+PuaXVNJX9CmqYyyzXn+jaSOBw9FdS78gIbW3N5OsvMXR0driWe9xSwWLnQuwrDD
PlN9Xt1hpZHEjaBPFEeVilZcOB/18Aco89eXz28tirNuCy86PC2sMQlKtSTAQ7A8taoxd1t2HVTp
kwFUiMGCUbRFTbglTEjrK63qulRZMuF8X8A8MI03DRtGk7LvrMNlvZaTEqP5qV7CBVhIpW0nPqL6
8YMMEn6jFq4PElpGKxIMy/pRIhW/LHLNFE9FChdiPST91LfkxXle3CS58wVE/HtNhzbwspyV7G8h
eqc4D6s9QJyCkfQzT5RAwovHVnHV5KWyXhzdHaxrBVaxLZLA9XP8T5hYpCmA7y8sFWFlEF4NaX4X
Tt2V0/rXkZ7DBD3/o5pjB22FvAWhsRarTrT8NWB9cm2FcjyYcUIUKQzIZKvnMVDdObrPIf65fJzK
xnn+Wvc/kdT5bZz2i4qDWn4PFR2wHvCQi2S6s8pxn8naLpbDh9H+Kps+6JvP3KXHuFHd1hwe1PJz
MOq0miJX7vqNO2jVoGir05AlV2Ro4Dwa5Kz4a6WFb45mcNU0BOyo/bea642gs+qV1F/BWDeZyxWH
CpVGDltNIoSa8ufGf2q1hzo/zj+D6fXyQa+qo5KLgBRvOOwanKszOFUvVTPxM2EwfOJZ6DCC30w/
LktZ1YakA/gzKHLf9SOqtMnCSkeKbCYf+S1eksaf/DHZZWlx0ypbl8K7+Qdew8Cn/pannms1F/NM
KCMN5nGrurX8cw6/FWMGpYV+oBt0PyvTZ19+tpraM9Nq4xG66iQnwoUol4xSnyZBT0CV01vbeMpk
/ykJ2aDgZC8f6+rHO5EkBLdSU2bYPTlWFs1T8zjF37o/Zt1ZThIuAVJj6mNsiJ6fZAn0j97kKBOF
P2ttZ+eHqDlK4RbQ7PoX+y1HzIIC3F0dUr4Ya3bKIYDhx6Wh82j4+3Qv3ZVb2AyrJ3ciTjD7Moky
o05QS2YAeS4Lb2T2fWtVaEuIYIVO6/QqC+0LpMpTNVylzac4uP4LCzjRQ7A1qUgDO4rRg5k9L2Mh
CWAh09oIxmt6OJAGMQe6rAq+g/fLkg4YI4QU1R0cMjX4bNb+sh6rJQY6awQ8poCZk1qc6iTeRyVd
B2uUSbLst276HISWO8KJDGteR1waATqOn+zsL3pCvCt/S13i1olUHriTY4VIpYtftLJnAnVyWbGV
YLAMojP0oLKD825su2J6gFhAHNdH9ZnNMcxaC350o8FMTbuFzrkSZjXWEhV6ASzKvgPwHyZzNtuG
eCApPxWZkfeJjfF82tlG42rx22XNVqziTJhg3dYYKCwLIixLb7qxJtdxh2Fj7mH19E4UEsw7LedZ
A+Wi9GYmkWb1WU0/gSDghtLPy7qsJFRnugiBdGgkuSn5x4vU8bmrjIPVgh/uVLvadu6nTnsOhnxv
xlvmt3WEy78/MT9zVp1+yJbvRY/VZJ4jKx6mrZ7a8tuFpPtMN8GzbLsLlLJGt0AqrjO7cod2a3hr
Sw/BjboIUKk0QI941G77dnTHxkGRdOO6W8kJzzRZ/v3JcYW5Q9o7Ima2jmbLgOFhrNXFn0AoyLxi
wybWzw0ERUAeeIaJN1+bKRmA10Tvcip2WnNbRVs1p1+t9Pef5j8R4qWXllKTjxIijIN2NXjTXod8
OL+Vnj/ID8NXgKk99TPjL/fl0d8ntZv8yP5Ntn7E2s3Lqf7+EcJVaDS1nYOVQmUodLvBdZS70fDs
Ao4at4Qjjd16OqPmltj1UPVbqhA9QqeXWqVAalqBGKt9zLKv5XjXw0ccjBtBZONDissE2hglDVPL
pNImGzPT0Za2spf18PFbmeUXnBhmIfVF2TiLBB609uCOwX6IjxmcKUG5iyGxzq8ux6ut0xMCR0QX
cZwzBM4Vi8e7eX5cQCA6uCe1jQWdddf+rZoQPYbcyepMRlIjH1nmtBvFzZWtaujKuMuZCQrxo9LZ
ceyiJRubGOHdmdFrnX9rFd3t5W95vJtUtx+Pl09wyyiEWMKimqrLOnppykvnf9ssVW6dm5A3K1XP
Tt/I3wc897s0DVdylr+2pXG4rMZa3nR6dGLXqTXLsJ8X4y4D3ZXsgx1fsWOfajLNv3sz3+XqjbGF
M79WvT4TKoSMqDbHrDMJxBi6fR3tZZi/rvLb6Jr4ASJ49SB9Jobk7e6ysqvZgMqSGMzey16AcKZW
Qubjq4i1h2AXZfK1Rj3Mkt4sINYuS1q1jv8kvatl10okw46HpKmGW7Uu3LL5G786kSAcYWGxRiEv
d1kNRozVvxnBIdjaFVu9L09kiDHWrkBW1bANI/1qOk9z8IHJgDGFL0VjzHnjyFZDkso4LNB6VBLE
HqEiDVZlVgM+rH7UFLo19m5s7rrooZQ2XHfVtU4kCSFJduKuS/QlWjSfZGNnyHun3IpI6wbwWxsh
ImmBGhXzgDYDqMlDv5e0dp+re6Vs3UrxCnhGM9sNNKYdX5Lsa9F7Q7fh2Vu/QAhQU1mRW0Px7TXF
T1N7y7fAzFbvrJNTFJxpTp3Zz8ZFw/wlGD45yr6RHv0Ox90ByLuntfe/MxBH6A8Zc+7reYhCQXxF
S9vzZ28I3gJgkvqtVtSGLYrFM3Oo1blTFlukPikt3+tLNH3pkxtjq622JUlwMS0pgCFqFkmsfWrS
bSSF4FW65vg2bs02rEY/FmsYV7aZjxMnVqp5ait/qZDI9itLV25g/miNx2ZrGnvVu07EiN6lRmkT
LAXB2fpuOnybO9PfmA9ZNe0TEYJztXavdNbychzsp7D9d/pjNiGgjOhE/ndSgusYcWVqgc9JqdDT
ykmwk7uj5v97+YrYOifBfya9sod+OSe1N3e5lnkgsmnBl/+VEPF2z+o6bqkT8C7lHorV/SwZLjA9
7v9OinAX1b0W681SLVWs51D/xkZvugXe/B6e9/ybiKggYLFWabJoAvuNczVkrvHwDcj9B/tR+VDt
4lcZoN4UONBdc/cM5XZeudXtFm36qrP+tgsRnrOyGQC2l5xvhJDa6F+ivvLq4i6J7hRni2hgNbye
yFp84ORJIEVqmFjg5XhB+d1Xp91cpS8Qw+26Qd63jrOrquxgmNnXy19y85gXqz0RG/pFrnA9knYe
lDvl4FPcPKj74d/Mi4edeT0fizv/tt7nL/LhY/CjuXm5LH814zjRWggebauY6by8mYPhm14+S9p8
1dfmIVUU+pjwHoAtFG0Y7/In372hT0QKwaQIe3+wlySnLSEaD13H3/d4iNRvXF8b/m4LQcUy81oZ
F9XU6doed9nwKv0pdAldCxT5L26Jdda2nnWZOx/7dA7W+ClPf2xuFvzCqrlwXOItPGlWWTgzasR3
jVcclU+Ry5TaI0loDXzOvQE+rle+qgf/U/xqvsrucKV+6Dxn96wds122VQXYOFTxoq5ydnu74NfH
+5x2j07zSY82Lpt1ESxsLN103g6CfbSpNlTy4hHT3LlhfJX4z2q2YYPrgeW3DME2OlP1R8VGRpRO
z1HWutGoH5LRd8uy+JrrW3Mpq17GQApQiCAcUZ86d/KqNmo100g6LLaIKrNwne7Q19GuKm/C+Fre
amOsV4iYr9CZjmbnStzyycy8ycZsotL7qXlhQBoTie7YqzPc7FH/wJr55SCy6tEn4tRz9Wp/TpzJ
Qr1I/qpPN3Z1DehEZl9flvJuef+Xt52I0c7FQNaU20OBVtKV/XHay/fRjVbs0tfyW+0q1/Exvkke
Dc/fXxa7ao4nUoV7wUhSGm0AeHgtgEvlXh5fQ2lDs9Wrh6U9Fs0XRAvxJTbUqWpmAU2NlB1aYCOT
fQMSF2SkDeB81ujOW+vmqzqdCBSift2pErQT6JTak3pnkhJ7fmfQj5SnfsM2VlJHwLHoVYOxR8ta
XLJR/EyqNaXJ4Kcde1eOzebYlkXz54OaTNb+PkEhZsx2mcTjzNRh5yQf5zz0osC6Tcc/RPT5ZYAn
UoSooRIgmqBDysK0q90MgJvIH4ytbZdfoHbvIv6JmMVcTlKC1vSLZHSWEco52LG8nco1qMsfqnI/
Fi994dnRLbtzkX/bN58m4PeMg/NXL3aIPaEHAd6OztP5Txj0ONQHc2mz0f/Sxjtj+mZuxeBVqz+R
IZymxtyNbtDp+D+cfdly27oS7RexijPIV3CQZFm25Tl5QTlxwnme+fV3wfveEwniFStJsnP2rtRJ
E0Cj0WisXotXBULNzbIfpP1oZ09hnxVEF9e68xeD1Ik5YVYbCbyPNcOQdP3dmH4q6rNp71fLewvu
Dsk4Ey2cBNxwaCo7nzhrSo0i52vXTKPTVz9CtuKDi1v3xIAwa4MOOt2SwEDdbhIQjGq/IBZ1PeIt
nVYoQoFqix+Q2LrnY0DPvxRaAcK5NhX5Yxm2N7YBcNncxcZNi165u0DWk42qN9n2uuGlJQLmFaIS
Omc0Fdke1TEfDTsfEZbMR0KOwDqO6j5Zq9MszSAUoUA/AbJOtEwKjjCorVRWoca3l+qySN4FxuxK
uba5PpgFTwCakrPCgxsB8jTCLDYIh1JkGaD/Qou7I4cMOm1ltZaBXnRuALCJ6gLYP1UwT2DRBIer
bFQZIq0zaNDY4PqcW3IrheO71Giql4Cin2Ydqg9xP7+1Qzm5bTzpTpNEj4GmfR+U4BWddcmdZE7z
JkEHMg0CCBD83UTgC0FPCtIw9CEAjyCSMaZ4qUXvjgwhCe25Ld+G/P363y+6q/j38z8/CZd51oR6
BsAZLZRNIr0S9XlMj2m2MSy3DNaKpqLziMYE59HjXJ9LsP9SlrpyENJUC3zgwVaOswvYNDeDNJGD
9fGUeRFG1KbtkUuqOkU9kOrk1Ui+a9qLlI+0Mm4T9aUa9k3vy+ygJmtAm4u3AtjGlQbrBGLZL/Zn
YT5JX6SVBsoSVfmmoG0VsmJV7xH9NzGcsPPqZkBj8+DZwwtLGp/Zh1VizS+A7ukJ+N8naJCy4Rhe
iKScf4JkFqY19nBqMpUo4boJQ3Uhuml1L1TR4yrdd2FC+xggVNMZUd7NC39EraXz8BaFU1lF+A23
FbjjJkYTdXDaeNOT53x8GmpXk0MA3hOnMkJ/sABVYQyt5096vZ3yiI5WTfPmQ88DN5EObfk90381
9ZNt3ev2Jp7kTQANGvApp9lTR27yfI3d8eJ5SBy64M1RRNicg1IEjOyJG5opHcG9GEw01O/HzsW1
2Z3iR6Nbu9ctbCIs+p8ZF/w6HkdJSgeY7SfQDoAiHvP4BHEDOFtwC+2ClSOG/3VXFljspkChPrGQ
Shm0mFBnmCYqpzfJOAI6DcG6kJrTp2yV7vU4sbB1T4codqZEqM2bUt4b1BhNFHlmYLQzGs1rl6GL
is5/KwjcJBfqMEEAcu68bJqYmXSwM82jk9oZrdlTnv6yjRulOxIi0cR2ISmM3tWhTlxT8VXtE2A+
OhgmVbOBSmAULrXDMG4aGWURqfSuz8MFiEH8QH5ynQRMlgW6USiYfAOpQ2vdgCuI5noGc9jzBGof
v9JJobiUeCR4mKPvRblP8oy2Mh4nR9uZIvSx28dOQ/dYdW/1Aa3JndqYH9c/8yIN/vpMHW0CEA4g
vOPz/DNB+ylPU4N5DHBOSwTyyC9RuKsgmQRloNgOXJ08QiMvBHG4Xb11Je3GT72wVmZr0WtOvkLY
j2rFRpIwfIXcQgAYqSl/T18Vh18K+OiS+TNYYf/JVtHFKRsMOtS29pjPisylLoz9aMw1FGvtlnbF
DDYypoKRNc9Cr+tYR+MuHrxGi6yVEszFVftr7jkoHvA+tCvq4tzLSGFzBZi3tDpmqh/WO01PaRhl
lNhuZ7+T4puM9QfFJP75MMbCk+1vQw3RjOfrXnBR/hK/RJj/ArSwmtbgS5p+pnG17RodRclqb6k3
NgOZXe0qgC1J6j1/W0Q31nw3Ti+6xFw8WnVggI7jiardTc1B0paXGRDpjDQKTVmape8EgPOpKDfX
v/mi/PLfN6MFDmBzHe/uQj1EStKB2MNk0LB5Z+qGkG+SFtK60Tcj9I9YPzstdJEIkDpruJZFb8WS
EdlE5nlBfB1YvVmgn9igXTpAxrJtChcNeZ96C27064MUc/X/xvjHkrAugcWYrtWwBH43EP5ljhT6
rTHuzM5cOSvWLAlbQ82waCyBpUCTXYaTG++SVEsf9LWLwZeczMWp9Gf2xFNJzyuLTCGiYFQx19Lp
rOJf05uym90sOnZS7KkIlYECcOOdIm9U7SaI9rqNrOg1td+18pVYM/7j+zAdQP9N6+4eYBw0qXqF
+orMd7KP19dgOURyKl40HYBy+msbn0RyU0sZdBrwwabE7sYQOIGaHAOFgN9y1PxE1f1RnsF9R9zM
tr8n7GddgxMG3bOb2e7dou1XguWy5598kBA35lAHfB8tmzQ3Z5+X6hS5Rav+bROqji3hiTLaN/LD
0Jp4FPv74x1077g48uMCbQuCm2QgbxmiDIEib0MQv0oH1qceKAZXsGlLQ4QdqKeiWAfhBVEtTWoS
lG4IDoTRkKCVHoQDjaewdLOphZgeayQf/1+2YYzzS9c4YbMERbW8t9KVAS8l6iiQg9IcbKYchi0k
GqnGJuhQI8zEdfMxBppb2Mqr1pquOhaOXRhPLBh2lpzc2nLvZHp4NAflPtJ13+iTlarE0qzACTnR
NS4NuMHzTXziiUUMSugyxSaNE7W5V+MJCXbR/tTsssO1NwWwrsqiVxAy5ftwmiNHGuR7K+xWtdH5
mIUtTJCWyl/JF94PBAckoHlieqgYtB3LzAstIIJVrZZvFYa++94IeC/lMDi6HT+FaZaB4GOGNGJk
qFg61FwBV3pc2aO8ti980dkqCdlWl9gpHjrglx3nXTU2PdgKzUMxg1khuNcGp5azG2LcdtlKcFg4
Cs7s8j8/WRFWaY2dx/COqI13KRn8aEa7YJuteCH//IvhqdwNETihhiFMeAoyeiXiw0viG1MBfV+7
grtaci3DOLEgnDRKr0+RnGMgmX0XkLdR26HwlAxv2njMihvoE+rq7VCsDGvpHnZmVQgn0IwJQt3C
uAzyosxvTGKbVL6R8oc6+p22UPeB5tKanMvikqE0peL0hheLbKxGi/KCOWGkuomIwfRtBuBrkdsr
1QU+YRdLdmJGmNBarsOJcDNjkDnlsAkTj+WeNj4Wmgn9j5Xyz1dAvGZOmElch3jFDaEhKR6UDB3M
B+jGRcGvNLRREvKyHDmDU+Sf6Cqg2bCSi12fUrQbn++CNM5SpU1xIGlN6A22fN9DHb1PrX/ZbP+b
UtA+npuZ0wSsvjz8lcZj097H5vu8FkgWN9qJCSGpLCI5lLsRq5bMEgX7otNLK6Fqba6E8wTIKNmA
eBoiVRhuNPRXjWNwYxdrtFQ8Ioj+ANkgUIaBJ4JL053PVVCNUsbbw8FNr3lRFVNmHZSqhbTPXjLX
KJCW7g9nB5MQBgPdKo0mxspUyk0//TZCdZu326oYIfQcIzW5l+fuq2u7JiCSIhuZNBtrfLK7bWd8
2vqdrH0W5BMUk7r6YLe52xSFqw97iXxYJjhYAeu6fl4szM7Z9wqzg9Ib7r0FvjesUBpRzVbGrafr
d0kGGQRozJQUnXfNSrTjW1BYkjOjQkQIMtWKWglGs9nLUVob8onWUe5BJsvpYh3Ely8Wuguuj3Qp
sCPKcUIcVPlU9ECdOwJaULTcHOEIxlDT5iZOLfg0mhpc6y4l9/lU/9bN7LE2155bly7bp4ZFkFbQ
a2mKWea32+du+KaovwNbdkvruah3bQyJ2PlYkn3VjbQzVmLvwh47y0+EmQ7VrkFhE6ZNI3Oy/tsA
Rdo+X9nIX13dF+t5kgWJM2uaVc9AYkVjRPQ+aTbR9FpMM4K7q1kftUWVMKeonZICwC3ZmZPQnYG8
K6anMm7dJPKL9l21UUFN6Ty//9Oyc4kKcNJBDEqIlQ249bJyQopWdC/jtE+1nZb6PUQ3x3kbTJ8N
22e6k+S762aXynKY+T9m1XNvS9CYJtk5bnSDjSJj4iVICKM08loo9taNaymWU7CPPt4oILAtUtCt
E1D2gtEQ4DrpMVNdlTgsdWKUJ1tr36x9H1/4iyXjJIcq7u781fX88woI4FahhFkx9cGNp4gmvLW7
e2Bk1yTfpnnFRS7a9XF/J1xU9f/ZExxRKoK0iBpMRxyNWxRTlAhdeopflrtUuonKl956MowDOGfC
sUNJ8jAR4BmDX/HoRsrRLNca65b35Mn3CC6LPshM6WO+PMZ73s27Op19BSGvi15UyUm610kHq0/6
XE34Iu+6bywle6eTIbZ14ZnQGBVw16La2uIIv01Z6ZvswPAgluG6VH7a4c94jVvj/2PVllFk4yJE
X/HxJEOXcAjVpNUMOqff7FSmRv4eJCkl1Ytp7aqxcQh5knRpZbCio+GB1cS5C+06KMjhCBZO+V4e
oNcrWRCEkXdGPIGu4TYwbtFUU/ePRbES7i7uqJzjjmsTAoSEN/ELlQuuldijFTR03v0f/u7Xw0/v
7ilw117lLryZm7H4WQLlGaAVRIAVeDy0LpyzyHk16MH3Kb2Ffj11vO1KMmuLxShuCLpHuOKDvg8P
uzxLO1kzlalpoQZl5LgH9+C/H/774fsH/0BhFr/ww/u//+BfNnRH8cv/+ue/P/Sol9PbW8fdHo/b
38etuz++Hl8/X7crTs13zGlEwadCaA/wDf7LuqCcy6rW0FnRQXzXaRzf9yPn68d2jUjli7zkwpAG
LVpI/0BBXqTbkYciS7IJk+/uXdd3fQzao87KaC7dFqOBzroMhXVgK8S7EXh0s6yKqshJ6H7/uncP
3/3N20+dvnkrS3yRlnzN24klITLKeaAwO4Sl/eGAZXO8taEsLQweWEEGCBE3HdCAcx+KCruImwhF
kP3Bdd8P/i+6gTs425Wk7osGT1yXUzvCQJQ+K8KkgJ3D9+8/np+fAzrT55E+zhSt2fh3/BdMe7ee
s336XTpPv58Gyn/+nijeG/n/rNySvmikLr8IrH22BZ5YRNXzkdeAluRho8BT+HbZ3e8wvdRxMfat
46wM/+svu2ZMKEkNJJdHo+LGXHg/9R832Jmw5G7dFVNfnCsXpnQAZghkIqAsJ6Q08tgEID1tuKkD
3wH+jm97HggwPIzP5b+ub4jluTyxKeQzgZ2MXVOB0tHNqEbxG6jb8fsrRps4kfNr87Z5uH24vfVW
FvGi6Mz3B0BB/xuscIB0Va+GcgLDiIAF9f3nzTfnbi2oLEX0Myv6uasQcBVAEIcPzz2gVIYI+rCB
p76suclF4iEOR/BJM0prRf4y9O76uw29W7PwVYe98A4TrWl4DUZnuviYpsVFLiVA6fCV2hP63vud
5/qbh5+l9/MrVDpbvgdWjt7l7X9iVtj+icaybFZglvtHQt875/218QYcB5PTuo3Xuy7BrqA4KXXa
4meKf30D4MBpPTxcU5Pm+In531733C/E+rX5EFI9Kw+BvNL/W1p+jLqHr9+wcfjm4ScqjlG+Wflv
+B0/bvG/X5sJ2wk/XL6Nr3+VyffLla8SGfylilWdfPZVX9/mu/+d3vwr+LfgF04E/mPtCzTu0uIX
gMkSuB+o1iOPEealKFAp1msAXLhhZBRfPxAiH+kbRn/n3PAw6R79taTmIqdBxRF8CcD6QV8DuDhh
B2h1E2q9Bbt9N9W0M/FganfUTgxPS4OVe8cXbeHZIAVjQlRu41yKQ0vD4VfQ+4AGFNdgp6e/8G8z
BZcAfiJz8zBeimFvbh+cx93jZud5GP7v38dPTMvO5xvp9bjfHt3j6+v+uO3o78Ad6Odan5VYjOH5
MZ8UpB4G3sFFzVgjGbIcT00J+tJkVoNGMCkqDwxOAOVWI+vIZiZztAvqPF0JsgtLYqKtBAIdUMci
FyQ0FpOqadbBEIAuBZ3iFte5eP8HbtUAyB19LfS68/NQICwKsIroA1aBtIDkgrAodqJpSd1jnFqL
+gug7vpmsByCEgWpPWKvPBZd5D+ob59aE/Kfws4Tw6hlDG5+GNB/bt+Z5u2YbyIAvdobPK9eH9wF
RBKreGZPCIQVlBLjToK93KbzO/sNap3t/CP9EeyKXfxY0nqTPE/u8MNYCSl834izqslcuNyALB7U
gPHnJ3cFU6vSmhU2NLzLYzR8BDGeJdfKhSs2vu6YJzY6NVGyoYeNKmGAqCTAOmwHPPRcn8IldzwZ
iXhTVfGwP5gVrGSp9qwOIPRtXbkfEqpoK9n3RQwEmtWygBYlQDZynb/zOUNgSEt7ynLe/ONMcXc3
BvrK3lo2AbEZQH8BmhWBuWqB9w8dCg9ONQW7soGgJYgsfv7lhGEYvOuXGJyjGnRf58MIwg4quQwk
aLPxwxpRTfxWo9AtDytmLlafmwHrKFRlIa2DQ0Mw08XJYJs1ZkvfF5V9yHTigohwJTqsWRH2jz30
g6ZEsFKXYDSM6tvY0D+z/G/1xjkbJxdaw7zx6qxIFtFGRmwXPcwE5nuU/xhTBsVRd5XZ8PJ+d2YH
J975pJVmWxjxADtp3rhStZnH71pxM4cqDc2EGvYdBA/zyknX+LcvgqxgV3BtFdXUoGfcrt56oLRx
8t6mKHp7/QiMr/Yo59JK5LvYtpYMmSfFAB8lmI9x3zwfaT6yqB1bIIQB83WCscBT8ECZ9srWCHvW
DPEtdxKFTDTRK9oEQ40GYCyJNHUHebliP9Xl9wSCYCvjWphJG5ByRFWDAPEhCo12EvjtFA1BoimT
V0juuW3QdRR8LTSW84OWEcpAavLXOxo7DYpNaEvAmfuV15wMMSEKNKviLnc0oEeHvqd96Np4JmHV
St6+sNt4yYyrc6F1AFJg53MZ9UMNGBJChyHZN1aWAw0LaeFCI2tXrKVFw/sbyNPRrqKjLHhuyJ7k
EiEcI5oSVMLV594+aqkX1drKzC0O6MSO4ByhLOE5O+oRCxnZRIAIqCRzk2b2ry/QxTsz4gdY4P+M
h3/HyQqNDEgEK8N4AKB2k2SGmoPfEM+cnNK8URI6QnupktwGWJRu3kfaCjBocZgA+8FDCATsxdes
HDpPnPoud3DIe4qUeOqke4parCXQGMVZUsFH+ceM+HbF9E5JpRRmgjB0dPZ90KonXS7cVlW2Rbnm
jBcJMLfGD2KAQBXQiQopTDTisXawZgwKbiGXxV7Wf0TRL4gou2G69jC8cDDDGHBMuLQaOuTszxdQ
kRoZepAYmhblD1Km3ZLq47qPLK7RiQXBFSt5qoPMhgUS904e9BT340eImK644uJAgB4BuzRKJRf8
422UTxnq7IhPVnCUyfikRStp0rKz23jDQcFVhdSyMFdAAxhqVhhw9pE9smKGOMwzyWZXL6n1lOee
2h+JfiC/ZGTzedZurs/jUujQIPqKD0CKA4Xk85XK9aZixgSZu9gC1qEGXerPqPMYsIbX7SwFeo0D
wDFMKNqLjbG1kQ2KGimwo5EDmjzdsTApmxJq2+mmtxQKwN/KNv7CTIobDPVyUCtjYokmZu3pPOT5
oOs5JFO0Nz0AojXKuu8k1fZlaxzyrjGdWQ+fzZo8RsM4UCMJlV2tD/INy6odLvCaX7ZVBpio9nJ9
Ni7uTdiMeCFDSol+WgPI4vNZr0tDGaKJZU49KMCzOCDpDyofeo3MAIzZfu7CFT9eWmb0MGjAaJjQ
IhCvvwHaUCITEEYnVwPKuh+E+Hk5O1GyssyLAzuxIySYUCgPJasAhpj1L+340Oc7AObczNiW9kEp
/XL4hyMWZVq8ufHdA/Td+UQC3WtIbAhxA7CgijUAuwxlvKZeu3guRZtTM3x6Tw4kvQVQQ7Ewfab9
MJCCtmjntezn606xtEX4VcPEPQMdYSL+zoqaLLO7KHeU8Y6Fh6yGYhLZ2rLf5l44/cvEnRgTFiqU
66LJ0hhRR5dpVe3VaNNAZuH6iJbOnNMRCWdO0gRNIyGGgsrNl0jn5KAiCYvbFg/B/b84+J/x6MJV
oAd9x5AGMBUo30prOybHWn2uyt31AS1uoxMrQrQ07SEZGwNWbGtnAwZe3vcS7deQboubCDdN+AFS
Y9AICN4WpH0cZcjBAy1w7e6XjIIerJEGXHhAK+KhyLGmtfxgycU5HTMesdGtSGTBaBQXaobWitxB
cuXZaQUoMggGyfH6BF5WcBD5AHJHPQAkGqB5FGYwSQu8WUO92amqhhqhRgdTp2Zfg8N4jHdqwXxj
0GsqVR01gN9R8p+ZkR/QRO/3wKD31YC2yd9Gtca8tTTluMcQ1TaQraiGEEdw8LMhDlFJyFvigtUA
Mf93UjabQnnJZ0cqDuUa2nZpvomh6Xi+R0UJJ8H5IpdEasH9n2K3V1m8reQUSBktHA+Flpru9Ulf
NIV5x7XRhpqO+KqrI7Kw3Mbgino+2GikHEb52STD03UzlwgB2CBfUASkSiZuWOdDAuLRzGR+HZ8B
jiZJ+NK30aHpf03sUxuAXw/bkBqd7Bj68KREo2dAOtOVVBlo7m6tDnr5NIGPOfVnIUFsFfDqSjb8
WUJvzUuXGH25ZQ0Q1F5vkOlJB2sM89HpnBsURfwuc0vF7j/gmYM72UoAgherTwFXCRWleLRUqX0d
OyWKqcQam7iVVCOmTeFQ7O26ID+yabYfe7NOSxQcFOspZrF9HE2w9/YZa75V+FtiGqMJ4T2trHHT
hkWQ+IGk9y1VIfva0bBNyv5YDyiouViiBgo3cQVlOVWTE38Iga/zhmHQG580qQlFn1lzm5qUDyWr
ZvQ+xmmd0q5siUNGo/QrcDJnQQtKpkYvcjwEhV1p06kaqju7bpWZmuaYf0odid4n/gBII1LJEQWP
KW5Voz4jpW4qdFzrcamaN0lPNGCmAvlpqPoxPnT6ZD4oYWaPHkgSh8Ajo5reQ4Sqc9VSC0x0uIJW
Q08VsE5Vksxew9IeySHMcF0EF5ZG7pU6q3dhUBN/jHtkB8wKsPOrxspkjD4mL0NcBWiU6/p0o9Rt
4WcAf+Z+bKMNylEjoDb7oBk/mBzGnTOMaKwMDbVca8tYivanLiT4cz0Pc91DIh26UAVt2F3HHglq
S1aycvBfwIf4fRfN/wByoVgK8L1gqIll3uiADTqN93mxBcN/LPtT9QLFHlrGewDHNGl7fbMuxYRT
k0JGM1p9Q3IJhZc6BHJcrdBSEZZH9NJ+u25ncQ5tyKEDGAXRZDEHt5tq7vMUdtqx3g6hvimq+AVY
xseyG1bC3PI0/rElVtDHKR8ihVecZ3OrWD/k6djqkTNZH3rpzbPXJMe4XpPLXbhkoH6Fuy4ohfm5
YYkHmtwFddRA5TK1D0H1UAyHevwZhB9T4cSGP2HDRs/Y5xRUQGqJHgDVjZL3Nv1xfZovz6/zr1DP
Q++g1BZrQ3xFn4Cahz3VU+ICNOGw0B3KtzByombl3nrpQLAIZg/Cb/io8gvjzg3Q9ERhmzt4AXLK
SvL1yNoNbM3MQo0XdnAuA4nPEY6inhkbehPdSAVSrsF80u3+GPVhvW1D+8bUooJmajI4oYZLXhvV
u6iAfDkQ6daKa10msuDjANEIymsWqIO+oOkn+f9sJXYZ8YJv1DQHZC7hhmVW57YTQIag7UDRF2j0
laiwNMEEfMvA1XKQ3xco4MRm2dulHclpgSL6mNI6SxsnqAbmdaXy67rzLGwcPsfA9XGsFFrhhFyE
KWOaKQmGl1Wvkf0rCSeq1fAZ6ZuUffTTHZilpvlvG1xRFD0zqp+7rJyxNKh1uCwao7exYr63YecX
tb5S4FgeHH9TQdGeoKFRGJysVSoroKODRnOIPGR3tf2cIYHO7q3G0Wsvaw4ZWwPEX0Y9jA2wGkwn
kIwo8p2PDdLJnd3V2BxN9qtu0Lpc3DE20VxaWbklHzm1I2x7ZtvFlBKMrW5uivRHm3nKcLzuHHwZ
zoso50MRpq+GhrKhZBhKWx9nuaAjtOOuW1ibLMERLLUhRphjEEmJvggp2yWRdSSQb1K7NRTAYpg8
WRc+nyd7KiutGG9GGExu3UvoBWlMOo+gMmeUKbeDwmjTrj3rLo0OOwq7GNADZG/8k05M2hqaDwYL
tWy11aF8fD9Fd3kf+doay+uSK5zYEYHPQ9hokxzCTqjke1PJod2eunMauNcXa82M6Nlj2uudDDMd
WD7twfLCrHbLbI0F7hLLheiASERMA0+I4BoS7AxgM49kC/XdMhpmvAoNTPdVCBVMdExaLTsk0Gn0
S6uS7iI56j2tnvLv1pD1e7XJNfBq1tNfs8riiwg6ndDtBBA0iqXnCynlEFezpQz9uLHWv8vTjFYX
NigE3BmNbn0U5tTcG1EwtI6ERwUkcYi33j9M/smkCNudaLWOmwomxWL9U8GUz4boLilW7nFLm+R0
6oUdr+TNXE4MS0yGNxvMrkqhOKw6ztpdKM/Ift/H+V/GZaHmhas3z98EiwBhJ2WoosoeRRbz40o2
bgqtT/CKm67J0y2FM0j7aWDxwlmOfPt8FdsmbYOCm+o67RaYjocoN53rq7R44uDdjzuwbamaWN0N
WRK3s4ynlgoNF0EN8rWtKm/b3geRvWI/qCb6TroVno+lMIPpA8YI9RVkocIUSpINUc8R9XVjDChR
Wiedp12m656ZtyurdVmnBPspXgoMAJ9hTUyGSGJX9RypOd5OMzpL7twHVDG/1eohH27y+uX6bC4O
7MSaUKgk2dDOWQZrISrXVr7RZNAQFA0t1shqF0MOjmok8zYSTdMQIrU012mT83FNhgzZrtYHUN2N
uoa2jeTERHGH6c0eUmeqxgNLic/QcvH3Y8UHoJINfCn3nnPnzLKiDMYBJ2GIiz7LfnZW6GZyBVrZ
aGUNl/Y4WEWQn+ARHMACwV2i2bTyLJI4cua+twZfTqndPhjWrRbvhjGihNQrp/yS1+D5B0y2Oo4p
vMqcj80yg1Fp0ghqf9bHDBJb6SFrdNqgB4uMbtCsqYgsZOyYSNxL+ILi+U6YSrUqStA4VKgWdFa1
ryYd5EhSDYaHUY8jT0MVZNO2VsNWRrkQXsC9paGQaJg66pzCvJpjX4wFv40YsbGRZssvozXIxKIJ
zhGB0g+Y3UxhInsTLBRkIth+c7CrVJSI8IT7136ocOYNE3xtOIAvUuZuAhlhZ+DwzbKtWgXQsb+t
I5Xa4Rol78LuRjM4Hj+hsgoavIv5KuIUtGQmIn88oDQUgPjixiiOgbri74vXSAISL3QwySBBEvMJ
I+rhgAlmreCUM9oA+MJTZdMx/25M91FyX+r3prmZq9a/PpV8NcT0GS2A3OMRlGVxtRSLdHowYICt
9CHp0BdH1SoPVu7iC5VXdN5ysXQ8KqIRRYTRmDXLVCPD5iIq2ImmTVE8jPHRzFDr3ITmVm5uVdWf
I90ZkHkq31Bluz7Ki2XkaZGJzjAuVKkAgXK+ueuuIHU/j2iAlb7rqCVJtqfaDDo0a8u4aAhHN2pk
wGUggp0bCoZI1hg3pNSo25pOp45OBGDNDGo7zQ+l94C9NLk/5m8q2QDeM6lPqeRZ5tql8mIT8gGf
fAf/zpOsvsWDhNxBRBet54xaKvNT0MaDkXvAs/2hsijLbwng+opX5T21oltbWkHeXoRT4QOEPKaZ
pTKdVHyAroQBxDygwyeDzsxASSSXEy8LmFerxsr0XwRVwahwFjOt7IC3g9F2DL24vKnHjKahL/Vb
afx23aMWTaHJlxc+EOrEt4SG2R1gdsAx21CflIJNqXopaNbV3mXsb59C+aiArjNlHcBLIOzO19JK
CqIHNdjYRvt+bndZ/zavMZ9cRIEvExrfIUgLkRqem0B9t88rFQ3i4VShyOtOyu90Ta/kMn8RjAi3
g7AO2VxDdhQszERuwHAnN9BOCrr3rLdTz7RifRsks/yUj2nsp2U53LZlRXpv7KRol6SR8ddRSfgg
4TCsQnUuIx1o7VB1iYxKM7hWLddge9I/sfBoR7vK9qPOdk1yiAynXtW24wbOgu/XB/wBwwvTrraJ
PpMMH0DixmkVJ5M8Td+Z8sGA/gKQFoXk2jWuOWAe/akbu+sefHkNEKwL6yFN+mRMFVy4kDdhezcT
RtXohwV8+vAmW35a+029MuXLfvZnwMKM43m66nOOx9fY9zR5nErgiH9fH9bixjxpMOCR8STyFZU8
Q9IUJkAnKdc/regms+77Gaysfw1WFuZPiPV6VshWWvBWhni6K7rvuOL4apivHF1LgRSlXWQ6Oi6f
qNWdjwfEnXpth+CiAzdmUPsZeLWm9y7qQBixH9jm+uQtrc+pMWHylNRAhghEoTOwwTODY6xPbt3/
uG5k6Yw8NSLMG4Pf4SyGEYJgo/aHDCIw4B6W2ZqDL44GT72aoQHkd8HTZrV5ME8NAmdpmLT4OfYD
nYzMNRSvrlTPCp8ghegqBdqBcN2u3Um7D8ePulv5jMXh/vmKr57mE4cE+W8fSSW+Io9vs+FjNG60
9Imt6X4sWUHzNXqHwAeP+5LgJraNyGkmBej45js9cW3rThpda43jZmlGkdRw1gjwTV6oLJplHzZD
1qROE4y0t781UkqHeKVUcNlOi43FmdnBXsclb8QusWlQYtnmVhQZvHddWqU6WBgLa5uoFbgmsesS
PFTNae0FidUdLGuGWEY8TMVhNEmDeoaVWtWvQUJfNKibi8BWnTkOO9cKUvWX3KQQGqhZABpnoBrl
ym8mEHN6upW17W3fa6O8STNjxHlQ66Xu4gU++Jd0FBoiOmeGx0yKTydpripSF7WpUymqmzMvU3Dt
s2g3rSAMl7JAZNwcG8qv0WLTRlkqWiXhQd6p6qDzy5j8TktD/9srJV8t3nAATIWlXUDkWaeHkq5Y
SDWLZh+BqDzIw5VjY8m5LbwGg6UbCEHwnJ7HQLMPu2qeo9SJWjVxx/F7rUCnYjQmdwQk/3p0Wpoz
IKhwN7ahSWGIKDcGjoFqmhCdkimjVnHs04d/MIDuXGB2ALwH4OV8MJbdG1KaYjAGJz7vdnH7818M
cLShjVdtpIznBuwgHgNbD1NnHsgn2D4cCyxsK4t+eV/FqtsoVOIn7jp4Wz43UkBlqKrjOHXGhm2U
yLNV3CMyVzJdzXgNIChWSbe5JVNbWrG8uD4nhvmfn4TTvgz6qU6T1CFV/tH3xNEDdWXbLLnb6diE
AwplIOA8QowtUL+hFOZqoydZeCs3Vk5bG58qpn9g3McTNV7ikN4LCwX2SGLFM8g7a6IwJ6x+jjWu
SsMbQB0P9hiYjp6nt3Ky1iy4ODzUEBUZkYej6c5nMAPVSMt6mJ16E4qUleYmMfmRFtprLn1ed8XF
80IDolczuCKDGICqUFeLqUGgkyr7bohURxm02zZIvOtmlkaElvf/mfk/pH1Hk9y40u0vQgS92YKu
XDu1kbo3DKmlBj0JevLXf4d6EXeqUHzFmHtnocUsOgtgIpHIPHmO8O7LGq0rWwNxbgrVnqrD6OQA
wcZgvUy6bPe/2Vo+6pn/aSkoSUkPW33xbmXHIr3LqvtuS2liNTlfxmMxL4US/RVjGcvjqVFxVzmY
KP3TNYkDoTIKMWMMTWs0j+rHtMjckv9ahuVuL3D9aONuBwjeAM+KSBoiYZi/MEqOFVaLuPvJLB8m
4z6K94r6p+Q7XX8iyou5pUW0lrcDSopMDXANDS9dYV/jckIiB6806uhRQRer+M3BS2+lgTb4t1e4
GkIMAH5QXNaAbRIOQKn1kckVmOItppAbud6FLNnih90yolyuJ5HMAr4PI1BffxtCCTMTWyZWtwx3
laaoS34pQlzIZNrjTHCTTKT7w1m8rwZopGv2zho+eL2FYF57iNhn1oQFqRKeVgPqoU4nz0ikJUxh
zJiiH35aEfke9va9rH+//Z2uy4bLJQOgMb4SSLPQWLzcQ/TICJoAMFkC+zXMuSNX8atplW+FNNEB
uih6IbttUVUYNfyh2pOrdJrbWZVnQpb79m9Z3+t/fooQYsI+mbKM49qx9QGzXQgu9y33Or31sq1G
7spGo/6LuYuF41jGv5erbiBQzPO/nM4jdGWaIDHdSN8ZGGVj1gcZNo77ljXhs8ad1fZzXuDcYazb
mF85+zEylNJTPJmAYSp2t/dxJVSbeD1gYWCwQeIghM+mqvVZGTpc37oZoNrSkd96+82auXvbzsrd
aiKLwwPCwENCFVu22liTuM576BiA5K1+MYadTg6FtpOzhtYKXs/VRpVubR9lVOiURUMHw9jCwjAO
CCWDEFEzmx9H7kTFeFS8fQc4b9vc3V7bii+ai3+oJmAbCpZ46SASwaSMVOFWbTrrOCKvoGMHBRc9
x+hMaj4aABXeNrhyjcOgiRkl1cCYktismlk5hinBZZQMStARi7YoJA84Z7fNrPnGmRlRf7RulEpv
FzMhnkVJc1c1Tlgp0NvZiP9rN5wJwSFQbkigpoN62uUGclvv2mpGq3SuarDFM5KltC0Ufpwy7YmM
TfxkxZP6GXKj9aeiTP0oMbqIapGBae3ba1676NHJQh9+GUlfONQufwv0z5S8tWT8luRUWZg5AEBj
DpfcHW0gn0gIaKhi21vziavuemZ2ub7O0hjwoedjHynI30fyBCC320XGWxlZAbHnR24mIGbdIrpe
O5LnKxV2XSK5bE4DTMbjRyx9DIqfzYt0wUGXHGY3NN6aitpaoxDa5ibkcWnAYDkREDp+5/NrHjKq
lIkz5B9ytBHariclFbxQz/Z0OUZne6pjQFIFuidzKuXPCAnFHsp1e2afTHtvag92+9rlPtczDI4A
iLrxRF6NCQD5gtYAQl6qyPzUAYVQshJu1Epohza71lT93oIiHKNDs9HbWV8oagpQ7bMQ6sQbKmVj
2EPFOnNUo5JA4RKD7GmYQHCaaznt5PBTY9AvTaNBOSiS/ExCWXUHszUc8JTYuMSjfH/7FK2tHogW
bSEgBCJVBCbYQ8UTvdCw86HlmXp11KDR2vgWSQOez8FtY1f8rujXY5T9P9bEih4IVFlbxdDbk4uH
DiNjhNccnPtPCF5OVGrukCduAbgJj/xKdhXHxGDnS5WcEKRJ/k0yafI4usSVk40ftpJy4nctXT+U
zyxdfJMTtSEoqWEXRnSjUl494GrY2Oi1EA14MYanUV/ArKzg4nYaRjVpl2iVxmbqTn0KClsI8u6V
euaxH492+3x7t9csAiMBAkPos6EkI0SNnqNPYRWgwwUdSPLQsQZ1MmlO73gvx27I2mYj0Vuzh4En
aGqhvrEwB18eYoxT293IcblWBUh8ZEY+5mw+xLLykEVbaIzV4H++ncuPOYsYWtemCtJq5NR24pT8
Z9+9GrM3yOgUfx+VuzxCPv9+ez9XnQTxAY6As6LZwhfMJcLSpMYXzAabhnlzGsIt5um1LcTEAd5x
C6oAHJqXq5JDOZ3BZZU5Q3OSsiPkyokS2FvA39Uzj2+0cI4AnSHiHa1SraFvvZx5VjymKjnwiD9P
VuyBoeMeszsbCeXqvmFGBBLXKqbiRHyQBIhnm4N531E73hwbo7RPxmy93f44y+YLFSEU7P4xIvhD
laAWEPUwomMq2U45JUnqcuXnbSvrbgc844IBxECPeFlAA1ouktTAC1/LMdMlA3pe7eMh2pEQwjmp
tsM01nHQ/5j2f5XuoOq5cGfA+dQrQA1YOe0wtpH/d6rbxu8ywThWrfh9FDpjlwe5/jGUYwBi1I3g
uLa1qKOAfg4YROhlCXkWyiY6ARsxim0NccNuP+Mmiv5sbOwSjMTvd25kcaLz8zzOjTREMNITG+Cd
KnFGRrxMx1KTgZb9GMyokBbL7J1px3SOf/+PP0A43SX6biTL8QMYyX2tCMz5nYX32hS0DfO6+kmR
Xiz1C43K23bXDsf5ugW/bepWtXIVQVpPSp+ogWWM7m0La7mcCmohhCzQluOVdbmzNZOZ2jQTjh+w
sarsyf1rQgKN7Lo0cTLorN02t/xg8UOiEIV544UvG3WiS3P6HCLARQhhsnySbUC/WmjZJh8l2QI6
ru3cuSEhR20qvWCAQ2SOVhXP3Vy8qMW8sZY1z0f3c6G6Ql6AyebLtcRamKlWj2wtan9Y6Dfwx+K/
KSKcm1hWeeb3utRmPP+b2g+vuL1M6Dbi/ep0zGn5I5c34tfqxzlbkODkdmpLPA7xcab0INe9Q8yK
DlZCx62EasuQ4NYjSZSuT7FzSXiQrdc+u6sbjFhu5FRr3wdtBPTIIFGySGxdbt6YzNZshBbObGaV
tCfvVcV3Ayuebrv0mqcZAF8DNgmSLvDDXpoJI0mfNROhwUoT7SiFMrDfrZy83rayVrPDQASQCsB6
KwaA7JdmpDYxi25APSnuyEfH1UAhKgRXJKCWofYxRqeh+aUOlssxn2x3zGM4UlbFnKyzNvx+9Zlv
QRtx4Y4Bl4kInVArY0B9PUfIn1tIOcb9SNMRvV+thP5E6QzEdsqYQ1YyptBtccp5S09wDfKEhryM
6waZJDZd2IxoYd5KLBQacqy0hu7FAOVsg2MUGhrHGdlraqpQSJEfGHRXQkV2dGsL17wERjGSnW+C
cDQNm2e5WSz1PaQSReen5rHofQA9KMslrytLvA+d2z6wdmzOTQqr1kFVwCoGLIJdj37c/mrioBxU
d25/3baztr3wtX8+sHA+9cKeYhNycPAtYMKLsaDVYLqGWR9YyxIKbnfXbH+pcxoMQ+ElSgwR7a1R
uk0vE46vlvaKBSIfVOPykGYK2hU51aw/s/7JjV9TdNeOnZNqQdP9FwVHS8NbH0DTBUgg7LKlTlEK
cALCupzsmGlTuwxPSvLcWm5i/Ep69/Zmr6Xb5+aEveYlMjWChiTYwObvxcS9XjOgV4lq6lJ3lO2v
2+ZWfQgTywvKW0NyL15abZzYVlOhfttZ7sTdsrqfJchib0k1ry4LD1l1GTNYuDUuw1UUz2WnxbDD
8+flUPQ8GGWQ5/A7a6tssmrqL5UG2q7gShQCcFXnkVEnHOFIkh2J7VTi5qU/hT9jdQNisJYsLe07
8PQA2m2KGIZ4ssYWBMvIXlqv1SH8/NSnD5IxOKZ8atqN0774mRhgzo0JD2YZs1EsMmGs6Jsi6EEi
QYmltXsMwLUbPrhlSkgCwbTHtVyGKXW4N6fPjDyiErBhY83xQNaKLFORIUcs1rbkheOhTOAQVcdp
2pUO2s60UgjmTzYsra7mzJKQ+kENx57tEpZYC0kyFZKQ4X3fv98+R2vh/3w5gn8nvAdlXwEjuhZD
A+9bw2Mq64Esv+QTp834gIH02xZXN/CsgCLEQ1w2rCsmFFDG6F4r/Urax9mLkmx43YqL42aFOipY
OVHGEl18rADSqZab1dS+FNPrMeSp73vwqUrmZ7+Jrls5ukv7EUhvFIQkcG5cRgmlGctmXrL0XO+h
Sk58MGW8aMa4A/r7mDNjix1Guz5TS74ASu6l4wrk56W9Wa7HTlWxhwD1eYNheShb3/5KK863QOxQ
w8UjHC9x4SsVTZNNtYr+WEQ+KnafYxw1yTZq0ls2hMigZbFk5hw2llHUwgI/KznJ1ujfXsmKv12s
RPg2Q5zqKqvgCXVSUnDVZXwfq88yNNT/FztgvhK+CetRh5qxGoDlaSk9ABDRJRX4vDY8++/VJgRU
0AGgN6rhH/tqRktBl5FjXhjbVgMMR7t6qjBqiikll5AcnIBqWeiKl3fcBg+ipO0jcAPuE+iAn0ar
wu/Lhih1Z4sPwRxFiQ8b3R/MXIA/pwYDx6PV2mHupXWC0lw8zsyk+ZQC7tvirJm7Dv0LIMbKRvXS
rFKoTubxezjM0nvCGnay42r6GFlmhk9pp6jvWgfF5zIiqAIPkskCC6Q6v8M4nR/NTIGSGcGIdFBV
VTEAr8eGxJnHuguDOmzN/mTXKeG+2qRyFMiMRd9rvR++k5qrqlOUZfReTZYcU8JCcKZYrdLv0A4s
/CHB0P9GLF4LJwCxAZSJNzKQecLdPFe4DHIZxcSwaN1WD2okcZW2G/mp0rzc+nbbldYOxrk1IfKz
BHPiiQJrJvjCugrzSGCeslBmuG1m7WScmxGiSJPOcJoJZmT1t5w/peG3vvvkW229tQQYOsgmqnrI
1EAbuaz27PFfh3pkqxiFdhr+WYGIKQ9U7SGNEketjiQJAB+y+aNhbDxnN80uqz8zO7QRy5AVo9am
/u4hkl3m37ImBVebp+vgmNEeGuJB+YNs4bn/znAJ5xN0jmiB2AjMcBdhvRZo0QggdLkDeqpPrfyY
+9EHKIr1YPFqDgabPAtpMUv1/YipilR/wrtwP0flYVLN4PYXXrmXLn6KsAdtbWXoxuCnaINsULXU
XaJXgCy3zOnKFHR1W6xwK+kEFo57aQH7SqZIPRwaYRFrOXgss9J4LrPSs6wqdfQc5FOk/ELlfddM
zXOlWb9vL/RapGfBtKuAdGBCEsARkXPQZLrZjHYHGe3pVa8kP5LzN3sogO/Onu0GoGNg3TNQPshN
DcnJ8TFG47PV4+dWeda65C6UX0azcoi6NUVz/QWQJWLcT7WBswZNuHDH6ToIMQdTAo2bXAWg/AJh
OKbdDD+OckqyceNEr1pTcNrwUlnUTIUwhY5cEqU1pujbsXSnwoReB6BIU+kqDODNrZO9BsQ//9oi
A7QO0p2BQNzL6ct5H2IGW2ZWbmJUVGvvJKOHbm9VpMkxmRuzPKQRCY+SmcVQd6ma6CucVIk4bWrI
qPXn/aOkTMkuyS25pBpJMwUSoWH7HqX6+NYz4AJookX8EA29fpgkKXuUEuQ+BSs33kZrcQMJMfpP
wMzp0O8Tjm/C5qaN+hFgMtL3TogBAslqdIRi7R2CcKlX1+kLClKPeoZx21Sl8th93Xbmq7i8CNgB
y47/cOEgi72MXOHM5tyMTEIj1ElD5tsDdC9Hl2v723aussi/djQEKdzxwAcu3nQWIdHCbiIlhp26
eslUkPlWH7cNLD/0IhIKBgTnN9J2mvNyMTA+wy9k+WlTMHNrDUJ21+qTmqQtTFgR8/UupCBS3Ujs
NkyIsKNSThDQlm1qIoNq7E2yN77D+jYBKgGGLhCFaUKUDkfF6MEFiTUkDTUHv66/Kca/TykABQN4
doEOAqIl3PWAks9EjaUc+Xz+XVWjwG7MN0PegpxeuS4UikAvg3oqimdokQsBaB6S0dA5IsI0gKQR
bTtMKnZRkAMdddu1VgL+UqvGiA7gdKDtFKcYGnlA09eacocr7yPqJdqPvnRr2c3nQy+9ap0fgpQy
2ql8pBmGkST1IYtB2biTVEfB/7v9a66+IJJu0MECNKbjHCHSX54kKUtmgpi0oLFzgFF33QQ+va3g
vhJu8eWQDGBSDRrA6MteWiGZjWdYNGeLZuEDVBRfXhYhQahRPU8UWpq7f6/GhYl/HaPFmAxCSBTj
UBf1pjoCkOQw4LCAphj1D0V5G7eGi6/OF67uczOC++ORo/KmhJkcdDODdj/ZW7RZK9ciLOB1biyk
L1ekOXo2xXKuw0Kpdt4kgRLXBTw+yGYv3BJPXlsM+OjxHICWxXKcL7+RYcwhXAF5SGon7WNbxABQ
tHm+4W8rl9QytWig4wlFhIVd5tIMAC+qVks8d1hhM9RtWsWJzfkBPQ4alpFXzdBqn36Nfe5nDXCK
+vNtf19BCFzaF75ZwojeG22do38HZmPeUz4RkO7J0f0cftVN7E9Ew9wkXt3jVuV37WOi84r0EjkO
7mdhh0vwRqlz0SDTQ78k7u8USHjgMRGOxzndao1ehzMs8x9bIpIrBterFoHX3FHnFrh26HKPRygo
WFtv+tU1YQoVbT4MdChiNTuNDHREjIX0FqU+GSx1ZuZ3033WfhQk2Ph0Swi+uJRx3HAW/mNLiCJj
rzVdasIWSjx4w/6RZLxhd0ZYOpr5a0ZbJNb8EuDA8eW24ZU1omCxEEotkzj4AZcuC/KUGHRfIMIc
8i9WEKoUSKow1pscTDvx/gtbKMbBPUDojP8ubZGhzoukg3KNrTToNAeKEkiV7kRNR9t/DwXA+AGg
1rAC2nvAmi5tVe3EFTaBB9JuAkO+m1MbZVOZzt3G/q10Ti8NCWeuUqfayEYY6vJjGt3NVTCqvxXL
G1FaNzvaF0d06iTlrSz3VuN16dPtPV3OleA3IPtGFxq3roQ58+X7nmWLhQ7RKDzewLivD8ApgpAg
hvzQ0sk3n4umAtPz73RrAm7l/F3YFO5VFdFUyRfuy1nLfDvx5TzcmepBb7d6wVuLE4JKxVs9qUbM
SqlqQi0DwD5zol36Keuh22q9E0t+bL3f3tDlx9/YUJHyH7nEZIE8EmSOJirTh7ZxZ+1jbjQUxZwx
qff/3tr5Q1T4fNMo9ZgbxNPQKsEfhcn6tD4R1MNTPvq8A69UtUkt/Fcn7XKF6JJYGCzWAc7EHIKw
q3PaRrPcyRGOIWb5IR9V1qblD1PW9LSoiE2CKc3sY01YU7ppHclvMpS1AcuttH0mhWZ8Pw/M+grT
Uv4am6I8kNhg+ymbwLudg5fYYgNg1E2Z1c/zPI+BWfDqUSKWcTQmRftRDLwOSrvSoKXWVmHolPok
fcRjG38YcgJ+m6EixneU0YvQtbQCRO7KOPLe5VlaT5THVq8GxkC05yFNOvshtYsywV2z4D2Z2lf9
3ma5Ift5mlg/QNNFCrdEEbL2ugySgb4R5vafqgwxWtIynZVeGBJN9SB2JY9BnUqJ6UwNKtfgDWnQ
fS56XnGf8XzU98TUeuubYkdNTMNYHse9Fuam6cR9k6cHCSANbFzHOJDE6hgkkWa3D2GcsXZvZJzt
WtuYYMIe8/cIY/APA0eFn06DBaKbwgIP76xYU+hWFkHHO68mUCzoVgjQ+8yy1MnybDSDXNVCL1Rq
SDsVAzNPScnN0kHNwcSVHvZI7XVcJKC3ybTpN9gCdfS2KwMjsFUPLqXHaAjldj8lUgtGocK0axqT
KXsuoRH4oCjVGHsj5ibulImEI2QUslH2QZdDemrEWvHeq3oMdh67GnSoL86yD2SX+gt1LMN6yuwB
yJA2AkO9ozdN62kz4GB+kkHliLZpVD2Ys1Z0LzOIzDont6uCe7aZ282+rVrplyR3UyCFURFTfUoY
Csl1Yg7HOqmt90hjJrhuQzYE0txM6MBibugVzZaYO0letk/9UKk15E8B17ZbE9qnpkKKz6HSh999
ZPAf5TRIdxpKHDuuM/PYkTTHYAHrTdMd7N7KaSQZ897OKvKS2k3+zR573oGWLzZdNY/4UetYwmic
mcpzleW1H3Jlmr12gkogbQaWvpVyzR/rEhILNLSHZmclPWaoG8xTg3l27sOfINEaP0tOGgsSH80c
AL8hgS/MxKiTm4y2gZG0xORQH8sxUWyRqfiZz0m6MxKivnG5s3U3s8LyD2q2jeaAEMDoQVaYzyA7
GMyfDCT10DKTw/IprvUqqC1d4Z4cmeYDtwtlomgizAntYxs1nE5iJvOKPBtQa1TD5KdFZKUL6g6u
Ce9GBE+Nrhj8QY8WzI0cF3dZ3oaLPkY2tHSWGBp2Bp4Fd2RMJ8kvcFh/GZOcMprmvbwl9XIVjFGq
AO+kilcVXq14xV3ebuGgDH3XyQTIH4c0jhxB6cVQnES6s5InlCxvB+OrV8JiDfp9wJrivXiV70Wx
XjRZCGvE/tnkGOrWNiovfzPTi9ArWBCyvDDSQB6YoC0NUrjPeJft/Xn3Rw3IoXqLnV89BR0DlVwU
Cv1oY/psCeqi5fPqlXK5k33ZmDHPUC4pMGmCFmXf3jflWzIlAFeNNG921bBVodkyKXy8LB9QFlRQ
QGHTRwawi1TQEgciw3jFz97SHXuLOmbJ6W6tUdhdpZvbvkC7ko7jvaX4KvQV5HgrUV9+9ZUR6Dui
qgje5avEcjAigxg9jBivSvCjd9O3bD8MgRyk+yJodnx32yevlQCWat2ZPSG/5AW0TRToutDel5/l
H/0PxfmWOmHjKo+n4aScTFcKTHfD6OINtxYppCVaO6cRcKmofbHUZRwsWrU728e+cxLNpIb5EJGa
8i6maeNKW6o5a8dw4TUEhhcEQODVvnRVmaVGatZYsRne8YVQfaPBfZW+/t3Rf/6+kL6yvu+TLsff
JxPIGtTemywqzXfZFmPD1jqEPIsbKtOnxR1LqKjk8i6UtkA8/x/n+M9SRHruWusI6C1hAkUuk7kf
8dN86nefGMaMvopjRg0/96tXvrGBm2aFh1wc2vE8DjALjp7p21P+JTlIWZCOH4f375Ob719tqLNt
VVdW4wkOwzIDiitBfD52EjS60fgmdLYpP+ifSjAF1h3/at2XRxABTA8RzgJza5q8Skdj4+16XVtZ
vObMuhBAud0AxhTiSEw6nSOvfGtpW9Mx9EigfI+2oszi41cH0Iby3EIhuDQ8Ls9AmccyckSsNTnx
L/6mOOjdHY29HIzfyh/joaaAvh1TiW757Ooyl3ELc2GRwCkUDIPZZJyHEcscIYNq6Jhkpyy5h7in
Ou0r3U3Ce74F0bhW78LWmgDVasA3o+0h1iCaNOy7imCxee51nuQVHeVBcdS/gabqNPmWbz8NO2TU
3hYcaS0SnBsWYqvR8Jb3SNxpCl4AiU7yiwa4M9c3YvhaIDg3IwQ0fEsknwrMSMq7CVF0o/9zO16v
5hXnFoSQRswwVELAxCnK0Jwqh8rXHltK2alhrkEt+trsiuBJ3euPW+diZQsxLgZwi4a2MqDwwtoU
6Lrpc41JXd68ymgsc3fS9qP9dnuBi9cJxwFWcBksaC6QmAkBR02WGa56RpzTvAJNx6hOgbDZYnde
+U6oGEGNBRNwMvDfQsCWwtpUu2LEobNfbfNJijYmcLXlZ14sA+VnHX1gMPWDWfeKULeXud4gcY+c
I1jeHLazH1RqBYkLkSra+vEx9dpj/gQpbm90ME/+9jgE+r2BrLCg+WPzgFhzDD3t/n4OwDi8Vyhz
XzPnX+608BOXPTqrJ0VW3BLMAUA6mNynwzE1PDX8t8cBJvAN0XaHcJNki8JxPcNgYD0UEV4yGDT8
pqkbf/8qdi5/HyV4qDmDtxhIucslkF5icT6UkdOqX3L9PLSHIcJDxY3iDUNXvi8YEvaK2SHOBYNq
tAJ93SE8xOaHlnnSFjX33+FV0W3+5kILBTggrsIZy2bUhNWyw4Jc422kpledUk+9/6hcoMAcFrSn
+NA7+T6iyb3+lH2z97mLDCAgL6W3hZy4OiOYdIEyFYDXi9TiFTkdRNWlvC4GMFApX23sdv0WiHJl
Uy8MCKEsbyHaM2Gq0dHNhzn0MXReAUS+BbJa8RG0XOF7OnpCKIYJRz0N8dLW28UKv8vChhYKlBRK
x8rQTnP/9Yk6N2UICER5tEtVHmFqnB+1MuiaQ29tJGRrq8HLVUUVeKFNES/trIy0oWtVfBTtU4PA
c3EMG0yhAleTbrj82uc/t7R8vbPwUCgGikoGLJU6QDwF0B9bxITX4yHwsHMTgrfb4J+TykrDfvmm
QuOGKh6qYl7DgkmhBHFz/n37A10TIwgWBZdj9tjI2QiLNfHjN2JTzeFOcWQnjlRL+9QtZ2t+4bpr
IJgU/K8lM64IDSa7Q0EgAwqDf2xndKQfce7oE5VByudOwe2FXt2iGrh1QEGDVhPCIro9lx+vHYY+
1Ro9cnJUU9JXzfCSegOn87eTKsQq2MDAIui1F6pRwYZKDCjzjWCoQ8H2Hpoh1DqYD/m3kaKu6ydf
hsto6bQ0PRX3X6o30Hsgc6l1n9OfA2W/bq/3b9Px1o8RvNWq80ZvSzNyJgdlSQgNuNpEW3c+aU70
q/VCv6Ag/Snd0FFQBafhxn2/Esou9kLwZIx1hlYbYi8y9Y+lUZTOKE++lc0WKvwagvD3w/6z6YID
J2mp8GaGoclTaU6b+9oHsflL6eTf2p28m4PX3tH8jKqe5rb3dmAfuh06Y/+WgHH5FeA2giQsrl1k
9JfuZVmDXZqVHUEt201UJ0HqaT3MW0wPKxEIUAFwPEBPWFExWnxppYtVJTbmLnb0Fliwlzh/3XCa
lWB6YWD5AWchrmZAYMXQhHLazwZBzqbZPj5CtHgf/ZrvpQc9YE4eeZ6932Lp+AsPEN31fGlXZyfm
Cu9hufHKjPY/tK8umB8aGmHC8I588FMT417fyuC3NlQ4JL3SFVEuw2qV+k3+2FZftzf0+hQAswes
JbwDMI+rdC+OBlttagZgfKK0Ozts7y1tRt2/BNafj9EW1nXZpMtNRMV4AfrCAUFi8TcHP/t8fZ7U
tsUxOhMWjzMQJfyp2ypsrsQV2IDsBjJ5UGTifX7pImbLSdX/pXn8GB8wv8CD3kcK3+9YYNoOOoae
B71fmji5u92+W1sf3kJo3GmYrBcfKZZRj3JsoYKb7pKOjs+FD0YEZ/AaDIo7xOGu/Wc2nPmO+eNM
m2O38T5YcVKs/R/7YslJSuJK1UbY75zwCRw5NW5Ly8UcbjB4+9kZIld2nm970HWBAPX4c5vC8y8e
UbCDeBFy2pIme1QdD+YPUtJfqQP2VSzejbzRC79Xd1sFgpVkBG0ABDTQM2ngthNrkZVSdpU1MfC4
x9/N0JEgLtDvRhbokMYoyWMPciDe0sKQUAnduK2vH/VYNW5rSF8j48GFLXiZBKLXhMxgBE5Oqpvs
c2/wbA8XGArqVA2SL/Zi3oEsaqKmO352Trclpblyl1/+ACEyxLYBdggTPyCn4DTbzZhBO1lf7enH
b8ufDtBXOo5HzHF5mHaBPsgxfdEAB3akw307OzykwOZslABXQ8nZjggXKt5842wnoM7kk2dAs9ms
/RgZOyMbTn59BQC2DooVhC0k04oIwW2yuQu7LkzBefYgRw1GJPyheuyUxq+Gn7d9+6qoiY+MOAUR
WryIVUjIXYaSlOsAUGswZZWd/ZRCXfdpyJrjPKX1ruyb2FGm4ZfaTOMxRQ/xtu3ryI8YAq5OMDpC
lAmstZe2B6aOpLawnaC2dkKz8Jotzocl8RCDMYS5YETH0B9GAS4tsIQbWWEsVKB655kEKZjZHtMq
/t6ak9MDvWWi4/tfLArtO+C1kIBiaZcmE7WLI7AsgsmAPyZWRdut6Y3Vc4mv9h8LwrHIsrlKISGO
aKQi7mICFLvXusNPqBi60EoFs5af0Lf0BTVp5vyWgOHYWOKazwC0hSRouQGuNHw1CzIMGKFBEy9G
Nruk09oDexzoZhV61UHODAkr5VqSZUoMQ/pzdgLEYKYgQaiO8T53viufim+Bi2rj6K3eL+eLE854
mhez3hiwiVGuF+kgOdp7h/38Yz3EDsbVaP5rizp5bTtRygCpJPC0QPcLHtObSg4dPszI61ynWuIV
kTvajxgIkhJARwb09N3bLnr94LSA9sbXw+2NQrsuVh/QAQaRYw4ZuWLyR+1hWNJM1LznHkLbVOru
bJCwWF9WXVPcSa6s8w0HWlZ0cSwX+6hDLjpI1iI8enlGQlKoZFjqHblyGDANxZ8i9ntjjcpNG6o4
eDmZeqgbNWw0tvakgLs17zRnlD4TPT3ZibJT4+KjZdN70gF02Mn7Kt3qjl0Fn4tVQlbycpXorECs
1sIvKBdSixEyvM19FbVHox1dHdCMKd4COK5+WOSemG4GM6iC98mlSZ6paTfLGrSlKjYbAdGH+kc3
MxSYpGlov0V6Xz1xiei5r+gLC0Oom4ydZKalO7Mqe9XvMk06gENh2Bpbv7o6sRka9gBFejzPAVi/
/GXQ1tAayEFAQjCXjrL0KXG+a0YMByU68f6LT4/KGig+wLkGdJtgC9QxKN+YKdzLug+HVyhxUykC
h2/q5OUDKV+N7tjph7x/jYyNF/faJz+3LDyE+0Kp46iGurk03Zn8Ti720OxwdPXejF7lebexzqty
PvZUh1I9tP8AKdfFsQpc3CyfpLJ0Kls7aaXybepf7L7yGMMAfYL+oDrcSVJ6soh1aOTw/bb5tbXq
aLosZBFgRf+bup49dOKu1TsOvBbU+ey3SY/AkKoCjWk5US39gK7isWXaVuBaXTEUB5GtAPyALuyl
F5FxUqOQYcVjqr+MinQgk+yOcgvdDYOdDBkM46l9kMBAr4e/cxSYbi/5umyGHTew18CO/T+AwKV9
NYxks2+he1g2p+Vub/YW0LXcwltr2Fm2Z6G2AdU81c3B4ab7abn1yZdirRg5FyzS0lxQdYyWXP6A
2o7DppOgYTkkezkHbhl6Xxr5imIUkMgumwAJvMOA3e1lr33pvwyxBgg1l0v/0igoNBmPlkCGFmpy
SgHwpyOgk3d2bj+jEnJvJuHPPrXbDaqatZCB+jjsYToYNX9hrbJaF2hbtkCgc5VqXUFNA6KW40Al
mW2UjpYVCNsKSlkTcO2/vDjigzqsMDZhllLp9Pqn3XQBEmW3LRuwd9T7bVb46yY3Lr0FLI0GFIxi
LOpyQ7sM2X1qQ3QbV+zziBI22Jyhp5Z6ssWDoXnsbcnpu9BncrJx867s6YVl4VOS0kj4sMh9N+Hj
AKxkW9RIH5mvmptJxsoFDFMAz4GNAqAJsSlAphngghzxoZ3VgxaDWKkqT9H/kfZdS3Lb0LZfxCqS
YHxl6NyTo15QkkYiwEyQYPr6u+hT1+rh8DTLOlW2H+yydgNE2Nh7BSUKSCnCJIMfRck2hfOAuuFx
7Kxtra4RfBYHC2VMPDEI+GdzCbt8RD2L5RjsqHxrzHOt1F7ZPNTxWgK3sD+QpAI7oAO/B77XLIGT
TkZr7EmkU5o8CAdUcrBXrUr7qeTNTsn6fUr77fUt+bUkMS0hBxcqAEoobs2RiUZp2zmwxYWf8L1Z
7Lh50KKtSHdwZ8+dHRuDzH41YabjbvT4WclRdoaWvX0r1xzEFscOAjPEg9FRBr1vtpSJ2zMARgs/
hqkzXDfIk22eHUH9hB3d1NxcH/biF/0TzZz1stp+qHhc4fzPixaa1a9VjVy5NyDgtXLkLR0IOkgp
mFgDWcS84U9TPHulHGEoAtBUqXBoncqHXCuPjCQPvSvur4/ra50HnxOHD3oiEIwB5Gx21tVqr3Kw
LICldgcv0kqvrDcJCodGec4zH7LYlD/Q/IU7HDWgp+vBjYXD7zL2tJEvLvKk7TRVZDBP0fIIIvLx
SWPNynJdSPh1mHKDrgqnUAPKO59DtHVZMoc6Bcj2TujE0jfVAVkg318fydL9DHUfKG1PCgtTJ+Bz
HFMawJ8DGe3Xwi22sBUzwPzNovvMidygNft0y2RxBoAZwUkU1IMReyyCuWgWmc/QJm9AuciGlaxl
YS3hw4L1h3/g4863alrWRjaA4+QXSS0tH8k2PTksGfPA1QHM92xBkqOp0HityzeNdnarQYsUKRrs
msA7nJdKLQ4sdaGBGiSiUBc3nVUFOmqzNmg5qfM9q4OmXfsAC4f+p5CzD81l7nbtxEayHVDTy2dX
qL7aZyG4+3c2EV7BJs0SYoJ+q8Mxz3XhGamvdKP/SQxm48Y+wl9A6qH2M39QZwOStFhiMwnCvTbV
vA7w8Mr8aElzNEB2pgkuPOO7yy2vNMXWkAIk9HzHszvhWLvEbECvQKHX4kcKj2UGuHRfrgoALu06
VNyA44UbOZ7is1S2rWUcDS52XY4aahcfZPIG02WbBLSOnmOj3Bv8TauJp1vdE1yHNnEsPKHqK+fc
0sbEdkQ5H3q1X3F+2ABQYhuR+HCiND43tH4HZT4Qnmqx8jRajoT2EjB9UCeaoyc1u65SOT1NY0Pf
ObBRqFvY96Zr1bGlG8KGtxw4oDArAwf88wnQq0SJTZGVvsMgwFbvePLBi2JjrHJtF1b6hNsAQhiV
+a9C4vnAzbiJqxIC7AC/hQws+o2pigaJm9I+t85gv4LkpO0yZpen2q5RurbgBWzkZetXmhut3CBL
ex3acygKTjY5Xy6Qoik1a0za3LfYq5XeOfS33u/hsDCmdyx7XEX8LUwzan9/ws3ujLjhusqncIye
HQiaFeEoXozVYtzCcwc51YRVQ5UK2cUssyrggEpMKkuc5yCQnGjxIZXfehPaxpupb6t8m64d1l+r
q1NB6iLkNPKL25DHsmjtBCEHXwvEK2wxHn5AUh2vaE8emZd7dwf2S7mTvh1kKwfXwqR+Cj1dJBeh
B1aK2o3b0o/z9wrCNHoK1/vbjqw1VhYupE9xppzuIg7NqFrUEnEUPd0olQJWeu/DwGYvi9IjClu5
/5ZSxMsZnW3JjjDe8w4zmjZvo+i9sXzs+IOqBAWFpK67WckBzKWdiXcjgek5KPCwOPs8vDFGOTUn
SBJhPGqD7CX6Xmzrqgb9FWeQdRCNXpEwQjV2M2SNeFFh53OnmO5ADo2doabdlVq/sRIygTwHe4g2
xjgM9/pQqDYo34SkdzjOq23Z5Ya94zTpvydaX1jAzUQkZGOEeyUCceFYVy6IbmDLGSArWC0Y+L2p
iEOqFkrIp3OA5DpVfHhAaR9uo9Y7ve6SIVAzV+FBy+Lc9uueOjemAp8SD+ag5R2JDPWp0rX0zVQz
iBcpmgOEg1urEQrVXKOAphZNvJdZR/DwgmZCoNlM4Dc48qa1KTG9FFYO30Feg+CTbolHUpGuDAZZ
deCANeo3+Efh8DRUbhVoJkTM2pis0g8R5PUzryk7NF6zGuysbZ0pgMbhIBs9Q0uNIKlHdedWOmg8
TSr1EQLJvYvyXp9XOOvRTDx0CXOlX0Wx81FoEP4apO3+TqJS22fE5VuUuYbATSmzDmiIFtDgHVrM
W4FJ9qIaTKGgsqX01aSxqC9VI/tVlYM8W1DDBDMrianccCqZ9ISIzd8ZGv3fNd4Mjp9Etfgpay1/
LHgxUs+sBjRKHMX9nZqY3ge7sKMbofVq7EcDDC2hNgGETjNCrFYk8R63Jy7pznW2bU713kd3Z581
Mj6MkAfey6HS92rTO9+rvuw4+OsM8qyixgpTRE/yA/i8JDvnZuGEcIDk4AekMj+SoqVn8GoUsRty
DdSJBBL850xi7XpDoRdvuhgoZH4gKmn4YhgrsDpt0y3uyz5mR0sMBBixcqxG6BdXVeLZIFiZYZ9A
7iZmsO5RzFF7NETP0TKp4NTm6aTQtbvSbPMylJ0mo7PSCHLqO70OiSTuj9Ydqi0ahbkJ+r9uZSuJ
xuILx0UpcPLwxiL650F7cegI0WD1ZCXuf9Xyqb5l1Vnv3hN+QxIvj3ek+C1GmGmfLGdNrmEpNJ7l
KFJO5ryAtc3O1aJt3KqGZQq46eapbtsbM/pI9Mwzk3KrI9zQtZtC745VBknvtIBPWbFyKC0cgUCs
aoB2o0eM6vzsCMxBHIGML2RhpaJ5ur81T7IzsCtVH2JOK7EWTncwUNFNtU0dIinzGqmmpGatNQpq
pNKzrJsys3xe7wb6RMmaw9vSsFCdA2BdR5/6i95IOXQ4NquoBB3MQD22MoqDpvYy9fhYmdCzVrkM
xkhLcugeWF3nXT/pF65LVPe1CYOCIuGXsiTKz62IR7DzU3jb8xRuwoo4N4oKnYM1Sfa1ULMbExJx
OpCFCFX11c6pIJiHb9n0iR/9ZxFmFFjRWEVPHH5UeLnNMh7SD65wBrhVxG0e0gy6fLpSPCp9F8Z2
FkK4L+z7YiU1X3iKfIo5jf5ia9pRbLE2RswUjP9cELxCHq9/qoXk/zJdnIOGaOly4x+ViBKMcMiB
g/QpPOqs0FsXluNllPl7N2exbMdOQhdCuri/lRcOXg3PLVg9pBs7MrZttKabsjAwEDYg4Yd9bQDM
MPtcDRlqDjUC3Jhm7NeqRE5D9ynX/ntmCGYIXIuAKkBJal5LbdBWcUpWIjOENrcwdyD3I3l7stfK
XktPZwALJu8SY0qD5wfVYPUlKSNe+jn261vVJ4BAW8MIUZamTRUYZlgRfgWLkwFCXh34aN6AfOcb
CFRtBUWtCLjaSLOPrG7dHYssBnmDMjoy3ikhdFJbFGBrOIYGSdMVd31qOSALiZYlK5fN4oK+eJ3M
MkBuosRNpoUgbJTTuhhVnoSRlW+ycM5+Wm3Tj7jYNbDlGbTORRAD6jx6v9PkhzDuTf7TMsPru2fx
9AHhEEUcFLWgOv85koxlY2sFHlstKlUQTwgI30E82qUv1+Ms7p+LOLMRxbUr0SHBiMi0X6Bz4sCn
r9PiDeQ43k1qHMokWcFrL7VCsK5RoIJIznTgzWK6Lc9NVYrSh0yEB2EQj6V5mI7fGCwXNPYNmqF6
GmSGFlwf6tK+vQw727dJnWc61B1KX5pdWGZPZBi2qVwJMv32WR0KZmbw/gJ+Dp5Z89drkwI31aoo
EbTojkaE3SaRXJm/tRCzo1srBNKACCGyDNa7A2X3esNXroeFucLBNvnMQOJm6nt+Xn6iUu02rRuU
VNTyIa+V7xFNNxkt/6KCcRlmVlKQPBVW4yAMsLNleltAi4rxcwz8sxuS9jWztteXwNL+VcGG+0eX
EDo0syWQVehZZSZqoc3AgqJobuPRDpveOOgNDexs2PxFOAd/po1KLNpis3DxaFWW1PDopujxaWMa
mpUV6KVAl56dS2V/PdrSVgbC5t9os3VRtTBojQdEE8rt2IHDon/Uybkx4UkLuOjatbFUfIJIANxy
sIPB/5mtECPh+si6EdGsX4YNYZVt3/1O4ye3o0ElP3pjDUC09O2ArYMPD6CxqJ7OA5Ie3dooqXzO
+9AsaAniqdFDmin2BwZon7Tkj+sTurQJAKxxJ93D6REz+3wZ64uJXYDOfwHfkt66jSJzq+NJu5LU
Lo0Mbzroy+Gg/wq6dYbB5thrkH+qw3Y81lR4bh8ygRfdGtNtOdS/7YF5UkYo6udjiqTWFm+FqnoF
fx4s5pV0N6x1Cafl9ukknNTrLmDMs/y5bIDR4AQwZt3u970WQncaRrcP4xrK6CsAahZo9tBCWVKj
+YhA5Yl8iM34lh2MPTkL0G9CYwNZMrm7vi6+1gs/R5wnnXFTA6WIteirg298K3Z9EN8O5+ih3UF0
4dz74E74+T2Ewp41IKUP5fZ6/K+N4Fn82VbIY42iWIP4bK/cuo8R5ECqFwhSnZynIQrHnY3ntV89
6TdgL18P/WVLzCLPDmwtbbq+0ZC8jQ6UHpJXlpebZi3B/nK0zILMch9BeRdPIkf+qMHzCpA12H0/
1G7vFY36EmmNl4nOqzt3JYP8KjExiztdvBfZXY9xJXRaseq2PanxDpIPPv81uB6eSPptF/QH/Qhh
gIA8/cWkTsRQnGsw8Zi3hcquhlqSgUmlKTyn460oXuh/1s+bxgZJYYA/8cD86ktSRa3STjEq12p3
nen+gvPqbaMM5Q6g35V7b3GV/Ak23x+tSxIwNhGMkV+mGo4AXOMldn3SvmaRn0c0b5/bzIScBEEQ
QzlRI2itU2y3kJkiG6ED+haO5U9debsedPFMuxjYbPmzeHQHjSKmy/UcVb34bLaDASkHVHfhqLnm
pLU2j7ONkKk0x6UXY0GSe0bvqhZa/SuAq7UQszXP3JiNdsTxqZwfjuFBT9Wzo5XzcnljAQWgQpx5
MiWZfsTFxoKboGl0JsZhumdF88fqXBheAyYR2dF0b/InW4n8SPVItKnMWyOFLZmnNysp7T/dxi8X
0sWvmOVHbk5K+E/jV/Rir6LJyno8REM7+c7620yaYNMHeLy67Rp1a3HRXMSd7uSL0TM0mLWyRtwh
ftQtX092Y8kDKMddX5uLGwJhXOi5Qg8X7IfPcepRwtmcIo5iQCXJwDg0S+woheY/hWkPmxSyVS1Q
anJgYuVN8iWvwGYE2Q7vBfR6QVya3cEw2TQHTUfspHIOEAUJUmBoup58swp7H61dwIuf8k84tPs/
D7W3naoY9AQShWDK2L/KXgsiFJnqh9KBglwuAlZssrzbgxl2fZKXvuVl4NnNa3G1HvQIgfO4Dipi
7SMuQBmHX0q0lhV+LWFPczqVOqeuFvLC2bpJZd3LnCOWA2E4ryXgekjU/s00GKzWM8s+nP69qMlN
ok0gMA1WPisKbssTffEbZkkc5ECbPO3wGxQAPp8gkNUdMysH13YEGCtXYVrfKdG4jXpnOJRcF7cZ
+m4NaLkrYM3/ZTLgQfU/cnnzXFxjaQZ5CPwQ1YLCcxO0chfbP5Vmk5ibyPAK2Ah3mCS07/q142s6
AufnBpTXbLx0IByO6vPnxVaRmFtELXBERsMNUSrYHa01vReXFfCuJljAhgMow+cQ+uC6GaA6mGb+
zUm2CflwJzPolQRn6ayHB5oL4XOAzsy5V1is9EQpSjHlGeZBWsWOSfiMDj+ub5GvgCysW+BLcAjZ
0AZGFeTzYOy05JoTI43SWxyx6La95LaCzkuDyhKVqf5MCdnETUbxLO5+9GXxVtf2PYSuXF/LyDNt
jLUC++LRiBcWyqgA3+IpN9tKKGPiYhIwXEnqLKSEPkAifYdunw9KSpBQfm/ILDSBWYrSlYxhMVcH
IAukFyzdSd7+82zoSda1RAEPISnvhNVvuTB+pEPiZc3DqDWBFrFfDmSvIP/TwtyjLd8bVObDTuj7
2kyQqKEW675f/0LTpp0vaHwXB0VfC3+5sw80AJZTATA3UQ3jQ9LeZwSFMBN68bS/KWD5SvHIvh5x
aX1fRpzlTWXrpsMwImIZj5VHkK7VavrOQac3V71ollb5ZaxZ0qQpzdjrHWIlyKZdtGft8qXsVlKa
pfvuMsgsbRKmwmrNRZABR3AcVx6Ptop7oGj3t+H1uVt6DV2Gmi2gIm0kKxi8k2pI+9d5iAa7jep7
EgU63nlDJL1Srhz7yyGBUoOxBk6juVpz3JXA+VgYnUorRIp9kej7wVU9abk31Ko9M7tNlPH2+kDJ
dGt/WZcgeAC+PeXu8+ocEPIW0Ck4n4wtfzVAMsYz9lScCYTnjko4+HQP47rAAPExO5fB6NGnt8qH
8teBP9G36sNY+cZL5z7gR0inACqZ+tefd66SCXNgGg5lcM89gDxveLSasy0uVjT+oIxCwA2YyywV
eTbCjQLqyfTeeNA2xSEKWzfofYgqb6NNEpSd56/JbS2t3emjwoNtInnPsTJFOQE9avBncsseyrts
aDsYJ+DUNAOeAlUdR435UNcQb/auf+ClwYL+ZyIqUNbAz32eUFFmSCfUFsjb4TYhmyZnyLn/4qQB
/QD3qGsAdDx33QAqo8vRC0p8Kb8r403Enrn7bDmbvxgJ2uz4ZMDD4R+fRzLa/ZDiOsUGcfijlO1L
LABx7caVrb+Y9UAYGCgPBysEr6fPceC/SCO1Rwcodc8mC63k2OWbQWyFvFPNsNBCgoeSddLap78Y
30Xc2XnNek2yjo3TGQqtBwBiSPVQZMrKLC7dQ5ejm22wOOJjlHWYRWYbqCMT+9cUdIe+ce7rZW5v
eCm1oMrz/9ozRoKC/YyXEvRkcSfPHitml1ekhtysP0L4iGfOsbWtYBiVW5BUvVxTNpb1+/p8Lh0l
FxHnAv+0yXhL4KwJR87Id+IbV655TyymOJchZksFLzyjsiKEcBwKR2LsrJBFd1H3Wlo+lMb0vEba
vLKhl+6JfzyBJoKY+eWeoGZp1iPItX7SQobRfO/ACemTLiBQeuaiPzRGdlK7YX99MleizicTKK0+
gY0jRtrfjuVtLO909iKUu9rYicqv1gS0l06ti0HO+w6gGckEboAw64vhYwgyCKQn2F/shMsYs/1W
9KKwIh0xjKT2FMMzDVArQfEXQzA0IWTvr8/g2pBmG2/InGSoVISz2fcU3jl5Hwq58pWWyvIWttik
nIn0F6W4z2cXSaKmqpFI+HJIU77R9DZ6B6jI+slhjLJxC2Dz+sJJbuy+EaM/iEi5hdAfBKWA3O9O
rErTY2M63bByQSyMHdc5DNbQoQWuYg6VcnIY0zZ4wqMKtafRobZ7z2npysZY2o0Q3ITgmgVEFjLs
aQ1f1HxEOkKbfwI5dF1lnhSn0u+izDymfYd3q3C3Q6t3AXK4M2RmBo/FxfgXwzRBFkP+puGQm5dg
hQ3GR5bivUydR8e4K5ydttYB/Gq8BkzgZYzZkQPjizF3UTMHxi72YbkeGk3hwQA4sKmAoapy0iG3
xFrL4xpMRojrQ67fU3PNS+IeEEioqBDdA/7URk3w+gK3ML2zTPLTL5vtJ8dOKlpPhVOwYFzy0kns
oUO0ppazcKpjcaMXaU39T7yoP39kCx1yUFLwqtTF70Q8MfH8F6OYcgyYmE7CS7N8qTbVmg418uHM
DSuotULSe6gCJ1+TnlnaEibYklixE7t8zpns9BjbNMELg9CDrvyqWpgzr7wo1kJMU3mxH1RzqOKu
RwjpPAL/ASHdQB1WakRrMab/fhGjSETrGA5eLU7xu0rCpLjty4frX2TpiwPUCeyhDgF0VOc+h4AJ
BRQIbHzxESt3QuwhBbseYfHkIJo7SQJPKh3zJDkaK9qYEWaqsI5us+vrcKLQ2e8GU+EpiCY76mwr
qKalig2KjH9iTonaxcwJBvJq6+ZYAI+u5g1bAM89473YujcjWO4v9ckNjJVq/NLHAjvOduEABp+z
OTQitUgGyO30gFZOKVQr8IyGn/b1uVxIFEDc/xNjOiUuh6WpkL9vpmFVgQZNnCgYszPlz6rtJbon
1x4Fi+chemygIYLhDWrV7MaLKbO1useDUUKJUn3uQUTz0JjyIfW/4SfnVoU+m3JsNul2DRa7OJsE
knfA405v9vlJAYsaS4K74HPtYLBD2X9z+MrrfPE+By323xizRVLkCfj4EZ6q8H7w+A70wnd6kht3
CzenhyjQVjoKy0OCT+lUSbS/kIyzyuCMjRiSo+Ge/tll56FZCfE/APT5PTFVOCYECx7gcxBLE/di
SLgSg6PKq2dwrs0fppq0L4aTlTtZUv1bWufunvJYubHzuDnEmZaFMZAcO1qobB/Fonk3eqp+r+KC
7iBSMG5iBeAsD09ssi3aiG76SJcHuP204KXa+fieDI3hW1GfYnn0hlp6SuWIIBtieW54ijVSWyXQ
21I/14Ot3IqK9o2nOsO4rbQq+q7HWnq2Mlne07LuT0bMm7tUERJ1QgbILSxx3H7DJUTYI1X/4YyJ
hLqQUYMloiPxeZKSc9zTLb8xbWHWATd5PPolxA+ElzO7dryxGOqXxkqMLSaue8AlH+0hB6SFLsXr
zJPSMXas7Cfa0FiJEydk+mU03reA4gd6JfPcGwwWB7lbdJvKMsVGBZUi28KmSu7QH+r2MMTika+O
jDxH6egcOqsGNljtc8JDaqRD6RmZapz0UqW7qHPhClTWal17EpO46TJobZgQZn/vNStTdq1MuS9t
s3U3sdXybTa61lvWMKBAVFV5ipF0fBupQ2/rsjNCRWNEwjXCIECsQxHMCEgaGfDjUBPtlYw6ii9R
bx3TTGrfZSr0X0bB1bvOTuOwgDURXvnwoUsDsPDTV8DvusqP3CL9yKnZH2KiZC+x1rb7ItdGX3RD
dsb/Ls/MgQhOk9rkTCFegpY4YXun1+Ozzs0qEMXISw+MwuIVXBrrvssjN/ZcKQgo4YaTdhuaRVG6
lSXT94VeN/dJTKoNoGBu48eEDAeop3ff7Jap0DsTaPM5ShFtOxiTQiiRm2AGwq/vJqVVXIJ7NSWe
bh89RpC9eijyEaSfGDhjEMGq6j0yLAbYgya670Ybw3Al1aDpcNAZeFwxfEU28ZiWBypV8pTLktC9
0SV8JxN9vNc6ksMBbTB9hSr2vWlXdN9oSGK2rQFURVjJimqelaNj5hsAE7fbtK77+7Rsh9brU5ee
OlPJYD+pyB3lJUgTdl8VP+DeyJ4I5oV5FRPKY6SZdR7kgCc+FbHRP+pRo31zSxdEnhTEfS8u4/wp
J2313UxRCwY5BwhDjyWsei261L2nbgSqQF4SspWKkR2drgdkRrb9Ji1q0G6rQRdepIjid992fagB
g/KkWxwuh6mDNr8H0nxfhhl32SNJQJzPuMkgI4yKwpM+6MqmoJIwTy3UFL5RtO9eiIi6PYWJlwsQ
nmUdu1KnNxFpsIELFaRoMsK9gGVle+y6RH0foNzt6Ull4KfDiy0LBtio3WQCpUgP+uH9vqJcwdFh
iWTY8nIUB0OAaD3EIwQRXRij7yvHSja5CVk4ao5MoG5s9jD4i5MP6JJ3z6Xtyn3mpC7099C+uc1R
WMphW8mCUhTie+RQdoPTUAaKyIYfdqZXm9EgCh71ec+82i4hPgpuXHTkLcd72x0suoVqW/YIQ2Js
9bjWWw+Boj389qoNxA6Ts1EW8YNCB7azGDGxHZISG8liTRiRvD/CJA9knNFK3mHOpnjGwGSYwcVm
1wGF2ntWZLaBEIONdo2mQxfRlgAKGIPt3LYGOGw8zo2waBOz25aWJVzfyQzIP8Ezuna9ruBVE+is
ThkqSQKAIhMyGrrXGiQPpc0bAhMbOwktLUmfnJiguJ3XvQKCkGGKwR9rAxBHV62T38yaDHb7ompe
qsKl4UBE+W4btNm1LE02g5HW7yRSml0FBSVgMCVQ+7YoAzJNOsuV8dXQpPq7MxLHs6FUdQ/0nH2K
Grc+2o4z7jUsxGeZKdAbvZ4GLT6GLtL7L2mQI3H0IaMssTAr89UpvtHM78RaeXcpOb58RsySEK7p
QP+biJPLg0me43albLeUEVz++bMERKlwFVADKWOVhRUUQmvzRXNers/VWozZuz1OdNKmJcbQ1IdY
vgr3MaH310OsTNM/D4CLrNSlOWRlBELAl5KlFZ5C/x3Sg7TJnXQoUU7BYvuc9g6qhEtehjQ00w6A
yipguKl07ckw5bLzzOkyyOxjtCTtbLVBEOs++w7V9Ztxp/hWIDdd60m//K7urs/a4hvlMuDsyyQp
5G/1aVSdr+EkvRt3d+0R0Ks7soXzk3paS6mnWfoyQGxB+K1BqwHo3M+zqMISE1Re5J8D6Jmiu3OU
e2meI6iLWyvFirVI04K5WBAVzkCWw13GH9StwXaRcDzDuh8TGJauPIgWH5dorUF6wkCSgR7M51Bx
mplWmyEUvY9vbS00AZk4QANCD8kHXXkrL26lP7Hm61zXSlrlMWK1WuAYN6Oxabu/2Upwz0HzDJVG
MOg+D0f0lp5qFL11CJOBKOs12coY9KWz8/KBoH+OQIy0F12CBwIYsicgC9+a/W0XRo5vbeM7K7B9
Br+ot+Zgee62/J37uCueDc3bdah5hSs7YCouzFfk5W+ZrUgG39SETO6sLXkY+UYFGEiz33X3VQWg
E6sSVK1k2Bjt5nrcpfMKStSYX8g9Ac0xCysg1Q7qNkqZSr2tQAhPxZrZzPSZvgzsIsJsA0Sy1CN3
QnK6cvhWah8pQIguzEotgmYk/+mmIN83/cqtuLgXwHGB7xjAKiYM5D9/2jquSa3F/3xa3U8BqEIF
YudAXs+PbvmP63O4Gmx2XFa1HcteQbBksnuBfFe7kTiXHXPD2a7nr9T4iKvfK0GnxTmf18sRzrZH
IWL0ZTIEZdwjO/GRHVDx942fahCH/TZ/Xgk3jeFrOLw6TPCP0IKdTagBec+IKhPu515APTzd/+B+
dG48O4MRh35HN/Ue/SHnJrpdayQuLSCg8v6NPJtdV4wsgucFyr0w+tynv6OT+lO8xFt7pcL4lSqJ
ivdloNmM5m7CKYyQ0aeBrPRj8bIZtzAhhDa64Vkf2dl8gF+DL26i3LNuxLOzclEsYYmsqXeJyiMU
mFGLmS1ZvO50o8QHPRcPza1zZ8B3Z1uhbOu7fuTH34q74YjXNYwQX//m215Enp2DpssKl01LqXlz
TO8W+bG2tQJie8VPh0F8Gq7OQX3kP2IIJvirJhWLC/ki+uwI4gpRcEUievXS4XG2u9VsL33pgvKg
bPlmzW5g6T6eFJrgaoSmO8ppn2eZ1yzVrQnkXdAbDmUQa9OUUGg807Wu39INeRlodu61gxjcdsJe
K+JJijcS7aW6smSWDu/LENNPuMgt4grLlU9H62jv+wyYEo38RbYJBARafdCUdyC38DlCAZFYQ59Q
qm537AZ4UYSuuVIrXrqEL/pMc9KSVme1qrXo5iijc+qc9NBwaJwU3CexHlxf6Iuh/mQUc7HBNG8K
y2FTS6d9hiU1ZCoLurXW3OKWPjxEMgHEBEgSf8++iq3yvKrlVJi2t10EOZ4EWrIrX35pJJYFe8QJ
5eB+QS8V5eiwqAN0hMHAOgOWCFzbtAi1Vf3ppc15GWi2ilUlFkbWTIHAYTuh/JgccpS/Qrup6zt4
6lJftBJGJZb1rVe1OrBGc5NanPjS4GuX+tLWRTNu8jUA49L55/y+WO5pQ8Zi1PFIsJONCt0WjT1E
6rGBi0evrdTDl3bWZajZiZiXeoUbCaEm0g4n9x1bgzItR4CeGYDNk/bv7D4laZrZ8VTUb+ptWdyQ
diV7XlwhaFD//z9/fmvmrqOJHn9+lX/EMg6iHHU11w4JdIKu76olwhy6IsgdgRIBSGVu04SFCMiG
QCintQIQd5DyKBszgtw+qpvNaAPObXt6xMMoKU4gJd0MqBKPtUQNtfVi2B2QUfV45+6kdiMprFnz
lblYyiAuf+BsEUOXXo5ymgupvDrWHfSI4LfECr9qDlW5I2sAy8Wpv5iP2QGA6jRuVI5eSgK8R80b
zyoHODruIpQSr0/90lFzObDpl1zsiNyF1no6YGAxSBHkuVFuVDW8HmJxnUK/0UbOh2befJ12Sm6i
GwY8YayfWKKh574Kblqerz8hZkt1sAoD5XLMlwTBxGeZL2/yTRTaYRVYt3KvBPlv/iQfnZWLZ7Ho
AMWwf4c2u9za0WZKOX0nMNj4TXM3yUIeYu9DPenwytPw3FvTL148wf5EdGfMFp6nbgF0JhB/HGpw
9VNtb/L0La1PSrbGLlvsV16Mbo5ipB1tIM+FtZHuxxM5kgDV3BvXL0O+r3+qP3XPPg07Eznmw7jS
eVtZMu7s8ITElegqHUuG8XJXxPxkGenu+qpcXvj/frp5FlcTfehjiol0LbktSIc6d+6ldrqy+Ne+
1+zgqNpEGBrFHA7w8FVBnstbr0oCo33s4jT4vw1pGvLFXh5KVYc/E2ZNb4zAKp4zC77Ozsq8/YOy
nj/jLlfF7MQA89aoVXQX/OTFPRn3feBuKOjU3XtzhMz9oX0YvLXlsHz6/vlWs5uOqhq33RrfKop3
Kig8oj4P3bmyUHizglzbumRzfSaXAwJVj8QItsvzI0uTFu/NVCItfutugE06JXfjgfj89XqYJfwu
UiMYVUPEB0LIc4RQGQ9JZxiIY/MTzw60v01BUNO1V6vbSYACDM/QfCDlPOCL/ubgn+D7aPMROOHN
FkvejwlaYQjN6kMOH18VPUUWb1cGuLj8L6LMFksb24kJCSaQE+CiPj7Cpn7DD+UrBOciyxfHYV89
Qoq88wBu318Pvbi/LyLP1kxr5INiTbcORPpiewvbTVBG/+aYuogxu3aqnI/maCJGn0VAy+Pw/89y
MSgogJD171eaXTBRV5ZcURABn9GjEHBr10hf/7DHv+xn4BvgTWijkj1nVWTU1cd80i2Drs+WP6SB
uan8cWe9bKB07rdn641vGC41Z1Ofngev3q08RJbYvxjjnx8wWyO9yR2gW/ED+uBMA/cnP4r9r+Rk
7eMbAnNdK/cO/4+061qS3FayX8QIepCvNGW62tvpeWF0j6F3IAmar9+DuXslNopbCGlDLwq1opIA
EolE4uQ5tSQqb+7vlUnBOWrAv+26RBdA5WTPGXIgryzH7npJwNhJjBlYumJ+xKP4B7oRJH4pHa7g
NJAKnXq7hW37JmFopg7cu2xn79OH6s26gS6sAtZLTwvTHZEcD5vRhkBtBzK4XIXhrAk3H7vM4Sud
Wpz+3ECv//PYtXggba5ZR/xqUh/o9Ln0r2iTBT13IQk5fCFFTyNg0Ef3MfR+yRmOUClHnWoYeZmB
m3Onklk9mEyxfrpFA24Kp9Ze/nkMgF/ZQFtpNoK5EOPAMKv1CcOA3cTT8gbggrslniWj2gpxayOC
+8L2lDYmjCTGj5QAJXAokBMN9LkbXi8PZ3P+VsMRvHaa2jlmA27SzQQdwxH4AUBzdCAPjP79sqWt
4Lkek+CjSIfsAq/7uFq6H3EMvpAnQiRbcKt1GPdjFNbRburyJpmv2YqJZ/tO4du+JVz9OLSD8lr5
ZV2Nz+BU3l8ez9Z+BwYX74OAyiJ5EWzpett26YiOjir6IOkuJ0BQNcDUqN7ofhjKrpXJPG9P4F8G
xR4EpxjQydjBIASQQnsCuNDudyVgPJfHtb2l/x6YCDjNJ5DbzC23c0WZ/9xlgf6TOj4DgjDuPS0L
6O6yxW0f/Htg+tdVa2pLo3rFfTDf2VVomkFVPBmmJFTxrPgsUqyGJZRYrUqvy6GFFYN+K1EzbiQX
N9nv87+vMmUCteYpLlUUZyY/62PQAcrSq02P42kdcJ4QEBILhSzrCjBEakh8yBPtofU9vVLVBAAH
2KFjOuNNTiYyuRmH0NiGBm7oULtibSuGqDjQD7DoatdphO77bFfFozcOGioIEi/YnL+VLcELdHCO
WhbF/CVg2lHwxG+8XnazzZs1b3X/72gED6icuQJVMSyAEW3Orhr6VMeP1PSrdj8AVIUqQgZ1m90I
GJiGBiaZfM/2xsJDle6A2AssZsLREY2lrQ0RPFBJNOjylYTNL2aqAKRFM6eGBmME6kVjah8LYpd3
4FqCtBzH7d2APwvU3sA3yXbe1pyDQAP6AujMdFDC/OqztrtUduvyeDlVnjJds/rn5TnfilmcSxJv
5WhWQNXvq4FcN9tJNTBkEi17jtNpFHUX4y37n5sBggpERpwk2BLNED0e2y4yMLPsKdPDbrzq3fD/
Z4IHsdX2NkrwVqeFiZQ2I7c5VMKiKrutIFF22czmHl+NRDiPcUgyJ11gBrIV/ckiY40UXbvKptQO
Oiu7ctwigXhnfDLbWla320wj19MoHNEjbbRZJ5jGx8L1rDs9jN47r68O6sl4KAMa6o84BA6ym/hm
kFkNWThIR2jQQy+SD9moPVXf0fypTvZ1gm4piZtsuftqfH9Kxqs1zLKOOTGFpaS3PGqCQV6XBLEt
f19bEF5LiVET6LjBQmHibtjsdGCMzVLS2CIbhhAp3UlrgJjFMjHtlTiw8XTZBzcXxAFBqw0yDfSD
CJu2yrJqslq8faV4ZlAtvwTXXHGjRPdoobpsaRPgj2sm6gWIy2jPFoaSF1pWGLzrH+rjXmScGPtd
RF6d3SoUYsN1OBoHUr7P0U1j3aOhS2J9a6B4sOFofxSCbDGFq8w8WdIa7ynjg7sz9/Xjcqhzzzz2
4fUcEMBvvGvqD52vSN70t+3iPd0xQaCOfvivsSSylSpTIkRDHOkfNEHz7/QdQPq7yXo28k4SuLYi
CudURTqMJnW8hnw1Vteo0zi8qQGM8f60nMrsczIcz6r9pDqxPOj6X5enddOg6YBaBjxC+G3BoNIg
1WpQ5gXupD7N3XsHBUtnuk2cEapf8fMC4asY/A6XjfIfFbM7JD8QhwOvuWuLT8IEdSdSaejzz020
vuRHnZ1mJkvANo3YFsckocn0TEvJdaYBj2OoGVKz23XRcmwTdd/FUvlPHiXOBsMb8PFcQ/ASJ0QR
Ouq5nRN+qU2Lm5neLTMeIGh3CzWyEC1Mu6RN7sG0/jhnne8WH5dnkh9kZ8ZXR7Zw0KlG4YCGAVkS
BA+9QUfTUrkbsifzX9Ba/aGZ/m9qIGwCrdZGNqBXxI+Qw6YAeeUAdWpgZ5FhHTf9cTUg4VRLncge
GgjN+7WugvPmAwgWs3jqzbuBBFWdHjrnX8ATkOIhfEKu0DBE7EAzDq5KoZbhx/nVvHxT7YNG/wUu
GbzS6NDkutq6mJgrRoZKtYIaqJtlPplAQYgzTfYEtnXOrI0IwdnOF0j/VjBS2s69ag8PbvV42ddk
FoyvsckwoJo5l9i1rcXAdntnFZKl2My5ASO0ODWHhj0rJBe5OqfxSJHhds6bWoME4TTrT8rwkiUP
GlSlbpQbVMEX2R16aw+trIo3tQQ5amHx+s2YL+iGfu0p8RonqGSspdx1xb26tiMEipiq41SpsKO1
drVP9fmBTW90ce/t5UcJohKP5J+XV2wrBK4tij5R5Uad19hMuYXe0K70jeExb8PLRmTTJ7hFqXd6
TCMMi7n7BdTHi+21xDMSyY1dZoZ75yodrEk3guAZZhrcOItp9kr7E/KljSoDrvMH1EvLxCd1Zcic
tYLogCNAlByck/PHEmHBbqLmkUI7Jc4bX7d0ZED/AsyB5yZDA5c0eF4hi/7VrJvFaIzhx0jB1Ku+
IrdseL68UFvbi79oQWAYN0iEOyGIR1Y9TujRgwnS3ra8LNAsXpoMXpkZaFZuUQ67IkYVjNa3Kf6m
NzKevI0lBJYElOBo6AX3jkjRZ7NBK0EKjlsZXsvHep+hv0H9bqX7y+Pc8PovZvhnrBYQLxxQ0yQw
0/doFOunu95sf/eVGlw2s7Gdv5gRZrMflpalnCSm6LIbE0R5BL2VDxNxb2gdQYdBVpHYOBkJF9UB
0w9o989QFJmmqG0GPWQ/s9tXU6/DZPgN3fO9Mj7BpdB39Ommo2QqN8e4simcxoqpjFbb6zxkBXR5
ovmD5xlN6mW9BCy1uWbIr5EP2pBLdoXJbDpaxik3NM71fnCSHeSprtpFJuktMyOMx5hoTEYVZqZ+
39r3WbcrksNlt+BfKoQPyPRYFl45dGxmEcnUR21T5Wiw89mILhToD1FUrdDIC6E02ePq5mhANQCi
RiRneOL46ujQtsaW4qamZAwG+2BMg1/I6gzbRizo5hqQkQRB71cjXWmgldJyUK3hWkD6ywxiAyuW
nPxbfqapgIiirIVpEzlX4njSlXhQAJvOtH2U4GUjM/OgNaH9xlw0xk4onKa1ZKW2RqahE9/BDQQx
Sbz6ZKONC2UTF0jGIJrn0rINiMvGXWoskuFtBb61JSEiLQux0byI4SUQbmsG87pi7jGukgAnzfGy
+20NSgccCTwdeFc5u0CCyDIq3BxF4Gayw1EFV3hmhzN1JafxlpfrNu5v8HUbcHPhtILonlvUKUon
LnS80nlvYhadk028OdtdHtDW3K0tCed+opQLqKswoErZgbfRswlU6UJmPF02w39G3LZrM3xeV4eG
puhQS+Tl+spa7sjo7uu68S+b2B4JwXUXW8k6a38oyoLgSRSVoLL6PYP7yn0jQzha/8YBQAb8XytC
iEtzzWgTXl0dmvt6OM4gnJTpzG81PREQlaIiwlVlLUOYrGZiZa5yWq8SrXzFz+Y6fZyvnhW/OE0H
a0dP6ZFc4T33DuT8t0Avnx44sYWs5WDL09cfIWyqtCzdYeQf0c+3k/WqDFBB7yRLJrMhBD86jRQn
Lmw45s6Mv40aWLJlgL6t2IcHecggcuFn0KR99byp0HPQVeNMAs/CZ1Mm18woT7mR7Yqi8K3W8aCL
3HmXXXErl+BofF7VAgORmIlZ6PwZ+xjjSlkD5pPbDMdGW9ZeR2PfhhakjgcxyVRuRYy1SWG5WKMX
caMiYrQluQUiztfH8gdrtLB0nR0jpSS4y0YorJxJgYyObMzqXENesjenj6hRuiPUxr7VTH1X3bgO
o9S9LYFHlkzu9oL+PbnCDlTQXjsVDSZ3ATJgrzYoO4HxkgUlUT6mOnpXa+0msWSF+a3ogoqhzpFc
4NEQmUripdTnRuEReTzh8mJMubekPo1+X/acrVd74HihJW3zthHA4766qwnKhQk0R9j7un2j5rY/
FzY06919q2SnMn/vnfJogTHBiudDbA0/Lpvf9CL+NIX6JxjjDOOrdZsxRsGvgytE/aPPSzhOutNj
hoP1A81HkoXcnNKVMeHoMSw1jcA8jdIQ+Nsb+zVf8qPbxTtL+Te5PX7ur2EJk2qBMyCzKYY1Q8MP
x+6JVATZKTkMU30HBd6AJr3nLNLWDNkI+d9Xpx5U1sDWP8JukjUHMOv6mTVAChfNGG5xM82zD7j2
fYyOLT1TD9HQP5WNfUfSsfeUvti3+eBpUBH4F0tsq+Bm5Xw7oNf9+k3g/SjoOPDtg7pzkezcOLDN
AJxX3vx52dLmRl1ZEkY/EgqSwQSjN6fvpuGVxaHAGwowExHvz2MS1+XfLWYYIO36a1xCRKpncDMZ
fFwpCCLV+VuEaq0Wy3xWZkUIPsmYW4pVcE+y0A8RgqPCQ04oWaLN4LoaCv/7ym2M3hoSbeZLNPTf
DLe/TgY7YNEreslC007DNPmo0CtyebW2EAFovPprAm0B+Z5B/LptuFUgc3dGmh6hiuBrUERlpD8g
h8fjSBaAHe2RMWMHWH7oxB/Qtb4vkuPlL5HMsS3cu/pWsSP0yvFiuB6YiQ79hXTfKL3kxNxKSQ3b
wPUEpPRQ5RHMkKJrLDfHzSsm1m7M7AOodfb/ZiR/m9C/LiQ6btIpVhDhOhZfZSQBzD55jZZFYmYz
zKxGIkTt2uhrB6Lb2GhzfKRdc6OxR61yAL6RafJuvVECxmqCvRM9/0B7CZNmun2nGImLrBC85xN0
5a3HAnTkxisxv03LbojuLMjZmuCgGMJO1q8ptS7MZ4J8uTMpBqqjwlWbD3ZylTj+2JygI1MMn+CO
wX6ElCHTgd0bw8uLuRnOVkMXZrkjYztQflOvUxBAZ/5i72NoLcflS+V6powTcqtj/ctMC6djHCdN
UuKu6SfLrcXCBmB8i+2XlCKvejSUx0IPpkzymL7pSBykzDcE9Pb4zlwFHsUtRtWtYbOJkmNFGRTG
urBylP2AIV6ezc1Mg/Mlg4rIRM1UcCQ2W+Uc6bizWwkDVlALlcHcF7hhLOY3HFuSkLI1MN5E5KoQ
MAT5uWBtrmPTUswaCb9BOo/mxc++dZmvx3bqLbr1cnlsm5VgC1BIMMCAflYVi1Rx7TqdasEcEInm
vsub675r68Dq4+kIvll7P9jGjz5tO29yhjowJieGBODyVNqNTHdsK5giqANVAN3uc80RveyNCVlW
4WeFe2UO4OtvyU0hvWVtuCve3/ilmGMH0FcrnFl9FjMoCzCUMtNHp/po2EMNRZiZ+UCPJVXYKQp/
trg8z+erCpso0AFzbUC/W0Q6KY6epHUEm1npa91T6lDo0BzrUcYmLLPD/77aFkQfshgUejj0id8P
T3O1I8sdNd/+f6PhO2ZlpclGSLY5GI0FMozEQdOw9mSqeNd+vmzn3CP4rME9OUcmFA+EONamCWT8
ej6a4mlkD5V618q04c4391cTQuxKrGZxXW5iIp8xOWo0iGuAEX4vsreI8zMcPY+qDj1NqLuCcViY
sx7UasrMAehT8xBT91F1BknlfNOCg/sQqn3YyCIsxtCyJEojPAsM1O+zN9P4xyEXI0B9FKqAuFmi
APx11YekmbvpzxMAeemMnRHVXh7dVWhJvbzqWz68tiMkrvpUATE4ogBnl0FcFF5MQP2IJylTMp6t
+cIDGJ6gUL0Cfa4QaYceiVtjoz5G3Tu9/lWMuiRt+1P9+pro4yqH4go6skHBAWzB1xmzFdKoE0MK
3lyjr+P4XY89ErRh9L3bz2Hpqd7rjX5l7KwQXXOL91YCsc2u4gAXPA9XWGBNP6Iwxms3NHf2l+d4
gx8En4ZF5MpLvEosnJ8UPV7VXCFzHazG66ZndYi8BPQrgOJ7tL5x3d+mnT30xrDLsweVdQe8AD0P
uhGoGgUlaY3w1cpuLBt7ERrmkMgwcBwhVgrTRYci6kBtjWzaLk7RMpxoqu2N1trN2JbzInve3TIH
KU3sShRJ4dHCFNQ1OM9HAj+j3dK8zyQC2165OET366LoCi+bNROsQkNrHSqlROedaTLiLRMZr2Jo
ZIbusBSOB7KEuoJCocNpSTPWvUSob91bNTOt4PKabX0vHpJsG/VWYEdEfF+0sAiFdkzPjKuOF+Vq
oCzTlZPW15PS/6xSGbnJ+UGJ7og/56SGwiAWRDgoUzXplAEqYMjrislLix4iLOBgdtL0V54A4USS
JkCsqEKcOHHQkpH+vjzis/iPD8APoD8JJKvYQeIKzZPeFD0+QGtZ7OF/RqVuHj8jpZMpJ51lzH8s
oYCNB3HkeSLDE69lZXgcpr5rRm9VwZjvggI17HFBnyxgCwEM8qClPv/TJRXMCqEuQ0UyMjSYbYE0
AbVsSgIzL7ykirz4H5NzCbaE1awoBRBZwWSmHShxKixoc/g3y/XXJIo43YairprBjp86t2Ds9Mbx
RGVAlrPD4esoRASVM6juEvWYsRh9/FQBaEH3oPV917dM8rDF5+NL8OaW8CaIuK3pCJJCKqXaaWJF
Zoe1ya5GkC039jXAtd6s+RNnmWh2SV/uLk/g2Q4XTPK/r/IqNQFRIurSIL1letDUGpjhhqe8agPV
UgCrlR0Cm3O5GqHgfekAFnzHhbnCmqG0drTZQ9vNviGDi23a0TGJSB/QPmEKw8JDfqXNM7IS261P
SUR8i5Wh0qAjvZJhgzdncGVKGBLa3F1msR4Ro0ND54c9HdJ8QlWv8qktu+Nv20JKj4dPnPLiPWLQ
nbEpK7iiZQyON9cfJCmuWl1PAtylDtSUoq55QnLmkfwO8R+Df0TRVu5hEWWomIodDGz0UW3MKzvt
Tl2sHqvhW5+0d4DAeqhiXrel6pGhOF52zs1gzEvTYG4CNEkMke1U1FGBugII0Jsga6EBuHxGViSJ
iJu+srIiLGANzuShz2BFTdJAGdhRTbLdANXDwpLpGW+eb2ioxgss0Jjk7FLmgOqWxiVsKX2oswLC
ZsCzFIEeg97Y9JwY/N6GZ8oajjfnEaRDeDrBkXp2quqD3ZbFOCKuzGB8t8fG04wssJVeglbfjF9/
2xHBjHOijFGpMOrXuesXxnfoAY4VZCPRA4+WMIv+sFwzvOwifHHOHHRlUsioJ0evLMWAyQIL5iYB
Tk5W+l37PdMqT7UlWAqZNaHEtjgNWt8cTKQJzfXoKVYebfcmMZ9wh49ldwXZZAqp6WhXtlmpsGWz
NlyUABfrfkFa8FoxNGFpQY5k/fJcyizy28tqs+dgNQfmAhY1ACl60FpnbhyOC9SLsbNRdH4p0ukO
COmfl83yn720hELKpVVaypwaZmN0cpRtESTgL7xs4pxMhh9zSOrAT2ji7VB8utMroOlIOiNPUK4T
9krbb313MqALoR9AGE6rQ2nulqXwouzBUSEZgf4H60SGowHltziVXNI2t+PqY4R5pqBrZ3OBATP7
sRzmsMlPKEdIjGzO6sqIMKuFAXjC2GLEeX5l0ClsZ5mAyWbcRIsiL1GCKE5sCSRYqqJnC2IZplBj
Pzsz4hwzTiurq2/O18oQ/5C1X5pG1GQtDI1N79UMXPrGq2ZLYte5EQguAAOLVhTo8KhilkcLTS+A
wEIgwQ1MgVJDPZg78Af+42X5akaIIApJYyM3sPYgq2KoHqugak97GRfP+dJ8tSLEDgWdpT3rMRhn
0YMye6WQ82ijz9H6fnlfbdtBhREdLsgSRNywMzVWVtjIfcze3kOL8kBdAuWNsd+Pts4kU3cenjAo
3n8FZ9Pg2UKo1518aSZzQp8V3CCZn4zMd0iQcEG6LMQtALtWEjbO99BXi8JilYlh53Gh4jyzl1vS
Ua9344fLM7jpdvyV7T/1AFfwbUYmtNDMGJRiFJ9VNZpvuUmifZRDMuKypfPcEQ8XQD4D4YouXrSD
fN1FRYOruzabeGbPa0hmHFhv3Jqd7rXvqBFdNnXeHop2NbAWc3wPulrOmk6GrtZzp7SRNs6+9m2n
Pk2e/lD7zQlojdxrg/Fb7A+fmqyZ4k+98etR8tWusGBal+bODE0Xn3jPzlVxvdx34XLHdg8adGqJ
N3jVfsB/JpBe9p6tcPLZW7dXQiewQmjCHbJXzbc9NXD9+roO+nB8M35enhmdf8GlLxR2plPXFMok
/Avvkn3y3LyRMPGdwA3xBacmHFGJW64cT38E70yyNzwp4855CvN1ioTDZ1HB7TlM+ACIMVH6ptnP
WnY0y/vZwEkhce6NdPerMeEQSlU9rpUFxvQi0MwbwwpjqIOowFzRXdQ80ShcGklI2nTzlesJG2oe
WValKVyPPxQYA16wCJRpa49FByI7Abfm0rA1CDThZYxLSX7dUsBsRqxWCLZU7U2K4aHBwZsZ+Iti
Fgz0JAMdnsOfsK3W9gT3rlIo0WZoG/ar/KU3vUK9LZvvuP35bn2jzHhx3jmD38l4+bfiLqpyANri
5gC2ViFwTM2kJHkRwWOmOwgpKanrFXGoQYknB25HfXFk75FbMdHk75CoAeLpSpSndFNQl8zgBvb7
fDfS76R+nSLJPjx/LMdUrmyIhaPW0hu9pwpOLkqflmoJoMjM8vS7Cak3Omv3WmOeGqsIVGcEWD8O
8+UN+FlJSD5/ChW+QnCgrEgTfAZGOo6N31ifbVQ9lFO909DAkeqvyxjjKnOtKOmesgF14ELyfrO1
WdazIDhUXmtW6VaYBRuw5hacNIv5tmjXVnZPJglb2ZYXrU0Jga+uWNOSDkNVUXekDYiySWAMP41u
h2Q77w5ERiC7GXzWFoVIV1tGRroFFvP5OWv3U+nHdenhgSTo2UtH4hCahVT95zXPr44lhLwJTdrm
wq1O5KUGl5Ypy7lkEykEOKfUrK5rYKCrlsSLwR6gjMzrqhTY3To0jOi1glD0UlmPl4+urWC3nk4h
DChd1DTQNUcYMCBHMD2ZOcjze+I3ya8sO6b/vCrD5xE1EgK0BRjlBX9ZevQbFSpcMy5/jz1DMcar
QB3/j0m6/uzAv80ITqK3EdMI3wH9kh2ibr4xezNU9VZyu9hKlNejEbzCSvtY7QyYUbvHauSHkrGr
Gp8AWHV5lf6PkPL3gAT3MNpozmIFlmjS+FPRh1b6Zi+BTvbQqwC5Nb/CW/6SBIYlQ61snk+8j8oB
nZ8GWkchnDlTp9WLGXf+WFjjrzI3pz1vDT5WDYF0xVBG7FFpzO4NQnltwOhQX5lWM4Y0k4q3bwY2
TUdTD0CceEnizry6MhqFPaSEJp1fMjNIsucG3bW4JZhmSFJJ0f4PXl1M6cyVLb5hV7aiyWJp3mHU
hA4BeL5gE8aW7KUFQJm676UxBxjmqbfyfavb7wTyYiqwPGwar1X2W3HKHdz/WKg/XC3x0Z+2NyZl
n6XRY0sz0INDYNX9x506cHsbKww/4VcCERwCIzGIC3qQAqCeBNRUqtqeETOJM8pWQdjDStLkgBBi
ZhT111QdR7prlFONUrEqu3HILAnb2IVCUpaUsOS4sV+TsGqea/Vb3CZhDfKMy1tsMwCv1lvYyzHK
ZCbUDlHtL3Y9RYu4j14xEHA2XmmlvjK8aenrZYvbR9nKpLCpkSMpZLGxqS2yz6yjMoRoulQy248o
yMkf3BlVrMGTGOWrc8mvhYDvQspv6Anm1GgeyACfhUJ491YsWtiB+6qivTfwwuTD7HjUvYK4j8T+
ZhoI5kQLLH2uesYO0hpzRLo+7XxLu8ax6o/24EGBasluEUwa+t2JO7Q2PmqTb4/Po3tlq+hpksnT
6due9fdXCFNv5vPQjDq+gtzd2e8Ape9pkB0Bk1M90++RI3pjoB5r/0fjJd5vPA+quzxQdkXoBsv7
5RnZPIFXEyIsiNYujCKudf6kgFtZH7+jVALtnGoOBrU9WmYXTIMlg5Ft3ljNlVUhlBZx7CadBqs0
IF61SxLv13f3NvWinwkuq4CSYgJAEe+hewfdCUflMMmu9TJHEAJsChHzugAhvZ9TD/1l/pgEdSMT
ZzB4rnvu7n8ttCsgvGuU2bPCghUQtZThcNAhnmMfPyF++2l5xs/Zj8PmLVI8J0iP1RULe2/yx3fj
8Yfmp7v6WPhjkAfyTcj969JnCWfq0PWGw/hnNUMOdKZVtLOPxrjlEOWJ5tcxnV4U5miPGhpXR5+M
SX/VDSmatrIyHX6ZWmZChi6a3U90/mcn1mnujdqXTu/FlWvOD8sU9e81y9trjXURei+I1T1ClWrY
zUkGjLI+5m5Qu7hE9+mkQH+qadzBS5I2ikPIdLZXcWb1BxDUGacamqqe2iraw6QO9hMKHSnqwhBP
PkRJ47yV3Rhd5TSeYw8gxCHAvkJx3RiX24q4xT5TJnffVV0ddhEwQnjIim5KdKEEqGMDilPS/oUq
Fi6dthunV4Vjunc1Gq0+IJLj3JTD0gxQ/3T0LFBrRuxdZJnVlZFM+c6KiBpUAP15kHUwUUPujPe0
z4f7Gl5dBhCbbfDQvVTB0pfJs5Ix2yuS0rnvCzaDSsKkQ+fZy6Id+sax0IzSz/YPFdN2Stq46lGC
HNTYH91GNbzWTaYDMFnREbIGBNyEGRQaBtelr87C5meQErX3zjQld50KwhegGbVjq0LorhiZ+jtt
dcBCa6q+s153j6xK8IuRQ8tdMxMs+jJr/ZHitesqzk31QY3G2Ajw/OW8MJX1N0k7203Qtmr1M1og
hRsl9hBx9L5x0KAXDehXXFDzagDEyPb0pHerHWpl5uDRKLJKvGblw+ThvUmfPSfTwRg0dfGDGemQ
aK2bIrrtoJV+j0pAYnh265TfCY2jDvxbMTryO0IVwJJa4h5UszLv1Sjvr5LSUG5cuy96v1HB6Evt
aP5td7bp10tW9fvLsfFPff7SPhGusuaCUmSuYp/oN+kjks3vWXCfX0XBD7QI7/W7+pgGb+OJHOdd
4kGLTmL9jLeDXyP+DpIi7K5MutplPEg6+88BVbtD8oSO9eWh8vT3JXTC7AF9TOSa3EVQ6kbIlPVx
buYkLtrioK2JV17xfWsusJnNOMfo+9r0+rm9sc3FCaNh/Cgz50dOh2tSYdGsej5eHvp5Z4yQSgoH
5NS7+WjXDENXfvQDcMzXCa69TsT1cHFRNDxKnmwaqFmoJ9/jdgKfGJE8y27FyHU2KxyMk5EURZbg
E0hbBmpi7XLzcTanezo8SAbLo+2Zl3GGU8QX9LiLbftpa5CymbjcstbtIgMEX7XjfkC+2dxRg+EE
tBWk8AqK3GrRpp6ioSxX15WkbLM1XpTi/voKYcpJT2tH5aLPeOG7jZRpbyrHpdy32RhcHu9m8rMy
JEwsA4pRwVNl5w/tgOL5kDOvyaJrS1Xeh9TxmJQOaTPTBUrU4PA78M6LV0ilyF1rMsFW1o8nAyfr
7ATwHw3HTx/johiw6SaTkUFvjRKdtpz+ATk2Cg5Y9NUFzuxnfSg4Q5pKPyuCfMZ6s6nlOcObJcMl
bY8PdU1bh2g9UMDClShOoEvbUcyorT7HEzplTxaaHZUhcADCI+YubYNUk4lzbiVQIOXV0KJrAHMi
Pv0wN40b1lcdIm/lWUN2Svo0bFDsuOwtm2bQNAZ+dVAJnJHexcNctizChaFeDjTHSa3c6P3vyzb4
RU7cgNbKhnDRQyUBwmU6bMQE+t0a7dmxzeMovGxla4OtrfCRrjwimmdjaDVYYSNapvLWG9F5MOoB
nWLJZXLbIQyUuABAwEOqCLFN7arJFAWmrJGGy4jrBA5Mp138tquP4L+BGjyqlgl1ArMxZOfW1ooB
/Yx/TEQ0U+Sfy9AtVln8MahWrqF2n0c3VSw5H7YWbGWCCGl1PFRtPQww0VYz4N5NMAJYf3m1tg4/
RIy/plAIh4vm5kM74kKeK9fYzAFYhL8BJP+SKcV3LUIQKUyv6WXvqdsrZ9r8eVPnL538s1ZOYuW4
daHxDJk5PUSGl2t7Bm5Q3V90314mr9WgLSoj/d1aMKCdoM2HVlS8rAoB2RxmBa0KGKprPFrwx3KG
Dq1kxTZtAF4I1Dcg2IBEfB3XVLaLWzcYV2HHp1bf66w5NM2vy2u2WSuEDN5fVoSNnPUOLfoRVlJ0
gmlzgmMyf2yhQdOZjg/NIuaXlEKpaAxGaj27tFKCy1+wGfVXH8CnYbV8UaPZWl0iZevz+Zs9oVi6
pD8Uozmo0AOkvayQsBlSVuYEJ7VKjY0swnirZN+z13R669NXNkgqbhtAJ5SZ0e2KHkUXj4VEcMqo
TEqtHpAILkP+c1Gdn2BmCC2Se0YXXzPzB2shhgrqEm8w0itTLz2nzFMPgo+j59pJ5jXTz8bRblJI
i5q9LG/ZKmCsPs4RYgGk5fs0jjDl4+K16Wlx9gNUXqzOz1RoBch4Dbb9GMTE6H8iDhrvvi6wjm7c
KOZTATp3r6m0gCr10awqSWl/M/pw/uP/NSM48mRqIwRdYCZjb31zNyxZMJs7p3DA/oGuadT4ZTy9
soEJnjv3WtQmDBbVcvF7Jy48BxDxup9kgVVmSPDZOLEbU+v4DJKX3LqdQOjfgK3v8j7cnD9AYXkb
BJDa4hmE7pIm5SKqkKrETTJ/G7PbeM6CLvpAQxwOQK/Dvfayyc29CBJpRwPrKl4HhISvaIbBjvQa
scfaOa0D+Vyo3tzMg7a7bGdz/oBdtsCIBZkRkV0nR2K5gAMTZzsw7ot5TFA7BdFYeNnKZiBbWRFW
qXQ438yCCWyt5rrq5mIX98o76Z3F0/XhoY5BwnXZ4ta41me6MH+lFo1KwdMGK1PRL1wH8XxKkl+X
jWyeryBkA90gVzo+S5XVWCtSxYGVIk/e8e97jToHSpowi5abyjKAMXuoQE2Ock0tedM5tw2YGajg
LKDagLIHM+bX2IE+IzLFDu+lVygiYacGozFcQxgwIMsc0NYF000JadxxD5J4WZcY//EvOS43jp40
00H/EeDagnFoo6EJakH398TcgI7qQVHdHVEh8WBZO2UwXpZ0RFc4dB70Z9bE95fnncerM+sAdPIv
gBqDSM9UoaFigSwXOm3jzzEBFKmT4TnPth/GB3AHZ4jDHQi78OvkFiyeWoNFILaKQjM5ttppqsKh
+nZ5HJtruDYjVISgrKjg/RjTqL42ehi/GJ/q+xyAOMiMvXl/2djZjhCGJJw1U5VovRXDFiNHXBK8
tL1zHcmuO8es/DHChb8BFgSGmX/EKmPp6JIutANnIHL2XQ6RHw+1ec0nvTbvUYXJvcoa86Coc7QR
ZP10Cy0PFHRxPF115fDA+mWWfNFZ5OEfZIE6DO0M/8PZdfVGrjPLXyRAEhWoV4UJ9jjH9YvgXa+V
A5WlX39Lxv3OamhCwi5wcF4WcA2pZrPZoQr/55kTSeT3GujUU6dSP8EvZ2f02pel29bqwWA3bDjt
7xHjFxqimplmAjE3t8ekq0F2OlNMlArCbShPnSyfoH2OFexHFxnxDpPbN00wmdcqka9iKpluPCUb
p0NkuxqGAzE1aoAvlGeP75EaLqMBjeppa9mddozKt5i+GubGzSHa2XlYg4JnCmeFZ3npi4q00CBK
HY32njqkR8NK3LBGzxf5EQyas269X5bDn3lYFZ7tCjwe6MjPLcvXaTh0fggh6tLo8fzsMiIjl5Vp
j5IFFXNkyyu0TA5JHl6CrhzHNooT5DfRuj8dTTOuHgeStJPdSKb2TjvkpROJTMgFallyIbMxD9E/
hb9k141RPxZWpLilXyKzXOfN6AWTkT2pRqN7WlMoj3KjSZ8sr9neiiX1Wfd9dkibMXPjUJtOYaRl
oNvzfbS+oP5w26IA8tevYhjacvM5xzF1ahfHFTa/wewDU1UvNW/ZsBE2ijwGgh2CuuZMqMu/+9Uw
GQLTirDlWf+rH4zhlprdE0ZCN+8y0XWiUctCqR8kk99SajGYiKt+pvco/B7U+T/rEQTBl5NlI/9E
NU81LzrIU5Zbwc+3uG7exTmxgEE18NHxcR3VGtM3MCPgGM3T1D4MJUpFUM+2E+lJrg7KFtnB98YX
4KHvU0ZqDUEDeEHPbbgt2jIDGTiOTPMENeKBOHLi+pHXJLYZv5IU4yUHxbim5X798IjuyyUuVx+N
1TCXeop10rrZR+Zw6MctNQmRN5hJFrCZGF75RsZUNX2jpjm+IBRoy/rI+sPIsln+AH3pG9G4yCyX
UJztJ0WAtxTm1B0aNE4fGAeqp7acpf/g35YwnC8PYsjGVSFgfAW5meF2SF6trHD88SPcLOF/e3XO
hgECDISRIMNAheTcMGa6sDrvG5w0cjCteyu2bEu/q/yHFp39xhZTmCqyBwPz/Qj3Ceox/NCiwiS8
scl8S4OOvlFsq3xQJ3w5T2J3tf8MQVhJu2qD97FwMnogyWddXiMvBuq3Pe0uZe2jkpidlQ/pdMgN
N8qz+3V7FRnT8vdx9mqwmiR6AF+PBnCE7924q8w7Uv9soo2r8ntJDhuPcQPIqyLRjWIJF+eRitZK
qGMnKjUEG/U+HUGHZrMQcxTJHTNGN1SQNmtyLy0qu03fStSQfSdlv3RykQzPOR1sY3Bk424z6yoy
ifnFCdYf0KNg+OLcJJIBjcdql8PKVWiRquZtrv9qwEaaKPghlOyGLXUzYfCiaRj2R8lkHsHgEFFV
1vrWhMFj3suidxg9y9uX3HwMu/fWuotA5Ya4tN5qixKdZvS/YeD6qx+P55voU3XUzRScX2gLOAyK
j5dMcmNU2sZdJoxMl1+a8xqtipGGYbYpll2OcgZb9pAwR7mGWI9xtjNQt0kOheSmQebmf6+kBTOz
AA8WbSRj+QcLYyChQS09RVOjjIYIKBWjyi9v+EXRbbYEmePCReyd1KWVQ2YPO6n8aBpbb/ZmtiPh
Y68fMv9G3Uoui8LMJRxnLoyNehCNgDN0TDkZtkauB2ieWVtPMZEzAL8JUoYGmLhQgzhfFtLJOMEF
Li+SdNCrO1bTfcgST1Pe062ZNMGZQ/TxpS4BzvNvhQ7IQ6IjRQNUFD8YQQVRQ/SAFzeBYicEA8Mb
Ia3ge52hcd+rj9UglQagJfFxYgWUVkMQN2i2odqZ9kag3QjhzXXHKjhsZ5DcN4shx5nrHSDVinhy
07p9cSVvGYbgg52BcN576uPYr+bYNOgzm6UXIIDEttoUfYBbPcuq8IvhPKFWAuoltGGfG0eWx1qq
jfMepg/RcOyj6yYn6JVx9cDT8sco1pwQY5/5R2Sc/OlgksrtNfSRyvMYCigym2BX+Rj8aT3oVKEX
GX1D3Q4BWqLZRXjTW38fU6Bi8efncluD66bN1Qh/v0KvhYV2NKXam+xnL1HP/Fj/1N/T7FA9WGLN
5rdwBxWFctM0B30++1nobi29RKCnsho7CY/y6FXRriQnS/HU4rYxLrIxd5h6b+mvaRbuy60bXeR+
F78GJZvzX1PLqd/LMn6NhW0G0WVwpWPcPpHtujsaeWD7/WtbDXtdv80ztx/+gQEO8BAhA8EAOI34
QpiEp3qNqtG8GbeD9QhBdwgPXwzhRjwhPF9/YPiRHWnyJauOAJPXr1HVu0F5yFn+L4d4AcI5RF2T
QsyYzlspvdVWYLeRh/mUdesR+aaZJ3tW2zGhpcKdK6UdeqQ0Z/JK42fqH6fU7cFMaqbukFwWxcvw
vA4n2jeUJ/AE/KrK859HbmSoPgQjzt3oSfSg04fpH67guQLyPwj+05RqD/a5EhAVu0qDH8zwpHzj
dItXYVjQhpWRbOJzTWNBpoZIPa6P6TBqL3J8qraaM4QQyEoac2UA7e/cdwk7VakmE6vohgdoY4zJ
CSyY699ClJSE7vgfDM5JjbrCgho5ejio1+lNA9EYuuP132r01nZ3Ka5Fvc02MMXLmstT1vwg59OG
rGxarQCxNQg4jkHwGSHPQt7XlyW6KUD/9x8Ed9v6qH5k4B9Lndr3eumAN43uxvn1ZHlqvZGa31oN
95GsMUhDrQWURcHTpxz66A2iGevLmf8Glw7DR/qzHO4jJe3Y14oMDBaNICGzNfN5pJltKZdki7Bv
3pk1KO4iUUxW+UoJqL74pUgXaf1Zoq042K8vSJQcwcNDQRXF1BAk82/gKe7RjtTC7EZEd+CwxwCS
Yvttd2kyDBGoFR7G5TWIqfaj7l+FZnAXso25XJHTW/4CzkRKqBJAUxe/gNBjN/42ukeVgDL0ggU/
C7qL5K0Vz46a21jojaGOAl5HihQUOb8TO2sKh17R8eCqIgfTC2n0ZBZe6l8M2oRB3ReCFHKDp/jG
/fHlTb/hQlwUZxxtIegLOcc1M2ms/MIAk4ldP7fvmUd+Ejf8KNB4bEfHKrGDD/Q6vDRX9HLcwBYc
DSjiQMcF7WVQqv16jy+CkqRqmG/iHpldJKVu1uy7wVs3JMFXxLCJgoE82YTSu8yZa5mZ5cAiCe8S
FqH0jNnNPRqCQXdo65GLIC/eyl4KzscS8MufLtZkqHmllIMPs9FiO40xoRodp/YUk42im2jvFgv7
er8vcDoZUuNaZiEjIAXo6UaeecBM5T98oCWIytlG2ep5jpDYCSHPZfkOsV76aqMXVuC7IASLjPJM
NQxLmP99sZDEkKaMJLA/8FCe6qJ1CMMQWR95xawo2MUb+ybw/GdwnKuEJj0JJBk2l6ofCTpeI1Wx
U8lj9IJiL7d0CrfQOPOr9BZRSA401XCr+B2s/LZWHYbE1dW7pP1ct3XB+0dD/RBeD3EtXkB8VcTU
U4uh7TRxLkGmuu926WOxHy+qY+3Ro+VIT5Gj3QQnyIVdS28gV/bKfXxy4XDs2gs2il/fzfP8p3Db
LMu+kbemBAXXmiEpdtFoHfoCd+sL/n7WAAIaFxkFCcH4pj5lKDsPWK8KKlKtdRm4GjLz3pSO6zjf
nQhwZhI0VNgRNvLvyngKCrmMgKMon4npIRc2sRc1j+3OuMvM3gn1jZfD99keDFAuEbntQ/43Vnwf
iOTmLXLIa+09YGR533qPvyx7eo3uf2W1Fzno94zQKWhrbnQq7fSieAh2k0c85Af3W9Xc7+f0/Cdx
ppzKfaGM2bzZvgf+qc66qJsflu7mWyQVgpBziYTOwXOPAG7lss9nM57QUogXje9HO7PxgyuQwMW7
yMp0PEmr4kMLjeA+VGi4N1oreVz/5t8pYc4+AUQlzn+FPCpB3xv4Fb1TIR0D1hPLa36msn07uiUo
YSIcm0vpYG4cHOE2o7kVveQY7QIV5DmsX1kVyeQIkgzsqoYsSKreUfPHoLus2vCEQqteIM2na+F4
M/TCVLkJpKQHRy2iegYqGYhAFNoh7F867U5rNkJh4XldIHKunmo+9GIJEIm5L3pvUk1QgNz45T9U
3mFBSF6jNIwXPoKp86VpQ5gPYwog2XQiA/OYGLwEOy6SrFX76Wv3cvQ4WNfQrlm3GfG3+w9W4wzX
D+Q4MPJ5fYoLgn67km4Ny8stT+43EthC9/pngXzHjRJUECgugCRpHvrx++lWGV/XFyM+hgsM7vJX
JKnEFG0IuZNZwbrwMhRdm6n2LD+CdsVTF9vSeOy2FIW3VsaFwXJkyt2oYGWdOrmgZ4SFvPlT9NeB
zZmBaNq5gfhWnunlbCARuQzjhxYMB8m48YwVWjuuDAsSVMhV85SuZZUV/mQBg4EJYoptClkIyAiH
yICufymh2S2AuMsisfLGB1kg2q9QttKkXwG7sog3VTbb4goRuAwDPY9oHVUVzG3x7OOS36aYrAwQ
sPeent90kduYD11xjV4WNNWZ2d9buQHiNFB5oyiHmhznL+IQE/40iZBAi0+mcpvqr9nfR5+oeC4g
uL2L0LMe9yMKQUl+26i3VffECkwu3qjtxpUuKLOeI3E+aWBI4aCTBCmn1+Rdc6rcTu3uGZOYu+BE
rm3WO5odvl8g/r2pL0hsf37Kb+mGpXzRJJw/9uYCL9wiYiZ0jPCplRFEa3Ro0QClKOCasrU9vZDf
WWonz8U+vcxDZ7oYPod6p26cN4GJnuFydw1rUVg1O+BS/zaVH2LmUOpouNzj8bB+GERu6wyKMxrw
z1OzNLDPNP1spFfjd9hjIHS06/ZKYc9KfBX4W0PPgpN+BskZUSppWk5jrA41m155neR9ZZ3yrf6U
+a+sfTvOgLoxqaeRYmGW8jF270RyfeuehfdpdPDVjZMnXBEFpTeSl3OhkvfCbV+HfY9ynoZsfIcy
L3rgg/REttr/Bd4ewg9/cDg/nPSdSpIGOMF0o+quXz52W3Hr/Cf4bYPBw4PMtX2dD97zhoaF6kMy
Bw3UoEH/JFu5ZDEAlaFjLSNjzacYCEWmyJwgPxooBMxt6sO0ScMshEAKee6mgbIB392LwXm9x6Jn
L/VRlPcG1LrWT43oe8856v8BcHd92CjqMOUZUq7ZnYx7Sk1uzPQ+3ArtRZ97CcOZVRWzDlEL1hHW
xyl/Npkd+xvnX+RplhCcRYVBHWCIHiuhxbMU/YAcApVQ5RoTO90iUhd+FZDoUYq+YPRtc6uhidYr
tYwWCT3CGFfp1NnWPMMWAreYBIFrUcydcA2uBOQES30jIhd+kMUS5n9fvAGqpkShzEJfiRQ+Rdoj
GQcn7je+iBADTYOzyBwqa3wqN/CnnCUDejqK4UaSXFqcSPa5br6iuATNFP9BzOa9WEZaBXWilYAo
x+uG2q3lamgkLq+YdGhL5oKvYeO8iHyxStHqjgYBVIr4exTtMgoqF6i6heOOGbWrFnh+j65knOCf
2SbRtdCoF3Dc+hrdCs1+rpfS6tQrh8h8Nok7VgcQMa9vpPhb/VkXd3n2HWVdNAGoHd6MeM9Qq9A2
TE64FnS/zFJxc3cbd41RZmUQs0LVm5SPffkUhUctQA/4QxxvRFwbQPwgJ2v7NssYHL88HrrsES+Y
tHQ6tO8afztGjEFU9c+K+HHsQKXoaEezt2OEL1IKdu4q8qytqSOhh7ZQEINWPdSxeIuToZgTQ38a
Jg6+fdR5MV8rt9AQ3YgQhR5nAcNZmtLEsRIGgFHlO0l6ZVtDjMLwDKMA+MQUxT0E9udHtYiNOPfn
5kY2ZR6TwksaJy6J1AP4YC7l/nrIc/S/qjkDe169USYT9B0gY6SjuGfOMTDE7c7B45xEJm0muKJr
5TLbI/3vypKN7igwmNngdo3tYQPyq5LMhx9LyNmTLFwTPEULYkBAqvv8GN0/5kewQCkvlsPc8hOZ
pH14rdwpb8SRMO5nSx/r51lkNSBgJZZuoIyGx/w5ekMyi0w5DttAbwoM7OvxoZfQRHhchxG5DfSO
zvEDsvSgmjiHCZuOTDXFCSiUver/7sabEawh6xiCjsR5gvg/EJ3LrmB0uIUaOkDa0kHbrwsaHd/8
oZl7S3dACTzl9zEIedKNwy06EEtULg0YjASdUTNqnV9GGLIttZf1dQk/kYmDgLONkUI+V1WpIKWY
ShyIBixZraNh/HIPJjGVOcxMjMbRIeeTueuYovuSICmhYGQLExt85DKQCRzBYLpx/EbDlDtmNmIw
cpYSc8yooXu9V6GtU5fRldT4yPOOmbJf/wHiY2GBMndm4geLALetVU6Zlk49eiBv5NAJ7meNCDxD
ry1vuo6c6Bg8WnuwLmOY2g09/7o4bkW8wu+6+AFcxJsGTFIDBT8gQ9vzfH13W9lAQWUVBruA4A6f
KcmZNMQolQ87Zac/hI9h6HaudsH25SWE4abQMS+c4If8WtkYm9ut77Do9oNJmTrGnBCl8BnCLMPg
qxECXIs/ySTZU28T3bbyJ/3vp0+wzD8GzGc90XFXJ3Q2YFa8Z+aR0R9tu7EY8a2xwODMhWESnZUT
MBTjCHI3GyP26Na9TZvbCaWf2ncLCSSo3j9sIW4ptCAYeAjzTddpKlHSpgDVEBanxGNwoL6V2lL6
rOYbQbLQC8yVf1TuUL2TZw+7uCbkjLSdZbXIrFWRC7op8I43zA5TFTH/JkWe0F0vwOYfswCbijz1
BwbbkMvbUXOb/imhG19MbH7/nW9+7EwCb0yapzheCsv3LJFsk74jSYIZEChihvrG3SD0Z4uTxl0N
zGANmoaxoDGCtg39MVWvgTXdZbl8KecUcR9GDbW/H3KZj/efE8Z5EJSRh7Ced7GVMa8IzjXLIdFd
16HP4Mc/GCKmzVHk1BE28RmGBjMJpDEGZH7QImk21xVzOvqIoaTOrzZ2UmQaXyNJaCdS0PXM2aEB
irWIZLNfhkp1Aq5b1iIboD6vL0jQ3gNVm3ny6f9hOAuMQkiwqBVgpIN/VbxLkE6+1yovOfWuDsY5
O9tqQ57/IB+GgUEWHLJIoMwJ7HOTL2Qd6kTKiLe6+R6TzwHDLMy/qbf0lkRmj0lkTMlhvFT5Ninc
1m0fVCG+VCCd2uAoq9dpf6kWd62x0Z0kjIaWSJz1yWhfa8Nmtgml3E+VdRk36OYlOXEttWxdpcPo
ZcH2KsYwh7r+KPXX9U8o3FCsEL2NyHzhdJ1vaFvRaWqseUMrMHFImhswr8H5Dj7XcYQGucDh4mcq
SSk6aWTsKL2M9Ust3kn1RjT0NcvyzTgWGFz4minjhP45xOjynXGnHMMO4h/1b2RzmoPx0Jiu9OQH
9uRAbM3dyk6KPJf2B5rXq0sGoyRhhG0cupfRQslmOMTDaAfkc0TVWx2vZfIPNw0m89D2LIMBEQJZ
5x/OpKPaKz42NEMFHTzAhvIZjm6gbolGCY8CyjYUrfjoa9M5nGyMWjXWYaAJyLXi9zJ6lHqvLm/0
rby40BLnJAzWgxCaj3TSNqhBGaHiJKTS0ag+qdX9stII5Ghso1VpC4k7c1XqR6NfAalX7yy607IX
UpsOxmy8dZsXRo7aYklc5IhMD2YcfAVLYvRq6gqbQB+ky+Onstbuq6Q9RTLof8JHtQQZdnir426T
osnr6Q8N+YexBDGXEYFcEEIpXXhc/3FbmzAH1ovgoU11ZmgMv01hbm15pXYlh3i63q+jzMf625GE
UsncDWng3uOsJ2BWryoduiHp8Ja2nxCbBS27zC7G0uk/1qGERTGUxf7D4j5rmOEexNsZTzwvf8Uz
/QZTH2CHdIPGxTMERJCOHzvFzy3tYNELRMPYJdIRBN31fDFVG2Olp8l8QIabQrmB+Lm9vjDhl1oA
cF8qIVI5JtCkdJiRujE5QVAtZWTX/UtWf7kQLmYw1aLLjBY4evQWZZOtI6GxpWkr9CaLtcxrXVgd
lLUxEDBjjG1mx8nrUAZOAvb5uL2nW40xwn3D/KFmoC1WQ3/ZOVYfdMgzjMCqQJENqBrs986w1egg
tPAFCnexhVXdo5gEzx/iyBqx1/g2+n1b+Zb6O40+rpuC8JpZgHE3HKh0e6LM7dSRfOVjvKjGhNPO
Uh5D6LVUBxb9WIfb2EE+VZPj6avq41dw8NoW+wFZLvIYyO46ivjeRlg894fPSmHcqrRyJFNI5ns7
uzR33avsBdAXB8evPd7mdn2r742H1n0HQbCzjiwMSv4A86llpSySNi8AXEt0PymJy4zmym/M4zqM
0EMsYDgnqEeoLPoxYEIwvEUhuHlf1gGE72oQw/5vB03O9TFCIHoBjXZwAH5qrWyz6tBbz5p2r7KX
EJ2xknJBt8Rdtz4b7/iGsJMNLQGoXuI2Q6YX0bibRKGNx49LzI8WLFdhft8aeIFYP4YonDUKCjl/
7MCcwSBdFWv90/pGCA12sQ+cq5RAia2XAX5SF/d4qj6UJeb+7itpvw4j+qAYskefM/p00Z3GGWxW
NllXNAZyfaobjWAMnKYNyxS+rBYQ346eHgW0wOPbCa4Tb4BGhu3voqdp3+6SD4wZJlsPq01AzkiN
IpADeW5xjk/tZ370L7pLTKoOlT19yjaU+qTd+h6KPtVygZzJWkFiVFlEsYfdyyC7g3mnmK96/w93
5xKFi8D8GOZAGFY1pr8HcEoFid0Mb431ub4YkSNBPV+fRzPBeMJ7MKMv6hidQbOMrAN9UluHquvf
E9bBNS5AeG9F1VIO1QogDIO3WfBgMdeCbGxl1/FlXcRuCSLq9WWJ7rYlImcTUNGzMMoPRIPtNCgn
qjjjqj3mp/4DUu0bYBt7yPswarWdOvYAk4rHpHWH7olsXGeiXuBZvxMNuSjCYryDs4amkbRqbJEJ
1Kv60QQjxWEY1Z3JplerUBI76SG6NtTV6EZBp15QI33tC4YEfuxZ0S9oW570rN+RYWo2yrWiqAil
R+R3DaghoOh8HqlYaquFkA9AlNxJyHBFoEDykZ58jw272SKdFm3zEos7dxV64CXoAKMAyXqoJIA2
tvqlbfW1ig73EoTbaIREAR3nYbkcBKt9oLhF2l1nUmJP/9S288VIi6cw5mf5jCvCPhrWwYCrT3H1
IbHD/H39EAg/zkx5+/8A81oXIasc08AyMwAECvrHMTw2izv63XOheUq+xbMrullAM2ZC9RCE2eTr
jbMAa6k2ytGgzU0Wb2X/i/W79cWIvv7y73OLYWGrmYFP8CJF2SIgtRuajw0U6tZRRFu2RJn/fbGK
HIVjP8MQv1PEx07f+zKIHTonpXjhPqwjCdcDdhOMDuI2RuHtHCnts4LSeept1GIwV+9I6+9Uc8Nv
CD/KH5Cv6Gu5HN3v1FoGiI+xb2ruQ0hBry9DdF5MTAkQFaaMqja3jLzCVMYQ45oi7DCBZDm38+E+
/pcOtwXKdxpcHZUyFetQg12mfA7gMltfxndNBlxRJuj9DDqrkyo6t44WfNtBMQLBQDkn147ILRjt
TTTsE9ml/rGsXnBCk2ZfBhE6LF0dr8z1XyDeyP9+gMFVEMBoDm7xOQcwS5pV1PaNp6J+HbrjOozY
7P7AcA47kCOlUGqsU1FCm+JuSB+srdBFeIigH6YirWChKXH+DQur80dSgw8OCZocZHTVgx4d5fxY
1F68lbsU3fLmAoj3CWoxBnGIdBiyiGp/1fdPo3TQmtcqO2hb9bHvqk6zhSzAONegFVZbWQxgkOyY
duaDZUf2GNtGaN+e7JeXybG9k+cZ9oFs1TeFp3iBzD3U+yLO09EEcoza3wTSrzLauMaFveHLxXHm
H2d9bAUDIMhNm7n1veRI15LD9sGV6TGXHUvHswcveOjd/Ek7Be7We1b4JFv8AN78c1oZ4STBZuib
8hBcF88gPGzs+OE3SCVulbuL1q3s6mqLlnfDgHjSyEIdtHqkQFWzEEzKqBOeaHtijaslb6mx0Q4m
AqMzzx6SOpgp51nip8DS0nZ2xkNS7CJVdVpTP7ZTdYDCFKjFBrupyo3mH6Fbo2Sm20cXtYri7vlR
JI0fRX6K0LSIHJ/IUGawCYlAO3njQ/+M2pH/G7GyHbPrRD2ZidsM+3V/I3zgL3/BbNwLZyDRCio/
HX5BUFyrgzsFrt7vyvQqDK4q2Fd87+PB+y+YyJvNBTAVtHLcqtGs2DRRa+FRg0nBXkOHxW1U3krV
ZWiANNsADVCRzOprG7Dzn+VTxmgrw+2BIXZwUXEeIqU0z3IDsFZOpA8IaNYopVj9ZTtI2TGv55kD
tGnvGSbCwXEeEzxI1B6PVDrJ+GVoe+na/l/6KedioExUTDej3e18+9sYdNqVGmTQPbyvyUtaEXzz
v2bqn1NfCxAuMlfzaWwyP8wcDcrw4YVBbxAuxf3G/orc4BKF+6rpOJmdJGMpeGfYJiO2udW6LbqD
lwicrfqyksm5AgQ9ueszZA2BAWWmcKsxR3RBWqDkhT74fDD5YCOhcsFKaLg6UlA9x6Z1WynSNTGG
SzBO7Gu1OawbpnDj/sDxvjXJolif/ChzOr3dD8pwN8HxrEOIwgprZjKC8CTGY3kiBUPx9S7IAFGX
vwgoIpLQ64Mf/4CBoUo4T4ThJh8xM2SPc2uamRTkws6bV0Y/S3QxrYMI9+oPCB8xD6iEar0FwgFa
t06lyehe2jBjARMWTotCIdcOSggYAXcki6D3g9zHOsLIZpmdfUo30eVwWe7yS7zRopPp9bjxJs+4
Di+2vpOwao/uarDngmsWI77cRa8g30NZDRMvQqezbNyzp+SK9Q/JMXHjPVot1rdTaOl/PAOfb9QT
ELQGDexiBI9lEfxqwdSZWB95ebs5TSw0wT9QfN5R0UbaRxFWNgSpG8XTKRpCVx36jRKsqHEQJOyY
90ftGpyXPBdVZqRVJzOwyUIcemedNCe4CH5Xh/AluCt/IvFI7mlpqx8gOJxr9rlT5MfkZX1XBUs9
+wlcQNgadaAzqcygjT36mj36snyL8c/YdCHWkUbeOpoowUoVKHKgORRskeiXPL9DZJL6BPrTcO9Z
bEN10jH1k4+mxdZEg45TTgmEv8KDkt6SqtnFzRaRpCBuOoPnbhe5U+PESCr4Fm0noTQFDubOtTBM
Q+QbWdqIhEXxyhkad8vUmGpOkghohNw3SDdMjQcGedsMn1uCix0JuJPf/MPVdgbKXTz6CC3CRsUO
h+VNCc2QafN5KXq+nEHMNrWIwwJCi0xKsS5JuvP1XU09EgauJl/p/msieVEu2dUHgax4HHph9BLG
7TyqgKyOY6JrO7rsoeEZ/BjZI+22tMPEe27oKtzRbGN8VzwG8jMGivgMjdXPGaiwund92vUl3WfV
oza5MD4M7WzO6AtOERS8TFRC5uI6lCPOd4REOjRyKTZ9vJB/az8YBnYOzNWd5FF32ksIjXq9jJ78
jcMk8Ih4xkOLyjTRF6vyWb8wlppcUnF2h93oqe/+m+pNoNTIil3wO782dtmNBcs+xndb945wubNM
IDHBdKTz1448aj5TMLTv+IMdk2ejuIqb3frihGvD0wYjSUhpmjyDVCrJZCAm6NhqlezN4Zea7kbo
tA35foj361CCUO2Lmet/UNyJYWhMpUYBqFBxUwmTKAcr349bogKCaOAMhTs0YG5qLFYDhSb7Qb2p
6dZMgfCjLHaMy2BAqbdQywgAMSTQgqeo24XRxriT6MpHZ/9cgJl7wb/Nn4ZhBUWWDjOPZiR7GOK1
qeJlyc/Eh27iiWA2OdmlkQpuiq2JIdG5PkPm7imJpGA5JvO0JbtrURaH1Gj8E8lBCMJEpQuBhM30
lhASDAFo7ETXDpKrs4ku3JxixX5KOhRKkKVJoZwAzpYWDPoNFF5bCDy3oIzA+8FdN0bBV8T01R9Q
fp0Q6x2TuQE9n24L41ZWPo3h1zqE4BI8g+DitsoPJsIGQAQU42RQiIXSdnCiNqTk14G++ia5V+wS
iS/W1V2j94oMJFL2j3rLLmJ/tGNMFNaYYU8a4jbks0pfDeUBYTgzTtkQegpF3w215QQkE3p4jDpj
B/1pNzCeVF92MvVXBKYVNFHanZ7fDr1+E4Moaf13CxzC2c/mg5SoCxW9xs/ukM9Qi12vPFvol8y9
dRjhdwBjLnoKLXTz8rnNQAt9yIBiGmc0Ju05sqzsLYAZgpxZIyHidx2evckNEPbIICz9+9cJlF5n
3V6MSVP5G28shCAz8BJF6NhKHwr5Mk83VvfdkPH3zVkoUUdfOZZ5fnqyrowqP8bfr1GotVgAmblk
Z8mv63so6C4EDBp3kSlBnQ5Y5zBzw4de6Bi6T6P7CqIJyU4m+yFwjSDAKMWNPrmss03r1DjsUYc4
s+Ootl7upi3XKFou9LIwMoYlgwCOs5kmLJV4VLFcVvwuEuPUjNJ+bNWtTunv1+KsfWMYoLyA1CtI
AM6X26S5wtKGIQk32vqjvO9c+Tm78E/mlV45jW1eZR+5k12mF1tUTl8sCednGcgmFEwMULJZqByf
I0+y3EqlDAfcG8YEFW+8Sz8VtBtejoXazYrLDXr5GzZ10JQk9V0xpGBbmDKlIq4SRcWtgtTUDXq3
6ggMFlZtuKT3Va+vqw4d8kab5bakpkFhNywJH32zrR/7qcC3I3JCD6of//19PPek4s7HjMp8+Hj7
9Auw2Yezo4VgvaX54KTamLYTfaslAnchjwx1/DIBwlDcddB86R/k+NJKatsiD+unYDbyb98Gfesg
dENu1uRvKtZmqaHFFboGtAB5ptJsvdRKIU4lUWozNTuNVYrnRgqCAsSMW62ZAqkJmAbecpD5wIDW
t5EOxU/RM1/BkcVH9c1/J3Z5kpBvtxztiGGm1w7p9kPf27l9kd1o1+Hvv++iOcP/usgXF7WkDFYl
W8Av0s/AuPSjfee/6Nl+fZOFJ/zPKr9iowWKnpRdrM+T0bS+TxJXqUDTpzytYwhNBuwLGCgBmTde
FOeHrK0xMFmSbh7kK2/VVr8KLbI3/AnhRmFTyd8INr7HpDgDmAajGCCmkAjhni01I1KgtFgSRhjB
iazaavi+vqDvdxwQrFkRFWkiBf/jFuR3FVhEepjGdI1xAJkd/NDLe1unTrjZaT7/XP4YLMAsru4J
Mt+gyucxyIq5mXrVj/uMeTTxlOBgaLuBuEV9k0Vu4R8oSTZiBgFf5dlK+SFQX8ooPirA2XV9Jw+2
9GQ5o9fvP9Ir3b1qQjt0zf2LcrCDI+RmMNBSOqOdO9TpPShMb/0ckbEut4JPdGiYsmLzvsvsVKGi
aR2CcLf+aUVOZwnBGU8ZWr6vzFOvbeq2wxF0XbhsoV8WWzuJOnVxWIcT1J/mDcYdj3wVjIlPHQ15
kmg5ukidoNzVza08varxgdY3I0ZPm9+UHFPtrZR6dGYlTiG/1/pGtk50WODgEMygwx0PAu7C8JkR
xC3BejPwC2KI2u7UDQ8jRDDnBmAVzJyYMzk/LPJUlolqzC2yBGP12ZUcbRIkz9+dPyKQ/8A9jiOP
IQHuPFZMkpmfYGAGWue+cZmN94p1kJKroPEKww2sxGY1Gt3w30b5UOQIFsD82UzMLmi6DsAYVrOk
vUJ+xs21Mj7V5YXy9z38cGl/FskfxXiEKyrnRZZBsavH93JSL6Qw2nCeWyvijxjLU2Och7lCsFkb
002aX+Il4hs/5ebwf6R9147kONPsEwmQN7dy5bqqvb0Rpmem5T1Fmac/oT7YGRVLfxG738ViF2hg
o0gmk6k0EWh05qCtXejlmpjb1qFtr03FeU3ovTI+WrJP+vfrN2zt8cHMvjhTABloQmdso6o0aJsQ
jO2agYqWlSb+HVNZsPsS0pXREE4eeBp5dH9rmzin6VBgRde7yRJ2D0KkxNbciJenj4RAk8sRxOdS
skdr3/NYUFe2UJo1yL5ZR8B1w6wPvPVSKejAIhYSv7KqP1VEn/zMAM/89Z2c/0/MLZNAbYX6Hz7s
Zvac84scigE+fEGl5cRFbEtjfArLOwwznQSp2lfKKRIV39QQHl9HXakGYQ7uL+xF2WLo8Mpr8B/x
YG0xFw3RSMMN4xdllLeCoO/b6qkJowONWhcBLzjEVDxRrWonU4EWy2c1ibZqpzqq9PP6D7swLOT7
UWqDoC9oAaHEzEQ1pRLI6HYv4FjQmFZ27zVklVox3hVduEdCfncd7cKkGLT574s4DbFOoneQsHRo
vROk56TZa310P0GzpMQwhWLytA95q2MOu8gnmsQN8LJ28HNDuav0FiwUmReT5DSUcsY55ovsxPn6
2AY2E2qEhhFD15pKBAnYp6b9qo1fA29o7TLXx+Cwn5pmECdVARxiyR9tmkR2kxTCAUzCN3Keg0V1
GHQPMnElJu/z3CMy/RJIlXL8Hm+1jJdtY6irS/NqG8GXTbdCr26HGaPBsDhAq8doobHFMpCnBWH1
udlYsp7L1ohjjKpjXvtDeo83xNab14jXGrBqoAsk9RypFwyrmAYgWfILKlzS4BdoAysgfpeadtjz
nNHqDkJsD3l6yJ0iT3IOp0K2hcR0PscaSFB/zeF5yCQfdYxzX796PKj574urlzRpJVYKoCpDejTl
/j3RkCLt9V2j8UjLLpz5bJ2LVTE+pU2EopAJNlENrXvV0tGU332qZstZ0fotWOAw3iRRUV/vo6rF
ZKynTG4B4V05qtwCtlFnTxgSz0HbgVFxXgzD20rGq6RGNHRlg62sFWStZKu0s6ZDc37p9gVEQa+f
2+XU6PdugqUbouNoI2GzaHVeVqIlAU1Lht9ZJTno5Lo1h3BH8vgtKHKkQdvuK9EgF2cVN5EpopGl
dZM6cFHDflUx0Hv9B82rO3tAz38P22ZCBaOo+u571wtbglKoCcr9LNI9rfQF3c0wqtv2HAewtuNQ
7kBRA0kUxCOMRQllpilD0eCkxbK3MQXkQbjHnarGxZPCSQ1d1hawwCUYY1YZFUqTDoi18/qgQHhU
d9T4ps/d0niOdTuzXiNUNa7v6WWqlMFkTCqvJ4JZRmCq0r6Ib3OCjaxckjymiF87Vy2PobhNE69t
7IAcR3Mr9fuIPBgxAr9DHPJaUddu8GILWKodQRiVSMnwc1ot/OjT9pcupxuojfzbz7bvVaNFEj3l
M60p4/4kfAMocQmYxEDHkl68IxF5f31n154OpBD/QDBuzwoVPcBYEDY2ae1WPbR4/CfhTkpfApGT
T+FBMUaqW2Tm58PFaEAcFOX3rVD7lXHQhAJf3JydWz+gv8tibJS0UZBn6PBx4IgccXBDAV2GPPXS
dZBZoRq5Q9QimAWlg2XGrYBblyIQRZDh5GFwqJSCc0Rrby6oy//AMGtp4qwM6qltnak4Ds2TLrRv
bXEqMwIRncGOVIv7pT2HR6wLWyIyt21S1EJMCBC7YnCicmv9xuKU01jZ+1gAK7fTUZ5K26pxyKDG
s0AKgy8BJoQhiENJN2AvxZDcJGjAEozey8gJs9FE4ZWC5yjlYn0LMCaKqbKwCLUY64srxRvAOR/l
6PKuGieofBpKtkQx7/JSWvcYwwW5I8jiMx5ZxurjDDarPwtm7nZYTBlSv1gwNLWs4GNQH8DwnxNP
FfCCVV7QN7ap3rbG+/X7zsVlLnxlGKAwbYHboGEJJRGR3kNEuZb9qk4xspbblQ4ONtWVEBlch169
LosVM9elyKmQFCOQK6T4Rbqf9GFDeV8060c7j1sgcELydjbtRRgn9JNYCmHXOvIkuqBywFcT6d6u
L+Q7nr60n78gTGDfWw0xrIG0jmRBNQMhzqtlbRrhJldPNIZi56slb1pyMsufxOJs4qozkP9CM/dE
qFNVoBaglYw4nSZC1uoJiYjKbkRHt7aVYPBKJGvxjK7I0DVAkxC6dRhnoFVFIoYTEIXqaaRHYtlG
7AdVb2dKbXdky59Ln3PdF9v7F5F9XakpZ+1YAJEaGyJ7enk3phMm9kq3iGZqJQzMVija/esxmvm1
VWVoGKFBBIJ3jFeYmjyfULJvnEx6qYbItjJq93G364J3pf9o62l73YxWN3aBx3iAGoX6pKeofWrW
tFGmYSP3oleV0Bm26G1Y6xtxZhvIJPc67KoFLWAZB5APdFDEGVa2hBch+KRZHdlEGf1S+ZBo7vVy
xfsQWb35KC3jmYSGucQ2RHURBNLIhJ2N5dGX5eFZmqpjDL4s05xOifQcS+N2CPEzjDGuEMChfdQS
XsXUss022JQ6b4hy1UmocyYZvUAWxt3OnYSK9uYu0czGmephk8ndwxApu+u7vPqe/YHQWe0kWuFL
Z4oAAXWHXjshKk7Sjali+JgT6ayG/gsg1uF1mpEjV4a3Sw+cGE1tHeo1GLrYFtwi1fox/rNtICQ/
3zbMkZexOB8jJVuq35v9K5F43mb962KxHsbBFTqZxJFgPQZk56ik2D3aTtNsHwcozxQexqnlEN9V
LW94gwvMXH+0ondVJAGYisSD5hdGnUGqtKWYV2kGe9S3Sn2qDU5sx9tSxgeYtEzNRABoIbsGBgaC
cGO0lPOJvAqCWWToxOAfNCWen5tSZPlgzudWoB1hiKuNOuoeSGo4T9OqyS9gGMdSy/poJjpgkFi2
u+qzwXRRWKJPK/GDYOCArZr9AowJJiSLGGUzAqweC3vMThVVnTH80Za84gUPaHani4BCD6UGwTeA
4uIu6TcSFmWY4Lfk1Jh4Z8S4JK3CA5AmMATRwId1mD9G4uiDNf3xultah0FrMaZSMQjF0nnVVRnl
7QS3BPkvu1dGJEgfB/DL/G8ojKMo0qoJkVNvnIFoW8mKnsY63iSFxRFHWX3JMHT9z2IYV9HFRhZ2
pgUfiw/KKdqoQeFp8ZbgO6WGNCDvs4i3d4yDMJugV7sScBjhg3ZUJVM7iXnFb96amLuKLEBk6QO2
LkefltvIVpTY8ZT/iDNz8gg6C1sMy/SKp2RT93T91NY/DfBUiUgYI9hji2hqJ0Sk70Fl3xBPaw5T
54Hx1FbKU1XuLeImht3VjR1iAvw68Opz/Bf3e9RkccWKcKpHmmLNkyTbGVosg4EXgayGlAsI5pUc
qUCyTAKEWaAbEquojK0OR4vxlBTC92Pn66Ofhf+6UXEOKRewzEUwigJtZxQmownGbqi6l6nJNtc3
b9UqFxDMJdD0uGvFFodmlccmL9DB9mRwlc1WQ9UFCGP6oHw0hRG0mA5ym1A227Xz4Kis2C0OTB8e
SLqfhO31dfGMgrkIWS/mRScDsgjQiGVk+6AsPq5DrLr2xaqYB0tXAhSjTPjcGv1QRXMsgnLT6ccY
9CD/BQgKiMhtzDQUzBkletQHqiI0IJXHTFuehI4MNmQ6FHZp8mjsV19hMFf/g8UcVQOhDaJbsIdc
O+DjaZAaVyGuEjmi9F8y3WDt+APFHFGbYViqqAAlKd2NEo5Ooj4MOcrGYhd+0ibbKSi891XAEzFb
N/m/uMy5qWI60CTFdsrw8R3YtTAyEA49J8+96okXq2MiDCW1+kCZV2eCmTt7qMDqI6EBhGh+1Vge
tyVp3Rj/Lmr+OQsnOHW0s6Qci8pCj6JOQKuN0n6oevc/2iITaEjZrC0jYllyTexh/varY9Qm0seu
5Ek8/x8Pyj9rktiPoMIU8iA2gWVB1ajfReBPTQuQ6DkT9CSz9HGyvgbxqVR5k76XNArffvcvMOPu
IeCQ6VMO4LiFPEvy1QZW6JuDaBMEJGBB3+TVI6WjbVHT7fHJWVGwzkDCV1agQUCNh0Gt78Zc5BX+
rpsUGjrOz7gghop+EZwxSZ4JPWjmPSmjfZK96PpH2uick1532uBZkGQUwKC+eo6mSGNVNRnevAZi
uTEkd8rBjpXWLqTdUPyALKttRc5/cHTfo2QQk8MENOMRhjSQ5RjKuQ7yN5gV9KBM3Cq/ax6793oC
boHDeAChG5OkDbA0A5wcxS6HArPwM2u2Ob0fpY0k46391XTPdXaPcS/3+hpXD3GBzfgF1axlos9v
Oqh+Mh1dU+lLi9JmZ/pdiAEs3kzkql9YwDF+Qa9aKZEI4ML8dx2f1MqpzdtC4yxq9bVdoDBeobUS
HUNKQKHptNO07pfU/Wspw/lO/oFAPevcHDMxsaoiBkRcN24EvyYoszBvVvvXz2f1dTBRBkVDkapa
MmODYJ2WSZJj3k4eyqOgKkc9F1/0xni4DrPu3BY4jA1iaiLtAgU+RulfUSOB5mAS+4pkEy30xMYV
ui044CJweXJw52t7kR1d4DL2J49C23YTcNHSZje03geTYuPj0Q2KwS7SxousH20R/awSYle1YRdd
e2MYoHG7/jtW7XLxMxi7VKAmp/Rk9mVZt6/U6tCiWyiHbLUs8DihVkOaBRRjnLmlVT2+vhqny39p
MJwmwccdGmn7VxCVbv+nZV3wwLdpUKD1FNet8cMohriJa42OqHJCz1UnMl8IsGyBFoZV1FXVQU+M
HkZajxu1/Y0WkApjgbHoauS5EVvO7V59CRZozFlZnZESY8BZif2H3Dzr9CBbL30QYX7kUFT+SHg6
MTxA5sTSNhDUspyXVyR2qDuFcJTQot+Up1zxNN1TeOmgVf/1d4Vsi64WRZDtkCNcehNEAMg0TAl5
um4Z6z0ICwwmqAha9JEUAxYlZuK9FfeW3WYlxTinTF0pG06QG7wVSfuzUfrJMdTpuQ2mnWAGyB/G
t3Ez85k1WeKVmRI4BQWhSj+W4NC2AoHzCl8yFeBXYsoK0n7z5MJFZ2oWCETMDUjFZgrqxW24wYQT
RmjKaisnmEOs031EyUatUnBIwlMl/W4g1n9JAi1/BOMfVeQDUUvFj5DK+x6KVjoqmnnBS8+tuuEl
DOMOVZIL4E7GyePhaky/bW+m/kUXdCfO3trkWSy3Wr2rJ473X39k/txfSz5/zAJM0mlRDVtIxGkv
oFCUVeoprFOe8CgPh4nhDFNMqsTAzUXadqsEpVcbaK9XeVn3dXcEEh9DRJ1PZzllMIFVokEKyzH0
Z6pPdpu7HcHs4eiBJkfUeePeq4c2zyVDBAaUn2jcPt++sDeGIFVxaFnqZMZol91NjmoilBSG6NgX
WwvdrgJE3gqNczVW/cQCeP774isrjC0IQ6L074xGvRGGftPzhBVX38UFAhN+ZFGuIXbCVg4mkgqT
X+mBmxrbUjU4D/Dqqwg6PAyUWBZ6o5k9BHOWNZQ9TKOIHrTai1G6FxGGqh5GgDlQq1a4gGJ2LRhk
KhbFDFXfq1Jv660I/uLEv+5geSjMzuVhBIGW+bNeiG8slJhj9A1y+VlXXya0yYKm11DQ386ARD26
jpQWxyOBLziMb0YoSohgq2lvrcxLICxWK5yn/pK0+NsbY2hFRC+mBlGic5urMprmqQFIUtjpUXsY
7/Sn9iTfBb7ozppzGGOnu/ALUdz1/Vy71N/DMv8flw1l5CYtEuk76zTtTMPT0IKZ3MnhoZPcMeHU
sS7nKM8XyRYW4kJPKSJfPI4byw49I7RDW3UmW7/L9zl09qzJfhXt7Ln2Qxc0BGjhFzjVgLX7sFwu
65IJUWJdhflMg98lh3FEGurJbFxd+nF9X1crhUsk5uZpuVXIfQgkOTnAJXdj5yriQdPQo6BsG92v
c92peSNrlxMSzA4zl9A0aShTATvc2uVxQlyPkVx7CKEyY0ev5Dl4OBDFxvyE+yPwQl45W+EZE3Nv
5CmNRZrAY4MHzg+e9LvktXUNL/ZQdtuEOND7xDVd1Wl22kPtCh8ExAyb9q2CdUOQe4s4yQJbZrLb
Ku+ND0nbQ8z7MFpz7fPMvqFbMjRD2PlTDDRNaZIneMOGUxAPYCbgPVtrDmoZajDn3hQ5ycQRj0cR
2BoIRIR8E3Bb3ldzG0sU5pybTIvVaX6icjh0SLAZ2RFkCmr0S+nQPJEJkAvxavF5Eje95Wuj6F23
7rX3awnPfCsI1YDm2hzwai3s08k49NkXCElf25GnicvbTsYvNlQsiwLc344x3mnS80gfSfB1fTEc
CPazIOmyrjBCLEZOJ0eOZZB/Tv6UFe51mNV4ZrFp7NTeZFqR1vXzpoGbC1/keIs7c9fIt1TzeulX
Ih1KyRX1fHcdl7c8xuWF0UAlMQJsqL01qJtR6V6TX69jrF/8P98SbKimmZjqziucUtyjc4+ClKkX
3kyzPzSa/JmYj60Zb68jrl/kv4jMBRittMnUAIhNfQxERIE5hCY4b+MqhjQzlM78OBcdSQVEkqV+
vmRyF51Kq0d6xFLL7uf1lazunaRaJqSYZVNj905EBxDkF2aUWndHwR4h+gN1ellQIFRzG6Ja97/h
MTuXh9OYgqIG30L1Q6PeBqmfjjeJ+Z4H9wO4Wa6DrRrfYnHz3xehtCHGSSrqABvphC7kXZO2mAXn
tOqueqMFyPz3BUga0h4lb4AEfe2B5sgRYwvf3+YtGj04Zsc7LOZDUg+LRE5FQIESUrHQsuKR6XMc
HhX5IBBObWl176D5p4FKG1OPbGreIO1YZQHecgM8wGO/l0w3rnlT5+sx2QKFMYdClSshmz+NzWN0
22ynLapXu/xYQb8osVG4Le3YVXaFIxxzX8zt7Gh6Muf8LqlX5qhl8RsYKyGdCnqNFFeA/ryFBk74
gp6+X29PsgZdt9qljrYxnMkZX02vc5T9pDnEVzm/YXVCaPkbGCNCbnTI2xD70IG1wM17R3sYDu2G
bpPP+md0r4C+0UMZTPKuX5D1iG2xdsaiskIe9bYGLqSSTMHG5N+BbOVfwa9OsVFbEn3Zrj9RJb2t
0KVseDmv6WH18izwZ4tfXJ5AVdPUioGvPR4tEDW8Bjd94uHsRR9SXA/dIXiQTyDoCD+vL5yHyzzs
id5Wml7gzEFpHSOFoB4nweNKvHJQvqP0xeqMFM3fg4LVxc1nEhwgGZBCPH2qOZ9v849l0+0L4/l+
+hcwstYGSmLNmwhO1SwyfisIsyFOYIvK1xSJiPxF5G15LbOrzujv0X1n+BaoajE1ER2B2lW/hEB1
sxTkIxlozp505A3j1r9+Ype0mOfX9DsoXeCFVW4J3Zw/HR0IIIGkzDHe8C9MCxonrbWJ9y5+Ekd8
EG6KDcG0tZPdCzfj5vqv4HjFbxaNxY8gCnhmKwF2U0OoZeglv1QdKJ7/l3drsbWMRypBD0+j2W7q
pgDlQe1oyitJeSEh7wBn612sJWuKuU0BKGLys5W8tnPr6KeWehCCtBMekfbl1xnIJjGmDkpLsOqD
fppZUxMmtDQKMCyYJVR5hS5EhlcrRdnJrDh5Afnc9G5ambWLla7fJuqYuk2HVi+7kknqhGQK7HpK
o9eiqcS7IpCTwBV7omXboE071S77geyLQRliG9ogimtgivRXl9CwRyiTD7+yIlF/R0ET+606jAPs
U5c/Ddpou6If08MYmt0AFuBmeuisRgJzgZi+B20d7yDR3OJrOW7zG6HorGMq0vLuuk1dnAN2BmGe
BnlP1UDLHLMzYSeqNJ+FPoxRiDeCPmGeoLZ2qIw3O0VBzWU0zcAeS5XurwNffscBGb0+MxE4hjIv
JlHivAJzhAEafPm+w6uXe4oMHh1xN+1LH5/D4lO7vY54EdMygPK5yYFKDqTF37z77b0CRnCDJxNx
4XEZAOb7l6ghMQXYEfp9PJAYlgJ69WMRXT/u9YVc+IEZB5MCmPjW8R9sH6JQ07qLZ/55U6+9rktP
BZroO9pwWm4v4wLgoPwGZWQw84DnjynoVGqQIOjHwwGS394D8fi2vFESpzoE21C2rY1W2cUGMhyc
L6q1bVzCMueUJURSowqwUrsH5Zyg/BrLY4Y5ouu7eNkEg+VJMgjipXlxJst0i2EeSupIhQ4DbQrR
iaKIHnHN+6+4E9qtqHZmaOtpNXyahdqdiqGvEJZQxELoiGz3SNE3D1laovueCFP+3MRqeldnQvdZ
WcLEuaUrpgv6YZCOzBzE+BxjIiWMhtVJn/ZgPjZ7NxbgnngFwvn/cPaMg5UfmkZgHoTKlGIZjB/o
I0ntaQObkkenkTy58Ggn221B7YbbCL9ywKAM0XRw2lsWWG2Ze0JFFTnfb2b70qbFRzPckhK5Zc6e
rZ3vGQwT3tO+r4dkBEf/uLEew8yWnfLBOGS3wV3skC8QJaRoaPJRSHFrTmR5GS7Mu4lPF0iLQFXN
ZOU0VCUlQZqCu1961B7VveoJXvKp3n9qJxra1El3YAjutmNuO/FOccZtsul5jDErJnP2E5hblGpW
LJvjLB9QvOvmMeE1HVzmdJg1MqeYiDHV5nKRo/2cpWIC6BxRW3Vj2RYjr/vUeV8pKy/V2YKY44zi
DLJkESw02nXHUseXSnAzbVTQa+wx73IPSs5XUPc6L8oTeed4Ct5eMpdDEDIlU2UstXlLdsUuNl36
qkIdxpZmQ3LIQ+r/+7fqbLFMeBQhZ0CzWaXARBOsKHjhwMuF8NbEuJRETHSSz2sq5HSn02SL6vf1
bVu/5n8vwXygixCvrqKsnkasoS5C31KQ5h5edTAs80aFV3GQPQJLLKQWEOWd42hUqiKKkRAnhxyG
Ntih+QMj0RZGsq+vZ+XZ1dAr8AeHMUAd9J4jPmxyJxTuMOiJ9hqh41na/KReuOEFBmNpqR7I7UCB
MYUPSQAt19wrDLSI9FsyHeXmPi52ovUD40nXl8bbQsbcdDQrCrE5OwsVQ7P4qqpFpyoPCu+oeFvI
Gl1UjsTqsLzAfNSq2yaE8C+PVYiHwZjdWE5BLhNgNOHDZG7L3oH4KC92WL09IMo1EbpCapXlNutM
OQ7VFhtWW5CN1Vwr3oL+emZiNcRnlNbU+KXJHtsAX1D4VuuyJ4EXBF5W2Wb/O/OrIT+LGYrvzNLi
epVtDZXTEmbf1b5i3NPchyaRP9ROkCN3ArU+cbjJSv+6oazFhJolz1RrsFL0EDInSLRIb8YYMW7j
Di4EDz+n3MYnm+VkdnirOdVRfBgEm8tvMt9h9l4sYZlDTQQlwS5AHkzfQEB9O/ihbTeHwene6sf6
YHBKpWvXYYnGJGgMPZ3GRjJQLMy3lXpEZ53Zug3lXLr5N19ZE0uE01i5GZEZRWveispVp6NJKztF
AXPwg/zt+sGthiSLNbHs0pJQD1MtA621ww0IP3Bkya1xQgiU2KjTQYvmLXQrN3p4VPZosk/cHs2u
vHmfy5QfjHb5K5iopBy6igQRzGe6/YhR7Z+2IOV6tLzf8q71A7vZVJiZPxwGjl9d8wmzILIKnhgD
jdeM1U6VlJamiFAwa9ymacCIB/7kh+s7vPZBi7X9BWFstJ8kM21GrI341NW23QkiKj/ym94NbLrp
t+Ds4ACuPRZLQMZMu0ay5FYCoLyRMj/YDE/hffk2TI6k25Ak+Q/PnwUtKgmh+/f88fkzi2Y81arn
eC8uEDzfkGTb8744V49JwRcBGM2QqGFVYsu+Sfp4gEubFYSiWQERRO+Us4411239BWE59gYzMpJp
AgipngLI2cRcvmDOMliOjR7fcGOS4wUS6sqGeIbe7QPeacwWe+E8VIingi/+m+T//DTy0cC71EMb
jkg34O/p6Ds1fCXdjf0Lx8pWV6OCNRT0BJAH/P7MWrwznZIY4Rjg7nTO8JPAReS24cPl2/JjvJuc
6n5wuMxsq2e0wGSukgn6N6qHsLXBV7/SQ++Z7rQpb7JTvSNO6Gs73ojlfFUut/PvIpmrlGmk0SEb
CLqXTfiQP8c36W7wKiR0r2/mqsv/uy52klOr4ghtnoChvoEmHLv1NSyHcrwdD4XJ2yRFNEpKPe/e
z8kN74MbucRHLq/lhbNl3w/Owi7MUA5I1gMluQEHhROh34V6sc97i1fjHDSG/WN/bJzTSSoJkwE4
6r2Ep58cGg8Jybds099fPxyOoX+L3y4WNMlGrqIfbBYO3E6BGza7QH6+DrH20YygCQzN0DyemQYY
O+tKAvaECUJ3UvZeCXskfd2SeqP+EBi+aW1S+csQ/dLglFNX4hmgKiBTmu/vxciHFnWBDn0dhN0W
RZsHgbbntkb2ueTkPf6P5RkYkZYtCJCIjOVJWZe1cp5C2UnvvBIdq4H5Wopv0P6GCqfkQRMM+rkC
xCtBhxdO6ef13V3xGnNE+gddPveJNE1FwYRIGFRsMelhniReXmd1H3VkdeALkSpmHXtm0JZA+AHL
Q3idCl/D8CBEx4gX2q8YIgD+wjDrIJFCMCQGGCW8CZMbGm21wP8PW7WAmOPtM1sXzDpMc8iLySB2
R7tqFT5dR+AtYj6sBYLQhA2S/lgE6i52aX2hox7iLJzi41rMpUNbUQe7pQIC9+/PlQXK1JqpUMlA
SULVrmZyHFQBC8UuihNSusAbNHdqwRr0PHTPAa+lbsUFnqHP9rJATwWFJoIIg8tpsmkt41Gk9WE0
ChusgR5EM9xkyGGI7eb61q68/WewTDQbZ0mIvCoWPSkPbXCTacdBeleaD2XihEqXZ4iUsKGK8jwn
BuEKxlvlbV+jldlIMDQvRnba1adcF+xMjDj+6XIfZ9p/EGih3R3p4IsMDulqUow6+N0K0Ct3x2p4
7OvR6ZWdSDbUuCt46pxrC4P8LAT2cI1FyJyeH9xQgdq0qgw010NXRXpOowehfb9+SBwItrVO6/TC
CkpAVFDTbdQ3pdPddnSvg6wIJ3zrlyng40JMC72+84UE4HlB8stMQQ0BhVizcvIvy8asmWKTxjY+
hKP+mLq8xplLP3sOypj9KFRG3w8ArcFBiA4nt+fF6Ctfq4AwVRQlFQnaJWzpqQbFVRRDzcCpveKJ
+uCQ95NNsbNusl2r26VTbJXixdhUzn1vWzfJxrrhSeBe+vrzX8A44VwV9EKM8QsMalfCTpM9qlB8
jbxcP8EVGLAOzVU8jLnNt/r8AHG9cmp1MRbYPWvWQRl8Q3zqJM5FvpzNUk0w083kRrII5pLv7/KF
pxJb2arzLEeuwc4f0heJogc9kRwk7O14H28CN7MVyHgdqRf6+SNXkOzbD5/H1+f4zIWrs0luLYQg
TreffEgx+uq7dEK7LjrezeMvY/Pj1/VtXXkYzgDZSLsTQVeXmAAMPsBs3ItO+kIPkm152rEbfOkr
sXubA3npllEohXoWPpHhNDVWKDQRR6HRMLeD1JjwmNzVJ/oIqV39ZuaLtKeN9SE5qVsHjqJxvyvW
rAh61yZkw6D2A1m2cyvShFGX0iCEFWVBhh6f4CETu1M/Ce1OEgMe9cjaQpdo869ZGFNqaMkkKELq
FDE4MdXqx1BkT3L4bk7ydiRf17d1xY+a6EZBfyji1lmc8hwsSaooqGscpFWGziD+GCDQqFeP10FW
PBqEXeFpdMxFSxpb/RykgZSGBXmMAdJnmo0Y3bhHCGhyrHINBg05eFMN1O+Vi2OKzRzDaj2Spyjh
QgCmMnlpgZWXFES4Mp5QzJJffl+MkZVL9axraQR+Or1FTQ8Oph14rkvJh2gzyq28TmEoy+AEmLsN
T426MdTjZPgZJuiPJiG3orCYlSDNdrJFNRidPBCDO4i8wj6MCLUFO9Iq9EyZtHOtPurRTGgi9YJi
AIS+BZSh0BneC6iBxlPb7/peUF/yoEUUj6GKaptUSjq5VEEgIuY6iTZdnymSSxGU3LRN392gvN+c
amkMu0NlxOqdPunw2NM4+TIZo4Mu5+KHPJbmYYjNdtfBgMFVIuWIadRJlTB6iVotOF5DS//KxXLw
J9UcP2Nh1O7LNgDVGORZXqvU7A6qlQ6+Boz7yoQaWQWe+sjNB4vu1UzX32gd1Rs5HSMJjPU9GV0p
FMBEHEOIehKzNnTGRqQ/EK8mrS+HUrnr9AkRT9Mb+V1fNGQ6QDqoD+4sKOTeJqBPpk4PMk7wkBRR
uTO0aHypuibyjZhaoV1KRHbRFqBvoliZQLRgltXohuB+gDK0HAm3mVyIb2k9BfclaWOIghgY9ZxZ
Zl2jGvtmT1Vw7KNAFxWYck7LPY5RARO+lY6/5VrG7O3Up/lT3MkVCgqaKPpF28ZfLSQKZR+cfAXS
4obRpShAhN2brPbkvZxCDNfRyEw+pbBRvCbs1MGGXIlyg2lG1BmJHggcv7vmIAx8b+KjWgGBJpuf
iq0YBjQrAmErXdl4sXL0WfP4H1ZB0A2DWBFYUJk590KqkcWYsUdPimDe09bPOldT3Os+aMWHI7P6
F4IJOCxIduoBaCaQ/v9INd1NOmjfFj36X/715DG6+pdIjEsVy66segGLacet1OxbRNs87Z+VJwL8
eSqeJKgNQVeL2a+YjjJF8D1r/xR+Dmb/fKM/RlPuqYG0ub5vl9kuFGVFUUItDlJ04Go/P5oYMJFQ
l8iC55OjDihkCGQzJeImJpUT0Px3IvAy79+pINblaYimIDgErWSs8ByT5nUdhbOckvCIkk1x81Y6
xmTnR/XpKTzRQ+zoj9op9Wq3u8s/Iw9KErjvNm+Ace05QQlQA3cNRlzRLX/+K7QgNNR55spRUl+H
OGQ3cOs1a0a5hGCeeuh4DqVJAGEFPgYk5ePofKKyatjynVW4yn29i28a29rxEqW8pc32tQgxqiIz
StIDN1SQu8xGuy92182Gh8CkmMkoder4/VLCv7bxaZDvrwOshaAIxRCPSQaEJ0Cje74GgiHosiAj
Yu5SFj4MahjvRRSirFabYHG1ranN/BzES3iFch0zIiQKYtklqZz/akIlgf3G7aGKe1pzPM3a0pdh
CHP/szAY+nCWM+y7ZwGfAnrE6Rxcs5olwPwDFqdnNiQt5RoaWXUvv6Rysakt9IeP1b6QOUg8P8M4
zaEU83QUUNUMqnjbh7siQ3WAuEQ8RtH2+nnyoJhdGyQjpGmAEnQ5BC7RY3dE23n5ooq1W4BO4TrY
mlObRbWQdIEasMS2yNVhSbvWgv/sK3B0xXaFmRt1azWKrQ27PuG9CGsHtoRjDqyVUnUsBMCNOfq4
qDuKXwG1/x9pV9YjKc5sfxESGGzglSW3ytq71hfUXd3Njs2+/Pp7aH2ayXSiRD13RvM0UkXahMPh
iBPndNnr9VUttH8ty0IfCcgBFF4w3XPuGJ1Nq6gXkGlr/dY3d/bzL6CDvhA6McAGNJ6+VXf9DVja
33vbW2vxLF3hSPJRtiUGuUTNsnZoaUZhO1IaB9huCwhAbeL+9SWuWJHfnWMRqgzs2eiKRIVjRQ/M
eGJr7DFLX+tkJXJxJJ+qqUxHrIRijmTb62kF6Id2O2kzu1IeJM/Xl7RmTjpj8WiUWZ3BnK5/ZeZX
gUxfgEc7St6u21kqEkCf8J8vJHd6kjK3NGV+hcXf7W8qao3OdETRDJfA0fQBVegc687axD9WzM7E
WvJlbuH6xHUO3Cs028+dskIIqYJWQ1MON0FOXZs+teRZA0NbGHsR3zTjOmZt6XzPwGoIm4OIEoz6
5zbtSIv6kBvYU14IV0z6DW/b57YXua9Vdx3gQ4q9goddil82wQwgRUZkAnx7bhIZfa+bPUHOAppe
X9EfKPi5HCsu1L2wyndmmWsoqUWL6OPPICkMeTJpkaxtjLpMkWfyMTOB9NLiaZf2sfZJ0kCJ3NIo
g2ybD22+0hVYuN9AoQ32CsyV4nkkX7z4xEXKenSsi4jueXtrBuX2us8snHIbcodwVcxeAgslrUxB
39MyWrTx1DTNfTqpETQ16wFwf/PXdUsL7c95PMIG4gLjCZohV3jjvBshbDkCZdpsex+6L9/tziuc
BPrCa4+chQN4bmuOBCf3tgKCABJVsAWO0vwuv7V+RhvmtRuyIfcuVI5v1R/qyrdaqGCf25TcUuPl
SHocNpf7EUTvuYPXm5e6savfRneNcwAIf2VHLz/euUUp81NUDfSo7QSoHrDDX+prGrqNM+5HB9KZ
fvCsudmh3ZvedauXZ+HcqJQM9jXhkBybl2k/T8oNaAp75uoN2kNgWLluaiHxPLMlE5vwvKOsGWBL
KZzaV7Ew13SN5+Im8R7Mx/o5XFnb4oaaOHBo06MpKqs3Q7+tQH9HLdyqHd0JESYxvpXD2ne7CJn4
y2Ay16AHb0HIkc2/4sQ5zaJH2XFqC4gAZU4VeFH0VI+QQOBuSr+ibk3v4OLW+2NuHopgjEDbVPLL
MYTSFzEhCZiEaHl1d2LmD4gfafrXT+XZECUmm4sX6NtJT+UpwFtZzWGoziBsf6tkmwqFrsL2Swgv
XfeMxS08MSXd5IUYbHPQYWpUjmpKHJJDaSg7hAR7mB7pX0PMpZVJUVKP9Ui1q3kL1XKTRsFN2Pe7
6yu6zCglG1Lmmsd2HhvtvHvjZ8GeRg3j6YNjjYcmOVTTJu1dsExmYge4mgLBSha/9PYTax7QbQQS
4dvKr5k38CyVkH6N5KMJaTlXDfyaqnPb6sag4AizW6fDkJBgN2Cddoi6KeubqPDbVQKc2VEujKOw
bEFGHRATGeGpsDINLRDLAlxNPlLkgqTs75Q2ciwt3Y5QmYQOqTdUn4UNalsR5GufYtG+BcIyoEwI
+rnS50a9Z+xjBXG11RhmBzE5pKAX376oDG2mXN8pgGF3efAdkpLvhrqS3VzeI9h6cGKgDIR8g5A/
0JST8MD1tmOZhdV3/VtfMC8gFWYXc4wll6+BTfYmN30Ban5rHPyQpu99X/gBa45Vztd4cJZCx+lP
kY4ZDSA2mTXYiAK92DDyVfuXjruzDP/Ljp8akna8sXIV9QEYKk0BqrhX3doSVTg1/8ZQaFfw7u5q
JxEPOmShVjz9Imn+s91z/jNzdKK+cR6NbbVJuxKaun8KNLoAaeVPXX3MNT8ZqJ8m99F4lxP/utHl
ff3X5hzeTj7xZOBktdAzccuYT6VP4lHPPJbk/bbK4uGjs0X/dN3i/BflI4WF/rNK6daOpljk3Zyc
UONnotykwlEC7kSDq6u3SbY2UnVxj57tKYj3z9cXaOWYEDEnJgU/QBd5J+oA8ePX9TVdZCKSFem+
6aaqzYx5TePQulBO3GmteVvEz2DtctEzWckNFrg253OJqWtV1ZGOG9IWZqBT5K2K5IBGlhNNrqo+
UiODvsQ3i/1IejfjoxMb7zy4b4uV87HsL/+YljXT60GhqTXCdAN15J5s8rb1cpBsxGvq85dJ+ryn
wK9Y+GjoO8s9CLMalKkisJTz1yjYVKNLwlu0chxNPwBKb07u1K0s7hJrJ9mUToM5gadJ47DJUmBz
zE2mGq4SHK1ko9AbVm6nwGeKF6+yu81B5eJMnKxV+qBxZyltpsEuplLdyt5XzR1lCO5u0x/zFsNq
jRdkG7ybMT8agCvzuvcuflMUCdA81dFtl1uoWp2MqZ0bBfymemn75DHue7ePXjNl7T5dPI0nluZf
chJtmqHL1KGHJR5knogiT+/ijVCK/xDU5rckONnAvYsixLkZrnWDEhMNC4JKsQvWytCxQsTRwjA+
U61dmaJc2j4U33RQmOI/Q3ZUq6xyTVGhKKuQwh0CMHU0kGVVysfAaN3rX2pp/05NSf6po80Z6uh/
ot6WV16qN9TJoH/lCUa31y1dvltxFE5NSXto0iLquhymeAGa7U9iPzBx15bHSHyhcaxPn6r2qgU7
0r3x9EkbMBu48guWYurJD5CrfsUAnBxm/5H68J95flCtowYOEIs85PEazGTeNvn4nZqSw3cZGLUd
htytJ/N3Gr2meKtz1nkCXS5LRJvO+HsFHeyuPXsnoLUQmZcsKglT0roL8CELurfr9gU6cF7ZBf/l
IJyYkbIm3YqyWINElYss8qbhxmaCiXiguyonK3jDhT3EKAPG/4FAheCiXEBV4ux/n8u0+9rPAsP2
IKcDxvjQfEgaBSzjFfQtgfatVvKJ+TUifTwKHhKKGjTsM1n/oRAti/I84mgJxcqT3uammwMUseKN
s7vLVgxU+gBBMlEDkxVJpxJEyLmOh3FevkL8WwWLKyiLg0/LHqFomzva2tzOZT8UxCFoVmACj2Ie
BWXN8yBWciiyVKXK3dgSjo4Z96ztnHYyIRyFempPdzaZ/JhABZoqex16waYZ+rSJt82UOFXY38UF
xqRY70/M/KZyzbGsbJvZ6SaxU08UtpuStTHRhUiIn2wjCIJfbAb9nP/kceizchAaoIR17YkA2Uji
ZMnPvHm8HpyWfA1QeDQ7wDIBzP8cOk6uEbMrlDjtDA6tty0lKBFG+7D/RlK8iZqdiXP8/zMnRV2u
VZNqTrO58IXbkaPZd0l3HwUvRd85+X95BlC0caCIho6KrslFmVyU8VCrjLvgusksp0IFPUk1ryav
seXUdD/xWx78fQoAkD8AdpiiMEzIt5zvaEhaOkRZz92u8hodVd7sVzF+69U1+aaFoH5mRwpIYW73
rNRwjKi16+wDdKgpFCi1yc3EKohqIamaIyuY7sDhhPeG7I3hUFVGDFum9jAYD8rgEjygSezONOPU
3piax8WmAl4s0bdW9+u60yzlr3BOmGYYKAZbtuSkOTMTlo/DHydt1K+0/DQpBH92AmSCFDigdpsN
K+diKRSempQcNWqCoagZviKrQUk82c+5vjaRufgBT1YlpQUR08eedjChlNGxpNVGCctNV8W3NM3e
umhcYzSaHU+OuydLkiHfhGW1sBrsoln2P6vo3oSuUBaF96iBHYTePiuhtbFRqGyM99paS4yXHlqn
31DmWLW5DWFHG6uN6n1a+mUCoinxpLQ/g/DVio5cPGuWX+nfQMS/4j2LzvvvPtvSQYkVQorRguWq
TDwFOk1TEx0pS+4rxl9qkW3G/mnUo60Sdl6aPI/6q9Zla+/Mtc2ff+RJnE11NvJeYPPT8mcWPLZl
70FcPE/uQcmadftiwlvsrV7DWy7dIphMswFPNYBBkq/acQzVoTBgNdK8onk264eg3yTFStqwdIec
WDGkwkCaBC1XKKxQA3d6i9t1M2k7Qj/JDB78dv1zLmQPTAXKU59HuDD1IZ2a2BwLQwPRmGtbL0qR
bpl4HW3luVILR+HsmFCAtmm0Mjm2YlR+qhuUaUrfwChEzHn3QoObBA9KqGsS9QiCYoet8c/NAVU6
q+BMmOnmLRQsQQR17i5oY9ghqZCxgDRENMQh1X5c1QVY8I4zI9LBoDnLg0aHkWl4aPBKz2zo2SAH
W1NtWFuM5PuxYmncFLMd6wcgv6iFo7FbO9f9YiGaMhWEbfMbFYwXsqsXJUbbUxMJExq6RvZqcx+K
qyNNUGBc+ziL+6YbOq53FFPwMj7/ODbB3AVXYUoE91P3q+yfzfCZrpHMLpwqLOhfK/MNdRIxphQd
pUyBFcVEoRTKBpbPAr9sP0K9dPs1WbSlOxbgRA1DmAyxEvoK5+YqCy0lMpszcxCf/OgxHQl0FKOP
5rTTer9vt8qaXyx9MjSXTPBsoeWPism5Scoty8jmZBDzzV4MFnrb9Hl4V1nH0ohXAvDSCcbUPo4S
0KXzGMK5LauOOAks2OJ55PB0b2svEX+3IHhFmy9IhVeIwNcdcslL4B7AsiJhAv5R2tCxZBCk7WER
8G+ooUAxwQiPGiZ3SfbX+ChMBpyYkt/36DmktExnU0o/C+LuFPKmQ89g4tZaH2N5VXhC2UB1oico
pWI1xqrFEFLujk2V/SyCkP+whKa896QWz7VJAuqPPAtvehplx2yazCMbSd5sNehI70tF4H1HjIlr
D4D6a60fT1HZeaoO5b/ru790epDsaPY8r4d2k7T7gg5D3Y4mR4aawZE3rH6goG3MQNmg88jpq4/r
9pZ8GdAV4DkIcn6gLs79K2St6EQNe1FTOikHTP1jQDrO1AcrjlZ8eXFtaPuChgJV64vmBhiZeavP
a5vKSnsbSDT6xBS3VSgwLDuJuzTj8Q6LX8NCLDRVIBWMKT4bE1o2ii3nawwEOMH6FLBlwT+IcUvs
zKPsUZBHQgYvGg614aN/d31fF9Z6ZnP2x5MoaJhT1RlWLVwI/zhTNnn5+H0u2NEscxoAbxv0vq9b
XGrVnZmUXHwY+3Awjdlk5asg+zS2+bSdG5aauRMaptPF3g5vUZRpyk0hHoX9ev0HLC8ZtI8axKeR
M0uui3se/INZC3oH9VZwr26eLLDo69DiRVE7HFfC1FJxxNR0NGbRlwWCQY7CUaaXMcq6Ajw/LHi1
CnV8MkNDe57igWiu3mXNR8/0dEeMnP4uaWt/t4eo8+sO1BvOgE7eHnMa9B1xHL8NpG3Wk5WkNN0q
3Oh7j5VdFPlVx9I3GimDlzO99hKl0n6Hk44qlqaF2n95ruIL/rODcrqWYu5LBBocNVEBTCU7bt+N
3b4tXQUjhi2GngP2KsCigIYI+zlUa0rzS3fpmX3psuGqBfKkEF8wnPZJ6hrxm0jcUHXH+CXSdwN9
F6tS5Qs51plJKf70MbJ/MjsNIY9R90ud7oz293W/nP1OyknPTEjXtei6bBpU7GoUgVQY+AxV21Dg
3+18l09eNTurf93iQlAFOSWYvHRwyYILVdpHpdfsftIn4U72YYQScGc5dvUjDrbm6jdbMoWqjQZI
M2hrUFE+jzN2lWMuLASceVA+eeHRCSiN1NdJ7gzTGqRm4Q7FGBpGaZClavZFhchowOMHHj3hNjk6
fsURmb6fJF9dubu+fUt+iBEnvP8QruehGimSaZ3Kgi7ThGu0FCD0wjTazDEyI/L6uuGTM9YqiZzB
VosjU6ym9/IEs2teGQ753wLh0WM9/SVzzDsJ4xA1N9ROV4EWj4bHevri8XuDnuOYousyrdGxLe4v
uKDMP3S0F8TAwK2HVdJi2dlUcycwQW7HtOKd2+a7kgGKcH2Xl06eBo4jAkwLNS5GpLswCiyg5HAs
SgzThaABAsFDYJkrZhYcFOvRZnWk+WaQHx2qoVqNNqUC/VRsWeCo5Bn9Uzv9oa8RzSydc1Bz6SC4
wruWyDjnrsA0nwH+a9cCQUrxKkYoDtQHUPrmyrDNebRH9L++hUvN4plsF+Qvtoq5JZnJwVKqSoA1
HneQ+ltNt8jWHa2NHXBIdANUUOwPzl9D/TUpVpj0/jQU5Zh2YtiUSheDaFO10WHYUDq3bEHGoXiJ
/UCD7wSqkGW/iYODXW7ptINwSW08VOZ7HH5M/K5ec9rFtOP0p0jBbmjGvGsZfooCaTKKc9lrwEjl
HlW/J2bt6tWO5Mdw8orRCRVg691ZMPj6d1hyZZRUDIwFIfW4GIsz9UAPDb3En7ZsP6H3UQSmNv5x
3chSVMJLDEdGR4EDU3FSqCVmQ3IQ90PRHI2WfpOR70G+tWZHrjbJeKiSzmXAvl63erE0gDtmPdX5
KQZAuxzfJ2Ez0O9ghCThIIQApzvYGUi54sd/0M5n7gQroDBg4BbC6whn6DzMYYgjjHJ9ApE/hlR8
4zbyyF73iptxk0FebYJoSuQNLiZOXUiOF1vv+8G1/LU678X5lX6EVDiITUErQ8Vg17gFMzrYBH7Y
N4FX38Z7vrdvLaf8mf46Eie9F571dH2X5z99bf3zVzgJ89pkRVVaYf2Ujc6g6o6+hqj8s4XXTMzB
/8SEXlZWZ2lYHabvoPdofH4mG/bxRQ/WPdgaHfbYHOPP/JF/a+6mH9B3Dw1X84Pv19d5EYylLZYu
VnOCdpeq40dUGBBKHhJ1o+m7PD9yxMrrli7DgmRKujnDTC3A9wRTppN9YF6dDY74kb8cu1flt7Uz
nprUN1ce+Ytf0UC+hclVJF1ytyctBtTLR4wsR1romK3tiujr+qrI4gaemJC/YhyrhYKhc5dnnnZf
OnG+bTzFMe+/JabzpTrRb/btrXIU2638fFt6vcC0ktNiuobdtTfJ2pD2RcaATQbsBAUDMos6yNWh
tE9MoQs06wztQPpDYfij9ZujtfTXy57ZcIGjnjk48K8U+miWt2M8zx03Scw3dht2u6Kzq8kxC8pC
z7Qj6zZW8+gutKOWexXPy7u+z7LneNLjQ5aTnG+DSlMSpywhFUtYkD0TcGUdSTIMIyorQ7lj4DiN
P+u+Bzov4YkS+yyORwL6g5g+Z7aSgD61Jmyf1HWJHc40Za0+ehmAsD5Tx0yNCgAD8L7nRzQY0zCo
wBCGwV+q+mNfBK5R18q+b2aDZYNyBemNLR1bQCO70lrJlC5DPcwDZAu5WdxjoFM9N5+D/SdOBRg0
Y0LKTWOm4bs16gKyj1Wxuf5BF01hmAdQL0hCIOyfmxrsREuKBFSaABSMjqkV8T4SDI3mblgD1iyZ
wpeDewK6TDBQfW4qEbrC+6wGv/wo6htuMfFIksZC9U0HEcX1ZS3wG821PZTTsY2Az/45vidBdoib
tq9FiWvKLb7Z93w3eFTz8HiInTpx0mPjg7/jGG4tj/qZj0D0VmzXxscXFnz2G6TAp6WQuAl7/IYu
OVL6GpkfqIivLHTNhrSpY6qGLbdgYyrug/Ye3BVJ/Hx9Ly+D6dlWytMu1TDVEOCACWMaN5qW7SAL
5f29CUANDRtYEZuqMrzFBAqwNAKYUBJzEzMTZB3pyiqWhnbYqQ0pYHeo9haNAhuln0V+8pC/WEd1
T0JfO9hbZOvCmdY+ztLOnZqUznEdmxGoG2AymzDDn0O/YaW2eJn9A5Z3akFysRBytGhcwkJ1NJ8j
l1QQzqJPeC06+ab3QBjqWvfmoXDVtRLj/IfPk5hzw5Lf4RUao4hWFa71mD10HoY7rQ96Q6D8Ye1N
P4N5+1V77W6D1SG6Rcto8DB0TnEDyaQMjHZNE0M6y2U8doziW/IOEjhMbXsM1DjDj+uOuXARMNyr
Nq4AsE7ZMp4M4cXO2qoB8FG7H7vO0YbQU0GTxDwr2I4B266CYpYONLbWwkMcLwsUNc+jZJtE3Ba8
Q6EUqZ86HPLke1u711d1mSzAwomN2W9PgmOlVwqaALCB+bX4d1e/qaGXRGsH7qLYPpNYo2iDhxIm
7C+ajDVt5s4wdDWCF/UgntnsFmRTWtCIHv+2uy2ZkhYU9SQYKgXV5ZzeKMCZ5dEzA0Y8sh2NQSfW
LaeVZ/fCDuJoYdCVziBxFDPOdxBj7jZD/Th3hbgvdXCVGhheG7eGUP7+U4FPDkNyqG8znajSOQsJ
K80i7cDYDQb5MQbB2hTfRaAFrI3y6bpXLESrU1N/Xr0nXhEIg6tTA1MjK52hLu7HVnxcN7Hg3PAI
gho9qKzsizdsaeTI6QRM9F3o5YH+kGJaIErXdPyWYj36v7PQEjrCFKs6/zwtZHP6MBtB4Nlv2ukp
zm6U5DUke2p4VgxBovJmGtw+uRMZFKW+XV/jH3CrFBpRF8W3QtOOzizE58ZZQ03M4hlQenqEODeE
BI/W3k+36RaDt6MzbuxHBe9YUEi1zouyXQPMLH3FGSoDFXK84S9gl6qimF2cUhAg5yE4D3Ek4v+Q
MgL0CmQHIO4WwLbn66Mt5QHD08KNxSvlh4k8rqaKC29GWwXPGmq+gO5f1nGA1BtZrjG8TelN2nu2
U2w6Z3iMb6dHdENLZfOd7NaKzWTpUIPpCKgI9D+B7ZUO9SQob2iJheWYkW4P77XfALIaO5hibp3c
ue88srXvxE6/C3bV6Fv73AV7JXVCUIyv/ZjLuUsDO3DyY8j5LqdTXomsxo8BK5BmO0kHvYEQnB3N
Q7LBc1J9N59iN8QDKXbvfq548Py3Lzz4xLZ8B1lFrKUFbHfv6e/xAJY1v3SMh/bjy/o5bQdISjS7
/shMJ3k0t3xWaVqtJS5FitPlz25+Eoza0khENX8L7tvP+jsqmZhXp1s4nTv4yu0jeRQrmPXLqh7Y
UBGS8I6Ga8+1Y8kkLvs+rDAjojXbMXJHv75F3eu+rv30YVgxtrC8+ZWOLsnMwWrKhLxjmPJqqgQC
YbpTc8WZUJ7FXPf177gQCkB9AUDRPImCkoD0GS3Ky1hYGlwIU7stekHGGv7lTyFF8hTAhCH7iYOK
roTM0xUERVQX3ARh9129jd6M3gEZPmaUnh/S98gPkx0KEms4qaWjcWZ0PscnvkGUKC+sHEYBxNqG
O4DZkf/u6g/xZt6SHbkHZKraRLf5jYbot5Jp/ClwXKwYsR1lAfBAIv87N27a04DRXsy9YgprW94m
e+sAZuzhB3lAWvhYvMYe3ccf6Vv8nGybletzIUAxSjD9NmtPwLRU689LrdKjIEJuWNwG0V1c3pr2
757s/tptIHcEGBUiL4o88vCGlcYF5GhTPJ3LV814Z9nf+z7qDDO4fG6NXpQcirptxtQoCle0QGil
Hinu9XYlP5u/gvSV8D4A9gyFDQxpyO0YgpETBl4vPPa0rZZ/660tN98MtlfpU0AzB8MUzvVNuzjQ
GDuBGUB1ZuQevtC5W6gqJG6RmoFap0kdbfSEVjhmvP3/GZFee6UAG3UwwAgNIPOGQVm92NZrn+ci
aswDNAYyFzw+wL4np7aq1g9sGFL0GQB+jXSvB7Di+jIu3PiPBdgA0QSmU+VaZdMKEXcEjLNDaXtF
6Vn2kwbkpvrjupmFT4K4h8E/SrSZU3L+/ydhIuCVQPYswMJYNg5mUZx+fAv/OhkCW4YB6BfwvCCP
AUL53IhS84hWJribikh/xIi8RwttS8KVd/7SUk6tSMnAmPVBm6AR7hZQoMGI7FaL23vdXOO9XzSj
Y79QSTZQfJRiWzegFMkm0Mp1GT02g35rgpsbHBZ/78aY1kEkmxnpVVR8zvdsnBTCKgqUaw26NYRx
s9Qd8PVe//oXZQJ8GPCK4OyDPQhoL/mS4GWBOiaD2Ailm96OfT6NEAGd6a4SKKj1oDdZq/ddBB3J
pBQDEkuU5tAApgDGDJerfiy+h0HjpZCtNkDIXW1pvHIbzX/xLMyhVoayLS5fEFObwJic76Q5cSbo
zB5pWTVSCSRkPZgCUrFlk/XU/QcGitnezJqnkZl4Ub4aokBvgzafiQ3B+NRmvmDgtN3yxOXmSwrW
c+0xit7tcKUfuLRKoFANAw85XBky7wbukj7OK5SY9OoQRqAHnPkkb+rBdvgadG4hNKGnMU8+GQRi
vbbsNUWaTSWHKVz9+1wPjm2Wtngv/m7ttbm1JVPzUJcK+n1cGfIb1Sh4jeEZeAtlnerUmmhvrWhs
jqIuFacJx/8QqaAyjdkjoHbAwi3fUD2xai3ACI1bEeaD69exoHsJtvTrx27pW0F/Z1YXQxn3IrG1
wW0M70HnhGup6aVmaALzWDzGWgbEVcE3Y1G8/xeL0GbQoa5uoDd1fgZKs+qyqgRtpNXRX9k4bIlR
OlNYgZjDSjc1WyMfWV7hv/akl0k9AHhkRrAn8vi3GjVuXQyHAWRotVI+smqNbGohJpuQFvpnedIR
H5Fdl1mKDbWKHtPx3wDh2fDYv76Hi0aQ84HKDTzPF8wyBR9tC6ybuJFTsi/1x6ajPgjvV3xj0eNP
rEg7F+ZtlSYzgmGIyEatgve2KW/16SuMq5X+79J60GKa2fqRzKDjdO4T+jQmyZSMiMTdU9bbEJRV
nGgt+C7cMKjJobuMf9AnlK9+IzHGKlBmNi5V8yL1TY3fAvSWiqB+LOPvufl4/RstmjPh5OCBx9ik
Lq1pHCKQZ8+q7fUkDmZ6zPSfVV/67JcALWunP1+3tpAFmhhuRhKAxAa7KOU1ldq3ag28pJva9peS
Wb5exCvvgCV3QHqmo9CNNM2Um/Q4RKpBasRaPF73alt4bT9+opILbVW6ck8u+QPyJwxrY1YDoxrz
/z9JBWMN3PWFiWZ9Ak5UXYfCzq4m2coT4LJohdvx1Ip0eTBAzgq7xIKazMh/KhNlh2DQqwdOuvFF
UyYTmvdMbNGrz1CSNOubRKBD6BRVYt8Tu++eWe6Tvtv//ZfEFtt4sYJfABoP52tvMxDeZBGYMDU7
eNBj8TCUL9ctLH5IqLDrCCAgqJPx1ySkhT1WswXAluNDp+Zash10rYwwugQgWhN1a/WhJZMoNwDt
baG4ARc6XxSGvvSgpgjCcZa/9+rblOqPYuYSQXF5c311S76DZgyKI7jNwBQp3S9m2WFGBEonmHuk
qSOo8dtu8gOK3OVKeFw6cmiPY/9MNKwxD3O+prjRCz7NOnyAWHzwErPlGJFYWcxlkUvyUcmIHY80
iBhOglLugqzfQkaOTW5II4clHi9114i2q0OcS6ELwBTkHZh9xkiLFEw0JazMiQKcIqpmHzN9P8Xt
MciG3Yi4HFTtITUq7/pXWzMpOUjH2RgUIUxWVYl5YOYM1lcDFZ4w8AGcK+L/EJzxWMasw/xiRmX8
/Nt149gZ4cz43xTxtjXV90IVBy7QVjPJbTPGnpKb/vUVLh0B4BxnXSM0CzFRem4yKqeBJlApc030
UIxJ3Yx5cWNwlMotulJNuUS3zl5jogGKqVWU++SmJDExD8FbnAEoUkJQvHcM5ApmuEnSr8F0FP2u
DJ5NsjHMlZC6dPZQuUQyPjOkXEygRUA8Tqkxo5pq09GK/AHE55sAuNrrWzk7vfyMOjEjT5/VmBwE
5wHMqFXoh82rgrpzyTcRWD26ZOUqWvpslCADx4sGc13yGzukipaQbE6QBzCA14H10y5701WaIXJG
O91eX9nieT8NlJKXhHZnAXODr8Va/S6unrhlckx39duMhhsyZR/DRN+r/D5ha5pziwulYFcHI7Kt
4jec+2eCKZUegIsZtA91gYw4PIG8jEGcnK28DxcXibc+Sjw4eRiplkxZXBmnfgKIiTWNpR0aWw+z
WySbYnBAaWdDv6VLasthPUnvMLsQPZGItDcWlF5W6jSXa8ZzDocRv2TWCJJTGqr3tBfIAlzUb/2e
OWPAvRC8TMXawPqlx8IQWFrRh5vfWbIhvetpq9uobwb1sWCfQw5GmGKHpypwNCuH4/IMnpua13yS
O1HNFvpgwJQ2Vk5t+zZHGrWWQqwZka6ljtK61GYAUB74Yf3DVjow2awkQks2gOBAIEG9hCGUnS8E
IkGVOoQACaSQa2JZt8vNbKMrazSdC2YAOMUlALEwZA1y6XnUcMOKP/RttfndVo2tGeDIhSJcCSQr
dmTgv64gxPU6JsBALOJEQtnUyuAHdE39ZdEMBtHm+IubRiaDUWzQY9clw66NQeeqFscEEwOjZ9MG
f3+MNUBFMLKB4gomQ+UXTlhWOMMZWBJjKLrllo8JlDS5tXjsWdUnA/WWBSmpaQ05e5kpzE0OvORQ
xAXgXaZmYXEdJUEMqxCz+yaq6pUIXGwqOvMqpKMoVNjy0Pavh+WFODFroTEbq2SoQsrpgh4mWTvF
HIpR6qbTf2Rjv52Qnoy031y3NP+l86sNjvivJdlLgpiH9TDAUmO9QIcGt46vYMJ5Gj4pwW3ul2vt
gzWD0oWTNTwAdhYGo7qchyMM8y7pN4y8xabl18q7uabksbiXBIgSzIgBlSBfqC1GwuhQp9zVGNAV
0eNARk8NnG5NJ3vJTwAD+5+dC/LQigtVBAwLSzQdNd03w57cIHEV+p7bb5ayRo99ee4A4QDIAq0L
07xEy9JYtJaNTqebVs0LSjNQ3iWJV+iiX8mUF29PiCTMzZgZNyKDLxOqRZlVIpFEReWgW+BHTMPS
D+roM+j6n5NNXjER4hJePGiorF13z8s3D/gaUHXCwZ/vMhlyYU5RH4VgPnFLdkNGUJuF4YqFy33U
5hEdpFvoAswvuPOoP5QZCg0t4pfA/Jszqn3ip01uO2D0XWOaXFoMasegfvwTTeSXNjpqmQJKc8A9
Q+FQ+rD6evuTiEqnGdIugFAhTs7MevNiT+7itoIcQhUgVg20LkAxTW/MnDYbZQQfsKrc57VBDwHp
j5qiHCyr2iuEv5TldCtIGIKuGLGmjh7QQzKQ/nUHTppdoCAjC1W9W4k7l2xJSErAc4WLFiJlSAOl
ENdXHaBDaQTOIoVthJbv1Ai4P6Z6orPdeIA6RRK46vAVTtRLtNC1uzV6sYUvD9FqguoS6LrxcJci
US0CdCDHmbRSO4Sd6YTVE9HISoK9bASaleD2QqNZjj6QfC1zMYYIdzg8Qa1uGXTIjDWi3T8Ya+nD
gyOZzGO1uDMuagN1ZkwJsRF8oI64Ue5+YAz9O6iJPMsta2c7flVvTzPUt7g5pveVk70+K9+ig/g0
vVVo3QWqc27A4LmJN5kJYL2c1rdJWWh6igXzIfVBPm6O8/BHM+xA5eBVVeuNQfWkicpyaL0WqhY3
Gw+12TpyOJm+AWl3qccUto3E/j4OjQt+wZssWgN3LpxjLPFfM/ONc3LKaFGBxK2FmZij05SxuyaK
P67HvYVbcm5O4v2OcR1KZBISqxRTmiv4nqx6MoK7rnjXAe0anqz63TB2bbCSKy484LUze/PldrKk
ZmysYIyTmXDD49VdCkpolOE1kG0cDOXThpp1/6KsMigvbST6CaASnmEkkF44t5p2wi5FlYHpagfJ
QOtR9blLPvAeYp7h5ftum379vL6vSx5yalFaJ1Q6eS4ArkJzRr0fdX4A08v/kfZdu3XzTLRPJECV
km5Vdnd3XHIjxImj3kW1pz+LPud80eYWNpH8CAJfGPBoyOFwOGWtu1h6+3spKNxhvBQdnshrcZ6F
1DYaTLOcITVNftNN+7ppPYzOiNIuKtaHP/Ug5MCxR6clkAuYtstds4d0tMYSu3YXncZNv2/RcKh8
L0/6T0w0i1r6RdI4swdkWYAsOaR1G0yy7cg23irH5jjfAkx8RBPk9TVcsw2gg7IeP3QZXRQYhsSK
asTzOGTggdLaT7xdrwu47E1j8LMLCUzfxeqZmCKlcg4JAD7J9t2b6mJAAKVVhyheeuoPs/sD+eO/
r9ehowU3DqbO8UJHruxcqppghLQnLXyU/KwYB031h0xkFyuhKJqbUH7HjC4bl+HOVWA0atCMA6BV
98mddfNMfql7+3Y+yOCidwEL6mEayJVEAFRrZwstVYwxDz1VcF3nmgWg3S3RAACfBfSaoiFOqCHD
IcxQr8TzrHPrPzHMcBbbBoI3M2oqBo93B+T63kNEWLrWM7oK0615U56aF7Krj/Z+FriOrxwtf9qW
grnTZlQYIKhy6Kduv48QPN8VpwFea6M9IWX2WZ1qECcBerdDiyEq56/SwafUzX5M3uQYe2ED8NoV
sfwc7jgSwEKHMsHndK1v7Myn1u2PAPf21ScGqbMZfdvTd/Upvktf3VSEO7sqHE1gKGzCyvCCPN+E
kFiljSwhTic5UnCItRhyHR7SyCuCzwYoG6Xg7b9i0eg2Y0SMwIZABY5b+6wHOqvNgJm0WAZt1Oio
w0NX3scWIBSSGA3fggtxxZZBnctaPIDTjmEEpv/CyKSpN2pkgwBmWfQgBrV+AgQDjkL96wkw3Hyo
G6EHjT0LkME+l1NoShVEMYADO6uRDvOgdihJG6OgcnTZlAox6OlgCMFwemj4PReTRGZI8mHC0fxm
fTdPnWeCkgo017EDerHRBSrEQVUc6cbahKJ2iDU3eyabO6910kw1SENwbNz2d/7SnLJ77ZjXjgUj
tQF84wKHr/omv1737ivXx5lUzmCstIbBZJDa5sexfylFCDcrBwA08shEgZgKoxx8j6JKzbREOw6w
Cxu/klFTSdFO8qy0pyj11XA7iUayVorH2MKFQO62qtLU7qqKCTySbXdSTuZxPtq+9Nl6E0gmHPnY
7q4v4aqKrLEEmRNQ0/NNEugpNIZOhm2a5Xig9rhFwcwh9m/N/MA70wkUcyubIj7Z1X0DNgfwM4C/
doHDPPRFPaR4liKEZ+jcw20ObJvreq1aJNQCEhIaGRm5zPlp0KkWlQb+uSHS4mC6z+J9LN90yNVQ
t+m/qZNjzfcqHoTxj4xuewRXosh3TcvlF3CbmRpjP9YF4AzVYJYOmknVO702fl7X89Jnquj9g4MG
Vh+K0xr7iIUPyyXwU48tUN5o+gTsWJIcuvHY6XeSfND1z+uyWERxfjeey+KOG1oWpDJn/nmiP0x9
W2DuZDwp8Y2dCDZPpBR367EMMNVLCOowIGbdJsE3O8Ck1mNZnEZVcOmsZL5Qk0atHdlmGzkCnX3M
YgVtGVNaKfpE3Si29mX0CqhCN8lBYmYC9qQwttP4Uw6zp8AWmeja9bO0D85fN1qq4AzAQpNU9iX8
bPtub8aiW3wllPrqeMEIHHpEESye6zfZ8hSPNrt98FbuKstVxtRT4ru6LDfX7WNNIdZb8/8kfa30
YiWNZo7jKAf2aqbNOwCRAfEo8eeBPF4Xs6YQwG/QS4BCO8qK3LplqVInFEU1N0TJ0rTDjxFg4zIS
TBjnEkQIyoos9CXZ4DDAuAVCem7xAGCcZ1oIWWpSHSkN7+eJALYtd5Ck2aRpt5O1ewWTx1mtOvZ4
qypPhDSnsDWcWvto0lSg+toTfvk9/BJ3NXL5LcX3zEbwWvaKrzfKwaiKQ5JG9y3KJRnGDkwkZdCk
AEi04q+9DWIlDIUgV6EyeDnuzTH06pQOHWYBitZ2cmU/Ki6weTIg6OcSUhfv1zd6xZ4sxDOs3xz9
uBgCPLfcmYTNlFcxpAHGrsNJzH7MvQDRTSSDc9JGUKaZHUSV28SFMwfbYgo9EIQ51zVZNaOFJpzJ
hnU1ykoLTXSggnXvEqZ3My9K/P9NCncXRJUNLmAKXcgEhE30Bu6RZVWt5+tS1lcMmQhgDLK2Su5I
WMqcmDBDwNIpAEwAXTqGIydb4ErWF+w/ITz0ZTTSQZ4btvXSTaHf5eYumdyRCpoPL+8ZmDPS9BgP
BsYKOofPDawuzCAZTSyY1GqIy7t9pdUnqlcZSNlVd1CCrTqIKkhry8fqHJh8wmMAmIbnMrPETBs7
x3VjWQnKqfZJzout3Snfru8S2+vzuxrvNbgs5vIhiG/Sr9M6UaYK6GSIbm+mGROawcd1CZfRAEvm
IW4EIBnwXPiSaTS0VG00vJ5MK869oQcTexoNYNZui+/DlFD4xTAX+L9Ls2B3NXoYURYDdjMP6GKQ
1qAzHugugJf2o2Qfa1t7SBpyA3RWUVXqUj8VLJvI66G5At2FfKfAjNCqs3XE4l3s9fa7rvkBPQz6
dyq7f7uQEISUPhtTg3Pl75g4UDTaloiGK/o2kveg2Yf0pVEPswjm59ImzgTxl0dbpqaRDbifleYN
0+nOOG6va8KO/rnRgXAJvMEsmcegJJntLwKAVu/nsusIIprxOHf3pNhK0WsT7urhWKnHsBUkK9d2
aCmOWctCXBkWCW2ANQiqmMmd5P08Ndsg/i6N4KEV9fWuysIwPQYM0KWMZptzWf3MOJnQH+/O8ktn
JTvdmB9KrfGlhjpojRHEHZdOgqHvsR58y1bxk33NQjND6pKwZLfSMORgcdoM1reg8q9v1tpZYuOR
wDXBD53nby+T3gKXB5A4aflpTI91coomdCoK0pRrNofhKyBXIAhlQJznmihKnReayaQoDySIUWJ4
uK7GpQ/HowQOHK/ILy/ELRWV66qoauCWAu6WVN/U4Geo32nJPp9SJxXlddesYCmMeysgjxxRmuFa
smYdBJd7w3wwjMox5X0rygWsmYCJ3BRGVxF+Xgyid4M1FEaEhatr4A80WztFH0okCkxWpWiMJwFj
suzGON+eqCkNVISzyrWlh8muHNV+lEz5r6MfbNFCCLdqVj1I8LQQMuNwlvs2/jkrB1lJBWJWNwft
A4hNkTe+QK0sKgDXpzHEWKlxzIGBsUMGo3X0cPxuUnKjhkEuOEKrEgHpjD4vtIJgrIpbPQNcfXKA
6yjIf7HrvDXdWtpLQ+V15fa6ma+dViQR/58otGici+r1omuTErCq9bRr030NJEHbQAgpELNqDwsx
3HElgVFTOkBMkPmkf6fRYxW/XNdkddFQkwHTA4oWF13SdhLpDRr2vyC++2TTGQfZDtAXCtZwgWtY
VQbOR8Y0E7wDP/sbAS1n0HIoM7TgFJ00N8GcwKhPgvt7dWsWYtjvF846ywew2jExKc2RqHbH2J8U
4nTlP7hShD3/qcMWdiEHiGig+U0hpzEi0PtZL8Uc/sv2L0RwJxWJ6rBAcQeYtuGjEd/F9t08CvIt
69v/RwvuzLS6TWuDGXKrpJsoPNJ0W4eAA9RLpxc+35m58gHJYsn4ZwTAG4e21iGMFhHgwQY2DjiD
AeY7oZbXmbnfz7pXE5oAT7ffpbP9v60nHzWA8C3o6xDy4V6p+tzr26AVVRcEVm6o52YBgOc4tSrI
yBrbM6M7ubMdU9T/K7BxfrqnJuWgyCqEKKFnd35vbQz1YIoSSKu2gdli9KEh42Lxwy+aPEWRMkLK
UP0MCqee/D57yILQNQGRe90LreSHcSktZHGmHilDPJo9ZKlbZUMP8W15Cxq1zbgzZwdQHgge7unO
/Ou3MxOKQSwsFi4oHlI00s0WOcgK7lV+1gBBmH+aIg/OvvvC5BciWEC28BJJmHWaFUAvUoAF42NU
fqS221tP1gCmA11g3yv5qHOFmHEupAVRlylZDYUqAADFjvpeHBvHvJG2sWdvtV/X92zdPP6sHudo
zR7kKYOON20jAZI5piBrGV3E34PxURov12VdAnjh6bfcKvYxC83SbmyNNoIwedrlvuzGL7ob+uZt
f2h24F36Jjm23/vdQdpq2+Yx9ipRaCbaSM5A2zDs5brE0kaNsUMDQz++GugQVrR3tbrp1X94cSzV
5dwyWg3TJtQhTS30j8ycQAan6pupUfbX11VkMV9Nbot1xZxSheZFrGsX+k3wbBSeia6nOdmN1CvJ
roxxh0a7QBZNETEFrpwLvsl0VsbIqBhce9CkL72d7O3x2QiYTIz22wnwnhK3bgQRiGAPNc43l8Hc
RmEKoRSg8DngqurBBVaC2r4PeenkgyA9u3oV/Dn7fNsJxqTqVGbupaCYIwKoRtNVj5lkCrQSLSXn
YlSpM+Y+hxi5/GkkbtUdTBogB7iLBneynVb0fhCpxTmZMKtAuaNBXjDdmN1tWT6r9dN1s2SffM06
ONfS11mFVBJEzMPTOH1oQtbSy47JM3dy0YFsBSFJegiwxu5lnqRHxU6cSokegFDoT8Q4xsVdlWFU
MCeiEycSzTmSxlJrOYkhmujli5bTUwJiM9OcDpkeHxpbdueqcEqF+MYoC+6HdftHlA9Oc0ysfzmD
xWEvgBNCtQ6XUSLpbib/lJNoG+XzhvHH5U1yA+gSQU5o1VYQQGAsCo9mwJOcu20Nk4JjlrATZww+
qQe/UHTgS/1LchCQK/+J4Q62Tq3GTiasaRf3m9yy3GaI7/pY9XLtM7JFkDwrZShYz6LKy2lF8PKL
9RwF0eC7FDmMGIDs65tmFwKZZ48b6AAaWuU92Yu6A1b3byGXU5M0ndYD3QJhX6c4XZ66Nt12AHSX
Z0ctX8Guff0Url7wC3Ha+ebpRjKDvBHF7KB8kdA7bL22JbhMNmDoui5ozYMt88jckQBWfFHKBexy
VNNtFHpD+UDnHTItvi05IXihRkwKXhe5pttSJPukxVHQ87Cqsxi5gjb7nVtHif4eu2+ACHUjSfOu
i1rbNfbgZVRTGCXn+aYa2ncjOLTgzNKNGQDz4rtqnYKp3KiqZ4WGQNp6AX0hjjOSvDS1irYQVyNK
MfV9FoEo0nqw0GU02yer9Kv8kxIiELv2IlkqydtKlHVmxShvRnQ0jdu+RMSOhhUiAsJbcyhLOezm
WOybVmLsuUNuyS2H76nsytF9KgIuZn+Cv3xYzly1gCTMAPHORaB8QkNSw2eVVnnbV8Ej7nDBJSAS
wd1vRSlVVtk1uLKr4IRmCL9uRY+31YVik6iAvGUYMpyBI9FTxwWjONSAkKBE7608OokIa3L14P4n
5GL+Csmp2GpHOCRzmr7P3XMMOs4YSdjxo5Weklh5sABZeP00rS4dOlFR7jRtjLJwu1Og2cAKWuxO
On1v7Hv971EsUNNa/H1ua0a5mHqJBW0xITvLju+iFLX0sJT8YPqXfASwRi1U79GLqPHswiTq4wE4
KNgjoD84oSnlTky7Qx2JalrrxvCfIJ5Lm5pjpoLMldkbwvzq9f/OCwtc6qoL+KMNf9eDbpWaMV6f
6MDHEH3mWMDdod9iEWv2SmMldghQwNgmtJwAAeH8fKIWrFo92pHd6QEQGcGDN/4sDwAYDzb5vngN
t+Oh2E5eug+c7CDqAF715QvZnHMtpLabLA06TmyaJswiN8pjDJaNMdgEwaGTZrsBL5jrJr9yVwHN
ENPRADZHW/5Fh01hJBHm29Bxnflx7+k9oLucpvQkEUfo2msQHewAAEL7LYOV4A5XCiQwkhMbnYAG
9fUp30rZvAnAbps1867TP1EuvzWQ1Eomxokuqv+v6YlGIvQaMyQG/DzfWDLLQzEk6KbRKUjTtEwt
fGVIbYemZefiEBWeHAEy8vrirhwN0NJhS1WUKeDwOWsqwLPXoc8YVmtG+yIEBkqBTAb9+9FR9UwM
ZzhgCpzm0kS8gRbLRs0dnYbOIJquu6SeAEbNUhnuFp5Tew5Ddgsbd/ltdtdtbCf274sN0PlmkC6x
LFr70d8AfsUQAS2u+GUM9mHKAj0OmOr8SvAtLma1oMUUKCj8ZQEYXez5Y5iAlnN9r1YackFZAA5W
lGAZNQ5fQuhnoyU5RRWOTPp93qPxC9K6I2gii4M0TUgdjNI9cm7mUUEc56pz8gPAHmgRI33qxCGo
l5K/B0Jkn4ShAKAsAWSCL7JXkyrnowa9e+OnUT+lYeqBJgjWO4EP1hZcfmvGuhTGXU4UJW65IhA2
hiOaoyRjclXSGI4UTR/Xl3rlZodaqBLj1YZ15n1OUSMRY7ew12bqUzeL8LTJ4ljylEna11NsbJrM
VhwA7312Y/l8XfaKkz2zYmZqC1MqelKTmJUJjOleUV21f+jaRzU95Uj9Kf7/JovzeFlfK/PYQlY4
DqeCEqdJWlfvW79Povukt8Hn1ws2ccXNAdcASWc0BAGg2+TU620gklICXCJs330FvPGozjbo2nlq
0c9ATNEwwIrNoOMacFxoZQeSgsn5BKSEM90aGSYRjfyyaX9q3egSSRaUw1bFgJAFJwFe9KJ5i5VK
cRAAR9Qn1VvRSyCabO5t4eW/4maQ6WTdC4zsAKLObcOMSW7oERBsQI9q+FadJo8yid7mNEz8GJDV
eQCm8oS8lriknX4mN0GYa47czaDPCGp7n7aGKAhe28+vQWMsrgHkWu5Q5kalxHMNVIBeA70megLS
+dboXCUFDqvgZKyEWAgTUaVlz0gZVfpz7QvkjaI2TUBxMlDlJqFhAL7ObgAMTBoMwJ2ROlG78iVp
F3uyYrwMfdYGOE++iL4XhxE9bUWUhKAHiRun9k0HuRvT6d/fym3uYDThV7k1UWbPXJjzaXYPxq9p
J0pSr+25CXwm1smMuVw+5AfKcqnoGj6hmdEmRdXESWjyet0PrJnvUga3iSFYaHvdgIzAmpstGsSU
vdpGH2beirJHF9og7YAoDkw16CIBNBIzp8WCgo8WaERhCaR8WXs1p/ahxdm8rsyaRYLGhzDkUPTp
8s6779W67ZlF2oDdH2xwMhcdAS1q0SguBkwAAUhEWq2KZA9m5BXhAfjUYjSaIYbQ89wdRzAQHjAO
if/fJwCaVKKS2lqGA4PTf2RxsZQekz4hOmRNqEXmEcgOE4APu2An72ZP0x4mJB8ayb++ppdMJAyC
eyGV86MEgINlO4I8eMhT9sAZzeRGVcr2exBY043VxdqdEhDjMxhGq9qEHQUaREbkYB/KSg/Wmazw
5llVMLAojfLeVvqmB9h2CzrkSqMKACokW/kZtSHxhzgEsWA3JHhRZKpW7YI0Dr9FhT6BRVvqItAH
98b36+qtWaUK3CigfoJAl/AtbvI40BE4wbiMKkowHoahOCkUsURcGAlMX8cSAosY712gtJ6bfhOb
ZYXeX/DgZLJjDc9a0QHm8FHSNXfWBJnnC1cJWZjyw6g2ECkR2nPHLA7y3p6A+ekO1hMJfkuKl8/3
dHy5vmxfLyIuWcQofRgdugb8bR41CKC2vaFRdExoG+TUg73i4fnijP5PxQOL3YY+hL52ANiaBJ4t
y0kOyR5jqn6+Qzi1H4+TX2ypQ/0n9VQ/Fa7o4bgSSC0/jgca0pRykCTWzjEbmNfUnqi9x0dG+nYw
b4pe0L295kEXK8GnOQHjbtgSWwkwkKmqM0iN/KkMtfVIpTh7v77sa5uLwTxEUCrgTQFWc25IgGRC
DxGjO5LD8SHRPvRyvKkKC70js+jJwY712QazLDG4ndH5iU5T9LOdi6p1THEWJkQ1be2N9NBrOI47
u9xJ+lEx3HH2CcHk1fCemMdcdPuu6YksB3y4AesC1te5cJuCsAHoqeAKLIBmYm5Na89QwmNkpK4v
6NrL6sxUOJ9a5bNJcmYq5KGJfOWo+haICoHqCHjwTXEb+LL3+7pIkb1wuk1QoqxTdnLCx07fV8o2
EIFbr2Dz4Ez+OZ18qK0bwOJvB8gwn95if973XvpddaO7k+Lez7v7AKR0jn6KN5ofbq5rJ1xQzkSN
2YbBqBBNf5vP81t/94Ga0BZVlMN9vh2BdyfYwfXlxMMCM5zwdrxvVSsNiQGKOz8zfo/FPbAUhaNr
qyKAZc5QqUxE+JxLpXaZxEOD2Fs2JiAmyw6yAH5aiTB3V2CKsGuYZoDhIw8EkKhzq1czmqr0yzLi
0pkm/SMsfuY0O6ktfOWU/WoU01X0xDXydDdjOiRM43vB7jERZ6cel/0ypud2L83kTmk0Zpzo/PUx
I/Iqg75uYwARGsFuAiA6Q3+SGytzZDk+jkYsvZtAkM4VSnw8kf+acZB9DhJi8HVgzcBD7nxFZODM
pxqL+xPts1P8Aeiy9bwj1L2u9oW74cRwTgB8JvWgVBCTlrdB4lXBDU2wA4ZgyGt9gzH/CLAsUA2B
J/JcHTpkadzWae6GqZlsejQrJXZySqbp2aavUZHdNBl1a2C3UyJtimzeG+rbdU0v+aqYqotPYFfn
MgpXkijMdXyCGXrRs1U5SeRkvye/9u9UyXkdvPBJmZx2b+/7wUkEV+VFHMSEs9sLiEkgeOZnWfqw
zfHYQADb6WhUfoGxOWO5beJf+SB4la9GAAtJLOxbqAnwBIy5sVC56QzPBv9XBMiOEUzodbmL6bCv
gkGwuReBJNONcY8hF4jmOV43KZx6jCEhTMbA6Ojk6Th5DdVFlBZrrkhnlzLAZJCdujgQU6xjTL7A
CtZekn4bUW6QZ09gIyudGpjEkDFzZAEFAwj/54tXz52p1xISNGCXHQBbNL1Qa9PMJwulNDRIK6Zn
Bo8CmWsbtpTJjuhiw8I4wAiADZkqnrolJoPhaqofvXarBZta9WZyF9XuBE8kvdWqmw3UKWWvy/ek
3NtAAL3+Nav3JxKbLAfIkoH8QbWLlk1+MUq88hjajqF/BuMDWuukwBlUhNXIKvsKBj2aOyM9aqUX
WLCsA6V+NbxnoPdJBLfqmoPS8YRAxIddv8j/2mOJtE9GwZ4nf87tW0VMFGIsV1dE7Wn6qiRwhums
3kIuygKmHYRRQyCp9TOv3OlbhA8bxctOver0O2PzNjjKxryLHftWctot7R007bjvka+5OeB+xqPi
p/vi1kIvg7Pr3iYEGf3LvA2ch8oLbiL/5fpOrZ0HvKowOMIAYi6ebzRt29HQB4RveFrCcub43vqH
IiLufsTBDMQBUSl3CbWxVdK4hjEUE7BvDBDdlcpOUlqBc1zJPIOGCucNSL0YkOMhjYY0K8MMcP4Y
EygAljIPinzXoy50aOQ697Smkx96qtJDPnUycac8Kl6vr+VaFYUYmMRCmgYfgSzj+RmU5zZoyglf
UEVbVT70jR/ZN4Xk5vU2zDyrzraNfCAVkJf1n4HlR/p71OwDeh+LOu3WSp1nX8J5oDQJ4zAZYYXp
C5AFZ6/5qD3A7bqfdJuiq2MfnYz7yLd8uiO3ojaItROAHBJrFjMZXS+33UY9A9jGgmwJ9QbF2AHh
KA5f7FmQeFizXAQ1KN+x1J5y4WKGrJ4UtJkCwUrZNqOysdrInwLNF2zqmjPHDJ8CNHOMB12AnIQG
6dvhi91zsrPez4fI+C31DU0BCK4mwcaOaQCA1bp7zJBcNd0ekIoKQss86v7lXsFwKc4Qm569yGEj
kJMaZI2xsjs0kFEQVYK73Gg20gbc35oglF1b32X+lovplKSjZsDIqkG7bGvfixx4a6Li5tqltZTB
BeypTKs6mplbDr0ZKWIQfmYotZUbgIeDWeL6Tq4pZIByhwHLgw6Hb93E/GI8E4rTKdX7sH+Xg20u
8v5r+ixFsN8vLuG60iaUHiCixvtQCk4z8ePZQwM4JmktVN4Ftrmq0cLfcCdNq1OttRomrlddPbdv
otHwp3gWxBarWi3EcJZA65rUXY1dQlUUjXxm0ziF9EraZ1vaVyImjNUYf+lEOZtQw1id9QHSkN3u
srcZpGNR/g0hflS9dpZflsgAfsr1Hi0FgqhlLbpepvK51wUgJEwpLHAXZs9teUu6u3G+kZO7+Om6
Ha4t51IMZyS5NdRtJUPBIH0KW90BpGarexhznPUtgnuBUmu3Ioqx6BJS0cyl28xbL0xS78dCDfsR
gfwbMC6tyFHfk0PwOIVO8A/WiOo6HD8oOlH4YV+ykNQYHcEUCSTJxtFKtpkKArV/eGcuRPCT7+qk
NfVQsx0aXufhlwqgzsbNm+31DVp7iSylcMdKjdVUowMU6YC2o9LWmXqBJ187uEgOArMOyA4sb36+
VCB1RKXFAJlzoZ2MsXDy2SOaQIu1jf8qFsu4iJFj5s6RPaJfp1UJAtEJ5ZTtjEnNHI84AOI7Y7Xt
itRLBoEFrBZYljK5AIgUqUJwYcLFhpi+Kk5d2Dhdf5TzzTC5bXiLxpVmEBg4Wysu4wLcP+DEGmBt
A5olt1tSFyZNVKA2oKoYPUQ7nJ1/JtPozM2HFuyuW8ZXnfRS2BddJiCm8JQ437g4S0MaNwEqSK7u
9k+D7uS5M4H5+CU+dnttkwOItHi0M2cEsf29vbe3tHBsjziJr7euKB2wliuE7v99DmGxy+LIkTJI
i0aC7sXJ2hK3eA799CbYARwwOmqH+El+vK6/UCC32OEw1VWZQP+YONY+Bi5g+ADoN4gaXwI321fb
XwKJzEyvrDhRz1WchzzQ+hQSB/ToO5KTuuMh2dzPqI4UmPkTMc2uvVzPlpQ7NhEdBiuvIa/zupN2
mnvXdlKndIo73ZV/lLeh80oa7xZbHAGXEe50I1B4xfucfQB3hgrM8gNx9usD2ptW3cDGyOZneHhF
GSgw0ZEA9F4RguaKXaPYhZQao4WCS+K7I4wwo4XZoz2RGqyBNfCI1TtT6vcmwWT3LytBOdh4q5DZ
skHaqisbVPycFPCCyXyTI9lK250+nmzzqZP3xHoMaQFEjcwz200uAlS4PO/sU8F8CkwFVPV53ynH
9lTNOT41a/14eFTyd2RZehnJhPHz+lZc7AR6mBiyBt4XQPG4SJ62tjSTNgLJKi2BsVbPeueAUVaE
33FxFzAptsEqgbg5L/wXiJUrUsTofwEc2Xxoy/bbaKsYbi7It79XBwVNFZ3dwFZAYub8JPVaF6DN
Dw8mOQp/5Eg8z2roXhdxEdpAF9YBjzI+GpTAYnwuAgxRWob0JEp51fukPXUzui9RvQDqbxG/GERw
3aytHGoTyOoA2lYFr8a5NK2opnQ2GpSe4+bFUMKTFTUvdlgJUqEX71nUgtE3CEFslhkNn+di8qyz
bDigDvHabzL5dvxM2kMmqvtcGhukIHrCPYbEAVpWzqUYZmvZ0ZR04JuINF+vSOjpUyxaslVdFlK4
aBAAgqBvzNIOQN2Wl1NrqzKWJolVRAR+7NIUmD6glQaAEGJP3hTKLI81pYckpAGR0mVwnUH+o0Pd
3r6TIhGctUga+/3iIpwBl4auzwwkAk131IK+deqqjZ2qV7oNOk8m0IWR2MltW/SCXV/QP2pyNkhT
sFraIdRspqcqV9CGD86+GcGvJjhaF+Ec60hgEOHokkU9x+SOlm72FHSE6HsorMAhnYmHEPDaVMlP
4ZSReQLApu0OWrb72xPNxOqsTfXraHPGX8d6mCoNjL8bbxFnRM1TqOzD/COqJnQ8mgIlLwPILy3/
iOMuv7Lo1F7uIQ58sn5q3JpFgjz1LtDujeFbHG9y6iJw/d9U5E5eX6FSkGWQGXZfc09Fg/DNuCWh
L5sPluhx8VVPPQtovlREH6IMTjlA53LixhEgS5aBxnQ7/mbIqBNuW2mfAq030U6KCteJLhDLM+Ez
r6t5mRPkBPNnf6gDAp6xzu2D4iQ33xPrR1l9q6XWRbM+spM4H5q0n7rUoSC2tRHllAYQdXNt20al
Y9t0E1SJJxfahqAZ5PrHXbpyZmZ/FoWz7q5uAVgiwbpnvA/U4LEgb4kIWPsicGD6A5EcfWask4hP
GDZNQ4Jmggwp6hqMORfIv0dD7/Qko/5Ei1u8oURltMtyISeUc0x9bs7gqas6dzLLb8k4bMFf5FXF
4MQx5vjQUtqjxJXU7xWqwYnxW0vnG135lsmSo5m9VxiTp2vzqQmK7fUFXzfDxWpwjksmIR0RNXWu
NiIfLb2qdNf322z6qaPlpxj8sLox80NP99flrm40AEfBwYvGJ5SIzh11kdRjlChsPcZiZ5iA37fC
HdrFRepdZG2/1h2tBvDuAMTigU5sJBVRasSh7pvJDUB9PRtAeUDHKcAAgXapPutR6fVm+jDNkUD2
2k3OeNr+v2jOh+kD8NNs5sMo6Q9xXe81Q3QZrK/iHxGcDynAfUmrFJtnd+NmbHS4ELAZ68o/uYyF
KpzLGEghq8kEVWq84710h3rV73iHgsap2RW7wnLv1SdQCA4OYuTdJHhsipTkTKUqunDI0KXsxuno
tYAgzkjrD1MuQMxYvVgXOnIn1AxaarbsYrXivTFvrPLRxtWTnhKK+egdTR/+5QD82Tr+3IHPFDUi
LGmmeO1wQ8iJjL+uixAYIJ8VSJJgsCsFwZBUPo/anTCIXP37eBOxbkz0SvKPRa0F/I01MxWKu655
qu1/iTlAM4aqC4ATAUR97iNI3pdm1sJHdHJ6GlLiaEryZFTPRK92DcmO/dh+XF8x9hcv7uSFRM4G
6pzIta1CIplQEHcn6b6Wdkb5K+gExrZq0wtB3O4Ptgw+owmCIuuOtgYG1px4/PtuWVx0eLRqgJhG
Eyt/0aXDLCW6VsMBDbje8mzcy1NWOpH8Jk+1282yYL/WYmA0W7EWIxkglzyzkU7LICjzhim1a/VX
S/GIvel6wc3B9uBijyywe8AggFV7wfKBlEhoESxdSDKv6dBck9W4u1tAWe2QNHEk0SD0qlH8EWhz
ybUIeBdxPkBgXW4t9bZp/K78lMEbIUL2EAnik2qSVYdjzTSTaoT2Hqh50/RDVVx7FvTYfL1V+UUE
mAYq/cASRhKAs7/cnMJwijqEfIUTuShGHwhY6MC1Ge9iBzS9e+Nm2Nwmh/f7wLNd+vbUHqmXHY1t
vSkcLLmLJLLgSFwOiuCqXnwTP2NcyUPTaATAm/Pdm+SHB23XHcuH7FW7qcBXlbzG+9l/SGXHuK+P
oYfCxSgaxLlMa7JPYBM4aIsF4QoPKpQ2VaHlNm3dCcmtg7YdvcgDMmPvdj6mcu41R92KGLUvE42c
TPXcy01Z0DfEgsyPcHaV0/gq30/38lvtvRcuqP5cTOp60UE/YtV3IvbkSyASTjj3rBtsLbHtoofC
B9ajUmJG3U23kjtshntji2fsKbu1NpYgyl99gizXmQuNQjxvgyqFWBS7vNo3nPKQpo7ttj9P9bN+
ZzmSR25MT/bUrWgA+6v54sL0F3vMxUzdVA/yBIRmF+MWm9l5Me/GzccjcShYdQBjei/f2a621cH/
lL4+0Q0idBHq7OpjYKk+F071RdcMJMAnqDeaAhPr/MfZGTeS+3X0ik3+Vm3NgwYyqOvX2/q6AyyA
Tdli/ouPhjGhNLVhj3U3nQSm1fqYhnL6Nw3ccOYmdqtjMqENKandfBOgTiMII9fiBVDT/Ced3/U2
w+SiBemBqjt676v29A8SwP+JM4zRKIz5cuZcSVkMcx5bNwNuJzp73USYlmeekTcfHQ1MporlAw8N
Zz5KkQ1JLENE2ziKV+/gpLsPWM7xZ/FSOZ/hPnwGc/ceLAovlmgB1y7YpWzObvRW0WYlgGw77d1w
cMPCi5A6kP4Pad+13LjOdPtErGIOt2BStORszw1rxp5hDmAmn/5f9KmzR4JRYu39XcvlZgONRqPD
WmulNK6doOcNHPHon8LUALOOOpi7UoqxVlvpyPwBCLBlHvwnOIRt7T4jWm3Hdm+X70iQDGTyV70S
Lzq6FM8YykDjONfHZY1BwvYxvqXHpCaYaAp7gqK/nf5U8NDIT58rp4P3VgQmLzQGOAhqsky8mbR9
EtBBwfJKLwbgJ9LfunHo06dUfkmAzZvu+jUYTu6ddymSCTiNWBmiPoHIOibpfb/BjN2pcIp9tU03
Ayg1FSLdAX6ltxOylNYSFyA80TMKELdV5xi1hrcx5gqRo8V7lYk8grrJoxGct/aoP5cg6ctPleoj
p2iiT6CjJ3MtMuVsMDLbXwAsmMIzWNIEWZ7MQpdobaMjr/dHC80+apD0eAhlax2fHKdjgnNbAZna
MoHKdvsA3DvuVbGpbVSOPbOafs6quBJNcbW5EMFsYhH3CLU1iJAaCpjg2WmHU7/G0cs5+wDiX+pC
iK6XgZ7rMEGnXaLEFYTMQM8qw9TtoE7q5cH7bVPgpV4hCIkxgE0hn82+6kIpVxqha2vwZexGhIcA
YQDOrRKQUCCFtDWzYxU93pbJ2yMT0PjAfcBcCEY3rnULgX6QpH1X242Ze0VQbTOj9m6L4OW5oNZf
GUyYNWuRXmQpZKQVWkVEF89vQMxXpFW8unXmiYSzE7VAMF7BR+YZB3pdwSKNXlA8WBhXWllFFVsm
Gh6U6S4IfsfjY9n9ua0b1zSAXSdhzzTMBTAiwHg4AXMIVNtt9UQBqhAqH0aW4IZ9uS2Hr8pfOYxb
jooYNb0WcoB2kCp3ancntfZtEd+7vrBHJrp3kRYH9TbYeK9NQQAA0BiIi/Xl5f2cBMvsavlSz0qH
lm013EzhPKN7tioOpRRta0t5tzAZ6wA6e42b5AsLhLnp8SnAPJBRZsFNzyyrpBZKIKVjbffZGGak
sYzmZSij8GxkY/UxqcUo28lQGTkByFTq9E1h3kVphOHXTkipDYdWbPDPS79IAZ9EKOKSw2g2g0Fq
Sw9LEs/zObQwIxsL1eiDlpoeqihsn0EpooPue6gwICWGWnwuRlX7DM3Uem0nud2K42S8xBYGbZxI
jbv7OEglGHBNRnlM7KiVk1MJUnkQTleTSWTax16ZTuWfIRLwaAKtpeiG6Fk/SwXFy5lKnbyTuw6k
nLe38qudm1k/jB2i2R7d9qphsj0yg9DOk1lPtV3ogm2Wz1hitxxzb7bmTWNKRJmUHWKpX6H2R6Tt
oznJJJKTV1wYTq6hrQKtk0X9I12o15sB3cMSqmn9Sk2XY9JoRwcQAtLDC9U7Y24ZuiBEqmGP5Tbe
D2ixKEGbOBqvt5eCc71eSVkO8EVVMp7NotNESLGaarhTAZgfkchE0yYR9XjeikWTPqSi5YcG2j2q
cTjfFs/xDxbQbnC/L9w+MLlr8aokJWIhwO21iUjKqbfV4VEx3alZkcPJX1zJYQ6MEJjKNOa41c0a
yMqzB7ZZTKw7dHjs+zX4Rc7G4XCCSQN5IPF7hIpBhjIUTfgidGwcMgmIC0JxCMLwP1ztMF8MmmFs
AYeCCQm1Mcz1KplrO+qMUyX2Dnq/I4yxrMKScGJP62saGciqpvFtSnim0tAbACSyW2vSXatbOCwn
Hc366MZ5rEMEwnMIPlQ5kwaim03hyl0RPv1vdsL49wIdAX2b1ljTPCbgDiUgrMlyQAuuZHq49iih
X02HY0RNmbnuu9BqFbmBnSht5IDmpdaOlWoSQ1rJR/LsET0UAK0BUc3ynri2+ygYqyxZjl1dIv2p
PCYV+F4trx+ex3Dy/v3aXcpiz1gQ4W09QZZg7aza16L2KIKyzRC2/0EO6mV4oCD9iU6ha51A8qPp
cwg7iSPZvEeXeUs0oZH+WDogomddK55vy+OEZpaENydozzFdIbKoXMWYxjNm8OC6csywKcNDPqwl
/jhH+UoE4x37VqXWZOGeGIA3miiSZ4HzsO2b/+DqgZqCkUlEYRiFZVYujE2pnJajrNa/akzEj8Fj
Ivy+vVrS4uK+3XkXQhgzyMNIa9B0WtvU+KojiSmoB94KcStJz0rmayYg/np7aO86y0fX/G3pnMw4
FhJvOADdo5eYPVczUI0KNKbhiaA3oIzYDA26JcO7FMndyGn6NTA13q0GmFj03iEXght++f3iVst7
QIlM9WLy1bANEtWXxvEHekT2ZdgfVBWYA7O61ZTh5baWPItc4KjAWolWPLjKa7FVEAqp3kDLZGz8
Vi7vMKX7773+MqT2jwjGEWZ9kiv6YiqaGN/3Yv6QAAm9xQTHbU14ho/dkuCdEF9qLA4lcnHpbHQF
3o1g+pjL2ZOreWvl04oYg2cXeNEhutFA0owx8OsVowYyzLJa1nYXSbQkmYUNIzVwfBwxT2vN6yNN
98yejo9mV/V3VZalTibTAH8k4CNJLMbtBFKsqJHBENxSg7Qj0CNFrRYmu46S9KwJmXIUkNB1hzIL
TnKbRCMJRHE8BL0x71R0Cr+Os5xg6twK6GsbWLlrRhLgLjArEB+Gpp7vLXWonprEmnc9cLCcvq1m
kyAPZGCMdQZ/GhJAVZIA6VTJNRIiWfOhaFnYu2DaA5ZGIVlOOEbBGbwYFPekbAxepo6FrVVq7yt0
BDy7jCEZlIiic90rsSdKNNgKRbBNS0HeGoLmStWseEVlTN48VBba7qzpBFCPGdMYgnrQKF6PJMq6
MneVIhXvlVEHqEY+qspmmpv5Zap1KSeDkVRnZUa9n2Rj1AJHPyky19Si/mnMRsnvaJ6+C2EsgXU5
1tFDhbApWAm9eW949IchoICjw5gr+6CWLaEpMgMRnwj800Mc0OquG+p2C6Ab9QWtekFC6qIbnUoY
zTvJ7JKCjMm0xsXKv+eRTkK2Aj6Cnfek/ZTQtlrecsgp9d2fGrBKquaOwZ/b52hNDuN067LIKwXT
SLYkZ56lUwAiBy9JZu4Ga47s/00Wc5bCnE5NZiANo1nBLx3vKBKiiaipM5MMpfFwWxjP1V1uI6NY
hgJeNWjYRihyGFPjIS06/7YInhNfJlCQvgK3OuCprn3DgDcjaB6xdoUp2XMH8LkSgyERAKhAzvKr
xOBLkJjbSl+rFfNiMwCNIC2H9wjYzpnA2rIGoVeWGLCQDqAbLoWQyMhtJtkGdcCV48Czj0tZTH4u
75IxN3osY2VQAIB0We4JuvjUZrR+QHO3snJ78MRh8Psfs2dujwnIJBSToksomDogq6/11K3kpyBa
04u3d5eCmL0rQd6cdSoEpRgdMroRXfo1Ea2XWUFpJ07PeV2RqaErCa3v6gF7cikfyTjXQDZgToAY
G7JhlqgRjWb+alZtv5FjExPOc4UEdjDV29sG+v2ShDggCICJFAUrYPhdGyhwQ2OTWsiniAnug46m
hRtIMsKqVv33ZxtIdyraTZD9RKqObVWOcZtYkVhTW1IqP6oLt+j77RgbG0CxrQSj3082RGn6klda
mBTZKhIaMoy+aSDKBJxvbox+ZDQr1z5v4dD0gVZ1vCjRYMrEu0EkiFRXCgrA4EwigAz5NCKhc+TZ
+H17hzi3DdIkBprvDYC/La+t6y3CAJtUVfWAufK+sFWx2/cZ8qt9sK1Ew0cu7y6V6U5KK08KzM8V
2YsW1wE3Jr5xiy2T0Ng6tudE6ssuiYyZ2nIwuW0wu2WbbaW893RaHwc92i4JthyUDHmugQw8SlZW
+bsfg3ygeuGC05BAYtmz665oFaqI1K4GHWB7SM3ZytDfhSNAsNQEeOyi0a1BzvJ29kKmtuQSLgLv
TuhhlL1E7ShyrM74IeopKTLkyW6vLe+gg3EFc3zIsygYr7gWA5cJqqFApiBntnxxGD8ohvi1ud4g
ge/dFsXJzmNQBEVpsFsvjwkWGSqurUydNYWClUG2i8JC8lp1wgJ11Rj9hmJEzI46ef+ShqLd92s0
iaviGVXNMVfCkEJ8042Gm+dlQNQYPRCVSg9RjChX7JXTGAoToUn4y9CSQ2DWv1bW4HsKCGsgLeyw
qBLgqc0c2BgQ6YY1aNQGXupZ15KBDDWwMAP6U5rkXRIofod2xC6yAPw9GCsoCrzNXjh28D7G+xHJ
mevNLpCoBQWOgbS1qh+HZnyowvlBCNGHMlvvtxXlme+FqC93cmG+EwBXUgw6QVRbga9rKvJT0uuR
rddqsHI6VY53MDEqgbof1hXFs2ut5Kk1lRAImTa6wF2FVu+Dqn3c1uZrfpb1QBZG5Qy8vHX0UjHb
lrdaPE+pDE5Ic0tVR6T7efrs0k2WKaRo3qJW3+vh81Rtg/GRSp+JBWKV7ChUXj5vjMJXJ1ub3Sr0
tcob1qAOvu8qRrBRYEXuC0UV1DGu9QekS6iWPfiNJerI0kw6JHEm+SOxHm4vAlcOemoQ6KOdGzf1
tZzR6pW+/iJtzgKiTQucYUcyZacW+r+Ov6ERVILTx9ytxBIMREhjB8NCCjzNBWnnB0N9m4LTmP+8
rdB3w5GxYkimmKhcmDIrxlqwcMwAOPHtkOkgAW51OwhW4QV5y4aTABwPCdVBmW1wbToBVeOFjqmv
xmxvIUl/LGtZd+QhegmnYQ0Y5/vBA7g/ptdwVwP26lvuUEJdbZzxFrRrsAiNbedrgCnRS8P/92tn
gVF9STmg8sM+KaKqVdKsAHHMaGzy4FPO3m7//8UZXx84qAHUM+iyjIqwTUxgukdmPO/Rgag5SkUC
TF4jH49KNknUrdqtRDc8S7iUtvx+4a0kKYiVLIW0eNDcGTldPTOc2wotp/CbQiZiNSSBgErCnlJq
KahqliPIVTrlTshMVyrfrfHBkF9kjC8QrfuFF/waNNdtod+Yd5TMpLrWDuBmFTZN50WaP6GTaMz9
WI9t0PKQao14h2N+smKhKWuBd8P0KeOMTAx8WD14/+wKbRLW7Amz6KSrDKYcKYB0QykFGX90IrNp
3mAcygljxxQwlrmjl6NtmIIdzoktT8nrlOhPffmCdJWTBvfojP2YxGoPclgUkh0qr5LSyt939upj
lt8vjKcZQA4SLDG4Zd0LM9x864Zh7KS4AklrvhZdue9T6lqz4GbDcRynFTfGWQyM6yHfjcsPs8ts
8wHqwWqUlCP6+ULzCe+2EDAW6L9Lm2wtgvseB4N3BSBPgNOxTODqMTdACQj7WFBD9AZMKprDBMzo
V7N4pkb4oendCUSWxkoVidM7hXchsBcw0AnUMgwgXC+uZNWFORhILxUH+ccMCILY/XhPnBaMJakd
ebUrkwLAVs8D0cj9WvKb08OJeiBIsFA9Bbw97O1aumoKkSYPS88KUB5rEt4V5xliHc0Nj72tvCgY
HvSju/xpkxLBu+0wOF0S2E7Zgo3j0kDuhlntEG8NQSmRhZKP1UEh5s7cpvZr+VZuU28NzoUvDPQ2
C10AnngsgMioBJ0at1hn4RG92RvLXuBnczRjF3a5WYWy4BwZDcxB/0hj/G2UGeGsW1CNuvou3Akk
OmVODPra07u6L9aeb5y3K1byQhxjRIaVUUnqodx0XztVT8DyQAwAFvigg1oJXTjFoWtZSzhw4Q10
KcFR/eqs2nXur3Gf+t0bfdPR0yh442kt9vvOiI2K3aVqjIVKKjhCjEW19g1zjT+NPUYcdyVe6KQi
4WPr18/3a6U8TjP7tUzmIVWoijlIIKazzft8g6ITetcnOzpYxFNyQtHorHqjD5BD0Sv8l5VDsSSe
mGsU1WQRD0hA/yrfCkMD6hrNVEO29GF9pj+94CjbAMnwcLHOu3K7up0cl3clj7FULe7EtFq2Uz3i
nX8awGCRYK2pHfozspmnwcFk1NG010Y2OTf3lVzGZFvwIuUChdzOrjxwpP160HxRXDdXvn6onmFI
DYNErIfLJLmKJAul5mYn+93v/KigVV0gmEy2a7f/GW9/RrtuD/yPlX1c1u37Pv6Vy9iQVShKoiYL
RNBb+hOpDSBUHVCydSV7dIuMPN+voRZzBWJKCqhBKGOi8Hd9LrVW0Qp5MZxBmA+6Ie7bgrq3lVK4
bu1CBmMs/Yx+4yLGdbEABlmHxj1J28k+PbwFTuCNDri17uTtMX7+rZPpfXAiEnp+tI8d9c56el6b
v1gs5NsKo0BkoiS4wKAykdgQa7GZyDJOSvlUTQ8Z6O7WTgfnaYO0H6I9zLiiTMvGtLNmpjRItdpG
Ec5BenqZaFeDY9ivXYVcQWDNQs52KaKymVShTKQyLVT0dEYYYok3YLJ9V4l2r6NsOJDGQTWIGM58
7tbQTLlXB0JMPK/RsohRAOYcRirtaDOJNQanenNTnYG5ZLv6SfBjcUVJro4XkpbfLy6OGP04Uj5C
EnV71QZ6GynWiMG4IgAkjUQmgFt09gzEXdZjyhb7RfvnCOBZgbKh8dZci1y4YgwUoVE3RTDBxhJ1
gYR1P8HyQuGgFw8y3cyxPRWb26eNew0hjYXTjGLm0sp/vWCpmatNYOi4+j5GZ8C0S+obLsiGtuYh
ysjstruI3A2k3ARHYyuv4M/yThfeHeicFpESAiLZtXBriqqRGrBIw+zOk25uutby4mENKoGv5F85
CpMGzmcpp90IOdNOzp1esSsgutqSDx/5MPiWO2tginGhpRuhbm9bkys7ILpZWeol1GR9CcrM+pLA
QCGPfWJ0RRxJaQnD0Y/NTyA+4dF1iMH9MH0YXr2JfiozUX7UbvgkbjK7+og9a40OjWtTeHFgbsPS
AG7PuO80VHM5mvAF+bwdxnsjwPAkmL3AkXhb1TU5jAufcmpOZQQ5Qa54EeAAYWHPXZIDt3laKQ/x
rvglGfz/VWJcS5xqSmJ2EDUJ9VGXAm/QLKdEe5Qs9S+1/pHVlVdJKw8qbnx6KZU5NUJbKHNfQ+rc
gxMc83jy70kilOK9WKKfaFtGLmoZbSvbpgxyK/f28nJuYaBFYmpLW8DH0LtwfWxqxPxFUgQwJCMB
FlFLmrW2CM4GAogYU01oaEPGjW3ozlF+wrtJWGrOEZl0MhvvSfa42tbDW0ekvzAetlwMIsisrjWp
5BDIv13c2HkGjO/qpG4DTzuKn63bu5UdHeXVub7vpQOUny4kMjtnyNPCtQiJX2DjtnwezlZDOqzh
plZWjgFvny5lMc+KfoGcKBdZMQUOmmEPSCbetgSOA73ShgkA5b6Z2zyEhMraagDmFxqnWMVQ5vit
KyGMl86rUe9qK2ps0dfvI6dzE0fI3MF5nHzj87Y+vEgB3dcgM8F08bJLjIea8yYT6xK8kNIHdkUg
c05wEY2k9vXj/L4iTP7ukBHVYWYPotBYwVZEx1inVahlGC71rZPozntAU9vAGgeTKUl8BBG35XHN
4UIcY3pUqZRBywuMXPaK0yS9LZnObQm8VMuVRozFpYFazIoMAEGDOsO96gOFKPFqY2HDcQCz1brK
/fIkqUh5iP9oTyvS1xRkrHEMB5BCFZDe2ZjZcNO7X70n2mg0c8TH8hOd4b9vC+Q8u660ZQxTGDsR
IABY0ME6x5mLCSxZIUkakGKN4YwnSUdKFlDUMnodrUXzi7BSGUd4e7HE8He+r1tUz5EC/Sxjp12D
S+XMky6whn8lMR5RFmQ6CzIk6ccExJ473dfc0/kkVqTajCT0M7KTidgBihisxreXk1PbvZbNGOhc
14bcWpBd3vdEwpB5cEr93v3TGWRttnwxBSYWulKTMVSQUcnZEFXgf/1RHKJTuxGOwn2zEtyu7Rpj
j22XA+awhD4WbrFBAvAsKptO0zrDPK6sHWeEZ1k7A9Vo0LKjksMo1BqtHEspXRSavcZuQ+SqVJK6
47bevEde+WYd5afoYdonSBKkv9JpxbnwclhXH8AoG9GiqS3gZNsmulHD+o0Cj1sgU/kBQKyFvGX4
UNWPublD5VjR0Icng2FlbRH4u/p3EZgDCTROMBuKyyIck+10r/vS3vTHvb4VP/NtT9D65PUg7As8
aVeT2DP8wo788WSRF2O7htvIc0YXG8JC+tC87sRpwrfMVgvQk3u1XGle+8rqfLNhBePzmM4FNpfO
bHlax3SOxbqxe6QlEMKApbW7ixDDhBGyouomdrrNfBZXcRl4aWbM6f4VzGx1IQBGtBkheAZI11bE
W1e0ZxxXuvj4uCJr8Fy8aPBSHrOtglgWaZ1DXiuBbBCVizogsgRIe8u97YGWf3RjRVkSRVOYmi41
sWfiZBuS3QR7Nd4tBXIUxzXVU6KP2/I4KCY4tX9Xku1IQKtXkvQgarZ/hDuU2n7jBsGpnW0EvY4I
wAdzzU+sabiEJBcXSVkKUh/q0LBLNkXl1CrqPl6u2ZJAqvwPkF9vK8iLDy/1Y8IpUxNTTWsXS+lI
Kzpj/Stsz7dFcEO2SxnM3ahhGr7TJMhIDqLd/Q6esr3wIyH6nfIfyqJXu8XcjU0LHK1WwuK1GHEd
X3LpDuwiK9qs2LrB3IGZrrbh/1sxL9pGtrwrnNxHH1ELi0i3jVeTYSO/qg+3xX5lc75b/gLxh64h
jIIyG6VRIMzqBlSzHvWdsVdeLWSPG3LukYtRiehV9is8p50htStuREd6/w/pJqzt3w9gdnGgSRoX
MXZRkjAIe+hCNwKoT7KyvFynjBIgqMvRbql8gexcmH/TloYwIxdoj5ivxNOFALrz9kpyn5RfcAnQ
BmPebM9DZI2Z2JlQRPdRF7OTzygCMkR8FpzMzfxhGzorAnnPo0uBzMp1iZkEERgobe0L2X4gr+8y
aR6nTblZa2Pmmwnmh5atWpRjTwBFKq8GBoVdumLg6m7npkS0R6JuW1Tsib6QbJ6D80f1ELotilfp
QQGj2soSczYROBGmtKCxyhgGZrJpaVoHGZWBi6ajeE1QdnV6DQgkt5eVE0qAqAjIaABjQyaCTZap
RopJFktFiYjWjqD7dfqGlty5z0nVnaJiZRN5KqEjCwV5TNMvleJrt0wzVZ/rCN1veibOj3pLnyds
6b/PdqKF6a8Q5tru2r4oywyNg0MMQBxV3rW6iueKvvnXK2eJSBkv3cxLmzFzW9MkkJKij3BLI9nn
0d4AjWZqVaQoyhOtLfMhUCl9ijOqrQjm3G1oaEMchMYGdDewxtn2UdCZQo6BS3EbgijLOteIAJMj
TX80rZ2m97f15ET3V+IYT62GUN9QIa7GGHAHAEqhchOMSaSgOMFO3hbGMRALCHDoBwOWHppymIOH
6ZWqy5cK30y3fZ4CNWmtA4Zz8VxJYNQxskyrIkyL2XUlEalI7SZ5UPMjeNBXbJ23bpeqMLYeDfAs
aQJBunjfgDKvCCt3pnupzEkLdJnb67amFWPzlV5PYwm4OrubBXrKo3R0O9Bk31ezdQ8oXXlFt2Ub
mGsUB2zpwAZK9HLJXJ/jKe/UCozVAKKw7ot8C5rP1Rw6b/mQfIWXUOGYvmEi9zQd80nGxGNTnmON
DN1mwOzK9NgXKzEBB3EOPTMXkpi1G4NIAncCJE0+iLf+zF67/zWjbmG42oP6GJ4rX8XIjH97w5Z/
yq7gpVBmBQM5wBxcCqFmssnhnsQzQJXVzpmih2ht6o13qP7KQg7uerfMrk+KqISsdnyMh525Vkrm
vYnRI75clGhOBeMNkygPC2MGLomCU3sqTVt08+Pgj4jlNDwocDdiqhNMM4jx6Up9gGeGl3Lla8Wm
MBqRM4XcGGw+ovGaBJkjCitCeOmaBdUBZKEGyneACLiWMrQRnZEfg8cInWB0siZ3Qp004ovcvrUY
pBwPRXU/W39uGwhft3+ksm+0fE57kENDN7P8rDLtVa7BX94Ub/+bFGbnMBsLYtYBuuG56acVgvCs
3CmmsOIveNYOCMulJx0d6RjMuV7CYAF0DFUoY4h/ymwz5A8zJi/7GlSYWMhft3XiHuhLaYyLlyNV
atMY0jBJov+YulTbp0YmtGjPDWYb2KOKO+LonVsp1GytaMqDMbbTFrNCjSsCsM8es77ZRkmuO0MN
Yrc2rT5vfyKvUooOfWA/YbxEBJ4ws+5xqRRTrgNhYE5lt29fOzy+u0h2EqBBDPQDmFSE9p09Vhj9
Evtjq0wqGSgyXt37bJ4zkHMKkrpD1eikiYFTWfXKfcJdw8sPZI4WpqkNlMTwgfpx9JLz4IebDC80
FVwjG/Ux3xa7CF7LRzPw7ZXh+apLucwDbYgMjHknqAmU6WurHvP/kBC9WvhF/sXLqFQTNVVV+EIZ
LkNBz2DbO0a0S5Jz0IOfa6VqyjvEl9owdl9UvZDIGFCyKZjO6iVv/qJZL7dXjHf1X8pgrF3vzHmg
FVZMyLwkfVKQv0kdeQ3ynJd+wIQDsKcw02ZhsoTZmLAa8jH/gnKQX4bQsGu6raWWlMgoaj5oZ1S0
E9C1pAdPt0uhzG41lkLNQFuAOPrnLH3SMryWj/raq4R7f+HeWmCsMJ2Ohvdro1DRyxJPswQP7+Dg
zc6p8WPDxW651TFwTeT8BqI+rJUtecYBaEcDBTHM6qHL61pqbHR9LpswjqFK3ZiiAteAT7nQ727b
B8/3XophTrKZm4GYUthH1Ppz6eBMk36eAQcCchaAgahrw8Z8S7nQi7EUodabQfwyyAmsNykm5zCd
hpfSIVcScEeLhp0p0akE7rdF+5Wwam1NGYORo0AJFRFrGoj3cfeedn49rkwb8wLTy/VkjEWQjXIW
wTxjx2P20JsyAXKk3xj1Ux31LjqJVraPlzu1LuUx5xsNAq0ZAE/KVh4ddZd5xptiOcFj4832tEV9
0WvW4Dl4PtgAZSGauQEz9W0UGIUxLW4CSNQz4feUDL+KTHVuGyUvqW9dymC0KmdJTC0BVin6zYNp
D26/l1DAKIi6CQ693QFpWdyjE+rhtlyufSh4roOrSEVfGXPmhjDo80FBvBNT8zUO8o1U6kcz0tbU
W2ycDe/xfv1HDnPoJK00aZ1BTpTHzw19BvnSVgcqYCNPgF0E8ojgy3332MSgMxkaUrWxbU7Z879X
FrMIy+wmglf0IV07GCXO1HYAWw4IeM9DepcZT6K4sp7cfbyUsXifi/sURL9j0xeQYcj2uMdQ9YNg
x66+HRIy33fbfpd7mT++S5/Byrng7SSG7mCmmE6VMe19Lbg3M+AP5gjytLnxgj6NSdlUJA+ClWzS
F+vR9Vai31hHew7eAPIyenwtaAIVzKSPA4ifHnXAkUsfwimA27TDuwg0V4MjOZgG8MWtCWDiiahv
6LXemR/iR/RievGKXXEmTJaPMQE6AOy8ZSr3+mPa2Aj1OQJTkuhrXon36hYs44Do9aQ7jAonJHRV
pzkov4HikpHCT3z9ee0++b7w15+weI+LHce83lTHGlhJumRnya6MFsa1x/H3ax8iMCKKKceF4Ivd
27xRJSqWi5bVZ1f/sdQe0JSPev/n9vn47smvxTC2m6KpIRIpxGTAk+5/icCMKo+lPJJJXIMz5pyT
RRbeyHhCghGQHd9M53ScowCywhEExN3nrOr7Vv6JIoitA89f0gcbEwQlkdLfrR47xtQfLa1x5hqt
/IkJ6JPzGKZPt/Xn3NTXH8U4YbXBcemBdGnjGep2aeMKaKWftlPsKPrbTDemeKd0K0IX8/h2nIDo
ifZkGYvBHiextqYSWHt4jJnifZrrj+ts2d8jHqh1IYJRS4lSYZwoWD/kQnHrBLDBvpg6QhVuJ2EX
FR25vYzcA3EhjvFETWe1QtRAnBKLZMBcZpQ1ZFbpihiutV6IYax10Ctp7AIsnJ5Km7DxygT1KWWZ
kMSU0PY/qAS4EXgZoHNabHtYOPRR0lcwjAU/WqM6UVsXMAS3hXDND4yPIkCkcReLLJSlDjq7dsyh
US39idCqhVwvXi9xYAsa0BEBHKsTWd7cFsozPwstpZg1RlkFcNLX3suYR52aGjarArZ4Wyt32VCv
3Ew873Upgrn7BQo0GhpDLQE8DQKGxRLkfkEVVD3fVoVnEJdymLsgpilWtYKcwkjxdjghezFjriEq
3XYNx29N1LKqFz6fyqWUNipEpTIA/k1S1TL65e26PWTxx22tOGwYYMC72KHluF3IqotUn3IRdJzC
pptIKxPzCJgw17LlEwZj7dzJAPovubO/M0/Rw3NiP4fOWvzG8yCX38B4EPS0DJ3YLpYJuuC8cIe5
9AY0fWjSXggdQfi8rTPPg1yKYzwIBXrKVJoQh0myJ0EGN22CkVVaISl0WxDXNJceGrR+YolZ6CIJ
KSRF6LrWVqk3K4dKPZrhz3nNWrirdyGF8VSWFWc5pnpBj5b7g9lvBEEjcbAfm9ytzHPYebeV4vTy
wWIu5DEJ2oLSCoCC0KqciPnHCEn+pjhAw3vVchL2pApt4QV9Jhv5jnothvDCx9sfwN0+4Pmjj3vB
22GvtF7RhDGaoK+QgKgojO1YtfU1iFqu47oQwphkOOmR8LWoAfohRfk17tYuGGlxTOzVjBZ/ZCRQ
gJMltht9ToH3MgZYx0I40fJchO916BvjR6x+1v1JT3Z6dQwFPxWf/sP6XchlvEsAHJA0Wk58M4eO
BOZyzUBEtIaevljBLe0YvyLUfd7PAaTQ4k4tf6vTQUb2EqXhsCoI5s/dUv/XCDawywu9mC0by4oC
a3+xi2ZnJe9xfwybd23truac6aWtGiAn6IFHxMxcAz1SLTO4aXGjgS05MRQvQ7ExNU+9FK9EBZw8
GURciGI2KkwzeTAKPIVGdK0+Sj2ZN/ERhOBH9VzXJN8CymVvvUsrnU8cd4I6KrLNyDqiTPfViXJx
IVTgflDCAfzTbXU0g5GA/hWwgESVSlQt3K5cye9wTvOVOEbJVhkyY0ghrpIPufAgJRtJeLht8Jz+
8YXn7K9KjC2OejWYVISMWnsYwDlVA0nq2GVOXxR2ELtS/6dVvdrci+Z93e+14tzEpyZ0Oji2aGV1
eU9KfMsXJD4GQwy2nUBqRE2YB/BEV054p5w67Gz5U7Uf4kN/aDfRQ+flAgk26aG408kuem7WyKc4
wcXVBzDHpAgE1LdSfMAYeMHoVZETWe+9dVdFayTOq7oyF21NxTiLNYhSQocmGxGwrUT9jLzf6eEj
8ZLXUnLibXgeSHEA/eFT5f9cay1aU5a5G02zHA1qYee73BlURwUWXJ27cfhDSV5uG9maJOZWzIxy
agsdugLPqQ/2NNtN2UMzPQbx2sWxnAjGs15uINsCrALrSk1qSKrlQ63+aNOVgJpTgcVkpoqOPUBq
mAuYx3VI2KiVHKgLh/o0nrTghEGiMfOo4s3FfhodKKeEkT2r2kq09IUnxyiGyX0cCiAUYxSbfSxE
YdNU2YiaF+DhnRr+bRwB+ugnIOqVBzcDSm6SgjVe3+TVPuyPQrSnSB5oe125G7Q3fbhHqx+R/4+0
62pym0e2v4hVIMH4yqQwkiYHzwtrZmwzgzn++nvou3ctYXiF+nb96KlSs4FGo9HhnAkw5eEmDdyk
6L25sQdyk87+ULjGjJcPtSd1l5jBTReA69AEZCbIN1smOc340kclhts+lG6T5bpj5JNdpjdTfWu0
xB8jx8KDKVTsWOQBVywH0LjobAIikwoAMe5GQUIG/bOzhjgAHhBtyIV1TFMH3LOVVrvXjXTFt1+I
4pxtMahzmymLqPgQ624TAasQxFKSa4auXgo8+6owjISiiIV/GM28NKNwHgC0SiEs6y17zGefSLrd
ym/ScCi6U1K2/nXlVm7mRdC/5XGOrWsmgMrJkJdKLwSTQlR5ChvdnzvvuhyRXpxXkwHoUzb6opcW
2HmT+6byVWgbCv7o0jB35izqoVoRCMhYcKKjIwLng89CSkpkBiDM6QAT7pGw3MXz+9QeJVbdxrL3
z+f2kYRQMLaIBCwKEvz1nzMDgH+h1TmKFjhT+Tyhhh/p/sAE1rFy71/I4UyxlGmkNsDGdJh1O6bH
TH6Ke4FLXnGUFyI4A6QztWJUNDunDVRHoYOjq4IQbVUJwLgiwQh3hVaLSxNXZqqHLMJiqVH32rLZ
7cvogSWCmGFVjzMpi32cRWS9bEp6TCAFqIk2RXsx8M6vm7RID87jJ1JkAXoeEqr8V1l5dEKuC2nS
/0oIP66uagUNcUDQZgFCu1bbDaYKzytoARCsFV9xMnN0hqoFNCGddhv1ioshSfe6HmvJZcxx/nvX
/0B9nO3HQo3YagDyAW7BfIz1gzalQDgHGuFE3TJmh7xFMSAa8BgnQCg0vEoG2UQEns+e2dpANsHw
2KaiOsGyRdzlefFR3C3C0HTWWhJWN++ezeKxmk5heJM1N314lFOv7+6vL8KKs70Qt+zD2RokAelZ
oiw2GQ+bPrZsKX7NlE2QCsaRRPvJneGut8ymtJYznCZ3XV3d5OzpuiYiCdy1UVShZY4EEgb1LWAb
pZUFdr+WeL1YK85L6HE2Y9IIa5Vp5MlMksRGDwmgrK3pbuwlz0pNf4wLu20erDD9b4VzziMKZ8xl
DAEOBHnKA/AX4JB3t/l81+j7MbEAeXPDJEUgddUYkfXC1Y+aw7eqQ1ObQMaXot7J4bEC5sVqgn4q
xxgBCvqhP5D21/U9XLNGCoZ4MJEAbwNjC5fWaI5qU44W5HVW/zuvwXaPXFgnM5dQ4YIqKwftXBa3
oEMLYIkqjTHnfEBrYg1O1EP5YRyDx2flof4qRO2QItU412wGapbIYJh0+i9yil+Mx/Q0/aosu7wx
UNv2XG33ot0Lpz+WHlXem5wpySNMl4aShU0GqXidesNvzCdoR3UH6JTILkUQbAINNa5GYMplQdgI
WSh0ugy48jNz0uTBFCFDrl1y5zotG3vmsiItwTRSAjk5RXdApt5EQ+wMkyhBJBLDOeJOjmqat4sY
jTjmsE+QXRNl7VfGgQAi8NfgNc79TuZkTN0iRAK6oLmp35IndpDBG1u8qY+JbscCN7x6550L5Pww
IINIny6b1LCX8MOw9fcW4G6SF2/Aja7Z0q/yRnlCh6l1n71cP9ui9VzM52zb4DezOq4hmdKvwXxR
aGNX5Pm6DKF6nAPpp1SWyGIb+pGi5/JdttubeK8xtxugUvE278e71NVK8L+boue2wKFonEPBra2D
exeyURdHW5p8q6IQb+tAMwi9HwRtBYYgRlrpcdKBl69oC7jxHwSwyyUNpjy2ylbGQHMZ421/m2f7
NPEy6gJjwY2Tx6k6smDbdZtqcqXqlKQbwXIvR/rSvSwfgDEAzBugMM2/aOZxDq2MqZgLHGo77dHq
WmrORGzsLYDIEkxZR7o3B15eegLJK1xIl6K5k1OYoRmjYQAYqPoN+irbOgdM0zYddnF6lKzbvDjU
1VtBN7XxYml2r8S2VHiU/JLlDx1vFM0mY3pvLeA4IfFo68XD0ayC7dynjgH2Veor0lte1K5VJnYD
PMm2fh8j4rTtbQjAarXcUgW0luGuVzF1ifRFc2hm0IOY7yYwYKVWdcbJl5VtAqzYfKdV+0JiXjXs
mLQJkp3OZrtFF6250adN3T+m4zGgtxp4U8IkdHP2M4xvQnD36YgqcjQfzndZcssUV1d8dHWWwFpg
t0m+SyaftIhX2UuO+YFgmxhb03opynvw8TmU3WTTfQa+Jzl1wZdkVI9m6+cpBXHZQdP3SXivFwcJ
KGHGq4WC/3xI65uCZhjH2hnFQ55uWPMRDE+omzDr0ei3hW4b0yaltwznh/RA4Yq/GhX9kbfD7PeG
4sUA28/fSPOjMGIHJREbQVGqHyPTUeVnljxKxQedGtcCAgACllYPsVxA0avUfSO5VvylFJqjhj/I
dMqTW6kEejEKKUqPSQ/Th/k5SfEcVECi9uf2dws6DOtAgluksfrm2Uw/h3qwo+rQA2C5ZTeAYmfW
6KS9H6peQ5qd1FWHNgTHuXKb0cEmhbkx0zd0C/l57OWWqO60Ul0DoBxaYzEiSFAW4tFbci0Mai3q
lmYcR94Zu9pvgU0T29mhwayzTe7o0XiuPVjYI0YgJ0HgtiYeg7qyCvwl9Mmj4evSNVSZBupYBeKT
Q+YqzuCkDrutAS5pvz7qh9Bl+y8Ujl4bTzRcsjIEihT9mWTuYOrFpBs1LrU/7UGBp+wre34NKztH
6Oo8GJ5xLL3mMG2jneGWbrKRRpu4oSu6CRZvy7mmi89YrqOz6ybqm6INB3yGsuC9QHTg6hs44wFg
F8/Mxg3nGofUfrN+XvdM36OgS/W5a64vU3MiBuplY+hG+XupeE1Z2h0V6bd8/zX9uJuOpPlQGRrq
V7mdn1SH3kR+Cj0rt9+0XnDTbDtHlFJaKWRd6sbdcHkEzoDWxJrmL5Ud7ZhfqUDNQP7R/WiPJ7Ai
OoMgbBZpyUXNGa0BQL+YsWHtqbYJxhOVttc3bO0WPbMUDKdylgIMbz2tISPRw0+ibWfCdmXS2M3w
gYqTa2XjRzsoNuDqUxtsIc4E5tYh7u/TVPTC/ANn+P9vKop2l59iWZlSWktJHsHgPfjawWK3S9z0
FLif6WZ05wfcajbKLHbjmzboJ/3WGdy9ltiP19fkmxGDPklV0DL5B1BZ5zv7BymaMqIECKOm2lcw
rlrBuTbGUTgf8W1/IegPtjGmI+DC+dyylc1ZqYOhBYk3YB7qzC4ljyr+dW2+7zAnhTuTSk/nbETT
sFPHtonpKcRndpFs2DZ4LHbUYaNdoHglwlAW6cadUIbRDyOsksGRivs2eSo1f5Cd65otP3FhL5xi
3IFExlJqSAfFpISQXZZW+asigfHSA5N8cTS6JPstgTRNkMdcsw6A0APPR9cBOss/9FJQu8r9nA0o
B24IEAUJRlvqG4W+XVfu+zDVH+3+yuEeerOqgPEEjfSOhbjOlUdf34R75YdkOeHBfGQP5Y12THea
0xii23O5Hb+tK2Cu0GsJYjvQUl2ew9CYrcGKUyBB73DqdgaxXzH+4dFNs0s8RGki4OLv78BF1TOB
3EZ2YdXFdQeB+rE9xMgMbyxHuzfeB6BsR3vzJExHfEsMcAI5xyppExuMCAIrDfBAYHUEZI5dI1Lz
mdOIIBm+F+4vpf3JrJ1dxh3Lin4ikDa68q256b+KzG4AY+os77N5o982CIwip/2ANU1b0b21ehDx
FgDFCFmwB5a/n0mf5KJgypwPaKxCS2u/HZYslqaLjGb1WIBfGdzE6DQHTMOlGL01jdLCsiLY6n53
G+LonnSo9uVncGd4YIibT/ld6LeDwAes2w7GMlC6WEI9/tLAIFsX6ibkorD0pd6jsd4P3OxTecLQ
plPddp+CY7kcu2+H40ze8vez5dQkJWujqAAar4JOlra10X/qxJsGsycDUInw+hOs7Pf+g8V8ziQu
x/VMotEFmZ5L0NB8D8HchTy1z3ypB3ggeMXA2nA7AdFK2iXAsvoNnpD3ci8dRHwGS9j6TWvM4gJ0
1MJK8z2AdVY2ZkEXZ5QdVPm3KaKnWVfyTADnAtBZNuRhC1/ejjq6vAu7UhMnIeYD+F3hcUoL/S4o
5deZnUwqUtCRHYwocg/RNiwTMB1qNuhgQcdS3Q6gcU5NastD/WhqoIsupVj0wPge5i97cva5nAPp
U+CCE2W53fSd/j58zHah+9FjuX0oAVZqfuX+PLjJnu5HR9bd0Zncx3/cAXP5CRYXuFFJHetMw4oB
L7gi71J3b8Yg73oFhZ7AAlc3fwFzXLIceMxxRzvptSpOGvivGbUuNpencSQbwbFadR8YOwKPtLww
cHFGPjIDz9PFIwMMSwMa4Kk7+doNzQEj39rhk7YH0QN6JP3avy5YJJd7ryVBndK4hVwrVnZqOR9Q
pXbCYvIiEZ7Z+ir+1ZDzw30yaXMbQpJpvcbxixp71zVZTgh/RNHlgpYXNA8gaOWiZ6Mpo3AIK5hk
qG0aJD2CO7AvDWwjs+yUi9o91rQ5l8a5wVwv56jJIG2yXrvQL1pRz5NIAGcQuhFro7wI0M1HVf4J
ftbry7UY7bflWiDi8fpBow5P+y4rE6V6Xw9Ob3w2mlu0myb2Mc1ihaIbalWTv5JM7qAWIwCWjRSS
Ykp6sCJGyDinyTEPf4ZB6ocKRXNp1rqst16HmAETirUvpMc0g2YWpyBrBBb/vWMXjgMYQKD9WQhV
0dZ9eZ9MoVrRnuF70t8As7HcFk1FDUBnT2hSQkKkJYJX7NoRA+wm5gmBq44OGs59qDFVzahqBicM
AFViHEqaY7rGKxr3+o4uPvdiRxd7PBuf5PRSjVyOB7IM903oSAwidFQ3XpKpB0kP94Bc9zT0zhUY
nLwu9lt8xYldtv/seu5TRRuxosA2qqkNGDy7lMG9qe+uSxEpx3kPGiOf01uQUmeOCTXGZ3C/UwrW
wI8svQnA/XVd3rdN47Ra/n6mFSn0tIqMRZ7qRUgeRehweSUigIBVKZqKTh0KgHG8ty+lsCwi+bTg
KjF6IONGC92hO1L57bouK5kbWMaZGG6Lphlzg/kiRj3Ob0Zn008g3EmneN++6rv2vnzQQ1v+JcIv
WelAhFiweSzMM0s5lzP8ODQakJVhDePipVbRc7evfxu6ayi3PYDoM3fsPyZRD8w3t7bs25lMLo4K
24YaUwmZeDCmye9R6+xherWSUxuJxhO/XTgQBXIKTOWhAgPeP069ImoN4I5iXFkzjzU7dtGxVm/b
8oXO92C9vb6Fa4ZyLotTq1OkeeoKyFKzyEZVpQxctShtaRAcM5FOyzE8M/tYVuNCj5YR7A69/aNp
V8XPGHUHtKXYOnwzgDME17ZAM75GPQ9hV9XhsorlbRH+MvrneE5sS9Tus2YX8PYEnKNU0b7h4dYs
I4NkgBRBW+a+spM+7GdcMUF7o5Sb63u15hDPRXF7NarZWICzCw4xwWzsBzF2WvjrvxPBbRMrwGgM
+CWgYMijowA/svyqgB11XcjqzvxdMh5MyWrUNA/kxebiTvUSwmrMmSA2jcG/cCtbgYiJZ9X2ECcA
aQ4N9cDeurQ9vS1NsKYuk/ej8jInSejM+ujWw3RDMoYSG31FFlEQnKzquLCdA7bhD+jnpUxLjeSw
HsBWsRT70uUiwSMrcjP18T9YS8Ck6BT46WiP5nQLC7lGgGDUjsUGZOqcZCocSwqdchIY3/JDfBAA
b46xFrDqLkyklwqBnyZpmhmLWPUfTQkyWmrTYjOid6x2KfPkUSBv9VydyVsW+Mxh5CULB2WEPGXe
gqiJKm7Y/jDkIysFc0ErNS242wWFEOh54BfhQcxrJR7g2bGEw9E6DcyRX9NtiVGaep89A45ZskMM
IQRe8MvqtumnCIJ29TI7F8+datpEDbEW8b1fnLoMDOI2+wSa8CZ2m21U/GO7RLAoy5gjBmuxgQGT
y2VVcknOWjw6nUIGTIo3tMdgdidl90+tElKojHzVgh5pmNyTKVdTTZlmcExgrGPUDuC3rkdXEmEt
fU8WILpRAasL5AWiK2h+vlRmGuR5zHsU6yfwQMaoCUp2A/R1elL2lg8w+mLTUMAIJ6gq7Y0dyNIa
B5RpotLkd0vFVwB31CKAUAH/Jb+kqpXkcoffzmo3ml0Jj+zSj4q7shZY6vJDl0fwUhB3JAYzjEAq
BXVH+hWCaA9YWc3n9Y1bwde4lLEoe3bs9J6YrZRCGXLfHoAMuzN9uumxrLHTbjs/3ERO6aGGD5hd
yU08bUc2pqceRcgwK5ElauQKUo9kwUoE+uLld6jTHAxkNBsnfKm/dE8GnMct8vToJDI8tk1etaO8
F7EqfU95wp7OhXJHMdasMVYWoe3XhAEsA3nI+hADZ7jxpff6NG2vL/bafp6L48xXNlMSST3EJdOh
kX/rS/5aEN6J1pGPgrpSUapmhoyXcmceDTu/l2wZ9frDq7WPH9ujfLz/r5TisyWj1aWtsghUpl2i
7SjZSKLI7vtVdLFNmnJpG1NeGEGQQYTxSF8RPrrooHsS90Ep34oZl+bAT96MmORMumnZn10NLJAD
enhkP/PVJ5wFr9hNPsiDTQ/NNeAnCWJfxMKofI9bLvXkXlehHgZqs5jjgDGO6KCeWj/5gfG0fXsz
PvTbBerawFkku3h3+j3eKbeKO3vxZwBDFVWShGvBOTm0YCY0aPEt4UvngejzkPjo3WW+5aWH5LN5
K1+kTXJ6jI6Dk2xEb6+V/rvLleA8n6VNmpYuOzHtdS/YmJlt3UyevJXtXwdAEnylP6R7c2sJDs+y
vry/Nf7g+gAUUgH+xqWdlVIF6BkZpXkjJpusBQlOWAjwjNZcwLkIzuOENCHjPEHEIPXbsgy3MU5L
1YmmadauKFxOgO8BGeXCM3WpiUGzti1aRKPFoH2kUY58Sm6MR7DVPQzoWPaZpggukrUzaqiojS2g
6Rhb43ybOgUmoCOX9x5YaLLwNFv6pu+9aN5FEUXXm52LkLG/R9y4ff9K5OdHgkojU9cvr6PiJSwq
Dz2T7z0LDrPeR4Igau1gIu1BrKUFColhzjCUzkzjYHlQoEnqJg3bBz0H4pVU6U/jEDx0pHcLfXq+
7ldXz8C5UM5UGlJVdU4QJ4IA+64vB1fPzS8zmR3LeJ8MwwHUAbr4cDSKSUILXnMyLLIhxjPJAheY
TXumGX6Zhg/XP2vVgM+WgtvnCkRvQZDjq+R29oOuPo1D6RRRJdB+dcURYqEyRPGi4mN01Yy7zhxx
TvLxXW9VW8UYJ0kA5n03j9vGkOzrWq2eF3CDAhtXw8uAr322pJ5JYkKrLP/RUuabcnWfz79ZT29K
TeTnV3U7E8ZdZ5WlhwbGkoCSCEgOk6XbtNkRy9Gjm6bdyWYk8GqrO3YmjvMFdQi8sLrGUs5BAICk
wUvQiD7GIqBmkVbc5dVJOpH6AGdkxHyuRD+i2JXIh5y89uaNIYJsWT37ZzotOp9Frf1o1VYM1Een
QI0OMZxbtT/Dke0yNExftwyRJO4maiRWx2R5Buvsd5EC1l0BWsUTE1LmrO/Swk+LeUvLUrldUgBW
bCSyhec2VW1AwZ7aEdMVTbq9rs7qFQcH9n9iuF2qcNoA74GLoWxT4gLMRN5OQ0i961LWbeGvFG57
WKySxuygjN4cTGL41Hjrh13ZbnTJqcwf14Wt7xDaJdCWoSOC496e2shmK5Bg360pOVKHR5Le2LQy
7IiJmHxX9cLMsLkARy8v3Uuzq/RRpoGO1VPixK71B1q9GiPoG4uHlMmOLJqQXPNKyNUCdmjBy9L5
3l+wrwLSO8LbndWandanGrgb6Mqe+rdaFUwdrC0iuIkp2j4Asgg03kvNmIq4N2F4wBehrG37OkRw
qSTxhpXaXRYm7dP1PVszwwWN3NCAm0LAB34pbqEIUfM2bBxaJ16uhKcpHP3rIlYWD4BAUEbBKL36
LU9baGFtzglIQy3pHtgvCfoYjNLVkXk2RQXjlZQOxkYBCYnahAysTz5XVhe4yQr0ejpRgnGF+csq
JVfuQWYYT36MDLRBC9kmw4T6xfzANBHfEDItWC8ucpVB0qBbKnISusaDGSeFmU8A8QAtHpJbaORM
oh9GOKWe3A5ktjMlTZ8A9DF4hIbFTopp/tUWpu70NCge+9KMnoIWQUQ4AcQsZVLrm0msIZFjSoeB
1v2pa+UBlO1aAYsoaVp9jWbevKXZSB2tkcs3tK2bEWBpSskJALHxSYA59dBUpnGqMytw8iqPtmAE
G3/FnZ7T0xio0S40ljgtm4n+Gxi7qGHSLFJ25TyCojqcs91MIiN3WyvVwI+WRslBK1FPsAGDrREb
DcvK5E4jesRBOaCywU71wgLBqa6opR3MuRp5iVxSdLgSo8EzYoiAGEH03sNLsv/dg8CvsSMjidDo
kXQWdYJhZrtJpuNNIkv5ocny4clM5/KlkapnhdI7iOq3Y8EMkKaRecYgh2EV4JhXwOlbBwr1437I
3jujNZ1ZLrOHDvVR4ARaMujMFfTOsBFYt2ATiOvSU/V0wHhbTvSNqmXU0xOS7OSMKV4mI0en09HY
49BIHutrTBzUfbXX+t7cTZai9Kg5jJHX9lLXfqVBJ4d7Fd2voFbLS3NfA72y8Cq1Nuh+iEYFLS1Y
cjTkzYD16xipQEFcp6UNRPvyUa3jBMFrios6iPSXvKwB+CZZlj/2AfgBKkMHNRyG8t/HKUGtr8vQ
ku+qVjiCPisJEh+4HUkJnLQ+fOzmpjUfs2zsgHaiMeUVMEX5tlTHUnb0OU/RsipPP4kRgkSklsvS
y6W0f54s7Jkrs0AvNnOlQqaCWYdXVUorc6+GlfWEyDvfTm3XKIBWqAJ6nNHzYtnAaQSNOpO79jAq
pcH2wEtWVXfC/3usIuCDLSwgl9uUtVNvF8wyZruLS2R46FD0fseY+hLnYRo4TcbYXsoJ2VZYLr9F
rP0TPVoqHkypYgCZKgyetJ7Kbj+S9tjRdvSBka/sm4hV20BqrQMAi2IFUsM0cQ3Shts2G5KH2gzm
HYhwUaycR8AyFEEbb1TMOdk1OrMnO9S0IXTLzOh3fZ1KGAiPR9kFPpz8m8Z9iFmhPkYM1SsYf9HD
MThQScoeiVEMv6y5i73JmtP7aSjaLTBb5F+RNJaDPSbmfJOyJHDzUKP3VSMDDThHBtym0NbXqj4F
H5kU1u9hji4d28jL8IeSJKhilXFpDncBY/kevFcSKlukze7VobEeW6UK73LKph/D1EyGT1JqbeZB
Cdh2NqTmAP4WA7e8Fodejjn2+74ENZk7mFImH1qSlQ8aiMRvFElPfhcaIkR7mC0UAFW1GTwzZMD1
01Ozxwz8wDLMelXtXp+NydXyPPFSdNVOguDkez8wgKfxD09HC6lGQrhQa7CMXDMbEPhOOBGuNBfO
OObOZFgucI49XO3PWvVLzUAYEMFvdna6/5zCwmXFUSPj5/Vb6nsPCfcxXEDWEFI2QPbCxZsBDKl/
ylnuJsb7OFLAbIW/i+qrCrVDFCDmRItkDIgWwQesXR3nq8HFapksZSYbl9T9kOwT1rldxVwMS4BY
S7WlQN6qQB/Vs8jNUcg1qfX6H8lf8hRokzapxkUeklQl4NvA1aXXn2mkulET+ZQ17132WpBxsOse
iJp6EbpZGdlWOQoikZXAB31yS6lfWx5/fDIfjDN0BFsZxLcV0I26TxyVfc/2DLVqgaYr6cULUcun
nD1aCqmbjbYDrZ1UVm5seSSpPGQ27Zo4U/+ix5sx2ncixNWVkFVGoyGe0ArVMVrJLW9KMjVAIQ8x
JG5AbR5eMDO/nWdi2hYzQAOePkjTx3VF1yIvUEj/mejE8/07bpMkzVkHkXGDgWog8YZK5EjSLsic
Ntlcl7USSMroekJWHYCJBiagL9e0Z1GjlpgGdCL6hTkt22jd6wLW7ONcwLK+Z5sGN6hUhQkBXVvF
QF1V8xMbgrcsAbexzrJKIG45bXwgh1EBkGEgkES1jtsucDXg8gamusP6x3p4iZLXUBcg7awu2V8R
PF5YNElTKQ0QMdLR1cfGbUQA4gIl+OieBbM66AokdPUnAEg74/k/qE5TtCJriO8X3yX/SZ6dbQsF
ScKEwSk8IOII1B0dbvkK3YCy/MaU8tBH7f0MRsyyGkS9DGvnCSQlqHQCDU1RTW6DUppNgHxUQIfc
yHaQf5Ic0Mx7KZq9JnsaRR1/q9cD7inAsC8vGZ0/vlI+TpLSojynvzO3Vezstn6VT4ifdsXPCmyt
/7TDELcR5kwttHECfwwn6tLaWVd1DV2uxlR+qgovmz8l4wZx0T8/U5jWAgS0Bf+AxMallC7Cq5ZQ
2EfCbhsMwgFVsqIIIf556x0FK9pfOdzZ1UqrHeKUQBsQhpLC2DZzBqyxyckYEZRq1w6VvuCea2jt
R8aSM4tRqgctiWAWCDcOmTkfplTkyddOlb6AgoMv9M+r+XLVpp6oCBVgClIHkN1eZ4ZbjYDrZgqK
7tc36M97kXdDyyQdHuiqoQKrmJNlKZWkYZoZDKzjG548eu7dtGCaVZ35pvRjR38MfIzgPqPyDvJ1
u96zf14nkc8/gFvPARP1WWYsHwA093jcM/YrnQW+di3DfiZE4Sc2wSNPwUQGIdIW0/mVd8y99rNx
gk3m67viK3hq7obX+l00b7BWdoZcDe4LL3VU8Dn71wy1q5mE6lZT2+/z1sjt+D2SnXD3WBFb2YJ4
U9h0svzk9w39K5LbUBrOABkNoCpx+h0A7DtXv+tb2wLTsvRD36oPyV45SXdkK6rdrkbbOvptkMDE
wIvFl6IUrZwi2gYAl9iMB+UZebIEhB3BFh0FG8VGq0b8WG+Gm5frFrx6Hs+kLn8/ux8mOeuA8ylh
awHUAaDRQBEgoCwG+H1B/6rFhc2z2eNVHEJAfWCR3d8kv9lL7IOAVv55XZPVK+B8AbmwkTG9SWMV
C5gDG+PUvrFD7EloqfS1jYVhjvT1urxVN3O2cpxxhlEY9+0EcSHa9NDyb6vVYGfD03Up32dpcdOc
a8UZJN7HpSH3ENO6+QkoGk7lvQFWiOyCR+J/NNtYoNYK6talQM6jqDrQanoDAukXWnnz40wcZbC7
t+YpnF0qUm8t1kcWFe8K4ADq6I26tD+A28mJUcE8wDrUvjUbjJv+Mo7mrbbXRPaxFqGC1xGruQT4
eMRcimqSprJmjHw5yKk90MfeRY9je0jezF30oKped2P67UeysQR3xOrBPpfL2WXMdJqGKIZiWjD1
ohfmxqONpML4gM5szVFO6nsi2WQTHUUD0au2A5pIDF8g8wbQGM5E9TiuoiLVEV8mpNo2LEVGXmsn
gNNEibTDSCHUnytUu0qq5fCrppo8zhVpnovBkN0gl8dtQWd2LOuSFN51w1ZX/ML5t3F23c5mzTBZ
BL/AerAcjrtCGvzrIlZNGWlezKHiZbf0Ml7uOKCrYzqYBuKaWUX2jz7K1Y9BibZp3jslQ18BUBtL
ct9rkSBbsa7cvwXzk3Iwd7OJJyx8kMg+5n59JmcbgXKr5vxXOYsrDUQ6cn5TBuWGfXmQfzZIv+Ca
JM9mZIe/DtJx/sh+YzZUVAFe8+dna2pxRdl2LiK51LUGaGPkpS2VbRg0m9lA95sB/uG0Ch2z0u+a
Uv1xXd81d3sul3MUQKZAzw/BkubSXZV9VtLeEDGVrK4o8J0QzmEmkH4L6qtpNI0AKwoWcQP5S+1W
Ryc5ebuuyKptnEnhDL+LJTUtpmXf4p9muetEzfCrURMqlwSPkwWPlg+xgQQ3kDhE1ERvoYRTVbZx
IneVq39VvrXrtqOo/LaqEZ6YiOuRP8HSXR6zWWcIwwvcGL3yApDilAjO8erWA1Qbk1YK+M34km+N
KQJjVKBQVxdoOwb4U3Xfz0RQwF6XYhjEtPCmQyrtUothiOAJB2gxNQ/F4FXTXZ0KXo2rIlD1wrtk
GWrmDSyUzbZvB1x21fTnLX4ChaydDM3zdQtbteMzMZyFmXOO311u8CrZaWoKtrmtqr+QXPD0EInh
FszKCFLzy306TUAWP6TGrpPcVPQIWD6Wjx+XSuG/1kzlZhkBC8HmLIQUxXDm5EDq98xwLXkHCHKM
ol9fuPULE89GeUFwAmzfsoFn0bCUab06VBFg7z/Mzqt6b9ybzKabbB+7ptcDgLQH+YFDBb5t/cie
yV2W+kyuzOpE1utF7n7YGLfSA95zxwLgrcfWA6HEj257XdHVrcMIFf6hTRxjC5fyVNLpI21iQPDI
h3gGu3SS7pL6ZyqVgnL5alBu/JXEb5+G8s7/UkiAUbIrfVO/0cpXeXqN2C5lgDIpdm1yn2OEPRS1
86zHXWeiObdEa3kwANYCWPwv0FJbr9Gj/JAf09Bm2xFMvU4qOdGR3BQuMQR2tGqzZ5K5O7JHbSJs
GZgG0giNhQ95e6Ddy9gBZu0wVqI5q7VOZgwTgwaVoKkQjQ6c0ZIkaoa6gp6N4TZHsg9QJNvP3nRn
bMotio1HCsLJW+Xhugmt1vINC/nRBTAGSXPOhmjBqlSbYbOt27/C99vBY7j7ER2t7XwnELW6nn9F
8UaUDKYVBjM0LN86T99UJ+0z/VUcp9uxtidf9bW71Cfv4Y/IFuYDlrDim/s5E80b0TTQolu07F2Q
ydj5JrsxTmz74zlwihuh4azb7Jk4znIA89OC3WhZVN+y5e1d78TH3jYc+gAOBcc4ZMf8U9TCvLwC
rqnIR1YEtzrDbOWCKF9LNym5qwdgQ6Hpybu+j4shfheETCZGUHUUsDhDxfs4yZMA2xhboJhVZXuw
Pvtod13IajCypEv/JYRzpalet52VgLlEAsuAPD6gSnldwNpyLa1NsoJGIwzNcRaRln2emyEO94xq
TTuB0SPMjsUIkKSy2TCjFlQh1lz1uTjOIsKWYkivhLguCexMDf2uPkqln4sGo1eTfOeCODNQ6jEJ
YwULN/r/Q9qXddmJI1v/lV71rr4gEMNdt/oBOFPOg51p+4WVk5kEYkbw67+Nq7p8jsw9fLf6oZdX
ddoZSAqFQqEdexuHFHQoe+bJQF4O4Cm6BIKQfesuyR5kaPdr/Farpuc1PTr+QEHNUVGHaXPH3oAR
EBA3zzbuxrytS9+9N6HNGx2mTbgp1m4za4upuKTm1K3R5Zhd13nJ4wtoD48csId9l27Pe82S7x/P
ruKWbjewoW1hiAGDCcpMEe8oJETOG1k8CkBoMlN+ANnxa/93k3dOO+ewVbGJiAAE5jLiz7V54KHX
pZda/EBMT5bgKbhK6acMKk7xSrlvaUKPv2AO5UdLqYVDbA9zFbPNb/n4CASBBxQLHl09N01Whrs0
p0DyYKfPDz+OWjG1wck4ORKpYTLeUvJe5Vtj7dl0zYTimaRuekpmE6PQ74sUBTAr3LYQT11ZuDlo
qKHxeCiKH2Z9kZddATutu3P5S0c2Nd1E4rvBrgGzDuLRzyH3scZIsnCuwk0MqoFjBymE2pI0yYEj
74ZVva48XX/tu8bLc0iWPcoQGLw1BcSFUHZiTgllvUg4ONlx/TGi+q4qisBs022PNllc7lYmdOEU
ODGlBLMJt0VnsOabVp9v6ja7gKLN5vyarY1GcY26J7YxtjDR57eT/jzqj870WPyNKyMGYlkGNOXQ
y6y2i1SD6VpiTgjk8AgQDksOxZr+z1KZ7NiG2iCikzYs2hLn8ujwAD3SgRvlHrpKv7ZQeqZRtWmT
KZgSua+S8f78JC7duE5sK6fpSKl02QDbmvklLTdDdsHLvUiepmrTxJ8jtm8N0GofhjIwtXtjjUNu
IVqdWFc8MoOWjllJzG4egVhZe6/BAZrFkRcKDbTO/YrHrFlTndLlMc/mW1fn3unGh9mnvlP0npZf
Asu5Mq/zlysBBTVPpG4QyQRfuNqiZaQl7Z0QI2Mj0uWKXGl42h3a6K5KYzzzhl9FAahpqz/gtevW
McHTmX05/wlzyDr3BcpJIHKHuHqG0aYSyCTHGXQA3Grdt/VqTQd3cWKPBqtcRUADlHdagcF2CbuM
SbQtTXZhuFA5pdyP8/e/MzCAT3DCGmgKVpZRi6aYFzoGxqqDCbpKAdDi7ryJ5QH9NKHEFghIVCGR
MKEDESpt6KlNqLdeZf0uzZ7Om1regRBi+vdw5nU8OrF1GoNOQEfyNV7g4Sy81rfNtfOOl5i7gnvs
wtzz+7VTdUE8GYfOjMIGGxaoY1S1IVeXmd4nsNl+6jZpAA2XPQCwJPLAY763wfuZB3KTb0svvrBu
8IMr+O6lcbdOlDl7xq9O+vNDlABQZXDLgeND2C33n7JLcL1Awo62gXMFVLo/7l+yoKw88qn4bBzi
ldR+8fg9mgXVkYD1TWqGVR75HuRYmnHZhr4JXndQrVpr6odLueHJnCs+JWSduYOY53xbBqA22H1p
pN/v08B90B/aTTyTza8xgS47FzTT0VzgAnevPlJgdquBapBElJblNeipEtaMhJ7Aqdhfc9Z4DP14
FMz0VhL5XKeeoFnQsTe0KqzcCxe31NGXKCsdx7psIDaAGIFGueHadAuwWqFHug6GeLuypRa96siW
srCJU2alPmLU5kVxdY1Xmf4uvWv31idcpDIPGuugFezeSXAPreKVwL82TGWVNTq4rRXDNLGBWrDQ
bNNmQV13Xtp/xIPprYx04fkWtNU/11cJHmUK6UBWwtxInmXMvK461DYkA8BuZX5yrTsQanhJtTLG
xczLMRwdfP94blC7SMhErU7UMBp2mTeiXO9Y5T14JXRoiZ0f3/z5v4SHI0vzlxzFRsYqsE3Nip4R
Hp4SkFf0eKm1V8LAshFwrIBz1UFPinJ6JU7TZkzLQS3eIhV2ym3aONtYWyOrW561v8yoWV7WSDJl
NsxAlDQlQRHeZU0wuCtPHGtWlHzOATNdLHmBGcv2bPzeundpEUTutLIwa2aU3eygl2HUQdgC9eO+
PWhN8kb6onousvRD7414xeEWap3oF6Kzv6E3mJkqihLC6XVuZwlQMj2UVmw8ot9pdpD0AIE3QSwQ
scqt3T4l0Zruyq++cWpYSaJoV2nAl8W4Tnc7ml5K/iHRJX7eyX89hk5tKP6HFheh5xVsuBQtB1+G
/JBPOwfqY7VNt5O1IqLza2w8sfaDT+F4S0GsquslrOXOhkCgowu04p1Ao2WiaPVxkQqv5FILGL1T
i4pLlg7oeCGEBBqaAwCU9AKNSOVVe+luuJdcN1u0kBj+w7j9zHf9xeAxzw7Oz+8cck+DyKl9xVeZ
O4VxmWHEJGs3ERrS22J73sKvQX+2gMgBVAtIrVR+zb4jM5tziq428dRB58O9bKunmG9sY2Uoa4aU
04VJUgk8LjZg0dpW8fukXRTS50PQoQPq/JB+3eCnQ5o3xpGbWP2QxxLMWr4m3sByZdk+r2wIeK7E
3uW1cWy0ciJH0dRr0piiTZZbaKpIgVLOnQw5weH8QJZ3108Lyg4etRikLxa8b9JTb4So9ZAIP7TN
q14Q8D+woBnsb+dN/ih8/epxP20qOxqo4diFhjiOLMREtGcJL+dFtdFcnu/B2msaEGHKKfMSgPO/
gmou9x1S1Zd5zoENLxJivFI0qr11UhAoZTvyShtk+c1sY/7Qk9S8ThKguTzH7ZN9PjVtkJZIo6qu
db7zQQufulEbX01qABNSSXSbZQYkBFAqMdB8GEX7qLXDbd4yA/XJ0s2u7R6i1PY4RodEs+RT2rbX
TZugYjgKXK8q10jeemcES0/mQizEbsyPWKtSgNKyHDxMhG1SQz5qpZ3vsoo9GpK4e1NQtqlJcifc
hKws6OIeMEDjNosx2CCyOPVMUlC77mgB3J/+FT0bI0k82/DM7Eraa8fOr9kVNsGRqflTjjdBPbgO
ITkic0oPFkm92NmX7lcConLdvsxiyEKZG275591nKUI7DBgl4GtNTfvBvnNkteqGlBQm9sQoc69u
+HYsZp3W7lCzYhdH6X6E2lnTas/nzS7NqwMp4BlSjxdjtdusAOgQvdXorwobbHYbqKwU3XVl85qG
7rWmr2Hel07WY3NKKAtjmxFtbufKtPuBN5vG+Zzi+nV+TEub/9iIEsXs2nEn0cNIJD7wqpFkQc/v
q1r3uLikobUSnRce28H8iiPAnrtikK0o5qCXOuAtpUQTRAZumfAFYqll7QZG6GXDpw77r8GdoBg9
d2y9UH89P9bFCXWAM4R1tHyoClicmGXqiBbkU/SdObafTM9ttRLZFufzyIayaFXOjDqTNRYN8jXJ
tBsiGtgpMoivtHs31zTFlkcEFJ+B49PC7fV0+zlGJiI2YKcXBtjyYntjvkomVvKhpRMIz/b/NqJy
dWeDqaGPV6BSLZqnuGDbonY3f2dlfppQEiAQp5OiIxhHUyab2CFeNba+1b+ft7K4f11wKALZhLcY
1flco3WTJMXa9PpTm/nUSuECaeCUyKigVHje2KIjHBlTgrDRGhMVGYy5/WNo3elOGQzs1eEiYPYB
CnnnrS05AgI++nwQlhwAsk8dIeyK0g71Dg8XoK6N7NpLJdsU2coG+l9uGX8d26orQDHerq0Gx3YR
bUg5d0F7edr5zPhSaZ5LribxGU2+br8WpZaGN2dAfyZBKillMcY67QRyLTSk4cmceJD/8LM1UMya
FSUNJjYvJjFTL1TjhjGopfXbOPw4v1DLUwjSVw197QgyKoALrfBmVoww0qWP0bTThs8T22Vg2gqj
XZ5sSfNax5+TYSVZXfJGVFD/sqp4o0moaGoJq2HzklRPiZ4GZn9J+oORPWZsjWlncSKPrClZAYdO
AerSsEbI18R4MzPXg1j6fziR85CPkoBRijQK527jtLwPu1vq3khNeJ24AFdvE7VeIXz05Wcgsjhv
eCmKHKc88+CP7Jaxy/nUIuWx63A3SennSXzTDdFNbY8vdpNvz5ubV0bNlI93tuKU4JNggjU4tIR7
E2YoB9q7jN6lfGVrL6VUx2aUgmA3gMvOnGAGWqZ73pq7pu+82nDAO0a9DvQJhbzV9LWW3CVHObaq
nJZuFkYuFBlhlX51u++0vaDup/9s/pTlSmzXaKgOE91MwzS6I3pJHfpVFuZloz+ct7U4HLxSz7Iw
IIJXuxkKm+dtb/YATiP6arpzMZjsa52soQoWXQKgth9H/qzzq3hgK9JR72CG4ermS8e960rzO/hg
drn8v3M5A36JdlWcK9iyIJg4tVWniVlB4h7gGmd/SwF2GfobI+Er4WleZ8XJT6wo4akYTWD2GRpI
eb0vp9ar19KyBfeGAeAPNQ26AxBWOB3GaI3JmIUwwFBSzFPQw+rmVnSfJtAxaSF5i5vca5xwBX+8
EHXB5UNdtF2CShz6eKdWXXCxAEjQggnMRtakhZ60zHsb5AdpcdVelSy9P+9/C45xYk8NiREeJcBk
UqMIuDVQUG/EnkNTuMlWxrXwaAKvOBqYkncWsWXxJoYhvTqU5oFRaPfuIBSTuU/2sKVAD/FsL9Md
mzqv7RxcAtfKqwtb7fgLbAV0jYsRG0qKLxjHaz6OHoXSc7E/P50LsIOTYdpKVpVHHW5H8/plZNyE
YBYxUxctrBB2dnOkH+mmQzSJ9eFR4MqzsiX+F+OuA+wzOkvRJXHqPNlkT+NAu9o3kPMwMOoQZ8uT
58J8bICbCu0DFDY89GWdH/PiRnF/WlVclpScDprdo72k2+oQBaY+LodbrdpFwivB/rOKnl9eyJ8G
FZ8dQqPIyYRh1s115dxCobmSKxeYxakEt4QOUCf6Vk21S3007bCMygHuqiXtjXRjGWjVCF543cAz
rluUHij6O8+Naeoxc7K83hTGStqwEOLmiweQb5DkY7raKdzYiKK6a6KbTCPoqqmCqIHWxPnFW5pL
UCiAehsinBasnbpMboH6KxumGg2fI/JJCgL+m1i8nDeykP/MPA1/GVH8knBIu0w9RMdBlOTL7Aun
Ow00pbY/rJFPLKAuwQdxZEpxxlZza1AYYTyW3ESWL8v7hD3H5aNsdy7UfYZyw7PrmL+CqXrq9gP3
J8NLkoDaX88PeSmuHn+H4qNtAgYJgJ4RV3PIMxhPhTYGSD+hWS7/zgoy8GGgnxwKFGqJIkO7FIsr
ihEbDIi+7UiJX4rt+eEsYLgxr0dWlLQrdsuYmxxWUpYHehPI8dXRLnrtMq52Ibvs7Xwb0qsku9Zt
X3ZfWfY9nF5B5nP+M+ZZUw/9469QvHUsNW1oOx0BLtnYI5ZT+F3FvDa28eaN2mi7sgMXdweaay0Q
iIFiRu21tNA5x4kNe9PklgFvGN6QbPrCWrZ2kTQWNjv4gVBjQIfO3OSmnI88reKsjDHBDDhh8BkH
zMOrHDScs5vMw0MSGAoGkIF3qce/13swC16lzx+gArmlN0mg73BgPgMWdKXty+D8nC/PwV8fpj6x
WvVQdXLAh1XOYxZCTno6ZMZKLWIpQNCZwhDNdnOVRVnXyRhGzgvILeX1U6UhRqT7drxg00ana5CR
pXk+NqXEomQETmcyMJy22Wh4G8no2tPjmgUlBOUVOOCyCRZEDllRvfKytRerxdPpeBBKdElBWZaY
PUwkaIarL2NzM+QvsbZP0fFNLsLmSpcrb0pLXkBBkoGO45mWWT0PQVmRj6k+e4G51UBanly5ayYW
WOdNHchnVNpAcYu2SMULwAuJ20kKLwBO/6LZNjvXDZq3ZPc8Bh1gU3kQ+iH0Sr3chjiogC7ueUdf
CtnH5hXPICJnfJyHmJS1ryFOI/u2zYtk+jt2cJ+Ym//Q/qkivB1r0NImwTBHeZuAUzF9tcQto4/n
R7O4YEdWZi89qjlolAwuGpwQsNGOaZG9FZV+swZ+1udLkBqQDdB6APeGfinwn55aGSjv7B4sLWg1
yG+Itqul9JynELIBk2cwcZm5dznsm87W5Rt3bactmYduGsrM6ArAo45aw+SjFcW6GCE/IW8bcwik
fW/Hz0y+0eITgQ7MFDTWhYNNYdxSsXLuLmxzSk10y4DxceYxUjL9LuubdnQBoQEHJog/RraFJtjK
7WzhvAP7L0r1ONbx+qBqPmqDbmU1+Kx8FjvelGymyQSd53dQQDboEkucleN1YQecmFPCihWDlTSZ
cdlkSLdgVb420Jdc98jpmdyfd88fx4biOeCkm6UzwZ5rofRx6jmxY/Z16ALsMlwIL94OfgjEJPSI
gZS7EDugiKEFvHl1gspjD70PIJ+felHwlgfZleFrnv11TcJ2aa6PPkg954jLzWGaYVFTB4bnj9GO
A4TTGFLJfQSyiPFvXIh/kPIxyDZCZlbN2/qICdOGYqmvzz14xM/NAKN+a77Eezfzvg7Qb7c98Myt
zPvCjj0xq8QFWvd4Emhg9gncZZoXVV63g4iYFx7Mu+Rq2rvb/pJ7EuRA7jdUmHPvxT2AkQXgN8OL
ts3rjZiCdjv64eb8hy1lmPgw6EcAVgmPVwv2UK3W8FaJDws/k215FQXtW1d5ThBeRRu9hvrJ6CE/
OKy1Fy1t42Oz9NQPw4gTfYJihh81IIk2wLD7fH5gC7pVgAUcDUyJkYY2sL6yYUG+9YGxNzfJjbhJ
vzSfEz98ZHh38aJH80uJVA9whOAi3mTe9//wE5RFz8uMRTwCTG70G68Dz5V+BfHTz3f59dvX8prt
hmfwNHsvJHA8FoyXa40rS2ilkylQTnaXRhHeVjEFZH8tb/Pvji/2zNo7h7cvYqelXlh45Jv56Dy6
O/t+9N7PD3/pUnhiXjnZZQ0ckZlg+Oz21vEhTfKqB9ITXnT/pvsl5H0Mv5beCmhwAZuMdbehvoY/
cI9XI5ybgVY3n2Zwbrhpyi2jCarjHKDhAA+j4BMm0QVevqBr4aBR5FsSb+Tq49viZgfPADiINPxP
vd1D56607AHzPrW4+Bqtl2mmh6Dsm9XOMA7CvXUaL+qAEipuJuemXLubLh0ogLSaGD+bJYWVM5JI
Ogmzg/2BXTppEKWHAsLQQ/90foHXzCh7eECvBG1msGlIEMIqcUV1643U8YPehit5MF24qlADbfAW
emVngRZlSDE6MnQ2+5J7G6JLPN6F986GH+Qn55O+M/Y9xJrIdfH9kb2jXrPFUbJtgtGTfvO8tquW
I+bRpyjDrtPGHiKC2c1GbFtQPzW4NqbbHBQZMCghVOD1O207QQ3v/Hwv3T/mnEcHkAzikCgsnAZN
OeparJuA3bvt6E+23BHq+m2NpZX55MVoXUSB9aVtjQ2FYPV540sBG6VxE36FW/IvTxmc1EZVjdhW
NLoOtY8+fDj/+xcSZ2qhK03Hc+tCu6k2MneI5gOSxuMovagUdrSVesRTv8nRN3be2pI7HVtTUq40
qpqxkrAGzaZDUVtbKA9vRgdEDonpjfFKVWpx7jA0oALBPANo4Om6NbYeDR14wxFyEkDYmiup8ZXb
zVKhn0KJw3bxUP2jgnpqI0rFCBrMsvWFGL0EEs1TCGhe7WyyUFz2IFwPQctKzGRv16Y3NR20KTkK
gYYPrsS1zboUGGZeYLx7za3z6hsO7fPI6LsaLAAQ2iolehfc8DIf+U6Gcq9zui0KvrWHx5mdP9dA
idKNh4LqXuWUXs2gOmA4fkzEoesGRPFvafGS4VGLdaVfZPx6TBxwCrQcD6z2ipMv7jBoyyM/NkAT
b6p34cykaPnS8OV69cUernTXo+3X0tl18R0rPVlcWtqaEPUS0ooe25xn8+jKaIWs1rQGNqMm8xIg
QgqD+NGwyQ2y1cStdK91Di22Dii2bfc3SnsnxhXXjHlIZTrCeDeQz22DJhLnU6O3UJ7PPRlW0IB6
Pb/zFrOC4+GqW69wWCPbebglMHmo08TF1wxFRcsMrAhE9VVg1HsNbPyGiatz63FtlxC/4B+QErbd
j5WvWTqqj79GuQ/h/YRHmsTX2GkTuPLqB7KUBVRupjCDcAV6i79oJPeK7LniH8R5XLG/AMtEyzlC
EQI6NIzVqgTL0C4d0w7zTz/VyIbM+Ak3aEoPDAoS9tbNgElbe8NdunId21TSUjPR9VKaPUhe+GPc
b53kYiSW5xrbXpaeiFYi00KodR0bV2m8AoJYRu2wYbYWF2ivB0i/4bPUxWNVO37CuOdAOq5ce/Cc
10u5355YUzZTHeq1FSUzzLWI4DTXoF8LQxtScQ/ZAFq75to0Vk7lZYuoP9sallFTBYMAjzSLrEFu
aSd809Qol5nPKTrfu9x4HLrvPIz8PlvDLyyFexdXNlzjgSUDtHb266OgkZpp31oMODwdy8huKNoZ
KS08s95ow4HyDdjgfZMAXvPCOnAFZ4fK2J933YVD7eQLFC+KwWZDIhczbdjiS9GU5cFt6RpjyaLz
HA1TyXjMZCCRmGGT0Oc4RBFIkNl9bSU+Xnm2rfk3sFcYEp7kXPBYzWHxdFLttLVzOWEp3UTb2HTy
neRZT5JP0O3Zjim8Vi9XnGch6zm2qCrHIm3T076bEZvA85aU78Mm8jP+N6rvMAP8jonNAfJ2JcoT
tL6hXRNgXoIrmVeS6ZumvZx3h4WgcmJCCetQ4ykHOmNPtbTYo2jpWXI7ww6KKJBQ/KHky3l7i57h
0pmbEEJPCJ2na2VAgE5k4J/3SeH1xNg24W2dQLTUh2hKcN7U8mY7sqW4el+4Y90MsGVPQrsb2/La
Taz7bnJ3ZQ90tEHJIzWTxtNR7fVkw8e7EPWeTcWgLcHz9LZ18vzzyjctHFwgIf05fmVnuBCn7N0E
3xTm6ZMhmm+5Vt5wnr2Fw1OOx7ksDIOBhDuWpd5kFrjsR29ojl07SxZSvZPPUOKtEKxLnRkm3hQ3
vcsu9MbEW8GT/X9nmYPrumj8BeOuaYOS6XS5p6YQeEOCHfT2OtoOokYHgb6rVRDfUnpyYkhZa5P1
MjE6zGvvvGlxt7PGFiXR0P4cxcXe4F/Br7zXoUQIvo4gb54b2t91zH0uMcN6kd2kowaZkXwlTCxu
rqPRK4st8LgutRgfpTGP2lfgYUwaZ5fbgIeiU0WucRcuRqUjc8qiEkI6UlNMdjei9t0GElqrwNOc
9+Blz8FqAn6Hvgb1aWvQZAGaKMD9qtKP7XIbouOWAXyV6SvXkeXJ+2lIiUwitcJ+hByLnxXvJpvu
7OS+c7asCLrxzQiHlaVaG5ZyhtRD3CSAd2NDGAZurp7mNjui1zdQpDs/f/Mv+iXTcf8alnp0iByS
xywHbD1OvjaomnMtyNvcb9lzFQe2k13KYXfe4lJpDUcj8lVwPVKwlSnHSBYCufgD/D/lci8r6emA
GhRJCS4xcZMZ0icWaBnZe9d9Z8UHzSoPN0FPK9zA6vKVj1ny0eNvUVZ1YrTKihznTTOkhVfjbT8Y
KiMOzCRe0+9cWtJjU8qSlkxwJzVhKhuiA+91L0q6Qzrl/iSpf36KV0aldrSOXSmpBALcZzq5FhUq
/gbdW/bK+9bigXY0oh+F46PsEV7DIYIEMyHhuy4xn4lAlwVrNyQyPN5SSJEAyTZYOwmytrFPNzZY
exrT9JJhTatgaXciqtNZShSSUCpvlKMNHakY3LiJBp+L2rNa229cdjW0r4kuHwdQtq5EnqXUAQwS
s3QIKmmG+nw5IEupYwfR1BiNz27dJV4jUg6jRRVUBjQOo0j/Y7P+15v87+hD3P2xL5t//Q/++02U
6DuO4lb5z3/dlh/FP+74y9tH8z/zP/zrL57+s3/tPsTNS/7rXzr5N/jlfxoPXtqXk//YFG3Sjvfd
Rz0+fDQo8/74/fjM+W/+//7wHx8/fsunsfz4/bc30RXt/NuiRBS//fmjw/vvv1ETx+N/Hf/+P384
D+D33zZN+/Iumn98LhL88cs//Hhp2t9/I5b1T9QTAfjDi+t8DZ7xk8PH/CMAgP/JUG0EMgHoFBNv
VL/9oxB1G//+m63/ExWamfuRoiKMbdSIbv7/deefrgH1URdQTFt3cSv77d+fd7JKP1ftH0WX34mk
aJvffzNOs6zZIoS8QG2B2wASD2DFT9MOrqd1oQ8Z+3D0EFyQG1qaJeG+VvbJ9ITOkzJ7MUnNmm1R
QafPhFqQZDHioAi1V2g5mAXxBZWZfeHGbOyCzCWQMBzcnDdgLMlLMnoik6x8ZVmbShFgrnhq+Gjs
NvUPW4qxe+CxtPkLbi1l+GbkRmXdRFZSlYaX60mDTzFLVue3sa5Byi+IOJuVJiFAn+dXUPGr8MlR
nuvjJYWYYPqdNOgU5isx63Q7oZkN+GLIjKA4DHooTJeSMdl6nnSxFTsf4SBAGL5vc5OD6QfoetB3
TGjwSAZ/SkqefOdamNBwe+RSf67Z8Rop9bO5mQ7VaIOiMo0n1BlqfLpGU2o4DUrKyXuqZ0aW+K1A
mQWydS6FzN22lgOA3QEIkSMTnK4mmcribjAhX0Z9HQjSwbgAyUmB0psQFXh+b4AMrfCz8x95eoTg
kjIrJ4B2zQCkDXzdtvKNuAERGtcGebegLKrRIJps6JFvOWhjDM0rICFqfQNxR9iuZCPK2sx2UbMH
VILhGQrVYcVu2Y3CFsRw3qMRPge4rFZyPHWbIS0ib0iTLrktwOwFlcM4FgBcrETa0xxlHrY9k6oA
ZgDSbWAc5mk5Omci1ifAf8fGOzq27ArCtQNqKC/YSKQ9iCmx+U1CdKFfQ9527B4zCDNOsdfECcek
nF+A04MVX8KgE4yrPUhRLMyGoUwEJFq1dMyK8C10p4LVO1GVeThuSJg37rgbnVpiVc6b/HXwaBqz
TGumG5+LNArwPbbjkOM6UL+b1oBdvh11awIHF6uHrsFrtBOa1re6w6xXXoNStvVNaGOPhs0+EVq5
lpYqmJ15Alz0hfzYqDPSUW0IBG1KytyyJa9xUts52cs2njdELkXcAM45pOZk+iicjRRXWGiA4KtY
ggvQY15a6YhKvl4Xj24e53URVEzU9CHvk6J5PT9np9kAxMvxtoVqFoAZ9ozNsJRY0g2hU2vVJF9R
kq3hBFqXaZgsaFIajHiyNnryWCKxnDdNO4j5j6SMupVd88tkARIKsjsDl03HNPCOq3yGU1GAjBpL
vBacEcTwFNFrGrx+1NqRXRohQ9xvoq7OXvKUFYiodQmJXbZ3SEp6qPjGiLZz5B9j/KsimXh/acqs
FPlKWNFVH9PnSbIp+nFRfgRcXTmfpDEUpVtMxmsTUovkG9ynSt7dVVOblIU/VGOFjyN23uNnYqxy
MQZQWB7J41CW4aFxa55G0CuetPEyj6uiDT3oL1ghytFMI/zByt0IeS4IuyVCIiXoZioutMnl+K1Z
Eg7VWqFKabpEpLJmDTyUdPAAA04ElREBnllUfdGX32w006XML9EfDFcMw86FtL0O8VuE9nD8I3ry
zsTPuh/hpNRDBz+SQ2tY1bYbjPUNbapRHI+vSEaYixfQmV1JdYsMbZl5GIvyW1ljF1Ubo8kc85rq
sTFeGk03YjrcsOfTE/hGxtH2uhgo3thHwB+sh6iaQrKHwGs6PdWka6wbJ7HmBAGl+Jy7u6xj8/KI
BmSDoKLqbdY/lHWaTU8TWEWGzNM4nw8tEF4TLJAo3Bj/p4FcdHpy0E6GtTNYOuKPZgIPqxOUDLKC
W8vu5rXLZJQgwah+mHediIyDB9XwFL8CDV0avjwhxZwbtCXLsxfZWEVVbt2+1vtH0xBTe1XXkPzx
OM9rmoNeL8QVMDJxuH4tnCI0n3qthxz2xoa6cPq9rwqBFOV8bFBDOGYf+FQb4E0IxDIIS50eJkY4
FpHulvzbpOdNHXkSD61lAzB6KvgBJZsBgeK8RTUaoQQMcRUd5zZe23GDVCw2tdbEQ24MX42pm51x
AL0Jwh9t7AyHt9VXzPoWpmgfBxML3nCa6BraTTb89Pxn/Hh1/HnVn/sGAfMEFQJoeaBagiz5dOQT
HlMr4lr5U24WeWt4regY+RBVXCEaxVlT6Js6tEVy1zdOhIhTxkxEm8hpKd6B8Uw7cEing3z1koeO
9SiNmjuASAPl2D+0DtESv2KTFJdwIg0db5oZ4kpvhpY+b/ZYgx+KPkZ2cQjTrJ13fg/2sVuK874c
PSOrDdmvXO7VuAZaBgfaOfOoMdpZHvN0xJkVxgUKrvbnHnLRSGJZXVMksf00+y0qE6a5j/VBwm1l
5gKY4EXtj8wWBYjZpY0uhVb2Yyit2aVplUx5vU9KaswhspoaTd9WvC+bZDdB0hS7LhzyOafWRyfH
7gStKLbRyiLOCJWjRQTYEEUTXE0s9JxCC1tTQnWF7qlJpAX97LSxgb3VotEJH4AHx27euj/2MfAD
I74tjOW8xREr55BSlxUOGhLrSON1CQ7WCrqrWZO9cDe1zX0y8HkeKgiTWzdhJfG3ktiYhzhGudVs
M2LXxrZ0UJEGDQvOCwx3ZWhKlomhAZNiQlZRh+S4iXzvdLVaMHDavBPjZyPq50jV1hVca+JTIt5a
oP3xMDW2opqebFrM52NOwBJW76WV8wgVxtzS22jrGqQbPiNLrTEdg50a8D6jnxBNwCLkwsXMgZdz
dOsQNvcJLQeEtRYZCQwmbajhv3DH0jEVIODFVLStHRNgz3iXYkvELk3xX3/MzxwKs5X3DyU6OUgX
kF2BOQsPLHNpRdmjOkCs1mhV5FOf2wLR4Y/0lsaO7DMfN8s4KtbCwvwrTzwKvb6A7QNjBkyJhazp
dNq1VCCFLKX9qel0eEg7ti0cCmc/5sdMS1OwTTgQIRvP4saICed9WCBlQdDDLA018C93toVmWqCO
W9NBMMCG7B9qLvC3ZE6w8VtZ4KD6c9miCsUYKN5Duxx7BbtoXo4ok/NCkDTR8Yc7pm7/oAkU5hI8
PWQ4mzKrne+p513uj/ed08HPhwCCxNx39uuNCulgA6SGHD/F8WiBkr7tMqP0Q3BGpTfQQTbrcVPF
tVVCc5tSN429Grom1YXGO0OCRx7ZDrmso5yY12Ee2waU2IWM3rSEa/sh7EwryOxC8HczRVfbQy6s
vH4ZJp0Pt2ava3IKnLRwGfhHkT8C3z8MzOlv8JQfSgHhVi3Xrwyt1t2gAAUL1Ddl29WhJ6RTTWBe
KvralH4ksx6boZ9qtOF4kjA86m6hD9uZjxZvRzPyNal3/4+5M0uOG8m27YhQhr75RSAiGOwlikxJ
PzBRUgJwdO4OOLrZvLG8ib0FUXVvSXVvptXfSysrmqRgAHB4c84+++w9m7NM5tLJid/yYrzQdEVk
RiWqmbeNtJapKC9LveYmVYMU4WlKosLLgtZatg9z2LvVi/GbIs88f3Sdw0p+CkEoLMYhyZIK4atD
ETTFFa3YY6Z6e95u8qSz7bMzO6V7wmwzLu2jrPvWf16Dqait5wSL+OXDMi4eZMph7Kz3nBiR+Rbo
MNTPGxJcyBPJvnfK4V2ybE19xqdDLCc4iXHbp0nde7hdRHobVPzqtCLuvpWu7KclY6qs6ntixnm2
qYLOg0NDUt6pIM7IA4ImPOetVYf38Aysuj5PoXSHpvxexp03MsoL5sfav9u8fmJKb44eZInOtz2G
9rHrfClxlUryqmxuIdbjLncUUzHO0+0c5EVVnXK/nU3wPu9cT11C4ZdFfGKu4LiYymmjw/HQDHE1
JymG5KGCg5jrTawXWGtWWZ3nquW0OaCL67PBTrIywUfc53G3uzA5qMQdZo+wxbkH4hV8ybh68RI+
NKDt/Bjf/hJxwYZ/w47N53JUon31uhmVuNO1CLUs3CskVSxoT6sIahOdl044SBAG/rSfi3ZgVTxO
4QUcKl+Q3adwSuNgmQTFwzrLWUaPIrfEDPcKGTVXXmqzJvH0EAovqJJUJcmOSUR6DMr6JSry3Npu
fL8ZGClrVWzZd+zaqgxuLC/XUXPrVKpymkchZhHnx1mwERTHvqJNeu+KdPdbWie6UN2jXZTI1WW2
rIWOs25EiLL76BZux/Va0STJsylipQ6aPJiRdWNTcYIcnLDcv4T7J2RJlUr2mN4vB57+IEun88KT
KOd9xCA51/zoaXW3nro22rd8GC4F2lHJPPZMgK0j3jiPiW75nHx71HIMNoZPiYj/OEuGnKs1pUOS
iSj3/noc6Zdu8IfTLPs4d34iwJL26hivwurquPS/K0VCo06IRxBpHebYWSN1qOIyMBZv0DfKvIyi
M1XHeGFZ3p9Ls/nOcheLaL/lijctt6eQmcUVPP5JvaLXvU+wUFv7mw9Wi79rknYfmmmim7HiiI2x
WXevpm7gsoefz6O156lXALeSvwsW2YdIxvh54h38OQEASmVUOozFz9mTb0PCV0bC2h8uH9cfg2GY
NXBY32LcJNiC/U/eENR3nl1p6+nnUFtvH//nIL99DqTARYTPlS034HRWOb3WVSgrfa46b+Whlbst
XKtwvaKyn0jAiz5Jg7cX1W/TyFQj8za6uHROsuZB6tTltIYPSWt6RmlykRUsQGHB2PQBmCOfEsjV
6x70Fi0cJNZoVNjqNXkbwV6ygtjX3p6pdCtyNLp0u3B2rlYT79m5/fZq36ZHmNcN4xP6Fb9xDKJm
f/glXEvmaeHo/TKlX4b85dorOyqfN6vyzXjNk3r78L5NpM2shrvkIfdvQZd74Pe8IPKYXcNY7rf+
NqDWNm/8oW88elKOlh2gOYt2KQ6FSEPtiJZ9nCvTs6YTUezIxzDzfqspctUrXIOO6TMERKw8vJ4I
dh8GsOz9C91p/+FPRcwPjNf35dBuwX7/naF5a342DZ0J1akrYr63VJ5TeFf1sEbOeOO9zRXklpMx
Ov8c8kRMmtuhNl7zJZwAPRcXssKD4Dw5agvtZyI3gaedVNbYwdAZ0PyhrVaUPSnT2EiwzQbAAMiG
11SaS9QX+3I2nK/8Xb2aUMSnmmBxWdHbH5qlvxr93m7bQ5P4TYsn2FAAG8KMNny+HNXAD4LGoLlv
leH/13YGRAvo3gIqUmD5zT0a3TmgwKwFV3fKop9ewi5fyALyddvn/oysPCDx4tHJDSNNl42BVk5p
lY8sVod59wXhRr0tn5CTFOw3RdMjPHX1E04WY1NqASuzId/FGW5AmQVb85LhgOi/rxnVxyjppUOO
N8L24pUxRrnPypvLObwa3x59SYqBIfLkstU8UV3MQ3AMN9thlxu1vw+fs8h91oBX7VP8DT+Nh3pm
BBxDE4CVjlXl8kMzwfm8QkmbPyHiB66c+G7dJSmQxRq2GLg5mk+Eq7PnsFNgBubVG8iyOUGjcyyL
lM7dS5Grje/A2GWH3nLSclBDhQckeGnu1KS+bUvu1B3GBmAiuGnrcF9PsLIqQPiijuF47hY3K2fe
sLLTiBO53j54pvJ2qADP2RosXjRdwa/rteEpP82EZ7l1je+Q1tV94okdpOwNx91dRP05HN/5wFgo
Qiy5sNbyFM4yaIYM6MJB2CMCBAo/+wWN3gjtc1bz8jfL33iqcO+kDQ5tkO/TTbvaYfK9jaQYe5Bo
r7IrD9XeLWjz6F29QYh90gTToAqbVEn4mf2W+WXNcmMEBC0K+zSSncXmT3q5o1RNRbxKZJ20/Sw/
hygYKefVX5qwuQ9DJdf85FPbHa0/Z2S9lvzIieY1NJw34N/WIW6cSL+ASM71+MEulCiKQx6sXrm8
nyNiG/UNkdRJuZ+GPAaaOOvaTG1ysFxkY14237g+olqcDgvJvkN7ZpNGUZAYxzDLW5GgD8JfWhEW
cDOVqSX7+SRv71JJAUB8CAJv3R/rx3bTNNO+/yVrse8mRP/74q2Gdv9E9wO9z4W7/x1+EBafWIt1
/2DugU60RzL3vbZRNblkKRdEi/n9Nq6OPAoW6r4qk3b/l59TlpiSnQgd0f2f3vDwfTu1CnqEVu1F
qeNqO340ZVTMfTrbHei5v2554l5m1e2rvLC2HQ4cqBPxwycsGy9qs5nfvk394R7ccr/zGskzFsXb
hQKdcKQppor19JaxdZXYIlr/O2n8d/XbhlW/AY0qdnYw2mrUDkIOOtS+n7VFq/o8LVVorCc8QyTP
PGIDwVSq3GIP40p/4RroFu63ZX4sOMrtnCNpHph9kUt3LzNm3bzsczLKN7eu6MkcurY9lqJhNZ7e
BgQceN/0auhRfK8/OJa4KV2vif6uKP9bQg+Ww/7ADMZpIdp1GH5L6MsRUQbwavep7PuQu46KYmE1
zD3brLL8fQU1E8BLmU6V2u/9b7K7XxPb/fLhXjixEejaTdZ/S2z1LhY8DxFQ1dvWKMCAuQvyAFbS
X1/qNwCd1UTLu821gKz4/9+N3Oe4VljbON0/54hdL31/UDL3/Qd6LfbZnYTl/lJNJXjDva99XtnP
zfGv7+VXCCGgNwRUiI4tFDw9j3n+W40qn+AejCy9Jwzu2caqwNnj8WFAb/qI3OHfj/O/X3CXFaDg
DpEQcDH5DbOoS41idWvn79XScVAUNSf+BYEPtrmfK/uvH/C39or9CcFu7SDCTNpFl+Z3IHNphF90
YxO+/7ljzOW2g/Zr6K1QvxZ/iKeTkPmm35nZW0XWmm7fzz0Msp6sYfM5iP7mjn6d6dwRqdRucUfj
TOAD0f0GNK6Jbc3R6qn3zduimonrWOOLqXP29SqeKl5B6SND7WaJx+FAaGGV+40I6SmzHSZFZn8K
Wq8P7HRha1kPbPWKj7M+cue+gsHjKTptftSz5Ns2+9cP8ftr5MVBALcDKiZwexHt/RUH4txVo7tY
03051PvOtP0IhOQQdObdasXG/xtG//90vcDmRe7/4Sf225hFC9GIG9vm/uextxQlrW92z84K1Xyo
iv8IWkObBAt1zMdZGB5L9d+2A2/OQaKx+MHieo+CCZL3txHVDeuiG9R+YPz1gO77y39jS+CzO/8b
bQNIKZRt+fOvAzqv21LpLaivos7SdXCI2jbyPoeaBfOfbXX7pXYZWMpesU+mT3vEr5dqc7ddTREW
V2+hyBSAjjCPXNXy46+f6rfaGt8OQyOhGM8o7uyn38sZnT2WuVhk8tUWwNQ/l5Ub1nuoqL12Tyfn
GPfAg9362o3SSDdkgWlDKIpphNct0bOYbTbBv7mvN4rIvww4GCZDAJdxV5XASfr388a2qRdFVTmc
9eba5XB0g2VnSRjbR0z2z2HrKLQf+gFlsAHf3Hwji03HoBid9oYoAmpQcehrCSJ16/pgIvZjmwdF
0V+txCxBf58vVe0sNM+7lMI+DUq1pGdauD5C9m1jNpdO4N4OhzaLdQAEeOstTu+Fj8lbnbEOSZK8
h7xrHbVg+lxOCVQeM4UV/WG2gEJyRQIUVW3WWEIyRX4GTpHFryGt8BbukDnEHGLhj+31LQWqf4zm
XLYuRwop6x6ezJhEEmj36Es1951rGG5Cv9BE997Q7EGm9RZzSYq2vDdbovFV0dgytlD2ukEnXZWF
MmqESf8JxSiO8zL9GWD9WEJU/GbGd1PxHlxEagLxIuepQ/coYyieT21NtjNd21RRdjOlpR3I86gz
NKJ59gjHE+8eYnTiy4sIbWsHKYZJg/+ub/lhMq+Dp7KyNi1wMMhQRPUjFeUY9/nBMn0x222qkEcO
3MdEJTKaj4WidUh9CNZk2voP1EH2Shuxqe2G9yiBU9z4UElQ8CJjnkNzOJVaOY44tA7B8J8rKfEQ
XwchkkmfnWBZx/geOC+X77okEbV7FN1g2WTobGj0I0Ixo8aPOezKu81m+qX1mtoWiMl0IGR0gviw
+ms+39bJMA5bSpl8rsjyk1hTr61Kezj7OFHNr6Hd1qjY5j6JQIdCTtfqjx2IkGVobQv3UuDPPVJR
py/C27jlPBGnrmyQsSO6/xH/Acjv8evajfth+DY1mh9RKjqlNamkxu/UyHTSdtjioDsUfcRtuDWC
r3NtTckHDpc+fpJdYjWntgqKIC2LYn4K1ioQ2VrN+RndIu+qslGRajXenyAs/XsUohElTYLyPqrG
xgbLnvSHnEl95aOSMaSsvvJVaNl8LOyqR37PycmR6Wc/k4QDdbkd7eXS/tzXLMduluFtOFcyi/yy
5O3alj6JaPGPoq/Mwyaa0T6SLYzHeLW9hhkbtl9LaZ5ghsob7VvFTYu0yzEYgMYhyBRXU2+SrEzm
eBfiVPANZPWtGlSeNaUs0tXH9DPIE3Udb257WvOO6nQnA5+vjtcOAcguOs185SUmT3zVS4/rzVrm
31RSN3DmnWZDY1YEp1LY/ZP0qRlgoWGrIbW8vnhGZTf+0lhdAMRg2g9z7FZH2x3ta99OyirtLcu7
9YEPT3ocuu+DiPJ3gJoVPKrRS745lKDIsxzpvJ9cUVYnuXbW0Rna8f0w+QAhbAXZsC7m2hs0vY9B
O8cYeSBDGn+sJjdZLzAjzNfB9YVz7I2kkaao2nJNJxQ8vsfooLWZlVv6uk2gSWS+g/H9Mnk1+Vvb
3wTD6KhDHiMoiOSRxEzCt2+G0NlnaB7std1imq8Xwuw7O6qnC6i8dV1hYOlmMbvfN2eevS7dthit
6xG+46dZqvm7sqwFhRZn+zIMoseDN5fQGrdtYOaWjWxSmFzaZHKb6+U6NIWC+e3I6n51IjZiUr3D
NHuNd+3HdiOv9aL0yZXGvQmadklBoF+Cef1qmzy/9x2WzzQYGiwiZVdpsbRTlAVr7x39aOzuZenr
T6tciBVtyu4F2ho13IyaDryCLl3LeP4XKuZ96rlNd+4BMFIXmYJ3Cw0a74ZyRVG+HsfiWZWr+qgX
2bqpWsxyoHdQIhXI/VEJjsECWXhLuR38JZ4fE3com0O3TeKLaOWWUnxqX2hKUXgST867hOLGRbq0
Nhpt59d+1flfhjhcbgV1iIlyiG+4aI5XAnRnMmVT3Iax1Vdp49TJF20RbGUxcSOylmJQj+Ec1ic2
+jCkF22LrkanLx/hD8E5mUv97PadPE9mcc5CTuEX7eXPM/n786ZwMT4r6a+pUG3xfWVAzuUYGXMk
PF2fRp3gZK59RSW5RnnbLqfpEiKZcVbExxDboyF5TroxefUW6X0QOu9fp23avhsmeDZFvXvnQ3g4
25wUmVrU+ETca8EU76Zb/I3rz5vdd2evcbD87YC578vV9jnLFnYkW1TYBYxBHV4hWZEf5NCJcx0Y
/QznzOP+J/fasTvvJEJv+AReqB6TrtRXmN8lT22rt5tiECj0RWy5pOdtdd/59nitjT8/dkOuP+g4
9r969cTm4Kp1uvfXlsUD1vbgeKO5WXQ0X6p5wSqmN3F3zkOkf0jbYX4CxySXzdL5bZ6X+h2Ov+Vz
DKTzSW3x+IEDv7hisUV3m2ONcKvC6tQkeXBL5d3xMKfGgT7e1g5fBzhyp62w+sea0sBjsfRSHWCs
2Cc9C/VJjsbHDzbYtlud+OYGAlUNatH2HwpvS1r27HY5elFNgxG1yMMkN/8hngqPioG28LVy4cbd
rsieVljgtAsxeBYZoPb4tg68KRqPdq/rho7pROa3syWLR9Cf5t7y1+6lGfUXfqcAgK6cl6ElghEm
EkisCmihgXSq66SX7mdj5QYefjnbd1CQzHPlTpM6l27j+YekxCnGz3uNrJjddsl1W+KVQH0ZzeCJ
OnyGBi8icWIbsUttvby77y14CDerpSLGOkREUt+qZKIA5SzamS+dr9oHb/Gtd1GXVBLxUF32R0Qv
9Xv843e35aZfy5u2qvsqs3QXwNTMc8c6R9MwbO/XuNOmPO+hh50laukbuhgm2c9FfY1gQKgbrG2I
XA5Ba/LpDhQHXwLPOMWHmUa+9dDbTXgLjTCndcQhRLwZAQjGl6AiK9XsI1qOQUjgVHTQna7ot42u
A3exO/Fh89bcndJ1UXZirl02O/sS+1QqzqpZO52V0xCYJ+yPab6b3aJJdKotNI9qGjCT5anyYPOk
buk37/rVsfAeIQEWBztSrn07J2LpDq6mvnAXNWynGcS9LetB3K6FO9IC60T19WityyAeGjq3E7RU
p7azFxRCbbetd/aYdIP2YRx9EY/ZGoqwcQH+h571EFN2PRhndduj75imvMX6R4Qo0QA/o1ezoAjt
tSsFqciI+qqr/KA/FnMw39UV8G0mFrybvcJ34iyM8TEBqhPaudSFpptfmiBC4HmmKh+O7nhvBckS
HVqR+0Ma+fWuvQeW+OJIS3+jWVDQ6S9X99z3yPsei6l0jXsghEP6AZnInSI3p1EZvl8tv48IzEy8
Vs2BnXTkA71tVUv1lU1IxeGxlI1Mg0I5S3KsW0yByqN0lz4I7hxrCs0zReY2vxIq9r8U0/R528qC
hj75uUjQ9k5JE9qnGc7JMY9zfbY5PGw2iVBTlou2m2Z1m3vt4WE+lTo5SDxHZRpBH0UcsQ3aJ901
YaZ1uKYmrnz212lsv45Fvp2iHuUGVSz5HZXP2D7gG4q+wcZh4z8mQ+k9RRCbNOZ/YFDMByZMCk9v
/ub0sn4nVTfExyGKituh7/ono4axOJqlmPILaHYRpVa7JJe2FypzO9WcapUHZMe2c0zGEhHAPLDu
3Hrxb1xJMbUvBorqCWlR5rr59KUzkcEVwXWbFHXQps3sZFLDUTphfw+vcR4vUs95mgx06h1UXYiD
Hw5I7iVOm8NthahpLkPIwx1XwPenLdfVt5x6vDoL6n6ZZlHO6bbW+p5TnsO/CusmqwTxBbeQv+fU
wbg0SsIDjijli6gK5zOI4HKCTJSceztpT5GMxKMlbI0telh+tLv2uREw1AoSt1Pk5uJTP7sj8nVe
33/y7FxfG9dDqDKnr5BmbUDb61y6PHRhg7xXy3QgCfceBGnJ9TQ71de69KLPOBs4H2vHm28nKspZ
IFV/8YCyXygKYCDLnoYqgidsdRfmSKrUMA7mfRL6uGXsSfratfupvbjDaz/FVoWJVkWBFpC7Dy9d
0GHRNuhqGamBbT0gZjQL5+A17CPoQ1YiuGvk4L6WZTnWqUt3WZeKJipjuhWxJAOWY06UqwwubWjc
KCOFnxpNrFUX163sxz8kWRsu3BJ36c8cvLPG3SWepytrrMNslMK6qlTgPu98hpODaa1Jq9WSD0Gw
iFczxZLjgcwThf0cllafB94tJUV9I1fILqkuCGlul8HI19odl+qwW5hOyMs0y9dxXFkrLEryNCNB
V79NVNOmlErhdOzE5F0DnhdQuaplI5iHzvrdh9qKXVtUjjf+Sv6WWoQjY9bkCuc1S7Vwke1tCl7G
oWk+RXJaDvXgDXQ2WsrGuCNynqj6xQlsJWI4GsXmsjnPBFXX7H7dfFxUWQpCuYTQE3aJ1d975exY
SMjsDEFEFgN51HKi8wGmDJPo4JdtKfx6OhVTSImnrQ+iJkjTxz2NnQ75qiqXmNrDywaFA9PVyFk6
M7YE05DXbGlJ2G/yoB1TNOvZsl3R+Q+h8fI4rR1VeV8a6KxWd5iseBH5iUJevdh3ddmHfXIg2158
mZqtbBHjiThwgzUrqavFTWpgmftr1k1r3tY3a0xzvY2KKAmYfGwmUCuPLvPCJOakjVTVx6Ko/b7I
ZpYK5R26hLwOn+BF9eF4KojVuospjdX+OahhmYJjCS+r7Y6Bogb4lNsuNaGzhMA1dplefcsWj8LI
mvfgW9C4kD42htrEBP2ex//eWklkM46DoNEefeol+BjowC2f3kBkS+6FkLFJdsjWdfJF3iQ0lZIJ
w2PY6zOswy36Vvi5vYRn+N4Ih12UMyTVJyPn0irTLgaAs8hsczGHHBFsx+OLKQEU4tuRgHK5t0Vi
r/7BFINR9Xmj6sbb4sgTvXj1YtNNbRY0o1m7G8/weFtKW5vrYmUWDF6bP3ljIKvwGEKgrbxr2xi1
9vCjqpEYh9yhUCcpY8F+bI19VsOOunMhmRG6y4Qdc03oFxxj/1yNUbuuGPn6EwhvdYDqZZrZPxbd
4iMFImeYQJjV6q6PbzdCv/hItyW9yOk45Yk0qeOrxD9G6+b5Z+qR7YuMTfNswfoZU7enKS71DWvn
CAum/WZ3NVEWrPxS1xhfD0mZTRr+zJJurqIouoX0agvY/9dJVUyPAazdK/Dp6ra3cw+15dDcCWdd
26P0WkhkU0KBWlrNE8Loc3RRhHBR6nVy9RE5muvurEcbduUSyxl5BXuqv8nNzmu2Vr/N05Bz1GT4
Zq3vh8qakXyfreZIBEqGmAsZBGcd+iNKKG28vFpbvqwotRazct7HdVUH2Vx13VeNMLVOBzGRGnSb
NZGNaOGUR8IJPVyZMqinb4W17IgLEbXbHba6LE70j025dWqNE0MachXW27nt9/3RX+3hyhn66FMz
NT6AZZS7RX8AUKyQN12jdbhvsR0xmWsHZvwIJQM6R6ol7L8DXBM1ESA5LnwnwK37gsy7TX1FHH63
UAhc0tmro2NUh821VQw9FHsT0PQB50+2UErcFe/euAsSSmXWWJ7pp+DFREthpR6cvyslG1wmDYDZ
6waRgrmRJ++MZfc85yZPIXo8jysvO0MoK06OAs7HdwtSFeChkMWtxTY8fCa5nMt3kWj1HnV5bnVF
BBNea0z0qle2SG89e5Mv3vezl99B3yy+Fdph5ON5W6DR5QZkZNuqJZWVPT/HS2AeZ92UPALtdVSt
o7ZnN41amijqACN34MMoS0Q/XxxAiyqb4ez8MXt4Mu/eLP5V5wsBbVIHTyov+tPodvbHUA/Iqkbw
I1Fw3egcGLYVGeJgvafX00Xw3wwTzWZNB3E/qaZkuhShhjU3dBs01SKf0TGek2anbJANH2QXre6J
yhX1X9uj4TErJm9i67Xow6jSESs1k3rFoAgKunW484w0t4XrTHFmB4WMThA05Id5iUbY0GPHU8JS
iD77tP8WaUsA/qCsPeIdkPvrUmLqtUrDOk+gydSqKjMOdAEjDLjkcWtBANItlDI81hPEv8yzW6SB
1cLvFAE0P+gsrcwmT/45D2V3dPNhwYY7WD9F7BbTzTJ2GjF7NcXvh0CP2K1YeIKTEFSgQK3b33lo
cd3EZVNH0JfyFb9MJ09uLKt0X9emqq8XSw6PcAgx7Kxi9wvdOqaj/hElK3JKg8AIZPYrNLvnVQxp
o+MxP5qyihv2XwQwb4TjIpY8hnPwYmEivNyDXNUeYMCul97I1vlUoZm0pi0Ekfse5gsSOHOwkhQk
Lt0WKreD9tg6ovxQB4ueD5ybRHXE51npaRXv4xY+zN4MDO25fX4fNy1mc7A/inQyzSdvaPuPeuxR
Ha46sEeYnhC4iokp3+hPhTXbBbHVYh0sIo87bWg7GsBdPneFsS5asKgzXdXRw2jG/noMFD0oOqpv
wQWiKyu34xcQ4ypiGhThq3Q377j49vB+0qt7QZ2JlnYxxfMerdktlJ4OiCcahvhq8MouzLbEInBq
q2Q5d4E7Ne/p4q0yDbiVaaa6f1BeYI6EL85Nt/YlnMXZ+Vjm6/IxyUcnlYOxaekM6mMbN/mf0J3t
zA/88Tkm3D87Pv6YPcz4jza/EqTWwsDRivCRXqD4boF8cJbTyKqLzReI0+OjNPaap/HY2w7rYHtM
CqsmonH89sx5oDvSjMHL0Ny6AUWzbmfl6j8EYEcWLyQqil7nLV1Kp3+x4sZ/EqWHKa8Pqn+RsnMo
0cEArT3v62pA//WxluBB+pUDqm6njNo83VUfyWj7Vr7X/tD7wcMoSsUuPyAxBGdKKzpWIC8sq2gV
tQYKof2Dv0LxWc+zSw+Jm3m9vYzlxTZlK7YLBPN1fM6rZQ6+Bp3f11eij9vRP+S+tkfUb6fAx5KE
hQ3LhlobvA2ROFVoZxACnY2wMbbX6qDrUNvLxWAlCzEwdJfg5PvdHH8Ou25kU1GybjAOm6OgtIOM
OA/+RGahVV5AtPHhfkGTJoyH7bXSo82igV7vB1BUS9l/t5W1RkNGoRUCIbqx81qXVFKroobFJIt8
J7czBxVlkEIUm63eTV48ksJU3hJq/dLHcz6JjAJxTN5HK1O1iHsh+sH0uDIj7e8cbemZQb2aepuc
NeVbZLXihesTkqUbPh9qusrpsxYJDsrr/iR+WGCzjE3uMkXqD2MV2+6znMc1/wZHPwqXG2scSJhv
xDrsPouLjfzTdPrr8tyv1V6qhhF1enpnkZunSEdN5tcKZRWstCYVVfSt7uVe0GjfiB9tnTS8cKun
LPU3hcpfa/L7FUPHpli59w5T8t01Bv61axhwLh5t+iW+t29XnN5YNV7QaUrzaJ34mBCNk71YtHxU
gqLg2yP/R2oN/5sKwy/CDR/6lv/9pZrDXfVV90P/5/j7p/6/lHPgVfzvcg7P2+v3uhrG//t/fhOB
4LfetBwi7x+UayKaZ4OQujnyCf+UcgiCf+BVFUAbcAKaoe3Q/S8pBz/4x67rFCVw0yLbIRD4LzUH
L/oHtf/dIonuGsrWUfyfqDn8Oq/o5WUmk2nQLhNQZiZo+HVejUMZxqXXlFdtDmxPO5A6Y0I/48K6
1hykrvthLjzz+C9D9D/IE/xKMNovCmrhgzhBLnEgGf1GlvAItSPhR9UVEjghFjNT4oAAjSFxUe/U
uQ9a6zR3teeifWk15d6jX0JJzv76LvZF+t8F9re7QIsbcpFDcTT63YTNm5dZ9Y0trmhNvlS9l+Yu
6BUbynwYw/Zz624f0Ev4+tcXdejb/bfrsmXAbojsmKqp87s4YqVXa7WCoT9bwQjpOBhu13j11vfs
+GrjPXjLu3A0eXOThzr4Vu187YxsrD9Ezu7YVotl/arHZfY/T1q6fxQikvMVDD0vfF7KTgRHhEOM
zBykEPVVGQi3eaLAYFycWKbmPKpt59Wisj3tMi/nxkswR6Mp4zHygntF+AMc79iLm+Hx3s83eYW+
sbUaD+82Wx4CucZ96oDeZrw7hYp2C1+TZp4ZAVpTbL6Edwp+AB16LJwDIGv9HCZl972WNTUliKdI
uoaXDfuhS4fv6HfankmeWq+5stAUweq+SM7uVj+SVz7S4/NHvY5+hmS99W5dvByMMR+fsPZQF/xR
5IO9Ea6FYWf/2eDjzrnVPcV6Dp8Kv/l/1J1Hk9vIuqb/0OAGvNkSAG2xHEsqs0FIJQku4TPhfv19
2OfGTJfUI0XPbhYnzqIlEQQTiS9fq+0BujAM6og9x4QPKbzC3K5rXe68bhHbYV7v3G6dnCjT1KvB
675LkhdNWE48Va65CxC4RZqX9hsTeQIxxdoPynSI2E19beAAaF67X1y/PjqWcL/KxT+mDEtRl/EV
3dWov7e+67z7Y9tGtkS68Tim9jMujD4ONOs0O60qthNItRvnHYZNLPFuvlcCUcAZbIHpwUshxSqY
BoP38Pe1ayW2GWRP8yZTo1FGRL+l4l7N2lCGeinNu0KNzo9GOA14uOjK4sQfnhg/pWOEyZXi2zSL
a7/M2eJbm8yHvzoGnpq8u4zMLEKzIQwVrFyt2a/9bJQYKhJVdY8mNv/+guBKn/eiHNOveMuH8dx1
3kDYdx2YR7e0mUXsoB5lLHnQ/HCuIVbCdZ5atXdq0ztr18Lb0MnVrE6gNPIpCRr1mJUFYVig/Q6Z
hYnKDkhMwHMzE2wEwQ/0LtdZmPXOy/IGh1pXe49mmbnW3mtkUB/msUi1bYnq4R1UXX0Sa73oWxxs
QRv6cDJE6k+jA8bMtD3hwyk6oz4nneHe2ZO/FPbGsvNAbvwqW2GM7XIZv6pOVGaFW7YSsUIICfaC
kp5GsVLSjzA5k4gX7O6PJSwwmbhuUb957K8FRVGt0IAz2sLYEbi1PCoyAzRo7dpon0apL+LUzgug
cyVKTqtE99T5phtT08f3RQtFOA4aAE7hZ269nWWBW9lQ7tAcTb7x00RKDgapawZdWFXsLJFgFDIP
Nh5DvAdWUHaXnPlp2Vot1lYC3romzCRFIhtRCV8dZZpW+kGXVgXuIFLtDq/BaHMBAzaCtbJwK/lo
oGQ8msxwYU+Kx/JaEGIz3ExjE3ya3dISl3kNYPbywvSfEBhPn7ERWQiU9bm7xc8zC8TtwOJxk+WO
GSGpzstXnmpZxGlpOukzmpqx3wK2gkle86aCfVVa9bmohY/3rzDRZ48Z5NsFfduYf5No24tYr5bZ
O/KKtPqY3jdVnUj1GA6jiZACdraeqkgtqykikhmM8SnpzeU9n/C5nfrexhZYdTRjA0xaZoIjWPbT
xsiCdVuIaSKhoM4enbmanK3mAuxEtoZCfeugWHrHpWcAOIIVoVeWxMJsZL+oTyjmSRCvChMyC28O
kiKjWOtDH5ilW3Eni/rEk2vBNuY9cclOMa+P9oz8OYR9Lt1N3mfwxkE/OnlYOs1oxKuD4i0cA019
h0N0+qjrM+Mu6Rxn3Gm2cNYIzVX/ro+2KndNNgVvRl3Q1lwnuf8ExOfe6rM3juieoOdbN+geOqjN
YYPEafLiiQH6xdHXVJ6axc+BLHUJ5Ag6k5xcL3HnfTlV9RoZouwYlxevevcsETw0BodBGhromwRz
gPzJXG/+IgQM4GYB8I+1Mpek2dHThaje154cYzXvNTg3jrPIXU4lCZ9Z2FjFquP0WTxw/pySKbQH
w14fhwDNRWFm7pGqq7nf9WkxqwfRs1GcjZYeyHOfQKtu7DbN8v3Q5e2E+XvI7zz82mIHfdpQ4rho
eRkC/BTwe7Kw7duyb5VEL1Av96CU7R1wZdVtmra1xAF1N71PxCKV08acWUhRNg1rEYGkWQ2Rb2qa
Q+nM3RTzOk7uEMH0N/3Y9Om9XPJkjRvbznc9F/LGZpreBai+603erdneqfSMOiQ5vNjNeuhmEnMJ
jealtuGoVL+0HE+g4lguJxfLkBuSAdQ8FalFVoCJ+/BAjbRzm2e1dofSZexxwRgd68Ib1n5HJ4b/
KFVLmvHMfk8M0A0G4P620sHtn4PC/IsZbbVsi5JMfSrrVLtvZ10BY6TSvSc+pjRY8RkJoZNdZRhh
3EG3dxqQiBlhSFyIh10UnBynGnXLS5ZpqCw9U93omSz0LQ0HGqVuKZGFO7uc+yEaUSNfA0fEN4zk
k4e0b63qncOOQya57af5odcNvT/pfj1kx7mFooZDHvEBliiAdaH5t52xzI8BWGx/8n00pNtplJbc
2qUt1mNjy2bXLDYxIYXAmXOGxF7XsK97PwG4McRwGGYzYViw7eabmvXxxsf4MqPgmoIxWo0OAsly
piDuBuV9aUuZtdEywH6wyI1Vvx1lnnxX/qhXJ5VjQI6GziCvzO2V3tERG6RwrIExfS+WMS1uhI4t
bD/CYwGUKqZatD30bvA2Qr64sQlLD0t3+l6PXXVV6Izv0nPustbQTmgq+pgQYP8t4KhsLsaztK04
cDR51FuA3txUIiJwRm5LtxWhb0hMPlW2NyQuX7yd5bxxPVgxcjPda2gk0qsRL2Zb3KzYbr/4PMIb
/DxUj2dBciynrD60HJ73o7/iv4PoippugrTXpHFr1aX87npVHy1jR69RIMrXlLSLFFWMYZ3aLjG9
0APVvrEzYXyTWdUdNcudj23Q8frOrXSLZTx/81pH/1Q47SNoJHpYRJEgzwmDw2SMj2sw3DKl1lvA
3ZvEst6wBhR4x65PnNb2B7xnQ6RUYO6LBSC6sAdJyrNMd8Jcjt0w6nuVph7sPN0wYpTLPtNlfgKp
LGKNKJ/QC7SClChN3Aq/umM2aiLy+futrfuPvSwZC0jw2BF2HhK/de4AXSOggaNj1DuA8na7LJ0T
+aLeq8rbj7ZzstVMy5c9vSDST26bfJKbukna0JZs9za4YmzNfXCupoVC4dEb92wPP1TQlDvH69+G
NIhkWiR73Qs+610VoGQt4tkYmzvquqvYmLMjfyY5LkPfvqdm+dKgiggBo8wdEsmT75i45qgXDKoH
puaGRCn9gZhkRinN2afVgNDLtXltZUZxhGRRG9R25rUkAC8MvAWaN6xIZD8ck4bjf14V9y00P3q7
RjvzCyZh5xrFY7ZaZb3pTPC7jTYlZ01fk31tXRuFBXisRnLItu6NbU4A0j3T/FxAx0xVaJhSMRBq
pJMZ2XSiGNt9sszJ/cL7LsNH2L056+jcW5mQN8rXk5h+ErgAW7vH5TlHg5M8YcNjpxhdqDc6dnVQ
NC/Tz33vV3uORvJLa9j1wancXVbB4DYI946WRnArmZrr17Fcd12GWCDIXk3lokgpEgzA5k6TWtzg
oXoBPuYpCrzgrNAf7Nq+pLvDlOd1LrA2zvRNj9mjr1nFZmznQ1Lq7Q4XeXkO9G+IFzeDQaNApWX7
1lBPbe/youPfOg6Zhm7OrjCojTo4uPHMJLNoGzGx+mos7S+y9z4Xk2/Es8Dp1Sbtzq0h/VVNUYos
gNGhPtSCbbSBh74KhTBjV9ajXaFEpILtYVm9Rytz1K5akfK6U+1/dSaTicldvK3vdyfWqHpCXH9D
nNxNWyf1DWl5JJUU5xrkMkadRq23XtGDVjrLYYDXPtC8a8XWmD4K+tOVHBew2mlL/wD5AlnZjU0o
0umI+Wpn2/ajZi67Mh/r/WCr9KRbnfcOE5a9QJOnSK9of7HaQLwstWfeZt4s2nhaPLRrmUqupZQZ
gSWu8UAjbUle3Gxc+eSVCtAcB7Ix1DttXaxviZXnn6uc2UpPc/8GDjKJtEAvt8k6fRZjtcZt0LZ0
q4pjQ0I64udEPbS98o54YJ50OPu93nTeKz4/dAE9uEBLjEhcj57cJtVytDvEvhSm8efdyTihFOy3
IMz3/ayCH4ikqi9rq18QsthPyuJlN/ngCQl7f1Rk7hOJNunjWCDnqEqygFbTE1GiyzmsLYS9S5l8
Lsz+hNYy3y5V4Tmbpp5gzVwbpGBZpPuamm5yxi7enyy/4jzW1njV8yA/V6rPtygudxM/TKgTokGe
lAV14KqoIb4mKjOt55Xc6NFq1cYd8RNs9I2EXm1IJ8+DEimlsnOiaA0LTnRZ66OxJNa1G0sbv3hB
Kh9ASq0790pE87ZMNraFVtheim4r5+LEGTRHGzprT8la1Nfon9r56nnzQ5DL4IvttGvGeZN4geJ2
ylofaz5j8BipTh2wwh9JqZgZz4U8zIGuh3rfOc8eP/J59LQibJCbnjOtVVWIBWHYzFZabY1FUztE
RyWxSal8qgtxM9UIAedS1IgBSjtaR2aBlQKRx1659dGt3Aiy2X/uW5AM2JDKvbOs0d1X+oKSz+GA
UGlJfcqy/Fl2s/wxKIYHs1R6nK0J6v5MTjcWqRkbSKnhXOXuu3LZKcdGP3gSIo4KnbUF1xacEzft
NUOQlMP2iB3HPNLvu8KkNMsa6XVXzeALFmTDNALgXjJnnAfy/lrfmu9tC/vWcNDQQBacSHVrcB9z
OaZBHqMNy+xlx2mtX4bISHtXi3X0/mm1GUwP8yqjoTNAaSWBQ9f4VOE0JnY+yRme40mYmQGtt7Td
Vz9I8E1sFk04KPlnSAI3JpKTmJatjr0JPWc9NFOGCFSmerO8k0KSBvf20H0i3nQY4xw2d86RGPKn
/POk68r0Y7juXj0ELQ3D5JOhq1o4NeXN6L2kc2ES3FKqAiHOfm69wZWHQKjeZzzK+zqvtq3r2Na8
W1fHGBMiRazKdzadspYRGL8b0lwcCQAYrEJF1TrqKL84M85U82TY2/1zYU6du6VLqXlLh5ae3M42
t1amU7pBEblP6ElhRN2UOEhn0iFskcwElfnOK5cWL1H0WIyLET15YBmxnWvL1iNTjQBGCkScoPnR
UHK6vWYehIPXfTLqNl59GBxyXe56KocLVPZxoSVolDub4+xa2FHQNLRWswfA0OjW6+wbfUzVVc3w
gQpQdzq1hw6k3qcwRmNE8DBhSgn0l8oZqiOPYr9Ns9J7yLF7n6d14ASpRLFvSO4Mq9T1N9BSUHWT
o3VRIN1Tv9q53K+dzvNEgEQ4C94j0pUPuRosvs4wt8/+WjRrmNBUZm2G2XaxTaPW3Mz4V++Ceilf
DS0pQpmgeYZbarq47zQXsnbO8zrSTYP1mg44YSMNEBOtaWqDTyxdxml4dTzKUsEgmSQIh8MMnAVI
QrHekkSweNZzlhsJFXhOmR1NftoIRjiFkSbvJPUm8UlvCm+TZ/1800HTRGJdbtGzlgfyer53lbsh
0AL9aD9u7cqWkS78GOqoO1j1MMXwWlmYrM2K/GJK9qRKp6Sp9vKTlumwk4JJQ6zZLdqyhdFian4Y
2pKWm2Eyh5tejsYNQfuPeW5ZO80InGhgG9pOIjtPfqVte8OK8KjXR5EJsUNNo8lN0wsvIlgGdEtr
Ju9RdybEE7iRw1QflksHFfVF01IOvAQ+HYYRR7w9pcaudjV1HHLzubWC9mAoZMcgs5/caj0vzuCi
K6E3m0LI7sGaBl7yarVuEGL9kLXC3i/T5iA9u4vLwR8Otr3si9qYH5DZIrLjUb/LCGs55GVgciBv
F0LEMQ3Pe8+ytLMaVIL/HFjjPpk8idSCVfEMYJPENMF1e63Cbpbh0Y20wvNDTHnJE5NicXAJOU5D
Eyl1N5qP0HJjjFK+emgC02PcSeajSDRD21pN7kSOC/GupW4FG4ddySMTYuNjOGE9a2OaAnpm3hkX
b4vcflyTo9na/k7YuJRiLHPejsCn/Ab3qxZXaeFcWlNQRqsPBd9vJCyBMXki7qcfX7G2tp9XJAQ7
aLomxeEBmhc7U3luNM+5rxTTcI+M8mIT17CZFi1Avp+VWzAOulTZD4yImo5iR+U2Z5HJMLaV2cXt
NT4mkPIrfrdlM4Hf7lGAcDTQqjVy5mQKDQ6I3woOGKdCpcjtdCfbSZoFsEroOJPpb91qwcrmT4zG
M+d1p/Q3WZU6bhEuIL1ZhPdj0PclRp3+JSeQlycmaePEa4fbhQP2TcD1P4FszDEOEv1NuuCUoZPO
n4kkCSDmleSE1Il0m9KBHtZZ1sXoXGbiiLrDOBn9MXHqOQkDN9U+L8h5uLteEw8Cr4NHe/JuQKZ7
NJIKYS8Km08I/NYjWc3GN5xXP9KBERkAuXaiJqnGS5s6j4uewvGt5RIRpKnOSbNah0lqbP0uo0Q9
JYB8C3Ig2xJxUdgvcBAN8paO1qyFEd8AFGCK4w3s54m365rRvKkGue6T2fdRy0qyH9a6OfQCxWnl
OepuTi13Y5HBsAO2Cz4vJELder3zXc1JfW/lttjBWjKGMGm/Q9ePW2Fp/S1CSLof9WGNPQTUG0fq
6d6EmHmYEvkyF/3OFFqkAmY6x0+Pdkbuoq7GKUrq/sDaqh+dQaDOU45mxIbDALMhDKzfcuhJOPa0
PN5wod0jwioyKzqvJoCly/ZDWdEpusrXyuznQ1D52Q2IqR+JNrMOi1O29/hoynDtiO8hmcArt1ql
NrgZSftyMqbAqfSu5Wuqt77iC9d2hNemxGw0VoMhIWiGbwBR63tJyMcRRaGBXkcszD0mhWzZoOIE
Vepd0WjjQRNaeasDXlW84GX2BAhQb03Ih3DN0Kz2vbqpjKo6gTo2G4LB94gMfdCf6dy7BkT3lO09
Mp4O6DpnwqnybF+TcvbsM28UMZ42kYXtarQAeS4tCEvS4bJYBNtps4z5bu6GQ8U+2s3mVb6NFKzo
SZLqvG1Wc3cQI9wuSlf7UnW7vq6hJWznYdYnVnTmrJ0VKqEPZ7LV2q+dWWfrpnSNzAmt2hxKglOD
Ystf19/AD4bxbcE0IHYMIe0e2B/NnI4nJNQIsQgpfG2Mkw4+fHSJeEwPjpca5gtZYNFKjm2odW36
jcFi+aKcgHeWfiWeAgcJfiLdWKj5eSyQaMj5BgiEJgSSqtJNXbQ3JJmL2HeQz1eDwyC8WA2A5CyE
fpc1jMFbDx1g55D0vivNzggHDYceFtqvZprX2ySQ3vcFxRDv4maOgDTr205PzSfCdO2jhydiqwor
x6KA/vYhGfwV0XFukIdlzpt5HBtGOGaBkPCd/lD6PJhOiyjCsorlUrdmy7JZjYfGmSWkvMYLOG8S
a1eNJERhz5PFo418T0QI2jmzykLu0U1NyMMmWK7ZACMVKPfuZ000z0RuaRsTp8y8qbqeIV1lVlwN
YxpLA+cUSSLIjmZNbQUzXDgRQHbKFw5gQ5U1zwk+hDMcU3BchGk+IvFxHq940QPojnM0i6E7Lo5w
r7IzV+293Ap2Al/2w8hb7anhexODTdDunnG1RdHq0WeCZfXRDMw3YnDLV2rUca9Nw+gLfGHX21L1
i/G2EkMKUpzXvFa4Ig4riL3e5NivzwYRHRtjbA20wmtfvS9uDh03+j7rg8OpvyqYnGKw9pywfcJL
m9w+KivVbgyEgsfCsMebsrCS52QWKuTcpEf4k9F6ukU5PknlNTtsO0WYAGDuWYtBmFZTxjatlWg0
F29FjBNXeEpof8ubc9P4oaYt/RzXOYJJEmNdECZU5fhZeerpWZSgnY1aKVpU5fSsS33GWAsWmIQ9
B+UfirC/UhBYWIC8+bovT7OOpG1bWS0duN1qasYJU8C4KTBOnJagx4d6pdjc+sRCRGpMPmV7AYVf
9yJQCTiQY2/T3vKKrXuN3llIcHmzWtOFcARuKzlndeZdV+pfYeO8EadJY20D5MckUSrGf/2qV2Rb
663XrhPZ50nrl96GiTE3g1YYPYpxbzymzDQyaTQ9lu0sv/sEJuuPJXhjBHq5PvWleY3AvyLrphtE
k63vgqa7jDomzmsI2LBkt8V4PU8Fj62CyUwK7Khr/UR++lvQf1kDqz3Lqdv7WaIcfH2yiCRmC/bG
UOgCi06WYAtAmIy28fFK/e580FBwveI4wUVsUpHcLAWEtJvSm7WoE1944wjTQYWUPfRmt+BvXJqt
u07kcVPW4rtXbqexkdjX945Ww2AkKNpkdktb7lbNK9ukmilDVubjPMOGdT32JY2Qioywmo07FK9V
ENTELPKqyB1r46wQkiAVezRL9ERkJ21sybIMBP+d/wUtIDfs8sHsrY2tGbs8Czh7aB2Hc7xrsVVm
3sXjFBgX2XynE9WDeLUOSdsYo7FE2Te1tzkxEWPirbxshh9BXd+vnCRIl8uKBw3yuB/VAd32maQh
H6MyORl+RvrKTMLWonv36eSfDKHGKDHbV0MXqLv9OwRJ4JNk3QrkZ37q/cCcgZDe9u1HdO3pQ7Xo
57aa30WKSrFlJ20m7jYi113VqjXu/CCI/LzOjoJXU7yCkVGEzolXGm5+yh3bCDm5p8zumRfBEmfn
NMjoOkJfuxlwOUdWgtemAvRLV3UDVk29hUyt99UBeC+1c1kXD5UF+kLgKHcEinqTM9CHaaqTpN5g
LKvoDeP+7FGenYzeeraCrM1C2+68U88WQkvulPBOgXsq5jk/+1M/PfMgBFhv6lxshpEVupJzEGHs
RzAbEMoVovebeRSFn/IoL9Yd51ejB3Re4HwAaQNz09LUi3m+NPRbm8EGxJf0ghb3EAKLGk+EoZIv
Gl7Y+IpPbGC935StrB/X/StUeC5pTgAkOpatFnCeWpnD7rMi6+U5gRabgRUBpg69PXGwQ5Ho2nee
WEjCJNc4u9ilHhBtnii3yqEb2LyO10K39AaGKK9IIB31H4r9dPO/ZKXPua9Uvs9aBqlX06zHbeJ0
sn35vTjF/EWagqINRNEB9yQERw+uaqG/dVMUZRf0DTKzPdmh2YOwhXycjI7Dk85xYo5mv9a9jWGM
3PFcKRDoDlGADCsZJK+1asw75Au2dm1QEgRx2o4zPdbw5EOIJoOSYEnAoYgpLJiLeCQBwuA8X+d4
/rO5u7FIoXutFxtcSVkjgpE06Y245dc3/6Ol+1dStv+rBO2Dlu1aT4QB+Pt3ef7S/n8gVkNR9bdf
/Npt9KF76DMGNppE/l469Nff+I9QzfD0/7oKk3jNEz1i6AH/1v90DlFHxDPOWcdxkX+SFPe/hWqa
Yf0XDK93TQ0yHIfnhb9FuMi1d0gz+Qcdg+AJi0Ypx7apofkXxUM/BaDjVPYNFCsoLgln8llxV1nZ
31fnBKyGtbe/jM7sPtMVsoSddqUyF2oIpS9bBg8Lr9ZQmoe8V8UJc5H5xUPMQz4FdghNG7qzU3jr
XWoH7Fk4jO90BsUdUvcmXvHofv3b3f0HndvHx+k/F4xElAQrlHoWB/KPF4wkNm/JjR0uyZKskZjX
NR6bVkdZNQRbQ2TFHxRt5lWt938kbf/zgdwaOn9Mm//jt/hwh3DY+ivz+2XMA/0zXpo78Ixlg/Fh
itXsP5eU0h1lDXYVePk1r4WtsrZHjovS82F6MAQTHQDrymbLrK9uRpJ8416KDu4GrLchXX1rL7ZH
1p8THEhHWPa/v2UfRXnXb0CeOypXIzApGTH/qtv722+8Inlhr67kpXAQ/xBxSl4uvucwQFIbL8K7
6EUPHjuoPwXufIyi/+uDTSpWdA6shukRV/7x1mlzMVZrPctLkyyK8mcz35mokU+VkuoYSBvowtPU
ocGPsW8XTWOI9fG3+Ainfn8Hfook+utK+HzT02k28K4CyY9XIgwY40R06sLhf9gXorFuSGUdb3LV
yf3CwecekbqxlYPeHzyngDUfShiAJlN/upJ/+DF8G9EqOQfOtVPses/+9mO09LOAtpExWy6NCpdE
LCQHq+lTxwraeeixn/p5ACpk8gWOqdtbnib0/swLcH5dclD66D9M5SSeTds2zwJy/DPkrbjV08Da
/eG2/fqwEdDnsmoQkvMG+/kHtHA4CxKPzYvfTfnZy7qWKJUKzVkNP5ARUxZC5bo7RWXGpWjd/ugS
64QLaq0NKuXpIoKsW7f853xXE8Jzp1HT9Icb+lE2fv1lrYBwPYcdEd0uwfEf76fGMZyst8K6wO1Y
xFQsCwfT3AqLACLr39+OgOeIHZm98toe9PGz6EHIAn22zcvYIcxD4nZ1QLioh/JIViLH+6Fp1dNY
SyLajFTXH00HT9A2V0shYtIGcKJmRm4OoIGGmrdImhz3pOWBcRVxWd9+f7UfBcHXG3O9Qoe3i0nJ
ER6DjxeL98dZCQG2LqJakdiM2AUye2x3+tUR042FeepAoQ+55tdRhXXkD78Lkumf9k0UYw6gOZpY
Cz32z1lbhMG3CnQuuFjG6LyKxZ2T41jheIP0s/WLTNIFlL4mT2XDawdZRodsFllqwbxDOcjgvBF4
sRDpSyTtAegErHXW5uSTZQvvPdDhsL15cE5lZXBSd5EZwtETSlqH17iA97x3bbVRZKvjsqh8debj
4f2WYCqGQ5+6qF4Doluwo60lzqFqHqc1kspEE4MJvmKCTmb7aWTmRb6cMheSzaTKb6STB988M0Uk
gnMqLUPfL4cnnCA8Cqho1u8l8o5mk06kWUatjTZsA4lQ6rulmFYc5G0rxm0g28CM5VSRvjwiUAn9
kbK4UJhVlYersLw5Nmj3uVIPiP2iRZFwv03XvjjpHnEbGxzoqKAqJO7lGStq2YeKvM4yAsurnKge
2idC3IFbApWWZPb0Fqa0Hi/+bpR9MUdduRZ4dJypOEw6gU7bzqyyO2JSfBlO5oS0E9JB/EkZ/lMm
I+uRzr6rMt9CEH/dVH7a+NLaHqaCLJALU29Ab3yqQ+kTcTJqrf3WAFLd6z3feSVM4WKaVvZtzoT9
h0X5y35Gf4juGbbloAhg5/jpmTCaBid2I72LVmHoNVfgllrziLWgSmBfeeYU/f4Z/GVz4vMY+rBN
M/rjOvhpc/JIYVykmfkXjeTXPQxLGdGYgxwh4ET8+4/6h6+G8t9io/auOnjnp49ijy00Z1qDS9+Q
loEQIqWRBf/PzLkZ9D8Q299/3j98NV5jDI7MRYyNP0dsgkKrFJA7uJSrkwIB23BYevm91sW/6zT8
a+Ew7eIN5VYSYvhzN2ZnZzjbSA+9TK3RHK6oapS2GkEpvBCiicbq0++/2T+t1L+sFKbOwOcyo3/c
Oau21D08iuT5CrPZl0Nv0ZUnyovh85SSlLBuc7CxDT50Tvmis/cB7tk/rJzr+P9x7GT0J6KKF1tg
w0v97KRIkN0OfaM5lyW/0kydxhnzUHadDuqENyuJUNii2EXBsQ6bBHEp6ACLkBjj2rM+rfKav+W1
AkXfH+7OL0MduIrOO5ekBcd0zJ/TYy3w5bLokuCC8BxkKEgOLU0eBwNZ1AVBnHdqyDIlzSwZI12D
nBmbZbod3cz9wwL8dTBnngtcbo9DAL9BeOfHn4ndr3Ob3C+fIOC09yQd8henCbDaZpb8hgcaJMBY
ZK6DM4v5i9mwzYW6Iv8j8vxAM16CISg/I+cG/rCc9HOh5d0CqKklxrkcWv0TzmflRnnmeUXIUS3B
GrxU3OZW2FaKYIestX/9DLPGLR0jD1oAgiqvz/jfZkOFDHhuYTIvxPxnm9ZFFXNFK7bYfBXZ8dC2
v/8tr//eh6PN9bEyOB2YOtYdw/ppnlGYLPRqdZMLztu9aIYkysvycc2ru1766g8L5x9+L8sKcBlw
JDBp3/vZoWQa02Bmg0+wqm+LC6aE/M5M0iwENWvha5f0kHWDtvF1k2CjXk4RCe3T3lLm+8DOfE4l
srd8SUaEjY7YB4VLdkIWYNSoktQZgJkH/+DRgRCLtltPQOHdi7XyoPz7e8ZyY93bV3+T/vPmwOhA
NGmeMualKJXd5G0s1m/DaH4Vth7//rN+3WO5Y8RFX0NbAQJ06+N6KCCIumlw6MKYUhnWlfWWTSB4
nmO9/v6Dfj0fsRIonPVYChYf5v/09pjUIKvFCdKnJuvkG86o9Qvy8glME5kIIrnOKdAhF8mQc9Ae
x3WTGtJ9m4yK4InK0GT7h7jsf9iDuSCGhOugYHKrf3q47VoaedXW6ZNwaff1kCHcUwRCNV7vFXvS
BjHFdLq4UTZSFcQ+/h3HkvYP+cP2r4+HbRnB1SDK7MJp7ePtn7Ki8BHlZ09BKqZDK0gPdXLys35/
7//hUxyXBkoTlIjzy7WV+u8PPVGqg1t2c/60oqmOMgYwpBfl/8OydTi5cJDjJMem+dNSqvrGo58q
L56IGe02tTZcnMU6yKYbI0Mt33//lf6qj/+4sXD2xI0I6nWtzHKu3/lvG9lSu6ZGtFnxxBs7qpG5
pzfTjEQtdHOM+rs+k86tLXCbRIlIquJhNen8DPvWWO6nbupp0Qnk8kmYbXCPRLz5atatfXCR3nrd
zqJszmJYrrU8dKTX739/7dfn96dLB6rlAScn2Hdp0Pt46S4MYbAaU/E06ANlSKCynTd8aoR90h3x
bpKt+YdN/9eHHIjEIZuGAmXX/uU1RnFJuWbovp4mH8qpm2FbE4Ekr03G4A971z99FJgj5IXOQuBY
//G7idrBP6GM8mlql2CTzb5LIB0Q/WKI9g+r+p8+ikR9pL1sX//N3nk0x41s+f6rvJg9bsAnsHib
MiSrSKlJipTpDUItAyDhvfn08yvOvDuslKiKyfXr6E3fiJtEpTl58py/8Yks53+qtaWPVgWXM/mv
RAC4iq+B3hqHxLbGCxMofs1IoAFzabJYxGNHrbDTkpCZA7/hKXOb4SEAzfw5XgPxDxRG6wsSdM53
ZxyMdzG/1QXhW3bPSWtApyzAqYB+GFLjGVNH8mXZAvRGr6UCkrC6OJYZEsYd6mAtGtGLBxaYxnJ/
F9VZu+7Yks66n7q0uy/hHLmcI8zwNiU0oS8+6kT/tG2EVNuEayXSTG2/xjRcA1TgDNOa4NA04iAT
zJLuYn+c77CxyTPa4P7Ey25pfQf85Er3fsZ46mSca/sYss72cmvGAZ5HXJ7BQzvNJsLwdlT2V63E
fAcmf918MQq3FnBgkuRvs54dNDpoPub7RtgVmkCYgv204B9zbTXDlYQKDJC7Cn20ToYa2gVSQ9X7
FgmQDLZrG5LaI2SHZoWfAcRLZdjdOU2P1NHSzzOQMwCTADnhI4hluc17VHr/fBydU2BSzqNgz1J7
DSzyBlMpUNtODiSZtu4TBhhJCnAXb7xtJUcJdMDzYH1Z5ipNXuOBP27aOcj+geK7WNsmb9uHamwR
xsCsSnxaydn7HV4h5pUdNPj0YWSEZi9Z0aFc4voj4ive1nTLFLoTXMQt+lr9+7GZhnyPXPL4kPoy
/NZNM6Vcu5gmWqCuyH40yHiDqixyGIdT0lvzPhn95QdMNggPf56Jl3eOMhM8J5kLICiUMFWOs6Sd
BdWlbJ/czA6/eWXPNdx2gyxOCACgK1UBBGyzJqiEbRazrs1r35jQq3DkZIdbF8z6VVg5+Yl80qJP
iXfbP1MsErgs2LQFu6qlm7ZJHfNLP+eO3AaNW77jd9VQJ2oSecCwKD6fev8UsgE3WvRqC69837MK
G/QqfP/w5x/8ayT2TqR8aP42yAfEIc5DSD0AmQRBUj9BnDaurLCMjokFE8hw6j0AJ3ErMgg8f/6b
v4Yt6uMnr0vyU/66+uqy8aFBVLSrnixK17umRrXcLvDMMoFLffjzn/r13udpdyol4gwY8PeUjd2O
lulAc2yeYrzH9r4F3imc0cb881/5tQrHXznVLK3TJPJ3zieRKrKHzV7TPM1uluw6M/gLhbZmHyMi
AgFzeSwbXhremM37P//d37xfaU7xumDhTsVuNSjj/1inhRDdU0fu8dUUq/lO0AZ9twi0+6rVsO7h
kOV7nwgIUCAL3lMwDX/IJBE3aYuGpsbncG4cHq0vc67MQz+i5TmBzXmagW/DJS6e7LYtTs440z9L
nbDHzWB5CCqrvGo94VzP6zI+FLBbAHGm5YXs9jdL79FNwrjY8XjOvPh/v0qP0EhsS3c2u6cJ0Clc
2ikBM4/D3J9/s/2bA0Q6iZMnGzmgMKS0X5o4AIKbjtNTmkrrnRmPy7c+q8icwxwQt6z8BXoQMF70
fN3uWPCtyx5TxQSfZnMYEmBTObeRb57MtyDqtcGhieMe/eAoXb8NedcNIGINZ9r6cYM80wqEGcCO
sWBvEPEfOzsZawAWRet9w5nT2tq9gY/UurSyupDYvLz1X8dGKhFsNSYTl5WTscPpFnk1owNQEDdO
l/kppM12bY8dV2eGkt+hSdarnmLOdel0HSRP8byWo3wuSmBllW0iYE9r7Ao47kLdoqmOoDDHqyrp
rOMUR6jyTeZ84VXx0mtSv5VqlkXNDMomCIXzbw0X8B997c1PsSmWj3kDdGfJX8iiWR7u204aO8BP
NyjZZ1uLvfJorLNx6IK6OjYiDv+CmNh/kYjLXagGqLHvNIens8GRtR1EdZUnVz2ifej55QILHYwX
eo/j7YBGFYga2Nt/3pq/+1PsRwxx/JdkVFkuVLhAJvT28oT/JkK3kAW2iMkV14OTXDI1Vw/B6VfR
/HDwTCMEsofPZxuMmRFBhlueTtfjSUese1qmKIAZ34zvyjwL3lk+mc2ff9/palKXGKsfk7IQnkeh
WrK0TixcX4z80QafgNieT/pns7GH5LLsTAgFF/7eL9GWX8muFzzdbXq9OESf/0rXsvO+G3rzqUAd
68ohQ0E8L06TO1g6LhSfqLk2Tx2FdfYoiozW89jCa66dInw3lXF7YYv/Zs5ZWsr81JaY9hOA4uw0
1iH0b2q5T9QsUcpGoOKxovCwmaYCQ/TWBv09T8ulOVCvutMchC5LDSqAf9RzhSWvk9l1sD55kWHc
rqEHTN3FDRaN8572Y4NicxXxJEVG+QqNE/Opo/+2o6BU3w4TFsP0PG691jUfhhplMMOs1zvS/Qpu
t+FdCM2/2f90x2hFALrwKLood/+a0QzJRAU4MEmLj7Ia7FN2FV61Y1dfOGq/mRWyDBJoh61BTVnZ
GZU1E4Dd3HpyxbAeaFUsh3yJ7SssGGE6LqPJQ6OasTnM+gv522mVzw8Bx81GjgdgKP0/9UeCJzEp
QIfrkz8u5rFHQuIeL8Wvfz5pv/483/GJWwE5Dl2llzrSq8APRrngnZubTyVaOLuR//xUmmhqhsi/
XTldPR/bphjfF3E/XshwnNMiKb/v5cF+yhYdRMuUIAaPvYmK1LGf6hUR3T4w3EdcH/2SouRgg75z
06zdretqfi27mMy5r4Z52vUhZG60RAuB8Ab1xS3ink7IwUzqZ+CK3s1M/x9r1XhlJBeNUAdRBkiN
5bL+nFFbB+dpBOuHAJ7ih6kyvnhQPe+DFvjCFdsAeSAXG7ef7upVtyGAkvXYpyKeQTbI4POYzgEk
nQISlFNI9xOaerRR0Rk13uehwGDBAbfSXNjrLxWTs3kK8LkyAaFQdaBX5CqpV4CSMO04P3uWndnc
ZqWNOKr0qvlOILOOME2YA8JFqB6SXwlD+AF3GwmhOypy9KvTbhm281qgVOM2IJfhmhplvx3d5itc
gxMteLYDPETy1EBRFqsWWY5zCDd0ghZs9D3YiWVGBQUwZAOXHqu9GO/z3jsuIS7nG7jUL0r3Y3dD
OwWZVaya5Jc/b9FfHm5sThAwlIsdQQ0OR5XzcFgZkBJQDGqekTNMbuu6GG4sNITTrYyhOBOBKvw5
imRo3vOskTfxhOMP1EAf6wC3MYwGNRTXSoBIJ1iEO2s+3mDpHu7zERL3JvA49Ihbhsu7oAnoNwuM
z+tdYEzJPy7NKXxw2kxejSsFlG1UivavbILotkMkzO2vLNNyL7zYfzkWHEWbPi+ADC4+zv/5r6WJ
UY9ZHFTPGDrA8eN2ccC0xskxSkP3ml1S7QsvQK4kTlzwpUXWXIg7vxSzUXnDRETwwwPecIDbzr8A
RRfoYKiyPIdeNt1gKd/sIdhmN73Ze7s19oYDsljdNd44XMZ4IiOO6MuHBJXl6z+vvHUKAWdbH1vL
/+pSgcM4YbDOv2QEY+qUZTU/4xncfxEW9j5buKgexjAZxDFUBzyaSLNd259Xc+VhFIsMbp+wbXg/
S94D8B2h+GdL/l+L9P/hmv8BOPLVIv0K10x/9OXX4jVc8+X/8d9wTTP8l+ufOq/YZIdsfo7qf8M1
TftfaDb4VBrZXRZx4t9wTdv5l3Ny8uNfWlsWokn/RmsG/yLz4hycPPdCIp/5vwJrnl+oiJi74iR1
qBZCKOjTj+GSPkZIyC7iq7E4N6/m4P6/duT/KYfiHhmMvvu///HWyKc85dXtOae+1WKpNB1hfmNp
k30zmvhCOHhr6NP//mroWs4GnIhyPvaAQ6FtW4+Zw+Wl993K1UufO0S4VE5HkDfFbq6Kv3JMmy9k
Tm99uZIxhbWBK4WdTEdPDHco40BwQ2X+wq341uBKdAz8Lq+A0U7HoPKjKyczyn114krozYvy4p9P
TsiN3Y3HClgnDlMhnhsLijJao9unyP9qSXlOSEqhxXgEvT7ufYpjt2G2XHrLvDEz6ptpASToR6s/
wPypj5gSkhiICyt6niz++wC9FEpeffiEKAf57TIewXOYuE+CXuyuVxto/leKqCs+cNjsUJiPRuPW
LV0cd7QmTEUoBMPYyiJM0N1uzP46pNt2bQ1JpTm6crnYyK7ZfYsrxYwtAtqJDjpGw6VX1RurcQqE
r9fazyMrXyK3B9GZpvcF2dO71nMvIG3eGPyFMvFqPWZ4+ogZzsOxTKcfiYfvPFRQrSm3lYhm20Wd
dzS5jrNVh9GDt5b5IbXXePpLa3wVS11nQwDpvxyOBQI5UWtWxyyL5/9VffDf+1RFKQdebg7+gDjF
yXDnUebJ8ASgVC/W26fFeDXpIVtFyL5m0nvjXWf5+24en7Qm5QX58Wpoa0CeCg2vgfqUWFD/gXB8
7679qDfntn3+5Z3BC3NomuE4xLV8RBvBvcHs79Kb/K3NqETkmFpoYhoVH99AfepKP8YoZn3Qmxkl
INc1Hb015tPb0AkbUn2r/gd0Sfb1z8OfTuP/5Jn/s2GUiJwItEtrkxBgxxhFousLX31wiuKxwYO+
22HCaF5Irt+YpZdM99US02h0ROd1xAOZyFsL0tJVsaAQ+Off8dboygqnQb/6MU+kY1lHaXrdyDT9
a04Fqrp64ytrPGFtg+DEi+pLa+8HiXtN3wzf9AZX1jjHpwYJnaI/1tg8fzEAXX6GS25fuLvemBq1
ikI3SqYIJzF6MgzbKYRrmJbN/Z8//XRV/Gb/qCVfO2+Wmh4gQIfWm342+P7eQk0Q98bS2DBzAZVm
V2HpeFozJULlYWYmNjTftm+PjRFiQ4H/zNDmz3/+Kb+fp5f8/HV4c+MYKQGxtMccwSY/mndLM2vt
HjCH5/Gnl53tZsbcHtey++QIwMt9d9T7auW6qmpcBB0wMZB4rXdFn1/L1tWK9+Awzr/aS+BMR+jB
HSE8f5+y5c42Jq2vDlQM3ATKAHoXV4k5Atqbk5/zKi91r36/joEKh2pR1MEqkcQjD5CSDYMn164/
6Ew2lK7zGYFlIylOBP0xHJM7aY4HEPzXekMrk40NOszeOiZ5xaoLXDt1uXaZ9KKjCgNMRFiNtUl0
7Aczwxw0m6+rya4/6X26EnsHzJZn9PW6Iyp2aGKgl5Zt9UZWoi7yOnNm9nB5DVShsw41klRoHUlg
0udLWVrCsZF2bY9lLv6Cqv9cBZbWUtK5Ph96pjiAu/rKV9MyhmXhP8Gk1XsRCBWGt1KGMoY8bY8Y
sG1TtFCw2NaaEtB8598NOTFaLYTTjrGovoZW/9jAvdfagVRGzseuW3Tvqrhuj3MCGGKqsuYap7ds
r7NPhMoyq5EhgfjOpDj0AcGp7AZp6wVBFWQxUm5sizJrjx4WTyiTGN9Dsf7U+mzVsMRDQwUxbbY3
RF3Ui6sHYFZal75Q0XMICVRAIuL2yNxsIgT9ham3koFyl9VQczpwhu0xAcNVOd8oFuitYqBE16AT
1HprLndRxt8TfNU2ztT9ozfVSnhdprmVg1O1R2x/cvR9hh+RdYkbdBrj1xwIOM753g7cWKRNjlIA
FmDXvbD2KFfqhRIVVe13SLH6bt4e0aK4R4LgM/2iS4TS04L97rPVIxkYFjqDXO/zUCEkjsR+FqP0
VzQ/ioI20c6VQav1LKXPpsxQVuDgHHstzgZxn1EyD8MrREdmX+ueEIESzJfSLWbaiO1xXOZ3Xmf/
DaL4UWvjCCWYh3G21PgXIwNRg8VEaCRGudm19A7TCwXy1aOIxpnZzz2qZAYEGD/o/lrGTqt8KoQ4
n3OIXPT+Ci64dUE7JyiQ0uuK4RKm8I09L5QoUKGfX8yRgV6RtezjBG+7KNcLA0IJAwWdmXhNuYZq
YcLYDCF5Awb4qLecShwgERo6fyAuBkGA2OgHkqyd3shKFOjC1cjClpHb2kEYBmVa8U5vZPt8JWNz
xJbViphr30e51BdPaEv+73CL/68AIF6g0a92oDk6Zuwj/n+MrCbrIXw5TfhY+qVXfUQsSDxr/QRX
3YwVBs1zj7xVUKwhmjzEdx+fC63BVchl2Da98CUzL+f4JvMRL7/I2Xljm6viFnaSk+GLEKWrsQEb
UN6MJKFaX62ym7H6o6QLkPhodt87ExcTqbfFfWWuzdXvzGrlm92uuGvc7AaiWao31b5y7LEcHb2y
Ekx1CUd0wsEH5yPN/NNXDn7pThMuvuSIAnnYm+bkcrdU0ta7SlVwzxCmIZ4bzHdQim2OEUO2ZppL
qRx9wx7nKamY8TmQV0Nj7NI50qqaAWQ+P/tMbg+1k7Pfl951nzt3Fu8svQ2o3P+AG9FkQtHzGMz+
TnYfsCPTnA/lOoYcMKD0wFR3k72rg+CqhPul9dGech2flKEcM2U+nGLZVuA0KOxqDq0kKQBW0Uzl
AXEcIFnPNrEQLIzeVytHEhx8nvULG8Thbhjs/A6tAb0NokJDUokinUSC+Gis0n50nWHZtEgqa46u
HEmL5hxQDZdY4ki5sVrx1IWXakCnH/+b/FOleKG9kKzxQNVTjDm6su5AP2SZLQcHmlmE30e0AWeM
IvF70AtennJM2zVKsgGv+iOisajodf9EFsZheiusntOoWRpoyqiOtavcr8jLbZBb0KwonAAKr0uT
zWAZfhukzXGal2MRNIe81bw8PeWsLhKDS/y2miPYsgeztD+EqX8BzPnG5ekqZ7Vo0SUZIPgc+7U5
+nm5iVCL1ppuFf+eArL0DNy1jhZC4igXZ91OAD/Xi1+qSkuL4meEI1eDCUIktrPw0MKVeoU+oXqG
usM6z+Lk41J1wRGli3rjz2io682LssV57Gc2UiA8tPIB5eDVbCFLhnmF2YHeH1D2+VAstisLEjme
Lui0OzjTOZpDK5vciDrhr5KdKMZsS8fivm9GvTCmSn5FQ40HWygbpqW5lXO7oyG415qQF4znq/y5
M20EYXp2YmeYOyCI4NWKB72hlQtpNqzWRoqxPU5oL4P0yutqU0Nb/aY3vHIpScAYXpQvQCWK1Hqc
E2++6dDs/6E3upIpBnYUFolESxtjgx+yTT4bQaBZA1VVB5a19+3BQn8266KvPuLWXTrojn0KZq/W
M01yaD4euzBvwx8IRGxre6j1dvgLU/HV2OYIItP1WVCkXiMbslZYLzucuIJRc8cop7Ppg6m0QwJX
lqKjaY3F9dhJze2iHM/UcPLFwqvx6HfT+7WIDm7ja6E5hEozqhz02hMrJssw7E+tFxyH8VJqfrpr
fpNkqIgj8K6+EdUtr/J86bwHq+mx1Q4cg/1SDNaIFzcmkx/l2AuJfHWN3nMCzWfU+2EqIgm0gZMH
edUc06n5mYkStTPR6IGpUHs836mGlFgzdKfmSB+m27K2Dsnqar7FVIAN8iYTkh5o6RfN8rF0go+k
Z5+1IoMKsJGOPRdjTekorFbz55jiVbeiU3OpoPFG1qGiVMa1W5yuGUjjUV3pTbLHoh/1YAZCxalE
GKc0Wcm0LF1yP0b1l8R0NO9uFaRigtZJyprNAk/nZohKJHhsvQqSyuH0gfWhwJsQjB2E+ZP4tg+6
R73VVPJHiNxpna0l0+1AiY5i6F7joFkjedEefRUwS0ST8C44ZY8m8tYkMUXX6sViFVnX4dIrM8Fr
LzW9z/YorrJ80Dv1qvpTOGCmYlgT2XqM65+HZ9tSJr3mdyv3ak6lGxCWIH2043toru86mK9aS6ki
03K361Be4uSsxYg63dBA5rbMf/QGV+5V8hi3xCyPUx9Wf+dhUwxbC9DUstUbXkl83XnxBIZtvDXm
6CFFRTuaLL3k8YU592oTpg22I9YpL0UXAzvRDuU8OBqay6ncqq4V+e7ocGN3mOtukHn5Aa1Cs6Kh
UpsaI+4HpzWbIxK9jziYv4PipLdXVFDRsPZWGQuGntv0iMPtfd/Fj1pLqUKK8qAdfSq4Nfqu0Ud7
lo/26GgOrV6Z0+JMPRrdR2y276Kh+1gG8JP1Pls5mHOHC7czcOq9sf1ODLhrilIvl1ZhJ52NzEjY
cub7OUWSIb4tgkskvzduS1M5llXaBWLuKQL6a7YXefF+mKoPehOiHMl57Xopraw+mrL/PrfiPT70
mnclrIizLL0PZi8NVz7bDcfjGhvvQZVrrqNyImF8JZQsOZH4DTyIOnkMQ+NGb0aUuzKoF8deHQKs
M5jPeEndrb7eeUQn/nxCqnA0YeUW9VE05nNjYsEV29hT6Hw3Qm/ng/ezPcnsdKHBXkEIlMH7CaNO
vcGVM+l5VVOgQMqbpQqM/bBa4WdDTJ1WsumryDsrQh3EbbkXPDe6nqfwL0weternfqjURgunAaAc
N/URwaUvY2B+KI1cC6/sq8g7lNRhdK5cObbXYSRVYhyH9sIlDv3vzzzKm+fL6daz34+JTX6CX9B2
KAfcFTpfa4/DXTsfnPzBwqjHq4/+UH4I+vAJ860vejtFOZkJoSlJO5790+gjh47q8IL/qOY2VM6m
GGwZxBPbsF5xOcRqY9j4Ra9VJILQfz4pwsjHqjzVb4052SOEvysCS6sSCrnrfGgJj2kxWgpyXjct
G/pzyFac1BC0plyFEeENNvWZtzTHKMs7PGLC+6bp9EotvookKrvB66KYcDgMDtyQTG7S1NQD5fgq
mAgbo3o1B9Zz7uar2JXPbdxpXWxIK55P+ZhlSK2kZBG432CyKfwPVjxqoTZQjzsfGzMudMoGXjxy
CifcnbDjdc3+EqP6jZOvwonS3EiiseowXOXcTGbyzUOAUe8ABcrpnMxI4iEJLowbDlG0GmvvAh9u
pM52entROaFol7lRUrv1MUKLQizjk7SkVqcCD4XzWZ+KpPfxujk5BybFpkcAa2fMuK5pfbgK8sHa
S6wR18Uxabw7DxFe5EY0h1YuT5APDsr90N3mCjvtpk6+p2OR6EUtFeODfHnn92Imp0D8rTPG+yUO
9aKWivEpXQmv3AXjM7Y2/l5m3m+NxdOqdviqeMgqkGoKKibFzOVdsLbvUag76C2lcjwpaBte2YSn
Go1cNgje3lYoAumdIFXrO/aXE/WdYIu5hURUo7lf8RTR3CnK8WzN1csXbDqOuXAo6lWPtnlJSeON
qKLib/CMNZzGJ467LiUaYaTY+9E21vtwFYKTh+U6Zsnp7nTcqzbrn0fhPWutpgrB4cmNDg5Ki8cm
DT+MNU6JU/NRb2j1YCKlUgJjxW4UL4LSqrbZGOgdSxWDIwPak2hL0qEoQDsGk2ldlVOiVxfjsjkP
haFRhxOqXfVxsI1rwPc/ekN80psT5d5ERsavCoN4InsLmly6NeQl0bg3tqCq3pX3DTTNPqYu24sK
izG8IWPkMvS+W0lprZMPSW+zv0cz/+IUw50bX5K8eOu71VO5mEG0GNR8Q6fAxa54PJn+6n21cl3a
jWxQMePRRrcZO7qk8PZ2lWZ6o6s4HCvqphAWK0/ZYMUbWDTvl7b39G4HVXELCrrtFujIYIz4ENrJ
tdtd0i1/Y7495VgKdwjRZSR+Z02NY1CHTIqPc8ROa8pVLE4YW0vW1myU0B+uy3G9na3mWm9o5VhG
+dSgLctGWT2JTI/5EGah3hNZxeGgC+QDcQamEcrq5zxnV2WoV8rDxuU8mKC5gwkA9hxHIev6ql+7
9Tpri1HvqakKU8WeXVdhSVejnT38SI0j6rNPetOtnMs0TEAINoA0UBff+G56vfh6rDo0c87nJDJH
KeKOk9Mm7iYPqbolud5VqQJuuINLe53ZJLHv31Bdv41MvRCoAvjhA8RlbbCQS4qXc2jVWEi4seZn
K4cSEZ6qr0uO+4obPfqyd655CT55GuLX9q+v4oSoEuZwvGj/4jDtu38XIEv/Tj27a6/MMfPWmzDo
zPsFobVLooGnZ/dv/qDalO2mtRSUKLJjxY9Itmkax3dz3Ia362Q3wFrGvHqEY4FnduJXuV4wVpu1
dlPYFh7D5DFVLz+7/ook0Jo1Uu+cqXAoGge4haQsPuJ5901sv6usSu/LVTBUgoB/4EZhfSyroNiC
YPw79+pOLxy7SvSJ3Ly3V3yfjsKP9hiDI4S2aLU/MMg6P8Rcf0NUdXx317U7sxPNBud0PZgI9jHn
g4s+HXIPAW3YmunPcnSe+yZNLrwxTvfFb/anioSKkyScpgS/wdpMtrhMt4+jI/1P0TLpXVQqHgoy
C1ZBs6hJ13FAR1P9K0rblypGbxxnVZeL2ki6IH4KKkHYbHHsu3/UaWWX2zgK+mQbZ41xjxaaZtRz
lMCURi1CsyMIKUd2nzCVfyeGXq/Cqyoy9UNZx+FAmXQNaxhFRZtvynTUoxUhoni+g6q0TaOOXXks
J9/5mZjmAJxpGjRL9qoLgOW0tHOo2WNWPizPZjTLL05bJHrHVkVJOXmDYYdVMjWTXx1sy5AIk8vp
XutmV3VOZ6Oe83WkcemNXUkzLSzQv+8mvfqA6v1wkuUsepfXUzLOcLq8e9zW9UKOCpIKKWZMiCNS
ip0sWW56t0FU30/WCzf8C/zmN5FBRUqVnhPLMg2r4zSgecjI2fK+B2+R7uZ5HLtNIIbqifpy89gm
lvlcyn42SI0K8T1wi+w26U8m6WXWh7etGxvPmK9iRe2RNzykaEZ/yQLk9DdNas7fe8Mz6isu+i66
s0jHb0cD04rNWI/RCV4+60GbuUnOT0HZdDXW0WtJRbK5bZsaq7tQr8SkYpjSeRrdKR/DA3nhjySs
t1VlfNPaoCp+KQ+rsg0zhsabE5x6u+pdtSp0Ccmqfkxbxo3nfBsk7KA81UvgVOTSGFmp3/EgPJgy
CR5Ot9UHnlfF33oTolyHZTUsIa4W4aFtcAhf4l2dftcbWUnFrThr8zGumWqz2MzRbVDo0d19FbgU
yakO/agKD2W3N8x8KwY9+jUuWOeb2k580547RvYwMVi64G4CjaY1HSpuaXJKrxkqhrZCifIt3shB
rXfdqWJgSZ260GvYfKU3xBjM0z0O1mLa6324ct15S5fGtt2EhyxerZ05lvdjGWiW2FVJLRkNa+kL
BneNdiO8Kx/fVr3PVvLTOMmdboY3dhCls/MCnESl3vNVhSx5a4vBmVWykpncInWxCacvet+sHEYp
5ynA3cI/YBiRb1dEgbdWGWkCDVTAktvjUS8KKcAWm9g4D0mCG8mc613OKmYJjHgUG2HrH6TnpbfC
85J9uTbphQvU/X1mrcKWZk8Yfi5q/xD2TvbOrvLoqWlmzS2uCuaEjWG73ex7h2AqNqOHCLq09U6P
qpcj23ya13H0DpY57uzq77Rd9R6OKm4pDYNg6rB5O/Rtvami782qmYGqsCU3GkwH2RlG7vGMj13r
UVp1oFd+VNVyUPnKM1wxvYOcxr+idX7XTZqtYxW3tDirbKzY8w5I+KPnjfz3BulgzbRfFU6OSz9F
r3vyDoXnfFh6ed923qPWuVflcqwAZoiZMTS5yaG14mPrauW12JidX2jTKNEvr0qP4L2kN5jYDDcR
PrdaMdZToUutLaQFwMU7EFeSK2GY/a6vikQL6eup6szdIp1uLDg6Ywg7UnhHr9cDdNHnU6ZlAqvo
lYN3qKdwFxnhNnW1AhW+gecjx24jrTVdvMNiBcU+kDjFhRZC2jobxVOhS7UwwijD6oxA5dX7vMJI
3STL0hxduTINiqedPbENoSvdVYP8VK2u1u3gqcCl3k3cpCs49Sh/y688r8S0nTppdFpRBXHo82lf
ktqDJ77Oh7Ayb5LOxgGr0ErcPBVgsEZG5uJiPB/8Bu2waQmfoBRqxXBPlREp19YKYrzmD7NXJ/s6
i5urPhKVVrUIvfXzScn6qUFE1GI96zq5dngp3rS9pbnRlfR+TbA4MBPDO6RoWUk87rZu6WsGFhXS
hScB2Aubwau4cTfo4c/byR19vX2uorpCfIklpkzeYYol6i1uExngUtJY6rFkfnFXhIQq6Au27qFY
6924tlusP7Reg54K68orK2jMKjcPXRRtLSs6OJOtt9FVUNcC4HyCb2Ie0hH26YwBmR1qZUGeCuqq
0cTLcdkwD43RfKjt/KkpDC10ERbr55u8KHFtr5NxPdiF/RHVDyTnsklzo9jnY/vOWPdiDZYDKt3j
BgeYT5OYH7RCuYroyop2XJsiWQ8RPFGbAlA6PnVZoactgPPW+aeXmZxtRwqi1uC/88ti34XmF60v
V5FL0CBD1MnkfBhMsRkwiSuTSDOMK7enH05Wx8U5Hcqaohidx2zTLu5nve8+vS1eUU0qn3aRmYbT
AR40KCDvXTXoMeYxoDsfOrLrPlk7YzhQ1N6JLjlkwtUL4ipuCdPPoUvHZDxgtbLB1ndjeFrFWgza
zj+6QmtuFlY0HKQ/72UQXY3RD72ZVjafdLHsqwZ3YIdM0+PJH+gmqHHR0Rr9F8xS5RSzk5jDYbQa
sUsQKdhjwK033SpqCWI/vvJyHA45Rs+FZ51safVyIFU6CKu4OQ2qeDzUzvC+G6odSDS9IKiilkan
iV2vqcZDU3T5BqeIg5EHP/WmWzmTzTQ3+YLu+SHxxGFqjV3c+noxUFUNCsIxQFCaHTi7CB3k5VJe
JWZvaM63cii9WVp9a1oDwDNn3Bth6G3isLd2etOi3A1FI1EGNufhkJbG4yqnqzTz/9EbWjmYArGD
2TPlcLCM7BDZ5UOw5h/1hlZO5uJCd0q9fjigMHUf2eFHu9SD4XsqaAkFT1ycYeEf6iy/zqflRmhq
nXgqZKnDiBmbe746t80YFyr7Ns7FN60ZUUFLVi4jCGD1cLD9z7E57a0y1Ut6VMBS2ec9+VvIyDDh
12K4brxL6j4+IfrXdpLnKWfSLnMXK45pOIgKq/C9KFqR7seotb/ENIX9jehcqVdn8lQE09xPplmF
A8HcSW9t1DL72tCL5CqCSQ5umCB20B/CrN5GUAnM1tYcWjme0erUi125/WGRU/TcmXV6FxVCT6jF
UyWDfL8RXELYEDpFYuLMnYtbZ64u+VP9vtjpqSAmkYxykF5KxC1PugnhLotTvYirgpgcfOAmB/nu
w9T71w5u4Qg26uVuKoqpok+JCLvRHdYu3Ig2uqkzsdU6o6rA4ZrRBHPw7z74fwfjHkcwvWFPp+tV
Qij8WYZ1nvYHazS2npCHeYie9YZWDmgoJNGP8sZhMAQiLfIGaZ9LKJM3tocK63HceTSTnNlIRR/d
TpyiG8OXnd6tqeJ6itmvJ9yJukMrvWdnCXD9C7tB71SqyB68rBoTpHx/iA3wWUObPtdJ2+u9X1Vk
DzgDJ0RxC9f4sLiSQtzI2dMrRarAHlyvZTrGRX9YrfyDtNudl8+axQIV02PMDg4PWDcditH+aUnr
72qwNOuFKqTH74MWH7u+O9jVD2/OdlmY6qU/KnrHy4fGjnomO6rWLXCGKyRN9O5NFb0zLYtdt6cN
HRfddOMPWbv3gr67kOCL31+dKnonNEprEIgxcHVK5ziBWP7a1AX+n2uWNu6+N7rY2jgNqsd6e14F
LU7dPMka8dpDYRjtrj25hfq5nqq3p4KFzAWnAUxpu0MSm+umDoZmizWUFg7DU7FCRd+4RjDm3aE0
1vqq9mW9E2VR6r1ZVKxQZvRz4bfsTTy3zLvcEqQAraZgsKdihRJI5glI1PYQWrjyJUXx2etzPVky
T0ULeaWNSLvdtIcqFO9L+ZDG/gete0PFCcVz07uQfdqDk42bKXS+Z0mlV/5QATt9ks5tKRm6reA/
EYk3/jTo8RM9FSSLN3OVrrXbHiwL/ZvcvOu7Su9CUtFAGPsG0zhU7SFYgp0pok1Z6HXEsUQ9TwCm
0EQqyS3+k7Nva65UR7P8Kx3nnWoB4tbRVQ/A3hvf7XQ6by8KZ6YtgQAhQELw62e5pmZ6DlURNUFE
nhPOtC1jIX3X9a01XtWKnbfhLSDsmA3b44GIS0GDTcAl6QdhCcKAIp0P5ll7PFC81YHwQMF0Nco+
N5nL06E/FhDtmYzWTkmMJ236qlOcf0sXVz9uhAc/j53tXe6ZKZEy6GHpKw4Olqhl0AY+GBLtEUHp
vIreSCy9pGIu5WqaIhkGd+wE7lFByigPPLBYXfvNRSpTAUZ9rAG0RwWBuo/zjLcdfF0wlxBJ6ith
ALk9tON7YBB03ocs3Hp+5QMNhFDuKR0ONvT2dEb10kU1I64BVMUHspb17fKlm7buGBVxtAcGwZww
Ngmsb+fFL/UmfxivPVhB3KulUZGGoMD3ospO2fW8hnkCwsBjW77LO6EXv42W1kmlPFMugYOqQQtO
o2OL7wpDKzhIjDfQuKJTmG9AHsX+sbu5xwaRuaZa17WtdG3pORV8u8xrao8Fi3tsEMCRYwKJdVtJ
L771hDhldjhWxN4Dg1Q6+dGMInYFFcklJ2N2F7D6YKNwjwtql2UKAO20VT2un0eokOSDlx2M+/fI
oMzrUJWYPjbFcCjHJekVSL2PPvku/wybcaCLy0yVcRCypsESF3j+Y0WEPT6oY8J6rUuwOGPPoK75
ypZjMeEeHDR2Qz+tfWgrrx0KvxFlYpNjF3MPDvKFXj2xBAZZoSgtROln/XroVu6BQWb0O0vj1VYk
ar63Xnde5HhwP3YuE05yHYVabBVpdzPY+pxtx9j/IIL959hnQBsvEELbyjYdO2fc83NLVXAoYQbz
/59Xh6yI36DFYavRJaUmzQvb9MuR7aZ7WJDtJOoq2thqnv27gHOQ9wb+sfY63QODEB7btjcWBzDS
91mWKFSbx0Omiu6hQUlPaqWFtNUybQV+0CVM7KFzQve4oGkkMqolXubWES9PAnXyou1YKZXuGY08
27BBk9ZWakKbY5VbfAKR/O9jb3PnL6HuYCODeeRKOX3ZujjHJh3yOnQPfyHprFAnx9JJJIt2qouB
s4NL7+4lG/1VJxJLO7edM/tBspEde5V76MtoNAGxOG4OhFznXPXNS0rG5lAAQffIF42xqGh0va36
hhRRaE59fCymonsyoyYi3Pr4r8oW9o7mVSF0/HbojOwxLzXNmq2fcXHCjZ4VUTZPUW0/uCU7T9l3
6zQ2jbBVp5rnQP5UXnIIlk/3oBfdqyyYFDY7JA4+IbpwPR8K7Oke9EJAB6uaBZtdTyC8acUFcz2H
kh26ZzFSFCRgPlrJkGHv8xiKGjH4NY69x134Ovq4KbJrbMXrrZTJ1TyoQ86d7tEubWBVYD3PVE5A
rdyIHELFh9oadI8sJHpcNelh/fiHYm2dYtp5OyhdQvfYwow3sfQ5njvLxp/tFj3bdm2O7fYeW5i0
xANOHmuL8Nb4aUG27eDKu75J64stJkgUKjOs+crehvTroQOyJy6auYij2eGAAE9TAsmdL60+ZrH3
tEVkiMU49amptItikIEAkDfLyTu4evjncEekMubmI9yefN+UAKd8pbZ1B7d75yI/EuxkGfHoU7he
BrdeFnWMgY7uIUB+EgQuge5ZhQ6vztUHdUzGD17KPXPRVCcMxY3QVCOVWWG6TT+5bJn+TTT190rA
P/fA6R4GlM0b0iVFpoqgaEoqsorRuxdDZlgR+bZlz23jNym6kOMiLuBsGKF3Ey12vIyZU82lJV1N
c7JmTt6LzemlhiBmS4+VFmm8s3VRC39ll3aqBp+Bas733yFH9vPQNYl30YeVXsQ6iA9W29B9pxFv
UCk+pi5F9ygOq0IqkkBOVTrVVd2mde7rY7AwuodxbFunZQoceOXsEORa2zUHmWV67JrsgRyK8Npt
fv2x41LmSRJ+DMhux9g/6B7MYaxW06yx5wZ3Mec+U8WcRu+HXugezmEaZkFQjUdnkfhG5uUqHL1/
0+6isED/4pbs0Rs2qDdhKcNzB7ykLqyy5NjEF92jN+Zu7pZ4wlEJfEULaPr4xQaRw0NbssfhMRvF
CEDcVPlteBM1rgQz3LFgYY/DSy1JxyabsHS2BPkSeVcSVA3HPMEeiVd3PLK1t0yVJObkGvwAEDUf
o5mje/qwmIdGdGycKt73XRnZtTst2Rgei1f3aDzGEtIBM/eRRCYaqUdHF46Z8pkdy2z2NGJN0wnp
kx5Pjzd7VTda3GbzEh/MbeKdmzTZwqG1i0uk7Qt40O6kaY4VM/ZUSGQZ2qjGEanYrL4rxx/xDv6N
Kf/IMv7V9dy5CbvEAU/TFlWpjPY3YBfqr00WrgRzpVPy49BV2sOJfAzCkZlEMOl9kuZLP/1idjhW
kqb/BCiqoffaDgHOe9Rcgum769NjN2mPJ4J39zBAipVJtvKiCUlBoGxyzFnsEUV8Hvyh37C4SPQd
0y1aL/pQ15zuWZFiJ5WKMDVdxXTwyi6WDx5nBwsPe7agDmQ5I1nCqWo/MASY+/7R1fJgFLsHFs3h
so31QKdqbeo7OnbFOLfHrtAeVcQ0uGWS0McZ5HWNQqlgBajcjmkPAgS/C7/HUG3Kx66kw1z1IiyR
0x9q0NE9qChWXtN5ABVVWd1eWNwXaRcfwivRPaiIKFfHK2jbIAzmYY7C5qI+1luge0xR5Ka0BTkH
jonzcyA20vhQrZvuAUVBPGo5eljYQvnpzuNZnU9NfIzeiO5BRU1mUhIGZqoS1i28nAfd83wQA+bu
DpnCPbQoALtnCl7Cj7c5FENkXsLw2Awv/SdcUTTotdYIWFrXBWUgXLWYTBwzV3uYjx6TAdLLCFm6
ll6WOctFRo4d8D3Ix/NbjDi1WDpsk2uUUEoxHJOopHuEDwO5yGZDiwPuZeJOsg573qI1euxd7lzn
B2wb9J6kr2jI/WvhGXHu0jk9djn3EJ+to9noa43Va1GTXLWT6grXcX2Mn4LukT6Rt/ZN1A59xfqu
zTXyiWHlxzz+HurTzcGomdRTZcYtB3brRtbi5dCu79FsopmySfudriB+ac6LiLbCIxAMOLb6rrK0
oj44j23mqjpDATxSj3EzH3PLexjRFnrRKIfNVdZ5dQlmqvHkFDkY9u+RRMD6TiIeV1epNv3CUfbN
+8gd8517LBGT0DPwA71WEPKbQAJlg8uUyWMMLHQPJxoDOqLjylzVJevc5cB0hF2R6XV5O/ZKd9dU
9Aq0jA6v1MMjm6U5xfrfYUT+NZSTBrs6iJK+qZ3FK0Xj1b5neL30xPtl/KU0bcGsBULx5ou3Jd10
LHPcw4w2R4Y1yYir4vmTN3kgejr4FvYQo63vOAWU01URpDFm0+ZzdEyWgO4hRt5KwU6eYpfEMj00
iX/xD+ri0D2+KFk3r5tr31VIMUB4qLY2r8eDRZE9wohTBvb3aXQVo7V8Qe3IM/k6BuG/qzD45O9t
r3+Rfe1BRk2nMdgvs6HqMedLP0OaWFzb2HrRrZgxl/8J1Gb+8HnisoYW77rJSb26eAlXUI+yobVd
XqPr1esclUS1XUOtBpQ6buNifPa7ONI3/tia+nq0ep3vp5XX2UkSjPtezaDyGsu+DSJztc7xkt5R
qJT5p56FkHWwEQfLQ86ijH+jXhSkRbvBBJQt02ospyiGvGaYee1SzTWKUY80MF50ljOh/BI74KYe
lyGlxRatzp3Qqby2XUC/IIgyPylR8130ZXjqT+ITyk1i4ul5Atr5l8FPW4sIYiFxBQ48sBuFKUnf
PfQjQYmDLIdjvr9O+DlcFVXPfhPY982BTg1Uq50OIYsC+Ygr5cKo++33G7pekdd2qhJN0mxfmkG0
7jynsbeeE4ydjlcYYWrTG2/KrL6LuqgPf4AWfTVVCKmFukjjuXmZ+BrxgkWAJBbGV0N71fGFj/cd
GDbXzzEUR+tSKgz4FZJnfVxAmSBi59nf2HT9oUYuStLLlT6gw1wvecYCL/u5YtPHK3DUGkhitlnY
fK0bx8iVt2CKv3SxmLtzGncBL7IQ/YFTnDjvYYk2QU+gIljTglLD4oe1rvtPS9A06sSF6emTArsC
nmbu+w86MpWSQvOpTXM3N708EzDehA9SBGNbaPDKoz+1WTCair7D+E0iFwD+F2q4V2R9ouZyc0Ch
F2SZfTCtaxaDssmnSl3SDAC7XNNs+7JMgGvlTZgOXrEQyWm+rSaRZxBOk+zUTYY3RepG89W0rQ8O
TEEWcwmj2EveNjBYhVXIBp9fQh/S57kZQuj9eKBvMgXT3nKdEJaAvBuQGV5seghe8WMmEOwmrb1G
oj/EObgSh+mbadJJ5ijrJllVRxOxICIKUEl3FLcon/swNo8moysT+RRwu+VNp8K1jBzz+rOR6VoX
EwePMMRvto0VqleYm17CJJ1O4xAANktbwuoiSIXk55ZN1JU+wPSvS8OdzT2iFHQ5+sawMiUys5+1
oclXFA6YKIclysa8YwtbLhP+ua1MGs5bXreapg9oHcRTDlrkRV1Yl+JjLVwSidyLdQvdegmCH1eO
xoj1m79mAjg+cN836i2pszErSd2Z8LYFbeRbsNWOXLzUc79GSKj8WLkMPvtpL2PULGpv/MS43AgI
ZuJlu4nEAo7ioqHj4J9mFsT0cenWiJwN79r+ajUsUBexJFLnU2Tsg7am7c+4W6EpVDQOv5eaovLH
QKFtKugHec3FWy3/msUY4R4MoRp0j2OXvCyR8q6lxb/kNVhdkq/zkHbtcAKvZKvkaZksbZ/qmLX9
O7p5fnwCrUyQGmCJWRhfuzkEq3LeWx6JvpBoCw1hHpOwXgv8sut4P8SE2ov2aJDeDsvwcQa8hMMs
8YHjdSEvZM8YY6v9Z2m8uodo6cR8nQ+ao4oWN93w0vuE1L9THXb89wQVCl2SkSHErus27m5q0He7
qz72t/ZhG5v4S+ukFxaS2CU6j0qY6R7W1HMFrY2Kz+icJkEO+kXZvWB8JMxeuPLZdTqgr4+RaDbx
6yF28Xtrgg7oXZr0y13f9wgXgs5OX+MoM1BdE6Z5n1s7PyrhWJJ3A26UV0xbILvnxmweK/0NMUYO
hrYlLGvES/pCBpwJ4sUivXcZ4+QiPaP5qUGo5hU6TXh4SjBlxssprT2Vi2SKvFPjectr3Ke9vlJy
K8MNtiNf0O/82N5PQWbha1IEkILRXLAVVLzjw8an01BPT9Ibs+0Ek5DgCblksM59yig5zy0j/pUH
YIbyyxATLl/0GqFe5sdT9jr6YXKThmq5i0evUddZUnfhJYLGRXCmuATzHRzgdbcOhQYVpHH1XbbE
NaZKGrrdpXGvb1HWgncPgRsJijXpWXNWMllEvlJUjHNc0OwHGDvX+0zQNilAg/w9aHT2O8o0/xkM
ZOifhqTecBJqX/hFTOq0dNqXcIggywT12srAWRhABUu29U9q07Ol0lz3PdEnFNBFCR6b/qRmdqmd
qyhpVBkJtI6mJLyMoU/yzF8fWOfGPGRbl2cgh8sFKJ5wLpsnhBEmbzGJWxjnLfkGTgKZJVvJktjk
TCXqtgmCO+fLMkrGb2zx7DkgTV0aCCKVUCm/3ZJxRSlPpl45Q9WtZJ3NCqE8m+U+ePQujoP/Cta5
Te6ytP1s1tHAnrufCWPzGXzltIytXD4nlqtSN6C3BrPAqIsM2n8GxzblMD+Rc9dgtAtyiDB9lhQZ
hAcLD9fWv6ypB3vIdZZTvNwCGAo/p/5656/s4jfuLrMjOYH23kE/tRPFnMi6WCdy38bmO7YxPmkw
N1YoZP0UlG2nMFxKwFpZ2a3NO/RI6pNn0FFOIXSGAMC1Z+HEZe2YLnhG5oIMBm7F+I+kSx/MmlyH
A7CCdQSID8iS+jzh5tJRnd0OtL3jwi1lHK9PbT8O8lw77zt1cAiSy5vZbnc+Zypn/vSiFpleT3E6
nvgSv8va3jOJdnHRYw+jVs24CcoVmqS3SDm3Dw8ACnNnFUxQ782QwArYiGgrjMLpLMJY5qkTtgha
4RV00J94wpIqmBn4wxV5Qh0rBLtSW4QiGHJpxrwZCL4n6TGFYDE8dGojKq9QrIh57i+YMZEoOudj
30aP0KtP4Gl4iV+I9eUGTU+RD8k2PQbMj9+XmM+8zGwdfK5VaNZS2xZNRz9oZHPrR36E2oE1/noP
taGkXEjPxIWlrZAFfj8/KCKv4/45QWXKXRMV+ncx8YTKKcMsau5Glf5Sa9SXQxN66VXa8vjr0HWR
y8N1dt+gExmTczZq/nVp22VCzIe50OssoKnDyRzBYcyGenvJKDqhpxTEoEW39sFXyMOoMR+bevya
DJq9jwydn5uuM9gdI3GncJ10AsHputngQFAou489166fxj5j/XXCSBqcx4ARIK47b6anwR87WqZt
z4B26hd+P0V8Mpc2pPJHt83yA7EuaA8gssCxCoZpXdBfWjNTsrnFs1KMy7RPYVb7v6YE4nIvQpHW
5MGAYitqpIv+RtpOGwRVad1WNR/6L2pe6fBdzcnyPsdALeVjHALJPyIiRu9q6X1agkA7SB+t6JQ6
BaYFT53s11ZWCRSanolPuTwNSuBAapNinJPVMyRUhUnGh3lZ2IbQZJwldKic6R8HPbCm6Ewf+jAs
DZlzVFij6ZxN/ebno2SrLjD07D9o0OLLZw26ielhnAjR54GYSZwbnyM2zEJMHReLCzANjN+in892
CJuSKkIqBM1BtpZIBW9B8zYB/+z716D1mJIbsJkHiMeibRtPLezMVxKEm/sdrRxwT2W1N1/GARzW
JeaCG/YkoU4aXukwpRxb0cRhbq0vREGSoINdiZnLF7zPtorASQ2uYicxfBexphmevN71zYPvx31d
Rgh5/XxWYEB6RN4ClXA6bTQ9IbZ+BNdijakmksKVbnZdt9IkIr5pHI3EdeqzGfiaODECMMAp5blt
Nv3sTDq+Ug1SvEsLHL1XxA1k0wsqxfKuvFQEucBs8Eu/eqDh7HXcsgp894hKYochitLOiN1zT6Xj
zdwo7yThyF+pCaPPk/bkNYTnkFA0vbuGKfTFfRTO1OZSWkevM8EaihTAgj6bbtu7tNH0BVldmuTt
MPKwGANSBZyJkyeXbi6tl2p6CannXKEs9d3T7DfzWoSqtSVsXfptM5KDVRuqxD3u2NB/80iSulPX
Iha41bC824NEuJobiC6eedwr8pPMU7gVSHaa/jJ7q1SnLfPZJwAHs/q0eZ71rxOHDtsNG8z6GcqT
4h04D8uKSau+vmiEWw36SYv2y422t7PtluChlR+BUW84FHfAlah+Z0FD48eE0e00rP2UFOj+VQ6U
ni6foLmpcu7Ru2jcMmSIEI7pIWXC1wmFNhrS0sSUkULUUiIeS8LoSdeD90mOVsATzTJ5SpdEmIct
mobxcfHX7me/9C7AXLESXr6KAO5pmsIRjLvDFtxHvbCP9SQH6L8v9TfRrE5/436sbBFyjJmFWep5
JS4AmAJYO31Y+FWPGax9Oo+F25axvixyC65tOtcNiNo26opJIRcm4G5qvyGoa+O8p0EDMXU8yPOW
Zc1bJMTyhHJ5+FIn0aJOYpvF1QQBXARJc7y2uJCxR65rIH/Kxvn2xJNZVAKduly4LWjOpDeO30g7
OXZfj4S9aBs9QCub5irA8G4gZnFKoEEfFksNCN8pDl0tb6YhXEAS1oYzKOXYiikXNmTiNDvKmnvT
hJt3gSwKuQ3ScfnKl9C7672EzmUYtwolBIwkJdU2Iq84+ToMxzs+BeKna3ohc4JIdjmNkW/Sm9jv
kmrNZAs0VWA1MBd+LIbTEGnvyyp9mqOIkBR9GrUXE3b6A2bza7DknpoBmhdeGm+IKdrEK/vED9mF
cT01uWVb9pQt7faqIsWu/YXZeymQCeaZ6/zmLoUPX39CfXa1p22FD7zMvR0q52/8x9CbVZ30kvTw
NsIN9txznwwPqMkhKbcBwkOoj7LfyKHbZznNQNrWW1zp1NrnEcbyKlhDHt8QN9fyEWX87o2lXaaL
QaxzGWjXXYcRR3wjx/F+zhh4HUEGDDM2ZDT8poHbonkAgsDtpN2m7uehmdmJR0vy4ENVda44m5GW
diuJfuFmfxRrSLJ6n0btWoOENhtu+9YNVRQY+m0CHrNDfJXZ5dT5asSpglNscjnV2VUMGlWar02i
vMJl2gY3TEYsK3XSf7iEtn72a3UvLQ1LKbfrZlt13kQD+QQ5xu12IM6auyBM3ecNvkKfWrZgxHwE
EcJJ+yqJrwbjXHDdM5N8FhNky7DpopMFlHX8H9g1Gl7Xoew3Ami/DvoJVmdaXckXbR9jmsCO1r43
PQmRcigOiy67Ue3yBtBnvL1OmG9/6wMLNl+0IWUuxboWzgMR7GVh60rylWD6sE/mG7K5U0Rbvz51
nXB3PGgqx7vHtZvoguJEkFzB+QNyBjI80keFh3mo3ytL/cqu2/Rc+4GRBSaOILjht/6kr2iXglc+
nej2ydt64+empcErsPPyuw1MSCvSwScVNoycPjcrBqFkC30EtgbL3WTsiPBLKu9iItQ7imVcNnFN
wC1tbtYJTdmCjkEw3HqSpNj8RZDPkhM73WcRxkbOAcZS9DNg0moqumXtzOe5VvU7mgyzKuGCLcow
ig9YZcP0DtgOTdTceg77H4QufoxUp9qz0hv0fqkZ16iKgCANcpaBtTxfap8+NGmgosLCsN8RxZZX
UbddcknkAAAarFADlm1wE/plw2s1nMFbNH2nwqHLC9E7WJsZPBuyUNSH54O+G+7yYEQQV0PSW3lV
r7jjV5hFGZ4TmfnRzTDWLQ41VXVpe9o3eQeHJnKE8kN2vYYmUDn6PAYBLumM+Jp+qNGW8BmQQIlW
yI+dqezoVI5jl7XnJOyn+l5xxZD1BDYeTmYW9ucMOi5S+DZAn9GK1KSFr+v0GWRoDSu0F0f1LQlR
0fiMJCBbr0ITrv7ngEO3+HcigNK/X1I5m+sIYJzgoi1vx8e064bwbeO9FBcQ/LF3O0PC9sZHtr7h
5soxevBrFAhKMda198iDDRQhuS/QiMBNn9IRTtTHeG9p1g7ptBOQV/gCMaMETDBzEN2HqG4GXe7B
6tDHIOrJNembxJZLorswNwSbcdNgOCa8NEGm5Zl22MEvSyen4OS4W2lpE2hzFHKZu/6bmVdYN7S4
tHvwUQ98RSdErzlLJeEFyNNnVoLw1D53IZSuSsX6GIidBel0DicivsamgfyVYR4qB2Y2A4LdePKH
ewnZt6BkS5LUz64n3lBgvJIsxTBubn5MTKNPXW+QNiIF6eSZpbWfvaOKFC2nPmkjja4VAu18Qj1q
+AR0qx3AGIlvuGpTEgcy58oIe2YJ6pjftM8F9XOULzDcgUsWeg9aeTC03SRScOh4fVaveUK7yd5K
BFnC5bENAvbKwywTeUaoHPMZulGvQuJjREhNtORdt+H3AK3++IqidwypevRC54I3I15Q1yfbWC34
AW2pHMHQXoNYOn4lCjowVTtEU/QpW7qFnWKOM54Ha6IeSUtm+SsdPZA+DW3Dm7JZiUiAKAgw8jGV
He0d/TFFm5f9Cq0aUHiw2jQnIH89pE+dnGmRqIlkuUMovh5Dwe1ng+dQyKZmaqgm6GlWfTamD6iV
0aPdmB1UZfQHX5FuHKp0Jq5se6nyrRf/UMb4z1/uv/ibevzfvYvpb/+Nv/8Cw9dYczHv/vq3z6rD
n//++J7/+zV//o6/Xd7U/Wv3Nu2/6E/fg3X/8XPL1/n1T3859XM9r0/mbVw/vU2mnf++Pp7w4yv/
fz/5H29/X+XzOrz99Y9fyvTzx2qwiP0f//jU1e+//hF8IKj/8/9d/x+f/PgF/vrH97fu7Z+//u11
mv/6R0T/EoVhGkO+PQhhCz7adsvbx2eo/5cUGThKjQlJ8b8PEtZejbP46x8fXzQp2Dx8GPwFPSOS
ZJlPgiQFjOH/PMafXsT/vJj/6E33qOp+nj6e+6Mr+T/NpiQM8AfpfIo1s9QP9rN6w2xR8I5knKvM
E94lRCtoeNwkFXU58DlDFbUFhAS6TIjMvPoW4oBddImSbntItqTlV3Gywr2kNPD0JQh7bQCi3mZo
BoIA1y+Tru++g60WMSBI8Nev0sjke4oyIwRhmVRf09BrotwsSJCHvIFdABG34WpOf8wWKKotZ2NK
bVOMIwC3KGzIdcUicCX2xY+5kmfeahEORY2pKe9dtpjdGwtqBQqMOYE0LM6z9JrAv169OpjqnHDf
S4slHJS8TVljwrOeenE7E+Mtd0gKelFuLQmWc4LJly6Pwi2dHiNSx/SKI4ZGdrVuY7ReQ7lZqldc
mhTdIRGjPo3JzDoVJz/xZIu0X0awD1K1Irg0H5bmVph5ZkjOCIa3y2gx0SuDYib5zKAu70ghx3AL
LepYtdeLmwZaZN2XPky1/bFC1H58GeXi4JBHh4oJQJOsa/JMyKApM+Q6aJEnK+oN91urA/GUbSz7
4brODVfMKSvuXK1ikGEvUYxJ7DIE2INFZwwQySYoGizmQ6YlBXqfXrq01lPJ+NDx8xgGGgXqUi0p
TkaLItXIu+ds9UGoiheTJGojTR6gUzLYd1JD0xuT9ChSB6hS9ug9vngL62KMUTZizmzJQ5hli/rW
7ML5ttUo2KI/0wMZ8iuAB0GveWh6aMV0M2x11aAWV7+jgeIFz5zy/rLVyShQn8rkCyPD/NoncVNE
oiV9mfXQEsk/NOlvdGuG5krN7djdJQKdqLzpk+hbRmP0mHi2xVAfXDqfV5MIVnR4oK1cbCZrnxB4
TuVMM/00GNO0kMRS0OGboML1FHrhfDUHCMJ12pmXACT932bSDT+buHkIxiH5SnjjrXksw4/O29j9
ClKeIkoLDVV5QMz4LUTtdHxAyoYkkTjyrLl1JVKW7PvGA34HjZykR47qR2OhowzFMNil81J7z+GA
LhXA/u3Nik7EnNM1mn8skRueWrHQH0BLNK4I/hd7Z5YcN5Lm+auU9TtkcCwO+MuYNRAbGRTFTRJT
LzCSIrHvO24zZ5gj9MXmB0pVKYUypdY8dY91lVmlZZFBBABfPv9vX0QzFa/o43AjssXcuaMLTgJq
QZ1pxMeUDX5HiKdP18LijP1V9wroOiBKU/eYzS+L1ZTbbjDsTbvodwMBXVu3N+QFrCd/AonnTegW
N0Nrhh6F2PRSVklznOfS2JZFYPlMjnRrJXqf3rZ5W5a+mjhsebpRV5MXpEkuaciY6vLolJkZcXAP
kvS8tjnsHGPqCnPDCbQDYQdkSi8zXUwE6EqODPeMg2T8bMCHKJ/srUC/HIYcCxbHB03+ESbtzOud
Jyf2+zKzqXyjBUi0WLJcu1ymAJxWY69y3imtc+TWALeLvHJJo5fUlBK+LpDVDfy6upqmuHl0Rdo5
XpRKJ4Kq7NYTyBKX75XmNpJaDXTdz5tuYDCpvCi2jY6/dGukHZnqJbSDcdWOXdT5ZLl3ra+HunE/
iqEptkKYdeMZY2XNzHKwhR2EcVw8UJ3QVS+1xjI5aBUmvm0mERru8iUKzdLDmxQNH01Zu9M+TDEU
+iYkKmBO5Za6H0xNu3Reg5I1e3bGwkiuwJnXvrtm2TSAd/gEl1tlig4St66N7NgUXc7TaV2Or545
DOr3HKuOaepCWUIZDgcZ4bIznahejclIbQeYuEk6LfILJ9HLTVU13dM3O+nXLezbLet768jX6wDF
uHSVW8Eo8/vr2KOYFsccAjJMRf1YReP8KBrA9p9f5XsRz5ercCxzTcXZTBqnrowFQjeTYwPoPSjY
6Twh7KDMiptWppNXV2n7lnNmcfPzi77mmny7Ga/PEM20FGzvwngtDb6NgMzGgia1rhl4Rl7QNIIw
vgqAIOy2lkOsdG8l8d7QTS31ylrVW72syHKpdMv58PPv8b38/8vNO4aQJnUBS+OpNUJlpUOzEzvw
wiL86OpJeMFWG3rKnZvfsvWuVzJAtrljQ4HvqFPZocu6GZcCwXEXFurOXgKxW4hc/4XF48f7MbiG
qwzDxOblngoQC9pMDUtbBp5UzIcWH/QmCovgAtLi9/q4vt6QbZsuLkhX2UKedhZZZjsJbVkEng1/
fHRn8TkajXD3u++HIULVZjuW5VjGqaY/o9F0F7mJ8pAWUPygTQr8jq6oV0aadfNviZNf70gagrFo
ONKhTlzn4zexpKuScIB5Ux4FA7DyEGwWFEi/GAd/8YYkdaiw1jGg5Kl0C7jQ1GJrVJDLSRl5et93
KZAnHUkARdr695J/vtyTaShdIKNxpHkaxyc5iuKR5J5S2fY7o+nUNtCW7Be6vFUe+u1sNiioaeYD
jUFyB4vViSDQUaMarcJCHm2XHCOHKD3KnsndaEN/Xhb655+Pir+4HMcCaQrQF8O2TqManA7Mtmol
HEKixR+n2jKPZFQZx6ZX5aU5z9YvBKA/LpG6snVTt4ViNTZOH2K4jIlet7PjOSqSXtaFD4ahVxze
xeUsmwIkKP/FFX8cJVxRIIJXimXOPLXwhnFoxkPBFWujLHeLA6vOFqF88kZ+ZUH+y5tbFw1TupYr
T42KtlW0Q5ZMjkf1Pe3SdBx3ElD2znGbcheKJH7vEPD6KyPAX90gg59ZIEwbd8fJ3tbILGQF6R0P
ie2w11BYbOHO6l1bZb8KHP2rbZQjHzu2rpukv5wOTrLdECOhcxBD2B9jzVnrzHb4hRr+dEyuG5op
dVfq/IOZcFIUFB2CrMnJGfPZED2mTartlciLLVjj8C63tV/FIvzl9RwLvY/LPGABPlmsgjCb3aQO
PCKP501kNem+j635nsbXZY9eIcz3P590P44TagMUYEo6bNziVMcdI8QZHKlcePoC4UkhKb2NyEnv
LGMazxulxtSfZT3+qiXoX16XVUVf7xNrysmNdghQmrlP2QLG3LrLqlmgVVDlddHY3dNMd79bjc7Q
/w9bgWvjy1dscPKHusCK1eygkVR0J2qQm7aZbj4aZBFufv5Mf5wFhlQmTf2AIxSr58m9ZdRewsai
4EktMs9glT+zBpX7RE3BL27oL6/EKwFw4WLuadPCIdGJ02iE8tBttn9wnG4qz1pa62APov+V9/7H
sUltDBAimAhUPKdun0mGTb/KnxAlZnsjW6Svtc7TGJrtHgjjt4wi6w5nSUOnSrBsw7QBeU4mglM2
wQK0CrYyYFWcArB3u/xVus7rgvTtFvflMsrmjhQE7GlERhTRYTtafZxzsIwBhO2o0GzMBsoTqZWF
8ofZ5ZkmgxPda4PbLJtab4veM7XIqXYz08P2jSBC6NCHhe78YiD9uMbxENaSAv0Bkjt7ff3flC42
J82gNblrWnXWvoR13s2r2uDnw/XHqUh3CYdsAmojxuVp/oFbjQHURO56UZtqF+Uyl1ehbqYb4bbV
7ex09T1qS/O3fCPr+7XXmpnWctJlWz11YYyaE/TDkrpey2PdR/acb1pF8s7Pb21dnr97vcLUuYhu
2swwwz21NDhZpZGi30oPU0bzZMMBaShWU5Co2MjretMEhk3KRZ3k1gV9Vs1f5QX+MGWEyX9dSkPo
fuWcDi9kTXHeSfS9TZU3Fz0kfexZDQr/qZgRpS5dnG9/fsc/rAhcjynqICmxdV2ehjv1CoVSxDLv
ITiyiveo/gNkwmUfWoStJ6P6xf74wwgVJqU8RIZFwyPcLsb3I9SozM61HGnTVG40NipAeVmW029v
UutVWFEp4iXF9WnOVtaMdLZBf+ghz2h3ZlGKvY2mzxelIXwzzavPdWAPv5gWPx5mBeuBzbyjfOLy
p6F7xYLebbBC10tVSJsUMd3HUnwoyKh2o/bOzodHBMq+5Qx3UYny8efvUaxGnu+HLlMfobGtKFF1
83SC5KWRp/Gc2Z7sozVCdAohnBzUBos9XckaGI1UgeS6bvtxr7VYrwm9TO3h6edf4+T9Uj8KE40M
WyXn+bUQ+v79JqIsCjJvcz9xCterurGDXHZ+L4qHEyBXkfShWc+3Bu3sThb7jG6qSxWr3Ie2RrRb
R9XGXdJfdZo9WQwsxo/NbiJdmxLV4V+/v5e4MEYWorHx1TKocFcEUj10bexmvmaYzfwQSHtMdm1U
2+Z27GfUGz9/lidTc72+MoCoqSbZ/Zmj31/fNsLKjZaq880k1ODv7MHwSlNOxg5bCBDt716NvU2n
jnSokdna1jf7zd4hgcjCYpKd34XQECmPPgLhTYgol87oJpufX+21TvxmuHJzFqQPs0W6ymSxO9mq
kK4ETSyqwddNVytZDwZVILFrWmfcD3oyded94ihj04pGzne14gttZQEyD4mdafWlhQ47GTc9zIh8
QCQknI01EBGzcYxQ3A2QhxEdzWOMu9dpQTybP0eidzYGhNGnGSGbvk1oO6R2MhDok7yOyrm8DxLd
Sr68xa+c3Ff87oT8O/nX//U2fmrKtnzpTpm+78jBd9Vzcds1z8/d24fq9Df/S3KCjJG/5wQ/xfnj
w2P//D2NyEe+0IKm+YbtxiTRjS0XwarOJP5CCxr2GwOFPEdftc671yr1Ky2oCfsNRysWV9Y6DiIo
nP/FE2qG8QZsCF6PzZsfrzXCbzCF7qvd/c8haqPhF8rRFZ50MA2WnJO1rHYLd0aKpHuilHZ/mMs+
6IpbZKNDG7zFMJNoezQTiXhL0SV3tTDLo1SiuZtIHvTaoE48jjFiF9dJ6edBPJZnatKbY1z19qbo
qgn9ky5uZsf9SB/jo9Ma076t4nFfuzbHuYCZ56Le8UmaWo5FRNrgWC1eSL/nJ0CWkh4C7Z0DV7Xr
++mDro+Oj4440q7dBMWN1wMWDB4YfPFk6n12hg1RHBrZV74VLcVZwtc/VPzKbWW5Yb8dzdI9GqUm
90aAeKHA/OcXoV16kqZcHiRFtCmt6t4S3WNvR0dUEte8Uh1nidt4mZsGMDhVfnAtNJ5c9KpPxE7N
xbXTuJe1mSS+iTTm6Mxh4mzmOS1gySKSol9M/Cy4BMIoTD0AS7G30C+clfrSduegHPIC0Zv9UA9j
6yWTW/qTbt0WtdDOxjkd950dGn44umpLXwyE85l+iJ1EUFyDKezw3hW7ZnTaDQ3ooD+MON7RDP4J
m/p4XRlz9a5G8YSEOlGX0holaqGl3yKpjVCcBe9hymdfVlVSocG1JcpXUjOyqL1aVFeddZo50VQ+
at+h0GlBTYbyqGm2xOMANiPMLjxLtK7fEKHAcuRixveqoeiemlEsMF2tuF+ILT7OMsJ61yhtnydN
foh4fmdu1+e8wLjTtzJel+GqKyq4ukAiobUMlKH2Rd+N+NfSfEFKHDS7VERx7dHtcT5USq9YzxK6
QfipwkBgQ6ndjTE8MYms7TkKOvs6dyPt4KBo2kxmb2/JeEjBblvd0zvb2odZzzOUxoQhoaXTW+lO
5b2b5PkBy1juL9VknFmTmdxxzJngb9BPpnKAMc/T8jwKjeaoAimQlyITrLnrSzd2XWhyKwy8sepU
ToBtqu36SFgXY6lrR5kogeAkhH70stkW+6DJyod5HIf9bGv6vu6XBmZxGeXBrF0d+WoCdUX2kuVn
2H4uzKZDxxjVI+PaTY9lO9uAkDGkLdQ4Z6/BfCIz+xEn2d4p5iDwknbUPqhMFJuyU9M+6Ev1UEIS
vtfolH3LwFkYKU6K2zOdri1R2rupLXX8Q137FC6Wdg5HMNw06ULjqib+WOSWs7cLu+dc7UKGRRPk
8zJEF4iFUcwGubmrtEVslTKbHWpKbTvZJaZDXW+j3EvNyHmpx7reK1VYR4Cc6zCngjSKIr7Gx77H
Mv+u6SO1b3B0tpqdX06NPK86jgjK0g/wfMWtsxjVnmFw6djyNlHFQ2k0rRfXyIKgNTdNUa0PDHbd
UNrbpQxvrMF6XGxCHnvscHviuTHGKTO9Fdoau2zG4tJtxD2KaPkBZUZCFa33B6OxDoOTP6SBoe8M
6upLZOymn2jLE5lpwyP2undpoO5K3JJANPnGlfgSgvBdtCzvc9XuoTyv835+gCO4nwfnfZBjqS0I
7Xa7wvY4xG9budo+9b0tmxcLqeOx1O17kQ1PjhFQVdeImKYsfAyM+p2rL9GnmBIDljNzvMWYoueV
41SRc0leRH3MJu1jGa8Ui14CF0WbVsbHfIrPZKRxPB+dK8PS5m0c1x+H0PUlWtbKbCO/rKIrkomw
2jjaDhPUudYX1Y5j1AXF4n5oh9brzGqnxaiPa1wPeDbQe7SVdSs7o91nCKl0z6ER/d1U2/ZLZdXZ
DoPercnxyhvlfHTppLiLRvQRVaEuw85CvY3y33cwh3qzM9pbRO9Iq001bZfe3br5Z8tExw2v3gCv
RW/ducfIgxnqfJalcQ5pfanCyCEg38VSU6nl0GT2haNNi9ct2RNQ0nOMAtrWDHh7K3qrkvo8ThK8
X5ZWeTgvn8IuOV/q8M4dioPUG9PDAriN3eCtWdbNJhrZU2gj8BwEsPJZIa+jcbzLM3WcmBmeg4Dt
vteYT32cvMsHh5BBTpW+ExnXo2FudTVeZbBHL2kYCfTIndyhkYDWIzMyidk9CWINfUTdxW6p88mX
ZrnH6gldv3Q4Na0FmMqOB68eCn1jLA5Gh2Hwm2h5j4C1goGtkAmbRc6m1bW3UY2RdjaXT32LvDxI
3OzZzdrsRmm8NBMFAU6lskCQn3TdXnCwRwVHI5e4mSwvyNLm89IOC+JC2e3VKvMpHQ13cjiMUXJE
1tip696RDPBl6VDrW50ad4ajgstyXvAWB0NsC7/OxuyRVKH4tqr5301DiG2PdKYfxgOC7WRXO/K6
x/2C+wsIKewi2+9VbXvRohfnRtYGPkkfwzZHDBRbRnqB098Bqws01P5W7ONvL3a8bPsycREiaUw4
ragXn6SKdCfnxtmKbpoeaj2X8SbpTH2rN83MGt3WFcHCc2VM522nEKIPcTtMd7lkGzyPyzCtcWVK
kCRsH3S7uJqS2MBosWxz+HZ/HAXN3Qqiq+MgJkku9XCAPth9tK2bcGOocsPOQvOX9A+oktiLBmSb
c2p9nJK+O+PBXOmt7Tt1v1GlTka1XW/HON0GfXgZWOlGZUnDus0O4Fd02cNeKo56Nj9Ww3zBwbfb
BJN+XSVz6ZOScyXQHPulzs7aBeHoLwMMcQNggqY2f3F1EGKnjFNPimLa8ArRxoyLmtCxjtOmzrKH
RM6Wh50cV3kJrVzThXlqYq8vjLumWOemNDVWFVTI9qg9zuWUvJNl2+xzZd6XZc7K2arQR/Ia+pqJ
ZWYu5fu4nt9GWdAdVI2moXSw1GVYRpFB5dU2yBilFm55b0xx7AT2PJylbmyiyNcHx9ftYN6kVji+
TbUwOgp3TA8ZsRp7/D38tC3+MF2FL8oZ8U9gnIzjbTUSD1habsB5KMs2rq0lH8Y6X47oHbrbwbE/
oUyvd3Xhahfz0L3UiFvrmq+iMyS1fBzOKMPkp6QVzlYlVtd6SzO2+zJSO9GUe/ADhpG7seT0MZ2D
epeNabjFCkkCw9wdlSbvbXSsWywsyV2eM+GbUscMHpWuZ0trVWDV8WNfB/H5nNdz6kunxeOKoeWh
RpjVAYVT3HTplo2tKuatjMglcDGpGpXybIeXqnVLzgMoy14e0pD3sbp3tXxrjFMKQ1+Es1Zfi5pq
OvfMjHw2FPbV0hzLbjLlBnX01CAym2mhjA6HgKiF7szl5O5GxP3zzgj7+3CO536L4MtsNnnkavlb
VyPkxRvA68MzJ571az0RqIlyS6ItzvUlzq60cDaxBZj6dIZ+yWyzDa5vx30/6Vpq+WaXp9GlqLBY
SxbY2XmuinCVs5kRtv9zfKpjt6/TdvxcdqEzYG1dlmy+zEe3Le8lL/fzJEJzCT1kOhrpRDQkrT3F
ahOda8AhaoORPu/uNAeNUaHrEaqQzu3HzaTZpjgsRI4mPtLCJX5PFxIKBdlPfqqxknmTWUfxIUDs
4C96a51nHaeUlsOGOLbNENjbYkZ39Em2gTzGujthHcvGYWguRwvB9rFJo+iuhXTdWIhKt5gSCqwA
8xBP532cCfJBTLc50B/LLumopHLutbdiNvyy0CJv4RIPLvLJesAHiU+bhAOZjhdiqZKW6jgPsCxh
BeBMYmjNcGbqQX6nUtt+VEke6ux7wq021SKTfmsi5ou8bJlXcL23lo4/hrPMuEqGJIzOhiFhfI1T
5bJrRUX7CVObtDelxAbuJ1MlrMPcxxWSpbClQ2jRSMlKhBqP9Gjop7T1xhZu5ICXYsKAFTXL6OdT
7bY3RSxr9VE4LUu16cyxvtMz9FZ7ZhddfADfxp6QiRhFnpewqXVeZYQxbp+hqbV9UQKPsfl3oXzr
iDw2zydhRNk2FHGXbQwtldS/rBnNZ5O+S+w7kTY6bEmTfZFirGbHC1T4weoK8dC5LLzICYPmPZ5M
0HA2hXw8BE1wo3dCl5tlduLpLdkZ7QEv7yI+u+bgtnt9mvUh9Im24LDi1XM/H5chKS81KK5pz+SS
4zk+71VN6hJvYEWNO3zQ2k6vNkkyTcWVXo9Iwcnt52BMVgjFQFdhc7O0dvRmugFt+yG4L8l0uIn1
ND/DkmH73brbNGDbnGOH2G8GrF+ySNQ2Qc5GrvZ6sDOM/sxdTP3KqfX0ytCbwc9GxXvF95s7Xoe8
7g/sC+JKYdL7I0BuyYmJ8Sl6vSZfA2OvDwIaEVWi8vtxQKq42howXXZIOUHzu2HjChl0Hs2s9QeV
SWveIDs2vbZyOnWoqcI/ctbrtA3eJKc9rzLX0TcR+s5jPRXSC4223qkAoZwv6zV/OA2QUZwPyi2y
TYXB/E5O4UOXGvJtXKpmVwd0Reld63Ixhn6b8QKKEAdS4owerSWu29DykbRUyXnuYPrmFCuyd02Y
vMw1vhUH/ZHazVUUot2VYlvXeBmHwUhKj358/YNGDor/Cs78D071b2KNRv57nOrtw1x23Xcw1esn
vsBUFmAUrelBatZm4cJa+0R9Va/bb3R0fwCZ5hdhO1zGv2Aq4w18p80nDcNybQjJP2Eq9OxwAxKs
daVFX+Gt34CpvmeM1gtDx0P4KXQNgu99AhJrNWYhM51ckGEV7RPUJBf92g/WTs2noHPzwzeP5iuY
+fdixPVygNEmdByCDIW35QS2taZ4tIOe3blrA8NPZ1kRlMSZ5OdXOaFSvl4G8F1gGkZIcYoOR5m2
1FpG0KKoldw6Qx2ep0Sj+boWx+dZH7LQtS0mPME2fClmlMvlBDLy82/xepU/AcAv3wLoXcAqS273
VM/UTLXeT6ifvbxqysck08PrJUXeHSQvHHDtzzjkLGChrD3PpVHQEQ4PUKIVTbMtCCq5KoZl+ZjU
WBqDJeWDhRDpS+oY1U095PZNN6SJv5RdehG3GpuhXmbiSKEhiFIi0YVIjwBsb2pQ4g/DhEdaK9nW
Iz1It4meF35On8/PbhOs8Raxw/VJA9+VodF/iopi/LQ085WlquBSVpnwiTwod8rNScHQ6G8otAYv
8+DmHBhw7H/NyfyfteTfGPTfDKLVZ/OdD+bi4R83z30R/8f/+c4N8/qpL+uJbb9xoZSgdtXKgsKg
/3M94ScrDyslAiUJLr5ml/9zPTH0N66zAtEK0aANRc00/2qP0Qzxhrof9hbibZVumb8Fe5+g3i4A
+qomksiYLOw2ENHf80CGu3SkKZLcUThppF06YzqW6MMLmnUMky6dnTlrJFpZeY4l0RrU0HmBQWTA
UeDtp2Qt5FJvTVyay14bSvSmwUIH8zMxGdroD1CQ2bkjtGr0KjsiHsmtRxF7LJiZs6GeZj2xm8i4
KhpHA0yIVJF5lpgjpnruNJ9DK1GmTxSFeYPcPUk3pjXhIWgz1cpNPBJdy/GJsKbBrO7bXpZPoRY7
j1bRlJ9fX+tvjfD/bnyNvSpw/n4fBN/4x93DGGffEjavn/lK2FhvdJZjCWuzSkvctTfFl50QKodh
K0l4+GEnhJPR+Q+bk4MyEV3Dn3wN45a/ww/ZSyypHLJMf2MfPOW/V8ELrA/6EMQb/MXTfjvswilj
FzAuU0MrHgN+B9JgofP3S1CZxGBQdin6YJLrkXaCvI3QmgBZKX6ZkT6qEiLOkryxvwYS/389UliT
/n6c/HvTP8KBfrENrt5AfvvLCNGkerNy1TZSHZTa3xZLnEWh+6Cy0dEhZHXVWkd9Xd0oiKSxilyl
q4uV0uMP/un9Q1iuoyfEl8CaSZL2b4yRVw3Enxs6X4sTopBYCEl2owPJafWiuUmHoC91NgUw1rWt
j9gAaSd1GKngorNcjPmZhCm5610tPKfHXL/s7dwpfMD79C5uq+Gc5DnC6mGPiTilH2lMiNa7KgZ+
3FDK2OdNGcRk9STOjTG6xS0HLrfcGRJbxe8vP/9JUnl4brq+ef4HnHL7j11ffH7AZl/8N6CXIXl5
Rywyfz8Uz9rs4R+3q6sR/9u3Q/Jfn/0yMFlf3lAj8/JPx+X6E5Yy29Jhe9k+10T1r8PSMt+46IV1
Kl2EPQwZRuzXYcmPHIwcqMAttMt8+reWLnRl7Kl/jkuWTbTP5OdCajPQCPI7KeKlEWRlWJAURTn/
0ZqN8yYqrpNGPGV5lm8S2wQMDHf8naORBs62zcpna55vA7f80Jv2W5FrsZ+0xsWgvQX8uQEp2IUd
YG0xEjIXf0hLtJd1NSWoHRKknsm0HcqeRa8Mz3o1385NSvpI8aF25ZlTz5/c0j6Sanc3xxAEOaGh
gE/mBk1166myfGalLAA36GFhd+rOTMRtrtXbWGoHSJQWq06zphbJFzESWNaZFxOxFSzYd2Cwdyi0
yYnrCc2LD3W/hkJqBzyef1BNPEKbF/5kYltZqWEfMvG5Adj2qh61VDda6JkLWjFipIPqDIxzyCbU
ReX8iXgePjOlf2hmhheVfMMNqN5jKKZbloHaa4Q9wGSaG6AsEHCz/OCOOrRq776z+H9bW8D4Gq+Z
wgdiLXZj7nxoxRT6kaotoEFC+qzgoCr+VNu0Jtly4y2WkDXb2zhXc/BijOUNMZ+Fp9H4imKGZzut
3WFyoyfYrdR3eGf4zk1HlklKkkbdacN+SPJrw+lQ3tWvwTsf+GxObBjxMtLhz5bmLnMJh0HViRLA
ci6jcsi3QTwpH8V37RPt8ZzQDM5TWp3hBQQodCzYlSkk3CpreBNLW39IwuXjaAbbWdfeyUw/ZgkU
FHmPN9qoP9k4G7FF4q7HD2PjkmxuRC/vdNVfavadNc7PbeVexWH8RyHSNVqoeCZrIsMYtUuUvcYy
5M9LDvCvuzg/pbOiQVmy5sBVmV+1iTpMyfxRJebFnEyf7D7Etu1ckn4DumtqL30EV1Yu+F0RGrRz
i4kay/WWtIyDpWEpqurM3diBtrWT+gbS/yAG/eOQ1R9SYZ/ZTvmBBIPrYOnfzkZxI0qsySMu4mCZ
bw2VhQSqLreYSIlcKk2C47rMx+OMjc4k4khGw0AbYvsejW5GmF1w0FOuE1kXyojgjVsYdyDq51Tw
hhvjqEXpNYbNrTsTemBGh4A339fN8+CmkOJiCzv+VrA30MrcvZ6sofDcodk6bbDV3MH2kqbbD069
Bzki23gc/L4P3pl0QfKZY39oSbfn63mTPb8Yot0PhnbQk+ygA7TFbfJHUOmfxr7auqNx0Y/ZtZgB
jMYxMz24o7t6tJ5UJZ46AtbghF+/GnG6d7hgX9LIOncy5wxaMPatUVxYKnoki+cOVehxHvJws4yg
wHp6UGZ1g3XhVq+1g53kh9llVMCGP0ZadaMb0yeUJi9DQRpvbZ7rhnFM5uVTUsqz1J4/jUX+PFXG
Ebj/V+2ExF+ujba9CsnZDTgEfX8e4ZQS24Dny/uCDJBNUFf3iaA7tVtwgK3Cp3EqLhJH7nDCXoRd
e5/kAwZuuftmW/kL2ONU9/26QuPCQYhDhSJozPf9tyAQCX6+aXS+BeyJGeK/rlL7UA/aNjSyCxyE
t0mVf8Jpfazm4LxszGtw35eu+KrX/a1y8j+38//tb63X+lckxX+NeAm2VySdulrVh6AtazbDNy/o
h2P2vz/Oz/G3+/1ffv7L3r9aLL/qypw3lH4K1SDj09HtVZz6zxJU/3KCUS7FK/aIVTn/da9Xb5An
AvUK5OcYRCWv/jdK0NfY9G+2elxxliDHAgH9iieigfx+IE2hTcBp1X2C7q/kljaVsub82iCgXzxy
AB0BGSmL6mwsNPfOrAVJ+j6C5cZldtohu4tJi+yq+YTckGKTHKS0cTZN5uhziNUgspyn3680/9sd
dNfDxd9Xjf9edP/xv5su/vzdKcZeP/S1XFwb2H4ZMxqnj3+NEk3qbwBfcElzVsF1+AoG/xOGcYGD
WRnWI6ixHlT4c78zThBtf7/ySYpOMMdXIxmOV0rRk6FSzTpBkolLQmSEurhtjPw8TYWKXZGfhyZW
BDGR7OVVY57ncLuV0yIZuwpAVbVrqdU472tSPpu8GUkVJ3uK+AIo1FZ7a0YhfUx9kiwJPjp35mSx
gks9nqyp82xSGO2G3bjsiPbNBiL/blvLthKNjMS6n4ZzUsWLPLoMYdjDcS3JZtdrrB5OuBm1znoH
9Sqmt8R1Eoa3KD0StNJu5uazTopavp3p7DI/dUQMo2UMO4okrMoN8Vd52Bh73DVLXsLHdWFCRlPQ
EppC0prr6ocZpllM3mwFCty0ksmIHGGKzE7fUGqJdIcwcrnIwqFOL6uub+PzNs4qAnI1GdflU0tf
je7jUk7BDS9PsUdkJGZuEjEa0dugLdX4MW3teUuhTaPGaFSZN4QzpvPI0arqWg129Z4rFA9K1dXl
pEXoHpvEjHKf6l2WBztw5vNWLGRGFIqMQiRs3fCZiPu6O855JK/aJSDSDIqsDJILa9HiPakM7nDf
KWLGOIaI7dJK64EGLHA+MRofw5vNGM9UTnNYIo5hoHslxIcBOhbJEvpZRAGkpITzgYfV+Smp4ZVf
6NlI5MTQaF4wDlZ73kVN+XHMo3nT9bOWbohndo6T6ifS4xb8JruxzYNNlZbFLijbQN+Sgx3MNH9p
u2U/aeh0jduG1Nj0Q7ssWvLS9i4hwz4kPFb8KSRtghy7aV17NKf2G5OV+kzGCTlRc26G6ti4CFIe
9d7K924nEC8S6XfAphAeB8Mi4niS6pac9EwBz8wuEd10OdhAC2vv+pEGA61BKiWeWxyiM1VjhL3w
aplJovP0NMo/kRcT7aaSzE2f1C3dWywS5WAJbMr7KTWQfpoTPXiyAONl6szmGamDzUeYvLLwF1Qy
YJcsmu9ztx2vWP0TkvArVFtLQ1og6XpNN70Q1FN1W5vw7gExHoFxi1HSyQPZF69zi56qLoMtobuE
lxYEBx5oNGG4m//L0Xl1R4qrUfQXsRaI/FpQ0VWObbfdLyx3GEQOQiL8+rvrPs5Mj9t2gfSFc/aZ
3KVJamSgzhU2rwUEsxmLGzQPtgFgVwP7oa34EpDWwzFA92DlFuwQiaUJ+4hVR1O/b1jwtslYmO4D
NXtrvhuyOA+2tDcSImDPXLQlnS3BpZCJf7zBDeErS3Zp+OisK8IiguTg1hiPZ0JlRCFg9vtowiaQ
z4usUMCQibBXIfxmVcP02A+9Z/7BrXd/xlvRnIQ/WZ9G6yrDr7Zx0xjT1Td4kfVb3HtbkkFscdIs
JvYJLI7i4dSCRiCMN3VPWvD45GULtFDozGtRLffTAlE79Mt0nrGW7WMW5Yj1szbfki0vCZVvCVPf
a71FJwjh/d4Qz8a7r90qunlkJSDDsDUo68lnQ/6HIdP4s3bLun+IOpAhp9wyqjqsFuOdvZaFK1nd
yu0030WKCXkHIrsuXlHfTBQVr868dD/B43XvE6TDn2u1xmnVGN9OOSTyxB0F8QFt3kmnTMjbiJp9
C/5/75AEcNnM4h035GrPpoYpccy1IpyjjHI0RIy14c6VVnTt6LZvLP/wU5gyHm+KQfnPaGZthACw
n6opDaWp0tBtYNIG5Ro+hqhjDYCTYDl02oQ3JVU0pAAc246GwB2QOaxhlhiksMMu0mOUtFmdPxK8
wESq6jxxmHqrFb9GbzMxPdRg9XtYZx2WRGX1T8Zs8NoUoLi91SxbABJ8Rp3gcy2mMRkF4W0ejP/B
SIEPSpCPocDBrYJ2kgxIUKmEx++WJVv8LzF25fPWw0ROsypwSC2BpI0Yop5MdrWypXnrCAe5lmS7
vHVhXB1o6hY3tWvfeZWD9J5aAhk/IDoN1n/IWKIqRTCPqHAdGkC9nLfrtgdWVGe0fuhMkwaHOM1R
1xSLBgNuui37UPD/AA6tsT08DxgG4ayWo+oO8wz15oUKvgxOokU+rIrC/7UhpOgT/o4ZZygiZVwf
TTmQVLj0kJtyPj63ReAe+cbyyFvwLDfeFcKMpE7wxhevwbRYD5vbtxW6g7a4WKhWEcuCrl+S3s66
l8Dv0UWzUQFdbCMY6qIIVVmtfe8FhR0neUS42Ffot/P7kEEoK9Cx1ts/hVziU3IuMVcQpFiAfayP
aILtJK/Y1R0UryfLPsjMyKkmHpJdOanyqSe3zN5nSylvufY0yvbAzPHeMEzoUwQfrYv6rO7sk+rC
ad5FpDnADZrU1P0eAnX/K6aG21dUZX4S1dg7J2XsBd0cDEt6e/5b78Bz9GUEd8Apud6V7ynkPaR+
FE38Ix60ByAyN2gzxtCrUWZPwZi0KmKzyLc2Zs1xdm0ieZjozk9R0ZFuktUWEtol8JGJRJozniKX
yAeUGXYzc/K5UqaOnNwD5rbtoCeOCDx2oNlh2zc6CYkccCBoOuYSKbWIe48c5Odc29DaYRc19u+5
c8AiwO/mggZnTHLDgTveeV4a+64AUXk4P1EzrRx/JeDVbeK3ldcFNQ8DNv/bNDghjrLTa88mt4kZ
PIHiduCpj0WbQMvkdwOIbWiTooXd+h7XDeLcwbK1SqYZODlIJPxEPh/ZIygqRjckyg0BP1SL9H7M
iqo9O7LM7R3lo5qPXLnz2UIl2LCN9bw9dxIfE3MLRPLZ5COJqYRU42UIsng69/7mkNntL96f1tnG
/JSH8dgTZbJO5lVXzVzfbDuuntuYY2/nirZfTq3tYqzq0Bq/CNn3PukCMSe303rlT8F7zkDH46Z9
z6rV/mFDZLLvWvD43R43nt6whv4jZRH9Ys5mfRGmEve3jDCf8UlyVCW1N80s8ZqyjJAYb1Wxx+1p
nod5a7iMK1JkkiiswuInkt/8d1NkXpBkk27RL5M04F21JTRaqM1ypp0ZR597arAZ9AEmd//ylUCj
+AsxPwwjh+W4hDlVCUMC77ObR9uGLG6jXUt7e27rvS8A56bR5K74Mmy/3RdqQ20o4RLCEI7vvhkL
u5i7c7nlfvU6hAM3knxjHWbbWppXg10DBFoDZ/ltE+P8dyuK9XN1Wk7I1iyTxmAxoMcL75ogBElx
8GKsYfaPSjr98r7CPO73kDJjHt9+K+MDQVJBfSjnMb7yEU/watF2nUZeqpfNIs9nwVeS7QtDJ5xU
GiRi4kUgUrEq6KpO/Rm95m7U3lDw4Icc4YXnmWBPCINwqXPLsL+MwQJWomqiuHsYbWgyw9HdoA2P
O5KYs+5IKPCMjohw0B+r9qq/KlQkpoVLbaVKKWMldSujLWHq0lOCwyN7M2KynAvMz4okJdtuu4Np
CftBUYx363HdMkqTGrcj21oVjbeuRrpIrWsydZuIR/rWYxVQg/Djy2R1RP7bVGM+PQMhl9llgsR8
XOspex15evxjx16l/x4mWNR52uio3bNcsofXBXL78AIrYOOQ3EidcRIjIkQggNVc/33YZpKZBCvi
ByIOwigxAdq3IzJ5IG/Z2GCCkWE0/85ay3cuSyxcljdDu6Lq7Uz8Psk4tg5EmYirT8nl7raSKO9d
sCGt2DuzkSq1EGyAOp5mfLwBVxLExZxwij2iseK0GsIRL3WBhTZz/T70GPc1VZvgo9peJ8gp5a61
tug8EK+z7CjqawpKwlbsw+Bx4vNxGP+a1aXj81iIGS2uKfr/MJijM57XwP+BdDlwGCD3+WOptVt8
BdhG3J3wWrHsI79nM06IYgjSPgLudglbEf1GB4IBZ/GzjFFfAyV9GKc+33MrB8z8rFL+ctGDWA9c
u9C1qnwM1XNU2O6/kRaxhale6tuw0Ccw+59CDYPayr8XLBAIA8fgpUETWBzazpMGP9pc3Gg7oYPz
1cl56JTgtUAanRfneiti73rfezFaZAbvplp11t9eSO1eCJiwq99ePbbmr53fNwBlP7qYerpipuKc
g+b3Ws4rPhRTP5jRLS5BLSWFWp7/hi05DAiOGv+nu0TEXZRkdHwAcAkMX6VrXgJThB/8zPa4C3rO
AyIzSFDkbFJmQKhQhc494HN6hxQtslvN1iLccyoVOsmtsXFvTmz5BKMVC6Nl5Haq+FFp18g0YGhV
veJQa8ZLYwcFeLcup+dLWlxG9XnJZ9u+zQvPw75fFFYyQluo77B0yU/4Kyo/sj5af3hQw+1971jz
hME1Ks2jWILslxb8kvfGSMFaoNHbmsN8FP6SWtDIln+zPfX++xJUGEqweUGxnnxzRMqcv+ottD9w
vYv3xgT63NjF1n94g7WlYyCmL5f7KXopx3aDZxz5M880m9dUl4iQCH+5ewpxghXjsSP0KDrnoTtY
LGR6L2FB1TzB7SCjY2yjY+Fb2Cc8GR4J4shuzsJWBvmR82HZDWxnoTIf70g7KA4djSemNJRwKazU
mMwI2rfnYEN8vx+LzSWvw/fc7QgXEitBFSw2oauVsvN9UIbxjVpXf1GGynyn4fGf7GFdrwjD4cy0
bUM2HneXCA9UzwXWCgCFBBboCeg6lyBvdBv7Xf2ToOKmvfW+Q0uxkMSznuJmo7hgZY06PWvUeqh7
VGKTngMsZJ5XHrNWLefGiqo/HTV/mmUAPxdCYuzHcsGHhAUleFpmZ7hhfGxpIJYmpCFfUY1iUWqy
78ip6VxEm6unLpidROqoaC9+5y2Ps0NwyRdxa/nFx6KBpWMN5UMUKfOga7X93dw6DPcTJqnHOifN
a4nzvkzYnpSK4TZznxQD2vbaAt3CvChB0SRBvExv1VIivxMoR7FltFsHNk9K9Xfz5fieuaEJLoqE
Li/pK3uYaR/D+D3IRP6m79RU9x7Hwcrbs8lbwUWeH7XXrt8AUp03a/acj+IeOZePm7Xt605Oxy4S
hjy5Wc6UtoOgKBPl9qiWlk90izBIKoFXkuoyIMwLmhNV8BjMRMcMSwnQqZXz04qz9khGUhGnLIis
A3+his5EBrjQU5kdXLXQfpYUo4eUO/IFGl6aCIgb5WiILHWKOrF7hTdRycyqPv0SpvqRSIYxSquC
2h/5P1XsM011lP1rkX9/5jM4q93CU3qBPti9liJDHT9x+bdEk+dT+9Q5+ZrjKAUXBifTti9b49rj
kVqg/wOuygs/2dAFQVpqhJxXK6/7e6sqbhVd6/LKjeb/wtVqn6PVuBA6wHJ8tnEXrZfRGQlgK/z4
BaXV2Ca6Gqs3krWGYF+tS+ef0Jvj1N3QKj0QuoW+N587YLtZ2HafmxeyJsSVmT3nm4bFVdSKjgcZ
GZeb5MY/bbHBZBDzcu3V7K31Q4Ul0ZxBhFlhemd2fvuL795c0sGPTje4j14xmz+b5/X1sWOmtM8h
HOOsIrMu7/Gk7LSYV0ibTr5ccyBEp2nsui2pl9V/g6U6pkROLmx90cqrR0ri8MB9HzvHLsi3HQdr
3hyKrMGXN/jeMr7Y2JeHdNOjVbzVZcuT44BlhV6+DnLmbh7wUZ+laqcnCcH0piHISlILYmLSeMTc
bzDb+KNNEYmdX/pheHHaNXpzbWof3pbyCIy5OnuES734VhQ9s0jPcT10uglO2HuqdALddokJeEF1
Bo//sKxd9W5tsjk1jcYVu+U0vQd48e7KvRwOvxqyoJwPknJm8dArlgUcFsBK2RHP01lzVJGIV9/H
EUlfxkSmdWOcHbkr4zdo+9a4Y0vXzSRa1dtLNsnyl5X5nLf3ccNtzODXJjHWoulgTXHJHw4sQwwv
qHUgVpH1RUnVIjgJ4vYvgVYBNHJNVoARI926ZY0X6YmF3fvKFJLKISYYZGihRyWME50bOUPG3w9s
cOe7Qo68r/dwqnv9hCd12dCnzstzxK20PpKEwTQsaBnPzY3bPmIhk+ZnWRKmS8jHTE5TaLO/H1EK
VGW6kXAz7uXIGfUIFBNbAj6umnw6v2nfXVmwFQxcEpnA6bZ9AMe+VsRy9oUVMPNF6YLVpbF/obSK
5KEfybWC/qocBVW7qkT8sikHZ5mVsRl57npvmkhBI6Qtr+7xQ94m/Y+1CMJHl3U0YVK+seHrQYhu
E9zJ7TVoIGIkzqyzxGVK+bdkylKlUUj/e5j1nc7clXEMMtbrT4HI2/VQMKV+4lVe35ssm18xijEJ
GMmqQHnYk1JQ2JJEGqfvvOPaRsSMop0mTCCzDCmCret9LmFQXatC30/BQGGkcVYekP0MjDo69f2s
kTwyh1rOuMtnvp6c688hx4mwMxaASles07usATNDEYkIOYvctY+TwcuKH400WHSXVZs4HTeWuinZ
EIG5FrLFNmJs+1etqsLbk2pagh9Qq5nfVyfSv0wfYXHo8HY30lVoMWubYnV014tlLySCg1/T78S3
cGZijrDXPabp6HTHFuN3zlS8HjlO2+4lq6xYgbkE3/biIaF09yRHcngv8RB9l5Jxy67LJyjLBI/2
T6Lq52MT9O2vDVP71QqaNS0JjCEQoCcbMpBEGikTzKRd2aR1QBVCQbEyC6/omMLqrx4acWCYJvHH
4oWJ3Mm6tnoiEbzV/jlApPFkutj+VUHvufJz9U/SZREO5Nh/KDuyT46tdCx9DFbL/9dGwGl3pEWu
J70G/XElFeMf2XDeezUA9L+1xLsZcNZr9rMk2vMlb63ylE0TqoIsHtXFUW5GVAqa1G5nxxs8rk7N
IfBNq2Cg4NYCK9xI1sUft96830NlqbPLePY8BCHFdsHW/uBWa/lRDN4GuTaezVQenGDrfgmG8bxG
Yee8jJkviwsjzc4jPCbyUX+0Olz2cVs4UdpMpTpNkXGGFNBsZYO1RmZzmEQv6mPtGQy3GW5iN60t
CUo56KAu71gIShKqVjf42QaZ5SWLt82M/kRpXQk5GsJ/DBobxQ0axSDnhZ2ZQ1NpRs8jp9lOdnN8
nBdqXtda+sd8IHhvxzg2nw/DGkzMEyyCkrDNB6AmsdbxyukgfzG4NwUOqxYm+Lb1wT1QcBKM2yNR
P3er1p8kxuQ/APEEBccWdLfEH+coSH0HNNqzR7RnGhmKviXZeq9hulbLong2ZP29+JL74tG7x+rt
RrVK+z/Ovexz85HvXoKwjG6438QzE3Y+ArdBLpR33pAKCEGo/uEhXPwC385XKOvoW/thfUNMFe59
MrQ+4x5wcbLBGB53cAujk+M2M2Z4Cs/mYHDk+TtbzXOLJsrGIFmppiU4JwMpqyZZPQVbVL/Ui1zb
iwUKnSi+oI++XV7ve2IhVj5WU6RIFH2G3wJoUcqiaeMCV5YXJqZoHSQ40xAsiH6qiLsFakeUdOuM
ul/xx5e3KcyrYwP39oJDUX1vZDslvKWuxm0UWFEaS8s9+bEFTZ7s5gI/OxmtKTsM9YuE7LQb5j3e
0PxglBgdrKNTeY4g0osdZ/h66Akb+KfdlXEKtmmmWsXIUIY2Ww+7tpmAM1Dvr7/Jg4uuha0sZr1W
T+yKqb0/2Ag6oNqWfuVcWdLZq5vskBkru/rCKut9yPJGHlU5YPIkOK8t9z4WbNKD1r583WYSYPbG
nZU4DKPNmGCrlzJZIrt+H3UG6UG58X92OdmvOYFXP4GAEtBXko/0s5gc5DJdYzXV3l4a/0VFFsE6
DCnt/0YvWG+Mzt3u4hpB3R20AI05DWuvOw1xXkGdChheJvHK5A3GRbyM1BEyfw57WamHeo3V8iDh
0soztcz0RIq3QCeDNnV49p0epnzOvwqevSiKj4w73Oi4Ijajte/8+WGCFWV2eZSF+THKTUuMMPnC
u0UDfsD+WfrYu6cxy49TxMvCIZyx7gqwLx5sKCnul4yXIdwTE4HevcQUBkbdsVxvR+JS6aRMPCdN
khzX38NY2BgzmPCpGiWXvEPSvLX3vdtMjfwn26KheKxHA1DG60PXTumHI3gwLQ8iR14lf8beoFjA
gN19c/vSwHMhFy+loaTrKjyr4/leWQxhWivfCOqenZQEP4eat4xMGqAw2NMTTqAzCKGwtzRqOp+Z
tOWWvtiRQ0IifLoEKzxm34rnwiRrzXQXTdUwH2fe/rcNYx1GO/5+snQNhpgknKycJ7kSv2PQEuVu
lEP4yf+rX2Xl9ucFY8OR3ZL+3sQkftqxWn9E5X1N5WWDmEBk5JNORO9uWAwMNsRLGQxb/YFDcLau
UdjK4cX3craeWDhFwKIu6H5YVR+8BGNn2ktVeg3hoZsKsUEPeOeoIbv+Bfq4FZ76TCjrmDU9jPW5
6EP9lWFu6n55udrQt6llWzmIQtp/z0EReRgImLqnZc4RpnMZOwW3fjXNf8c2hme1ZZqMxnnRZZAs
bPDYZvqsOpI1i7M/zKkYl1GwzN/9hNrp1PHr3DleON8yqAjyccXbjeWPNQMdtNTc8K5qkZc5q19/
BWoIvsW00pzFEFROnZWNv7uVHcrOK3Wv7qCaaivPI2PyHIFc4150KXSR+IFgydEKTD9LNYW3OmgX
effg+opu2nRP7Bts5+j2TEV+cNGEI1OeIETDN7l3uA1TDf2O8iDbLrbpmiPG9SUAW9HHrClL4UOL
cclAMTdBImp8dpgwqkNUqftsnbnHe1ER3FduudH/IRNDOqdM28kLH6r3wLKBiLqhGS2dKtIFPCgA
fuP8WALcI5e5Q3bFrbx2Xxmbeeak/x+437/TDRGA0NNhmWc9v7VdI/ZoNtbPvqlojNYCkMel5rQw
52UoZucMelWeg8FaSQaPmFO4uKGq3wzXrT0EBrGAJOiFdwx0V9023y3IvRL9nFZ6Cu+fAr38yND2
jph2XtegtpKokrzVUeibk6gRimobO3hB1YmYcaFFyPohVD/8MFujPTnihXUbLWeuzw5hrom/GGc/
1479wEa2/7lOZIDe4fsrEaRkHjs3Zx6d1wqjDno22gfq4HX1g9SSi0rt0QOzay9t/T5hObc3KAWZ
nxJkUZIuh07oc+mq4YFS/K4qJDNjrSl3g/pdROv2bWtJPl6AYuGDe49s+JgNRVNcl86zCSqmuLFn
Gzs1s+jPvG5kcWhqdwiInXQY7LBU79ZD2Y26eKNTJfi7Dyn9TlnOTAdqUNyY7ZdSm+uvKeuivrjm
emn0njqixMunMkkXdyXrNprLvTf2xlKHzcGBHR/LLoizrzA0M+EgFlmF3u9l7Cx3R8HCDGZi2mle
bMk9saW5Vk1+XipSS0KmlVO/XQBleuAF4twjoE4iDo66fZdDoWzPkjdz/qz8IhfPXWfC4jMosrVG
BKBoQZuENyNoSUcRtvUoBJ01pJjB4Oru/HzdNUVZ2cfNsQcG3uxp4i+hYIxPAGPoogh7FnY/3zke
CgVLocKYNS6D6QOS5R4JDlQJ9TawgIEqwKspS9SXVQ6FCEs9M/tLJ3urIujU971pTU0/d5jdzVYX
lkzFSL0HGIihNGHfne/MJ3+1qPAe29INu98tTw1V/kr24l2BXUwUxaFglsTj4vnztc7uOYsOtu77
PJsZ9vDcLL5cnk0lywYl8lBnOXQXZDlhuni2Z2DVqjovy93SM2Y7WfSuHT5L8oCrY47JnyIZNBJj
uKhZJ32SjKyXRHumInhFdIN84uQgyGTHapd1YDNVpdOjYCO03U/4NSqfBFRn6MROoGBV/YEwm7mr
Lpjce5Idi2Iy4b/OC8fw3QGNkV9pZIcGb34g87Qqw5D8FUbY28OQ6Zrr0Sb9cOL9Y7780ZGxPe0j
5dbtnmU/h1vrIx05k3vvVI8M0tzlEE/jPEO9iMgy7+osjv+NiHYaiAaaZro7xXGAWpjYmTX2E7n4
dzlQl0va+j3Lqzm8BEvV+A7qGouZIGviPKaQkJjlV1q5uizdExlqUhEUGk/k5QY0xZTO6EeKv2PJ
buxerLcKZs4WZY3wj/ViS39G3dfnzvYWQ97xj0hp2MVTKU2efZRMY1yqcSQm4y6HK0Kserihdkm6
sEVsPUXepB8Wa5DlXmbIt8Iz24upO4Ux8XpH0pltdz9WtakSGC0V4yjgBGt0tMcCY8qRs2G21Wm0
eYlSjKisg+sKP98/VjD1mB+wm1v5gZ/PH8+Q42z1Ms/FYv9XRpnFbJu3ov895OQtW//5xTCxAfba
1mOJRbG8xUnuiqIjWSrs7ZybyPa5QQnwZL5h/RuXQQGMmd22OtboS8aDJVd7ZiTMKJilHHO9XZ+v
tX50a5/vWIpRLhcTrQHUIEXaFBm1ThU/47RsuUaBmFl+n6h+Lru3ISy7+D8L4NN6kmNvd9e6IEuU
mOUJZtokCikAwDQ2y66AaZbzkFfKEqxS/TH8TzVQKnacg8h3BcNlVaXE4Aq9G+ql0jfTee0PW9As
wztx4vp3udhTd1inFROaQl3P8AQqDTKb3OnO24IS4QfAziab9lgq/fKxYlgvDoYkL7nXIfSXI/ye
Pt6jDdP5Z1dTBJ09aS3Wr/uOIMAGw/jmi+MRGGg01331kVnhOj6qAUBVs2uUkxssvn2+PcTNomay
CFpB5KUuOOu4LTTIo3szQWx4tOVF3+0zAVqU9Ozc9tJ6rFeLq3KTy3cUqFx8gQsa/SuDKIpnAgm5
At5qL7DqY0vzYC1Hx+nV5ifBpsqt5sQKWSSzFYxjtqg2eh+ywyttgzHWQdPUhEa3NnyvQ7g5xJft
NWVvfGGW003njfp4+wSQ5XgXwj20ZaOlGoc47c3aL2d0OmK4Ge35iM+1t9Jo2QQITY+4ZTkWzoxG
aM6WDlIxZouVJ5LWJ4vK81w2rXUAebVkB8SJVf1KED0JkrqlS+BMtLAF0FIthq7CreeIJibjV/MI
YbSNf5IXPazQGwKzqssc5m5zUUgXsqNwOKufl4B/OIU2jtxyV9pqBV/iDV1EjRVLFATP08CFmWze
mI8MdVYxZvjK8q451FAemreeXCr3lfMDUcWRPfvWvJZVQ3YjJJWJ41zVTbNec5wDNrW3KZo1wf3a
6g+vniz8N420839BP+jqlRO5YxPVeypLR84acR2tafAODCqr6YMWLMpPW86E6Zt0dEqVAxzVpnri
IZ+H923piSLN19kbl1ct5eRda2eepj0lJvuzNdgKwmADJ1ybT2Jr2KKuHSGx22XTfeEfvElUzn9e
uID429lT9OKzCQh6dixPYW6EQmJS+nyTT+XaZNCXqVkhaZyb0OjlEEyTTVgU48DBfJvemZCYUcPo
jOdJO33F4nRd4W0xBpFmQMEF/+lp3SI+J3wtEe/vH9BJmzFPRndL/UdkZCRBJGBLNwVJbaj73asT
VT6AQrhAJOYNgx4TUdnlvHPgdxFgThAEuyiBtcXa12XjTa+erLdeHOf7ev5NkFndn6TmJkWLA+gO
Xw2BlG35FRgy4PBjFDNqTaxD0mxkZtjseQgna1jk33Lf0d4jXRT5XWhlEG48d+j6HGQfSLeqE/IT
/FMNd3j+mQmxztW+n5o1Z6VvFOzE2JgwWg7K0/ylMYK6lxKYSQDRVtjsWMBVJgu+oXfoBauzGzfl
krsjxy9gXt5LY8lg3rnSmq566GEi+aCL2qQdbUiXFhAiBLsNoneNKgKS0DGL/Gjbj1Hj0mo3TACn
PQQ4uxtYXxjsZNCOoXlmU9X8mwxjvye0XGL+EnoWMffPkHthvlMEUI8YxbKgOSKZ1Dy0IJmdgpbW
9tYrICbvcWm64kCG1woDZbIQdRYVgjnbySAb4/whdNFyvPG5VVl8yqKBHfo4DfK0EYvzuKALI5be
maaE8WGXTqCooBOV80bCc+49ScXailXMUH6NVRkcC+MGF9+9M/2WeHTPjm9ZX0Hg8b9nFhOeYMvy
j17HYVoE0v6m3PSOSOxBMPBpJLbpfTKauYkOumPpFxA+DZDUr1NrI2c3QV/sAnhozJOUliUgEWk7
3llVFrBYXP1HwEFtKtzNvcVrfs8FYwZ97iLTvNnETCfB0oavQkgi7DdithJGtWKg6Saiz3BCfLR0
xvuw3PRniIw4AfXVHkPsLmk/3F1O2awuFqk4E3K2sX+jaQKeSHMhWcrG5Dw1zmDFSS96ksh1WH8C
+mOtHLbLf3aYB+sTq52cCm2svZOsMvlXqRkrnc8zfj8tpfhTe9u4JnHk5MchWKfxwJ9H3AlhkLfC
Lx4j7Za/mlyjbHFG5b8jmEWX4a0B1YHR7nkM2gjmrcyu5EIwYrRyhCkCay2f8OgR3dENPWLLTiOh
yaZ8RDQ5klHVl81e+7UgDfGuzWWsjtcNs5PYcSnYj+5C2wk7LQufpShYo3XVPP6wJx/dLt+wvAFC
mcUuLngQ87FublXFXObsoCZJCBlrXZaiIShBOLdiTqKRdIbYWtfHAEBfwu6tOYrcJtKynZDicKkI
Ho1hgYSYtWWC0CfyTu08BMdqjXK2bSFy7lgxT2QrzKi7rNnLJ9KtCjr1BTm8L42H7pahyXEMpPfF
KKs6uKpcjm60gfYYgZzAroL3scxlcV7QZDytYdte1lhSrZcm2JhPomKdroRONkzbquattljaMzGI
Nj8NB79+gGpGtwvhbSclLWMys9xlUCkbNF5BpTVdTcVyFoTVgpAAttl2yARzIwzwQu3ZFPqkRtMF
PcyCbHKQLkOUWqKPrJRmvk5RE7pnks/VydgVoJCB4SwpmwPR2BOArHCrprMcmErWbUOsDv/yE/Fs
+1ZomtNoI43dTEyF6RkieSoad34a5qq4ZpGMb/aWzci+4rh6dMzMDNoOgvCV7HQkZYR2eqfOdNYl
Cxfvt82Eh1jkOAh777yKrrQBObbbe5dZ9Q+7mrp30a7xRSyj2NfKYTEKwzU/UbWy1ciM9Mk81dFH
WM8UmRsUvnxySIVndIKjrlQd6xvHuc6F7G8FcpbPaBhCAZauckELBxGuHAwO0cmb4rHaydqvoNCE
vIWObpqnsZ4QFEVcMhL3u79rFkdeR+QsxWEihj1dTKT1hSRwoloHq8AbOC7TY8VG77MFJL9fQh+u
KzOfAyGGHQvUWAwiMVP7xfNcPRSZytekpNrYj8SB3vo6Cy1iQ8vgceJyQtvJnpNbgp3UiXAnXreA
gNAfjKK3q6ZDJ7zTqy9stcd9h5iUNMSO6WAuUBPLrDbPcR9taV26PhwNPMK+W4aPHiUqrrZtSv/H
0Zltt61jQfSLuBYHgCBfNUu2bCseEvuFK9dJOA8gSILk1/dWv95OJ7bE4eBU1S6xVisISo/B+cXY
ARZosuritVWRfVF8D1ve2hS+eTxz/i54Wbu9TxHCkeim+s38FS+nxgfa2d4Z9g3BjlMUKQ635IoN
+Bs95z8L3rOfMMxy4F0l1dxcwKht5Lgsh+oqnOlbt8OElB/K765Pktes6wW7EgYXNi1Gx/4pQPWo
tktnJnipiALNTqFtvXBwspwHZP1u8Ao/BF0Qk+33B3k27LKOo1pt+7xic/E2Nhbze5o07lNKzAWB
ootvHjukszv39twiJHQbNveRd1gSF0Qy++a/GDClpEzTDK9sII1zSHM9xruR2dVyj6asL9cF6vEu
MdUEVqxu/kpvnc5ZKJ0L7/+ifyOsHMQgOF3dnguDUXffqS56U/gwgf1Xs8cxIs8y/tVJ+v5dzguf
Kl8QQm5Jiv43UU35fndERARj1uzcJlm9z9OyqY+ujrPlmPqJu/6qh04V7CRn/v8nPvgq2LE/E+Of
dKavt8mqHB0QZR+3jzv7JEMK5ebnYcErvXdEXBmL3tEKhsEsNkXzDB10siwo46K8JS7aw/2E7yVU
sUnYpmA63ZSsOq87K3gaqxqjQbKMluHIwa9iMHdX+c4VHcCOTb3m6ehv2xj7OxPjPLAzCxaK7iN+
OKwI6IQWwZg//RMjec20Uo56fGACi0kIj2HwImf4zTdYuMKFshv10Rm2aCY4QPIsvPAWnLezHHGA
JIoYwU6nUcz05NgZ//KYstl2UtlXH5njJRnGOuzzBwB4MyUIwzjmtL1JSKZrHJtPkSsOilEbyINT
5N3wB+ztuK3iRg8Xnl3Ob5dRQ+8WOfLbOy3DD5zpkptL8xDZwD0sR0yc6aIOohCKFPFs1wvL/hzg
8z0wshbuID67QWv9MwJ7UBLPdai5yHqHJoTSiRBkeU8xAiuWtPnDiD+z2CSFuDsPZz/R+iFPrVFv
meBjOEp/jfW/eppKB+sAnz+zquaxf4oHo9UXu1p7YJmB6RV4ZZzxKumq8sMsFYbb2KLS7mippDgZ
j6/+JlPTDbytl9D70fUsCe9tkmPDlmE2ytvVc6va8zJkhJr27jjAP9jKBZzKmS1k/8ah1KcteSyb
ixeHZYY3nQaql2xuhtjbdIltsVRp3v8fdPCqYNctJBW+pdezrixVzReyoqAvbNBSMQD89fP4xAzi
dExQhifUzrUtsOsNkGjRbRzFPrIhX5GQd+v25RzY5Bl11DnIoS+/+yCtsKu7bv07XSfOrGvODgWc
ukxgps/NDzU183YBVRTSkdKY+JR5eXsYR7ecHx2Wr9S7ZWWV7wmbGfsdS0kem+ql+qGbRaFuCfab
vxiQbXEOh1rPKHa8oO/xOMIXbZp+10YYfrm1ZI03u+FJyLD4W0BQvCCuheFpiN3lEffvX9eoiAdV
ofKg+Vznngwd6y9ZU86HT/XehLkqfmaF6sWDTzuZ+4TFqs3g4y5N+q1XIc1xdJQJxp0tUGZxES61
OQVLloRwKlvp4D/nSBe7J9pWXUNpVN27h7oWiYMNxp9mzsFEqLBmlVFc5S+NRW8+1vE61L+coVtQ
4TRVHOVhopd4+cppGFGbkrG929a1P5HW8jVws1K1w99VxWB4qHqFLM0DBEMOu/MVw062ODx+gpFd
zCyN4bTX9813R+vA/IAvWpHviNNBOu9kPWK/ZpixU/ynQ3xcr10JHX/TUx6t9wsWsPKaNVne7KBc
lgUry3Uw7dEVbGH2kI1g6DspuCh0aJz38ynv6zgetouRzX8aimg8XCxo6SzZ2dCvzUU69R25a+j2
VS7GAIria/lapcu4LA+hckBQw/Hux9Xf6YTNN+YUWzXzU2ZIa7VbBEKhFRaeQQgCPOzBm3ErPdzA
bDrdCnDbuvwMjenMK23HVbGHQuhxGTO9hHmH7jH11bksB/G98knRcIDjNJ33UkdO/9n02A42ckWi
77H8B5iaehUtGJcyFXT9wdiuGfaA72u6ApyaKohnrxWWf3b0ZeFdh7GbnZvbZkUo3llWFeHejXow
87lguX7nhA897uhFtj0Ui4xA2WOKS3lIdtRap/W/ocw8/9uLM3TMfaMx/LqTRFfBz37TVZ0GFw6+
Hn1nisXOzTcdftQWnqJ9mHM+nteeZfi8Fzhfx00Cxu4sSyxQcPDu+yltZ/fg9SxIcccD9+Wp1LVn
+BrqgWdSuo0mtKkLPn1chF06fZeoirsSL1Kw8xmYyDTZ4qKyxLqHHqr+IdDKe2yxtU+/+27gGbQ3
QUFzgsxG68WHWQjDS5RUGliLJVwye+66TDpbn5+vJBfhhH/WoiWOs8q++FIO5PDJrgv9xEGtQHeH
LDK4SMHawt7IwntS1fG8bbpE8IcLOx66agCwqiq+gL0U43DtK2KPPBRaUC/Qwy9+J9vXBWtswmmy
n58ouNK/BoM0sGv9VmymMSXJi1Db2efAoSDhtPShh/0JB+x4xm+xPpRBQKgEL26VERTjNcmKmA0B
MOM6boujBgHOfyrX4dxXWfFcxoZD2DD7+Qvb/bB9EG1C3a11bX6jAi6DxUau/OprPCkcopFNAyTR
CbIHQP3nZkRIvUufONbhAjs/Om+KCLtWfQDWcKz9TVpFAGTAcZXuOchaP9rXBGP0oQnR57cqyaD5
Kj//GXgFPIt4jDzOMCVKWoXZ3HkKV0pAqxEX217kSevu6FnnmaHZuG7ziF3LxkQm7Q6N8LLxSosh
pziibmbFrlAiRREkomOFxWoXf85gLN5UVkfpdiSdw3NQA5A71wHFh0deJhZIKFkDMji4dDq6O9/9
eKE0AHpsg6uMDFL/MOHgIgi6xjtdTvm066pZnFn2BtkhMUuzpeMPua1ABv+AIuVGhIvH5W8mSew+
aBVPP+rMSnNWcp3ePBsqlizOWBxll8BmBA6k2kOtBnEyeeHPHJ+9WjwbNikvTZnrixZWyyethv5S
VCQFZcZUTQXEfHbXKj7bwYRnGVbyW8XKsp/IWI8LAYaS0zFf1zZPxrrfhyQ7vhXF6ieYPerErZJR
xpFZBjDD0u2SL5ztzh6xEIKaZb/G167HJHjSIICzgxsszG915qCTOjhbscskFmG9jjN5VDrr927O
nMpLc9J/h3TmaMsZPmTzt9p1R1FK91Cwl+duhrP7GWfINq9ejddpl0yGhYcg0kZ+I0M25j3tc2ho
hmM3qNyC7jFIvUPaMTVNFFfufYmFgG1BPJ5bOmKAxzMOvPZxwVYn0An7L8C6jJddrZncfTd+bi04
lg4FCQtBHoS3xSuI8c3z0uyrJnUXKmyc8SVxiuKwlk59Waak31sx4Tsah+VWE37cOpAaCHlM/fC0
VCW5Fm47zYkTpPfOm2BOS83ggV6s9GGRfv2suea2AQvOHX05eXnpKz/Zefh6HXz+Dt7NkKV5hmA8
BO8jDybDJlWJYxY52JvyfArv8ns6sgEOKlxFLHpa99xHQ+HsQkfH2ArGpDuuyF8XB2sOs/dIAPiA
GwaD80qXyNUHn0UBEZFEokuFjykwc6mH2fhjKJdTjkGcvLUdI6YMX8Q78MnzaXCtdyiDkj1Z5iXO
H4Li2RFmcvYlezy5mzVxg7M/GgwxjVGt2vhsE9mxBMmXIFf0Icp6dCCW6uhCwqw9ZHIEzi+auPgc
XC94lb7MVxwCqBQf2vHms9HCCw4NahEnw9yPhw1XB1gAmWfVH2ccwxdNvWd1qokAu9smAE1NUbD9
rjW5QUHo8dYsXbmrcTM328zQXKM7p4Y1j0J71oi5L0W59C/DEFTJjxxV9Lkb0V+wM4ScpUoMRyzy
G7p2/MmkYNA5/rWb3MM+S3UIB0AIN8F3aCmP+d00bfKImsBd1jSBCjiEpCFhbFZcp6HAtVZTFxu5
z2PdDgWhd6wQzjIjGfI0KN4y7TbFaUzccO+hCTH8jP4OMXlmXYY5unBV8iqkxwF4IJqFEYy6kn+2
N4ML5Jpd/6YKUh6qhFecXTQSMsx0sNDFgm/gdaHeGJx7MrjH3sDG5rHZ1hxyCFp8R85KHMydoq32
tHkGaZ+H+7TlsbHVMGvZgjByXEkYdz1QzSV5mpldPqyG67gJB5nxASWUDVB+hyuzYd7oh0pubVhO
Pzj0ZtFVDVQe1YBvHiO/n4sLvTx1fNCUO/IXTB3pJFfUvv6JTELj+V2l689z0M/NgeBQjY0XeZWa
OWyrmBVIBLjXhOtDn3AejL/xEVQPRi3yngeZRrLdsaTMLZna6RDqXLEnKMQTXo8q3WRCs01L59ac
7FBQhBPUpd2wNl/O/M/BU0DRD5CGhiXgRbGA9q401fhPNvbA6wemPjmD6n5xdm2Gx0XH83K23UQZ
AZZcduMbCIcw2a3SKVty+A6X4X5YrVtN1qs17lSczWwHNs9u+S83DaeLbpb9P8iUidjglNGEXiHf
8X5yqsm/UD9XtG9WDS6DgojTNqRoI8nJBZQoW/Wk8UJgnSxOVdSXL45oRXqsaXrc+xZcIetXknX6
3WTLmrubZahD3GX14snuD6Ep/QDhw1B9oPBt74xxQ1gIWFarPR5uphHXnwZ9JMFGORDIgZJhsB7N
Cf0uJlMDLGTHW9s+M7z2/S8yIyTPMagF7TlidopOq5jSy7o48xfNCAvrF7fGJRQnv6qFxM/tvkS2
v+g5WUijofK22zHxy89iYX9BNQa4Ow9HDVc0Gi/uxYTz2JOf1Z67K4kzYJILg/xEr4IfHUQ7TA/8
itAXOCH0/6IoSt791QOP5mgcf0WV+wKhx4NJgAmzXLcCoJs6KjSRpAIt0KXkNLDOpMQQ8RdNyd2u
ltn1k4djjobDqTxIkSZIzyK4o3iC/icxfYzB9WS7oJkw30WrC23CVCIwYqfB3MfH1c/7//xw7G50
41CbuFSCpSOXAsp/hcn0Bhss/NHc21wICo67oVm8vdNN3Z7nS7Fb/AivLv0x0fwmJ+wYcgUFhpcu
1j+ixk2zh0xROXwMeAEUbF1pDTlbCcJjny5kfnfIS/6jqVGpHLIx5zbIXAJvql1Y+lrUm5j1b2D4
xaBLjM8JVrsL5QLVtwNC5lefASLgpTUlBJUjXDY1WaODO7n3x2YGy4EDh2hRfHLnEBppQmBugkIa
khdmax2/r2lyW4mTgIAhH2PcfMT3O/LZtcQlFv5e7nvJL90iL+zGdIzAoyXRrGpWFTB2HLLzTExH
/BrLb5UYe+r1BFSAcRa+jbjnoFpMD3+5ERsqmcJ0eOJY6QebMRJ0+eCL/GO9WXI9sWjd9E01Hdd2
Gq44WhB3qbFY9yQCuueVHcxZLv501DM1UQzGLQu+1Ee83PO5OK/DIMlMZytu1SJC8We1M7T7aQj5
XCtOAnuXdMIvN+Xe/Le4nXG/nAXLpD+sGL2BjzOVk0uud5Oa9DOho+hsPJclUjkNMaeo1JUIXSms
t7JaZ3Y2jd0OeLlfe840J6OzidNM1hTHnI0wZn65YArt+t5xTpXymCvobq2jg0MMbtitmp048eqQ
b1aaSDI+lStXGf+ZdIuxfHxVXD/1U2OuCV/4I74hAmZVQjEDPBMCxdlSE07TKVETFQ31heOm2BMJ
if6YUZJI7Y0Itrhw+mRvDU1lJcCNmBSgsRg4SRpQZCuD7qPoMoGkFFFnULJZqU5SdQRxy8xUPBci
gvKIxU0Ir1EFeXqgcQOAAMcaW25ASufVm9cPMkJQ5dtDikdlOE2BMtHeU41XbeFGZvGpZpXc7ivw
LFhfFKo6WdgpjLWHndtm5IOAdrqIzbJKj52jXe+FnOk4XUfyJM91VnLujSxL/hdXGRz8mCQFrgZ0
taPnpDnLPr55ZxMRX9XwP4Z5WxTF+pzO1vBXhAR5CFT/nBHL3pgzMTMKkYX1A7bm3D6641Ji0LOj
XxzrboiiQxtJxzzmXhd7j/3qhgK10sd0nwytPkmWNz8xqxZfc1xOHd7CCHMs76LuvXc4R7m8uyFK
rvjyzNFSlwL5wJNHMrIsHyUKKdnXbsaY6BcP5ZiUn7mt1J8gEuGtSmPpX1evtvkD5wGMjLzd53qX
sUtg8cru+amBNfMdBVX+bPg6b1jYB0LeqioiNDF/XqZtOAovOYN+8YObwosc7AN/6OEzsBMfoMwQ
YtiGFs8L4gVNQ6vLiUxvwIh6vtogN0w4DFNG07mnoYrtzHxI+Av/VjX8GlRzJ073Ks1HzgK9R5Sx
yAYgkkvOxEfqBYvJh5qxqx+jBMPLnlbO+LyMRXQMRNY9t6PORz4a4CI7fpqBSBHmvLNp7NJv7bKO
P225dv/CSM/trlpCosxNyIS2UeW4PKf0dlbb2V3BJcAmTR9VyNrpaU5XOpuSoMVxqlrg+tQWKRbZ
SYKF/bpGaXVzVFepq7MGOFkkF606OjYzF3+lM65dvPBSBVHy7c6YHXgKh0Y9yBbL2hXmVb3uFtfV
aod9t6IUsRrc5ypv+h2SZXKj8tq8lViKzUYmWL4eWuaLCGLSKpDoSqx+4dqTl9rGNc1zQKxr9mYp
O237RdlnC1yTIGeCxV3S73VChbfPaZEkAFKrut0vadmd5NgU13b2qQdE0PZ/IdZH+KpLJoeswJfM
UDfo4YfDiV5sOfVH0Xkp5HpC1VpIwelJvC5iTOJnzBGc6LqWmO81Jn9Bo3TtBLt6Io9g5hgt3Ad/
H1ys4wraD3xMVVsngYH/WXn3jsi+Mc2MLtoAICKOFfvMxy2/L2q5JwKCXDrz3kjz8GDA4gBY0hvj
6KlMpnlnckMJas9uhR8XLB7QVaLFN9z5ikO6l/EYiNjioVTAP9M3OsdX/UBetKSWIXMJB/Ct9OU/
l9FOvAd158T48UJpaa+Y3OjB2hS+T5u1OCqI5A+GJ22UcETMATD88cRkDiqqXHl19IBLhSyUgcW6
GesVGWvDjogm2g0kKaoX/Dhw841W43LlRtF7KQ2MomqOd5UfY3/P3XE8rg4bxU2tBRQhmv3K5IBb
Q16KhXmcJujwsSbYQahiCdIbud17gYTHkBBy7rxWiR/+poZZN4J5gZzKC21BJNAARpEYAH1AELjd
jNj6YWN6dVtN11LFjb9X5KB6yP3NAPLBW2z+OHKCyI51MLDyLibWX5u2DPLpGLQOeeBi0Oqx7FvX
fhGTkcG7Jn/1W0t+0Kyvm+LQjTwECUEbCGuw++8vHBXucbvTuMoe113Pgn3RZvGGarh4IUWZNJQK
+TgGKfZKQDsCnaOZF/k1zjb0TumgOHDjdULhyEzIe8MtmnH5s0Rl99ojcNEPi6aBmZAGx5LF/dKU
pfpXDU1b/ESAcNMTzoai/r/wjVdEhzMlYJ4s+kNEmaO7KWUnxM5UYx0hryt9FkwUKNJ+Z+r10GPo
4tYXJFsi19bxA4fgdeJ3jdbfIUfZx3bM+58JqlT+Qi+jemI5tJa7fuqjHh4P6hcsUp07f2vb9969
cbq/IGLyJEMbdB4rtc57LJ4VgVGFw9krhlNvynAHTKiF/YGBvcBF2gr/3RlrvF+TqNVvAAX3g5st
irT4NLE3I0oueNvGeWagDrk10oSmjxN8GR4hvk+O+QNPLc4vMF08mg9wn3CJata39Lq5dh1Ps/Th
SFUsln8GZcNahcViyYJI2gSLU70+0u82g/XSuKh2/PItOdwkZi9Dk++W8Z+bj8jFjzIu8qOZ0roD
wGZZS3SeddrzRFPcvJE6nWI4OERSn8dm8Yeb46kEk2QY5rhGDX8kzL278WUwN27l+QaLybsUU129
SGvVuqE9Tn6z4Y+ueMWHXTVD9CeFwmQJug179x3lZcJfvh7vG5H8roNmK5G1C3vh/DPoYiU3ROqD
p06il7M6metS/ofAj0kqQVvbFK0on4O6VYRWfDF/QSGJr2mJf3K/EjdxSWm6y3EWTA3HuXYSAaSl
03IPOdj9MPjpWSgKAbEvxQc8nLjRFHC4LstrvEmYJurLKq151EU1vfUR9mESJamtjjBwbLkDrFv3
G8hNzY+V8/JW2qx66hG+503sRXJLacEKLgJvmsI0eBww64Cfzse/3P6kohzjM315pEEBVo1RcqZD
eo5OY6lR2Ql+re/dOtn5GNbCET/KvkC7SzGvVtswhuGywc0Vso6PwCh8Ei9fuWFNGsY3qs7suuVg
3v2M+MFnYBewqlFmAU2GYZaQjc0cFqBipk9zO0Vm/cRUP/zmkFBuXD0s0OGSGYKUkqwQU+xqh5UD
4KuXlSv7AoQF9zAQMCv2NTLqnWyEnTw5BJ6LOa7wMJUirGR4xnlxysPAA6q7danKcZ65YXFookZf
Z4/X340I0+RfY68SF1GL2uU0jlZGubXsgwfHC+Et3TsqvgooFZFHXrvpiCQ4su4O9LlG2VOFT7r4
FQeAi7XE+AnBajQgqdPcsz+mwavfo5aZr4rpxEbXKbuHsmnXYqdCODYLcCnh/rRZO/+X1K1zovrU
z7arXZYflSPVgNhMC7y82263tup7/4VgQVAdGEodPIGVgvAksjxb9gCEu8eKWeYKOQHNIA4EXPBg
wiJ5juox2auEhVV14AzKyDVEtu6O/cBhEkP+KtjWOrF7q7z1ns5dgqrDR2VncfKIel5qXPY7+GVd
zuFjXs9TEobBIcGRiE2q5lrHoxuPNPQ1c3wK2jh/kRLvEVgur3lrsWR/x0ESbX28T495Z/q/M2VS
Hl7bCcZG6rpXXqQT8iU9eC5Ry3mTaexIXF3CXieM65eWjeUW5IghwNmycX5BqyEh6Fk0uUucsZ98
WwS4e4kWOK7117I67iGZSUQyoicu/7QLUmmf+R3yBuchDJ0M7W33OKcu3NLcku/R7Dj8fRTG68+q
HOs/5WJpZW5cBA7K0iQOMzi5oNFTGkFws8evOeLEY9d25Tu1cBiI+fChnEluiClMXLofYTGpt8I4
iKCdDQPyihIr4z1/gXFgGNS5QY3WN41bHp+s6qs/sBGIS2RiZhkauOr+oFxQx6DVdf+tcd/e1nxZ
/8smJd6d2HHUI6zGhvZlhApuFtTAgLVHE9i9dPHYvNtcRLyc2K3csWjTTIknoSACPbwUz3WupnPK
BjA8LIVenV1FIuPIizVLecIX4zOvYsjsaxrTpVzV3rIpO684qpHO0UOhC/dRTiXvB4c5CKQjV5QD
YjFu/mNFDHE0JniBEcLcd2DZYE7rGrNKdCfoEeQtqzM35oBvLNDnHren2FRg7/190mBIAl3V8yqE
b0ZUJq2GNtwZSBsZukxQfLuuzfZY7tVDgA+AOVrEeHt7P8UP1w/hrq014TguBsjHaRIT6o4ApV6o
RVbgbIAdNQRuCdUwuKGlIRN5JKUOpEXmbSMitpd2zqfXotEZKbaOdM6tygZG82RZioM7knIPR3f0
n8EwrP7R62uTnVcav/B1xmH21rGNBo3j9Tq7Mmuk1ykj1AKOlCGCx/3qbkRHK/cLkvHaP8NXxHkF
Ec9Ej3Ov0Pcaek2DS4uqzrULehELl5PqZS+GqdUP67LUOX4cpyHbRh36skvQupZtGgYkqQcN+JY8
Fc7CHd7hgR5tHKUFhvvUb/7pNWqeQl5fX0Fhoh+zI6aTcCzPpTLDyOy5/twg/rbI9AJj/1PRVpp2
44HShUF6zccqi9Luu0nbV/aJKvsRk2VR1Co0lM1+pqsXt8DFohjtIfQ0m41hJLI+CfYO/6I8rcWX
4Kjxz1YLsdS+mNWnav18m2IgiYik9wp5qRqDW9DIXvJb23l9Y04O7m8sNja0pIRmVaeKA1b3Hk5J
2/+ppiilDlbZnHiDWdPyEq09oXOEId68Cr1vxShbRYLig7QBF6Lq6F9nZfwh0wyABko3r33cFlwX
qKxmemMZyJ25H0hBPEln8pJnLIcYETe1uyAaL3kkf4ZRJW6z45XtaaIH9hyIBgOEv7SvIp8wVrki
Jr5oLPQoHScdrex5v1yKTkZfnQZA9d2QxPivoR41RMwMm/7byjrunhJ8FsEZlqFscJZFnAUMYVC2
HA0e8+6LY51e/hChassdsWT/r/Z8Wb+oO+XDRQsI8EM2ydAce9xCRMQjDpSbgPqAS8GT9yrtYkI4
IMr/PflTeAriAJOJ6ppoHyQhV7kZu2brKmU9nBtBvwcwwAGsnWNCM0Aw1nOBK2r+pUcR6k94G37B
nLOk05fxtbW8lfPwJ14Da35wpXj9BxBBDTtijoch2s5sAQlwt+ULzwgAML3NsH4YVvY67NO9UXH8
oJnDBwBoHkAs4m6jONXlXGfnrPDTf1jaVbPjSe2/MLiOl7hd1X3vHQ//lbrufnXFTOiiSFN9IuEx
/DCAAo5d1He/J6BPTxrfhHmN3DTHveL48TUc/Flv+ClcxGb8kMCqmHqK/9jFWy85jAVGFYK0QdTw
11AgvUcdlQnYVix/fGtBLe2fZM0DoMUtNkH6pwvw2p88ufknVwamhN1PIp50xslpYXKig0UgqmB+
Winm21jXy92dhDf9UcL4KFm+FaArCJvQ/M7H6H0y7ClILFmlC1hiRIq5omdnzHYKpLA9FCk+lV+E
GApMgM4kpptb91z9G59kTfc4EgLsdo1ZYNLIITPHuFATC7MWz9CO+GGeQ+syBLEE/ezei8ynioF8
YCPY9pJjA6XEkUPG1vQScKvp/PYMUb6ReF+7+c/QMI4/FlnEAnjqi5RKltL9ncdo7ek+RbrDo+b6
aKgBONMZ+EQCOM1Ua3bjnI4TyvQlapiZ51sSAM+2W3JN7okFKgpKQxTgdxv1KWUbjajhvuLrOAZU
4OKOznjwQHJL3J319aJPGS9djMtc0fXw1ZRNeC2IojSIhm0u/066qF1eqEnJsQ1TKdfMHQqpkxsh
rLZ6r3MojvueKa04LD5N1JUPn/iQJt1S7KmGiRsQFGVSf7uE97yfQbh6WBgEhML3kdxC+TPCg4As
imc2yS4wK/1XRL+CbUsOv7F0FUXsFPRWeyESdAmvy9ojVef9tuNMXz8qOxOxznG63mrPKLNV1pEv
bL+TfF96MGy/Bz8buUAgiVIdz2hD3gTiIofeyT8nDDb+DtkJx14095mzC+KRmAJuI4KXlNpsXFKe
x6YC/s9U6ayn1Y8c560ZwHgfozFL87tm76WPa+CA2AvqWegHY9nvXweuHn0sjYmZAwXr2V2a5sMj
1+/6AWjLVLyDOszIesBx0oauhyTi5fq/bO7HcqODpiiJcWQFt0UkgunoSuBV+2X0LAy0YiFcEXBS
h1zULOd2dosZTplf7WOM3yzPCHWcvUBCTFfRiJZS+0QoNxUdufs+aNNHRJHitZYdjpAiEPVHXAEx
4YTTZr9Rs9L/oHq6UEjshDUbDyffLSySLa7IAMiUI9O6xsO2ysp8ld0STqdi5rRf0tUg9grcziFF
syADSwcCA58E7/dxx5wVzM7czfueWSfeBAFaKNdU6/d7bKHTjswXFDJyFnCXWDDdxXiIkUC+2mbd
eFMYNc8s4gn451XDOjrC+YUvSLo5WxSfdFbDrkAS/IStuQnKVZNxMBMblSRcXLNfffaWXFf94iW7
qFht9NnxQALb2rHLeIUo6OQ/wpzlxStCIhNB7IFnPzF1LNn7ynMw3ftpRjCKQ9O5Rk+EPpNMR5m1
aOmlWC5Y8QG/QRk9LWR+u40WBaJG5U2K4Mz9TnZdaPVHXoa5dDcp/gPN4r2HyYJxZLb/RXyGC1U0
8QqyzfNItOG2bwwq68DV8Lpy2ZbnAT8CKbiBtCx+2TB6j6rc/oaPEnQ/HQIVhBkafoyUpc6lCZV6
LNjQ/ONkmeBS7E2FHj80wUeR+ElwYrtdPGYclTmflkGfvmBO8e9F4BZxOrXplX0RelmRIuxKcmAb
1teCBd8kxG1oHFCR0ptJGwn24nueWPIXjhnnR1v6OEOFEZB2wY5c5xHySQbOFY3cdu3vFkTXg2l6
c+DYRVpJuLV/mvA3vGUZaHzK3od4BzrCcaGTiVxs8bhUz5nu/ZUMNvnhbelZpH+0r2CPyru0e37B
6XXhcPuGET50jyGRRz4mW3asxecS9L9U5cVIrZxD2yXqOZwGqqR5+eJBxF7gDx9ZXLff1mMDTca4
b7HnuWHykKsFnAryg/8eIKQ357lebX+n+Jj8BPEguaaGlx9puPv+bDPEpIjud5vxfrUKsuFvplAR
Pw9YRvvXOR1L9RDBq1zforjPzWcPMvTQdDFQ2thrqY31V+aq55WNL9XY/fLL98l23sWvfzAOMSa5
GjBtE2KxSsa++xL1wpzRNaOR27wrykcoyeF4C+aAjUnLcAPySrp4Kl3ZnwjWpv657xk1xkiim+uW
P7ipnKX/ok5v/uU4BM9BWmnSSMN0BCoiw/+RdF5LriLbFv0iIkhMAq8S8uVVu9wLUVW7N94kJIn5
+jN072vHOd0qCTKXmXNMngbVnAwJtYzzfD4iW7glVA9BaNDbrKoq7kUIheYFEoaToASTzpE7Y62J
6urQsOwYOMhPG6TFM37NEthJGzFKWgeHfhGJdVxTL8DNsfLxAK6Avh7cc/lfFlkzK2VyzR4m3dTz
typCRHazlEsA6WYcDp4YK7M3FUjg7Ygo391S79afSjowVrsWx/hU+SFZ4kyaH7khgmtF94rwxM3w
fJBc9AOgVt0D9J4H3NuD+wTFmACjnHN6RyWxXr0gKuOlJ/X04OLm3zVegqk0EUuJxwQSCweTfbAp
tv9kE3b1TSqN96kX/N80wvxMM319LCz6PXpHK3+zSSa44mzonnDDfKNJnX6g2WfHGdoMw/uyOldI
ZY4uMEFG8B45YOMw+acgCAD95DcL8ya0td0TsLZOFzHkkbvTRCcy6qlT+9nzQvk9KA5rlD9Zf6zq
JgB+MTrvDsMEhkSjcjgedCKP0vFZbHs3jA8yBT4lo+Ls35p75Ssu1eUHzKQF3cJPXHZ8mFccGzk1
msk8epwnu7kOfOxP2LX9ExUqpZgHLghXmp0/V2byv4vCIUzWCkx0H9lGLpfUzWRwwGiLbWW2Znkg
8lTjLHDhZAW4ch480dB8USnsvAwt/ZbIqwA9QoFy1CzrvYPknkoT4jOrdCRmJspq1lZ2usae7RoZ
oynK39tMZW8VXT+H/BA9ZF01XLsuB5tFPVO+j4H+yPvK5+sqETQMg9vciyTxPltALn8yd8YBGegi
P8qZnf7qLX+7LJwOpLX5z8T7FOUx5MXbudx6etP7TvComh7ZjcR0dzfaNOK7ScsR55ZUp0W5fKtB
pz+oP5ZdjzNm77RpNP/4fW3LvQVzZd/CDCD8TuWsR5F9o5K1EMkN/FoEmUQmOVpzEzmxpe1rGHnT
g31rstCN8PxmExhKBMbRxSH098VmkrDhkqpij60Xuw0STM5D5+YnpvS7xSunfZ0F1FlYzPuCVV8X
no1RI0gT79nMGQA4b2nP1pinb4uRV6xW1t6Bz3dvo3o+No0InwLM5Ie1ahdzEkQdxZxFHf0CUukm
Fq7rnHN+HwhGbA/ExnMnj03MKCgzvKp5WziGz+Du+G3ZNGXsePo8fG/ZY65HD5nGs8dldSyyxH5H
/kB0BaJnlqoB2A/Zr2MZT64XenSP+htp5vAaFS1SoEoW7wgxnVPjwyCuRse4qPBBQyLxzn7ZFGW7
vNH9JgeTuZEDn6uZYVkVo0A3TVMVt64LBasMJgmAd2IcTDpu+YixYYxNFkYvGcsmWnqTp8jCLMnG
vvCqjJwe6F0IKmr7iCZr+mvmbv52C1FTzuov9IbzzqmmGa1qnURvVpigVkut5/X2lyKCbBeiMHhH
bgQYbBd1IFksgOAG1EsHO6IH0L0hwy60t+DqbrluE41oGMzjbedZ2JtqbvNzgNGGj7pCy61zZBy2
Q6kD9nQ7GCbaHmDqjSBB44kFFbBo5j7FTMHUO6XLcZj2JCIM3Qn0wUDOy6iHpyhdj3zX0a5TK3LA
wGL9h6X220EaEPfCWOc5n85YqplWdlIX/0KRDRtLO1x+A9/qCl25vK4LEZ3xKCdyTyAeDFiZ1Jb2
s+JCA8j1kdLv3gq2se9vKyHKQ1RST+RohJ/W4N9nvjIXcAGpc45SwaEqQFg/2CMyfg31aYs7HoIp
qpp7iqXq3p9v5nOJ1OIn6QTft08cVxeVodyTFNIL6Bs80Zaw/isUeDAnXwAt4jPYM3cxrByRglXK
JU4WgCgXcRjU17INSjiXZeWcQqbNn2Gg2sscjFjQKYd/qNyb37puH6ubw5JXNwn4PxN2tLGFJb6m
rnpsB5V+hHDMN5qN6GMSynoPGZ1YyCkF67ot/MjYGGxaLvXc+2ksUT1zYc1nn0qr20xgeTZjT7bP
UbnUzxS3kOTcAFwIsTu3K7TixnpzUxuALrNcvsFIH5lS2Awg+ZirYnahlnw5o+xBbZ0VuBcQhag4
qwKmB9S2G0r66F3NxGMuYxsckQEB4ChIL5yLSr0O1UCzSSDQgPjIvyFT1ynftdLPOWT+/42oTfWX
5VTU7LwlFQ/KrKmDoYGZkU41tHnlwuaa8uYH4op2Nzx+N8Gr0tmfMkmcB3JcihePtTnxknMIeZz6
f94q1CHBzh3WrIiresxoWdOO9SzMhg0b/v5WWWS/c+LoK73+Z5e4yWEowB7jqKdCYEVKBEGtvljE
TzmFX6cuZihCb5uxxYYNwIDua4Gyk22l3zXmYg+0/Grs/zIdTuIhdCdgVvPYveTSDqFORflNeF6j
AAqKG1p0BPmOO9x59d2JkB2/76ovVYjssKK+3xa9x2Abtll7WCCZPaW96V7oUjhLpOnMXxI9zKYb
V6QEpqkZtXS+n205FwLidgD87IZVZnp/kyts6SpJZreABbWLSmKrttB3zClWRKek90HL2rDNkPbZ
SZjt9pi1YsTEw641ucLQUGNVtQvTb+U8kghRtKHSu3ztKGVb1FUkcnXxCLCS42R5AzaH/tGdLL0d
pghr6/TeZanPHv8G6kDtBPsm/TATvlIoehEmX5TK2TwbeObs2SXHGZ4KYb06C2sb1zXlnR24zgcz
muzTBHZ3inQkzUFU5QFC5E1+VPL7YA93sqekYRi2Dxz4i73CubMlbQxpDFn3gTthwC5ydQLrZp1y
Fo/twdKMBz0TyGuFK/sauH4WR/jfyOWKYKAFg/NeqcH+sMC1WYcqt4uf0XhIbri16t/SH6b7HDVW
BNydmK6tw7z/5hen2CeBo+bkGPOHRsvq4k1hv1VEiW5KuA8YOoDvJFrSLrfYhXK08d5Nxw6pNB+7
Y16QKU3SgYzrIPVQ+s3/pTPCKNyS58LGWN5SHaOoKj4YvPAfG6PnWrM5jcr6jEkg2nThNLwX0Ojx
qMwLo/W1TIc/plxe0+RWIxS8aYcJLTdCYM+PF5hCO6nD6oTxLH1SrBw+i8S9pW7UAWPt267BmTOO
TzxOlFxA1w8sGZhqhHZNvo7dPfQh5M9iKdXrBJ9iW5bG7bcIE8RNp5i93rR+b1gelvpMrmpINZVm
LYFAIF7vVjDqO4JQhh8M2JFhmZU2HHBRjhLMD9yF3s2x3F2n5/m3VQW7y5G/4tefcp6svE62VicA
/Qu8Ol+dKadLzXTGPVACheC52YTjReMBR3Cb1xYTXXQlcLl/oU/M78xP7ENYRb4i6Gpwn8ew7bNT
KVhn74fV8zDyYIQzG4FN658jPK6iGTFpPGa2/svjK5pDzcb+j1PkU/NlG9M8rv3aPQUwH54mZCf0
dioSOPvDqbxh+kHYnFCzeaRKRTaw3gIW5xQP0Nix8kinl/ULjaPXM+3ouMERuRbOMXCbG0UvqaeL
mac5+hrp8wKEUgPuDVRL1nVFdrv8VTmvwBoEkGaZNiETGdcMsOFqiuaSLyE3Lz9gQShxMI0GCMfa
lefcCTKYeW3+sziZ4FZFW+3vAdL41RMeAGfaTeDE3kmjo9YyGOD2mWyaI90hGulibIJHMYHeC7VX
0NhWa3jN0tIHKGcQ+11tRr85xwY8G6qJ0TXjDtlDs0u0sKI7FDCO3Oqq9nd54du7SdF3oxeEX1jm
RP7taVwzRnVIZNyog7LpSyLUPK5DVPhtdLdmTWMftJm9/9ibtufS1TkdIMEeAgW1M93xFt6Qx4QQ
kB4rh98cueYjUxyyfOrI89ALJy7aTIgOLCBDjEUkBveGCZANq4CxDjb/7egxVN/7YbB+ornxzSbw
VvnHDNXSxKndSPU4acyjhNT1qHGJR9Y+uEC/z4sbGc6h08tirK6KtMIFD+q9CxiveWWRZS2oc27u
3y+bJrb9yDzUBUgMOpYp+Cro+/mfkw+cFP5s1ZRcJDgNW2dgKqVQ8qbDcqJX4GNijiqu0EyYR23Z
dQg+HftQXF6ZV0o4UqBWt/h9muTZTcssLWLEVdmsKG0ZQOdHN3M8vhAQPvN8idBUYBlGH5n9gaNY
JG9JPZroc8Ikr89mQs6Pf6W1DEJtA42unbiNyCl0DqgD9HTMeFeLmh1PZizgHG1i5/dkL7s2cGq4
TtDcQjIgylOZ5sFMotW62pqMJdXPNZFZOq8o4fhHBapzKbCzU26kCTYw2hCT/2Mbacv/pgoOygRo
IS+8Dj1HJSf1klWJStBX0B+XPjg82C/9ntEyGHAunvUFWUh086+QhPkSFbY1HFUCOogQFa6TDU2Y
wHLX2VFcS0UqUorOYYNRlrlYNqcMkBFJD59lOt/2UpVj7ulwE5DqkC+owHCYeBvd+6o8jvW06r2J
vPqTMA27PlklSQUCP9AYO4VdFke6abIT5TKtxQOcuyI4LCpww9MMZy1B0tlQcwKUcc7GHelRoPSw
ePLpXq+geSA/biyv0/pS64QJDtr8toGxFebzC74mlMONkbTQDjf7+FDqOfCPdd9E0z608lVhsGvN
p+OM8Hk3FEyzd0f3Mh0H3JHI8as+6K/9jdbRiltUI5pXQeN8UwITvJjkmORRNQxbfB6p3gtYXl9t
PiIO8cBbc9fUvvMUZP5yY2Zp5E2DJDnlhDgsXE5958psL5ypqu/4T0pC25GRYYpJG0mkqaXfemsJ
nhFAmemVjKLhUQbG448ihgZQieuqQzPULlC7iImMcBQNv4+8jIK2sifO9qz9Q7HQjL8jzJ9fAupw
Qzksx0PsZBj475Eo9O9dlXWgbRm2PzfWqP9FHv6QI55XJK0VktIH5ohu8egph8LHDecdj132jbsi
GE4W09WN7NLiseA4qA5mqrJy3xB99yMlOTlxjgeRmAtGl+mxhOuWYQPN+Zzwh+sLwDBJVJXl5F68
lp2z/GMeP770qWrHQ7T04Q/EOBtPNQmKjBldTQ0tgWvYcZbK9tR6Rft3AC7CXMm2yKYb1sm+2GzZ
vvCTzi/L3FlvvLakP6EWIuEsHIsxOA1+Ih4muhZv3whTXjIN+5fqrOOo55cvvL2nSjbEPQMDLBvY
/llgqCK6ryCxWXGKLYNWkRNIXKZqbd9w6EiG/jRKqKqFk+NomQNB3+ZIlyaJhLb+gSSEIiDCqUM4
UklHfSeEcNz5vkzOo4+VnAt7KuHeiBY7oRzYW8ZBY8nXNcXWwb8DFwhRoWkLXmkUwR15CnilpAU5
8ObQyQwjvErWMeo2v3yr4aJPx3oc6x+rmhGnjcxmeWbzWWAfAlD04xV4VPHRiyR4hWFeXvlFG3YC
fTWcif0IPoRPD3dkCOigQRoM4uO8Ccd933S+tQ/pgdvD6jJkj3Gm0H26tufN+x4JnMHnamPwG/B8
f+brlHSXyocOfEYEm6V/+z6ri52lJ53uLMLFq1MCnDGHFEsIG1aLWVwBncPeluz6bnmeFGojJsDn
oB8VAxGRiHJbVZSEm4kvE1RoB2acW27SzwX6rYsNcTM/CG7FbyIU6ZnZ38oXqhKApqa6fWI92swr
GqshDscvKlzx0xixvQhtKge3Kma0xbXg3DZr5wQHfC6QmzkpcRcPnLzP3An1h2h9Mm95ejEUpAZG
UkxSGCQ2rkTiIRQH0cmkeZ6+9guj590IPmvcMj5wn3LAYW2s+BteUwOdK55dL92CjhX3ls5tvCnp
Wt61uqH0Ghi61p+9b/X9H8apzZ2l1ynFvzV1+Zm2z9spnBr6wGSNZ491WDODAIUT6SHHv2MiZ59F
yqkhssR8izqsMNJUK7NPgYeObdAC//L2zKXNSbEvRD1DvJlAQom7t4gbolD+AAyTy18nqQkE2dSC
Ed534RpkCpSerjxSEBq5GXpboJmGxZy96LLh2ygXMZF+5Mk5gsYTMUma5zYadsuEo38joJ5O28qq
zXKwJyspDiYPQ/egLcZhjuLZ2XST0j+hYL+9l1U33QlEOd13xzy5RNCQ9vrEdNxK7zoCReXBNYWU
VFAVEJmJ4cJLNbsh6qaekhtraQGVT+IaItiErRusE2aygq9amnSyj6wFdP7FhndU957Eb350HK/1
XwqGzfbG7sduPVbtQMaY206Nf1zsvghP3BYTA/H8BjXVKf0wLBqHfalrd5rpatcFrw22SPKmgEKl
39qMTXdOuf3/EdTCnoYfu79aPerNeIASsj54aWP/Q5k8P47pBFS6yyG7YHwQ9tOioBnE8wQ15ty3
TvAPHQNbOunZebANkD2GZ9JG1uBLQQ+NxxAJlIZiSPVQV/lD0HvG3hluYou+CDOcQNa7XaosOK9h
RBYypRUTuKLPgPrBfI9r4iU5DIhIFvvCZt95dQGunSqQOJQPU/M7B4iiN6bXaEiMD895J9KG0YD2
RgCJTaX0Yw83hIqyNpTEucr9V/6m5Dr7Nlg47uzIBjOXEOZUhGE7PudIBU/Fypb/BlGzH7C/Z3et
Eh+2YtUba/iNj+s0w10hC09tfCAuO9XaK3Z8yz2HQAZTDmqJ0r0JE/GOH1UXz8to+wCqmINvHc5d
1iCW8xhAF7JxPteSQVhrPQk06HcF89RyWzPo23dWQSDhLfehbxBt7SrG5CfkEhmkkbmODsjG2Ou7
UVF/rLXB31q7REYdJjNb5V2/uAiVjIAYplXEd2GSZBU7aGmqY8+VrFWJMnbFjtQWzn+lwhOV1TM3
Uts2t2oq/LyxYh74DOoBRBu7VJdNa4fUqSqdTT61sMyaevmSbt0D3l1xqtiYU86e476mjLp3SR3e
qFVGnFFOQW1o6+gDfsxfWEceGFYzPaE35P0vxpWXgLmt/zjTRL2ADZ458Jio7hE9pm/a0t6hDHkM
y2nJyLmocwFDP6MN8Du3uodigNZpifR/na/Lc9PZkrVriVRzF+VlfRc5SXkcqkK+tWHFHcgiG99R
Dyl4Mykc46gFw6zYcCcEu9xHlgx4KIk2SkcO0DQMRIdsJJEaJTi+Ob32xICXUxvc5wKPM0gNxGsG
swybFCglrrfu/MTjJgVm8JCXmXzMEL7dhYKoIabT0IsCRqZoLTv1M1JtjDF12/JqVhcMEpV45H23
jFddSl7+sO3sOoymWi4LBmXdoeIRsPco15OWb09xdyyDgsDTdOXc77Qz5vOJda6dxKaqNeBZKgt8
MLwbV15r4hYZLZfd3gTZaMeBp7ryu1wMewTfmjlyC8BbAAVqIgpfc5RR6G06A5sMbbTMgHcQ+AaC
APXYCUivz5B6tltP7YXg9YtpPurlY7C7rNmKdQj7x9lK9XTHrAVjh8Sx5/HsRygbNmmCJfWQWjfO
JScB1KqOQYq7rZwJRQBDnwgZpe1FB68z1Y1hS8oP10vqP0CnuK3RdPZflOIogx3QLbcAIE4QUhAR
zYP9cBLSSPaszwm6RS9RAyqLyEGj5x45kt3GNqTlMTQjzW6o0ciYRQb88YLu8zZHRq60zbNaLdxG
tRgZX0E8Q2GOYDpunDS4QtNik8Z/vnhXTctxtoRR9+UmrPm2cI8ibhA8vN3LgM+Wn3cmmnM3o93F
74UdGVsqflnQIWEwjHvklt4VGlnEag7lRorOr+jyQ1ZS8uw4s1lRFjqLQoi5Ccr6gPuI15w8Zqie
mZlgMWagg2KvcbzliDdoMtu+mbV7wKPqRAcXxNGpjQC8IOzIjGF0olRxhztCqYMu2bHsxNCRRhHJ
oQOTElrDozfe8jFC0uffaqtDyaexjbwor4QtC1IQWXBhwnzhJOls+0CMDJNEniQyZ3MSid1LT7ai
g5Wr6bNfUB1gmJtwSb5sMGbITbTKVVxEVcX2yU36V5tQwt91GQBok+vEfY9gt6XBDzxx+2wmDN7W
VOP9oeqscNT1UHDPahlyUgQJ4HP37bKSF0Qr4tExOVRuvK7k0e0BTeo1RhFLi4g8mTKQdF+zxnC7
Hfh8bjHNxw6wxT+HH/arYewb3jdLYc0XDk3s0aTCeRjuaLCeeb3xswZzH7Kzioh7oSKIcougGnnj
A6BceI7QOkOfS9jr8DzZ5WlS4LC2ZliiTytxLGcbFDfPEErWxodtuvQOq4ah+0ReCqiNCsHej7QU
BOE4qBGItu4jvffQOCH4dMOlRYExDiHzJvqZnW49eE1OBSpqM4YVDA2jnKy8DAxHfAbfrZ8f2bhZ
9sl3JAo+k3Q1UENjwnA3d5pHCB6JHLesuFqXvU09vPgFEvmbe3SygeVx+HGmuIiKm6KhvRXU+GHM
OosTpxKCEJ0Un6OEP00e7o7voS0h0ySdd0K84qZXL0Ra98iqfSBgw2/9+dMXbqv2wD6d8VBWoRNt
EY9In70scizCt8LhO+MiGWJQAcFt5ErQ3jZDd3yd84pgSDx82j+k0pr8HUV47/7JwfPbr4KWy4IQ
HeQR5gWezxghSlXejcgAwSFRCJ9LafW/s6tvKPN6bg4Ugul1DDCM7LpW4CuHTDOHd7YUeVjDpDYV
nAbfNMtOzi282QA9IMt5fVOpUpHKfzCHWeZROfjheamd5N/sjwWZVJWb/y6Z6O5qwqsZpUB54Xdf
vSohPxQ5JZKgCC1Qz1aVJQucsU9keO3AGNeBeYTVFblalloWpIwg/2ZmYAyT2g6dUqLkuU6RZmGo
6JYr/yx4jhDedrvVRUm3zxhEO1tM9cMPi9jZiilVlB+PVjaMj4xty4xNum6AsIrJp5scUCXdO2lY
+x9WgonntJQFAx6vNwS8Q4Mcy+2cFOOdmXD4xwuyk2bHiKlT2xSn3wuaCLrfoofQZ2W+91Yt/nLp
0egPYGS74AlSM9E0ZG8ofVqoTTloe5YtoLSQFUKdHLMjaQXDP3tsix9ryKmFpwEZ5cnBYCyOPrf1
6wK68h+YokQ9NQ5G2U3n1OvDSBHz2A+F/9CkHeuIhMMUmM3UWs/p0rXWXT2o6jsjGf4/T6cEgKkO
cSyDgY5YBvI/vRh+v0SSZwYCJaPegqpmbPfnJh7kdbXy4kGyUPwL10j8olFvnsJ0QZxWYPY7oHaC
WmunLgliLKwgwfVkjeD9y29grSiQ2Egqt6Re84SgmMUF6r4T3KKLLaWz91wpAOe7spEo1jrLY7XZ
dyC+rrAznS7uERv+dDZ9OUEUdvcmCB0LtoRj5MM+c9RbyRH/1wmZxwFDy4IvrNgEdvmiSHGLY1kF
RJIjr8MvbOwgDpYsY7OKIUF3dfSdqLxnjAJaaXUXqjrFh1Rsa/Z5J+WDtAbvD5jMl7JdXmExPlV5
MT9Z80J+Qz+LO+Rl4H76LH3EMrs89DxVOXTruTxVaHFP0jGoLhAsZ6fBDHLPRVMe0WOrKyE/ywsL
/XVHk0dS5RxYX2gY7Qs5vRzRzih33UBsVwF7ai/CYXlPpX6dGm9CulAUWzdzg8uMe+heNgPS5zK0
zk0427E9+J8rz8ou8fVVwayJG9h7yBMIt0PM07CfZfjISlbho4mCzHzgVXhnZx/+Vridni0NrIAS
Pz9miCmJfq6ir05CS0qFYXfWMb/dJG1VcbCOw36JPPnlw1V6t7LmBrAanfqpEYF9705ZskXR9ZWE
5NNAjAw6VKsdEAimIeoOx9PryqW/0RgEAGxZfYxfoyDYcM5/WxvA3LKM1rkkMeW5LoA02FW/PKEf
JCCjtwgVCsP+ghS7vpTlWPx0XQr/o6iLY08s4KNlxvVd8l7GdLIBJiF//aJrX05cobgbMsij73OO
eZHRvv9f0Nn6Albpxrvsk9+CYj5Ow7W/RCpUdw6GJDzzQ3NExzW+jajE2O0O6jFSAQ12DzDSsgP9
2pMWB0kD0wl0nYW/q/nhYYy2uq+dPza6yW3oS+cEhts9eka7b0mRyv9GbG6H3iEgCBWCeHLEUP7x
/UJ9uH5Ii++0GJAd9thdb1VXosLUYVU2ngaM0jsLKorsVHEQdfcf+SvNDpIEc7yKqcTFGNDgSYs4
2jeux8AXFdchAZ2AA8YbSOgh4eiwVOhjqVaQh7ko0WJTluK+UiZ/AwtUoZemdkRWMu5HIfXRl810
D9UVrO8omQEQR8QsMWLAiMGP9QWTkxMAhAXtSzGFbHnmcEPFHD1xucgatPUSPExeeB0xl9yX2aok
B/MwnRzbqr6R5L5gIek+3RErTpSNKGXb+UREU/LWltHeYo726dMRXZahdg4tmgg8pgxssdANRx6g
JwzDH/nA/Swqa/yHExDbKm1j5c3DE8fcZ9Cs+Xvpe1MMn5ZplAMGqiFlEVDzwICdMdfbnAOvzxoM
QDQA/sHxFOcCkEEMq+4QuNuEAKWXCpKUgaVR70QbVUfoweqJ+DHMoPUUnFbsQftK6BN+OxvhSBcV
McHf9G168P8syEI++SkmQhesa4c779Mq6RrQTzR3ZMMRVOMhq4HjN+Inakh7PnZO5h19aGwkfAMr
ZM/cMLlJp/W3FtmC+l+b/SoUTqppfBeWjXCcQFnJQjYFjpBMI6NKegFuuClfrpJ0cFJwrfRd9irZ
LqT2vZYmIxN09VXwAwhleixdFpGbpl9xKWCLYyiPVNT5SYfBjyVIJ7HxO10A/E/d7mvt6ues8yEL
DPJOwRtFbVMTksG/o8Q2puwtGa36vcgac+U3kRuu7OAgML4zY/bNX9uzo49gQguZzQDvlfJrb7em
6PlTQGKgf9HNxM2aild3Ufg4fAefp9OQfEoW9osoWoTYBRi5FS1nUPyhDekOoVPPcbVW4PHQmncn
mcIsrzoEC17LEFYiZFDwMR8r32YjOrTrpz0TBTInaPLZFzoXNrR6500EEwoHzUUAcP2kkuhj8uH6
axqolzwN83/MPZFQdDkjALtsi32QyyDGZIDdg7IwYeza6R8nYG5N0UvEDcN5QnxUAO2vdVEbDdSq
+AMEXlEihtBBdCsIX6XOYYb0ppQR7R/D722fROqYTvX/9aTYMmiL3vPRNh84/Sjf2Vm1Z07j7KtK
pXPpe/OfbRAogEj7yj3hXpRDOvZENsA+gTu3FdoxQD6a9IEtFm5Ql7V5jGALa39lL3tb6+YBuwoE
irJnlzJkWEbbQjYKtzTbOQh76lsXhXdfhCZ5FP5coBK0sq09+m/QYNM3ZjBsoRG9PVpWlX9OTBee
Z9FjJqzBxCtwlPckDzwSXOA+VSYQh36Z8yfXEubdqdDj6lLoG5n0Rnu1uvCiwqI/RBHcXmpBF8sX
VIkHvCWYf+Votox52tfWsxHElpPatVHibEE7mT0jN/mU805QMGckIaLaxkC3BsO/MoEDhtJncl9Y
0CR4yY04KmaDsVPp5GWtQmgNKQF5SBWTexOQMExHTUASWi/3GxsYzpp5HqgUvZHTCoPmBdAK4BuE
GvMbNLU2jWVE07nxbbZtOnW9u2XJu3sMjKzzRerEK3P3ByvtxB2gyeEyz6E6Y6dQ70FPDylFoHYM
g5evPs2e4UQipk3DJwi5X7bnd0hRmddtageXjswa5yWBfLHX/jJcXKfj9uEa3Es5uiexVC83f/CO
LCsg9aVjsT7R02GJ+EKmoBrVtptSmrPQH6KNQQT2mOOoPBskDtfA1+KP1r0EHG9DOdwlGD71ppH0
wBdZ+PIYDo19onoXx3npFVEZdPgn2iabsqN1PuXqJqcSs/9ZrXQ/EZuGuE+k2Y1oOgRK5b5/Xtpa
H5t8nt8x7TfHUDdw3fhiAyCD7ESvs+rW+6hnq27PVnbpo9Z9LZyQTxsORcRkiR/4xtQYH62+tLal
lb3OObhDkgNgg0qQSd52ssmIMAbM7IxnC+VrmLLX95hGQmf1sm81JG0spiT5MLZ+gCDmPzv5DWVW
B0lycQeZPVbtWP/BuIYStoJnGo1E0LK1HduvpmBOw8LR/i0d8lUa3Y5xH6gKKHRL1IU1Ji+kerBU
BHz8Q/K29w3U5TDRu2LkAblxJ0S9HBpQJfSKqKQbxo+jGw8LSW7nYmBVdaPux3mSu1nMCon0RtSa
aBitdkGJnTheziK6Xnd2pdNDMjML5ckptk0h3AXpJbdKoqgL3FW2v1lm9MGfdfCmZ5P/ohBGYgHV
K/bxkv9bGoESgDOj32gSgw954L7rCX/rJlr8aYoxnFcvTEpKkOG+bV0dzCifY2MMIgnfSvay9ZOH
fJIZUm86hR35xm+ZVprUDOk9IXECPsYJXlLxzQ1BAR52jIKUDZw5LGk+ErIUXulKkcO5Oo0RKIb7
vvatQ1oL8S8qJkgfN+Y6YQAZtXniv3okvOMDctQVBXMPYDBZYFoQyp3XsyYQmJgeNofVSOU69S/4
ZdZneGoWDf4SMNyrKnPKgQ9R0S0BcQ5dGBMumCDiTMdv363tfet2zUubyyjnBrGzOBWCPiMNSTxo
k5byoM8zwMyRPJF0HT2oQvffmqvobqqC4A8urDFeUs1egN7bJ+TJ5UFQ/VpGG+bJ7TZhgP1ddgTI
s42a7wTz5GOOxeSlyIhJjF3Xbj4LNqu/GCuzPRmYbNpKWz8NHSQGp8zy385xEUJZ4y0/K/EuKPaK
hzWaya1cLO+tQf4at7oe92kkgpsCsAvf0XT0f9hOJifXrZO3RY0Pbbvqsy7g+Dfk3vyk9M47zB4c
G8vgbDK4GTdWioC2ExIELUpLn1FHDv8Fgxn3/P+SVyu06YiVT/LcCF7/DGbZ3zu0+xi8guVOJmI+
NSn39lSzuWEK6eiHnLqoIz/2BuQy9d9pacaHBojfve9jIEPvCVjdnnEZ/o+jM1uOFMmC6BdhRrAF
vGYm5K6UUrtesJKqxL5DsHx9H/pleszGpkqdSoIbft2P50X6w9Kf0z2JtRWlq5o/w0SPLJreaYKX
tYH6HP1DzMpuXAPqz3lSlNM0SpSvizLeyNMhYHTUD27rnmHbq+Vw8wAeZ2s4vEQfsux3pWG1I5cv
R9oWbOfULsibKuQ9Ww5FdDdq1TykTa9g1E9NsaGCbXyCoqgCHlGd7gXNPSGue/1eIjbhZ/g/0tYY
S3ef3Eideqgj3YmixOFAxUxxbUGBbpyRa9YGNm4PiCwvNc7dJPrM7IFOZLJoziaPpjxIxogbJqrw
m921JRnalFUtoNZ7Br1zT+uYCxxKp4KUXMiE/xT0kSJxQWxkY0Cf+79+gjCHqajCxd1KpIzJgXs5
FqIiDsMDRkNvulN5MjgXXETZjmKJ8BnQhmDSB5pUQeJfq8nabQ5XOmgds6UZwl07WdyUSmhhdH/h
cCY3qrLs5EvNLl+3iXsCz/9rZyT8SK3Zf7ARyXY5H1a+tRbX8VOb12KE0vzuwjalI3SKqs2oOYy6
Pc5ulKXRqpEVhHmYnLLeT57ovmNe6v+vT9wvbIIWHerwIzlCBn8h51IcF61pEwRbj70VKxoaIJlv
6sxvWTk+hYSNfsIWHGrWhA5YvML6jeyhRZNBFb9w6njaxubJIbTSNUdJzN4J2kl+QS4FNl/NJn1D
UGUOJg17fKNixjbWDeTj6lnXFuiqwCYdeMj/4KfU4prW5Ce2MIDa80JdzvPYQ4YgchafvWRq/sVt
291Dr8xI5TbtZ8KpdCJQq3YRXa3PNICkR49c74Utar/XHOahpLDxYs6WVvqu0SeHXG/bwvesur0L
zVnetCJyznOm2S7ePMyD+BsKDHqoKQ6/kk4PQMXHu36yk5NpFFjMpqm/YwzVjx5i9EfWpIZPni5D
3C47+yFPtR5vJ5OZ81ibWvORsKvk0EJCqUNrJlGy1Mlhwn352UXR/O0Y+fLYuH12m+vF5kyg2sJt
dHETnUNVtCrKd4tG1V0fWn9BXHVUU0A17YpO+6ON9N9MpkoOEpzY6tsvP7vJQMJfayrCInZQr+z4
O8P7wTKgNM4OnY6bUZkJcXxCZyA7IgnVDILFYxhjmtpAjnSOkXJMiD5l+rQyuDYqplnKGflmp6KG
sEHSqmPWNHL3kQh1/0Jiub2W3PGo9MyCesTJO5gHyDDmfsHugGhkzVdKKNWfpUs18BELgn/qKVIX
WE7LsmOUQmeMyJpPbnnUeZkR+ffC2LwONa4oHf0fJ2fuvCluTd4Goto7uQgC1RqBk88wrNUDkeXx
aYmj/ljyaisJxNIbYjkEy01wGph8ITuwdxldn4qGJRgKJ98nXji+wlHpz/ReF3exVpBA47BwvbLf
ZZkISwpZrRPeXbMxeIBuxp2YEhS42wWBZVpmuHmTuFZpH9B6an8xSI1TUA49dYFYksXZwfItAkNj
4w7igFG6ZZe3H2pAybyzrY9CX3BucK8UJzNy55y/E6OojsJ4Z4nqAdSYEhsVvkuGH0AawsAi5sR8
+Hjy/LZKcPN4k0MRxpolCSzcUu/lSr1/QngWjg8mzjjhO2MXhBxd2NT/2bbu+Qlz0gs7R+SnvpBs
AZOU0rZvwovjE0p4JIK4Gpt6O+JCmc5m3OHtpbouSh9x4Bg0KXHJ+TEdoZvbImehcsX731UAiOP0
E0US7xOlpPGyIfaDsVlkk00ycuaPpNyIW1SgkpbsxZwWJum1bASMiEKOF5+nGYMyXUMYlj2uiP0y
aVeVr5wZo3VwmrW83yhkktlz5lk9mpZICpY0mUpjynliDA2F10ZPI7akOzAlnBJxppGJBtTigxBk
9JemWR5qPB7MKXnpdhj1RMuez4OXdCw0sYI0pbf8I8FAgMhd+vHUqkUsJ6CW9QtEZshwLVtrKArV
Oo+lUoTuI7RXVsDEqXhnWjHQIWhlmcbv3B4JUnrcsVDASkKNZ4PEK49E0hd0GblRnx8UdDA4+BN0
MKKgNfw3UO36fnQ6kippmX2MuFUZDknPOas5mXI4VdXeeUlafi2JbizQ+gAAb0HyGQhorPGx0nIR
loXH8lNZMciPRgNy4U+zq//LOo1OFEJT+jmBDcCNs6qhVPIvSeSmS2YBKK+w7dM4DlI+ENmpefpr
QaOyrkntPAtVhL7hiLLYtTBS6nMhPHmgm01vjmOWg8OTUyL+rJhTZmDVVr+mPcqgcOjE2KQsGl7Y
wXYLnTTgE4KGLrXxnAjd+tXVwAUmj936Cg3CulHWIt8jjnQusqihL13IVckXeJDp94VatreLCqqN
xzsWhKf2CfVUPwKqVcitRlG5Ae5L4fqyYLO6Q/zCmkHh0X5s8vHZQHX90frslb5gOC6Rh6JKqJ1o
gwVCRc1/YAyfcN9izg4zY8Zf20zPIFfcMxcbxo+IC/o7LnqaHOhJRVuDNx9myvegcm5yw3zn/ojM
oAptz7ztvSXt9DubaRJQosKVzxlQ2K3COzT47RkoyDuggffxEwYMOlixIsT/zAGDBw8DBGvne+bQ
fofudLLJk24mOrcrc3yk2mFb2kTFocQ9kpa8u2tu0WOUJID77nQ2JsZpbCk3B5DrFxiudmJwyO8B
P6R3MTICrFSkXZ06PRhdl+MNcYe9QTsifEqneSDcIh/rHiF+G1LPBcNgHgMCJx84Hccr6rV+TqNa
HnXbFR9W34cngHlUXbmaV30udeNdM7WapkLrJR9wuA+6l/ydud7vdcLWBGxhjlQ4bXKPzbSlNkbm
XtzJmK4C9OA2r3QHhChRNswN8UvD5szeWD1GUWCId0Rm8YYs6F5R7aqfKBTq0a3WUSW8wh+CZImV
wz3LXNQ35gC3XQeq5dCvlv2M2XQyhPsUg4GFFwVAoRASD0tbF+TrFwtsRQ71Clr0e+G2vx4L9gDC
Tfg1w1P6F1LKzf1YWY82dMMgC+tpY7ragbUY4nfh8trWSelcBkeQPXM6Xj9JWb1Gmv00MGgeBZCV
oKUw8gG6Q8ZelSOKhdchyoiXdF6oBaUR15sU2brdTdDlr6WyizNXWpQ4986yMMFk0ThncMEhqdhY
j5kOx2ex5LO1cVtAxvlIo2nJieOjK7N5wLK3x2nCpZElFqrHgDVxtj9b4hGbfjDfXJZMPsudYkOO
/SZrL3zQJuOakp7bDISvA4hJfFRd3u/mRapgnrx6hx5c+osGUHSwu/obll8f4Gvtg86y3uOZXCTt
7FumeQiTcIyZY1kveLp0L5hMnZOt8CG3gi6tNsR4p1riz4byXvIIeBx9wqBhnO+FHCR0R1WaZ4mj
+ljGsfPObvxsLzjGRZskVCXbKKuD+Jxn9ddosmsHDKFrlGEipOrN2QyLdG9K54ht1do5rl2h7ITx
AY9y7kdtjJZY2XNQ9a3xiPDvnu1kPkPXQ3EOxxfIOhYT0eKr2JrPGC6/YjFI8jctlGxsywHmpz/Q
INm0RRRL4ueEG0Hb1+ozjEiILkY0Pg46ikpO9zunhH6ilgN7z1TLXTtZgrCdOVvNRsZl8ykwHwdj
U4EJbkbsw2f6OqWzVZJ3A08GdFYhNpOLl5c1j70HjmQ8NavJgSGWoXbOLb9TECjGFZjH8YSduq2c
hwYTKMZ0Ee90inER1ygsZ2bdCeLQ2OKN/kBqDI/aKNQmVvm/wuTr07uLdm+ZBU+u3nYHqC7jtnWT
6hKa/avHEvI5ak0EpxSvo6KAtAvNfS3N6VvoNpcKy71IdDBuYrCDYF20AfA16Fqk9g7gj7KHDnzM
vu61bwXFeEO/Vo9bmNCF6zgdlRkcRQeZtPKbnkHsIlk+VnTSk3/VFVuo3BPqASfZleQyheO2zi7H
ncvKN605POZS487L/Jyc4nJA5IAUsB+lLlhkkGYoaAMAIZk2FNlSWWARuKVDOxX0HmrOJ/HunrrS
IbcBa0gxcCXHl7kB8tWTJBXJQwN6KIAw1ewar05eY6F9Q20fxpObaDA0iUn/4jvW4coAsN5j/q8w
UCe0fWvlZAdLS4st8uk4HZmueQ9W5nAGa6MdUjnUj5SypJ9c6zFKJY3FZ4nqltRz9UgnhLwYpgq8
+ceqEgulqCUou5LGIFIshBAr8oqOYzhH5aFepPqQPbq5aW8819DuvG5wsIx/Ghw46X5CJvy0zN75
qwYXE42I5nmr0qgzjiyBudwnn0NnhTeHt9IZdTHAVeBeiTtcbFNSupqWVjTs2By8lwpHPm9YOFU9
l4WE8p9iyvFjVwNZUr77rMr+Jp3EWu412Y7/4p30eKnns1jK6D3RKLB2Q0NukelcCoKcP7M5/2tG
pZ6amD5zCyoJwkH+rbshBpB4ubhUGdyaGtOXHhWXpmhadqNGhos50/2C3p7tggUk39i2WwfzOLiv
LIeJdeQDF8uBKpN9arS8lRrpXdx12z4kaJDULEHniCJdnOup5QVY28ULWxbKZ3msJ0uvAHjE2SuX
LA4k9m5k2jj+rQpRILXZNMEfdQp5Y5l/i9axEU5cfs2WoTmZZW8EuPOrZzq6Qxqv6WfaGTot7k5E
0rJgXPvCWEVt+dC/thruuKJ0HUr+KsBJtWSW0tk1N96KHWEHfZ+EOunD9O42UeD1eK1KUjbLZE4A
2MuaXbRR/I3Mua4p+dBAr0hGQrTsa5+k8i1baHCZ5vSm2w6vrKa1T+UYBnmbfXdaDusG3L8HU9CZ
+WUSNyPhFP3ttGU4E+0BwDRyXgN4UQ+W55mI9Um7n+N+/Rm66OYY8fryc0z7orlRt49E0r3wKp19
fawgglhFn39Ix3F+9EmkP7gQQKvESeVTVlf9hjJ8TBJSMf4w9B+dudyUkyIxTOyytj0NAfHidHfH
qPdDD8BEtt8RpuQtC6uU5NSkH0a7VBdWZGuT9Ep2yVjajLHybTyNW14h30xwJ9ik07FaOGgs8tlH
o50Jj0x9lGy6lja2QdWFjxBb7u1BdwmUDevWo35lF/TstFlINCTqzpleZq/dwjZmkIomT7RSxf6w
yl4rk3NVahGZVxDAh8H19nDZ/6F4LzCtOz8HPnZOMoyWCZTvI4+Jda20eD/NxMBGswzTXYcUvmtL
A7R1Moway2C2G3b92mLK2bA9h68iGHonvYDWaVPgk1lrqXq+2A9E7UadyzN46LD79Gp1gMdRsGMp
Kpgz3mOWksuSIT4MUj0UdMk5OVKhl54Zv6L9hHXiosoPPD34sYcXjc4yB8xITfwIowJa+gLkZB/J
ymXwLjtFZRuoUQ303n4Y8R2WY3bQu0YEjbSKJ0Vw0K+SVTFMC6qgupxhuHBukZUeBEk+MqZT9wcj
f7M3LW0OqP1j+DYk0L5hqK9qie8umBpGEtDOBWDnehXDDWFX34SVk58u6555gAT1nfn0Ulo439m1
2j9c1qlqMMlX37M6b68GoUTqRhGQDXf4am2b1MtGieQejwZ2aseLVo2TISqDvAlmG7nGSeqL16sb
ZsKnWuB+nqkv3AAv+fZUWZ3h0VR+P8dMi2qtH89YH59brW6OvZN4uykiiihL5rYk+p6LlpejNVkB
do2XWJS3um55lSKQTtA4InkYGYfuAztNAkMTdmS2UfmYuPtOSe2Z3OMq4bKtNnDqrs++eDNXTl3q
Mebg1cwPmh0/LSx58ONk1S7CRP2khf1jnoHbZajQfRQb3a/dJv2r4ybgmOHB7W0v20/IWD4nSAu6
Ca+ST9+lTRW9Njwlw6Do+yG+scH9m0ZYitb2vsRJPmqb8ApdXmu7d3OOZhaa8AACxc9Z15YMSJZw
04vg8XIBhsK9axOrPLRpDMopBDbjuL9hF18sTNUgUNnSZO4frgPOcQFDsjdG075Kjva9lhIFnvhe
lCEvR1Amwse8y5UWybQfgzp0xxfXjqpdYrvpCyUIp4adztWUjfmPgA0LuyENP0wyuytzDxhcPbg+
m7W3yNUH4rZcilxCOPOEZ6da0NW9cR5ZgmEL3unr0LHTQqZWEvp0akdedIJF/OBp1ojWDhQmM+lM
OC0EpK85IP2TXGAo8s2t5ZdXyO7eauZDDdaARRcC/RHrP0bF2OuTc+yC5jcYODaY29PbkrE9GQbq
BVKejtewLZLtVIvuY2FRh/xBEzd4muSUDFHkHAsbu2qFHsIsjzIGRxpiHxAfrptGHpt7Ilb5jmet
2kM8aIm2APiz6JyD0yxxLTN3Up0EjZQPZZq0GzA7Phk71z6YQqHikyHb4pd8WPGR7GON4lRjjiRm
MvNqPBtyKp6tKepfVWM3D1UW6UEXL+OLoBYAFQ+96NQ56BR2MZ9zRbNOZRTMhhQF/0Kz9hgnxzVc
JWl42uEPhIRVRMmQBxQu1Q9N3ZnB0Ik/mVeebLcffxR3uDNJQMHZSwpmYudldr8xH3S+zwrLwWDY
NAACknQJ+z01DyM71jB8xMc9nCMVOek9R6yxgtFGDTo6ouPYr7kyk/REhdjEddcJFjSVfGuIUfgW
vdGPMkGW1pYeyzfOx9LiHZB1T1K6P2JIYrSq1tzngLX8yZkxJ2eGZwNodibf4uoVLAwS+8rluSkG
CUppIk0UUQKEkb1Zt3b6BBXHjEyc61a2/FV90vyZC/l3Ljtnn6s289mCxxmGwoJnGbntsMCQeUrt
Qvty6yqkS2oNsuMjJmvqGhTzgj1uuJjmwwbK7F8gvgQtDd42K2Ztm1HFuefi1G+bnlYZfniwGPF6
r+cuX526KqoJ2ZMwtyLK2vBS98Z28dKjXSZY5ppW4Y2dmwtHJlACbON4svVhfu8Go4I0RJyKw5K+
y/xlMFlYnuQ4ppg32pKvKZgrXIt9zGYQgYGimIRPJMC248g9CIHumJcYhbYONrI9/rWW5WZStG/U
w5DxBS5j2acCBEI1PkhMWmx+tUHF6zyGfUKRfa0S7Hj6cFnwMUNgcaTtL0X4ybS93C0C1fqGtLpx
QKJSxwHOwgvpZQllBGvgWyMVwH4MicVdV+O4z2IP72XP/13Xu+gXEOXge3RinsjGfxHhKA8LTvbV
Ukc1bLEWtGszWNEAlEpT+qasrDvTe3/OJhBkWLAQ8DwlolvotI6feHwv8bxj06hHxFoj/aAwpjvF
ijU+F9wWfqlkKUbafjjpgEdZqaNDsv5nycC+PMaMSC8ftRkssr8JkxGaNWPX2MCcojeLEkeXOAvi
GorJBs0h27N+MFM/F9g3cPXH4tXI1Fs6l8iQ8wzshvy/iXXPbn67uID3Ca0U7d3wRznfMgp3N0OM
2YjnZzeVg/uA48a5tlh2oRlDa2ws1r+zTbkS74O/iTmIICzmmD3Y+BYZJkxXgHMgZbjDHZtlGTCC
1FmIKqfkeKKkftkki8pX7I8Q50GP5bVjED6QETEp6QFRCreeTp0GEhgWtvE0iYTAFishP6ehfTGr
BRXhoDfsAkovjg+92xC7TkB9W3nn7Vp0GMymnLxfTFe42sPeeg1j451PdZXAMeluIi29LKFc3ksL
kGHVjRjbWoNezSUpH0WmK99VM8bqtLlTSMrqPoTvvFZfiN8I/QMo4LrUQd8TJORBUvCXrGsGJG7e
VNA9gbNITl++PXO7c1uMPLVeMSmlFJdR/eZR09eUZ+pIBtopQ5f1Upf56TqJhmAL6ciYXJQW/PY7
IrKbykyZIr2R+iiQ4bc6lb/z4v7rSfSTrAFR0muUX+FTyvFc9hZW0IWedr+3pcHdycYBCqgQKGeS
VoHhlqt/Zin5Axf7lTAafe6OdJJPXiRPpD0pWhCk2aGWM/DT7rWwzaCGOrzPwEGILsz99MD7t3ma
iGjOR7LnJpkq/jHjNJg5NdAAe7pjrMfUEKce/+sBUbU4pGlPV4hBWx97PG/HgqBi2Skw7BpRep4w
adxdb9rFAIb3UjdZguf69xJpe9W01Fnm4BabMUffig3vaR4pWJAT7SP5XB/dmlIqrGDaR0SrL+zH
Vg95mpwFhGAjvspuiOuAmlH4ISPI0NKx+z1DaHsqFgxfdGTWN7edjUObjCvOgdY4z1DkCUyPTU+a
ntlReY+pp91H06h2FjhcXLIaGm4+GhNNQA1+93bs4Mj0VGu6K3d1/qopYIO9T5P9uS/ArqzZCPer
MpU9+1M6L8VZB37+LJFqqxOWAfQK1XZHVVQjVNPWDR9Uz2N7Y61b5f5UZSAf4rkYxsB2FvKxO7Z/
ZUf+pjDOU7se3o1qnqdsuqeGbu+MRn2TLprq7azwXKIPMfnVC4WQ0M9Jx7YR8B2cUhF2NhsGwW7i
ZngoEo9f4KTbf6feq08hOh3mRqS/1s1fNY0IYjSjo+uYwmIY6puW5HtENndirz1NEdpkjsUn0zNM
F3oOpCgkF4xa04r87C4UvdpzPl4yKwf/JmTUbPPaLXjbpqNubLEs0Mo9j8Ybx3r1jylgea+5XE5+
u8jpGa1VPVsLGPKUPPZBoEieck1/W1HZPj0TnR/phveCCbon8xOPWMTNvmNRqdcnR2/cI8OE4PGf
pI/pHMHOoK3lEbTCnBNOblKC0VF4sXkrZTfNVGI8swmeTyBWHAxcbt0fMFuMHqsObEwp99SDVGN4
FWIBL93L7GMucudPTavQ3Vpy842KV7YCTaHcjQEjmqdI0SG0ZVkVERYJKcQukAQ8SAdQJ2urfU35
g9+bvKqDQVk+agW1iQuJ3YAf0WAsUzZpaE7xcDk5MkzuCVS26+hCM0MTA6kFKzKdgmSeSK4Uo51t
Z6m6v27Fbr6TDfITJ1XgOlyyK767WpHMsQ93AgJ8QzDtAMuu4TvIFY8CW3zN9MumyQ6KFIboxJ13
OnmRQ1J48qFask8w45G/kCsmIyebU+y0D0W3vFQwqwzFygg6Ez012tL+6yPUQ09WOLIdVoCjY0kW
jEWubRynaGBDxPaw/l0vYZnkPwWGEN9rhgY3VuItpFm1LBja0DrogJ5xbubV++KkeyspHp04+c0c
DgGS+MSy+5SIAmsI3l/12Kz9GLakKzzR0m0UA09KB/i7EWBQv+wQ0Ej6dcWb6p2MXRkcbnRYDtgW
R1Ogce0/6srMrosidt+hPqPcsCiqQ+/QYSQ7ZNwSJFG3+Xmg9v2R/uSKL82MCjw0Kki83j4j33B1
lsWwr4g1XyJIQ/8S4AJQhaE/ISd7XD9yo7rJefYO7KYNfFik0ZepkUEn3X+S5u8zbUCMHKDW9xw5
oFrtlA+BxziQEzMCvtaFOJhTfdRsElz6SBd6aHplb+12EIfKNV6FN+UV4Za8+Zww6RDkBSkVB3ki
jSf85U+0OZinbuUmhIb74Naa/YBTkG0mm2UKa0UGvT4On2K2lDsaLg25w0/fUwkymJ4PFHJ+bYZe
fEcOVmDDJSg1pJW41YNgvmnAO+uH0mudnd1Wxa3w0mlnEnG6Qza0vWDmfy43nWkqgNlYnc4sOes3
05ZNGygVj8+Zyo2HJQ35uppJeiAimZ+YBdmQOAZJcSiW63ad4ZbVEUXPo4YzwWnyXt1Hadd/+jay
Pplj+lMWzdq+ViI9e3HfO+gdmrWHtiV+EPHjf/ossL0jkudzV17llF9HS90qFklk6j2y42Oe5Pel
HLKAYo+1dIX009YbHRMor0aLNa1Vx4IbL/9hlfCnqZRmq0BDR9X8SxK4QEbLsY4QywuP3DxbwhI5
Z7OUJbTYUdzbZuIP4Zmlxj3/EGnXBCO3lXSr65Te25YMg3Eq6ROjygNIh0fFIZvPY9wABUW9qpYZ
qBEL6UM5iSgk2NGb2lHjNCcMVjXjvTMabUKDEeGlaUpjOKQ9v4vnBYIRfM7M4WZsQZ6muYf2TAV0
Y0cJKT6VULJxt8DK7G0oknvRhZh3F5tzoRkBmdm0k6GKKyKi1Ac74idma3mDlEDrd81H8RvLJT8O
+Sg1djscd6VOUYg/Eom7uXjJzmCrvIBvYP44F/ZfRfzPDwVQ5NiGZ0i2oN2MPG3pSIp6dhTV6nAo
8n+eTaqM5Ahr+B4N6TetIwTxXuTjvrO1g2EXOTm+8snkboEfnmADgg7NDVEd43yBGcZKQLAEEY5m
7M264UMhQvUMc53wLuVBqKP1BJOKxWaAcQ+ixlTi83aUM10XgrtoQY0dIuAi+WFNRDE1XQ9kVulU
h6hifYB72vSWF7vvYsdvW9l9qVovckobijnZhRNW2C3ROB463BGDeoOqhOXGqgb9IqnTPnlppnnP
1LI5vhQNXNYSjopPcbTxK0gFPzlWFKrNhIFppzAWfMQd8L1NFlvmtQnnngo2rN9B6iVLuMfnXrZo
QIVaywfZ0mdTj34yGV2fPHMBnEwfPiZydtm4xa7TpvTDjo0sMLlFOF/cx8fhqKl6TANL7+gkBayF
T83h1D4bc9I8VS2cKjDIofwChC+LxxgB03rubIu9ErSHKn5SvAwq3wu9urxB3ba59lEoPdQnRQp0
CpSdavYqosWXLqHTsR6T1Hxmr0nAxdQjt9uARKGMcMs9JAqSkOQyMg2N0ghjBk3R9ZJfCIyatFqX
msuMP9mzGhEzaPplU4WAcSwsmaF44I3E5FspcFoJ5cxubSmy2Tl3sI2sl6k9z44h8ucJhou27xM5
6uFGqKZCD8GrRWHW8qctqKk7W1CM/pBVNYK8tKPlhvsybf027KL5lVGNJD86e1L+uFZnPzH0FXKf
W25IxnFAQOoKu3vQcj0TVL5no/NBwLmqb2Yt7GXPOgB3y2YRaIPbOQa6Um8QmwYQiBkM0FALiYQl
hsUbr6IOrN5qk5VPPH49UjXXLZ3ZC9uuR815ZR7JLNp/LCul3xwzm73jFUEBbJiK4SFhkZhfIri1
OGmwhx2XtC2sB1HB5b1SmlDeufxl9oEL0Mixm00EiEMBb3QTx/zsm8wFYAVCZgACOfK6mJETeFt6
XpHztFoGfQODrGqx49RJPhgPTboV9bp4ndtsaN4h3cmU3yAmefgEat+GKYv3hhba8ESZmC6ORdxH
04VF+2xT/Mt1awtlP36viraSuzEcCLIoPvhLkdjWeMJ5VnYg5Uz3gBGsM97I+VJuatEhuneYjX9S
qjreWIY09k8yWclltHsmVJsdqg/FJTsBs+lv+SjKg75GSiqdWqqNViOxI2g4q8EfWs4bilpGI2Up
o/CrYmIdnxw8yJxh1EybhWbR6VJ15XrdLQaSTE4XJuPvRPK52pV2LJsAA87Uf+ea8qLvlLrz8aQb
o5Fd8l4OR+WgmFIp1OZrKH1scSZrUXiqcRzpdwza051YIlTAtlMUZTvFAt2eRpyY288D5iUDE1zC
cTGZCf6vxbaG5FKShEsf9MKgyDGajfRkYhyvwdTEFlsy7soqR0CkzOFQ6il2X9FEGS4ZM7pHyqOi
wM5bgvdDkVMX2afzRcPK3bNwtpN3bSlR2q2SmuRbY4YaNlgTmpZD7be8ptPivg8DDuKNNtEeHyLB
vzV1be/KKdTvblWXRztx+j+R4TkS0IlhY4MzSIedvQXcbJIAugV/N6tyoNoVxQO9OK2SPaIYPX2j
ivR4b5jEHDjYCR1w4lDx0rchzm1czdWX6USDyaSQKqJ/E7v6Yx3p4w9NUcPHkqFoxgTf8mHyQYij
h7YRAJzVdiHC+hh2jYGlK+8WfOF6o1enFD4HpNUsGhDbaHwpJtYuwKVhB5GZNxdj+RaD3Y9v1FBE
XZBOVbraPOKEMo9mStx03466dW25ii93Uzj5YwbqSJYb0jc2AAAKeug4UnXzGM+UMuAjo71vIwaN
CqCyRATyFbtaNFi0/f7caf1gIWhG0n3QwfOHECYS47PiMgNyEbCd2MdUbJ0aNO0Jp6mhvUJXA0pA
a8fgAn5dwcrxthWsq7nGdQY02ZObYdVvkJBSmrXzNMJWoIfV2nItSoB4JvBgbAq8uqe+bV6yBtCC
vdp83+qhNb1fRUR4uJE6rQDL24rIi8ZyEyvMg5g7HTmz0mVun1xKXYMqxDu5bQcwVpdkHAxFuYJZ
xsfaZUI4DOz5fSyL/avZJhDS6qji8roabY7SAt2AbxfSD41W8ofxv/MpgcNUFEHZfPQMVpfnWmDd
u/fO6jDs58oAUNqy2sTbRyXQwyByl/B1QhSc2iw6pygTmArDrMjgKQ8Pc142RyVWY6C+OmmCtPbi
X6oyhPuAXOkUD/gtLbygnnAbIsEC5R0pMrUlka505NUjY70XgcnOU95ML4rZrLCu2JkL0NUdQ2o2
X6aeF+yjXrWoXhiNmrMsxuqNlMfEqFRq3XuuG42fJUUtPpjbimPCdMLm2Y4c6C9YtrvXmox5zOLF
dHZ6y0Zyb0QhOC4ndo9p0YZ/Jcx+NPShPsPLDk+0N48XmYgCZA4/gUW1cWe2+Dt7wh8p+z2QoTZ2
go6LGMsu/gEdz4xzwAFSYZLn6hgHWOq7aWfFNoRAPFQW9jHTYgFLZjH2I0Fc+FwWXrxWX/TD4p4d
ywDGNQ4kWHq+C0TgKnvI9x0YApZEpdRf3XIlOEPDQlo0lqTwM7aUxdZrZrj55C65x+WcKttUNTKn
tq41tzGz81sySO/GvyZ7Pfy7w+ozneObZLllbIzB7OM9g3eHlZj2DfvW4tY9ai6LWeLmE55D2Kd4
3aLG1llZmPObKSznzYiVeMqGjLX5uFYTXN3WbPurTulJee2RYMKfgg0fJ4chOU8B09FwdeCKieKI
1kRdUySTXEt2HmHKKOc1wff3oI2JySsHU8pLNBXyImU/aumGFhstv846dx4wVTGE+Ilzv950hSY/
mEyF9qTrrEk/dNCie6xO+dtArG78wZULAo33uRl/yJ7xZI+bvR7vZfofZ+fRIzeyrum/cnDWQwwZ
EWSQg7mzSJ9ZTuVUkjaEWobee/76eXjuRpVVyIJut9DdaJkgg2E+85opxAdm1GB5nKmcNnWJKwj2
t1rB1NHFvUSxdoJfTe66cbDS4bMVkCyu5izuwX8t4q0vnVHHW5Li8oE14ffX8PXEEyYkWJGbJA3H
iO6qpqdtB18gT7XTBoScx9bik/tXPoKS8DnLaoseSIdD0mDotWzGXNFlEnbo3No9CdIJPcbMnlfo
qkzgoaogWpQkJAoAzxQ2AkDbknr85HvQYM0w++lYLn+sAAS5pZ81SDBfhNAHfxLeEQ38lhY/22Rr
Tl0VXMmRfHqdgLbP7uLKQQSCUhaxbzpUDrqHraCNJ8wEwY9CO40Bwsu2Ncw6V8DE1Q2YXGQwPWeL
oYMzfvPQKb01LL6e2FA5Hj53eWvIfIMFVvMF0WzMw6uSQETCrGiugrbSJwoEYbwGCbEUCxzFglOx
quElWohPuivLVSI62sqxvGMeRzpZC4MbY0UNFjhiqJ1hC8lrvqYEPH8JGsus991UOZRe6glXoG7G
0wqG2rAGvKeuc5TzEPyzwzzeJBiIztB4/cb4DNrTP7q61hyG6FfJh0Lk1Xgfwfos4nWKTBFssaQK
XHtntVZZ32fhNNC6QBIVKoENBJVFUPXokcj+SD22vwaQJfBOnhAZMWz7WiME422AKttIVcRFY32r
0Jh3Nl1N1LyOESmZgKtYkZeiRaXz4WR5S4+qCIVdVpsCmRGPNFoP9tRt4oE1SfcLA+oUO262A/nX
DmpgsAnGzv4nhnt/47JKDzh06xaHv7kYH5RhUg+uBh9F9BYeCsrCaawg2dcU5B3pjfXGnhCYS+sK
TC2o6uEfmkRh+MMtMR6+gSudQj8V2ATuBIVMHxRm3CTtfag6mumydfN0jwiQZT9QI0fGftAy34eV
b1ATqPwMghxedmUPZf7gmHBMt3ERF1cACNJtX5n6EIzATjdZQf2pG23Ep3Qe6kV8MmCa5/oGR2Ji
6cAemmYLsE7uKKUPYK7oBFYI5MRd9tSObpJcJ6Y7FADcZ/OnF1bWTwo1SPsWhvQsfjsqhN8qNoy9
mWsUbYKxRTd8FTkZreU2Vc/wOdUG4kSHrlhuXJnQngnqqA0WxqZMXStHHC5NU+yvEV4AxyNy//s8
NsO2R6ujU+iSBTMSnm1uiFMVKHNhK9Lf7iClPTupUTrfzSasbwCEz6gvlcUeeAI2KLSRYgnuZ+p2
yI2NNPuLjroNsoEqZD5i0W3RGqzJasqm3dkVEHWqlu7wQAQXF8+IuIE64JbtNQzClqimtCdugap3
HXedK7CbUzGCK0f6P1gX2GiCYS6NKbnHQXp2931HqHZsWuXbB7cIrPIpXfhFlN7Rkvk+9tOIOGCO
5FS8IKfL8jSjVQYpXJuiIyeYg+geVHit7lHSGmCFqd4lGfdCA9EanK3LYTghsBjW2PTlhD1PiMiR
R22EsyhiFp5hb20n6ui1ztyODWlNGYef3BY3wlXXgyVMgFgnBew5kxYUniF4UzbbUg/tL5UuffCY
8syp1i6CN6Sk+F+JtnouosDbR7Ylq10grNAFyGWrp2xsvMe2S9onq/bCXyPSCuY3G4mGRfPdtX4C
OxxAmSd2/4mgPUSYJBwBJCR2NXCRh+j81PwpjVdQODXaIHwyusn4SpFoevCCWPk4TrgI3aLfhwTY
tY+w3L1Psv6rMj2KRZwFzhO62NgipcnQTXcpCuk3pdfy8kgnSKxXVZ8FW1VWSmCKWmEE1TlhUW8z
C3roWlnpdGXEtBexI7X6pzGsw+8eCCxrB8Y9zD65pQmjxPfgZm2pHXOqmSNxRAD6+AmdSsM+Tcrt
RuKeFIVuBK7sIkfzO8Ephc4HvTqz87wbyC5licNrhXtQ5lAqu8qA4KZ4rOK3CeskVNa2w8DjSpQ0
oFFyw2ybXh733hY4oD9+ghrkfYEJkj7Tkh76bU33+qgzB7F/lIEeZkHr5URK6mSngM7nP6FZ959d
s3dvYDQYEyUMd8IUW6AW6gXW0H7D3rIayqu5oiZUAKLirrqNejp/2AYbZf8VtxsAKoB4Zlpm6A36
EC89E/AYerczBTKOdaTOXQAxqjCqqxEb3WJNY55WUNg1A31BHKvw9bVdp0Z2GHzeeNtbXn/XV62+
FVGRPTqIGvp3xphgVCv8fsQ+udStZ21yq2yI+/zSK7YC+csQzf0qOkRdaX8OFaZ1R5r0unlqiF6g
nqcitDYeZjKaVLpERncFG3JAaMZAs9/CY/Dg1yr6xw6t6tlWNTI3cW/+SOPUOwGDqX63kdlex5Gr
rso0CNK98HqckjzIEZTrhiz6mU3Not8q56DHecdwbrVPc+u2Cf3QIzckJL6abLMW12Cem+oge94Y
xJaK1l6YQ9UqRjeqkEUWjvym+tY4QrVvhs8w0zyTsjsJKWruNdzjX4XL5X+XqYxaL12JufB+2qpR
8U06dDEVJoHOF44CXCkA7Xw5cr9Y3P2bHB9ha+WhQHbo+znqb0g7QFPDkidFGOMYLUMcTcsZB+GZ
SPPoODGY2GEqPQzPpz54qKGbddtushI0xedQyjvALkYHJJWQ/zTincEYUwxZxpfucNtzPdwLPU93
+Ag75SeMh9KveR5QUh28wEH3ISojaGjLt0OpFqRSDp9500B/MR6UQPYiP1gBDiJovE+1V94bykMP
2YhtFPRWPWeOKBZ/4Bgdejv0EPbQvl2AStUDWcKKxulgoOFR2iMiXzzvyUfyFB8Hu+yy/sWgIxjK
td2W8MMoR0VjcKDWjG60kPPS+VW4nV6bFacPEEYKcpSRpvBzgLpcCce8mOsNfXWY4JRSRv2s8EZD
GhzoSHytvEa3EcKBSM+UK64sr762aTm9OP6IoEeLUkRKpaQISPKzCb/UGGUHxCNGVcB0RgmezNK2
E2xDWkiZ1kuW1S3iLVMfBuYNaWQLdC+Fs0kTXRYqgSMBcQSonKtmg2o8/Fj6VtSGjsS7I5PXFM4h
s3KYGkE9GjjjufZROjppEBEhKkEWFvkT53EhH5e/0MzN9sFgl3tZkXL/0vaySDqcOo7aE3Qm+zLK
foyxFDHJvTVvejzP9QZDb1bj0FUUWsMOH7Z/5gEe6yEtSD9uI0OXxZ0QRlftaqBhwdrqc5UejWY0
HUjYKrdvkiABMIktH8QTzHsOI+sffUw5OOYvBSQ/3cNk49iMSe2vnCFATjdK0uoO/Wqucj8px5uC
joHpreo2qJynFNqleoS9kKXBCvCTsQXaBoywRM8KwJ83vNAJRJEh8kxg8lSMArAcpSFuUkLvZ4sY
JLuf4zx6dKjYkrtRN/6BYwehnauC+t5q6rjYYLLgXuXs66/wHWfEk2HxbknIKBbRy7TGZGWTeoxI
qheZcxUVAT+B3D0ig9gvuCh2NkZd3tJeixBBDWdZOZ8dS08HBAoUnNkct0KKeXLV6Rip3zypjo0s
E+OuIQcCwmFJe7wrOE/piNJSyObN2OjAAfXiyacITUAQUZGXp6eI3vnaA5jclZshi0V9A5o2yr7m
IejZb8px+g43Q0Dva8dv2mGdRKbhfwoNCEJ01hURAqzYQjhfCoQ9tLEKUCETL5CAaJIB6vKSI+Cj
8kaMCmkbeg32dw+rOB9KEhbIuP1wGjl7Y6Z4kZHlULy/MSw/8X95BXUrFMs4lNHX/VbyRZ0D26pu
sTDITKu6kQ2WyJ97mwL4Lu5EaUHCNLXe0o6CORe0w7yFhYAJsaYPhehLq2Z97U7oHyBSMeubHLMV
TRtoovThbVPqOfRvULh8ot4Vgl+jD0oQ4kLMhwklSaIKSBA66U6xC2ToyIE2Ow/4elcBEimG3xAz
l/QRU/z75F06y3xd+haQRgLGMHefG6pUZOplpseflM+BsZJ5TqAWKDfCnAXJUtKV+SU93nBtqYga
hTd2zVOShrlaZ1SDvkycxbRDDSfMiMCm8akhuP6Uzr3BzgqrF9R01KEqrW6+ruyetDRC93XnIL4Q
PCvLHClmzFbi/CTHUJDXaG+JxzSs3JcZr4gg2AkxI+Uxcvoj/qGtBHUsLDee8qII/LsOpv4O7wyU
05tkfuysmK+/MUUfdM9qTK1w6/UTIqp4l1V5e8+1EwN4zrK8eBFVwPaEBRN+5YhxvzTToCm4pDOe
tBiSq0+WYXsmZISq76mopTOAiUyp+4n8wDy2eGR8K9zOjV4AGKFjNtp1gpW068uHvvAFPKEqISUK
B/VF4Fh/go0Mp5Z41Q6eWlS73HtcSsm22Dne96kf+70nLfcaK4LsqrYWyD1F0vSFAHY6UP6FRelK
p93i2oxmIgr/LXpgwAamm8ye6heIEtH4mLjpMNWrohf8yqVCStGR0PZHSy97Qe472F+hVIN+UldC
rMuzWm9nMmYILwG54HpuPRn98lGevB4nLBtPVuwV9OqS1in3opsJQNHmK/dh1MU0ZeoKlRdB0AqN
lq4Xhr6jo9b50Li3+EQTcsMAobObFJn7lZZzed8p0aOzYWd902+ZfsO8zj091F8tVH6M5wGquLGe
YXytSw5pdbS0VaMCVmijx5hB9uFPTXyaHuse1QiBMYa+ppjd1wcJQbnfIDWXgY3ymqS8cz13gA1H
pmXYv6k/2TC7DfQWyocUzHSxtbSGj4g+JlLZ0IsH2qu2kQafpIHGmxmNmD5sjbmp3IcgrqGUEsP4
a1qcyH8g4IV4VQRnztjyfLq8KQezAH/scjJjrIBGYeGT1m/82XZ/zLSU8GxmFzwHiG+As0gQYIZP
YeCgSVQo0nUzZ4O3IScS8h8vh8C7RkSZLjHqP+ZEMAw2n14TOgZIDMEEpFxAi+xRtgZ+FRVdUNQf
HdqUg8i2NmJdHT0lTR6AJBeYExEuYrXabKGiUNkNdoOEpN2jZCrXkm7cExh5M9nFRCdLh9yc3O85
yrOIW6Frme9oSvsQWPGEPY1DkT9nbV3T8Ii7KQBZueh3kt2C6NuFBKgwfDukVRDWC9JvHSfYeOcm
nkiurLiL2mZnTqU2XkrEt/TXsvNQZ2wD7p0T2lug8yqL/6aIR/n0CZ2DlMCY4PlOjJ2ZzCslgXH9
Mk0nZt44WDyUiVFnmw/A+VsXORY+8ZcSJez5BbaAE6CnE2dh91hgH/hI73YM8FJwg98obXfJfVW5
Cp1vkAr71GAOiYo1eCdcPW3vG8ZPFmYEMpq+Ty1Gx2Ea0GWFFipX7hSAwdZmQApBg2JRTwqC+Kbs
guJX6rseBQDL5p/QDZyd4/bUmpb293QC3m3XL3U0+r9o4bnF94GLAvdIcN2ER4Zf1085Ag1IyFMD
fPDtitJAgkwQ94dw5++JEZaQ4gjsIPZhTo55TcmhY3fAUm+c0RwO6WyWV3U4+O0TYJ9RPiwqAfW+
FS2aBZuyqyZsRTqfc0SFMOYfGyPIwkdaTIIxzQTOqTSwrdnjWuH8wqKIRDR225DWUtztKs/Vd5Xq
k6PQSbWtrNj8R0Prg0sPMh84GgY31bUzCwyrKIsB0JrZkjt4CqYJiCqa91aRkwR17A13lAblHeVT
UqHghKyGac/3tQHMaqMye/iSB9no7RMcLCcUnHwP8wQZU41Yo82e40nI4YE+A3L+vhjnLzlNMICi
Vj7HEzQI7vY1PSlnkcAkwlj1wnbLJxp07nwMIIAmJD2Ti/Aa52J1CO2+pnU0lTe0I/MaSo6dyx9d
6JTPrtFZCvmeabBngDcGv7HNp/6Tk9fdNSAefcA6x4C7kwgAF/mAFMHkaW8p+ecIvXp5P7/ItoyQ
sjLH4cWED21TYYIeavYZSzhiXtWBYCnAnTD3HmkwMceZ4cYGB5lnQ+/EoMuGk5vFVvEYeGWG8x5H
HFDJriC+9lFIOYFApboYIJWdbgm3ZnAYnirlOgGFm++Lji5oAAZZIZQOvvCQOaOdsO/72v4KurKI
W6oNcUVdYJ4BTsqDgm7ACPFkhu49CNjoZm6ytEDYwO2NT/3sDjibVZ5j3o2V1ZonzjJIhGRh9bca
E5xPiWmU/mdddoa9SE6I+hj6QuwqiBgnvHanW6UmerJG5NxMpFbNl96hB7umEid+UmUpomdsGebn
ytBEbeSCel24TOs9NonRc0MXZw0OtrR/0nuYyxMmmt5V1mGws0b51KMPFeNIBJUYi4MrtPeTT9wL
UJNICaSxjXTl0b2OM3iNuybTMxSWIWKLjqcK4TzUgBWVXyzwMEfFUtpycHlAENUb4rWVEj0IgC49
DMpD0pqOjjcB+5NQN7M7/RgPZJabppsHsns5GZ9KdzLgGWdLQft6Bk4e7IcYpg5+Sp7df7MQX0ye
pmZMAoTozIayhD140GQgWlFNDlCcGndGj+mmuZb4GmTGqlMlfZjKxRQEVftS+FP/ABkgmKvf2qy7
HtpiX07QKKFFtSN1ywLcWj5t+irMW/MR1dwYI3DfoLXfPEUSwbzPrVv04w1AHaMMfnoE27G/o3/G
BgPzPQKX37sdeGOs1jIovbfkejN+HEqbXpAiZIEQxAFjEagP9kT2eUtN3503XSGKb1FtFf0+VkZF
A8mqpOr2MRdZB11vhCCUr3UGhFMeaBeF4dewV5xYhwkT0ancWTn4OLv9/e9//e//939/jP8n+FV8
KtIJT6N/IYL1CRBI2/zXvy3r3//iWF/+9/Hnf/2bNAStSlsj6ULU5tlUuPj5H98fIsze+NX/SyZB
1sK+Kr/7TltVGzKfYZ+aqfXiCPIJ2H7wtCHO487dmN5E9lK7dO7HhL5WBDzp8tPo1w8jNEVuTCM8
OJ2Ot3RQXz8M3bvJGbj3vyYWcI+NpUrviwWnpd2KPpuyPY4q0IGrJCSk+MuRIeXbtjC1dCTy/VK9
Hhm7Oq81QmN4IVZM9nU24c/iAI7T2gmuIUf+sHxkri6PaXmvX1ciOyddS1EzRwlO4/L+elBgU5SS
NHhvnECG5saVnYN8ZKvsbEU/ltbTamDbcDSXjW19sgW8UxTxbS/ldpaaslBJN3WD/WthHhzKtDFF
rLojKMBpc8EnGvheJ2Nc9o+D1fnuKchIbK4vv8TZJ5OmJxEWdm1PCQXSynNfv4NggmY76M2HSVs9
8KRy/IaGXr9thIlglySo+TIJERwvj7r8qX+sWmkJ08JphSomC8W21LKq/1i1xdwkoe07xSOCj7hZ
lLmbXfcJzEJoxHO7phys6S9jPXsMXWw6Plim9jujS6UVq1XwL1O8Hr0DK1s3jVk8+sXQPiSZtB+D
ZoHpopL4wVDLij9/UenaQgLMczylliX0x4s2Qho0BFTx2LRkljnAjzVkonrXJd64q7XpPl+e2PPP
aQnFggRv6NqsS2GefU4bwZ5qhP7wgP0kvIXQW9os1DGQl4vyAwV/+kYO4fHlUd9OKKPaFPCVJQjC
bfP1W1Lj4EVpvj0UCSH6ajacf8KGCjZdM2P+cXmstzOqWKZUxlzbQv30/IxhbVYmJTYf6cg8vLFK
i2BVxoiXwEmLlpIUlLrLI74zp0oqS7vCUnRb9dlyUTDBHerXi03QwulHyO77tFBy0AMSkNjI2DGZ
TCNr2l4e13rvVem8OHxKDlNPLg/2x+KxDRCkwkv9ByBYp9KQdbqrJbK8AQUXDLcb1OqjYa6/Z471
ohbHnnXStLgO+MhW1By5DuyHgaTOQwTmE7olT57Xqw928jvP6JB1Uop2qDya5tkzVmEZDA0KFg+T
wqdkFWYOtTlI0+oqb3CBjNKierk8LeenLktcCw4rFhtTwjnyelZCUubZDQ31INjgoAMhEbRUBgBJ
O4g5S6SkDsoxaOHDQWl3EXa568sP8M5q59C0eA5KXJYjz1Z70ltwRbpAPzjdKI6paignlakPIrfv
Phjq/HrnoFQLLojDFlQbmhny9csG8eh3blY6D2jbeZsScu0ODD6JIT39fR6XVyXh3woSrNxYlo/U
RlGAEKjn7HD5nd8e2LZneTYPY/Lmpn121bVYuwDmH+0HY/AE0rejax3LNP0CpZ5wv0CVtU/NaQNR
NvofjIwpkGW5Lvc60/B6Brx5qD27VOoB3AdtUMMe9WakCLVz58S+pjN1V2ej/Suq3PLq8ju//c42
1xNXo2URUoC2eD0yN5QLZ6CxHkRMJGvFQzEi+hTOGxk1/T+Xx3q7jRytTRzrlGDH02p7PRbO0xhw
NK7/YAJn3JmNtyR0ob0HIt2uc3OM95fHs5Z9+epi0mArpeZgg5FsIiX1esAMxEXvmhldvsCwyitc
DmN5QK04+x3SWpQ7px3MY4bdDRpSU4DdnZ4deZwwt5s/NehO/lOAtZcgs4rwhL54jiBQVEM5L8sw
vvVC27u7/MBnE+Q4wNnZBdox+ae0vLMF2DdTh2qslV+JOZ8PyIXV6NvW6Dg6COYGofnRzns7njSF
wxdBu9ejYHs2ngniCFv0pKI56eFUmw/w1lES9RH7p1+BxLi7u/yC/zm3/vgivCFwJdPViHm57Hvv
7CTtgUsU4JeqK9rI7bOnjGzPTZivndAcj5Gc5RdjUAl+cCNokDJrk/1M43pjkr5sbSHGD+7086Pn
v59HEzCwHpE19M42npUip9IJ1JSAy+RZiLdnLX8OcemHv/2SDtyxDsdF4sdM430OXgalYeRRHxVG
Re5J4nr6/MEEnaU6/3kgEEiulByENFXO9iOdOgu0ZMsnCbK0X6MKDUZB4dfE4rRj8w4bSTDE1GXR
MsKxcZI7uzPM32kponDTZ4pG4+UnemeNWNrzPNs1hbssl9d7yDONgZh/bNk9ttoCuwlxXUdai7KD
/GVa1Isuj3d2CC8TwE1geY4D0FmY4mxNJh0eOB1VjqsK2ehsXdamQUkbTVlNyxtI/sGtame8rSls
P+Gy2dcfLFGxHApnS5Qwlvue+bcIwc7C9qZLsY1pwuYqHNPp2GJVhzCoOX72ovqWWF+hohXeLf61
P7OlVUP2K7mRKqrlDgaqByyTUBinrTOuNBAolIEt93fQo68UOEO8SmKTtA2K4lPDVYC8hHCuQcx+
vzyJ5x/NJWPmg6EFqUh6qKy+/miNQsqQpD09ljw6ljeOjXaNju64+PTawrPg4fJ4Z7eI47qO8myY
0aagF+795yD+I4gLRR1qBMGNo+t6vQnHk9rzSJuxCqC6rdJs4tr+YF2ene0MSTLKZS15T8u0nLOd
60BNoNTvtifVmuVBU/DG92NCrqhVzdqxq3GL1GLxweI4C8sY1NU2aYDlCHsRcjxbnLjmTRloT0wJ
XO3SOMwgp9l3Tkq35FCZZT3t0PsyjOPYWGVLvx5YwzruaPx88PLy7YN4JoojgqvUdokXzj5wboLs
qaF8nbD3MYdr2mxh+5CBJs+4uJ2u+aI6y4HV21Hv28gAjZ4MmbV2nJ50H9nNdUu/1fxMYdemPoKU
sBl9HeRimQOWF8HN2xiMX/JQIcjhb0zaat6PRqG7ubVA7HPwhF1tPpRotoYksBVIOfQsULIHFd2G
xGblhEgPYXtpmccGZSDcfTI10jKd4sJYUtDIjE5Dl3U9Po4R4Po1NCkjeJID6szPMdD69BNBNWqE
4zCOnVhhIoE29+U1+2aPkJp7tpQo1ZDNCWeZ4j/WrACthycCCCWnyemNJv7grGguIoYj5vInJRX3
g4+2LI4/DxbWPv00U1j8cPlyy8Hzx4BJA3MbS7LsZA5je49UbvmIN2rwwShvrrT/HoasWrApuGnP
3qtEvCUGbp6dgGpg50zN8FgriVuL6iWuz6U4GhkSi/iAh7Ce8CxJy6xZ63BKPggtz09yHoRk0gYd
Y1F88dTZXT8mErlLLAJOgaeGZ1Wl0S7HnvqUY8jXozK/KEBGRXki2a0+mIR3toegKOVQKNBkFOdT
baHLV5SRhW8IxMK1k+fRXYaK0XZYVuEIpeMI2kfjF4kPcUox5tPlpfXOlyaTkawrYnkl/3PF/PGl
w6wR85SBowxyC8AraNDspxFl0d+vYAGkzeSaBMFrOmexQj8UncaQnC89Q0xE2HR0bqTrT/YuiIfg
BSA/DgCX3+ydTcMX1agkEjMhG3O2uOImHMswC8NTo7DFUX1zBXcQQH0HrswWeGJcHu69xYz6smWC
/+YHy/n1nqnNZGpphoWnwUm5Rsek5nzzOTzGMdkh8oBVSlqisDHF5XXg0xyY3Na6M+vqx+UHeRMV
sJgpjlNx0s5SAD4PS3o1gh2og+yEgKrAYn3Uo3uCpjMmXxSepfOqwrdKfhsbMHtrcicRbZyCWvFq
dm0j+Jno0Szv/E4gtopQSz07xorGhi03teUFQq4KYsn4FEfzUN7OAJL6u8rSEP09E4mjZp35nScP
Ra5q8DcAapHmvPyCb25wLlNJkZ3Qk1BYqrN8H41IfKQFJRgXrPqvRSt23/Y94q7AhjAAvDzYedGH
e5TZ5IcNgphyynniAaYhdyMuCTTzUpnvQlSFfsDwRCQ7cSfnwKGmSUbx4Zx3AtRAtbhz9U8lljzp
Nb81fxRAYfy1dpvoBuNsq9zh5St+xMSw1gdL8J0VT05GxV2zwxwKgGcrcCpMKL1NdEIJc5bAtLGs
VYFunu1ZuMVNS4Xu9+XZeefcdJgVpoUUUIrzNT86saDSbiSnYfL6Dd5CNoBYHZ1ijrFdKUVz3cgA
r8MyiJ8vj/xmEeALLlFR5djmgqLn8vpdm9TCmamKWIcObrOQeESQgfvsoqsMkPfN5cHeOSQJ8G2S
Lwh+ksLq68GkDRfAKius9KQ7HlvolWtrSv4HlxDnFI0jrYRDYnUWzQ+4PPQRfOdTMyfUMcE3Ax01
LQMjTySV0FHocB2agMH5aba9/ILvfUdCM9MxOS+XWvXrF5yB5XitKuITjkIphTtR7FsUhzehy/BZ
A2cVdpRaB2Ie9pdHfhsb03FYzmkWLPeDdbaZgbDLofOS5NS6qtB3oUH1Z4szSvgoAkFPd8SuEX+L
YvT/fukusdRy35PlQ9t5/cp1qeRUG358KvF42SZDaawmwOzX4xg7v0Z86LDDCAooLVRZyw/u/DeL
d6mTU5s36RNSSpPL5/jj0gU5HkRuN4uTA4duXfCr7mfhowQYm9kH6dWb+SXDoRlp0QXkJdmir4ey
gXTk1IfECVtnAQEPYycN4nwVOM24nVDeo+NrZn97EDGpy6jcQsD7iVtfD1qnoPUnU+pTinTHFWkW
IlYYA63yuY32La2PD+bz7d3LlUCi47iUz0yHq+H1gEJnGOgkmc2VB3MAYiQm4nH8u3JwIcDCZFrl
Ucbblzna7SFED4iOYleMSNb85WperiZLU3ugPcCyOltUyokT5Qe+OjVt5e2bFmAnqhT5RtVargDq
mk859LQP3v7N5l0G5Z5a9g9DemezHfkoYo6mL09pEzsh2N1uBiszEK+vPEL3E/qGiFFrO9OHGuTq
30Z2jE6nkkhDEP5wFr+eemVaNad7bCO4RB/+pdZ4ByD+URS3QLISJDKCBqrB308znR+HM5IeHvW5
12POBj6OWdATzGEdBh+lire+UXh3LmYn+2BRegMPm8UfrOp3dq23RJI0upSw+Lpno1q0NoagVafJ
zKSJGFXToOsU+BRjrRAY7eV3XJbKqxRsmVfUINlCXOZcP69Hy1LdxYaRq5MqORnaUOdrevbWLgqn
7xItw9Pl4d57OfIAwkUCDy70s5XbQWSL0H6S6EVM2boVEWZ5JnCWHHGCD1KO99brUluVgnCZSPks
MK+sapgVrZVT2mESYcrOOxiIde9ynctjC+L9uY0sa0P5El3Ey29pvfuaLqcTORcJ53n3okb5APnY
0DtJdNczF3DzXBZrhHHGelXBKvG3XgQKbYvThonBLga+CpOIwJu8LSLY0kGi34ewv+L3xkhkorI3
mbs5R3LiGXCFLz5AA7y3CDQyCpxu1Fg5xl8vAr/1/aCO4ALPLhjEHuwnQhk6O+QxKc0UJsYH8/Mm
0GHRLcAJFhxpk6fPcpgZDH5ZTQHa4lnb/sTUsd7DR81uL3+F9z6C65iW64BSZCWcLW3VumNlmrU6
tUXVPuKylF21LeJOUTOrD87Gt0NRvbCk1EsIT4Bz9kIYE9gGohSaALU3137Yim1XKaSeo15+cBAu
y/b1hl0KJSakY9dy3kJeksBuasiAGuS+C9oqQAVZi6j9DD6831E8dbcA6f3NJEvoMSaaLJcn9e1F
z/CarjioI0DJ/1n5f8QUEq0lJCdy7zSF7nydluomKdG5pcTm40gP6lCECAhcHvPtTmZMgEWaNUpk
7J6FjWgxYgo4LXIVlOoezHlExUwPEpNGnd/aBV7LzdDDvy6MH5cHfrtOl9iJlbO0IReY0et90bhD
WVWAgU5OnDnqplQN+uioJVfJ58sDvbd+lmx+SaooI5wjKXrD7qtJcl6EyEOc8O8uryMnfK5Npvby
SO8tH6ZRLVVbPuB5npmErRlNInBPZVgbANicFkvKqI6vrGFAMS7Jq/4+SXX2dejM+JfN3Xh/+QHe
m9MliKBA4wiSgLMbgNy1NIxsck4IR813PuqA+BiR7//9GUO+RnjoslPo1pxjjfpYK0MjmXCywzju
ETZtK3efUF7861OGcbg/QeNRdKZJ8nqNUL6d3bnUuFuCMv2m1ZxfwSSqyeHMn5dn7p1tQLDrOgLc
3/LXsoj+2HpahQr4tGefxnIytr5pZTtq3OO67ysctoGeEWNjvWzTKv3gm703MqEfR46jJR9v+fk/
RqbPs6DDOXNgjGdfUUyKN17eQvLgPkWxNtbZHlW/bgOk7KPm0zs7g9ok7S8aksAuzndGEfXQScNO
n0Ivh4Vl0N2a2jTZdIMb7S/P79tbkHDLg+PJYWNSUDm7L8LY6P9DuzxBHaaN5U/RcMgURRXqxEit
GNgFXh7wnbOU13JpEHHv8vf5tBpoUpVlzPFiBUgp9/axsz2kTSKJjeJQ1BuN6sflId97R80hY7FU
WUW2fP0lyRuGClk2efJ6JLYD8LNXSkBdMHWhkJhJvA+Om/c+HwgHypQOOSjAmdfjIYg9m5Os5Ekq
Ue/gLMINnWf8SAb3789qurIku5KK1NuyRtROY1WavTzNhe29WH3Yb1x7LD7Y7e/tBJQ+bIpCHCn6
vMcmGgsNQMRXTmWFeHLlZcZnrADyTdAXYNvtRjRrhBi/Rdr/S8QmBwt1CKldF5ifAuh3FqOhXp/g
z0egbgH7zVewYJ3PTeG9CAuItRqhRdRLWvbXy0UQDqKWuSQJ0lkO8z83ftHqsOwTaqAUrPZtkAQb
5RX+U4cmyaaCmhl9EBm+sz4FYohU7j0+JIij1wMiTgB/eyDJ7NtGYXId9UeRC/+IL1G68+zm+fL7
vUFfLLOKzisJJTrA4PzO9oMZ15MdeZ08oenTru0gRuEGpOEmGgZYCSOxwaqPJHobvdKkCn19Uywc
n4HeL8oOYTN8MOHvXM+CAgNNIi4vtufZVx7xWZwKZ/j/nJ3HbtxKlIafiABz2HYOkmzZsn3tDeF0
mVMx8+nnK90BRs1uNKFZeWFA1SSrTp3wB+OEr23N1NzF4H0FJgWGqo0t5EH0XrmroTEcKjBYn1w7
Tnf3X8mNE0vNKZEoyOYApZNf6M0nN/3J9aNW6Djh9P4+Ypp+GipRb8OqCBYe9kb8MzRwq4wcXYAv
+uzqRD3QQJ+01U9x5qpnOCYIorat/bWIp+jv6MTjY2N06kKUv/GGwYwDAKAikFF3FnQbz3I6Z7DM
U66i44uguNdO2EIg4bJKK2xlVx2Kgk9Bg+rNGml25+yYfdguPLk8N7MknvsUHI/FPIyzPPvMKE9i
5apTAI2YLX6P6t5/nrpQn95/msDNWLRb5ZgejZnLb1mkPQJ8hWacNN9h7tIiZ1qUtQ4xH0KekTPp
ff/e8Yi+IFX4moSqy/WwKe4xj2X6JRQt+zMopn3CRF55KmAeLNydN7apHPTrsronlZzDQRHvCxRh
puZJpXO7Rut1wLeyQT450EOky+8/142oRPIBBEeWIGDn5ed8cya8JJ46o+TWzMCpv3gdVd0K+h8m
SwYWDri8eq6/sOSN52NzUmNxCLnT5tsUQkzMdebqJ6hb6oMorJJmX414n4266f2nu3EiaGVadKf/
Gz3Mdkkd4enmxz4uT5rE6FgIb/SrAGvwDcQ5GN5GN3xXjN7e9UgaUGKO1qf7P+BGHIAi5zJs4zQA
vpwF4TFKnTzyS5iVYT8psOMNCX1D8wbVDX3QkCcCuZOs4WW51cIJudHSJdrCcAJuTVFERXv5aaEw
V3VVhClpkOWMsAR9dOZUG/OlCQNtvLsUF3m+KEyeel2L152Ln7c7he5fs3Hs7f33cCMqMEqlxAXf
zMZ+JZ682WbJoKhU1WpynpRE+8vOAOyVxtb7k/m3q8w7qR1CRC3i+MnZUmN/o3uDiesHotCNmxVf
Hcv7NEWlOLVRvoTgvvWZuVgcThITLlggl6/azAFyenDWzz2MMPM8ClQcXrzA0j4ztEx/NIOKCqCj
pc6wkLTdOEty+EO7hEIeqa3ZPRM3im6jSxmfUYAQBzev9X0ca1hWBNHS/f06SJpFdtd9zXRdB3bQ
PIFpev7PwOji7IjUxEsFVCumPVGWYW/Rlm1THjHva/1dgEsktr5DDsD7UFXwjSecoyEULVzn16EL
3CTTH9mz1wmTs+s80AQyZuj4nI1SwzVW18QYrVVyvme2V/Xk9NPwz/1dfP22JV6bYAlPQ4LYZ+EE
UlRgqUqMI204ZPs8VaNtZWX1xtHNpVzlekcZlkd7RtKwQFB7sw+LQ2uDyRCsttiu6p+hFuUIeXJE
EfTJGyjnoZ5t1NFDNPHdjyiBhNzg4HkgzsyCRmeXbYyNrH8a0KMT3KQie2yjMC/WZZIwsr+/mvxr
l1uKTg3jYPauBq92vpoBZRXXEdC16Nq6TylKaFu/bLGKweMb8dyxbZu1XkqYOu1u//f9xa/3D+M8
SUPgeR26C7PYXMDpcHrsJ09WlNHhS9txJayyg2Jve6s0iKqFFOI6Bsrqhkk/LUZugytio5GhXocn
z6nxK5qoVqrve1AsC5H2eo9ytdo0hmUeCHdpdip6R0fBFwvz00hS/bGo3elJgUJ+SpvcWyppbq3F
tabStqHVTWZ/GfacyElL8E7jCYkhCezIUKFG/BuacrLUnL2xFIWThMxzmMB6zfKvGCP7pkdO/DS2
TvQTq630Yx4r6UaZpnhhU95eCjE9JoHgTudxDkOOUkXrqkOesxg+IiiSH/TCzLeoii/hn29sQRgS
EnJCEiuHnpcv0K07rPq8rD91iH3tXYF4dhb1YD4K9AGnvmkXHu2VBHF54CzG5hKQ4zC0R/TxckGI
xGrY2353wk4ww2vTtaLjGA7+58KsrO+q8LV9EI5dvBIZrRM74B7blJneH/QUrxlCeYkTLZ6790/i
dbCzCDhULoCR6MHNO2GZwBpOjzG8QuoAUQ19DLZO6yenECkZdDiGPdKg76R50XSAOgh6mUaxDOfz
hL7NzD5P0eU8Gej3/qOAaP46VCHCmYhB7LQar7r7z3hjV8nUAAABBC+bsDN7896Ask4WtacamehT
jhzykR7/dHCcWtv/P5aCCgNwgVqbKd3lUpHWDl2Yas0Jma6Ucjvwj4YSmLuQwmxhvHbrqQgzpmyj
yN7ibD9hwN2iexU3p6GL6o+uonl7El7thUaHu/ACb2wSh0Y0jRNqIseaDz0jNDZKtXKak1oNCM4r
wjv0DoaqThj3j6IakaqaiveX1DTc+Frk0KBcqDgvX2Xg1cJ1MlWcin4CbrJB7cQHipbi2pjhTh2i
tYz/2RDuGd0jhVV4Rur/QZelrBdGvjciBbkX97IGKJHOxCwfaNsUl2NRgAFH33d8bnA7CI+5qNCi
o8hRkEBtTT9dv3sjuQaBSYKaWHd+PTv1SKNhMuuTY2TDfsR1axehAXMwFXST7i916/nkK6YM9cgu
vdm1hSnXkGAbRXYu9XZ81fuTT5G/BXc3omCgdLv7y10nHhZTL25HhlJM0OdoWr3tKBtDS5w8Tj5i
/BDcR+wyDmVePGMvFB1q6dSFuk+9cDZvPidpAAUwTYQr4AVahfmo4M17GmorekHYI/2nt61gg/iC
VFUsxfb+g96oAulQy1ND5gskYH7FxKQZZdWU3cmChQUALU7wKU8xE1uPfYPKTC0wKAnGyEVZMpsG
CqYs+JUIJfkxaEl9vP9rrsMFZwlqkey3glSbh4twRM8cNZqJvlvVBxs82KYnr0uqca/WWrG0p64/
sjy56DdITq3cW5eHtwtFPJpppZ60qsDJLE6Qgd9gVGd8GZEQf/FsFLcxnYqTjWiTcgHxeB2uGAu8
TrOJi9y3swML1EgbUVZST8xIqrVTx+UPrRfR3yJXEJXxpFOw1cTuz3e/YKDoJNS0VuBTzXGWMVKt
ptVjyhtoaMqZceN+yDO93rhBnS3s5BvfkgYnwCVaVWSAcwiRW1tVaFo0p/oiMX7kzjAe0UxBe1BF
e+/+U8l3dZm1QFKXHC2T/rnKx7z8kAF3pJTUH08BiOkdY1UL5ebcOqSg/w5Y3gIMqBUwMHE5IDJR
5gtn6MaTOsDf+ZzcBVQLs0vARY03k5zSEylTsa8pRVY9tiQrROWWErQbS4EeYhoCQAoa3nyoVKuK
Qe6ZVKcSMPxW88b0c4Y7EgaoIloIgTc2KE0h5oI0pygZ5vMyQfsHY+iBp0IYFXj/oNQnMO8Z5vWI
RH/LSg7yWXBcindfZcxbEVXQqC9htLvyHbzpBYGPjcYwxPvRwB0E+FLgjA7JtTNNmwapvN+lJ/r0
nWRbsM7gZWzDJKWXRKrZmg2WhCqG2Pkp8/oy20+V6jFiTrrOewjNMRk3BV3fhWB36wWDz5JDV6ns
MMdw0hcsu9SlEz0luKX6lfUzQi165bYOWuh2+SdXvCUIxPXtwmOiIwH8Qd6k80maNkjzIc/PTqIy
6kd7qstdM+gZJKwq2/dKvSQcMF8PuLHs6klWFU09d56VaC1quvbgmsdRS4sAcXoDE0vsbcOgfYob
NW3zlRxRqQs7aB4P5LKMFuTYXEoFzWtctSjyEL60ccTmqu4O5YhO7TozhI0WdotqbB5oEOEyy92E
DPC3vTv02/sR6epaZfMj80gDCqwJIWGOChYVJrxTFuhHrIMamrnVkPcvwgK/tPOmqFI/Dhh22jtf
8Xx/V6IagnNWWibBY1/SY9+GaNNHC7n4VYOO30TDxpDwWbhQ0CUvD1YY2AEg1nI8pmVlrYogEOeB
yeragjYDlCLE5waG69rFUYoeXhLsSxzW3lvSyh/BVStTOJhKYFQuf4TGDa9EsEmOPTCdreOyIF7i
w8lxmt8qXsYLKer8jpfL0Vin9JB8etLUy+U4vNgbZXp3DO1+EB+TzEthJ4UjRuC7mm0SOyu0axN8
mzF9i0ZGnpgiLGxH+Uhvryd+A7AxWhMcchXk3+x6QrA+wkPD7I445On/2tOYfk1FmD6JOuwWHnfe
Q2IpGpDsPFAOTHXnnNQJoz+17q0WjbzcwWuiqrc2BdjC1XB9rGm1MD+UeQQBbJ4zepmVM4nvu2PX
leOjSKH1IlKBKU06qCsXcbvV/dN04yNKwRUuWVmK0/e8/IheDD8z16b2aPD1+pcuKcjH28wYhwyz
w8xOT1DcdB+DRHyLV0HamOrC5GAeqxnJky2RykBsBgynzraRXSYOouNBfWSTxVgUxGY+pjvodZBJ
kspB+CpXohYHyszAwntJU+mKcCaX59G5omjPkOjIF/TmSmxzr3PwZJ+O+HAFunfoBIV9snKxf0p3
qGkL9+wy+1O/5CZKebTT3ab0+rWY1M793mK0oj31k+sa+9TWI+W7gr5euTM61M+3iop8wb6GYBaI
dTDQLvgd+iJOP2pt7GDNUUgi1A/Xw4j5U41zOTKaUYgI53u/MKgSrgmN+QzHZJ5CmZEXgfcNmH1F
1UsetjhBN3ja1EoKm6Lr8nPr6M3O0CJlIUu9PjAGeFwJxyNCyCr+8s0mBp7Vgz36R1UFSRpTe61D
e8y+vvvxWIXJsElRx+6ZfT+BaXChm61/xLJOj1dB3UqpKLPr6Rq2VunuXRtw+NYZEt0ES5oFn9+7
PoAS+BukGeBmcT+5fMrQKfIBipV3nBwfbiiRSqzajpnTFCb+T9wBg00SpK2HVJfdLPHTr6MFWjaU
M7TuoBKSTl4ujiBfiabN5B2HTsMeSLWyh7hys4+dht5j5bLq/Ye9sR6NGOT4JO8H9oL8/zeHxUPj
tgvjwTnWSYWlcWEYHV6nAnJZXSoUAHVQLWSPN25W5HJIOChDJKZhfqnZtk8CXuXOMZgaSQXB7Hwq
KD/UkRm5U/kG4pVVWDDIAEwTRSTPYwRbtdfC7DGpvTRfOE63XgHYchrUnE4pqHT5CkSKHgBDel4B
DhQnJRheEAuvtn6nJo9ZqUQL2c6N5ZiQ2BDHALZKysHlcn0eOw3mT9YxGOJsFTYQQ4pgtLdaoA2r
UWW6cP8LX+d3AN1oWlC+67K7OLsPBpN3iSlNcGoLnAxWU6njRoqCiPbTLvz8oeosG4uv0ey+IACP
KZGHW0l+uP8brm8EbgPWh7CIysVV4MhsBsm+UYPPGrTi0NaYtSdRmOLRQJMkDxA4TAl37xzn0kNl
nIvuI//KclNGszdbO2PIRZOgD06I6XmbjJnp3iucfAexf0nd4jppYSlZnsj6hBnY7JsaKn1nLGOC
E17iir5DgzIotpYKT3PbpbX3XrArT0bfUhbwKI7IOc7lk2llUmJlpGPN7Cj1EatLZZVndvIdV+Ol
xsSt0wooiPYS/S52rDU7HaVvYB+qtTi2Wda0MxL8O3MbpzLGxLgO9L25jgeEURGSw84cJhIGvF64
u799brxebhzKagoECYOdPa+fKoFadp53bNq22PW99eyOU/zgg0B5fywgYyB5IfDzductnyj1rMlC
xubY8T72bpar5UoYWCOs8y4V6zTIonfKTRJ10O3hUqX7SxFPtXn5MaPJRJq/VxBMGzT9EcSDBTNf
qw4wypoFXYkbH1M28GgzMQOXh3G2T/Wgz7QAG4XjVNb0CaqqVv/6ZaX9Y3cJzigVvOmTOTYDFs9j
qz5OphJ/wwjQXAhJ1yHwlULGJgaaRXkjQ9abk1kWU2NAW66OQ6m4NGobdLNEkjy6hRBHjQp/f3//
vOq7XhYVUNZIWSikGBVTZV8uGGfMa3s0lHFbiSCy0QHKlOKEJLljv0y4UfDAhp+hTy61afaNZ1bK
pwE/lOrB6tWk+tevlNE62dGo2J96vFGxrhF1Zvx04tYOMObpjTBam34bZcdBH8t252l9jj5zJLAx
WsW6jo0nvoP4+q4GxrlqtBqDwDO+hZ6Dd89eE1Ud7iwz6cDrw6XQv6sYxv1GYwuHRReVcGeb9nGQ
fHTzIsO8DwkOdWHjX0doBIzZFVwVEC5ILy/fUG4UOi+C3x/Vpb/3hukTE9PhwGAk29UjeF518IeF
3OP6WJOqS+E+ep5yCjVbU1FMfK7tBBVXfBw3kcC9Wc0tG3crmpD3d8D14wGXIq2CeEGlx/B79njx
mOWhkqXHoRr1rybmFcGmSdx6WPuO3g77shvAKE+CeLqw8nU5xkwfwg6TSs42+NXLlTMvyITAM+No
owA0wFkPVNAnSoB/C82QZOeaEbaRVYd160SMW4icN54bRjgiAQwvec3znhKsr0pwbQ1Hq8sMhLnh
EtJJGLYdnZ3HPHWn51wSse+/7Bvf1WMkwWSN5iuMUfmj3hzvFqg0M3dsqB19CKtDl0MbPKh6EaKN
Xb//LkRizTGQ3JRTb+Zdl4tFAeYPo1Z3R7VSra1dYxdOguOtpthY6lNdvcxXUJiONoBDWcCw63Ip
B83mcSjC5liCtcRIM6222Pz1T0Ogaqc8ThPMVJMlTOnVy5TYE3o/TLdAiTHWny1KXWn2RVQfGz9A
9Z52mPXkVKNXop9WBl/ufzm5GS/iJApLZOSglQCU8vlmTxiNMY6b+LIc27r3tgPzraesL71VgEQZ
CnZOshkTske3zaVHd2UuBKHr+0kWXhJJIVv2+AbM7qckAhaF21F1LAwI6wjie3sz71P0picRfkDP
OF2PzJ1MfgF+4husiCsdV5F3g9tJzsH/0c1nfsBOnmvWJF6BgbKriWM2GahQNK2F8QE+4KsUHduX
++/86jKUa0n1EIPJMD23WRRsLR11TeR3j9ZogGTN8cyMV3mDfOmOiGLtzLDytYUTemtNMOVkOgzV
kJ2eBaXARGFD2H51rGqrDA9lpoXDF1so+FkXtIU+OdDm3zv4ke/UZFRJJJKj4rlequ+kg5K0VkVj
ry3+2nCo1vYU2F/GFo2P+6/0uqHMWiQXbGRyKzLv2Tst4wjNxawVR4UvHLdMZ8s8DdapaGpatoo/
agcj1L1s65al94VEvbS2YRLp9ScF/1I/XtVGVTQLsfjGSyexBHIF6l12WWc/ClWRpsHUOjvG2Lp9
A5LY/aC+D5UVsL1uT18qqN//mWliU2hKXSJ5ri9jR5lPlqMURnZs06yqmU4PWrQJ8WabfvhmYn41
GkwjF3JMXZ7RyxgC24X2I6QJgy09L07UpDciizbZcQLYkTmriYMTlWsLv8IRERPZJtPDtBwRhjVw
Knq27TzudxX+bNbTWOmI2TTW2Be/NTx2jHVpaU3w6rMY4+3T2nRBvChQvXbbh56H5hwOYL21CksM
y15UZxjEoZrsstnf31E3vp2UwiWHcG1AR/MJRVgYtZMPVQoqt4gOuWLph0QRw1YvrS+lG8YL0wfz
+h3SLqZkRYBXavDM4mCZZYVWRnF9VJnvnZKhqc+5My71EV8lUWefCnof4AmuNG7qea9dhB4KW1PV
HzFd6ZwjFW6OFIuKuciuch2G3L4Clt/eDAoeCS8VeqnaKSBXQ0PaSPPkezJhNPIRj+je/0p7xgs/
xCbub+PG8nJD32IlGOD0l5ApS8fWocSSDdtM+2j1AzEdPqiLJvxYpcbWihK/2YOyj5QDlFE6brnI
K5iAQA70Q1SanYYNdOlYq2RKR+cZWVsVhRw/9aYfTYFHLR6YmHr9yhVNDbeZr5vlU+hpUbRNEezo
11GNJ9Amdatp+JqaJpIvka53/+I+kY1PU6417TkdQ8VAptYIJ438PMxz5SS8CrmhlaYjq5GswHVY
3hOSh75LP3LEhOj+Jru+6hl8kCtK1WUI03NAB1gWfgNFwLFBTHc41KU+4NEdhFG6hjJT/72/2lVi
CkgYyAG5MOpwbINZYgGDPBg9htbHwU6dKtwgJG5WH3Gqd5x9Pg5R8repgrjVNi6WZc42GrBW+XT/
J9x4YGDZED5hKtNZmMcnpRcpcOSxorcw5N8MKBXfBJYzmJ5irPL/WEqeJCY+MDnmN56XZ85oR7k4
Nkqmad8mCBP9dyUhQ/13QKfLfL6/3HWqyKuFm0hL8VVfcNbD7tsqLgEC2EfM4OrHTOAFB8P1mGqi
fcRyNV2BHrQWIu+NNWXjmLKeuAuZaxY0zBiMKp5UmMKKMW83etvoYm0rZvalC2pljThN+zn0ML25
/6hXH1FSx8A+SEoOpjHzYp60xmZw7NgA2XLz0cHu+hQxrcbOslm616+i8OtS6AhCrJXcvNmWFXHo
1who2Ic6VKqfZu1NYovLZvJRRwzlmBlTt3Aiby5I0JcS7zTj5zBJowhr+vSKfbDN6ZeP2vVjj1nX
RnOnP5muRl/uv8nr9BcJQQI+jBC+IVAAeS28KZzwpZlwl3TMQ6EqybPWWup3syWZ2MZJbofIJ+cF
Nslx3/hHXXEabaX6iEZtcJ7Vt/d/ylUhYDDeodUGPBQSDlf55S9RXb8O3NrRD32Hz+5fZQzH2tlm
rtvHzUM5WHEg9chS9WmKAbms7QrQ3y5OjKz/dv+HXO8uj6IZVQ0563Lg/Vz+EK+tGWBGuK32Ux2s
AiNU97pV5/sOLM3x3UtRPkrPHrazCjr2cimcb3GxLzECxe/WLWjbhKlhf9ZFYA/fSNNc7+X+elcB
GBUlKf0DQpP5C3vscr2YmfE4qEq7t2O739aZHf4aG7ykaP2IfWiW0LXdJjibZhlt7q98PSLlCOEk
ANQCJRHtauSR5pMrkLhp9qFTY9uGqMinCLPfs2L45ZZXVG7guKLwozkNQGfNQTKxmB7qWo2Odlvg
I2eiHwowIdugT4eYV1YWxxRlZwozr8LstGutZ6vsg6Pa43GY+kJ/MrXYWQh4V6dTPgXGVhDAYbsz
Cr18gRFwlcDE7nDPe7LPYVVVx7RQ43WM98MOQ7Ml1dgrwD8JEJgQRFWpxYEmzEMdyYCd92UMqMs0
w3I34m7ACN3w2xS5yWmq9ODzgNJoexKOnwQfWpD2KZkCcJ4HF28O9cUbQlfZY6tJq22lIKZkLlV2
r5noRU7HbyR8IKVAmQXUeBYjFTSCrWZoxb7GnuGk1aO+EiIUq7qKinXYK9EvO9ONrTr1xuNQ+BSZ
6DxsmirG2baM473Wqu5GMwO8qMIwfsaA29zVllVt6qlIjqj5Jw+4D2ICilbyF68p9Z0nImudEhyP
ZVjbKwtb1R2QEeWAXfC4sHOv4pJ8Oq5vF8wSgmtzGTKE/hAQKhSxzwIn30CvSh9e/cKLUugbP2mb
xwHNqI3atM0Dw7DwvSFCLk+7CfEdOYCfX0CJ0JAlHsJ6nxUjkNMqcvehqKZ1ZxtLddR1dABcylTA
IGWhFJgTTjU4fkNpG/GxylRPdBstiR1/11tiiHfGVPjFk6vbsfHDD8J8+jkJ2n/v7gnDQuJ0Gcx+
SGTAaM3Ol5X0aipyfkKSDucwKOo1vqH1o9Vn1am2OehKM02H+7HpKouRi/LAkLpkwJ+Li/cIuArX
DpKjJ/Smi9aiQWkcZXG7cA4q9iLT70TXszhZ54kp6iWl8avrBiEgdpccj4D6JVe8fOSxF6VeaKp/
UHq0wFrLAd/dOcmWPlOysJWvl6KTyAyPJo5NQJlLhIQUM3aUjd6hqO30QAtRf0ZBw1lPGPEu3OZX
gZJLhsY3hZ7s79OLvnyqYMT/WHV87zAkUbBTM0Ti3E63z/ABvopET9473mE5es3M0EiO5Dz0crlk
KHBYCqGUpBDltypq6usUMbWDEuKPpZQIFN/fMsbsVTJDB1FAxvs6vqA+mWXb9DFV3zR65cEEJpKB
Di2q/iHDcCbZhW3nVrQPMwdBXtppgVgJRy3zf3D77dV9gj+kfXZ7U0VdFn8ShGZhLKo78uh2+l5S
lP5LSYlJazxZYJYnytd4a9qJPe4toAFTvcFtKnkY+kS1d9pQJuHKQ/m/WvvNMIxYXU3+oDx5sJc/
okpitod4hK+4RoibiYfpg2w4OHFpDZuprPxgHzW+k1GCZ9pkLCE9ZgEFhi34Dml5IJE7sty//Cqd
hek8nZ/gQU0Nfy+E+No1lv1i+IOzdszW3sSdA55n7Jb6XrMTzcIUmORv0FLJNExztrBGFfvaV0aq
LEBIQ9V+wrFRtlXS6EctNPuDFPPY3d8SN9ZEkJMYbciNj3jL5cNilRyV1uRWD0Pg2ocgQq8gb0v3
LGJzRGQ8SDbA75Zoxq9Z8Zu7FwlwhFZZUgI2Ea+cF/BBx/VuCWs608Ax1W3XuZOOLU+TFszQtDH8
Uwi//6dKFAM75aJOzbWLHvmnAHNjBBxiePbrqrLrejWiF/pkVlUudn4WOs5jUAbuV2sSevCtiDMl
bYjEgPmQ905DA4PyLBwrPNx4FeXKCzBWfkInq4k33dg47otaaW6+qdSiKZ8Nt5y0r6IvuuzBwSss
oaXij0mxzlMw1BmiuF7LTpSC8QHygALXCowdelCnn+jsodexViu7BKLjlN5QbbSgzsWmxW/oXNdw
13bcI8m3rkSmbsXcvD8iQz+p24hr88MAle5PgqPdXw+CoruqMcN+X6TjC0DqkvsMQDgT9blsncew
pB4gop7LVoyfrHIq/mn0Vpxtg2GmJ5Xs7u+zq8iDQJ50EQBEjbkJpcrlPrNQ5YwC8qanKrTGPapj
8cM0hcUeRPC0f+dSXIacIryCcIyRVJHLpabEr3KYs/5DRTH6WRXDuErssPmeDsMSm+FVvOftRgbr
QWMGqY1X9RuQaJdrJZlbadRd9ZlAUlCgGGaTnSy9V34YSmyWK/CPgMT72PA+AT7q27WCUo23F5nT
f3FTPUigtmEScmhc2rzQg1DEqMZW+9aMjbYEWn7FA85/LKUUvAAYWbwkefu9qZobkk4VzYjyrJpV
462r3umztYZmg0NbeAofsizK488ovzj/9LWrB3DvSk3blbGSqxskP7NiE41mmazEVLjGUxz2zq5U
YeWtSOsdfdfYmZscjLGokoUodRWSJfADABzgFnCOJB2Xv3wKChrWVWecq8IcvwNDKE9dZ+BLrxop
WEeI7aOe/1RiUS50w+T3e/vK6BBBFiGVtaCx0f2dhcc8qe2sz83pDOCmOw/DkD5MrbMk6jZL1jmM
shChJyQtKuH6yCD95sMUbYn9ZFL252bKxCZxq26bmcW0cSblV1Wm2UErrebj0PT9Gq5ec7h/XmZJ
z3+rk4cwE6ZXxPVzuboVjg4QJb07G23XaSvw9UggJq61Rx8XXoEvndbvr3jreYn/ko5DeQCy5XLF
YcynQslJlbGqxzldd3tAPQbq5oWHPmdQpWq9GrJm/KAGuA11o7e0n66iEc7GMnOm0Sfn01eACg2N
erhp2rm2pm6jJLa9opb6t5m8JTnoG4/KHESGIWbvsONmAaKBb5nkaducQyWoMJZgUqOaSr8ZO2g4
CYDSnaZ24ikfnO/eYC8Vua8emrP9K0M9g0u+L8Px2ZuuC80nlMTNufJE/rUKBqXagq4P/c+G0Xvp
CtiK+cvRJhGvusbsilXjtaaHPKvuGyuZM2gvASOx7lC1TVdtzNZKsO/QlW/ciF6xzRqrPU1eg4GZ
rUUB0mpCaOaDg306wytGA/HWybr2l5nbarJGjKd4RgpVT3aqOY4lmsityPb2EGr2um0G/52QAJ4c
Vj81Cg6NAPxh/FzuMzh9g6VVQj1beLntM4RFV53jd0/MMvqFLX19iIjfkpEoPf4g+c7uN1F3mjUy
DTgXTvdvXlH8+31gvpLt45VVqsXv+0foKm+juAcxgqaR1KEhJF4+mg/Mr7fDHo3JVDf/HfAi2rZu
7wU7KzIenTbIv+jlFC10eV+JHpfbiVVBQMNBwqPsCnTtjIYficIzzxYS0JsyN4Ojl2R/MAEClVUE
ztpqquxRKzWlXztSvHiaRmcFRL38kbu9+yz0dNobZbgkcjJvCMs9Dv8IFLyU6eDilwf+TQTNGGMX
I9a+ZzNwh1NMVbIq9FEcezuJXnqt6r/RJfjo2sL6EJLVPviRZX25/0WuYwo3FKMZ4KZoH8KouPwJ
vIc4xRrePvtVO21D7HSOQdu722CIpoXr8MbHB3jyilXGSBbt38ulAqtzzUCjHjP8RNuqqI4eWnMg
dSgRzlCx0/nhKjjZ3n++6x0OmudV+BeQFhnELJQUXth7E1HunHmaQJlW+zmOfvRkwuc+jFFsLPQs
bzwj95FsH6FdycU4W07AnPAHSDBIjFvxufY7cxUBj0L/Lq12U2v9yT3O1/seUWZzMNlwRwV6IdGm
l+9VzxA8sEcIbBF/PH7O28TVNjVstV9lGJblxz7orXeOaqR3LP1H6IT0ACTcfRajJnewus4eq3OU
dOkvskg32yiiKR+9OG5rrt9u/PHep+Tmk3gPWveQR+bYJQfKbToOfn0WXVU86vWkHui5i29xoLbo
RRpLah3z5I0nBGVCSESZF+LAXKCatLHTiwx7zwBYfUDBr0XNJnCNzD8WAuOtlY0g6Rd7KpV1r7fT
t3c/LXhGRA8QhaTDMteeca2cZhgR4Kw4Qa9BAFLibuO1pRc+Dn2hbuPU4oe8e01JqAJlx2SI1o3c
22+ikTTWznzHwrlsTIuvQ0+FFRmd/SOKdF9dRa5Sf7q/4Dz2cBHLkY/s+FJiXFXxtWlz9+rKeJYM
3EPKsH8nPJCbbVovVVfzMCCXwp0NNhWBDoGB2bOVvqfXSJMMZ6wXjW1lmsW6GD11H+TB74km6EIY
uPVkJE6sBqZPsowvX6WEk/QGVPhzjsZmuBYw8NtNH5rND6uM3qvvifO6zGkk7lsO9DD+vFyt88bI
dMF579Nh6reOnn3rIbJtOhT8HpKuNRfu09ej9vY+ZT0oVGRRjGkly2cW5FyykR6Ea7UvtD6EtUyd
mD01res1K8BeKawtPSr3Q4mBJRbRucGsTUE96JDBO/qMe6cXoi5Z5smqKjMXUkyt98+ulrjfKkXU
+spHafWzWntKvs4zZWDIDZXSXWe2km6DGE1RwNlKuw1ySOp0tUQerscAIb916JTZl/tbdJ4Ivz6q
bM/ztDRx5xMBskeMYrtK7PtWEU9BHYdgptVqx9QtZxCF189g007WcjPdO57/vpIDCRspRolMN/08
pj6E98svm2tpo7sMvXbjYCcHX8/006j08dagwdNsekUpEX6LcgAdVvk9SNQlafIZ0u6/HwBSBYYI
AR/O5WwjO1blBQkgw51R4+Ga6zCkY21SP4XAjDd4L0+Pg+5aHxo9645Cq4NtBbR0E9tKuXCPX4bj
/34Ijj803yRvj19z+SayKmwVb3JVrMl9gAd0ydCrDFDrbau6Pfmwsz9WrRPsoJKY+/t7QP7p/9vu
BAzZUSVjkeReKdw2ewcTlt+gO0J9nzh28JL4k/9QUyq8KxV/XYXpI1fc6/TxKhimUTGprTkZe9ek
Y0Dx7m502/e32qiLjRf7S02gy4j4v+sx+if9Z0JNrXf5Qn0gXIUTmsY+clr9Q6Q03GNCG777weDu
pslfSsQuQyLrMSugpEFni7Ee6l6zt+gqXeMJunv7KO+g3qgRLl2Iaex6Whnr+x/sVc3y4ouhL8q9
SabAJ4PbPzs2VsCFjjWhvhdW03yc2tbfaIrrruC2anu1if8kWVgeKdCHLzguTqvACt1H1Y2SFzvH
4kmBPrNnMwLJMAp3M5J5nUYbo3XdiaOnKMyUTxO229uoRz9awGvcd4GbwbuWrpYIKGxzu62e7z/T
bDj9+v5AehIRiEayKp89k2bVI93tVt9XKLR+5qKOESdwpoORGIK+N7Bt1cy7g94JZR2mk3NIc1sw
/VXE1jVGVBRc5Fzv/6arLcRrlrBJZmmydpi/ZrUMNaNjsLV3jcT6gOTzczPW40HkaMkWxfTv/dXm
EYANRJog7zcya17CLAIU9jQwszWMPTwg7yXxUE5jD9AiV2t1X06mtqqgq32PS+Lju1dm4kUuiAQe
tcS8IE9CUjWYLP9D2Xn11q2ka/qvNPY9+zAXOTjdwJBcUVpKtmzZN4S9LTPnzF8/D+WeOV6UoDXu
C6MNbavIYoUvvEHblezPY6iA0om10HeEKKcPshZJV2Ezqwdfai61vl6/MywLKjGQKzn06LOcb1LN
8GsK0FOwT0k3PKXt+q0W4x1Y6KlwbasuNmmaYRTcaZfUoF9/W8JsXnfR7zbIL1az3ZdGXgOpS/az
jQd0WYhiUxhaeEosQjXUwKQLc7wajx7eYtiwhDBkFByBq/HSUUfmJiihJGklhP3tkEiEZxkJoWWj
tDzO6KtStu7373/a18NSUYMyx+XOooJ+eD7BtYiQczZrZZ/5moTtJBZhuLX/0Kth3EZzcAlwdh5O
UGBhJGA5fFQDpiw5//lwsCu6QEfLeo//We01tug2SdFrn7U8Cr8akt3uk9EyPWZadjK+9oUIf7Wc
XoZHpM765ZDO/zkf3sSVqptQh9inXOrHDnik00bSsKvK+DbKWnmTRskXeJPa9v1ZXqLr387jZVwy
fwovsCEFN8Fq3CCXI7sJdGWfVn702cKP0tWTIbhDbE3dzRohHv3m7EKY+uagVGlBey3+QuvTSY2Q
4LPsTN2PtaFtpcy00IDgwNSbENo/OZ1Xtcola9M3PjBaN2wXUlXoF6/UtwAZm3Omq/sQPNsOP0Tf
iRWl2mkxQhgmGZZr+12z94vC8KAEqT/fn+jXy5mCv6KRJUNGQxtrdUkMiMyq0SyMParT4ybtjMxV
xRDvrNCInVkO/8ykcFnPPCSERXIA6pSvcPNTpGrJUCXmPrZGyzULy7oJQY/AL61Qurxwrb/1csgm
cavjUrjk5OerF8GNXJr7ztwnrOE9RtL1jToscM1BHz5lbJwLcd+K6vDr7eAUwurg5KXivtqtVTGP
iLBEYj9Te3aqWJuvy2HIPqiFXztqrWi7OjTznZrqWMqB0txN3IFOTPq667N2vo59tX9oYuzcSRSK
O63Ms7tWQE6hPxW6gJAy8C8yIdHgB0N2IZ5cHu58z3EhU6PBrJjTBmHs89mijNtrhR/jGa0M2Z3R
ZYarKSgBV3V3SWjn9bHCsb3YpsioLBCqrwpQc+8reSN6c18VVry3Vag4iIyLu6ExwTzAxXWLNLK2
UYVM5Pvr/a2XhD3HFUXWuHjjnr+k2XBDhhbQISxbjKfZ5gGcSqtQ+8kV5eP7Y72x/PTfx1rtrRKZ
WHzOW7EXgYJHuYAfP4nOPJqQF9xa78X+/fFWpjQsv4UTDwgNTBr7i6rF+ctFc9mZPj3/PVdT9yCV
/V2udImnNmH7cajt8Edlx1dqVxqHHrkSB0042jJL/aRNpMp7/2FeTTRId9DnxO3clmghrPae6LGi
lmFz70chmS6S0sYRgugptBvtw5+ORJC7aNYCAMcJb639C+ZNFxLRLeE5wgpSPEuboRTqIUpU8w8P
FHp4DAGpg8ml1bR+qc5q56LKbeWgmlV2lbfhN8kqf0TpmD0omTxt/uzFlo4hIexCf6Rw+krVAWeh
SgSppsN2MnW3buz42s6xiUz77JKF2frqYyiSBK68BX5Gw3J13/b1VGNuw8KI5GZyyqk1lzUxu1nr
K5tw0r7XmS4uJCjr7fEyJpnQYlsIFU1erRBjimmO6o1xCFH+36r08DzcTHM3Muto084U3N6fzvWh
s4y3cKgojAA94rA83x1NirlATlZyAMheeZ1S0qIcQS160zCaf/cSOvjymNkzrMCerfr+4Msv//1w
/TU4Y4Oy5gpYlxNlPxddPxoG6M1K/qKVpex1fo0f1/vDvPUdKT2QdEAr5H+rI6fISqOzrcE4YBEn
bc1petQkOEOxQBAbNZfgVAWiunDrvfUdgVtQ8UF/6jVpx0Rzt2yTyDzEmhVcIVvf38emnXCET4Wr
ZoP8/f13XJ8sy1T+Nt66DqHnpWomlJMOxVg8yvXQX6OPOD33kbAuQUneGoo0g5dbTjCWzfmSobAE
xa8eYNBUlKvStshuwBCU3kIDuXCKvTWLkORBqIGTXLRjzoeK5SH3LdAIB8vvk9jxzcByqyhNiBuQ
1XJ6M88vhLtvvRx3PTQ/qlWLLNv5iFnQ6Foqh+aBBma946CRTp3qG4cEROwfD4WS1NKCsTikFbLi
86GmSeuMuA7FQYmyH2mqTTdyjGlX6ZfjhWl8/VK0B5a4gg4p6dJLA/W3lkTXD1ZTiE4caCSEtxD0
NUxShkUSsrpk1vx6rzEU9afl1n2xbjl/qaSLi8kPNHHQ1O5opotPszW0QOMsYHICQQAtNOfH99f+
61VCiwdyJgScBVKydvqZuhk7RGv2D21Qq44JkfYo18oiO9DoO2CjfybwRh5Pm3/JSiiiLuKI67ZE
5vfj2BAhHLlLTW/K6+BO6Il2oSz0otdzfjoyDEUqREcJzIDsnU+lpgSpMeljgEehne1EmjZuM6f9
QyRNkzPEWX9TVnQPROyHD5UexS4h6hC66KZHm5g/nKbp1T0UoI42ptqLC6fqS8/31fORu9C6XCBM
awCz3o9ogqWKdIjNPnAaoAg/MJ7qr+tu+JQWSC5JqaltoXNrntaWwAOy3N4ZRt54kx+qx34Y230+
JvpejRttEbS5q8YZLGqVBsj6W5pLm7J+MvBJdLHv4+BOke+TJDPYmEZs/kjiwTwh05VsSl0fTpI+
iEM+ZuO+LxvbM2rg20Msggv35RtbiSY/EOilosS2XW3awswaAvVOOoBRHY9piEzjFOfGsSVLvDDB
bw+14OvpDNAFW13NRVI3ulFM0sHggr6B+Y7QNWCiY9Dn9YWhXu1ac4FP0K+kLQAk3V4ttRSJuQT1
lego+ib0olhSD3bYyI4IG+mgWRAIdR3lqve37av3Y1BQUfTdGHAxOTpf3zASOUa0MT6iedbsos5o
dpoV9btcjy/dxm8NRclzUSmmv0dJ+3woIcG0CU0/PkptgQXOaI6nQR1bd2yy/AIp/dVhxFv9PtTq
duzS3piM0YrRU7M6pw6VfDOFWugx/9+DgF7m+5O4AqFyGC3jWQvCi2uEeHG1IO0Joq6oUCLsu8Jw
c6kovCAJy406zpgLiTy4HgzQIUYuxHaStA66gTSDWEa4QY2V/NZG5efjFPQlCjQkJkWZBn8a0vKE
AtM9BB1YXXyE88n3RV4qsYbuC8d/dht3xudRVYIvKWNubT0t/kw58deM0K0Atkl/lQWmnY+HtUww
IMKfYO3S59s4n+ubOO9QR8mF5KCcUEnOoIaVOxO65c6oN/GViQfdhQBwhUp6eQxoQcDBIMkAOFxj
WFSrkvO8kZOjrc1IRkoyyrxjOc76zawmEXZPaW1/M5s+aqn4ZPPfjerTYLFh/Vd/emYtOMcXCXKq
35BbVksSyBMKs6WVHDsZwOMcIKyFbEC2NdjdF4ZaF+5YjRgtEEZAJiH7XAMu6rbo4wIDwGOZpOpN
kKXCMQC8b0JFDKfRr0zXwofhLjRD+coPcBh7fze8sfleaGAGgL8Xc+3zTz8iZVi0Q5Uec6Uft1Yj
h8cilptNORXTB4PO5oXx3vzIFIi4EjSQA6+Uo8Zh9ucy69Njb44aCzwZgLHMbeUMthmm/Bka7gz7
IHDntFPdYkSwh015yXjxrWkHZL70OAiBjHVI7pe13aOCmB7FKMYPI+CxbYBf21FPu0/8ZPisSXbq
mlMTuSYw4z8z5fq11IkqgTGQMJPvLJ/lt/iynatg8ss5Pepd6lM0aqybxiyjIziKS5aAr78wS5jM
n0opMF7qKOdDlT2SAf1oZ0epCienGMRAediWvqES+lHFmu+STvSr8tEC7gf8DfCRYAy26Or0guYG
Wlexm+NYCMuVY+QdG+SLIUuFhSPlOdItGfxDubPTTa9p3Q5RHOue9qPxWfT6pZ7sqwVH6EE9kiW3
CPSBoV5NdZW3ZjpJ47hPRNraTgVaZJ/SWXdZaiWqJHN2EzEPh6ns9S/0+qtdFEl//9kuoxS61ClR
o2A6YEqp59/AqmOjGAqoap1mjzcKlgOOIYrwChGQ8WoU1aXy+Do6oTTO5UGFgMuDtGwdKGChTLCV
G8rR1nPD00Hle5padw6OSCoqIGrqJkFuXji/V4URcCqL2CRoUqKvpQ60ekm98ttiMhLp2poK7QhE
O7yTWrnHXKCjLdv2xn4ssAfJ8vxSgf7NkRcFjoWhjMbg6rgex4Dy0ARPT0kM+VgEtrXDm7A59AWi
1bVa6k4rKyGJDZ6B73/YVT2Gd0YKigIeVbzlBF0Xu2OUTMKebs6pASLlJb3ib+Oh/sMe5TIKmwpI
IOkoaeJaUN5oRNPa+ZydxlHp9qHcak7QjuGpbuTZTZRZOrz/Vqvg72U86hUa6eECnF0HtxmgnyEw
puyUWiL2TKMO9vXYYkA+q5favW8MhQ4aNRFYhGDy1kAjmO9Rn6VWdiLL5TuVhS+Ekw0opdpVbF1K
EJeo9bcEbHmxs9FWSxQE9iw1GW6ZNEI04UY17NtuMFPa+MUHAnntjhu6+ljqtX1Cykxz8JBWLsSf
q/P41zNwHJP+IWcFTu/8LBiwiknSUGSnotazwMuQynJhiGofak2/0qUMIc73v+b6QP414gLkoDa7
lDNWucrU8spiYo6NYJ6uEmM64XBl/8w7qTp2OPeBgSPKLWP7c2sLX3YDg0oHErw5D1deYm0qq7Pp
19OQopMPorTCFXH+/l3YNA1my/kpmQ2Jzm+dmm5fNTrMb5gzYxvzNTLYVOogMlfy0zZwFMitJ9DF
zcYIdWStNaqEQWmZn7oCeUuBLIHm+dmkbC5M3FvLRaHOxK5jM1AMOn/UdlBom0tyfup7rDMTKLx4
DgSmK3xdvo4kIpUWkNzXymr0x6aItU1g9VZ/4fO9NV9Lioke/FLyklfpSrpEy1Zs5iecumYQEYPR
0zw3y51R9Ynjx63kCDX5w37yy1fitoLsAwKRVGm1Sn0pE72V8ZWCRBM3YFif8lEtALlM86YHVOoW
evhcVLL1ONf9fGGfvnUo/D746soe/GpE16LJTyWNvJsW6UAP3qN5jNTyy/uf+K3NSPilsjkgriGW
cv6FrVLyw6Kc8tNU+flXsMnJRiTdQA2Ii9rJyIS27w/4+qpCfgC4HT0txEVedStqMy47Cj/5qY6q
8rYOMVjzI7PbDVN7h0J6hIyqNX7s+dIXzvS3lhFYF3p6MskVHZrzN5W1YWrk2M5PEqY2u0iuIs8Y
oOcqmQivZIFG/xyACnn/bd8cFCyyQBKSXvaaBIH2Mj2QKShOYdTNH2JTlNdagAOiqDNj6+tBfR+V
5iVV5jV29GXtkl8sAo2Aw7g3z1+1SGVIeGPJ8glT/duEA8Cem2vaNFXcPDSK8RM/V/PGaqTPFeT5
E5YhNUVkU7vE237r7VEUgatAYLT04M6fwx+VGAGZKj9lqa1s9cnsfsihTWd6SKOvo23411PXDRe+
84p0RORHGs95AZ6TIhEayKsPDSjBSqaJMr9aIxyPk7v0oeoMFAWseHzUJllu3aCS52+ZnhpbgEfh
TkT2xCcpioPvF+WWZm94zYe7VOd5YzpQyab8y0VPJrIOxEuTxmpnZuGJXg7STp01ecKotY2oYflN
iuXvpikddn+4ApdLhnCU7QZS5FXz05fKIEvw/jk1fRhgsQWu2pG7AnsIgoHsph86hGuM2rzwFV69
K8MSdvMHyCNi/tVHKANdMqCih6e0VZSfKd7VB+AqyTHNh6doOdS0cboUi67GBIYAs5rqCYuN1goi
GefLrRybRBvSKr8tMZWJdrUPhSx1QNUWRuHSzhPtney3Xbq11XYy/6xkxeBLbRdtE3BPiI+sfd7j
OcwoWInutqjm4oo87hMVrtirxkZxUFUZL1yKq3MbKCTJJU0gcB8Lh+yFyPlb/tyVvWkUutFCE293
dTeFXwYjQWgea5092EXt7v1VtE4iGQ9APkjMhZNDpG+vrsO6EHpua4P+IOPU5o4qKUwWoz9gIg5H
pDiNm0GuM28ylHmb9dI+sNNL/oqrm+M/j8C6Ip1f7qrVkgJIAFtei/SHRpvjjd2P/UHKahlM5GR7
8ah+NAbLdEdKz977L7/84t+C5lcDr95dawKtDYNSf7DipPAalLfuUZ63Pr4/ynr1/pphODLsFrQj
1zXIAI8JvSob/SG2E+mp7iFMSqSb28kSwb6oUvsqwzDhwqu9XkZ8VmSXKFOgvQTU9nzL1HaTBHIw
6w9zWwxb3OpMz2yBNePAZjiZ7V8Cfqyvppe5fJEVR8aD7bruAOESEOXmbOoPVV92bq6YlYv5Gir4
WjF50IeCrRnX8TZFU+RjgaCuq4ZyfV9B0LxQh1uFWMuDEAhwKBJWLq4Ny0f/bQMljTUpSRQbD6EZ
5Bujq6Kj2kApn4vikkDMG5OMbxdMFlhQ4MfX2lpmkFZAwgbjYey7u0r0ylELDONr2ifApcRYXeIW
v7GS6P5QSyV1Bfa6Bi/kamP7c90ZD1ObBvs86+yf3AKSN6ALsvH1ycaFUL/Eonhjd2oo4ECHXCzm
OADP5xPPPC1O1M58wL0PVKkdtwd77JDdLlr9NPswK5KieNDlEcb++xtnnVAtn5KSPbHkUllaIHfn
Q/sDzmNdrhgP5QR/NjUr+rg6ku4+sMnt5MvDwtf5u9CThKITjkf0zLvtEGa9K7D2Rao6Qg12wv/K
b2NzE+alvG+C+hKW/fyrACXh7icaW1DsJH3kKudPqcRJGFK+MX8s3An7ivpnql75kVxXtudrGhjg
Pm/j/lPWFYHxZ84BL4MzLExsoFAwT9aItnDQKLhipfZjLEW0TbCEODKloZeY4hK32uY9/ue0/DUU
rQuoqRg8CmB05++pxwQxljZaPyaQa7tUKPV2UNNpb5udKTuwKtsrO5HlRws7MifGRPWPLmKqpAwO
gm2pvwE3gTl1Pr6RKmNHxTt+LkY4JHsbqUf5rqnC3vycVKEy+I6EcMF8aREu6/v316a8ShcUFesX
HBaK1ufDqlGVT61eqc9zk0kw5+zQTDaoYpnVQaR12TcemCK5+6BBRrTuQIbK8c3UZGHj6KoPCh55
C3/T+iTVFyKx89OHJ1pMlpEMpwJO0w+xqvMHIwgDxWdG8jPASRg37AJlG/t523tGk1VPVl720oXg
5PxspbQNrx5qKbCRBYr9Cj9pSUgJ9sIIf1IBabDtHodHrBFHR8my8Mf7m3+9q16GWkKTxX+H+HZ1
jIct6iqimqKfkPgi7Tq2O+BvMJ6s9KOixuJu6kP8ENlrwrjwxdfzykoHVw9vgpodwiBrQznK3Rhf
2WMcOEkvuqvIyrXdhMWA5kTClPZ5XeSXZOdfzStIX7SXKIXgQ8k5u/qUvY81VWaHeNhKgs67FLSG
Wwac8Z1cBLv3J/b8POcboqCzHOSUP2gEsqnOl43EGSaktqoDJzZMf1/kGa3+tBicqVSi22EW+i36
bYkTijnbvz/0q9cEdbtU6li0iwzHeuh67ikdIlKJ7bluTTeBPfmbjDTmVq3oC/7hWAti34bbBaEK
cM66F95EUgfOJfd5zc6Pv6K9WJoOALLuOpsbu/nTjYHOFAVUuFI68TSr5nxSEyWmjj4nQ0gPGeQh
wKMkc5o4tW1n4Mq6MNqrT0hCRLsHCyyOJuQuV6PJsx7MgZqaoUPDOgs9NcuNQ22Evk5HJDWSBd4L
T8E2puKkTbr19P7UrnIGlhATi0IC1SXqh3R5V3tzoJabar3mhw59EVVG2FiLJ68cMis9FqONx1hd
BDEG4nJt/QgtDAecpLXlp7Zt2j/zH+NZFs/hxWeApuPiyrx6lpDQeRb2IEKnE1q069S0vWqLsueL
ixx3pPmSTsOryaffSH0LEzmoXBwPq/2j9l0wUqqEvpAPbfNAb7XbouUlOXqa+ocwKbr7wNQGzyAa
ubB/Xp2JbB8w4GxeXpuK6XJD/xbaYrEiaivrGXrU4uzLlJUPGEFrj0Uu008W6nRIkL6/cF68KBP9
dgGS64NsA/+oIeSLQ+y62NP7EXdQocmsNgL65oNcDc3o1WM25YiGNfpHzQzHYj+mo/rFbLPoXsvU
Lv9mpkp/3aANOThGkUyPhpxHijMKArLrKM71J2B8xkkRzXhXdyGM9igwBmnXQMEcv3IYDtetDBPZ
bYnd6juBRFr3K1P4r7/H/xU8F3e/3qH593/z978pddZRELarv/77FP1dF03xs/3v5Z/9v//s/B/9
+7Z/rtuufv7H6VvZ/GPb5T++tVGRr//N2a9gpP88ifet/Xb2l03eRu103z2j9/DcdGn7MhzPvPyX
/78//Mfzy2/5OJXP//rr76LL2+W3BTzWX//50eHHv/5iCf3X77/9Pz+6+Zbxr/53nT3n0bfVf//8
rWn/9Zdu/pOglW9Oixm8KP5Cf/1jeH75ifZPbn4ARsB4CDz40V//yIu6DflHyj+X3AvxBLrkBmAj
gqmm6JYfadY/KZeSjlrY5wASRBn+/z7X2Zf6ny/3j7zL7ooob5t//cXpyVr/n1WJNR3sCTpe6GPi
hUAAvtr3tdm0E5dlvLHqPNoGTRl6kCD6Dfp1wkXJLXCNSqPDEon2UeNk2qmZ+RUMgRdHySlE6csd
xadsjg/BVH7WJvPYhGCzyVUTqIttrYF+qvbDAKd60kZ9O+q+Uwd59imRmvAqictDgrp6QybtajXJ
tWJH6VcNy8wbOWi2Ip3vfbP0PRVXj+OYKLgUBt9IS9WNgZu1RCTrhEYesx3G7wGlSUeXgsKV0MN2
tDD7UFn9Poqhac5d8wk5AvQkoUkdKiNW70JEAZx0nh/a1tgFfRCfIj23Hsw46+6HeI5duWrTzdg3
CjS9qnUkE8l/Xypuu+JD4wMI5zrSdEm+V5OALK6KO8dHZtIZfXtwGvzs2iQuCCS1HEcR035s5PIW
URFja2fJTdlp7X7qg3ILdTj93vSoB5hKfCBQmp0w6xpXyf3EzaToMMTTl4oA1lU00KpzNl73qsIp
rTTbWEnsbRoN7W60sA7q5qC7qhMbuLP12OiwU0TWOkkTP5JT1vtM65V7tenMja3hjtJXowvi+6Hx
vxT91Dv1GKEaG0cOyZdAx3o6tLP4XErNM7DjHhScrXIToq1QldgDiwHL6XZnDNpTngFVVUKcfUQZ
uFmacqyWJT4qRvdBjfLBWYyLC2cs6kchG7ljSKntUGuUnyST40pp5EfbupWt8GYi5jaT5ikv7Yfa
NI+24g/72gyuzbYpXb3RaydAYtSJKa61k1wDgY4qZ0bn9FOfWvYNMvH5Vp7Lr5nSDt/1Qm32uZQ+
9rV4kFo7nF0jnu+ymFpcQZDhoHsfOsoY08aR1Gu1GSePEIh5xOylnX1xDT+sdmDKFSh6SHeKHz/n
drpLpjFxy8w8agV+NFbczk5VJze+nLrqkKP7kXTfY/lTUcefamtR44u7/nvIJef4UdI6Yz2Y6AsM
/i3eLog8y5m0TaSh2Ysx7D/1QNiPRNTTpmJJbumPPJSDJbmVBYJXywlSEMs13EpODLczB/85Slkx
KDs9kuppmyiutRsN5T+XsAc4XiqZuKjM6j4Y6hBQrz89wO6qFqudcRukyL+6EAB0R7Wi+MquxgqN
a5GciC83WNVoTtfHbu8fSCDsU9qYEZs0fZwJIlyOLxcHd3T8g/Z+HruS9p81uqkup4+iR404LBQW
pxLHLukuC4VAKteCzDNgjPW1VdFrRup9ElV2b6jTdxva7cnSi+zYj03uyUocbaSyrfBvStu03dYm
dk7O1A2pJ+eiOkVGNTnY7TSPXaSHLtTh8EhomX9OYK/dgVKrFHcKa3M7cKU5cWN0f0uSlO2nkL6P
C9wmRYS+n++hjsZepLRR5+pijh8VyVduk5wqlJdNPlKc2dypy4IxkaFFXvC2zc3hKh1E/iDQqi8d
+uaV7iR2VWM/MMAf7nwT1fsx7uZdP6vGZqjE8GjnC6y5oS/8FRn36NiVVV2SGOVspC6YAVfnNV4a
tlZr36LACj7Xoky1rTLpxaaBDbZRpjhzJ2oke1VKWPW6NWaHxhztngqSbG+UsQkpjfAyMz4CTi/L
0jWwpsnEJYCpj+LIOMVWNdyNag8wUhMjnPKxO8xG1H6PqyJykrz1hy2maPZBKdjENP+T73qHR2Qr
6vlGwYsJaamA2ohTzqZ/qrUs3M7QgCZHUs3+E7XK4LoxamYymP3EE/osYMbP+lYpC4XHHObZ07Ra
uarxYfZ63vcgV+F4r82j+TBWcn2lh8bwXNlmrTm2GMINeqmYctr59CiiUjoMkzpmrmgLdpUVgzys
pPzH1OD0KAtk92tN9reZgqukjmfGVgrj6grVfOGhERzfqIZkPQV+mG6kHEPmaMiDYOmVB7kjxRkE
ojTzvxEGYltA46v/ChTeukXVst1XidLcB/gMbEOjT3c+RxzULRRtKNP0W3CX6SOBn7TpZqU7mIBN
jzP63duEe3VXGwvTbJyUHmcn1B2fMztWrpH2iz9bczDOToZVlJelRvUoIVfrJr1qOWqzYCwgToZh
PjlohpvXrTU2J7+RAEBmNjaXi8aXdZgyc3btAgWCUO2anRG28y5EsN5Fg8LA/yHKZAeFVyyWpEDd
IHzRXBdJiIVyH5pXMvSVz1YYzfeBISf3kR98a/1Q2QZTj85uauE8jKfEduxi3cOSfZH6KgQa0mHz
fZKi+GOA7/RR61T1iiY2vx2pZpyqxqHcdqZRHkKlC9j7wAf3lWyU26Ys0zsp6KxtMffDjVENj8jQ
t5ByDZJ04RvOZOoZKtFCeG08DLtR6K1XZJx2adkj9dlNqYM8n/BCkus9GQnW7Jkl7a1wgWYmhfZ1
mgvWHr5iW0lrra0m+Z8rK5h+Em9n152alRuttu+lMesfUb+WIXM02xGzTqVov/gS13Y52SEfY+v3
OU6UA9BtIX/sLGmTaPKuTlBVZVXuNJs7NlSt0IWh4OgtwlC6r3hlKQrXzuLG00HhOlmlpo5UU2E1
A2NHde0p6DUUWc3eBzJRuJbRPTVT4fn62KGfZo57q1TT576Zkwf02+JP7TgVTtdEzZNvCmZIym+z
yZQWnXjtBNEcrXiho1kw9vbDFLeGQwJibApzsF09CpdsIZaPBA0POhy5ZCDAigwkSsZ8owip98ZY
3GZ6uMUiyp3ZfV4yRKpThOY2NaUHM6t9Z6z0h1DSv0yy1D7BY/6C5hWLN62ifURkVXZ7zVc9y2i2
eht0hxQ+Ugmzwc2nId22WL5bM2I2fRX8lKrMC0Nu4CoXCe3VQHPy0G+9rMldU4/3Oo4uYEAHGf2Q
qnLNyog2VlZ9pH9a7oUkiBoSf5OQKQ1ZCZF6qp4tNiq45Icx+9CJYQ+V74sd5ZtQ027kPiVDgtQi
5mmbVcaus3+MxfRQ16BgKmDEi9W84vUyOl/1cIP+zE1HlNVFVkaXrr9ruDqTuE+3Qd44XKa7tjI3
FPbHjdmpwovoZFxBHt8m8tSxWe1HaZ4V5Aymn3JTtJveTFOn6vXRg28+EpLGICl08QUQzc7qzQ1+
wMkRsxIPktrPKlD54fABxGeTgtMpqxsqW1soVj9Hc3rsgPR4ZLIzwVDpVEGwMySjwWEk872oL0vc
wZtuD2eqdsxKhQsUqaHDZSc9ycgC7vRg4H5B72EGzAn20ptt5NH1IMETQZ6NBytCsLzpBrfR/ftC
TS0Eaymw7VoSc6fT+3uS1uI2MKz8aIC7d/IyKhw0q6+qum3dLOQEZxtIYvDQ31KKjVKlH2epoKDh
gw6f1LZnwXdEa2FwnYrGHWBN72w5+tmOieEFKj5lbU7Oj6yf5QqEoU1nVAbuCnP+HNgIN4BZ7k4l
TpodmGDzK9yAK1uKrX1rB+IKa+E8dxJLKj4DqWzpZGfDwaipnvDo834QnYYiIpzDus4ll7XrP8q+
Urh9aovbLgxbdNKS4lgjrOvZ6ig5UGUkp6zQWzHKQoeq2Bacn+GtkAt5b6J4dqfYUn+iPEei23XV
g58b4ZPOfbZVW3m+SjMKSg4t+OwacgKXWD5OH30rreCO9EHmlnZluyKpZ7c0BdQFzdeJnMdF9LO3
jrhd665eE302ypQmjini/nnIrW4Xd9gj+tV8V81VIoPUzZWbwm6tjSjL+AgPULkqNN93ywrcVTvI
6udOnZNrSlvxXU5Q5Sl5296UpVFukGuUnRJO9L0oYuGoWio9cQRYX7skMa7GiRAeK4XuymqZnkHV
sDCdkm++RsxrZlK+10VF87oaaBW1P7Ig31um37ldqXyyynwXh+CT1N00R5+LyDxa809/qNxFTQTT
ssFpy0pxOhWnpy67rlsfmlpw8lVO3mQc3LjwdxZ1pkSyPiJt90x43RwKJVQcoQ9fah2hsTpub8Pk
blLmvWISQPXFtEOAbdmmUxJ7tR/3u3roc9e3Zuvg2yn2QzUXaT8k/a3ZZcT7c++qbXWXtiC4NoE9
pxuzDoa9UY7BE2IQ7XHI4JZAuaBTNhp3dRSFjA/wUJZDou+wkD72fhr7DrDq4IccJQgFN+1Mp6gv
CsLupCRlycRGi+b0PupCEwWz/qORF6nm1BLqfE6tatWXTtWpFWdY7bh+WlXf0UlqNnYuZy6Wy9VT
g8bQ6CCTke/KZoz+D3Xf0Rw7jnX5V2Y5s8AE6MnlR5OOmVLKmw3jPT0J9Aag//VzUt1dJbHEZHTu
piOqovtVFwSBwMXFvcesU9FwDzDi7l3OCB7MeRlgHwyd2KsEc0tKLTiQEurXccKKxxJI9r1cFQ8J
jes7Oal6t5JIQuyc9WKPSxCXBSvMHRTx8OCDtlWs22MAIRx7UI0BNiAVZTB7V+mvSDRUQqxW6nUl
laabmbRY6VVnfvSmSlZmA1g7fi09Ang+E+BhwL1ZK5MY4JKU7/Mo6exeK5t1CNX3rVGHxSNEAgdb
igvjrj9Z1IP6126Stm7XNTydVvDPDTZVnhq/yQALMujz8FsYAdSgFwFn26ZVyHetlqVrHXFjK4lY
geZKCTvhTn9WWuh9wcPGRrVRGACvpaUN7V7TgxpF99wWenFb68XoNRn4yHjJCAFmidQQPJFbGBmB
rc+BIjSUqzDOkJArxoDInLRPApFiBf3HEnlJG6yCYBDI29q8XUV6DYVXCLIiRYnMfYGEC0/0ruSO
EaZPjW61pxMqvRATiatdMP3kvQUlFocDTopXWNDFDxmuuB24Vc0uNDP6xwiaTLJhI2XtZFzRfjZq
AiBOzshVS4PCA25fHTwe68Eu69ODPhjlu1yl7yqkimEjDz2hBP/QUVIjP0SV3u4EfJS8Hq3pAc9B
2DlF4D9CLpGTexDF4o8otgyHGmxcgxauvaRFhsuA1OkNRNZlX6Yi8hpGm4dYVlvdbjQdfeMwbnHM
M6HhSZtQsbaqtotsa2z0F/jHVIiAXR7fQJaur2z4HXkoFbXIqjsTBaakS3dJoHU+wAvaBtXv7rWk
DOGtoEOSQG2pr19DuXyHHpV8rDqFrYF0qQ6WNSSwBUcOEo9KOuIiUiNshLA7oKc8uNYw/JLZ+NJq
wZFFPYIlKfw6BS02a/5N0v13kfFbEe2vOuaF5c7yPb+r+ft7jXrn/wdFTnR9z5U50cNi/8s//e1/
3/6P93++ljs//81/FTyhbIe6Jpq8KGiCVYTe6n8KnsCSnGqXwD4gp4eL2gnb8u+Cpyz/XxRCgUdE
ORLdAPlEDfl3wRP/CCwDKORip3zKPkj/TcHze+uMoOQPlS8Yik26z5QhAIW8pT7T8MhCNpWjWkPc
L8vx743xtZo6Nzgm/7Wf0KJNnVdyR/1OL2wdpcYyYlv4EXjnhz+VYv8u1f49d1SQvw1v1IORJIL6
FrozYFoGIBueH/l7EfjvkScNMJOWsdyEDQXYYvRSubdRe7HjsVgP/QEvWidq38//oJlfYarLkCtS
JQcjfhA3DxLfG+oSW29m6afN+wJ5jhzBVNNvZGL30OuUieWgureAN5+b96mT9KVTFClmCz+20wL1
rl4+GCWaAH/1CX7YMZ92UD980ykaEk+CYKC4GnxJHVeqwnYWSqQtSoGdUWw0JCsNEJFa3ztKzzZE
ro4GBxAM7DRLK/dABl8zKfBIavpmVR9iSB3LdKfrRWLj/f1fdcv+2hxTJBqc6SGnXFDqw3T1GSgh
u4xDd0w+LDXbSVq70B6bW+HTn39ZYSltJbwVsMJS/qrgCuv/uwb239OfnHhUbLlIUVj3DfqIm8XW
ezhzLsiNzJybqckX63F56RSTzhrFKwFQHguID78Z4TXlMiT0Fg7+JwDup10yOfkMzHqjSEf4bSjv
ei/8Ko0cghsZKOjA1oJsnRITZWjDRcFuV1BtxaTmAZwMb0gsB/mM1w3UZXBH4UGwbvJyRYzxutJD
FwZ1bqixVcaIh7bHIQ461zQTZgcdhwut5bQyqJclWUHjGSADsubMcpQ2dUP+2A9PZQN31l7zg/KQ
w46SyJCTaFG/p/l1QwobZucrPCadpOmvOjwcmKnZirYrCnmVVoknsRocCjjNNtSNZH0raOGIpLsi
zWsLO1Od/ymQVLbR4AFuaQfAZI2xawSxMxqZbQL/OSp4pfKb80dxLoJMYmDexZDYHWPqD/ldxV/V
eC8VS3ifT2zqDx9wKm0RQwM8a1KcIR21sWzMUC1KI2RCMFsU8aYftqBeeUw9nkrYjRyuylzzlMF0
uyj0yx5vLAVFlJTcKyDYmXUDAYR8N+Auc8mptgYC/vk1+A5N++usTFW50J+pmpJjP7dt6XXyc0JC
mw+vUjQ4BX8eYfMCf8iFO2fiWff3D5vEVBzLfpTA+/QVM3gaYmklzKMuuBPgwTxaZDuk7yfH3qyB
eDf64Cdmpst0w1fgchCgZtvWzEkb+sTSlKHLENpwsfO4pPmlDjlDhdtJippRAH1JS3XaaHQKGdLg
MTQDKjzkXtCht8MGTFAh45X/IWEQ3naOpJt2nFR2gvZ4nhVraD04NYQ5Gb3rpMeiOAQKqt/BvZm8
F2gcZnX3ry76tyb61+RhJgB+ilF8CYABMZuuybD2MjLVmKIsHyyMPEEe/L3Spy3/ZehCSsc+IxI+
K9OcMEydJpdt2ntwjrXhc9IT4kgc936Obs6rOWyMMQHNQnXlZnB4aNkowvRGhD/ScL1I+zi6ydEP
biSUsOQ6XNgPc7//5ALQwYqr0KwafLT6N0zFbbbErT5tqJ8O3+QGsCIglspcxtUS7tGF94jqRMqf
rNpImbSQH8wEj09i5ZcVhtF0HFkdLpma4MZ+bLtfCnk/fybn1mUS+xNIICRiwL4A9gniwoO2cOHO
rcok3pWwN4hLeC37OsJIgLqaJHqUQbco+GxUfnd+8jPrMqUkQqpNtBJKB34XHAv9Kq7e9HhBk2Rm
XejpTv6y5Khv62PBBuqH3M2VTb0EW/xU3/1hu9BJXKqsCoSUtqd+CQnULOZ4ENeePqRuTi1bi82t
Eb2gCAB51Yco3gq4OsSFet/VtXvqe0dEuJKaOiQK7I4nm7aNVpbQdpGKlqfMVyxQVu1YrQne12go
2WhNbqPmKKL+pgV9Eq4tIvsl1NwjaLyjIVKX24h5Fl2V7Ell8UJON7d4E+wvgfYiupoGkiJOVkoF
UxNy4ciTWKOXg0CpLDs9Um7jYa8US3ixmf06lWwqwyDNgC0eIYWAKlAHq7M2hMraTR+YtpEuOU/P
LcwkVlSwkyYyihl+G66h1MTVhYMwN/vJ07DJohgnDgkAMCs2LHDH+GkcPgbW2AnKPOcP29zcJ5EC
jjG1FsUBys/srZFgl7UkATM38DRUxLzs5Aw3NbADwHiAGHd+wj9HB2mKv+vgT2cYgTz6uihXugTz
vjy8JmwhJv8863+Q2RVN40KJsBxZDXt5yNIv8lXm5j2JEHAxCQqaWKNfBHdCAKkYIAvvluRRft4q
QCZ+D2ygdTEV8qhI9uEjaCT3PT2GagTpF9mWuz+XrfzklEaDgnpY/2ngt6nVByMRdlTrC591buFP
f/4lMkdFCp5dg5NawPIXZ3TpjT837uRshiMkq010uv3mVxo76lJ6NDfs5GiWtUki0HtHv6ObcPCC
JcbD3LiT49hbnPWQLBj9Wg3tTroT+sLNN7f9JseRyGjgwE9t9Bm7bumNhDeY8l/Zs/4nU4Sg1fdP
lzZD1LUd1iIvt+gNh8Xt+f02sxZTeX3ZEjHAFZgyOtPKuEGn/7JxpycxGy1Wl6f5gpx8Wyyx0uem
OzmCQPwLXlUYNokOkeK0S15fc+NOjl1SIUnksEb1M3bTK69V937ZMpx+3pcTVyclfBotBKTU+NUD
jhnzC9d3cuRo31VQkUMMNXugGdwwWV824cmZS1k4BmkL+19Vv5PHu3rpATsTO83JmQujbsiNGgsR
lzd6Ut8AYIRKGFiT3Nz2+ZJE2dxnnBxAVodBFBf4KSFA3AMBRp9dFjqNyfkD+6lqR1FSfww9IC/7
/rK78B+yqmEEJDvs8/wk3UDKMF5y451ZCWNy/hq0GptKxbgDHg1oObOLssh/SHEpo1QRJUG86LJd
rq6Cyx4NYH5+Pygd6LrNWFm9n4FQkG+G/06j76+4OZX6NsO8MKsC6zBavzr+Aa229QDwrhII1+L3
KqtWUX286OhM+XOJxKUASNYR72SUkpp7Kf99fuCZa2XKvs0qsFxq+Af5tIzwzqdrecA1oK3Ojz63
UyYnM8nQhKcMuV4PkXwpVZ3w9bKBJ4cxRpO3zA0sfcs93dgEzWUTnhKeAO+s8gAkeR+6AvYI/7EL
JzzVHh7QgpWQyCD2lUcl2zbNgmzUzApPBb250mQx7NJOd6GfAqIZDkvqaTM7Y+pCwFUmgHXDEltA
Xht42KIlm8OU+PwH/Kwu/vPBDb2n74cSHMmOQcNh9KX4VQzhMYSeIkhAA/xoQInwLO2hkCq7SoTD
SA5Hi8hm0m0qrQcV0L7SkQa6iQDpX5jNad/8NJvT8n65S6MmKojCMRvRGk6QJbZaNgAj7ZpatS2c
jDoGtNcARX3JKWTuu03u2LaI8BOydPCDNDxWZXG9ZII299kml2zfgsJWpvhNDCCHpMQuguswXvIZ
mBt8cp5rgdZVc9pttSI5VZqsTHoXkSU69icF/6evMDnVKdSJuOBy78sctZS2h4kiW8G0zgmL10BE
LrFym8lkJw+Nr0sAFWgxMIeR26kM6CIoo8ryqpCiqyInbgpUS2LQXT0s2crMfDJwb77tkVGXhA4Y
wykBqFAS2p4Qmue339zIk6pWPxpVimQFUWdwpGKbGwvRbOZzTan/6lgEArpouDUkqG0CNq4DyBQu
+cJPfFf/uv+0ScJcxXzI9VNM6wBejOIUoGd4XWhOUsbAMo7rPlY+rPiJtpYXt79z416VQQXAZ8p1
N6/+pPBbb9UVmEPqmHlCJK6eJetS1t141BwrVbaleNTI7fk1Pk3qh701VSzjNAZhtcsGH4ATO4lu
RFcCfg0hfUm58CtOYgjaPWDaKXTwC7WAsPjHUF8W46fCx6mmlWFE88Gn6O3hYXLh03oqhDVKRQLe
Fqp2HfokJIuBweaXpfpTheQoLXtwa7DaQ+FrCXCqC19x7qRMIgTUG0bOGwkByNDRWewcE2Df8xtk
Zmh1cryrNAMvtioGX0fTk9vN02XDTs621apE6PAd8CGxJR8Z9y4bdpKDE/R8oYmlDj5kGLWri4ed
HGkrTuo2qYLeb+/HqP1dpuLt/HxnQpF6+vMvFyzApwxWZGi0tnwTk5fejLxASS97OEwtOJu4jAAG
6wefpA56hvyyJFOd3tEDUuMCIF4f1g8o4FYXzlb+vhR9UDN8Pgyr7LVb8M/OL/Dc9p1czR0lUclV
bIg8PEIL4jUlwOqdH1qbyY6mav8cBoH/OnWBgCJg+wJ1KVurnaoIVvq4JdDFZ4Ld0JiD8qCBegC6
Z23B2fVdBLkDHrmXBHeElKui8C3zBhvXGdDgkO8T/gRJAfyfW9D8B3socjsaqy1IeV4evwHVvdWk
YWMGG625rbudbm5KaxtANQ9UMN1LgYm3OOyWK8WmupfVwh5H+FNSbluh5JDwgdPn8ysws7jKJDbU
mgGUdNsNvmo4QneCJQ2tiYvuX1foVJTNgIlpNTDa+wy4Gt24YxA2TyS6yrrngNzQCDY27wRU1u5J
a18Z0p/Lfp9J9Ah7Wgd5hZc22C05YN3DgmfD3DpNwkcSdTRXYYfgJ7/aYjNceJtM1QIMq09YoJ2G
/dCKHcxmz6/CTEowlT7HjQek/emrBvGTjmQuHW91/S3oLmvuQwbl+0EH+43BExjTLoJHRbcjdaEU
fPpKP6QyyiSA6Co4YTIfe7S2c3D9AvwFWkd8q+UvbbaUjM99ykk8sdJaQQaOIqDUgiBtB0vG6TMX
wVTkozKoaLl6+pbZGkKooPOCscSWmkszs55CDZPBbDIdVuh+AQBHse3K7fmt8vnNfljzKdQwSEtg
yuoGyV2wl5hyIw871qluMNzT8CEEGGtUO5e22iot4mMkSaCnX4EusorAMo5FBRk+vtHUYQecta2w
xKtKKG0Vxo1ENJcQvFJKu8jfG9AHonuIkbu5BL4MGkAj426a9M75XwNSZz/vnc9c/ss9DE/I9mRW
jWK00OFc0XlNqbomes5d9ScOJAixJ6BZK2gPZ05ITS/TwLHuIYXVw83RtDV4XvXI9gW/assOkLTc
NdVmRfR0k+Bi57onQ3M8oAwoNdWFEqFbyvlez/e9dvLeRsBOUs+SHnr1jwKydZw8GyW5U6V2pcnZ
dZH8pvWj0cie6As7ZJqtE30F4zAvPzEo1bcy2ochAaJFX9XFMQyf0hiyfNVBake3B8gexmY5xZkY
b1qwsAQIPIUV21yTbNN8UEroBPe/0rRxWvqS5rIjoPMZcoo3JXfIoEJIQDimSWyWPYza0ShkJ0iM
tQajtBzsti71RvoQDKaTMdVLqHalm4+msk8Kyx4gsmgNlgf3BBKYThjTI0SZnV4nHpclu8g+qK55
Yfyq1MlRgFejVOKymDvVsRnVgBWVduqyKA46ZO2SoeFElPCvu2kK40BT2UyNDrl2Wd4X5t78U+yh
d2RGTjSuSmnDkm1QLByvmV05hXVEGguBKMRLMoDxRxPYIlzr1WJnciZeTrEdrUSaAkK8qHESydb5
LxAKo+EjVfZlep8WW6vZBsoNxADBfXoT7K4ou10q7kiyyrTOrqCE0eocQhigM0CrTyo2oHTd0QZK
+xJKD0bomGUJUaRbDu5NyFcpCMK60FeZDFYgENXEgjxTsgYGrQO8rvHkvAI4rQOvbxfGj5Fxk7N1
bawJ7NPPH/KZGDh1vKxVow8GEPzAzAV3hKALfnPZwJMcHpyeiHcE65hZTjQceXt/ftyZrz+FQ4+h
LkUgFSEbEfuY7/p4Q/oFrO4pQfspbE+mDHh4BaMCXJVtogIq+KditZPXJ05TvGoRsQe9AoMucs//
IjMJxScU70twDZSkGLpg6P0kOGrinicHVRd2veTWPjf8JJ8wpagc2wJ3UACaEycRXHhehQUHmi5e
2DozJ2UKbRYNWLHNKWOhua/mmW2BRid22Lp6svBBZjbnVH1TzmsCKR9c0HiqKc0q7bzzSz837qQw
IKVRqiQlxk20VQ9ec71wY86MO8XwdpA/gWMYKp56su1P3gcLj8CZb/kP0C00UiT4HA4+CqquwXPA
pzPwcI8N6mgLH3Nm70uTJJ+TplXNU7u1qx7T6lUlVyCxgx4n0OdhNh1OgOOlxGJumU6/5pedX+hJ
Q/IYJaq+zh25MdcAml0WdaZ6d81QFbkaisE3B4dFfrzUbZzZ61PNMymBQWh46gpGtThI3bAtisip
Ggmrk+4oUd3zG/MzK/8hBH0+/b4sjV5EdZvKiG6Gss8JeCrK3jKgzkKPY1FDHqVYl9bvejgSYOnN
aKOoMAgW11rb2V012rGZ2/WwCrhk07FyOwLl7siC79l4X1YPuVrDyia2zfw9yQ7ETGwS8VUFhVnd
XJ2f/1yVd4py7aEZoJgcJyuvn1P4yFd968QN3thZCzL77zhLkOZAOwBNhqq8KYPrVL8xzN8cPMgK
V12cAXU8wh48qfwRdTViWW4br2BCiVv+Rkoes8HNjKUIPHOVfOYyXxa774nJrRoNRzVxu9pt10p8
WRF2ikQ0QykmEIUA/ob/biDaEMMv6fwKz5wdOgnrQQ1eXFidNoj5lhdH0r2cHxeWgD/fflT+firH
mobNaOGBy9EskaGZxfht0kEg6ZrnqJMN7JWhI5CWrzeaDUVkiLbs0vJRYq9KNYCREDsVih3GSNeq
HDmQ0ujADqbxcwpWN1gDgKm9wB7OTVNYJ6xjSKlA7MDuQG2Xa81rDRV6MVBiYCCW9MN7QPYp98N4
T+FiXh60zIcDAx0PqebXw3vNNyWkYsiLntxF45EIEa3S+l5ADdymZDiYEruFbB92OpeeEjXB+27H
9Zehu2Zgfmvma833EBBj7VMOgQonCKH6VQovGz8MiMDX3K7DwwgRvVDFA0UF4h0qSorhwpXCDhVx
CGsKKNy9MdxH5VHu7qvudmwat2FHmt+N+b4KtpRcJfmGZfuyuh6qu1j1dWU3RqYbjsyFR0ZcxbbV
XScQHxv5Q6L6pfJHqKmtS7toCNZR3Lqm+JPWHdSXjWuzEk8DSE+h/hR2LTi3N5i62vw5/+Xnvvvk
7d7CFbMqKBI1EEvi+ioiF56BySWrZrqVFT3G7WSQUQ7jUij+fEX/M0ZCF/L7Rq1ABglZ2GNgiPig
LWqTxnLD4IZlBBJvD6nkKslz/PQSrLRxT4wXor0FUOsFy98yn/ToXeuz25KnNxrZaLBVDY07KeYr
Da/TgoFgdxkwik6dkgJad2UkAYURlBnEsn3KFo6q+eNBhcTa5PeH2lYcgxnjj6mGXrsbVusWbhz9
rqVuj/h+ybagU4xpVClJw6FW4GcV+ucu3ieXjTtJsk2YhqtGeUIKJPvYcNMlGf6ZujOUfb8vS5Lq
+b8ANi3YqTzOPcv4FbYrGVdKTmDNJd327E0x3qphB5VyexSN2xVwkBtWnJ8U1exKNI6hoDnZBtB+
+M3hCA5hB7O364qC1eSq+RURV4oOBpFXQzuFBqkXQa7CiiEM/07Mctvk+VUJNZxU2iU9OSlLwAiy
tcfyQfDrFJrUzcFg15pypUHbT1tyLP75AEOL//svbulkkLIAb/qquk2kPbTsL9wCkxshbnspURl2
MDTe9LcmWkgS5uY7CTjQuFRIdqpBUGjmhfpzgMrVZXtrEnIGMy1JQwI0S94Ik66g3boAev05U4Be
8/clzpue0U4MQHxA9ibHSznU72GasbDOn0n2DxFtin0NIZpBQ8h/+QmpYFps+GoHMlVKZVSl6hVT
3k00MIO8F44GvbMsSZGu0MyOqviqLmVczeTVyKN3i9CLYjdUaL//viOg6xA6xEJmev1HeQoV9c9F
X2iqKM+6IIGKaTcCuW4bEOtcSuVm9tTU5ZiZclQqHOM2SGdDN3y/bLqnH/clQ4wI2lVxAnyMrD9x
ursQlAw55e/jFkqmV6TAdDOoGJmrZrH38XPzjU6tI1oaN2UIhya/hsqnYYy2pT+YmQKDon1itDZr
P/IBD4vajSviqOENCplOrII52t/m5lsYa6D1DuD7ytdFDBZK+lwO7V0HGmWdBi5umSADo0+CiKgE
4ZFiIwB6a59H+Wosjqxap+mmkdZji9d6fd2JZ4XR7WUfYhIzYjmlSlViwdRXpdxV3WWhaOrZIoY+
HqMRy0WSa9auqVg4Pz8/F+kUpBu2SizVkoI+vnoNfazETgrUR8IYbR0TilfhZadpitllnTI0IOMh
LMm52xr1Shj3F633FLULe1mNlsbpPPWbRrjGZV0u6E1/3/ikCNhYmBhXovvmuVviO8yt9ySp6BUF
yphGC3Q7v9fB7c0L9EgfGhh/i7vLFmQSCZRCLnXKGtQG6+zQCJRgm4V0buZumaJ1IU4K9XcobeKJ
8FLlI3S29txc8vM6Te+Hm2WK2FW0XDXFafBR85phJejClTU36cl5hA0uq6sIOagWv+jWR4p2CjdC
77K1nlzjUVBofSdjk1RgYweOujTpmcWY4nUNirzZKIB6qFdqv8nL9UXTnaJ1e2tIqd5gukbwi0l7
lV3Uq6FTtO5IOLcquUHMS1GI85rqwvlOzqA59qgE0QRBT3JlYWvpRQwCtKi+n23ISw0Qi41RcV4H
x/bhssWdnLuo0TgddQza7rm3JPgxtxEm128H95kxhbvOaaYo+5yf6acO+g9nbWrMHYgcbwCp7/1O
K50YDrMnHcLfkA2Dv6nYpdD7ygO/1mEZkypOAhGaKEP3M2foIh5LiCHZQi/WBV4Y8Q2MZhy4Llb5
Y1Y+pyrbQIIWclyjG7HuDWA5r4JIhAHlXQ5FPa0Wo5NC9VxA8kCLHszoGINxwrdae6XIKKFcF3K7
bkoNvoxPaVttMwXl6fgFCBEnp6MCCwMN8Fe4BzjQS66dnho2YeU2SDK4XotdGEJdAnJ/B1FfdXK+
M+t1Hdz2PQoqfsg2cCBdQytcQB9bBtRVYy4Kl24ZRMexK/yIeIPebWTcKLYYOhgajFur6LaWlUNy
UlrD3mmVd9a9FemaXYZM3xRQXDv/RWY+szp5vxRsjIygK9AqStygsGEJfX7cmeD3SQv/khVWMLCJ
ewOvgajeC/lZh05pTS8DJdApfMpiTVTmCk5nqf1p5Lshu79o0lNUkihPAn8QsYdw46o1JU9tnjk2
1fnBZ1Z6ikyCJ3Q3aFBVAynJ7iCSrS40PmZWemoMxDPIOrcSVjps18jE7SxbnbKo85P+1M344cAq
k0DIo5TXEFDCPQNBT0iVu3VuIdI+8rCwx7x1eNNDXxO22pnsNuYH0Z9L4F4TEazVtr2BY8PCROZW
bxI4Y5NJcNxAoKfmMykeswtzlilkKaKRZDGgHXy5fBTmtdJc9rX1yeUvNaLPYmgz+sqKPQy/z3+N
mUXQJ5c+hMmpEloRmkIrdhgW9s/pS/7whacofFVARrWBa7BvQDddRU17rIGQIZCwXOJrzmSeUx8p
rQ6UqqtAzVACfZVDBolqvQtpRDsS9+nwfNHaTKH5EWClah9jwdNtdbisRwE70u/XdSIFupqcMKAQ
enio8Be7LFXWJtuZCPwsFXV4P1ZrL1NuS5Arzq/DTDjQTnvna+BtOt5TMJD9mm+bXkULCbD8eImi
MLMDp8h54PvkHhqfAMUKgHLuKFhol01b/j5tGdrSIesRHWPjtSLjjQktcIheZQurMjfvyXHMgkp0
eYTdUY3XYrgqlzA9p+LWT4dnciLJUPQJCdBLDUzoBQOlhqaQk4BFk8FvhFDqcjny+BL/ewbdCoHH
76vEmmLUW4GusBKux9Jy6+K1R6VNo/26S8VahcckpCS9klcoyqIr0xyTwD3/gWZWUD1V2r/sK0Uv
uk5EiD3JLVo2C/ng5zXyw/pNjSJ5DJCZVSL45Cbzw8arE4i0m9p1jop6kEZuNfBNrmoeTNwh+F94
8GFApXpbqkCd5Pl6ME1wTl4wgtPl68R8zOj1WOwSBr5y+xibzZaBlRIAQRhI7e+u/ZWIu0Rs6Lht
qnbVG6bDrT/EWJKWnHiC/wfhRdVJvIgzZcgVjY++IqHWszu5ghYlVNAhgUab3AcKR022Q3IN9kIm
JEdIN5F8e/77zATZKR8ghpkCRNDw2oThd8MiOxi3Qn6CjW9nXtZXhWHS9y0waKZeYx8AEvI43iar
8/Oe21eTdwbnsUhTWHf6aYJvaXjtsHTmZfzn5+M5BQyrHTA3aZEju9Vau24cufitd3tGn03x1gFd
mCkb1l4npeXkxq+TYXkR74AhgSYod5rEsCGmDKl1s+yhVfbUGU+mvuukZ+xYGz4za0i0u4KAywi5
NYseJbE3lK2Cf6U55gEQ9fCUUfgaLgprAoBfoW+g77oREEOrw52Fv1L4dKjBrrRKX+JvUEG3oxK6
4IpkBz20VtT3QhNb2biH6PJVUQNFqV6hxO6ZmrnuabmWI6hAFJEL1e7bsZfdpNzVwbGTcpQedTfI
A5eSwOFkExh4Wukl+N+m3Sj5obAql3XCQ8vZAVXe5fFthsJENpYnp22nZd1tWNKVRh7z8r00JDS0
8b+sdQdt49RMPTm4y9kuOPnJdhEsH47juAew2ckrF3KttkEORbFrVckJO8Wp24+B7OUwcgppo8Zs
xdUMqwnDo6LwquCddr+63rRhZGsPUvxRYon0Fr4TTecRemVlG9rFHq+KTSIxEKp4b5cU2p4D3faj
WA8Ukobkvcv644CoW+UfFd0ltdgo5mt3Qt5GBUq4Kw29tFh+ykrf6t4juhXRo1zAkyorUWgM3YFc
9Wa7FrH2KIJbKOB7nGe3WgbyLw6whVY261bQQ3C7RHe15gMmOG5el+AsymuqHS2YVUXKFVyjbYKw
ZHfDSmJw62HU1QzuwKYHOtXcgSI35v2WxAe1lNZwK3NKsB+kvnTNCK4Exh2qZqgY2aKHNfBQO02U
OtDRt2EJAqsFu03ejQra9iPks8Dm7JSrEQqIptAcYDFtxfoFZwXgj92O6+vxpPLeZB4uUqBBBHUr
y1O9WL3TZNgx3LP+vo33bXpsh1WP/1mf/rtGTnKSTlVBWfKhTK7w9xx/b++tdePBBASdU255TgLV
dtTNMxgwGcZayNyW8c5u26sWOJQQ/Tv9KuN+JT/XQwVUDQJx/mHKLyJ5U8Sraa7b4GUIXqTmI8U/
M6R1Aum7yMicNCWHNPbi9BDA+0rexBpwwpnD2mOfXpfplZyevLtgjsAd6WSxKgGN6QbdIcsOPPI6
emtFFCLywMyQqwBYijgsPTpco46zYqTawLnEFdlzG+e4X8CUQnbBX7N4mzf8EKSQfE/6FZXzVQ29
7R6kl5BYGzPvN5l6DUCwU5MrrT10eg3jP6/LQKnOfpnafQ7HEUOk7sCb+x7SZTJqElDJOyBPgrz8
dcYwYbHjI3Gy5Gkstlrdr1rmN4Xs6qyyI23H89ZWsUkJTFB6RB0iBbZ1asxWKxmByADXD74CQk0A
ycaSd3ECAwoLpREATMYeAt/Crcy1EiRwrQIaI20OVnTUVHgsHDMTuGwXgHT0xKQmhHbCL4PfSHK/
Z6p826dAoSiqTZLHGHVVGHgRuB0YeKeb+V1SRxuLExfyER4EUnOC/vDJpqe5zco/vE+OkAnfxWlh
B0q8VpTbwMzsNOF2QSASggZJLxQgzTtbzmDrnsGQpbuH5LgNu3nPqF50noDZCvx5ydya9Q8piilN
wd1YuoMurw3/DptbDw2MYE5nz2Sqa4Ww4DKvEqyAlf2C5jo09WFmXmYb9PgdAqWPBmRmRdvrQPrD
GU2VgMsTEdwft5DLt+E+Bb4BgFaJy5VHS78L5Mcm4lcypCcZ+I4WYB2yUq4ArfdK8cpa1F3+H2fn
sRw3Eq3pd5n1IALeLGZTcOXJopW4QVCUCO9NAnj6+1Wveuq2pAguKVIoFJB58pjfVP23Tp5/KCD6
LEc6zT2HALadV+1MtzZLNOTHbYZJWawNu46KCXtpv5Wb7zUQ+AKldhmQxFgYXmNftZvyQO+flrba
OGMUzAteO2vqWZURZMuuxxu0KYIkDgaJFrEZVvPjOkFLzfxqPBT9N6Hfje2LqULgv0jVKy1Uqdkb
JDz8xeyUG016q5KLYAW1kUP5dpWMLTcZkPpcu8MIfKOOj3HNTF7F7n4Kk86367tM0Kh6ydJHnc2S
VAOj+j3eEQeGY27lZDjHvc11sydYO3DOJC2hQyeDv1b8Rn7A0SzMOPkm7VmzHtYesGXhFfjMLu1r
jaXc6OR80k7Ep7qqfb3VaaslWFnMT6n2VnV7RaJdmzTe1XzBgF4GSgsFWkm89c1PQ91pOM3pza42
Lk38oaw9O+KIiM42a7dD8UMZ9hhKu3W8Byy1MyfsAmEwGOomyp7EEkrT6C3RCwgiBW9mR1c3TRPI
Ftir9GOGZOeIi9F7OIY67bfODsr5Tpr2o5ruhuGBZg9HaLGIj1XH9QtTdlWSwmJlFX03q3dMlzaJ
ggnGYu0nQmzWIKiQ7dQMVvWpqhRUFWqSr24b17ip1UGxnOsx27QV0SvxeuVeyeuwQg227dcgsrKN
Esd+atxDBtwV8Xmlg130WyH9MtEwBLQj1+x+hcZn59ImpDIyUOiLIfhV1YJnnrO5xpu17t2oH55G
Dvn+UubBEt/pmjfnR6xQwL6EshZyGIMdc/O02aQ4vinvsryd1YOhP6/jnaK/KMW9VoyMxy6tBIAL
AvOoY9V3N9l2oDCDQgcj4zgUyesQe121ZZSEqMNDOj1LnH2djZL60KB/vHY0b/kMqB9OFd/F+LeZ
mXTohvd4ktiY+kZM3U4dI3z3XjFa8yeHhGzaWvV4sot+0w2lq9vkBWt7p+J5wYI+FyVzCLKWMs89
5IXdeNgRns9WcxiJTjWmPWkcu4nTh5IwsA0SpFrIqlaTr0KNH5tHR4qDfDplAmuFSkIhb9w4aQCP
7D6heZX0tGcZ+6bJp7yccvVQ1r+QipSU+yLZD+NjVI4bo/2Og6Ef9/cp1pViPjXpy5oiibt2nq35
A21rPf3el6+ZGuDIwNEbjPBr7JwIFnO8jxnem9B1MGQS2WeXbSEquWmF5UJieT01zEoEmF8d56mw
tutwbo3aa1MjLMZD7ZRnpRHnPAanhTDQLKXHFk2xAby9lHK+mLNFZfQL5nI41/1Dg99TE+FmtBa4
ZDUfw9xu59G3+NKR07l11B5LIVDGvZAcEgrsALSNWbyrJU5EeKctg+T1dR8o6hPoHxxOcne1j5Px
Q1V2ZXR9rtp9H6mbiT3UD/lh4BGYVBipFJrZhJ50WMlNUOUfK+dbSfayXs1bbHoQLGKNDLvVkkDg
VqQuPyQOOBM14LE7L/F7TTKNSctoJduVp1xhspsY691oyH6l69cN4CTjNu6d0wDRSTN+Wl0f5Jbt
xxKssKja4WG5wYzFbVk3WVNvC+VtrhoPoyESAVc5KYO2iQzV74Y0UFLTn/pt17XeXEAmlK5aGPt8
POXm+JiZOMnfR+ZDXt6TgA49Tiy18Nf84MTAS5TWrbMtIjGuOWJ7sI7Ed9go5alQDE/PEpwwjZNe
517fkhvW6rbEMrFfy7AuONjaIuxb6GCGwtbAJ4/wPOg8tVGFVqWHk/FTOGj9LQweJqt51ayzNj83
yzdyhu0kizfMIPh47RAruQsvheAmwG99LE0ox4af0YpdzfM8WRtFJZ0fWYyk5U073adl4fbqpRI9
HmMNG2NwJRIqrNIAaQsKgjlUrNek1IJ1rI5ThYNcMiPv1F461Crxd73XDY4cge9imx9UraIWsPw4
O6StF9GLcArH7SfbbUtEwkydjnCNiQnZDY5ofWq5lrxrO7LFnAuUPJSu94w8wFYZVenmfhnvcEIN
mrw/pVbllnayBUaOy5Th2lzUAp+RNQhFmxjOtPZWa/LjhOC3xmNepfXoVODHdAxXCKgd8joKSdGq
fg4Q/czI2jg17o6YWc2F28Igmh0yfIRoVKPwtRInylWEFZvTridEWMbNRCY/58m9rcyndUB8QzNk
d6h+mlZ9p6aHrn7vtcg3bZXDS3jmgtsozmtqcu5rOE72ocEbCBFqHyU9alt4bnWItPEm+sS12ouG
F6xstnJb4fNWHDRnz/colNfESMJkCZzZ17BGi5AdmrRwKe1f2MO4o1P5uTV7Sew1V8b0cRRDgPPM
YN1ZGjcOq68SANXH8dw2lm+KB1VdwoEeUC3jgOiYwZyql64pjy3WdmC+UsmmcGw81UwYjj0PlIix
+RIntdsCjidzzOLIt+PaT1cLuqrYTXb7aaENvhEDoc0a+1PTPKLesjHVy1inPzC/u1+INLAgqzZM
19QFvlCW6CLPx0qZSO6QA1eI2mk/V7sSYZlBq8+OfTDgiSGwsxFmBWerBp1sb6Pmoe9OIjaJjt9S
5wfCfM2mQcgzv9pHpVRA6QCEnyiOJrA2Kmdh0+dZu9hV2jlQ5NrLO+10deCzFM1jb4XN+lzBlow5
eA3xiIyi39hIlUf1kzDmJxn97rHIXYY+EBvDXgkLnQ9cMTOal6MjCX8SVoBXBEABdxSR3ybjxsye
lLjwLNXB1It6gkISp2M8kGJvjir8K1+snpSg1N3SNLcYVXKgO1JYAYIsCZX5gPZ+N987Gqerogxe
a0Qva4dNsZGcV93xVHkn5/m9035eLVF1CJy9Nnsr9OQVrPk86+5AsbDY/VlfnlbtrhLRYR1UX23Y
j8bBiS4rRTluS2HkUAXHracOOKLhWlglFvYT0xFXtk8dVXpU+tv6ftACqzrHyh5N6I2jfFfTlym5
TE6ycXADbfmmepee2oy2RjuChA5MpPVNeXnCGtSNItXN6+KeMRf5Q7NhzBuai3PRsmQbLc5uyOOT
XorAiNWfORmqOSVHYb0sU8u0iozBwc8WKFbaaTg6p24FNbbKCR44NGpOspeBYvXTQkFOgwHdNsSh
1Y2mocBTYjtKLcGQNzAj6RCZZ41Ko7cYJoun0Vrxp6Hst1YtjLXTZELAvWrZ1/OmwIFadeqNYTdu
TrTDEQtvseQkGBkL2dOhgmHQppUxHCXVk1SMBhbzbbY/nSI5tLhIKemPoUqfmcrc0RVBvEHZVwkn
XDFaZ1vvnvohwj0NwXzz3q7ruya5ZPPDtTB1S5LhdNDcTJyKigGzpZ5Msbi2jt08oWdpDrHZnZuI
Y2B9RxbRtSpto1aSv9pvGT1FwS6ibwQet0gYkU/rpmBCXL1dTdH0aycneRi696sVFR7qZGaFh2kk
7hf0tWK3Z6/1CNUv2vsMMFJl6ms6H5GVPNoTK3gJjdHemiOlSqsdk1zzGhNDmyuVpvOT0ghLx++4
M0t81pa5kXpra2D4SKan8OqREg9je5tU1sYsJteR0sCk9aZPOgU+ewJbgMGGo42Zo5nstLjfolZk
DK+R2RFkP1cC5wDlM4vicylN25iktdCoJ5QcBHLmqmnxOTe9CzQd84HLtS2icI4JfXjM1K3dnhm6
wYJB2qz6lbbvTh8dUny1lZZzR1nu26T0reJTWkOjNAI1wmNTC+fEcZO1C2VWbaaRf87G1iB7oDZW
tNVPlpWYJ2u71rKpa2svK+NtWUz3lfNWKeO5phtlGFdvZ3L1WD6v3NoAvbXHiiG1vpXrXrZeJyA6
sfSrXu5payz2o+Hlvkh/dqp9dOgK5dZ56Z0gJ6eqRA7L+0013ssI77xj023FUIW9HvRwkaX8lJPJ
Tf23rNrVNDH00TfkU5QOmwFYrEh+VAgpZ4m5adhMXaoH6/o5k7CsVJczYtxaf8wV4bc0iDNElQzo
TvTXgG2Lu1JIrx3ClmNenTPidIvtNTnDLsEZunBWTOaAozWXapq9HC/rmrp0nT0Mgq/Y72M82Ucr
0bYlKVxpxhtnfiuH8SBHd02awsS/q2Pbk9rRG5x3rMdRzUpPGaMLmfuNZZOnP+0GPb+TjJbM+LO0
J3eIJn9qyf7q3sunyZviFF+fiHblc7RGW8cObWZcJq4+qVUcyu6lqSLXWcmtauMw2lBqZDq5w7WO
NE5tsuwxBIYX4HYW2HSzdKUCaEmPDTQ4dSfXj81MEHdw/kx6zH1nWk0K5AfhlmQFeLfSsQOIiuFK
O7EAWwXeC0xlMqeu/tWP1Yt1deNWs7t4sXzZIGqYuN61kVc2gj8dvSRr3UQVR2GzUMr8GC/nWS0e
sna+72YcmHEh7jIp0PEZneqIPgDc/kpsc0JVZ73hhLhpwb/oLBdVJg2RUq5G3DBfB3hZiqRcWt15
MVB1oTvxDEvXRev91K7Oc16Jnd4rp0GfTks0h3gfhjKdbVXalQWy+zQgr3+e6RLZeOVbc7YpJmnH
caguXUKNSToWT6dh+TE/2IN2GIbhuyqAoqhUoSMm17Ea0dKtDfjA0mMy0mLrwKMpNEeMRL2XO5vs
t1s54NFksKZ0K5buQ3aasFRXr5Wh7JX6vlQkf6gNKRTl2xrpBwO4wWJgXZL7aprHMKAg/8uxt9Tf
5x5QdLucVUxnq+lYI9Ixf8eBe5NHT0b8Le6c/djkB7TtvicrkdsRYbcuuNWzQcxXe8LuRvlsp9cW
fw49sfxVwkRniPwE78lSFXd9V8wby0weKEpAB3hTRaHufEsGey+S6n0WQHfN+rS0xk7JOxQlZCnf
ZBYOrhVzKAohQSDKM3DwgvW1+EKXXKs9SorAK5JnvDzGy9GW7uaMV7btkzJx5fg5szAbJs13BmwK
bLQq1Nr0dKPDzGWV3ba7GGi4jVIWk0QZ7hqdH9p0/Wz0sOkarFQkum89dYbTDYGg7k+cZ7weray+
SG3rO7m6r/qF/nUb9Mj6xBpoqPnRIV3tW2ffNSq1GSvMnhwEg5qNmb6J/rGkcRE56l4eLDqbLWa2
nUHOtNaepJ+zfBfbOuJEOgugq7eqetHXcwIW3xbCqzFp8LWiLYBTPxgxNJaperevzMZ8DBJHZQg2
BtefMYsJNGZVeB4GA0OC689XrmiEs+RKMigUe9NAUxvS6lr3oJbEhctRIUUs0JTUr3jsnYxci9Ye
BxKGfk0uloqNpIGRrmJ8zlGNuhBSNH1pu+YAp8W8h87o5Yx18oMoacJ0pNKz1j32tRXOotsIps7R
LAfxSP/JuYtTzZMBvYxy6w7L+IiVy3vjwD/oKncs3yJGrvOn0T1Z0cc6ckxKVjAYTdjqtIPR+pia
n1bz1Fr7EvvKRev9TpzmpAr6MfW18c60pcDiz5v1F9WxPxkNNqJj2Du6h9grHApnQwJwGEZ8pE5t
l4Xx8lYtu8Q4lGq5KaujY760cu83QtnEq+xJdA0y2bdluJqK6qamBTX/vWftN7R4FWZsqkMeXtMw
XuBSKKC+lCRMpe5bOqkvjTAKtqMIaX09lPZeara5Ffti2C3G+i6TdnbzgNAUBMh4F4lt1LbbUULY
s5KDJKVLNY5BpBiBzEZYeNhj8nPOK2xPS3ZY4Umm4Kj9aS+zW8/2S6ohM+lY+aOdKa6SA6aXwJ+t
mXpCEAZvS4Xcej+JA8fGjgUeDp286xTiQD59mkSpum+2q/IUY11icv8tT39JR1qMkeUttv4+DBNI
ufTixOZGmzijjQo1rZoG0rpW22qyS8+SdW9eLxgFKa5Du2+eF7/S0iOqLRc8Y46iz4+2uW6TVN1F
koxPuk1Vpx+TtLooALmGoQ8jaoKp1IM2n7b6hPMIYwulOMXac7681tmHk31k4h3XT09B2yQ/Dtp7
LWi1DzhBn4V5majZKrSCYzqRNEwkqfDz9SPrX53lNR8/Z+hW1XLWpy09fGCCsh3QQdUSwzdzaAqn
6/i6U2IomPcMFJWu4gr3sXqx6co48k4a9rO45N0pbs56cVKSU6qc5OVjVq963o8sQ29q8mCUpAui
oBWhaZUzt8CVdZOL5VsCsbO3zpNxV1xPwKc2yR8Wk4K0Lf2inVwexs+6/uiMoNGAN/acuLM/R44/
py6RyEbBJXk0yXcNmvBVgsZn7LVag0e6vkEgcG/pFGBwZbW9Vpyv5eXi3OfSXTfSPapOUqQ9rFp3
NDjSYp1R4BZZckZvYW9AGyb7X+8NsYvKT0RKgVscR/lDkeKtprGhxCnL/F56mdPnbnZVZU+roEI1
KhdXnZr+oBphozleWS97yv/Cvr7vw4hfrZSe++HO0JEuYdrLMC2me3kQ+b4abQ3DVDWEXXQo6jd1
do7a+KD3M1rMlYwajfM+1uOdgdOg50zvhvwyJEpApRXETorjIXZXg18NP4j5lzV2trqkna7yOMV4
sZPXcgTYPj5L6UvJvGh4tBsva+y9nuxtUnOson9K4tH4jlGv1PV+v+hhL5+V8g4qP2MNt8cNHbhp
7McRgj299rSUilsQj0XUsm7PWjFd0vxs9YmPQHpYqNF3M7kkRATZQOCHHJGBAYWfnW4qK+ywit6X
pu6O9uMoFTtJo/6R+aAGZ6YnkJK+PNKVlB6bGN/q8sNpa3+dnKOsxQdTXY9qw+i57zW3tcD2IsBa
kIc7qe0bhO+0DUyGjzihpHQBHnNKUr3KAjFgoTPYo98l4JYSzVOnZ3wB0QnumTkf5OFD7UQAbmqj
0vooaGQYpewNivQ4Nz+hX7U9vYyG31TZ8yjqR3t8VGTJ/xJO4R81go/3h7SK+//3f5T/qycx1tcC
oCA2uFLF/P4v2mO/wT9oN8ikbC7xGl+5rt0HrXNqrK8h429lweQ0lWtj4boZg8xxK38RMHkrCFZh
YaY2NgiwpUNMmlf0FwDY7wh+t4Jgcdlq81BKHEqaucvSt0mafMVUOGOZyKp6OOetGxdqUDq/7Gh+
LJJ+09B/jZ3Oi6G8Vz9MDI+/9K7/UW7417uG5W8U2fU7tgajKS//2qu+leWZcmHaec0rkcvzwiiL
AfjX7vcGTWivWGOnZQljSPHGzE//Bvj5DTT0Vn4n1To7j1T4zRw2lVGGmn2mbN9ExfoX8M9vBKpx
Ev7/IUWpHA/SlEoCFVPada07rkMYN+TYDMcnZWdl8maW8CDUtB0V4yE1DF9XX6OlIA29qxxmKxNx
mM6IEtVnuZvuhvIvTI3f3toVU/SvRVBM+SonMYjjkq43drFw1bdoD8RNc8zHn8ygd+24rYZn0D66
eWqQUDdRsZBaCxmHfFNQQ1AJ4Qp4jMon1fgiffdW7ofXUdNMcJCpLT16zjilfm0J3QAZW7sc+14G
6Towml3UX+PXdNnl/6X3U3e11a1cWA+lYYOHz5fu91buxxK5okuOiWSj6soaZaj3tete4XX/eutW
p+etSDtud1G9GPShQRvka5e+AQfiiKdW6wgTsRoOchGk89ci/a2eT4KdQBVPy3JQPtbX+uefb1b7
DZ7wf6n5pKpkGYtFONZBZwHzmIyrGi3tk3lNGVwXd2mpkQJGF0e6zqwRBumYL4ri2OjfGUFI0lHP
9inZRJNhi6XqOyYRQY5Tbrv+rCZkZcV8vk7nU9kJJ+WbHL1P7YOjyqEpPSXxBCBqr6wm8sNsplJ5
+PPXuqJV/wNveqsdZKlZoqh0/A+FeFzQKhHdhBdDL75rTfueNnzFJJq/uERvAsiSG6VZtCwlK7tb
u8CyX/78HX6TMdxK8miVPlaKnhLt42OdXWuFP1/3N9H+VvfQ1McGrU2ezSTVBGJcGKWIxpKNA/jf
BGL/4cb+x/O/lUCcMlmTW4M9kKmJu1aXqj7K+lM9vQ2FQ5cxYoC8m7RjXx+t4q3q7zjW6+q1lSSA
bvmGLiat68Kt249yenOkx8h6TdXv2KubCw1bHDVwQu+vU0sJmZ2Y1k5dBHX7S2NOihO2qTYc589p
/mKkHljmjc3IJnNCBfElq03cwTqpY2iJe5k+ovwjzS6G8uGs3+k+u1Nyp8z3q3n1YrsvO+csdYc5
O6c1sIO6Zcj41tDfMdvuPq40cJEgeOIH5AztbsVjt36cddlrypcp2rfgs519PP6F9f07TPit1KMJ
KWzIRjSJrtocFIMAnxjVoK25zDT6TcCPjmvECo4btddQCes03504+ZL8nHwrBdnPTi0JiF6HuT3F
0Vb8DUr9m0V+q7mo1rGeSOAHDuOn/dT85Uz/XVD7R8T1X9F9SaXanlrg+tX0amAvChSU9piL6pYe
w/ztaceNXTDHiqcs5kaWVxymmUjEltf0uyTfUe2LITSKhaYhD5uphmWop7hev8lpf+foFWgD82JX
iYeyYKjQXJ5Tcxev2zLW3KRMjwv95Fw7lnizpNrfmN2/e1bXf//Xtxr0QlRrrpAT7FEgEF9UoZFv
crOpZ5rdJVw2PTONS/+mmPIbgop8ExavZgN5WbJiIoOx3E+IE1uz++JZKN9UU2kvxq5Fe+6Qrmgw
+GX2l0T1dzd9kx4pUgnjuuG6SVy6zkSnAzCJ+Ip3IgZzt2pNMnYdpTwiWq58MB39QrVxvegNYaOX
1KovZrgi1rfoyfzx5zPiv5ba9aI36VFuxr00AdO5apP0mdd/peK6XvcmNzJFX0fi+gTWb+v5b0of
/3WgXS96UxaVo+04elSSyzlt2Dng0cEgWTIwCXvwvvY8braenhFQRKHNh/pt9KpfX7vozcbLUGOW
U5vF1n1rLZ8uztcue7Pxyi61HLkmTwTFyJjL+Ys2w++e8s2WU424k4SqUsJp49YCAFzGjWv1WqgV
fxPg/d1H3Oy+XEVb0waJi648Q4lfk3nJMKp38r8oF/1Xqss6uVUuGuUs0SRlIH4u4jjH08YpxMGm
nbmo95B5vpCmXz/lZj9mhS7MOUc5Vy2BmW+dIQ6+9F5vhYjUVp/GpVfg1L/ET9LXFvatCJGp1wxs
ZUYEhhLtaOrDaf/z3f5XJL0+hptNaUYx0pvXaiXNtzkgJ/KrOqn8P1/8N+HpH9mBf52EqoOlcAnb
8dqtFdNu0b74NG52ZLNkBp1xHnHfB8sVL7758/3+buXdbEkkDFoV/bAFSzhAwQPC9TmYuUu7ZH6k
r3/5kN/sHvt2g5q5HQ8ZH0Jb9IrrYL6gg/rS+q8dNLcCQZqBX0jco+lgtn26MXXFq4Eb/vkB/eaF
3ooExYat5KPNCzUi1OBQfvhL1vy7695sRhs98XJZuGfV8MSHlIV/vt1/NHpu6xtW960mkD4Iw8kd
MR9kOGELmoAZmLQ5Pmaos0rzzzWeQDzCK+rhaiytJ80yFK6dCeZSVjcm46yiBs11Z6o2AGBoHm0S
Zo3G0LMMxfqsV8t10n9IbNUFLHlVB9Wa5Nkpdd9ezLBe6cpqoWJOHg0zV0dCI6p+XNkRUi4DVXhb
KbJwcziaCPbNa3HQ5QGo5mMPtDs1mZ+jJlta74zofYUqK6bVZzJySYoqXIt5pw6dP6DvZ1eetJrH
Il52Tsavx18Gw9TheVXiIIGZNJX3PXr+kf5gqyATShU+6jMCdqALfvz5MRvWde3+13O+rvV/bXSo
wopCbipQ7h7g2r5E87MB3kgCQFnbj/XC84neRCaFqqPtFmcIhrzbL73JDGNvDQtzebEtrVMVoVwO
PlVHuXx2GJU3m8n+ee1K5PW+syATqXV4lSCZNT8HBhDLe6CCYaxD2OG3y3rX5j8z9R3qAwyHp4rB
YaVvV2bP8xjMOjiWNUbe0BNt6aXgvFPxUcP7QsLI1ft+UwAWtuYZHtBWV7IgZ7qxAkoqGNQbP3GN
NsVBG79PhROWtgiNhCYJCO3lR63+yHAqmcUuA5eh3A1FIDngbpjZtorbNbtZ/aRN7wpzfM776q6R
hsOSM1SamFRCUu612u2AlEVgTHINDVjxsvQgpaf7Bch8XPIksrPFTA6CGhgpVNBSZPel8aFPWjBg
+rZIdHdepId6APP5rijLZqTYbJI6yNf8Zcb/u0hf6nX26+6gmUEtM6tHz3FUOs/il6J8WbFCFoa4
SDDIW53/rKYTCFlJ9jQA4+OibtgGjXlGB2szN1uzGTZdf8FAw63S0df0j6I9GovhZWblakJ5rfoW
miKYdO5qSrUfJjLuWE1tUwfVdTGNgbzibA0npUz6h7ltrugvzegflmnwbJgUoyp54DbCOb0HN22V
lV8gUG5JiivSaTeBwo+twsVWcm2wnUjWnQTBSj9jsOcVwNEdI8cow3YVbsHgo1uQLFMMFOs6YPRV
PfL0qNspUR9MwkTp1NkrUD2daIZTVfqJNWxHZm1DmvgFYIW8m8PW/BymKEhTZ1uhrakm2kcVA52G
oBUzoLVL2TdT1auKx6XTrhIxrikh7dsV50L9mVr3C1QGmqQu7RCgqQ7+eaVrW+NuSAx3ufIO1wgw
0bfCaS72iiYTExRjI8FHkKSTkw2nhsFvO/ul/m3BfndNjxbyd+OWQuieftmdvYqj4jwoya85hq2p
AEloQLYbtTvrT7IQeycP6SgxF41CA7wFH72Z44ApneWYrgMGHViQ02PhcBKKDFysAoTZ+qJYn0Yb
QlALbFTWNxVvTK9eu/lVZiUCjZoZEkRT5JZRDVSq3PSx5HYLGiTYvqyOtdHEK7rHfZq4+QzFpASZ
upaB0PYyMAdzSICzMbVsQPsWkADe61yDVrhrM22TWBo+icj8lTAbu2O6zAEqUEgP+ln+mJc2wIFf
k2ZvcKhR+r1UQU6nTzRPvPDJdDX0gjT5wYB1DXEH+XAV+azeeOvrMkiYZtjZU7k89DIA89hxeRlg
rA4qjGGnAm/vsI5pRg75q1R2KBNpcDHUbSHsS2w4j5N1AL5VAntu0r1A0byZA7MzTyMB2uq/SQWc
wByuaNp7coNYc0ZqheIWYxPQs0WS+8XwbTbYnyMwHRxHJu0Xio2uKkPAWnSvMd5b0K3D/DLMVSin
FrPXS24jm2lvAQcpQ+6OCd6RV/LjlO/r9U7hCFPS134EFZ+9O6a+bRoTuGG3dSyZ7ty0qaFyFgA/
JZlNB+Hnziwvdc4yno2NDa5fdraLc4os7Np6C8Xo2p2GZ1sBvQnG3qvz5JecFfs4eSyZr7OXrgei
MABAWa+6qAiRlb8O8WvEtGsAFlw65cmM3+wYKDwLbgA/JxDf2iyAhhq2qGy/ZCA9Kix06ny9N1v5
uQQTv5TQi+eKuJw5b6VEREzmvAuL2fTMYXY7g96z0dXfu8ncTfIRUGqCWgwaD1CHUSA1q0BLD8P0
Q+lOaXFS5e+2mIOs5lSeGUr2V8lccVB1jv2fy9Du+kYL8+wBrKG/RNWJCsDVeW+4wXT5o9GgyQwN
cHDA1w4Mj6Jyq1jOqVNPU/ejZSIfC3dAvN4c0DGMG3+xd0Y3b1rrebDf6C15WTp5rflilJ+a+Thl
3/EN83SoJDFJx1j9sOAxrDjvqL116bL7pscuJX7MupcyDdhRoYi4mlGkpzhf7gWeYKm0z4UFlo4I
DAYXbVWXiQtEPFBNedbDCbb3fSW7ogQ8UPaZP2YPUT0cpgqeBlgcE5h3C3bTJDOhmCJd+h4tD3Je
gcMFwBInT/H6yG14MqAj2Z5+aFN07OSLpD+LNBzoCUOlmlOxK6S9FdETdk45I6QGEPtVLqVcrI+x
5sSZftVw89KlCMpxPg4WVDeH/dt+ixxlNydMWXuQnRKLtZBl+DLRxmBId7W0ldKZVFiQqD0Y498U
9P5T04IvdavxlmCeGEGIEQdnOQ+94qXE5r6DGd5+6iILK1KrAaBL2lWYQEFnhz+A+68fm5IrErhv
6eeqlg95xOEWPXZl6ZVGTJ6nejXbM6vpO9q7YZwAXUF4Twe3S6RtN9agwh24mo9OATK0qgNzAFQF
MPjPKZf+j4DMf6VcN4VbPSRj3iQTnd4JvGIB6x3xmvaSqOO2l1ovJRjDNN4KLWyb9Wgr3zv7JxjY
jVqYnlVPm+R/yDvT3sixLD3/lUZ/sgGzhvtizDTgYJCxhyJCUmj5Qmjlvu/89X6YneWpkjMrPQMY
MGCg0OhMpSKkIHnvuee87/NOeC8xYhWoPIZIw5F9Q8LIYsIW0U8YSAWnVNsdssJwOEdF4hQg5/X4
1GaYViN5V89awoIClVFfo+KKNwo7ye5i6dwAPpiafmnmiiN645Kz6nuKCdWKJzf0oVIxNBjPBKa7
OUbOcNPjEwubk4aKSRnJIBLvO9CMBmaSyDskwRtSWq3otr1+idinoj5zfM6SZmscohhFGt18j8oK
AxtzhjwmJrHHOl1vIQVJi7QMsZS7FZb7nul0hSiI5WCqnqdyB/OHSgi7spE/iALoa1qJM4a2FfZa
6V8aFq4RJ8BQu1Z5sLRjVS2b8Czn01qMNiPXvcbN5fmoioV8rci+jTiNumDrFSsv2ch9bet6sJxY
zjQDPSdmC1NFnC0VjmreZCzKYtku5CZnFUfyiZFIeVHbS59eAvxndGHzuVUdnguEchAzrMpyw5gC
1FwJOj41RdyHyXESntkyUGT2S4XKqeguY8Sc1HdF7zCxeVblrTmZS19eCcOivxj1oRymhTfPWsSd
P53l7M6QTlpcOYQdL1SG5GF7aI3HGl9mshlY1nTKZU3iTp518fAEYq77FD6bwCZibP/1rddfRfEc
+K9dtQujBw9vdci9kHL/Kdqx8F+tCi8VLxzd5VU4J15Ta7Dgmlj3GWmRr+D55inAhTMY6JYJQnNa
jIhVKt4NyTlnrm6QPIDQ1jFTeWPJkmvq3oVQbie2dgRhmHHlFgXye1neN3mwyTj9eEjE80RHOcXl
sUbGBeU1r59T77YO76XU2mISAgio3HlD+yiIxS7hkc6Nt0kfzh3ZnyQvEPO2zAg+q+k/tfmd2rBC
iBgZgnzrof5UQj4A3NKh4N8i8LJrbKKdyCYwnvPUI6psWHTecSS9s0DpVr540qWT80WFEcMy4Beo
9xqA2jTELSvGe7W475JVOzxG8bjM2y24sjkolLIVFZbKwigph4xHUSnOpA4veMjwwONjJrqBh/1F
ii4t5YXI1bfu8XeRO9L0L5W3U5gKyyfaJZT7joyQuJkOmroPu2FlmtYSAkgj7kb2j1R9jnA6DNZV
NT8kIv30MHf8Lr8Yqn+fYdYOwYzAQGnAwC9bD2l8wA4Uc/70YXuv+EspAeowBqtUevOa0TEHygBU
4XalrtVgNfYlTvadxBAz0Tn71g9xlGOIjtHNtZjawTB09b0p1DsxJzSmDBrOzLq3niiv87Z+DABk
61aLBytYqRYgA6ZEOh7ErkHnmTaOj+ugVss7vbU2MPWPPa5+Y0TVmixTHXyahPFOsuyeiJ1oPor3
lEK4/1v9pGH+D7zj7KIBnuKZbjNYzOZYxn3cyoAF0ilwMTSVnAH6uZgjVs8SBjdA7pv5w9LENGHU
21Dcy/l1oIGmJCNGkcmOPSpyvBySbl6KiZyQ+Xpa4yrr1nW3mTchOSk/QzVZR55iYzm3zQpDhHo7
0kJI6TYJWLKmxF9i+ABZsQlbZND6ehi2dWTeGGqKsTY8KAqQ3ARRYdk4gb+KgK6YdXrxJHXV4ITx
q/boqcoWbtpqDJBO9YS9VcN6Us2N0Yq7OuF+ZEUyATH32pOA7cfLWKDqi4/Av6qeu8pzjRR98x2Z
PcXo7cfMuE3ifi2ZKA8B4fxiO/tJ/2DuC/2hf4BziQ8Dz/RuxFiILzqoPv76hb/pWn60TX5pFfZS
p/eqXA47s23uWcyOHpieQacOVQBDkBE1Uv+bKaJP8wNcAzWIbmMu202CdBMP5kasp2tgfkaWf7S8
z7/+oeYt+kc/05c2YzVZJfp5HWxYoi5iiqBZotwX+S+6o9+UJj96/S8dRjU2u65MGOkVorJsJvG+
97eZTFRR/xkKt34rMZjfSD1K42bbsye2Y3RMjGP5y/jdb7KfH/0EXyYEAMpznXuQ35A+yoTDXh5T
/CClg5Js6/UWrgtSJvObgRyFEKdzzV6Vyuwy2b4pdkhdB6gKpiz+53r9XynKAUawMGYwvguEldTf
T+Ev+ovsrj++lF9Byoae4d9gv9phvl+UZOzSjcOXuEYaccvhGXNItqMAIsojsTOm/ln4ViaA6qWl
ONW3OTvKFKjLEpMae4GjYpUe8C0kGcffc1c8Kb7qanrrqpO6DYrOCYQnFYV4rpg3Vv7YF509+qGT
ptdyMuw+xg1XbOp6743XrCmX0I0sHLFSc1NFkZ0CFaloNJfeSTG3Jqspa5pd6Hucf2X5EIst7TXY
NoQJDRjKWN3rHENQPNlG8QQqJPFws22bDiK3uEQF0qYGxSM2eaF5CFgoBxxHQ57OnQTbE+rFTBko
24Kq4iUOKBZjhLoANJIGZ2hgHhp92Agqiv6Z1OGYyd4SHUys6oRdsTwG+aYePVujRSjThxiUdB0B
4oo5FuQNZnppoxbxAqAbHtV8vI+afFm1wcawTEhbT4ZC2R5u4nJb0GIjain0X6bhM8v9XYHRpwzQ
T+NihNAiKyut31vgqnNyDRiR7acpPFZhyG5M3c6u2ksRz0q69Acc4D12Rn/lub4mQZsyuNRYX4en
SJUPWf6p5OU6Mcdl0s7u/m0R3IXV9BT3FD86vkFdcjhy2kXIjoNNr87uuvggxweEosCdvMi1xlcl
lZxRjC5G82EFb6ocLIseeFxq0PiIOGvFi0oW7SFbC8WlMYrlpBSffZ2tG2HizPZkqDuE5Nhdm32q
KA48Ew7yqg1VadHp6WnCTN7jN6q6we1zjwZSssfw9i1h3A+SJxNhQZDkZOY+xjSI29leCUjRmCLa
SMYulY7BdGioHqvRv9eEhzGqdlb2YQS4arV0OSilM+IraHvrqAbKtvGV11ChA4FwwxI/hE7Be0ys
Vq2BrS0IWn+I8G1BF2sL14KvkaXqKTLEX8xBfjLM0b/sKWUcddwyXk/V0dE1vB38YCmYSEgC3HHT
rxQOP1nL9S/7C7TWTAYi1O+a+D4lZlir9xa21r/eKH4yFvmK57amjEMKldQuF9eRT2DeMP7q/PiT
devLFmH4UqjS2e13Q31ou1t2gF+88E+mW1+ZuLql5H1m0ClvwUN03gQZDIgcYceZ+Kvt7SfDhq+E
XM3IkjqeNC4sTo4ibsgQ1GmXbSOQJWF0H4irMTNZZ0LbUs1fDOt/cpm/MnOzSRKNcf61quBFMebK
EE8fCIC/vs4/+dC0+Rb+Q/ljxkGQTi3X2ddEksh3g9xgQAVC17//9Rt807T/YEP+Ss6NvAYlraaw
A+rjvFJvwio8xoX6Kvk06YnmDVlZG+nN6AaOt8kx9R7NiiPJnISH4Q7K0rItAIf54zouONGK+aul
p5sGvyXDO7fqJCeKkl1GNf2Ln/gnV/lrlICoj77oFQOjRhyGesBYQc/3fXIbB0998egPDZQ1/2kC
yaUC/bBimD6GANKsWQg9qq4Ca2eNGcnMRUZKL5nwFgGB/+uf7WeP5ZdpV+1FEnQ5k14iukM2kZH+
4F+/sjYvGz+6TvP994c7oeQcLLUqd0KTRadUG1dl6jtW029kfVzl2NIEqVjUebIEXA/lBxpHll8t
DEISTW0/W5tRb0f6sxShpMyVLdOmhRegSY3s3Hj1I1bu+LacQSW0NSWJMoNMUBGHcA8Lyq/BaYkg
3bx4XZuNowRPsfcSa4WDP25djPE1H4d1jNw4CU8Kw/yMmNXWevY81a6tVRaCfpiGV3VQL6RG0yVQ
fvGp/OzxmK/DHz6UMbYCvwTJv5OSnCZIYg8Agwl7Y5L7Xb/+L2/Df/c/8tM/P+L6H//Kn9/yYqxC
P2i+/PEfh/Ctyuv8s/nX+dv+1z/78zf94/jSYXzPv/6bP30Lr/z9nZcvzcuf/oCvLGzGc/tRjRf8
6Enz7eX5Ged/+X/6xb99fHuVu7H4+Le/v+Vt1syvBkQz+/v3L23ecUNpPFP/8sfX//7F40vK9x1e
3l7yv/2Xy/9w/uv/9l0fL3XDC0jKb7qoKCTqKZKiGjoXpv/4/Suaohi6YYh4CbTZLpXlVRP8299l
+TdZUkWDUZciWaY8RxnUefv9S5Kom6ooKYqu05OV//77T/enK/TvV+xvWZue8jBrZnPXj54VU1G+
it98jmcFKv5uZ3SMt61jnCv3A5gZny5rf/LoePTeA41z9maipCzlFwKrbxazr8/o/L5fHn8xUOtG
rvNuB65zareJdCv2+THz76XAhCMk2zcauA8Ih0AlIeYYAzy1rcAxS72UzTrhH4gJ5ufpQxSjRcvo
xBoLqCQ3PUzEXjXXhpWvzPipjRnBAaekFTAOr3+4wt8/wz9+ZvI3FciPfvgvC4xhtV0a+UG3i0Py
nj8i7TUJnyXFUceE3saTNrhl8ZZJn8Zw7N4kHd7uckKBHWFlxx/AJILTuZEchafwlT+lY7agITrJ
e0neHxphW6a3Rnwfw86tUldWtuQS9v4cpuoM2/y5/ERcw2BkEWwI4lpnh+y5BmW3UF2QqG61Gtee
A6JxWTutA1pnKSy0PQX+AhOlYy6xlNoRpI7sRli8GgvmCA626WAf7eWRjpqTew+ahQRYduXkTu6P
QwChcONJT3pxTJL7bNgypDWwARM73IvMNh8snPkxWDUzw2SjUbcDtbmBl2b6bqcsx2T7zPkDfjUQ
zBBgzKK8CApaujV7KMOUJne1WnQ979iMFrODBWbjUjnH4w1wHprShr4m24k37Ig4rtAwEzZbeC4J
8Gq579Oj2lzLbBuPa0VbS8zUg7WkrofuVLY3JjDFEioE+OJ3PSfKEoBVtwZhGPMf2AZtvAT9TCa1
83jB0Ex1itdg2d4j89PiC0W6Ru6sq9LXcxIa1Je6t33SRJyhsJuroB70Gv7ySLzAjVW5/EePMlhK
JW0uUJnhU69z7OoX3Yv6Jr61ABoioDiMutCp1JGwkAiizRfcMORTGqCGGALRjnvLvRvzVeUYAR+F
D7bWN8Kw7m/DR8oZvJTSQw+IRPSPhFGM9V0NUnxiB4p7eGUAP2Muu3DgbCTluzT27DF80WWMLTYD
QG3J5xQ4A9NwbcGsiWTbIFkrxi7Llsp14n8sR47cdDlS2IzXln6dEh91fdtY17pzYbe6nVNv8Mds
k3trLW/JsnSxxTvWUvdsUV3Fr1n4i1aW9KPdal4evuxWgy6lsCmsdifcJif8BVtpHdyQn3lQttlx
OGbb7CCd0l+ktv2w0zK/25fzRzRUikr0YbvL9u21PFan4TZ/Dm79FfC5Y3VMn8bbzKkOEKv/s+/I
uv7H3VgejWTqA5Nu7o249bb6ddqUq+AmPuh780bbJkdxr6/lB/Oo3P31oiX9M7TyR6vWXCT+oQLo
kr6VBklrd8oNnd+Gy8v9her7wTqG22Gjb5M7ivGgW6TXcSttyrXuTG685hHYVm675e/caqls6i2A
hjfFJZjp1NwUbrjLTmFoa4kL5xM8SwP0VyJifEmrHF88eBdgfrHtyw7cRSGjV7+IR0gBQPWcQKZv
zGB9IR8s8H2Qae3+HBKkIQOVpRWE89OOHMkhuIOeq2jvj7l7NurVgLl/hDxsa4/FXl4xIi+ZknZn
YMNi6RbYGfQ1ggbajaip6n0C3E1ZJKCnPkeEXvza13jkD0NqT+0iAhb1yTiIjn26Ss/iYU4fAF7z
Ul7Ko7W7q1cK6rZsAd1QJgjh0MA7B6e3IEgHOMNpFBaeS+8zZJLPW254A3j9CxSVTlTaJlKElRox
fUCQtUhxsSCL8V1TpijdtuUHdeIiLz6tx7h+S4qnRrnK2acPE8KgDF0Pb/IBVsQTOiea0pK6jFap
vi38NQeN6kN8jQ7KJvysNfpDy+rNf52e0Dp10RLQTPo6nMTzFWmJn++G+Hnmj6ezp17QCaheMnYj
sNZL1sDG+T9F43BD1J8oWqa38Dg64dpfl1elPFvqvI8ojIIW1rrekZVAofugX8SLeAakdKc8tg6g
ZjfgkUwO+bq1Kx6iZvle2QCh3Xjp31gnPn0JiE/gWo3tl3bHvSITFQWzdNFslGXixqtsrR0qh86C
PbnyuR8XvW06yqJ04HVjVLWLPeEGrnUjfgannb8EcWKHSy7UouftIxslzSNMmJv2qhMMjZlvifxF
dfoDm97GcBAdLcwtv2KxsRZwPOishUt27mBRPIw30tF/rmFxWGdfYU2+1jwH/l2GMyuHBy3q9pi9
ih/WrrwUT9UTN0HJf7GjRkB4llW9xk6mOtyemlMR+Wz7nzO5zAnvk50Ox9Nk0JqtmjsN2SSOK9BT
OYMrzL6ANVdIvdp+IV3E8dZMXOUsnsyerfSima5ywclzhnl21M7lo3Qeb8y94LBCO8pedko7tscl
5/bltLjTbX+dX4RHeH77+cMU7MD2ts/NxuJfRy7nz2XmBm58oNu4eILS6bZ3utusAmdcl+7TYL8N
jumOe4R/DM2empfwlBy92/axq2zmyAz29FO8BSM+vxoMse20Zc9aklBRL9SXWFk1SDUyOwDHxwyp
d6RXCdrpUpzhC6q+66wYoJ3qsPGLpa3SDEUYOl647wb2YFjcxHpwey0sN3O7HU+b+s4kNX8ULUif
OxM1A5UisqvJBpCju/VtcdAJcBtXMY/sUljle57EaZXuUzgQaMPiveYIR/8cCtf8GXTNHrrj0NrI
DvpPDuOFtRm58eWDAB9fcUVgWwrMeFeG5ABa71l1/LW6VVwCrWx9Iz1ID8padZoNZCBzldQbyW2P
pG0cy6O+Ta/Cbjr15+5NpnNbgT6y4a/yREINCbiTSxxVC2ApyJLOso5uZSGQJBysSgbKySYUCZvC
FY6eYkb3tNCc2mU9nDVlXdWAD0+ysphJScT1zYjLZClPJ288AnSZVlCr+2FbPEA23wHT2dfImIqr
LGFUfbXiZ114MB79KX6qRWNdNsyrQXsxzarv/PETkW0Gl/4+OSdDc1dnyasB05pRcg5LR5xXSsDU
B6akFKjBYoAwOAJM68AILYJ34bG7607WQwftHmFU+Zx/03y5OnIOIZZRhdKFxi5efoDwfTIu4LJO
4006of+h3mPc/wY6+am5dGf/sexPCe4zUYdsPMxsfbok1IQyQFTawI3thc9+stLAUNM1pg/egOwO
79VqNq4R3B5SQlWXTCCn9tb8aN5VWB9gjys77vbtsblRn/Rbipx2fFQFfWOA5a8HeSMxQh9ZI2bK
8EsY3nQdNFCm4uuEHPhL/h556H3WOq3iW/Mqdq9x/T5KG+ExvTaP6lnkjuu0WQVE9bbVTdt6ldul
gvqGz4dHPE+hlNlFd52wGGRuWABu5TOk+iy8Ja2hfUEpDATwYNXvCjbGeKkWNKgdgMulsgnui6Rz
cuCYzYO6NA5av2SsA+ENFT07TBmudOuSSi6RgkpzKiGxKDetsOJkVO2onlFP6Ht1Hd+Ut57rBYvg
im63ZXiLmqm1Z8L2uOxS8ImUeg6xfAVNaQpR31G7nRi7GbkuqjN091PKHUZX44ndjV/N28OrP3tv
/juECg1DMVy605g+EY26CFqY4LYwbjrGLCM17pIqs/dBdNsQuhFJqURXf6A6C+qVJl0m66w1O6O2
Wee4ptEnM+74hOzgPHLvFeugelGUXeLtU/UVT4LHAVDb1CYEuBupukdghPiN9goQuQbc1yIFKDPY
Xr7UpJ0S7QZQ6gGCO5ntmXFKpttBfE0HlFrDe+jdsW0aFDCNK9yMV9bGM4LnmqdeQJN81NpjfFad
8BK/aDfFo5I/J49dscgfwtv8RoHPB6asuUbpgrHKcrhIzyfWJKexi3uGSaVTlJy0gsQG6y/m6yx2
mK2AzNPB/9RLFWBJ39g5I6GsX47SAxwFcMcSegOURxvSmKfV5MSnCgH1uB5f/fws32qEuUBgDDie
9NldexvwavQ0H2Ad3ZUn5I3FZE+jw6ljCGwOl8O5f1NGlgkyVxZl6HTJBmQtyH6XGzJ+yx1tH7W2
+mDcmW59SsDjrXJv6XFMQJZy2zybHvIMV5BXFnBR9a6CyKlCkFoYqdMuiRiK1umyfIWen9yjuzB3
7W12Tj4wVg+gCBc+alLqsGCRv4af0X54Ij4yUxf6fbCPH7xjjklDWYA+lny4sYvpvXywqMl8eyzm
wkaW1wjYUPcjjQEmX7nihctsMuAX7f8WjmYZgffqQIRGKJNYjMRWWesmiZmPuq3eB+aCHSD+0KOl
hT5XPEb1QZipHtuK41JdX2V0TVQ5bi90dtBlDuIuUezhzAl4h5+k8gXtrNO38K7V0eE4bUmPfVU5
Q/75rfz+/7w1Js8W6Z83xzZ18vI35HtVW/y5Ofbt+763x1TzN9OSDUlDnSeJ0txc/94eU/XfTHoO
uq5psqGoc8jk9/aYqv2maZphmJqoqAhH55n09/aYqv6myrpqWBznNASLuPL/A+0x/Zuh6N8PTbyM
RoOO9xJF0TRV+SsiqBjTrMqFRL+vNAnUAzZAXURqUkVBfMgnC0KxHn0GZeZtYtM4TlJKGEKQ7tGP
oHuWukMbjOp7r5Y+EqgJp/TQUOR6cnmu66Q8pqM5bIyhai5eJBPUoSTajRilAMo634IIlu7rjlrH
SAZk6+1IK4fokV07eW/ko59RwQbLNCsf0wCmrGw0bBwi8lwpxKcjeGjSzeI2Hf0NopcnqVPORaGG
a1mvC6fPutROjYlpRKqc/SR6bfPk2UsBRoxmiCS4N++AnXBKlAROQAlRPpBymB+LEwXbGD0jSLzK
pX8vB+lz7mPYMApzI6fCSyAZG7VNPlsvL0Hzq8cQ24jMyBi+OdNxRa4fxpnyKFeF9JiW8WsomXcA
wNaFgCxLlHnzodYR3ghbsTUER8kKcOlZQKIaE1VBRTztlZW4lCJTs0NpQuXddIULi0RcRBLkzGEQ
r6SOJ5A2WPjxsC8kdCmLDHozmUrJpycXgLYs8Sqm1bgasYbb0ig1DmM94nDU6N0QZv+FyO8tlmFx
48m+bntGby4rLTvV0yAys6BsFdM8ePcVFChDiJlA7WpcOoXmPfrg9N1W7NpT0iXBiXJJpeVDRK5U
sIcMCQMX5nvIaH0V9NZUbawSJQcg+gJGlMXqHPL+xiQWr7qWS4/wP4NFaPjYbKakcMsJ2Dye2nch
Uc+WIRAcwi9tBEQ4CHnwSSLHZ6j4n2EBGq5Tsj1jB5M4LT4i31Ap8qvW24j4XdZhJ0C3EzzYdpYv
rv2+uBgxiU81bon1OFVggKtoRmiq5XYc+PV5FoIF8NpDk4QUuVmGAF3uqGnk8dqZAbz/XDAXnUQq
RtSM8dbM5sqiDpWHZKSQZUb+jGGyXk1if/UEagejBtKsSca5Vj2Aqx7oNPC5R6HutGNYqOVbJmSw
Hs0Ks1KhnoMWdZVoSOc4j977aLhGJT93XOTToeiF4T5t0To2DXeRj6LPVqbsTtc7SspECNeGzqsU
YX7KKrqM4Tdyfj9beZSmJliFY33me3deGb0KU3GbtVz9POIziAsSir595llB348F7CxI5Bxhu6aI
KQN8KcVJ7Dtw3MleCklRg8dY2F7Ek2Tk0E1jQKroQrg7tYGOgIzZN8q5dbV5zCQIvb+3CBmwMjjv
Qo6cXDHC8xTpR5mriVSgeBQg66Jnw9MGC3idN/mtmHH5homWMPoq3wAgNYry1Wu4T8Y+Qx6e4gkP
6dsnFYlRod+GqyKk/LBU2n9FzdlMCk2aiGJsIF4TvbuiYX2JSjSBqqk5iVA5ocrvXontwUdcMhX8
vMZo3dVycco77ifRQvE08TuJPe/OALbg9CdOa8lHu2zIDQpSLfoUivZQJqjmEfiiuBvgq0WiB4Oi
Avib6qWH/pb1L69Rj6hZYjjocRDOidxFiTddBR3rm9h41C9cJFsvA2QPEtcYmjMHb5FHRU/C11qm
NhcQycI0zglb5FBpksSwFEOaOaGpCI4oiJz7ywRhLRwgO69mHajfxXKxMD0+klzi637eUDbNpoSU
sHAYKtVjJlWPQlpTO7Ys+aPF2W0YM3KdiMpRBnR+8XwhU013Ca2UHSFMzSVr6hWrSrYgVPTO69gF
MGtxK2TVYxuwUxTeC4bVz1TroRImdcS62TXOt9fOFBl3x6Rtuta48+KJ9IdWjJe40F7HjrAc7DeM
m/35uJFg+gp66OkNEvUsGK9eGH3KczLF5InS1ur6QylRoPU+j2ySQezKg2RfjvG+hAC9YNs7WnV/
UDwAl1PFtmSq0XOmVo9Vm8rbxuQwJgrTtajRlRcdN6Ksof5U+hayTMZQqnIzS4hKNzIEzhZ1NFUH
q42510T06H0nh3iJ6GEWyrnree5Ev7i10oww1Og+Kr2WtYB7IS4tf2m0XFrVK+dGEUuRNsXAYhP9
iPomWSdT1twqMQQmuYkKm/wiR5TZDgZUrUk5+6Kl6L2QIMWXbYNFkDBX1OxMTrDr0MjCtuRYpind
SQZBI12vaHYzqedeiS24J4K1Yf6GUDcDUFwXXFtPv8sTETFWUvAZC9wvdRN8Th1SYTU/DRopUrMo
aPT5x5EWvvoj3+rLGTKg8SoQFtdxKl5FcmesQ5NTs6JyQRu/ApxOnkgY8Uk0pvBh+fx14hubzEqe
uQ8es4Gb2lCNOysFXi8E76JpDI4sT6zeYU8QzDh5F2/ITkk8Xv2keITE3NnFEFUHZdbCazVYVUsX
PthpIJ3m4acgCkwNUkxASZo+S4K3HQudnL3Afxf8+aPPEXFqeBwXYcYBtR/qx6HHUxP6/IwSH3M3
etZGMMbrkPfeFk1k7uTw6M9CDHUnk+BiioFAQtUYzxEl/Aha/J4M/ueILw5p+nvcssoUOSE3AiAm
wPieBpWZn87s2ev6MLA4I5jDShUnWloa4gOl5MKyYQXcLT2JKzmS6kSIPq2Qp60iD82WevbAUOeZ
kdrwtVOEbarxOFupcNdqLOVta5E+pM0fiM7i3Ebc+1IR0oJO+4XfsxpkI75VUQe22lfzJxh0OTLO
2RssI52uyJPwxgNyDEKkAj4NZLy4iHoiXZdqHr5qCjsvSLkTee0qxwjcqQq/uhUh/VSE4RqH9HG0
mPcvMti3MgjvQBXPTagR+jVVCIU1HoypNJRVlUzF0W+IbKuSILhJLOZr80pJJ3m4hpnpvWDT4pch
MG2u7+qQJkEYk5IWTdJMKwUEbWYUNYXMkiOHpeUaYY6wsGad9USYqQKFoCMnyb5OpZd8jPHfABdM
87B1qZtXYNZlp8v89zCuuf1YruKY1V8UACSXPpWj4mX5Whv16kC8k+KOZSU7gTrnUimskFHH/8gF
t6Yx210jlbVb6Kru2Jd4WztNPIuR4Sq+LO1Dg6dmjp3RMw/Cel+cup6fj4w1mhQ6J9wpJBImZdBL
ahUft6iEr1XKspOkbLxDowmLfOQ7zYblzJd0zslAeDtBbt2x4kaNVSw88ry/6Ir/nhfxs99bo93N
JXaQpPqhUfAJsGTFyyDDzOoNac/swbwzA4VyWs9yxOXSxq+Kyta61fTqVTKNO2UUXn0oifRoUjBc
eGLACKvD5ttiGKoBSU2evE0D7bPJut6JchVxfEMdVHjNuh9k4rk8JXZCOJlLS0sst2u4g4nlQKaU
sb/NC4vfc/3LAb8GLgsSqqiXhwmPWxmSOBTKA7lZFTtRFA18jLGO7XPOP/m/dS79qbDj/0XRhqHO
WsJfnEx3LSl3kLz/dDb953f+fjbVf9MsBmm6LuoqYTJMzn4/m2q/KRbiDFnj7MrhlDnl72dT9TdK
VmQdBl83ZHnWe/x+NkUJwotIJtINTVUt+T8k3eAEzODuj2dT/P7zAZcZpWkYMofnPw/2ytzUZUGK
qnutiy5xw2i6lHTB0bXoNW/aggc25HzYlsUrngwiOTLsqOzS+gF4XPESi/D8G+z7LpuVdhwFVtdv
BXemDPpB5Sy60MvpqiqUNlWMEayt8O4IxKwRh0U0Sjco4XpSqK80kZCD0erzvTQO4SrJ2F8nOefU
U6vnsZ50t5dilH+w3tM65F0Qnrlpx46e6gUZl41aLg0hSqAYcGKYalK9+ootOOboRCBmXGArZQmY
8mBH+WsuJeyuxjgfRH1qCkYELK9heDRjrWJLpxM4KnDL0n1YRe/pFL6GBsXs/BeWJ17VgAVaqFPX
zKenOmFtruPytrWSvUBUwUKJELjrc2oq5MDnwOTM3eVNx75C8iKhweTWqDrWOcTbtmfGn7LpEY09
eJAYhGkdavErsT6EhwX5rW90BwJeOMuFHJ/DjkMyvYR5jY9ejXnTDPwxXJkBP39RidFdSSWzCdMw
uDGbCctUMzMwPK0ZV/qIElukBvl2iPXliBqJwG/ia7hIlepJ+wG8QBuXnGf14VSUz2LDu9VJ9px0
nEbUft73ej6F+a9yPXkmtuI2G/2dRySYI2f8Y02b4QJzIpLSCW/fTjKmhMU7+5/Unddu3Ni2rl/l
vAAbzOG2yAqsUimUgmXfEJJsM+fMp98ftXqjJUpWYTVwLjawgMbqhj1rBo455hh/kJpjMBLGqhR/
idQH7W0G+l2b8QLVuXVxmPhRkjzgCjhCr0mqkL0fkOEeGwT583Zo1l1FXlajr89LWeRGYXtki7Ro
EGdzl6qz7CqOfs8v/hj+/wrA1w/LwpvX8iWg/WJ+/frUCKO54pzVxY8isngISaSl5aRIF0qW5rve
1FSMZzg6g1If0c8SMErrWryc2/bC0H3EFIWJxAXRgVQ+JWRRz5Ikljfh1D7iFIABdWtCuld2eRk+
F/COeK7ltwHU6ctiAGnjVbeeGqW2EmW3Nb82Krk4xfRaqhtaUP0QbKDFxutITp+NNv45Rm3uqCpO
mUCFBbrQ9bDP8kTdqHM5A0ge1ZdA2AcVifHIUZAD5ttk8U8510hXYW16Y4azD6YWeUjGE8dcavUY
h3j08ArIcXuDwxVrWL9G5J+e0Q6QDrgiozG5litt1wyoVyl+dluNfGejFfzWRummS0Ch9G3CsQOf
pxU61J1ASGxVTjmEupjhnqDimZbyQMOAPXasFOn5MPgx6RRNBJ+kIIlY2qEwOtp+qqSg/TSzEIXR
v9Anrdl0nqbTUJqOvcaZGTT2Exa+skkMz2ctGglrmnCAWVcjxFLXvL1jD9q4BsgJvxoZ2yHuSYwy
NBu/sN7RlLJ3SjOaMP/hpZkF5WMzEBDaUYf0KVJNKHM/+NnkIBNCChWeEP72MG58zW0lo3VSlTTJ
73AvNAiLiiwqcNxS1UlqKkeYKYANwqzTkX1GhMNDXse7h5XU16olYuIsqrvcjEWnUyk+B6g/4PIT
/OzC/jik8W9zSLqHJCK9kdXZOLMkdQpDfloNjt3uI9yOWl+mxDeroyhy9Rib/nMli0+m2GEhodDW
yfQ59/PaeCNRoVqpMVWGWM1l2xxJV0yNbmeXUcXIQ8T1IxC51GG0ct+KUbuLKY5dmaYy7czBK7FV
DJK1aRbZRdpl1TMu7dgrhTytvK49vp4breENzceG66pJiLOqSabBVI07UeKQkYqEO8HkCaci1bHV
1PY/wpr/H6rg/5eyDQXldq7er7ON+v/dFtVTk4xvs42//+T/AkX1v1RDMUXEHKy/i9r/CxSV/rIk
TQZGKqmWKqmM9ne2IUl/qbos8odEyVQkUQOS+He2of+lyGBLgZ1SClFlxVT+m0q49ClJy1SXCr1V
0CvdqLaGq1T7WstePFl3Utm7zyRpK1R48RX53uqvWsjCb9boE5jlZxAwcK6vP+QNXCnNqbLLNR/N
BAGv7KytjFvNypzCh3AszkA5P4W/zmBaGghvMVGiL/VBIqL6FMMan1RHzRo0OeaOKPf98OyZAV8O
XvXKxAMFu3uuY9XTz8xQmtFe/yRwAhBf0k1GXyh2JXoqjaEaC64Y9dt8lt3xBMpSMN5qGNvUE5Fz
ZcIrKnq4hqYXWbr7em1fd+2zkRdkCQUTOysrhdoVCJJmjg1N6GqdBD6BtoLYXfelcTBi3akEpGmo
kp0Z9g+HaKmAG9P/KDVcl9yRisxVe5lcQXujlPQA6vycivq8eJ9NbQHOFaRAbuop99wM+GmB56SE
WdZYXdGccNrccgIqS2em8z4B/2f/yP7fnp5w7EWr7IfBxQRhO40UyU2qPR4Wqj4AGo1k05u2BGFe
IHeaUpMvV+szQ8+5/WezXEAW9UkYgknCxEhNpG0nXje9sQVgtAspU2ox/uA1K6oeSlN3Av2czO38
VXw26HyO33ySpjUIuWhMjYt65aroLUcRhy2KwVuLT0YdvK03oX3eq2coIn88pYuHDQUEGr+NabrF
Y3Eb/kIqoEdcSl9536ojMgfT2XP5p9Wcz+ubicVeFZlKrJSuJYDjUO5SMLUKeOT5+GBq46B0XArt
RoqUe/FsgJOUz0McD8n3w2o9+RISNbnbbHTMsx+kx+yYB8fgNizNTXCdufK+bw007GycAl88fU8R
9zI7YvI80AlfvXjRQQrWFCC6ixj4gl0/RNea8NRdCCuUDVYm7qDlU36ZnxLkxQB9l4gMHIU1z5JN
xb++iSK3OUKW+YapmT18o9y3ejEhsAKpgAG/a5R9DQBApnw+w3VOtXmU1pKdI4xnG9vaBUGy01z8
SUd32AyOaiveZtxWe5BE4kZ1RjfbVdnGq1+CY3VZ78J03+yqS+uk8zcmBTJUd+lJ2LRX5TWt/yy8
Ub3n6Jty4WP6sy13/iHfRSIIiwkc5c/kBpdcsXK6ZxWcM4p9iEY5w7baZlsjOiDX8u8io7KUGIal
Ct1XGGWXvG81OzNRqNwZDe6gehddG/Oz01McVOdwVgZOjx3jmS96jk8fP64PTAxB6csyHkTZbefP
F+lEA5++SsPgVP4RoBaRoxBWVz9CSVp5hJWuKa7TUN6OtMyas1+48fmX8IGXEesDwVPuPNdUDyJg
SDG1SLIRqrKifY337sqEhVwn35JePHjY26xzzd9PgWYL5PCa6sHtLSRxXWfyauj61YDsYEBaHc7t
0bEXSIM7yy3D8hSFTuWDCyQvRpfGlMINKTqM48rhToRWLSdXggAStxeoxMu8F9K+BXvUg0asUdWD
Hx0l/jdjDDlscJd9ZJFCE2F4yDd2147fwyy4qmdcTJNgX+ur10Cfj2hnOWaUlBtomyuznByoF5Fh
pJdgQhwhQpYoDG7zoN75EhC+VoIVYGAvOEZqy/NFu8xy+QoDS7spnn3zB5zwM3v/+UVC5fV9IIhU
xUrUsvBcL4Ru8WhZ/rOJbOAQttdGwQpOmHsWp9E8moDBKnacOHzmEvs8pn9A2reBL3ZaDG5B8srn
QMF+0lScUCEFwHEu9A1oszKdOuVcTP/TVBcXl1qZyMeLqeeW2ZapaR5Pfw75fGuu8vyEGNOqDk+z
QesU+TvDMM7M8w8JrAJf6l2Mn6hfpYMveC46wNcZju0ZHMzZyjygjWNFxUGdDp2Ge8PpX27q4vaC
GtzVilZF+8wtLGuf1NW90AS7eVOj3F/HAiJoybUmcVPr8mHy95b79cifZ0CKtbjNRiFr47rQo31n
gllWESMLu0ONclqAXEbB/5/ToK+H+tOqLnWmc7FPTHAAspuP4nXgiXtTu5vby61f35t6RmYETK3B
BI4n6Zkh5w37JFAuRaeHqUbnU0EHrfOagxAixdSfTGt0UlQBG0k6hERDbzSuXt///JR4NM4Fadn8
0+CLxFmtR11JQlK+AfZXb+1gqG1MLocox0hSGnD7UHKKiwkhKo6biyyID2liXWEjjWHzZYZU9pSg
/lZ63wslv1AQVghi3MAhDSlYITegcvB/38TKvqw3eX4YJ0LRFnUmgd2TNkLj2QEyaaO8G3mSyGQG
pkCUxaCYoAWbogXNVwJ1ztCo4OLGmZIe10mZDn3xrNKxIkkMtuBdK8vNzB2wicHYTbOm30ZE2JTC
K9h5NC63Fhi80UNg9VGRL/v04KmPmnpq5TtrQIvyd6M+pNmt1G2BfnfG767ZGbXb1S5qYKKEleBO
TLfSMP/oOtgg+iN1O5yvA9/1NVcL6AVuKJCtgFIWHqU9oZAvOhPvP7MDy2lkAjIVylVctXeRXF0o
ecS0JjrB8cEqSrelOKeP5Zp6iq2E3SZGrqhD4afDKXuM3SlSbvWq2cIPweviUjW/Kfp9l1PRGvFT
8blD+dybQj1EkLsCK9wG5vBT8mm8miM6c/RdasX8LWTSaazNe7W5lHIgS4l+ZylQ7ZT0pbGCgxGC
/0SIjBqQiwLvOkjQRkxVEBCxLVk4d431Sy+YG4ssJ60rp4iyp0lE/csMg5vQpDw7jcQc9T5Nou1U
QoqJWAwBIDalHfFCDOK7qDRcBAW05FcQYgoJ5aQuKT/+Dn2E8TYQ0pIOOZhK6Y9Bi5ynhv9xrk3r
JOtXea/vSp9HHfCIAWKXFuPyq8iuj0Yo/sTXYzmrR3XYuPa04DFH1/dlmBzMAhfzoML/a1iXreJY
QEgBjk7+rKEq77o6v8V74SrCtjqSVNIT0fWsvF8ZWw+jFJbmijflHXqfSoxAxQTEj64+TYK5KZH2
L0VG4y4TN9ZUuIbauijbHvUEua8ILqMKVXIMzV+qPNy2xbFUewQv+GjyuOptg/ZdN+5kMdz3vnqK
B/VI3e+2941nE1T5FDdOLMpoOiebUdMuALPq+KLHcCVK7aYT+wvZBIo66W4vtkCQJfg80k7wcldT
Kd4bJqxBSJjiGqzhwWxmka0YZtJ3ofD4fgdk2bB0Jd32ItBBahw+0f/c+IimTLAeFfGRyIrbuQHH
/1rSz6ni/KE2oCzF6qXRqqj+ta1bju5UDxjBd/TBQeQEpqPNz83fKQbsjUdKpU+oiq6+jq7qH/KB
pZa9AbxPNWoFzgq+8eC0jn7DB552mzwSL5VW4zxTJ0YhoC0ukcZF8gX1Os/xSfhE/bYcOVqGiVFR
6RSJbouFaItN6xgZ5X/Iirm3i6Ae+RLIbWVyEjOyY+TJ1AwSwndRJNv5GeK3Y3kavSK8O0G9G6aw
RQHf7kjRAHysWxluEEydjv77KYawZGGLbtyl/WR/vQSf6zyYylJxfwq6CXibj1QcrC8Z7SEYj/Jd
Jn7nhllpvDrNoaWJL6w6f0Ay+roGgWSRs4pUkUXo6oMrZvYAuD1Di7qAGmPJygWZ22WKTxLupP6Z
y/eVLP3ZTbjMpSQ1mFSEB910hDnAJWwIjQNsYgvKqFFPonVZ4Qdu0PiO5ZuKLjzNLzfOmgvZazYp
MmZViH5bcR2ixwqCjUMmHxKx3JcFyxxUNnbpbauCTXhUGo7bMy1E8Nnetgb2H5eGM0Q6ogUwzGJM
guA6INEJ+Re9Rg2EaAllWVjXWMDTiASSif1pfocQQ2hNdqrUdPhfkvT3/ATQULMLm2BdD7C1UYyT
xnjVqOnKrEREzWlINE9C/0NCK7aXLwoUc2VhvGkUGL0x6rvVTdy4SeBiU6+CkNNnS+iaUygMMIYQ
L/82FM0ml82NCcwohJJX9pY9RvUm46+vZtaOl6z9FAHn5nvW4OFm3Knc3urwbBB026k6c6xehUg+
2605pXhTZBCMzFfiWuLdfGFGEkIUk4hjrX49NvkWYSf6jzAab9vowe8RmR2+o1ispZ09o2BGvV1P
7azHUt+pM30wOUQ0F2LQ/eDheWTte2O81crBQZfJ9isAQUhPtfHccWrp+njbKIamHNMiCsEXevkq
1WU3BRIvm51Dd9NRRsoHVDvRa7azGPRHN+3UMkYHQwN+ku5jy9jFculEKfeqhlIx3rhR6K+lzHeA
YaMBdc7awZhP72frtMybvUoqTBptrpZ8n32o41I/cnkfxA52oA/53xwuMRK4kVv1ZyGEkDq2gSEe
ZTYu9pNLpSrdTi9vpMpVOebRCB1Th71Yxfd1oH6T09rV/WYNUAwUcW6DCLG1bH5Edz5vku96XV30
PlJ3r4Kk6kpMnlorsy3u0slH3XEUtiZm5AGnccyEKyEpr4oekdECOElZ2WXb7qTxhwraMcV6oBvy
Nb1DLHBbdwyLXdh42zQFvsY/S1GnJapvxaB1ooeyx8xtfjHnt16EZH81I9VQjg7XkxhvYw1cGuri
Ht2zr6PcpxRrnSi3eCXkvkzTgFbTPix1x7TgRBX1TUsB0/S6w9hcDQL/OjG3ha85ZW3dp54CxHdY
JVJzXY7W9nxZUflD6WPpiDGNnUdrWhJcE3VagpdyEMerekRaM6zp9sVT+6yAYUqM/o7021Wm28b1
Y/MALHqW7F8hBXgDTUWU7UlWRXscv43J/QT2K9ApK/TpMzbULmX9Pep4tpeQg5rNacrzaK+AuJOt
Xa+5TXyOu/6H82vMz7I337lRqJqBzLPulsAhvDF4VKhoFbqDdrGqOl2kY5bpP9CBPOT4iyiCMzUA
xs7s6p8GX7xP4qkE01t1tGkoCI+SDNTdPOSF9ZQiRByUMtg3GJagGeZttFAbqthWAWbjmfE/r/DD
mXg/+SQDeSIj++lGqXFVFbDUSs2hq3ntRdT4c6qVc+2q166nPHr4esw/ZCzGonhSxYIlSgOqBRLP
2oxmkWlez+/6uXKSkJr0AYxG7d/urvp+gmIoNuYMxnEjvbxHFhNeUbIptJ9yYB008w4FQifXDETK
q2tBw6gMX0iNd9DXU/3Dy/41ZL45Wl2ZSUA9ZM3VweH3KT7u7eWoA+pjmnXsbeXybO19ns8nUdhY
3FZyN42oW/NOLOFH99gImOm9yBznlRVgHFa/69K0ByniqqyRMQrRl1dJTaFdfz3XP1T/ldcS5ZvJ
Zgj1NIoymW7MbZnKkN9HXGNiauWsJ1hRlHSlrYwKDEDCTczP+pfjLgJjknRS1atI0ddoEsTG4/zt
lt5DLRskONNBYul1hNaHIr4u87Pr/YetnalMb6OGFUogz2hQukPb5vBed3X2MLf+4c7IKwG+uC6B
uSDlxFehRYrUVG8G/7H3mh+tEl371KOVCqSVd6659YevainKmZRK2GpAad0ikZ+8zl/XqnYIRW0b
exDYU3zu8RKXPO1cXfAPgWMpVVYqKV3kDmp2L0fPJq1HNIf3Zf8ar0wlQDlZc3K4mDyG/90+zwC9
tytea76vCSYnXOPLCfEylbXCUfpHpLSdQK6ve9RszAK7uq0o+P8uVi119NOg1YYeghMZe4d2uHaI
6Ja1fMFzWDQz4yDSrJS4dc/M8U+ruohWrQb2t4pVwfUp/c0BA0F0Z5gUbu/xIFcI5cHOVRH01zTv
P2P+VyCPuzzlf0t5r3eCYP+XEB6zYuE5eIed5/FbbMf8Z/4D7BAkzQCLIWmirJuaRsef//QfZIcg
6dpfpmqZOghOFWTH3Bn/G9ohmH/hEC1ZgDzhHeqi8UYEjNbzX9AbZYAdqixRJCBM/xc0x/ffumaY
Ir9DUiQNlTJKnq/52ZuIa2iD1uokBKdaINELYx8ofJAbW7QHvMr2RcODWDSspGm6fbNQ1/+5Tt5K
ab2/ZF4HNqB+GvQ5FAyxls7niP2qIL8q9aRkULlzA1rAZEyB+/Uo70Mro3A5SrIMTEYRVaC3c870
Znpa1kVt2jbizSQoR8Eof3mSENihMOAJ8tNXo2xPTetMlXoOIv9cnx/HXHyAOUBICBqieFMjdJMG
PiKDdTpuCtG/NotzaIA5uVsOBg+WRFfUVAV1uPcTzIXU62A04iSQ9SKIulZdl3BFnBDc6m0q9sHm
6wVdXM2vs9NkcMyaDPSZ9V3MrmtrpfIag+KCH59kT60vKq90szim1tjfVeoouKHc7kt158Gvb6Zz
VSrp/Yvh9QcYGiU7w8RfytKXVbJcQZ7QanL5hqGUi1aVL0MrL7al0Bu7Pm8pv+jQB8QuR4smgEQU
bzoZu0C8DiKukswVsD/umjO+0R/2XJZhMbMqpohkH8jx99vgy3CNigS/qom3+oonDEpnSY2WSWHM
CL3y3Bn7uAoMqJkm7CXIyTLVv/cDwhGpdbqZ+nWmWfCSzPC2koSDlBZoIUVjT19Bnu6SbKBLUKIk
1COX0/cowRVj4cqZVjlwWJE0p4b59fn4EE/4XUDP6GcaoOONpeCrKA8x7fTJuM7FEjUCzVUbuH5R
W65Fy5S4g8SLtpqi3ZhI1TllrQ8ng7EhjYu6rhAVzVfQ/JuPvYJYVbcdYxt+fZEaEIjGTrmXfDSE
NGP4hobfVYBGzXbSKnWtKqrvWvQzILnkK4Bu44U1eLLz9XJ8di4sQyH0E+osU1zEH0EmvvolFZ+s
qOJr+AaocPntr1hQv8MSlM+cwuXiQyvgNAD3E1VZnJf//aHoMexRe6IgvbH2ySpltyqETSeUd8MA
oGBq7gd0Z5ps8s5EvNeP/m0UsrjeFIlrjLImHiBLBAWkLmD6zSSdVOs2NHB+M31HhVXk733tshMu
SkrBbQPhHLibuorCENuV71+v9ELJjdWdf4OscttKXKscvfeTz/1KUadelk4dwoRHA6Ny5VmVN61+
qVU2Z+G3oW+GcIc9kY+gCNpfLtCG6JwF6ocPc/kz5hPx5hACgh8Tn0v85P/W1U31IlEcCpwKU0dj
j/ITDEjqkcmTjoWgtMej5MwqLO+D5fCLI9DkfuqJI8P3CV5GECF3HbJsOLoYV72w8+/RZ6HKW033
s5TOY5Zco3wR/DrzI96nnh+3YhGcoN/xVkHG9IQgi62V3zsZ0Ad2eN3wkok3s6x19YppV88EH/nT
2UOz4dJXZimI5eUkIlw7hol8UtM1AEoKQ9gDtmioDNtuOnnwrZBZ4mpAPfEY1cOq6n9MSJCq+7Hf
9Mmdgb2pquw65Zb6XFrsQ9VN4RDqR6RKvl6iRd3r7yXie1G4ubnG1OUx0YS2wrVPOtHoHeDMdKsr
HQTWYOctj1z44zw2HQq62W2HSNBL97t2KcEKW4zn5uJDti0Ro5IoZPFaWvWOuNEe0EhoUf4xVqpk
W+0OvPrXv1l+DxD6z28GlEuQIVs0Ua19f7SLwIQdoHTyKc62fbwbnyr5ApsfAeMA9DJTGyFj6K+0
CXH/orIpgaO7mfr7AZAZfZxjcCbaqZ8ds7e/Z7HbAzSQLBdafg8MvBRyrm1cmh3Gb+spBF23HvxV
FB9r3wWHGQybtLyPFCq18cpsr/wf9G6j5IZXrSbu8JMQtE0sfgv7VYXRZbk3DAq1gClV+PMotjkJ
+P2bxNvh9IJMzXTms50/iGX8fDuTReyyxKZphYaVDacfjYX94CZJt5751I4PinL99TZ+yOCAkZtI
q4gICINCl9XFsqlCgHpKpkonlPn0G2WT7vKtt7OO1g9jX56BN2nzX/ZuZovBFjPrc7xXsaQkFPRO
ATgXUVQamvipYY+KvK+W4l2CRulWjQ/IIimeLZA/DdMp7Hf5uFeiqw5RL2ktUpa5KIN1mq+0G/Fi
inFEWdXUgeD+JivpNryNsaSkYf6obnL8LvRjFFDdziEX93e1spu6Y4D6GeTi8ULxHf5w+KLnTiCc
zjqCf7wBXqdsaSJpIE++5Z1PtqkKWByDJthaoOmQ4dI20ovy2NM5kzdeuK3pbAK0Ci5otkBI/np7
tQ9fxTw8lzD/4E4kQX7/lQp9ogJtYsUtfI3QT8GubnLmCAwLGjUyfDKiywwPaqirm0GjhW4Ps4ga
Ja4Gn5X82JebwNv0IVXy6EGAhYd8G53w9CbrHJVvDVGI+sHMV+qtvINhDdW1+lUWjpw+WvkJG1Mp
34CogGY7SQex2AkY2jng576e5cdY9DpLUkbFlHXLeG1xvLlm66K2jAkv81MS4IKDS6ojP6Hqlz8g
/gTRpZWOJdozMK88u7gEPtOgfov/cb2JdEest825e9/4fNn/+UGLi9drOinFPVw6oZaAAqcgP0S4
tEA9vhIwQEmOZXPVoTun71sQvPo+m5xWWCH4hbIa4H8gSxRViZ+0+DwHeV4s8AY2JVv5V2aAHpjd
PtcPxkvhjCd6hE+6tzJuOV3e5G501MXwYUEP62RuvEfUf5UHCXtdlDV+c7WY6GU+pJfkABaynNG0
KjGShTgtYLm14pFU7IWfX2+O+uEanjfH1Cl5UNqAPiu/P4KyqIuSKPTSSbi1rrSX6Kel2NpzKh8a
1RUlirmblnB9Ue21XzAfAOKUV8w9fSIRtx7RcsufBMlJL5uTsi4e0rvS1X5Xlxw5YKHZIz1RSJnC
S3jKLrxDhuHXTX1Ru2d1epep+2uYpI0gk9cymyVPRDaSHDQNk2Bxoel1uJBj23gpYIdYbQttJcU7
ts34NRsYoS+wRa/m62V8FZhaxs75kadSweDN/Xrk3pzxHpRJqgeBfAp+Ytpd3weCHW5j3CTUrTeb
mtDqABW0IWhqyDY9Ak8+1HfZiQ1t3bRwUGLDJ0vpjs19jyvUBNF2+/UvXCBVyAjYaE2nfEPyL5MR
LA69lSKIopusEeJtCLThc3rH/a/d0Ce26+vm/izmcD45H5bkzYCL4FYlaSvo88nKEDj0VvqvDCFF
VJkqpwI9elRht5HVZWeizdl5zg+vNzuRAZbFXZthvfvpBe+m/rL9Zd5JN9FT92Q9JGfy5w/PuPer
uvSCEfT079H8hxn3q9jmk/wTUccODYz2Xx2yf1ZUX7Te/anRg1rj6TbihDS4YAf88SrPa/JKSLv5
Y2CgigLzl3wqT1B52aiCXZjYSawHNLaMXS5fW9Ou8C5FzUcn8kHNjirHrePlpV155W0+xGd+8qcJ
zJtTp8+H5M1uBBEe7kpIqAWPogTOeA83Na8cDJ+QQgxfgJ5gKXvmpM95yhcHb+lXlPVNovsBY3rs
g7Qax7WAdG2NO9JK8NbKvWA42SmCrRKstGusTM8M/yH1no+EoYtQ/an7ikstOsHvM7WdoC97v8Un
f9x73y1pnT0XBzA2QnMVpmdy648v+vcDvhq3vVljedbGsfJSPulIxANEADGBeOZ4hyzrbHzZ8bmH
zTaT6XbiBSDqG/mcDd9nl8ibKc8KDG93uausWlVmxnZ3V6HIhfkXqmyouMZ3X6/th9x7Th8IZVhu
zBXN13zqzUwDv8IeyvPE237gzVitEnTPy02Xoh0ZQG2y/us6xWK85bziNjOqkPHicZ2YuzbF+nub
lAB+7Alv59RpUgcFkwRRVR7P990NXjT6OozP7PC5aS8+ot5E8abv+BmmtDdxnsNVtd5LPiQKOzX/
+yizmPTi6ahF+WR6YMVvEUAxQ/DKCNZsAkTVEH9DzEFdd/pVejR7hBUwJXXF78BiFf+oIygbOBjm
zp65In6iCKXZlW6XEiVNyvh2IW++Pg0LZQ3OweKXzg+aN8eBxmBnFjm/FFcL1Ij94iJQ1lO3jagU
Xga1i7R64W/HEuta2q9bTPhgvUBqGF9K9VIF/OtB3DHy1FFmo73q2Jv7qbzEKbhrnVGQ7SEhjl4E
U7tK/W2LQLPGxaUj2girv8TSDRs8YVY4sEUeqqVxm3ZnsrMF8fXvGeoY0gAAolS49GHRhCBqQ5kZ
dtnVDwy+bWSZBh35eSj335XYtXjaT9fJYGNl+vXiLigDH4de5gsmOtGByNCBujasLUC21LfbxrEC
kGi7VrZl79yQHyLnvJ9vZrvIGLIs7P/ez+QiF11MALt9Z21E/acB0Fk8YoGBu8DX83y9NN/dFgwq
K6KoKzJCpeoycwsEEcJLNEp4WTpN6ariFnJLoFCc2WgozbbzoxXdMCKnBVFqH8UbI9hKVOLwTVBx
5+XWdNNk67VzFQjKfoTNNkpoEc5mK+3Uf7eOoul66ovwY/zucxYhK7KKuEXyPoZ+1Z0qZaN6WzG1
raMJ1BpQvkTCOieqwD8D88IqWvCW38xy2/h7s7LhWOXmmU/p9U78uApY19Erkg0amu8/pcSKWtlv
BPEWwgbjIaTnX3S/dURgNoZ3heWMmDmcAtXuAjRIt1Po8PlU34b9AERvZd4JqOytEgTXgiMJnhqs
RXOn1JvW3IXf/TsMIPkukRdehybI+G0AjbneDOYKBK7fosl8Dyq/VX+3wj4RbQVFvHYDkDc0VzDo
fHtiMb8FOuX4X14GCs1G1QIxh68PwodM7vUc/LMCiyDbWLVVtxHnvZZvmoJnBCIbO919KlMTrTX3
68HkDznKYrRFkA3QbxAynfWmyOJWLwZbbaLujSPFU+4TyWzAnijFJdA9V8hTyCTNe96YvKteqh9R
jLPmynuOz1WAlonT/KPmUGNItD+s19T6TTwV0dcN8VGTbivFAQLcARE+9/b+mKzMY2gi4EUJxyZj
WXHJyjiR0mqQbo1gVQGdwVYA2fmfybMvr2bEPILq8AoKdD53/rcziz5v4YdD/mbsxX2hDIoVqClj
h8iePxjfxF9mMR9B7Vv3DTx4ivAf+tw8x79T7akl2//mUVPZYanh4epzBqL22aX+diEW1TbfEvM+
HHrptsHmBKX+mxQxlRrWpX2u1fTxSbRY80UBO7OmUUirSbqtR+zzYop5fI2O2NqmdGFwq8NHVjaC
eBzbM2Hl7MiLSyROx0AcPSaJ6wIFrnJA4W/dYxjBC0VeoaxfouDTwD84d5XMW/nVVi+ukjSGtDlq
DKz/aB+q75wx/QkZZWwAhQfhV4BpQ+mgT09m8vUZ+/TGfrutc5h58w1pdRqZRsxaa8oJuqbaOT4u
V5ckkMrV+KT+aodtgXYO3KevB5Y/P09zu100NJq6iwhuJUajdL0o0Q+xI5yA8CQYN5W31azGGX/o
IIfbALHox8wApx29hP7teD8V+0r5XkrSKpWu+5gODL1YWoGATlPZ1qFyKMhqIAZNh2X99e8993MX
4TbwCqlrGPnWowig2gX3TI2R2QPtx7bcfz3Wx1fo/AHMxS1FBApBHfL9pjSJkPSFWki38FxK+Id9
AftApVcA1OAiwBrUCxHh358tfSrz+f5wDN8MvDgNpZCbRQsO+tYjbU9W3IG0jUqUROS1Cf1GxfIM
BpYzfaMREsubRrB1tPxjByFDCw0jZd1KTt2ugwxdDFQ5DjLN8AbDoo2CpzX22eqtH26izu36vdYe
p2Hr1f/mWvxnBq+NnTfnGf1KCRm2kmOl2g2V6YrzQTV0jL43Axbg5Dux8/VufSxJvu4WmBHTmu+j
JUAjkdBx7RsysgCc9KStquiilmB4a5mjJi5uHrW/MVoA+nal7kY04gbegPDK9XSTVGiPPWgYBSRH
im5y4+BqN0xHE5VtAYHjVVW4ZX80eDUZ+bdK/B62x7pbT8ljoroVig4m/IUSSPtFkSarIinXGd4w
8kxckU6BdxHWt2cm++E7oAGgAEVB015BA2iJyB5DbRbUJBGwimNOaqeardPCyJXQjXsA/Wg0N1Fx
xdeapgc/dQ285hPasjdavSqQ2oAOUiDU6li/GstWfkvjOkidGKYpuRpJGMnDJfKbuC8EGe+2Q7Mt
ErvEEWQ9VJvacPtH+SDCG6DNBgjGMbObr6f32sV99wEspre4AARtGpuuZnqzyC/uFjweoJk9mbYA
n7qLN9hNZcE6qG6oIhsyC7+G065qFKQ2arWhpFYwN6SiNUeS155vW/3vSHCQOW1ZJmWb63Yk2bWw
LYotc09Te9ipqKmhjYWOLhoZBvwzW0S//BIrdwk6m+ygjIjxBw4AevyUtutGPlJir0OnlRFCw9Nx
1Sor6mkhRkUs348BbfMfPF8reZMU0wozPdXcVNq3wrr4eq0+pkbzWulIR4kiakOUkd9HqQo1P5A2
PqmRuh7lDTTTFR5DmY+vDpAgdZvjQdte++V+mnPvYa83v77+BR+i1eIHLJLSqpP7Ri/J//A2M8v7
ork0dMygDsDXvx7o4y25GGmZiRXo7egmybborRueluP4KOk3suGW+MyhVOXt4goaL5Bi9LR3Zwb/
kOkvBl9kXmKqlIM3n8lytGlH64nzP9yd147lxpamX6Ux9xTozcXMBe3mdulLqrohUmXovef9PNm8
2HxMqc/JSpUqoQYGaAzU6lPK2rlJBiNWrFjrNxaTYTmKQjBXWDnAgfa1BSrEMe0CKbvGXaB3joUi
Ctvie6Wzv56z39zNm+Rs69RKirJEeiir04CtHN2J0VMf6i/g9lrgA/17Odn+Fv+yJF9NszdLEkSP
iqAcjw/AsVq/tFNYmjiIKb+K5X21Qia6G8vfGHVSl2jp//HBB9QL5BlFswwdxOxfgF+9DEt5U/OH
UkM7VG+QKFaHEpkQa/sYGbg+bzBcOVyOn+IWKne+H796TZkxmeU0VEECRi0qus5dWTmI/X0z5Xq1
JUn42g36J3K+Ffrw+jnB3XSbjQs71iOCBN07ydZfskseQpEVXTJNTdExRvl+pe6tekNJpfyhq3ZQ
hd5i0cC2FbwzUf9SD+E4LulUTsFv0J57SWte7b2DsShCFiOkjE7Ux6UuN09J8eGWarhT8EkkD6jy
2SKqAU+jczrSVFem9571r2Hp5S6Aj2oaBShE7L5/WHhtdRxDlHrQF1qZeR+7Zqvjljr2eqh2bm0C
m7JUZfY4oSPxKQjnPpMfjFZ6Gud0e2f27qvh1eRFQQ+QtUlX0gI1hLLvm0yuXZZ2SKDZPSxcxIUX
/5AsvWGLQ/xt7jrhneRHfrNW9stpqkVJio6eBlj0zeVys9LEzap59kk563Iq+ZKCyVk7yE/RLlyz
O7UMstJ5TVU+tzknKUWshVMvbr/VE7t4M6GZruoNeghF+ZkGaDyO2qGdFE6bi6qgk945kjbnYaJr
xTtZ79u++37zexfCZO6Q9oq7Rfbro8i61gZAFs26lxdaH1tL+bCTsJrA1DKMhuKiCYYUVtjM261Q
Jq4Zl4Ifd/SQmhYPNEOvP6x1i68ZokdyY8aBYp70ZBXczFgyB/KJN2nKe+/3DaubREh8gVmBDqWf
izD8m4x5XqMxko1YfMBk9pqU+BS0+HPOZtqftix6FNJcuJPLDVprgjhGkTSVV/WyGGTmfNWyZjgt
C8VC4KXnNYUMOyoShsTaJQXXjZy5mNxGPCe86W3n6WvTNRHH+ZoKIjbDZfYuR33fSr6frjoALEsH
U6zrBv/3/SsY9DGzUk3sH6bMwnMgYfRjoU9JLirD0zrcYNLsN0OXRl/uyY2iGCCNUeag4Gpytq4a
lyPmI1Sj6CxXeR9dMzy/phit5pQmNy7l7d0gG+jJSmvpY7CDyZfQRS6q5PI7S+EtZhOoNGBRS9RZ
f5axo5m/fxRxXqzJKhvrPmu6GmGXeTcVggZkXDUmklPrmOUU6XjQNmqlyqLN1zIB0KJIZo5/OHTn
WYDQCUeKg2rtAnfKXBk3gT9u8x/RWv6Ws/Ids+Wm+Vo9DN3Xr8PluXnLgdmv97kGnZ7GyfDfw+Le
EE3OB8TDv6e4XJ6L5/X5P05jlxZ9/pw+/0fQpc9fnl8TXv71NX/KmarImYpYGoB7BhOAdOl/kl4k
7LtMXUWlG3AyDYgdpPuf4um7QjrxkH2JAIJSCHPhTzlTVflF0UW+0TBliwOcqf7XGS8vkChJ3U+B
OpOOfuqbrWe18q6QK7F70iPE8VrxVKq6i92JW4ujC57Kz8smyOr1nTqo9CY//ePClsU2DvbVArb0
Ju6z+8jtMCjDE64SXkepclDVp9TKPWE3gxGl0hPmHsNisGpoZuJpOe0AnX4GdUJxR8W7Ya5yt1f7
o7rQb8V9K8MKMIFiXsnTfdaJXpGNbiw24dw2t3P9u1SS15DS6LF2Vxb5Y43ZOUpDelue1Xrz+lJ/
zNbpYpGe2xZCMvlSo5AMa5kzv5LpH40BGw22skdxEA1bacUO3aXs90RtArEvrhbcjlVNn5VYG8Op
Mx/jElWFrvlIqvZEpzVU2sEt0vRLUrHFJ/Gd3i33kz4izALpj3qSeZ0L4zHtgDTxlf3QUXLgVnph
DvPOvJmtKbIrOUp8bN9QMFDdZWCwcjoAsOcW6voZDNGBGo2HAsS5EqPPa4MDVTVXh0rIviTJmPko
SauBMTe/WVHkNcr2aVmhNvWJkPjiIvjyhgupjsTj7vKiAuExlE5wBhVJ9RYuftXlaP+h+U5pzN5J
80bRHxvIoZVaniUTwX1UStSURi4lller7PaPeP6aH/UiAPfvMP8yXTDLQxFYI5nXEfz/Pja2fVuO
iyR0T2jTu+KinRKt9612RTBPu2NHy2xFn2/kLH2c9PiUWIWnAnzJC+OaIteD2vNDMxh+uy4ROrb9
b3GxfCiwiRvgyiSCdkAPxM1gAiTSRD1DPdBpv9uGJkhxf1mhZnIqQXhSb2/raPlQ9hFCR7z2TD+j
b/abRGdKmXdo9XJqq8oRZppU+9vBBc+DZA/efTe8k8Z7UgXemal4aUwjqkgmpygglCaIh2IKZtCR
yAvt3PYclyeh/DTv3nQjqNBdwHtcm4+F1h23Kb9S/z+MSnxn6eVtKRvnrFhuYmW5adr2wYojtyiE
U5tjC5nWB4TgnqYu9qWhcNaovDVYJkuiXnO583EtuUzxZ6Djrl6Wt3HDvSaVU2AS0krMEGnwlaLE
vXk8MkHp00bvZFDSSzfi7YuVYL0Z2k5X0N/CqKe845wx6/1TJ1qPjW49ZiLa3QVmzCMuTOJee5GQ
Saex1QzZZWCnZnO8j+g/q/AHtOUmW9uga7NzioeRWMcQfmosWeRLoxUgBptbPRIe1XV008I4Nxvy
WQqYxwKRFEFaTl0LnG63I8OioFyqcNUmZzBmr2+GXyMiYR+VMCfUoGK9ZcZ6SgHWNjoI4aI7Igvs
Kl32e4Sj1DzpKGUkGWoD84fOzNxmVLgjJMXS0tN7Ko7D4FtrHSgxwWqBoyTK/jSC0qU3gbIxQ48h
DKa7K0XGxpowAtZZwzQSiEL1UCG42F9iZbopFbQyeizqDUqV3eYJCSBOab6UlhxgsLY5g4TDGG0f
lgRne+uatB9UfbqJ5uZQ518s08DBgRL9QkZvfu5ooioydgNddxz75oCe0W22+zAMtR42CpE/Em5/
vpLfaL3+sZIhWEJLkCWa0S99u1dHrszQS11Lm/6Jsb6MAyEl1oJ41ZxerQ4tZHtr1g5mFIP5iNBr
szwha4JBGF1hYRiZHOhofcSBwLNUXF4TTJUakrVN6fxOhWanU8KZ86tZ0i2ux197k5Kjojy1Ufp5
XyUy6zYm7Hf65ESrFeq1ee0s651U7vsz1B/PqIhs6ibcI46vb4ovaiG3hp5DMUoyo3UUrjlTVF27
OUds5x+isf68mqppeK1AuzOUN7FxEjpFaGa2UrUewJDXvmEDBRsaRKhOQ6s94dl4Wift3KFSvlT0
2UZMDqQpSmwjqryfv943be7dJ5RVDEJUQqgdkulbPURFQ8BImaf5adZrFCzbULBQodg31bbSUbnT
8TAhyyjUoDPUw9Q0h3nQ8D3Q/JL1JALo1Gv9mg3KdcAZiXh9TEbjXON3sFTVbVbFp5aIKk9VWFvj
RZ7qW022blOt+1Xd4tPUasiQyU+lMN3rA49ZreOv5ZhdFXypukI5d63ux1n8pSzbYELYxVzHi1ho
rpKnX3t2bVlfbvqMi5AClSbW4rspRRuvnb0aLZ7N0fpB4jN2GzUfYxxDVT5gCwVxXhYee1E/L0py
agq8lX4+rt/XQ/ZhhZsAPgVjBolD21uEdyNFeNgkDKsuYI3OLq4Uf/LW/h8k9n+b/v83TOotWnWU
il6Ntvs8PP/H12pIh/X6XH79n//j4WuVP+ejgBfNUL/O5P/1u39m8jKWRjpJMvgNkmYm978yeVn5
5WXl6SqET/MlqP2Zycsa7HXgdLAf+BvqHNzKn5k8f4WEMTxIGZVluhP6P8rkSZu/OwrDomOfBrUn
vok22jarRjplyiUL01N77K+oMh0UGywwSm0X+bj/p3o1r7pnoKvk945xWI87BMGWbqK79Dr5kVdd
0Aw6RB7EIC+7mYP0KDud2x+zc/5chJiDKZZNs7IJUWs4ZR6kEV93JD9ychdmsacfpzD3poPqjPwZ
+kHQuPl9dMTTLlhOibM67aE99Z7qQH86ITkbCgeMjFwEjg5duHqDLwbqsQ3yIHMBk/r1QT82D/FR
cSU3v/YBrYLxIrlN2PiNT6i4xngM2pKvuMNBdYXLLhiW2uY5vxiH9iofjRs9aK/rJXGpoLnbsbim
4XRoYPf0QeGrnnAYj1iq30W3wrV4yI/Wtb6Uh3bX5/ZSR+I5URHzhIsWGA5S0Gg8GnZ5waAOBSpE
qdA2fYpuR/BHy++IeocI9cEfUT3F7+2vode7kf8Iw8CRAt1NPdoq4HwYV78B7rLfhupJB77BbQPF
RWZsN1T3PfE2Oi/HNKgDckQHh73DGNCV9Ge/DalLBt1pdKWgO+gfuxPtYp92nKsc87Phzb4R5KEU
zLfVYeK35vvyLvG3wLobU7sPkVK/w43UyYPyiJpdHkwOUTJY3cnBB87OjskxO5o+va1jfovzzmfr
0wALqg7AStjjoxM7swsJz5k87difZ1+/qUPVj+zJy4PmIPqlmxzwFrqLbtYz1W3od6KrOJXduvpN
di+eyy/bB0A2pBXxblFnt5PTXUW387Qr9puXPswfmqfKa8Plm+gPjhYabsmXpLfJaQrkQxZoKK0P
nuTlfnZRL5oLFgy5v9FtVDt9gOAcdlwNY8lAcbDNym+rY+qiCRSkrvgrfspH+iu/ojjiIpjHzZre
8Dnlz6srHtT78qSEVFcze5Uc86reS7fMxCDyUr/wWtaJyM++jKfiSbpNf2f98MnsDmXSAISLflQD
wU9v8ofskp3lY3HWL/XJvM8uBiugO2chHe+jeurf4XbjofY3S/3NVg+jX671upUu+Ht6CA0u/uDC
jHT6A+1Wu+EeOvfbtyFIfYNVWYRNuLmqh8aoM7jCI8phdu+Vz8nt7BSOaAvu4M8ejlpObn9I3dQf
7dkBdohZqJ0eJLcLWWE+zA70320ADR4sNSd3sI92JFfxDT/3TN63wiwfTmp8LIPcQRDSGWwMe9wy
WA71nXZCatTDUCSIgzRIv+IiWBhHDdvnr9vv5dN0GE6ouz2ZuO4c0mC9aQ5kfPhyOtPpXnAMR/ig
uh0/Gw7Rx8TXw+KkhrkTufWT+TG+yKF0jdOzyVy66DdMyDAO5cftXrs3vN6fjsalNA5xOB3jc3Ha
rpHf++qNFij1rcmngdE6mGhelgBTTab3sq8Hf3KAo/Hzb6NdOM8fC/szMv4evl82hFm398Tj4Cr2
l28Zvz+7rEk+GznIsTurXbp8kwc79TifswM4WQKreW0PA/YAmj+h+WpL7uyBH3FSH+jXerCYj8IJ
HJQH4M951m0xxBvTofHMzX0hhp/VgJdyEU7VefMnd/RQhvXGk3VbOBr/lV83f/BNz7xXDbsILKaD
HMiB5sKpc4FBeIVXOZqN0sPNetyvW1zW3+MbiGE4sWMd5WQeFDWPJRC2h9pTg/ggeoub29jMut11
cFIXLK4HocBRHemE6aaDobuf+3Bu7A67g5GtpvcEm66u/S1mR5hcor69uFWouThHgPAMMz7VHsT7
9kCb9dH4GLsd0y/9rePbyb1CgR1IYBpTIvbQTnWjeyNEWhZsonBo+JLk2DzF7ui82uV/UFRAVeb7
tOrfW+abUutspDmnAlO8tJ5+oTXpoNsZYMjstoeS0xHvpHM3v3NNhydgKEfHOCe8CU6IDM7MTwX3
AZ1Nf/Q0/pgyGh/wPPVpkNtfKqdyRru2qTYHEyNpuE1QHNfDeBpZhliD+fuSBQ7gLu4nM9CDyWdr
xrEi81GZYlfsPUAWs71Pm32T5C9cXMEcHPO8id/WA8nvQvMYEag63ySUR17BEhY/jcci3L+wP+jM
MdEpr4vf8qeEoNl6Pf+MXoe0Y4Adhm06+4+YQc/7fO4PyEvx30A+wvxe5Yta9LAtpoTMZbJwdhYe
dv/y1pPCjMkyuH88SEaiQNWEYECHw6W9yKzMQn7rAiPVMez2w8jTyUwfMP08cn5l0NjEFZ/oxZOz
Nvz6OXvk+xlXACRO5OmeGAz+xnhCffNS/gEU7qLyyeQQ9jkl3BZPkWd6Lbe0fuO1OECDnfV3EazF
A1jC5Kk/tcwdNdhcmKYOJmOOHgICdAAAEzsXv+J1WkxTy8e8ARgZgc8MMD8iV2Giu6I3uSsLZ3V2
L5H97/YxQ2yXlxn7MXsH5T02RoBmLARsGliNLLqQopO/T+Xas/g9ya25SMUzlPg2nCW7cCM3CvfH
2VOlwR9P64FIwNtbmS0MEJ8Q7H3qYeXH4FXh9pt5mY8rw9Fz1ybvnnwiiAJgVWF/bPeJ6uqBcLO/
acNdD7i5MWEhDvhdUHid84B7BM+A56xdOd8oe9gWt5sQFXLW7D4Wmg1qwwfN8TLIAzef86/IPiCS
0SAiuDFhuZ0DlMVAP+iHgV05dSPPOggnYtBJuJ0P/QF/Nn+/FgAq3tXsxG7mJS8TU2KrmLnRzGkC
+ApCiKsTV5M9g5W3T4nqTGw6FPtMJrqAD/cSgkfkdcHAEJN3OA0bVu9tv22/JSGKoqub4JBSH3pa
OGx1WWAwv9VgoKjGzBPZldvf0TULO5+yCD9Jghnu7fgyUzHIDHCM8YVD5x8iZz5ZIdLxwb4cBj6C
ZrytEIEnD0V9NyHVJUSDUU3C4bNKGLbOe6wqgpEhBcH38qijnbp0ybh3GoCuwaySGcvVY0QDltSd
+TTfqVdiGu+6dKULACLGu2HZqA78gv26bC65CwOAqBc55Eh+x31UQbGPh5PyGWwPWZCE+mDmvcxX
id/eAz+ICdLVkZUQEYsA1jgTGwXrgjRaDMyL9lln+Yp3a2CyxXTO6jbPQlAT1hAmYPnXH5gBZP2Q
MQg8MzEYOA+LcL8ykj0+duIkEuSvDmnbATqu2/gWz4kIL4HA9Cy3dknmnIJBHnwG1hWPQK55q+LL
DF98OK7BvvPsq3V1pD0MibxqVqoDjdRueHSE3M89ktfsIwlj2joT7GwEHTzJRxd55tdedj1uZTon
5BYg3W2I7XBB6+s+1O1R40YLhoHoyd83nkVKbgbZY0SK3dyUQUuikrgK8akNttOmX6qb8m79uhz2
RGEgs0lJV7oDkYOlHgUSH7OuVmlPJ04lXsE6zi/xscAuxUeH0K2PlY8o8DE+1kGxnnFmSm6o/l76
S/8VA0t79a0AGrNDEoSi8lPhc6Q6cC8+Ns4OpUKfCWYn7hy0DkJjeBJNNuR9sqQ6aHzsZMmgSG7J
czKOFKldOh1Z0Z52CZxPWgcStJP4gy1+QcCFM4PlNN6etzQeL8hfL+N1OQPc8qGxYx9kBQOJ2nKg
ednz9TJeSKkXhVBlrWtzUILNa0nZc0cMm5N2jR7hLg78QXwwnlr9ae08/Uwi5iWUaOwyMDlKaAFk
JE4BNhTcC+4hnv44EUzC4RSF9RPjy0RRXfkGkkFQneTbWbABgqdPaiiTwSmf1C/mo3qbBgwPn80e
Ym5H/5h+RbD7pN+WAfKsfkljHKS4h9N8fCd4YOwOZcAWSZq556HSZmteHAhey3OWZIoxP444L5VO
YU/O6OIPNRxyMikt4Ac2HCX7ltz0GTNk8PCrl5/Tc1xzrsEKPJj9xiPNO/TFs9oeqs5OQ+uTpqEX
5fS/yQ+R6GrME/5QP/Jhcr799SKw74OCg7UuMZNNxrAO93OY9fLeLL6Q4uyzupyET6SnTEChP0eH
3jXt+FGJbTlMu3ALEr92Kjf7iBaN+3nhJUafZ3f2F++Z+hdBobNhibESuUfDMTzV1m2d2dW7DXN3
4L9Wd09DKVzb6kvWSHWZS1ALLpH958zF8RIxtED2Uf7np6sw2MO3nrA6tM5a2zBF40f5cxmmYecl
103zl2/gmr2Iy+3ZLQyuheNXyxUQP7Bllq3JlbgL26KWegAt4Os+JkHcxkCenPV2/KW4L65rHKA/
wea2p3UkQYS1iDndHDiIXgyP2U5Yj/3MK10KuFxL9CU+0xAb2HN4ccxd55kGNxstN+/siwY2C//u
LwDyir8n2/vk3o6b8/QtC/Z8dh+u/Qgy2ByhucjKFt044q9gGvnK6QjQ1O7YsvebGh3+lwAkM9AZ
AYnsnIMANAn+F79ydh+4SMR/BD/JpPesTjhlDpsah9GKYOdCrmUbNffnYNA5hgaVN3Czo7txI42D
3oK7p4O4VZDqZp7pt481wd8KiwDzrhdzL6Rk+STbr7PcaDyAerCOzCOI/owXmxLdiA+bj2YQQdlk
7828KTAPeNnabKTBXn8ZgmQPw94+yhwBCMqkBecJy6xvPRmj4DdcKPNm9hYSF5tf4IZJpPwkFI/p
NQv3HJvOQOrLNicQ1V14GFyXvOYrR212mP24KJBV/Dz/phT+N8fYN7gZpOlBjtSNdCFJJdMsscKm
sMS+7n0hT/HwbkHtxK4UhwMALwAuHvnERC2IyhExLScC4svGVodHFYnK5saH4nbPt5YQZhcVDuyG
2RUkaklkpvZ2Ez1Fl+jSna2bLpS9KURjlAqHRcbaO9SYSKqBd1Mz6j8Uj6sXH4YwIt+bHZ2ITSd5
L9QcymN/KfzphEEI/9L93DeNy3DSwz0ijr75MO3HNu5w+nX5dbFvDTahMuifNru66S/ZQ/913wak
x31/Kyne5J52kOyaLaC/M06L/XlicYOvfQlVlq3xj7jHeXY7lemcuBpwcBvJCraOlBAMwc3J3ITe
EHnmvq+YbncSiIaSax71bxKJL/UjtxkI2plfMXgUlijS7VvKxsFyJkXl+g6VE2f1Cy6Ruf2etPr7
prSw3sAEcnGJTy9udLf4e3ajUWgga7blD5u75wZ7+U72Gr8nkO0DwV4aCIHu1+728jg4d5IUtoQp
3kjPNgL20KvD7Vgpd73OcrdrSlkTEX2wZzJpIvniZPgFUyCiPf/AoxMGaNt60wfhbmOhKd7iKceU
oz5st2A6sDEHK/FS8VgcnLPA65MrmcFC/tP5ex6JLDYZ4p5jc1rgGRRO9tqAAEhzEX/N7kp06UVS
vewys7z3IAJtKnackiSscSCOpUzBzt3nJFI5bsdR67SeYv+JrrMzhoiWEKZXu7hbdCc5dnsAOexH
Ww7XrFlIihwBCTDefLOniCP5z57iKV6LfkBiN8fCQ6Db2RPDhYEbQ7ZWYklD1NhTuoa0jEoOSV2j
nPdDicF6zF4iF3HsHH0urvHt7C7EpL3kUBJmaOGSz/58tdKj+5vV+gYjUuaNlheJaVyir9KNeoTp
Qxliz/eexPvtQc9t3DP8zd0TWZPQuKeWkl/dCjczVebhoxamD9ptfaKqdrd9xl7+Zv5GC9tXDuzx
nnlEYd9PbiLqx3v2EN2i7fwwnSDzB8px+1ZT38Qzw9k8mSrn6qehTmI4nDlAk8ZwNA4nUmIOcX53
WG8Kcg39FmDz03akvuf2IZumlx9rpkh6Ls89R8zLRzZHQr8LZ4iAt3keVPpQvpU/DsfyzC5EQiuz
l0X+SJGzpTShH/rQukPFb/6MO1sbtj5aWCfrpgiJ70RxyudU3pQb+dqfjJCjt7cf8LPAOry8gn/U
ofn/TFEYcNPOVPwp6Or2WShS4XOSPuOhOL5u0Pz7t//o0BjWL+CYdjgT3eUdVPQvrBV/w5VQR8LM
3qTdolIJ+rNDowCoomtpoEy5M5Rfmjd/dmgU+RcwWHhQ73RNiU6S+U+wVntD5zVY8d/lpr1f/Krn
bclrkzWgcA51raZBpNPgr8D3Oau8dZ+sGGTPIlugi4QZw8U6RdUdXwovWlPijFzITUjdd0NH0kyf
jamrj524xB80tdaOMcSabO4/LWPbX5vZ4EBelY96Ny2OZnaIlbBybS0pV1uOmsbZTDSspCQrgiK3
jklSGPeJssAMqS1QEHVv3gjROJ8La8g/aHmu/gY4Q63dCUdKe+LmL21VfIpiVIfMDf5qHzUReCQB
EwBFe5C0Z7koOxRBVg6vKdJNUas6lTz3rtT32YX2Zn2pomQ91E0EPayDA1KXFXe58umDBtTps5ZW
0UOSId9qT1Icn+dV1z/FYCaPcb4ZXtMaLdC0jd2kX8vzUNTYr1RKgYRmHtVflUzFM1VX4kMtGN2p
Wavq8yZHkd9tevwYIaP7wRgkWL4t2hlynndHwZKkQxWnyl1br4rHhrT5RZGPx0SqDFcyVvJ0S+SP
eRTjvsn8cnSjsnBYM7fZjoYWE7qqJxtWrfg6xxVsIUmdwkiL2G/nZvzc03mGFcncKqCai60ti918
bBnMIyLyuqdZvRKo2G5n7rAU2WVqquayCnp1iylvdYjAthZ2kQ+in+j5GChdjaTMoMuHJhOzq47V
xa9jOjVOLUTGvZ4l1s26FMK5iuvpaa2L4tjVGgVArFlwXy6Lm62p86u1tJy88YE8q5GMvBZMQd0u
B5TNhphK/FwnyWVsrNQZson6go6rEpisGno5PC3V3JCgE9tNQCEkW0Vb7ESozOngmItC5z1i37bM
9cMMBvv3OOmai5ZOd2bZUCPuatlJrdS8MTrgB32GC0w08LoUGduIaO2/amVEfVAFhGQk8vxfiJ9/
27t+jUf9Xz+Osv8N29sohgM/p4kM5VLbqZc74OLv8av/538Xz9WX1yH0h1/wRzRFW32PllAweLmg
ORS++g+5dsn6BU1REZF0mCboy+rE2T+jqS7+AkYPHSwLZCuwzx3Y+Wc01axfADUD/IFVoEF4JMH4
B1rtbzA2oojAtLpfH5QN3fW3pAm1y3F6mVKS0Hqx7GEcqUEOGPllADaAbi3+q3H6QbPgR5fbEbkQ
COnis118H8JhbammZiWbm1lYTje1ibDEUAx2h5WrB1PCeAdC9H0z33h5PBP5lZ25yO5kvble3sPv
abVCRKeM/zfP0nDR1mK8FYuF1mXfF6Ud1esQWkkR+5a8SX+sFWZ5/BWjmWKN6+o14vL7reqP61tg
il64k+gH78ngqy0rL8dUMptShAXQ4OQjoptdZVoR/HxUv0fvv1xFFlF0U3VDVPW/iKjmXdxI8iTx
EpuZGojc1/6IaZxTisBIf36pHwyozJxhygCRQhd6f+BXD9Q1PRbnzUqeqprDYbCEzSu1FmUNouRB
ShNEdCxL84ZZ2Fwlmut3nlT60aPu7GhYh9yBti+Z19fPAAiPZScygYD4c8Rlo2zHIfaszBRuF4gG
zrrlftN0OG6nQ2njtq2FTBCKSLVQ3DD30oNsjrQHoug9sQzpR4MjqxApiCZQVt6KiKlmvVWtNm9u
u7XbhOlZIbGZmIpi5/A7FDvRyi5ouxGzG7FtskuJ8R4ymPU6tnYltAlckhmxNDKG/Glj++AUNU0i
rUPNpJFlCW16o6VD9llsyvS9lUJAaV4hSPeVAoBGAhMl7sD4t3LbuF4PVYN9iCtISc/WbtCgGfvB
mSLwDb3RwWEyIrdr0b/8+Yz6QUjgwhri/0RCS3y7REnlKmx2lc2NcDfzjWHdwnaaV7eali/i1D/8
/Gp/mT/wXGBjAZpE1n13b/h+/kTqBtSsWFS35VH8epDSuzLSdyoRed3PL/WXtb9filkA1Q8mmKq9
OfDh0WbJ3QRJMFmTMC/m4abPh+md5/nL6HER9NERCxHhKSrymxbsFjWq3iUvOPaBJkDflxerpEhs
NN3mbJsxvrP+f3g9/IMQg9f2K755KEEa+2zqMs2d6mi+nauivUxqlOAS0cG3q6T+8eeD+MId/G5e
7g+oEdt2jj1MjjcRtMzHRYXGp7lpmVMcaMgNuzJOXaBlqTus+cce+8zTqLfDQ0k0oPHcK56gVfk7
kfzHN8LEMRROOCbnre9njqbP5bqYe5K+CdthzPr2EheG4s0Fpd1SakokMoXBx9UexKa2tGGXz5U3
TuyoPx+Sfc/6fkQkpJbZtzmZ4Vnxwgl5FYL1pmmStswpabQlsjCpGIHipjWhosxppbuq8SDH78Xd
v4QHnYuiTWGRHcmo2r1ZN3qltGuOdqcrCyP1XDNCdAxCq1jJOzGZY5Yyq1UQC/s9mLEnlgtBjw3Z
V5Ktd/QoA1PFecFFt/mqtG13svQYbzVLG96ZMD8YHYgwYGd1hdfEnX7/msZWRa4IuUN3HIt7XS+2
u1iJyvui0T/WQ4o9YVuYyTvX/Evc16WdDI82M4Mjy9KbqaHqaRxx8qXkkbftaepFDFw1HVY4EfVR
TJbPnKMU4EBt5Mcq7I6fz4c3jDe2//3ye5RhTihQgd5cXpfrZMX5gcEVe4NhhhKvlaC6lhKjwL5Q
Rj8tBAlJK5TBIhkZuYEDXrCKFtgrHHM8bUFDemxK3e1mdvG8bigeW/JgW81cuj+/2R8OFURBcJoa
nhovQjyvJi9czyYtpk1EZUe27HIWuutWD7IrTRNYxzoN29hENbD4Sp6YvwP4+sEctihQ6JKh42ah
v80dJnbNdN54TVppFmcOhgkyC2V8Mkv5Y4wvuB+zBz7ier+8EzT3xfFmxVrQs+BhE8rgsO2D8uqh
+2Yd5aHVmZNzRz9VITUbcRHyhGp9/ufDy/6mQ1kn5YTZ9v2VrFm3hsoYRTc1FbzT1cY4VBGnd1G9
1RtDtc18bd0lnozTljTvbOQ/Wnmvr/1mGra1VkrtxrUXsabR1TUSCvkGEApJSgJNRpMukrf37Bn2
L307tBoQI45WiJmC6f7+gcfR6LM8YrnXjaK4LZHlrIlihT2xOvmVmGrvzKEfvUrIhCoGV/AQMUf6
/nprP+tFKxsiViQVfcQ8yoMo138n83+P/fCDDYckZT8ZwifEmOdtnBcEdas7dn63KsvBxUZrQsR7
QtSzV8vAWreRdgCuWou5OyEIGoV3azS8Skzkd17sG3WsPwIMywWNm111TXobYJJ1VNMMJqw7aZRv
UI/+v9yd2XLcRpaGX2VeAA4AifUWtXMnJVESbxC0JSX2LbE//Xyg29NkqZoVUsRczNy4I6yWswBk
njzLvxwar7o3pxmYUTgzZZ/y4RAt1nquHYarqambjd8QaApDDGfO0qkP7sDQWHRoID4ep4sig+nk
lMgNSTOje+0m8TacZYM7dN8GRuUkn94/Uad29ev1lqDy6uwmbNm6Vr2xjqFHrcwsMYD8VUxfnCre
4wrs3jdIx5whdp6KkkRYnC6RWBE/la1O10eu2xugthKI97XVYy6fT9daS/eITla8KewBoEPTaRuj
btPd+4/8cl8dHyqXEAmZdin2XgaOr57Zi2cqJI9NTvXroDUkqiu0150t7ro50sRZtLEzWqPFUtlI
d2guWhGON/zf5lWGpDWODFW17TFuPzjKYhBNrXPuzrNOnHtqrGUjkJKZxz8Ri8u8LCITyIynoI6k
trEq/J4uZpFm6MZVtGA7+nlebk3bNnQB0czZn/GkoluRlgyMzHa8KOnbHN5/dad2J0mHAU9hKfuP
7TdNqPUqSwVn1kjt7xAWUd91kXylUzlsp8ZzzpyGn680TJmogi1UNzDGWvrxr3fnQDtrSh3XWI9R
FKItqzOjb4rxEDaodpognH38gTJlyMf3n/Pn18+6S3JgO4Ka7bivQb/TqecyxPBxMuOHRSNw1WMi
dWYj/nwMWGUxLBRw+l1I2m+fzqy1yrZC21h3xH6M7hx35YsO6HRmMVpOJwcv+CjfV3b4zRs970yo
//lbLquT7pPbkVYdG3t2fZIPJRKUa1+LAM+6tom4mSdxOcJ0RNbJORGPn68Wmjg0NbBgJIXk8L99
2qzVGivNlbn224TQ2WcYSw1Rvu2n0TqzTU99PvqNSxVBGw6tlLdLidBs8iRiKb2whmtJuobvL+LE
72+SUw+Eyh/V4iLKwtjo7SqdLeAIFshV+dQGG8Mu3c1UT90hyTAO+J2l8AsgFpAJHGfgIsGnzKx5
oAinurWRV/1unHUAgeWvtzC5kunNch9bpHMk/G+fSsm+i6xsMte9Ps84PKV/Rj126rHT0vaa0CL9
jSfzSVih8rM1llnc6xM+O+Hc9nZhrutEMZCvqT1NPwHKk/KP95c6kXEgWENOg6Uo+xDC1du1TK2q
/RwbxLUa0C1As9pbSa7xrdYOM2qAo7+x3QScqFWEn7XBBBKYjyUTKEzm3/8lpw6+Q3eYn8Owkc7Q
0Q+Z67QRdo/QGdn4dgjLHp59BV5Jb56nIR/Xs+e7d5NdDwAbNT0/0zX++c6nH46WDsXccvqPew6l
5oiedgMcg9zr92Xhr1q9DbJEv8aOPN3nWdieieOnjgrDAY/rjNYKLdy3D1wkuR/XoW+sQ78fqbvU
vJ76uEDBKD9HdD31cHxa2190CzFNOTr73pSOBqZ+BNUpjg9CH8MND9RBkS/u7VTrSd/jcwabp64p
LgnEOLCkRZ3p6MzEjpEWNKmW6wLPeK3UYBOZEexzYTX3jCD6gHGAvnNqzzvzKU8FcZRBljuER/1J
maOORGfZFRJMSWX6q7Jr4BYMRoGrGSbyvSzOnaGTH9Jbin2Mtj0Uqt9+yKEdE2vQeLsiVMlGoDuw
je0i2houx+r9QyJOfEkeiHsfRgadB/1oLRHq5mDD010rpY3XFaLgrb5o2jSxv85rbAc0o0JCsTj4
meFfT5XuXzWmh/YDDo7K1kumv4N378jBCiIuuiAyMDKc7Wor5jHZD+TXOz0rnXUv4k96KHG5syPj
k6nN0WVctenWbhFkLHRv2IUlNhWKefe+VXSFtGkaDnGCLGbOaP7SHjzwkm4LYFOgIPT+WzBOvgWc
+Vx8hy0qwKOglca5XsnIpDhhSHyV+1O3mo10pl/owIVLxgbVPNWC+tFg24UC/pCS2TZJ0uxAD6/G
OlF0u6ytmLg3fXFZTxE6pnXvnPmdJzbGQnn952ceG7CgSmCm88gRiIY8ZVZsqnvaLiVLyXnz/is5
sedZCowGjDdGiC/75lX6HmZmk1a4daFGpWPEkM0fm7RJH1tGZJvIm3Ft+o310MhmkiiYDB03unUX
6IW+pGllbni43w3tXoW+vW0qae7mGU3w99c7+So9F5ULGn3kF8vzv3o+TRae3zrALVRjyOtkyhC/
pnu86dU0/sZSJLj4ZlOH0fc9un17O5uM1FR0bkJEQ8Bayk3XAH+KTLyl33+qU/v49VJHp3nmJnKB
n+hLd65By9v5UmddvBFdDRDRQdu7Z5p5Zs2XbujbSg++M1JmdCwYW6Ek8fZVKhU27Adcnrt8yvtV
NAvtwS6VUa69blC7yY8iuCbZX0M6AgFN03gvQs2/ibO6+lIZI8Bu83vSKeO6GX0FklJh3bWKYO5z
1tpICYRtRn+lhSWOG2XVbvxUb5Cg8NthNbjG2AVzPjJkCsNqsFfI9vUomWrFXKzqunIf9XY0STyi
0L4ItXoEra7lHlCRWQ13ox83F35W5Eid9qL7ULt0fAKavu6NpKawtsWcwTTOzAxUoDSdZzsTI/xU
3kK/Huwyq3eGWxT2NnJN7AERWeo8HDckeHnbTduvfpilP4y+7MDxdhIvaCv2P1smLUJUwJ3pS27m
PYhSHf2Xyu4AZHjYI3/OKdayLdobTccNUCmU87SkfRoSJGX0yTa2Q23y15SRWTdV4VZf/Sk2HtqO
ZDUYUM6hlTXrm8IYJ8RKHNGOq1xG6htqSDHuDuQqkKD0aVSB25fqs+dqKLt4jeo/vb8XXxKsn/YF
Nwv5Fw68nLK3+yI327ZGLQE6wxzjdap6hHiCCiktbs7BML6klGHWKkcYTUN4JUtuIiFq7FU8M/7S
hdh3BcmYq2k9j8A8TddVXyMcru+rGWmpIOTK+bPWlPtprGLrWycm6EzvP8CpEEHViJM3yAwCxfLn
r0KEXdehZ/YtbcGOEFhU2PNFRVd+mWe+wftLneiWmAbVAGIGICm4+I/CkRnpRddVPTBJP0UxxG/t
Sz2PgBZJ/0qVbnfb5ghmVbpXo10jjU0jJh8b2di+yHvruTd9tdYS7qVhtttdaKKI/P4PPBVYwN8h
ColkISXtUcI3e2o02TP6OpSowk5IlaGn70DWbNsGK4N0uOoT98z7PxLjXFqGDEKAlBCdiTA/VZgD
Huqj2ysDWFnKuFtZ5XjTz/HjOIr0S54lyJpUIkk/2Z7sogCzA/mpT7zxcZry8MNQZ3aLh59Ulx6D
6HM/7sT9aC5y3WAU6SvgMXe0OTwOZoG9wjrXXHfrxtOTqjrYdp4eb31lm7/+/k20KzBFNVkL9a23
y3HsjHDKZ16F0vG0dccaSRkd6cQwcu7S1AVDV6De9v5HP3EATMRAmQFwd1HnH1VQzez1dQFKjyFh
LGl3lTBiMW89tJ1Vn1nqRHt4KYMXV9Il0yYFePuArluXfFoeEHxLtpaThD/lEUfdoTUCoZk4hJYK
+PgwU7jl3uU46MVWq6fkyVXleGbnnSgdl6KN8tW2wEktmiWvT36iBr8J7Yw8q/BrjqSGb1wezRdV
jKlxog/FZe/hlu1EiJFXNsKP77/3U3vLo5LjVSzD/+OPPY9+FiYlrSINLfpdpSO10Iw7U/Oii0wm
05n7+0iU+eWYASAz2My0w4GYHX1mP29wVZ5oRoyASNeMmJAmr+Z6F+u5WjWxGNZmUYJEsdrHRgt3
iHf2Z4YDy8c9uimoPDCjR9JO1y37aHebdpVLi0nAWi7HJx4y/M2G3ty//1pPfNVFtYcIi74wsOSj
Lea4WW+obDDXduYY9+Vkwr+UE9ICfTtu6WAXaFotMn1WLA9djUPSry9vLPgxdpZJP/xoeeYqUdZP
CpmRnk5WOI/zutBLOiFhnm6tHuUj3+3dVZLVH6vIPSf29TPoyYFGT/xwUb8kph53BqMsxfCmo7sV
h2B2szpzLju9h1DlGYuaqjehAJUhs5aOKBhkY7alTZOtupDyLBmcaFNWWboWsf3gVUN15tWcuF04
8ujGLn1gUIRHOzD2QbiUUpjrya36dTSbxl3DVYk/NtOhVGQ94pPzuSr71KIMJ4AKsvMtOphvD/nY
mWCGnIhNN5GPN+mN6DCAitG63mfd7F5O7Zld/jJsO97m1jJTXWqcZSu8XTGx/KgfMe+jlyl8MG5F
sjX1saRD1NRXkYsPF8O4LjBFlO9wscHbNfHHj6nfPGNZNeAEXp2rgk5EmkV1m1adh8otoqtvf1GW
F05X1pW5FmPcfNBcp9tpffVJVY2zM/OsORNqTlwolD8+dwm1JfD+o/IklTSNRFbAeTVsRHgqm2y8
W4RAfWDs75+2U1+XHU/ujPgbkMajEF4lrZ21dS2w1Lag005AxBuc7YO01G6RrquAcFT9mTVPRlLQ
tLRT/EW1+7jnZ3PGM+lnYs2At72M7YqJRoSfwTAiADz1GCqXg7JRGAXF3eVze6gip9j+xoPTKGfS
4QCx0ZcX8yprTQo0K5OO3zBXOGa3sw1jLE/RGDTyNfKiyO7M56wjT75rRrqLqYe55PpHSxpxOY7W
SGCdo/amMAZkSsIG6IfEYhvUyYSk7ECG+v6DnoxoRDPuC24t/6cnLRsrblIjZPOmIjzUWVqhFNs5
l3U4zTuvjmEf9iWsfMeCeBG2ibedQbkFssWj15kKNCoTy9kMAl1AxMHPtUhPHS0SGYItaE4utqPv
0GazZ6k8EmuL6n/jNOKvGG35tW/H2qWVjP654LK85OPgQnOBCRe5MuSHo4QUXXQFLtF8+QjegYYD
tN3ESLehh7BqKKrvsZOOF6nM5W2VltgP5cSgqveK6wL96sBHqYNsbzi8/5FOnXiOH+KSzG8oLY8C
jF0NXUEHAuEvq/k2w3DYgW2b1q0rijPb4dQmJF8DAOrS/vaOQYXSV3GMsCj4DQ09dNfKEEGTs4uj
+piv69bWL6WIxW8sCtTG4huDnaKTdLTzgejG0kK9VrMKpBFGuZvbBk6xYSzWK+VHkDwff/2Fgktz
GSe6FEbH7t+j0WdJ0SRgB6QLUbm2jFWnaolVAWaG7y91AhMGqBYpfdtYQKG83LdPF4tI2kYzCJo2
unhyZB/v6ctfdgk2hhg1EteYOGwiai4UJDNUK+j5XhXFpG89u0OGKsmwdWL+eqjSHPuN2ciYSNJS
nsroTOQ9ldqRvtoL/WC5W5bD8TroSSXTVLVi7WkTAje1fC46o7mImqZehX2aXnQ2dlRGGRkbwGvm
mdVPTCaYDZjgwgj+tI+PVi/Qv+1kKS3S16nfZm0JrELp/cOIkOsOQKR+refJR8cbp984XZwpwRaE
evLTcDQaaOnYYcbCkU1PQPfkpTtqcP+RC/6dpXB8BzyLuwI/+u0btkoho7Bmp6uwgPyuozGRRSY0
0zo/N8cyl/d1HMrolbHzQInSbDjad5GXQUUYaZqVIlE3RtV1AMcV4hmagVB4UV+PkZ9cQAV7Fqqz
SZps6OezP+6y2QT31yE+rOm70LPluvUEtjL094ys0QOH8hxkUTZcSm6LnXSwXCgjLIY1rbY275+e
U/HIB0FH/UhQgiLy9oVNjZbNMumtZTw+bqMmB95aWPVF7dbNqpOqJytojHNHdsmUj14drViqCwM4
h3BfhClfHQShTV1aqIFXV3fxZUrkCvIQQMfolrClW31ai8x67HIHeZOyzS4hvxlnTsOpCTDRCSCd
B4gWSql4++S2BV5ZD3lyeBPpAdyIWLlh6QW9PUAMUv5851ipdlU6k7WKKx237twPL/JYijOp0InL
580POTqXEeOyMHXZsxUC9oCc8uq28tyv8ZjH5+ysTr53bH5c/Aip8I6/No7g/piEyL4bsgel2zLV
r+zxR1oMHtZbZbtzuxF9hHxiqOdo2mr0ffPMCT3VQrEQZmeG4jDXgBT29r2X+E/iGGJYa78ZJnxX
LESxzNZeF9z+gd3381aQpm0GGo2HTAho7dB3V9Qjkt7ZZJ15+cvV99NOJBqT3y3IYnG0C/zInUb8
vXgjVVjsZ4PYNE+ldg3QWwvcOMvPrHfqYzPHWaZHwPZpob59+joe9aYHOo7doESlxdTSAxRMrshG
pL+zFJOxZUBmQkI7ik9KulMxmA1qiFhGB6UdEXbtvgrGWjv3UU+Ewhfu3j9LLW/51Xkuhmxi8MEW
TkpYyfRl9Y2phnr9fqw6VZniFAlTe8Gl4Nhw9LFcL3SVN5CmTcXUPju0nFaAcnDeBa5+UH1KhDSM
4qBLUew8MYEu0Oizxh0YTYU49M7r0nMWxSfDCK0aajcG1AtZ7O2jR2OjsC7jgzrMQ0Dlgv+LBBYH
ymzqrenkzV9xOCFJMRczorNVeYgaFWHd3ZpnIvmy0PFOXkDXNOYBjBvHc4xEDF2kldB9jAJ9j9DN
UaAQ4byhARsfNEEa9jtfAwz+QlehHXZMcKyEHdr1COmn0u8sAWvLLsYnqQ32rpsS1C2bubiu8hCf
8h69dTeDhDY0kb+NR5U+Rs0QnUGSnnwBDj+IVgk57nF2ZU8AfZqSoxwl1cC0rU6u6WCg3lMkDvdn
ap+pZU6uB1MHzNff5oBvv3wVl3Y2l4pNP3fxyg+deaeyGtkw5Zb4lLuYlL//xo/8ZF9aoMycsY+y
l+46EI+3K7oIlg+agRO0tGZ7o0PTWVXTpK0yM7zvC6lQQqcH7Kct2j4T+WPW5WBFuzi/nIuouLbb
qjoUBf4lngUNz8sAjKZ1oa0HushBb5nFfohsiP9yEKvJyhCasfNoVYwCQWDNrW8zCH3bKC5MgB7u
ue7aqchIc5UZCu1VDvjRw2lTX1aq7MVaFxLJrqxAT6m2m5Ub1+fyjxOZMPCyhQO9jLu9Y7TebHlF
0lmzWOdlHq9NOtlrM4oQqqSJta6yli52Gk2HppvbMyHs1J4h+YYYCk2ONPwoP4VH5HuNFVnAPF21
66pS3UlHK4POTELKEV0/cyZOPanlM/IWzMSYDh7dAaLSZzsCmQw/pxuDtm/EptGiK0As7UFZ2B50
jYiCEv2FM3Z8Jx/01cLLn7+6EdLecWPTqjmMykX2MB6dwCwlGkVVaARlLJxf75ovNBcAfQvlhWHo
2/UiO2HOpQOUAK2b/vDswrvA54MSYJ6GT4wnsbtn467i2pXbIUGu+P2jeaoIXejIHE9/QSibR30U
DaO7PKVUWM9J5wd6WMZfQ/LuizLzx0NUeMOqVWa7x2Eu3A5Wa+5r+A3PoWXXgcp9udXtHk3IQeHa
hXrEBkcbzNa5wvZ9nBZn3tWpMS71H9TXRaEEZvFRxpkYCdt/qk3aHWayd/rimxhxxvFcW+3qBcZe
uYy1wylB/rQbza3XMuqA9axfKdNBQmhyET6qK3GjSwe9MHLsD2de5zJ0P77MltnH4nPFD31pqr3a
PobSasNl1XVRa8gpjXNmbcrc/BbPYtoOTTWvQTV4nzOZOlsMGVFYd53sVg+j5syteioqgbnH2tAl
5eD3vN1XeWQ3k/QBno2jsj6FtAg2c0EDEVEL/dP7D72UWj8986ullrP86pnttDXa0YYgZhl0B1qA
hKtcS62DN4fywukcNDF76+vc6iidTzRLf2cLsx+YIy7pKXDpt+u7UpttDTMJCGpiCGD/YHYRMejI
jS7+MHPjXKpwSHd+bov7tPVgx9Av+eR5afehmqvmoqKeD0TkDEHVFmMAYLZfe433uGTyu/df1Sk8
4NLGIPGCGbMQ3d7+VswLQOpHJbivVCK9ZE75pht0SNuWXR46+DkP0jPVlVnNBTlZMu2kXkSHypvR
Gy9C+4Fa51tuJh84a9YFUFAb/sdoXVpD1FwxGJsQGHKA3CdYC+eWUIE5pO1V1M3G126yvPWs9+0q
KV1yHjstd9jwgZoxZXEVMpDdIraAbF+Riyub5AsXcLPedpnZbcDCD2eysJdhxPGu8eijU0hRTJEY
vH0TvAarMDpQmNzk3X0UwRf2Y8MF1yxDFH0sFMCqzr0w86m+JhGrtnzT4XKOW2cVC2u+Ld0EFXQX
iKSoXXSrqw7t/cExb2VXFTvhJAXWXcn0fU4dc2P37rlx06kDtni/LGkUfE79KBbRLhsMM/eMdRvy
06c8anYMLdIdg6DmzGV4otdBn4MrAqIPPUn3aCnbinuv65ktTnmabgGLxYGWdPlNtThAuWNXrCco
v9fvb9WTz0cgM2hScrb05c9fnepR93LD6phdoeeDbmhv54/D4D4bwLXOVPenVloMOvmmWH1wgt+u
ZOQudZ7GSk0ztAfdsS5AWJt3qSvOZTEnV2Lwz3yYyZV3nFVAlqmh+nJ/DG1WHcy8KDdzj/2X6Q7a
mf19cily+ReZCR3ZhLcPNdd0FAGy8c3w3IPDi/2yq0ja4sirz+TzJ7YH6SeTZ3gVhPpjJH4+2TRi
QwY1jZLtoZVC7myjbFbgbKFvp4yZJ+3sAPDE82HzApeUtJ784Zj56FtKekXlY4kyYEdWSdRhUd0Y
8Ur3z3WfXxqSR6GCQpiYSYgHsn18lylESnxMg8W69xvcPBxAjTFwlY0e6c61FotmM0Ip32bzlN9k
nWauMEet0aBaNA+8KF3DfEHzPitpVvsSTCGSHmsyDHs715p3BWzPu28AUIO8FuX3ymxppWRhsWO8
hZaeqp7eP1inshhwOEwQmQxbyz/ebg2jMuO/8SdQl8p9DHMiqDQlr5qskRd9WJHUd0kRuCpLtnWK
C7Uz6umVleXlKqygHelD0q6bfBDXqi/Q5vVx133/J574uA7oMMpRm2Grd7x5vT5OBr1k83ZlpC3i
acnKorG0TyPtHI9jiV1H3/b1UselIa1MYyEHA5CfAFlb7thcJJEengkxJ1IURnbM4hdFDFRxjsuX
IY/tllYyaBAkn6Wb9jtVd+hN+tiuxQ5lKGl48uAXosLOOMrPnNBT75MmNTNcxhjMUY5ufb2bGNpP
iCmMTRPzUuPkYrbav7ShUWcSjJMrUU0gPMVckIbC0d5qBfCaBdsUlbL8UAp32DUdBjK1IDV62SS/
pNH4f8349l8yikTQ/6wc9uG5kK91w/79d/5HepFIthA6EEfgYy7v+G+xMNf7w6WBpS9GVwvWbvmT
f6QXjT+A6HIPvMzPmPmxBf6RXjT+wOIWOANDVUb8VA+/Ihb2t4LRv0/Uv6UXl63x6sIeQmnlThuj
6G6OX/q4g20h23rXNqGxS2UEi8Ii20TzAtOg2ZNBpY9FUBZ6y7gkbnY8TbeqZJZdZRqYNKB/qHjT
Z0CcuHiK89Kg0aLPFzVSWc+NDPtDrIX51rDndjNC+ggg+Tr70QKJPBs2yiIteNIgSe1PThn/VWcu
Rh8SZ3kUB/ssSP32OfaH6RqhxHyF9128xSjcxIe1cYY/p6HVL7oi0VcMMvSLovbLVdP1aPBShVxU
Tm8xF6uarQNOBE3q3PKyQC8T5P0IZ8Ewes69n1oqYCrjPNaxCXGqtKuViGGITcNcrotuQHTSCOnR
+zkCxcU8HsDMIHTWV5+1xG8/lJGF9alZT4+xP044qUbTdxhM3dZvXASwvWJYFXrmrEy1WKamCU5C
ZWEjs1L9oBRpA62vqwCvNH6O07lGULr9rrfw+5z0dNVxPePFgYWrzCYPb0KvQ8LZjbuV2ciHzEIn
IBLF9TB3yH+MtZHvOzlke81sxhWzDzTH2yp/yhLpPniArHZOOczXtjn1a61tGBHHatimbqltPa9X
F5Mf7wvH/OKNabQxVMQwz+rUqoKIDCzByraTZSHyP8N3CeCguFuQ7t7OGMaPUZ3smKpiRFymmG1Y
zTUYByy1Gokrethr+0yOVznveyfc0Q2k1D/OOIE6QxIeJhfCvwG/NJg8NL5kBcqs7l0tKLxR7mtc
Z3NHdEEeD81V1xbpvdO09gpZVCTE28x/UqJFHBhz0Qs5VmGAzgIeiozaHntcfT/0fQ6QTXbuZZ3S
UQ0ygbKSMdfZKhtGhNmBWz12nep27sxoytKcfO/nZvb51yPg/zOVxX8FO1KS/xwgr56rNnrOTsRI
/trfMdLT/6DfCy3Uh9LHhftGnhZmByO0pVDnfxYgzT8xUv+D4ogSAF61vfRSCdP/xEi0FsGZIbbB
H1CRUI38gqDi3zOF4xgJefWFqPYqRiowZWlf19oO8UbsSlWFTSme8kUaH4oKTe5qjL4WbBtARV9H
QClBlw9X9Vgd7F4xm0jzetWJ8qthyEuVj1+dUn6Z0KLv0gvPfIpQ/dgl3b3ZuHXQG/mPMJ8/aub0
JZqHj62RFKvenynBVRFYbeWspIoxBxPRTRnKw6hh+t0k0dZv/Rt4PdBd3HSHlhbmGS7+39WktoM2
PVtREkQFuNa0ca7oXgQU0ajdZj/8xA5kGV+F/fSUtca+IssNZuOjqRx/JXCzXjmevocBvUidPhRN
/yCN5kuknL/G1vo66fH3zo8Q4aXBHpvmZ0rufddAOmq9P7NaGwMxJejgje5O79zbxMvWCne7skIQ
j1AcKM8JVE9v3kyGdYnAcZkZH6UcEKa3m+9KDA8ZUgTXvKwiapFe9+9NeMNr+hr6qszL68kH8RBH
bYdyB6rfZuRsp7q/0Y2oIsDjgBHH8luFFAd0nnkdWcaurmIRaBpiwfOMDVGN9joilYL/RtAYDzZB
Y2VnA8hyp7335hIrIOfG11Lj4KRip+lu9Cn155Uf+19pfQzgVrAscpubIta9zVghwzRrU7qZpgmH
QKfdSzi5q1FvP7pzO2yxmqaRUslS7Gp3xrWxi8eryG7jfa3SHegN3Bj8rr9F9cT+NnoAiBLxF5Wn
tyf+ahs5Cm2PMzlIzR7HAeZQvsJ/nNIjBvch6f5OdbFJ3Aw9bzjzeyv1wNi1qfMjSstNn0z+313v
X8rl/t9FMpL8/xzEts1zkTz/17fv/7V7np/fxjL+4t9hTCw2qFDtQU0DlEEJi5zq71SPP2GchRYj
YDHSDPC9/w5jxh8L5plBF0oijLFf6cIK4w8Tsgc1AF2vRWnql3RhX6qWf0exRekN9giAe9BJOkH1
WMmkUK3jhhVoMQUYd9t3mlvc9ILIgW9wyJV8oYWiyFaywvfJxANv4F8BbWj2Tdn149qIagFvDH84
CkkzvbRrX5u2xoCZMHStWQXdOCa3SkzlFq90iTPgGGrlukrnHM7WqGm3SlfpIcy0MV1NRWwnu0Jh
CB9WjoGxBJQ9vDQLEsdsmpE7/d+6e/+v1SjMEt/buCh5JmXz7bmI3+zal7/1r11rc1mCvHfRh0ea
Cgn4V7sW/skiF4RusYuIyavLFwF4WjmUx9y89KYWiM0/l6/xB+Iuhs4u/+cy/4XLF5T025If8jFD
PQpeOGdALH/q9zlpL6oo9vqV4af0O6zHVjjdXRUDAeiqVO6RrRmCHu5pAAV0vvTm8c7MGux1ch3H
DBphGN/0sgsAR111emPtdI1yxk/FfFc61rgf46RmzsH9vbOtcS2AZV32esf0gfoICnwdBqodcatV
0HarlIjaFWG28h3NDfD8vmymDJ9AE7E0lBFb7WaY3Uet87EZ62MNLoeT/Ain0rg1W6P4nGqTcVd2
Am+g2WnuuiHWOWNDfmX3bZpTX029WPl9E3028kg9MX2O+ptp3iTNTnnddTiSPjjtReL332vBX8AD
/EHqGk6LxvxNmJ0WODlXoxgmXKeaJ7ibJlMNJ8Kl0cbhJct39qQOFuqlz6FhXtvaeGeXxXPo1E/F
XP/ZNMVFSQc/c/3LIayuSneEAFTdudK5M2Rxlxd4JHHY90NofBwnudYcMJXhZnDvCi/5gKb5h8JF
t94s3BtT5hsJ7LuejI1q5GWajXeD9yWJYVTG4appsOIY/StHjVfoSK6HokP6stSe6tbpAmXm962S
H/ypaQLXTp7asX6w2/yz481XUQofpA+/puX8eVCYTRjtbirVJ+RFNiT5W1EV95Nsti58vFUhJbbv
5VeVE5AEm0QLb/seSYNcQ9Bd/yqyK1l/H9E/LmtMnevywSzpk8OBunRLfzvmLZ6t0rykSOeXxN51
RKpWg71HPSRwYE5XTcM17t2aNSsCsZ/dKdmjFn+YE3tl9yns71s/DqB73XbS3tRN+JynxbfCRZi3
vdfM5DaJyBzmy3RIV9LY2+ZdV0Agbbbz/BU7dy8aHyNjtoNW4Cc5aR9y3XyuSnOfiltGaDiAWM3O
97Od0nQsOt32i5Zp20abt0qWn+zwI1mHZWUPjYGbQjfumMHvwLwlUXwXaxIbeswyzQQun3kjWvsG
8tGNWTDYKR9n9TksuoPVNE8zSsFVbu+tKt2U0rme+vnCza2nuJF3EYp5o57dTpphBlbJSrWDuHCr
VlJkBy19QmvtIqz6vV1hYqNPqxFKaGA4JFse4yTzGgC5vPFG4yKvoifbfGYHXc6N2hq9/jU1vybe
gxHxnbAfC8M6yPvhR6xl93o6fCjAUQxetJNpHeijOLjFF1SXkbBw7EvL0zZe1V6Jwb9I3OpT3Nlr
1S7gy2sl7BXzvC2ZH2nXZyNxEULDhuG6sy+5RvHRcqedP41XXZReNs6jpwFwRWJCpFSHk+SaEjsz
bjdKySc/A1dtF+H9lA0f3OXwRZ7/0ej3dfdg1d+B8q1Fsm1yyKJ2sh1bCuKyDgbv4ACc8nR1Jcpk
61T+den4Y5By2RarIRkBD0SrmpZLg8ZSm6WBI/JbW2u+ZK69n8zwk1toG1VVV1qKS5RBhtxX9qXm
3Pey5jWYu9LH8XeQmwGjOfDeU9Hvla02dvQ0WfadapVaS5XthlF/DEmdgZ5/Zpr0l+EhQlTFA+Nf
+Dk93Zr62qYnwzPLXatAHLnVHkvjaGHJaY+qtQB1gFmUCW4OjeV/Ijm6Ez62hxrAIE0BRmhiUnjH
yLaj8efkTbvRwZfKd+F/7Gq2b4PZAx3WR1PH0I7JxI8oJNHW53DVlumlD2i1EwkezjK8rIriW6UL
nYAe5iuvs/e6aV00M9av0fDBybxhnXnGf7N3ZstxG9uafhXHvjodceDAPFzsiwPUwCKLVcWZ0g2C
pEhMiSkxo6Mfpp+lX6w/SLa3KNny0eWOOGEHZYtkDahE5lr/+od+zXAgCbJKeA8MHRp2/uqjx8x8
TzdUXcpWECzlqBcY6hwNZd7XTL59c1DSC1Re7rELuVuZ18dbLBI/xZTloUaAtYc9n9t06UWYx1fA
YhZ0Eo3F4ZxheUpWmu0QrabpH7JivkHt9NSV/aERIr7AtkVZt22hnlmZ1u/bSgf4mcz8YHLyXFvY
g52GydAOuvoYpmurCcUK0fdqAM+Kkrs4wnW2wt+EtYv81E2cTeNdDl7yJISkS4FNfa5rA3mAzVno
TFdtDss9nco7JZ/XmSBgN8vbi2KrZK51TIts146QA50oIgCdTmalh+R8CtU780Z145U12ZdR8sCe
T+7SdIPQd+7sZCvU8kJP3cc67u9KMySMUjp3En8jOFVzkDnZtOrqbp8XpySHY8XEwgyA1/uAtve8
18tPQ9+/zJ1xG8v+okgHRitRduYW6tFUmtjHte+xsqvwqZIOThw43uDrW2/G84LQzIwhfUTuRSkQ
0cRdFa2E16d+W3CDDJ18kJ1Rw+WVoz9oxOOq6YNqjy1UwDTaudp4mc5Pjh4/DhM/pfujTLd5DiU1
x1CmSJVPaqav897zE4Vc+KIeVlkE92ICN/M1SxyKimROj47MFlYAa/dR7Yw3BcoNzTJwW5tmCQdi
FMJmlx0lsImvorHPRHirzeHHbAivvCo+9IX3OJjD0+DpJ+ZkG8NsP8XjrtavoxKrjthT9i2H0i0K
kmKbqqqywitLPR9ixYVPpCbbobQLn8CBfK+kigZQ2pWYbgwkRHvixgBY48ivk6AXzQGD8nprNhYB
TcsVE8CKgY6GeUOP3V22scs9PbX3RW0yITNFuMc3zvAxZoz2SZxdJjbnd+9G1SNaBg54s+5fTaV1
Nm7Bahg7aa9EZblgskl77rTxp8IeQsqpec+AIQzsmWzKVMv7HfyDbA9gkB1ye1K3iam1G1d2ZIQ1
+AZNKYmFnTzTc1n5ncZVxvoCgZxHN+GOgcnEcDvY5LwaihGo3WM1fqgTcx9ZlcKkMjwxqsgDA9oB
5YXFPuXeYqV5bITcjWwjhjqcyab1yxFDBGSJhyh79koP0AEUcK1b08Ed6pt6IgdyUBCIqJlylRVh
tDaq/FbNivMJBZobg/j2dR9vKqO4qcd4PxepxsbWCuGnsjq3rc69IKBGzkEL8/RQ4ctw2bqjOLly
2T3rzDaCtPUIe9Sm4ipHE5R5GKioFplZk7sb4uqxVZRog8i1UVPlekaSe8d4fZp9wyPHhjNtIA3S
jML1KPjEh7olsDUXWF/UxkNROYtDjvL2n3mJlavSG+S0G86N0re7CbtuH/8Sy6+VblcrhOoxc/XH
arrUpf6cNPlK7/VPHYWmCfShJ8X2fxqudtp9+uc/SJP5UcN1m7xK+RkpKJ4+Ja+//EfULX/xv77G
DD4/xB/dF1NGWJr0OJhJMA/6qvv6bDgKfQ22HY023/kd+tR+xZcBOomuwQBG2gGc8K/ui/n0IjYF
T4CyAF35J7ovLEe/677wKcbsYzE/WPi/9Hlfj4lEPzAhtwCzJg2bx2RfS+MQVeVzWRG8FetiU4TU
kYZ914XueWWIc2fuLqvUF2Z2oUEQ92dV/eBUGjm5NlQqY3yNZmMz5dHepBakEijdcKMlT02rf8Rk
jYzxpIz8bnGAauqCGrhp9oVlpX7kOgFMyyfaNF0nGdcDa8i2slrhdTZVCCvXdhmU514Fr2FruUye
TseWBs5xLvWInKf9GPsdnj/r3Agoi0LSSJm2EFxKlnzq+w1OlulawKonLLNaq9C9u5OXXSXdKimv
wxR/NEriwApXGTMkFLw15NmD9DaeuRM34iZdpStxDKO3+s5Qr6mZSDeOAr4ameWLeS82aPgflHBF
tlf+kSqoupEFoyD/ViHAtQxqoJXkNdauixvp+re1OJTKvZ7RbWGPtCT9+opRBqSg69UlcxZVutsZ
80hl3MInWgo2P87n1U6Me+nVZ3Z3VSrbuNvUzDwGIBVwHXACXyMdt2jRBsZB9zi9KB+Vj9OL+vlP
9fOfy9f4qX378jV+0l/aN/3l93/6t/TJ2lpb86V/M1/IOibvWtFhJU6HvtmEE+m7dbbXndQ3PUyC
mJAZneEb52KZPx3SZqMOHufZByr02VkBHOmPxAoTckmpmN0Oq/h6VHdZu471ra8RoxzPa+SiQ7T1
YGOGxywPNEx1yP2E7V4eUROO85Et1mA61PuOtuVrR3JDeXTlmWMQ2jCRaZvrfFlcoZQ1s54PBAlz
2kucjaaA+SS/zZ/ZDWit9KG0eh/7wDz6cEQC130qzTUeI87HLTEUafWiu0d6GB9rF0MlSyVwnAAz
UkOsphPvE7vemtTbdmXeloNv3k6n+DmkqGpOeXLhFOejTkAqIG51FuNN4zacdOI6Ul6i5pjbe/Kf
u0205dfLGE+d69H4aBXnJ1vdpMojSzUy6xWHdKBF7Uof+kBNeYVgbaMSITh0/Nwhx73fZQRulkFi
XkjaVWM8xd2Z0W/VmeMVLe664A0DVMC7XHR7aqBwAgJMb63w0ggvqz1jt3EDnbfdu1cfrVni4rgy
48A7yhZixzoqualJ57ttlFPTMyidFb8lv149pb0/vMW3yeFytVm54tx929TjqgQOebpUfCshMj3z
gsIkwWSTxFcV+alm0BzUddysFjGhsSeeStwqxz5e84hoGa1o3UzrUQfJDs9hkWVMSJIHN2bsODGj
2w+B2T6NCiFTRg6ZiI7MqnxTIR1Wz1eVFvv1596DoKgZ9Dy+EEj/teQ5cjusVc4lvX5LGlznV9ne
owYJFfJyZ+Yp6+qkPkWRnxBEfU8rUF/n9Vvmmn40BbkY147ul9ez3WKKRibm7FcuG8yRPiRt1LPi
U0KlHJPCS6NXJITPtl5AHcz/u5+Om0jw0vhE0yWQdyWQA6pMcj9m4RTEzqs3KA9tuhHWGXSzybjI
vbWDN4Ib3cbaA2IY3um2UDdZcV+o96pYV/0FhcyTnlLLk/DjKIE+nw/EiDPmZizRQVEtYGSe1Ok2
1QMTA+9o3106DwP7oeaXV/mVpxLi56PbUT7/R3HsCGr//Nf83ZfvqGyvps9eNS8bWlf+9q/FLOq1
vEzGoBl2bIxEmz9MA3HPfjaqqFJwuGtXlCCn2jxQFmrTM8veSChan5eIrqI5kNrFSnpQ1DVa3aTj
nqpJtibUj1LKF+qzVtAmKtcOk44o2kWVAqAFzanYkY7n4xZEKC494EQEwSaudtK6y9fhsB5IQZ4c
/7NWxQrtx0ZlX419u7rmqhaLTISFAZ814to8EynOM69Is5897N5o2Xzpkfboi84f/dCrHsVgb9BJ
b7Leqfwe0cmTvU+fuwHv3CYw68u4PNjRfcmZiGKfSCo3XTmOP8eb+VABMZkoYYNRfyyQp7VzTviT
EoTjuE5c7h0UXa4+r6dMP7UOERlq6iv1k9TIRz+3uGmT9sG0xnVlekgYrY3uAAOW4UYM1VtkiaBK
2WLN3E+70sd9b5Xpd6GWPXOaf0iF6fkjUzgSdYLEIiq9U095S3Q5zAHVhKAwX0HYWrlRH0Se4bsd
unVT2zWFvVZEdSEItrAmd2UoAu0ISP7wNkR7twG+HLZMMQigV+NN6p0Uo8vXMd22P0dsFFNyhTWq
uVbg+I3J7AXSU0xfa/oL3Tvm441Gn0LO1jrTzbVa1CtKjsLXqyj3B/SQSrbtlPEjbeMhS7X9aImj
I8b7XNif9ILS3zzGBSA3Q5yfGmT9uwH+MDYXtP2vZ1X/haa9YVQlftmW4v/93+LryvO3X/6j9lyc
OhiTv5tVWb/aGnlnuLSTxcBQ/qu683Mi7CI9g2+NscUyKvi97tR/xdhZo5CFCfhT43Yk5d/VnGxm
i9cBXxEPfWuQnVS1Qv6epwb4J5PqnWNAieWOZKfpdr2L06vu7mdHewAPPknztWjp6abSuYQjgHyi
bS6s3D6DhBIMc35UFPu87M0DQSMX7pDdJ7Tjajzf9aONUqh2zkU3bHvZnGkZnsWF/jyp0bk01evS
zGJiCLwiMHPrUx5TSfQg7ob2ZrsLrt3kw1YIEJYyTZ+dLLNfq75vUrwsde1uLLxua1l1cbAU0mh7
12lB9TRjN8Z56EMF6u7brLZ8QxfjR3WCjTsaOaanmuJexYX9nDVPUVaVx0imFBaV/VKpyYjiD+XN
JJv8PPIGwlAsh/ADzYnPzBSrzqpaKAiCpNKdbUDjla20r8cpu4lUq3xx4rJdigcS0VFWHtoUH+NS
GEzVJSJ40tTrsPezwgVTK5yHOmcXnJhiLEZjfUC6DtHzltTprKuTjJydgRukH6Z1hpZa3lQYQjI6
b+IXS4RrWfIzjTOc430fXXl5tWtrMM+cXTWRfRCWqCv6nHq9u0hhqaa5vYuH6szJLpohu3BTMG/0
0DIHXWx3pWv44eIuR0PtWvMhSWq/mqi10jC+n6KeHygPsclp48mWvqNqnq3I2RR6d+Kj/zBW83qo
okBzHwl43cwefAWz2M3A5ZRCigNki5spfuB2Ufge78kEt049e6/FSu9HY3cq6qn4UKWkQPgGuoDG
18KoIr52tlapRYWqmVWz0/QiuzdavV2JIjzkVbaTs5CbsVA/jpC+78KpummiST0bwzQ91tmloZTn
Vpi+mv1FE+M8pZkbJ1UyX9HnjLBZ6wa1vsMCfpFZI06UNtZZ0yXnaW8FWchLzOseQWPHyMDokTdq
mcnKLD6xDjB8dnBC5GWR4q2G1UUuxFEglL10dLqeprb2o9TznWEuin/VnAMHKafvttHRnGfmvlkM
48QbHkOizb/Q3H9qv/3vEQf+3XZlSLQadhwIvP56Y77t8udfLp+mUv4y/XL5SjP/9db8r0f4sjtb
1q+YSxuLnEL7nTPwhU3Ad0jKwVkCO3JG+giZ/kAGdPtX1AqEPfJasNpii/5jh16+RWopliE4KULc
Yl//CWSAx/maiE0+4WdTA84OZCoYXHwjY0XLwq1k4QriwAjNOpOAyTJ+TI3sOe/QtnilNm5E/Te8
7G9Npj4/q4PKXzOhzDCs/uZZ+YvEntLYwsagLX0o2haQgkACmeTnvZkcJrkwUG1jm+biFCFOBoCm
+cpkfJeyI684c+ZALdLf7BV+al3/m67YH4JZ//Xc/XLZNe+oA7+tU37vj3WKBQ2lgmtaqG+/4g+w
TlGyYDy7JNlgy+oBLv2GYOnWrzBeSNPBIGKBthaqzG+VxPItHgbfNo4r7qmfJDh/A2CxZFAFg59h
wMLDmt+qoZRuLoF4UYPUbXRuTFTXMNNWcUg8qcpJzUAszdaDFd94Gq3HbA9nvUqLbVgMuCymXNas
TWdjZO8K0kegzrjl/+yJyRekFK+dxQ4OBiaRH6wLuJo/2h7/9/X6Zn19v179n18eXpv2VRa/3Ezy
PW/lTx/yj2oWlFtFtohWC5Ncg734N/aVBdGeE5QNk+4Hme27ipaSGPYVObXsjqyWP9ahof/qoBDF
IJHScNlJzZ/ZL9kS3++Yf3YtvkZSZdsZUuRSC6I8tHxpWWcRM/B1UlbzWdImJrLoPt6WVn9pCeUq
Nft7urVVF9GWWSbzZyPOME1kIiKtQ9fjxWtkKxjfh6xuxEfXHcOgV8zUzyc79JnI6lsq3AdDMl5L
RFoy0aBmdeVkHlVGN+s0md+EFX0wlbjYTLM77BUR0hOPU6CK/Hqo6HfzLA6vOhJZA6cvzV2lAcp6
Ld3fRCb14HnY90kvoaHuS1lfS1iYfjxqvb/QG7eEugxQJLUx0HDWLEdnLQvQhdw1N14PESaNq5OZ
AL5Zbkv7mMjb0jSeYpkcity+VmOn9y1VBkbtkumYwnplwDKXyX3rJVeMwPZY117Gib6VFvSYPGs6
KDQu8xoLNYKbkltm6Sm1reNtTbXT1zg1XzLceVPDFO5JxBwHxs8+7+b9NKuwfswadAfdJJQQ9bWJ
xVMT2ocoxpc9cqHXGKaSBe4oLSb4AwVi4+6YgnVrzZmifVHRpms9GE6TXRhVlAVh4d1kodiVHvNk
PZq3ZPCMr1iovGHT0ASxFVGoZ9OuxYStyXAGKtynKiTki1AAegE8LdI6pdeg9R9C51gk4q2b5Oyn
FVGtdrEkgTmyOtpzuYk6AUSTpgJaTawCiaDqa3b6pBKtKxXzUEhg016FQGRyCbFCM4EB1PGMSADn
ZtCenWJKgy5ukvMpiW/iSJ+pswtiaK1WkhzDZ9yVc/qQJPNdHjvbJom4yh2cn7oYy9MUm+W+lcNw
mq3M9ntlUM7novnQNLG3zStWnCNeeqJmNy19Txvr4dpEXXtOJZ/SeIzFRaNNewfmClan413TLuNW
VNdmoFfAu3rnl4zBKl2ceU5+zNLmNtTmdZu0YI4dQ7g3bD828AuC1Gi3NWa/ftMZRHGSBFMlfhxV
uxJ4XE4fGRMS2V2DSNpBwzCuLbSthOnR59VFHenIMz7gv+976bi2ZL5WwigYDT4MUIo6tbg5vNPo
iq0jT0hCt8NCwUo23iEjYkDYEJeMezOxMG9MMMpWAesV7ehQvmG1SXSuI4Oi77fy7ufRi7+sppfa
5aWs2EAjKNJ/YCKrp/bp3f+sC67WdMWQarp+bTrR/l4ULj/53/3mLzTZPMrtVL3+8x8vZVe0y6NF
SfkOfFi8ev66Ol4lxRNaoJd3xcbyK1+2d42i17KAJKD1IySFLvv79u7+qjp4rOHuRrHxnlxrOcvO
z/cwTESfyB9/bO8WZF1GbphTwHv0qCi1n9neOSa+KocXNRbnDgb5WE+i12cix/e/UgqURaaMbKlk
YJTS8L3aS1ZhW9XrKanLs6+uyukLYfeXostPZVK0zT//sUzc/kXj/fxUTPhwVcGKCZzmW1eXjND2
GUXOGOgGLjg8HTY1U5PtMecv9rFKsMUgc3GXVoyIqqSPdz9++qW5+O75ncVIlag5Ds5v/WXRQk1h
Hs0tQwZ0YidNj921PrqJu0mNHiGtkhCCwCWYlrB7za4dhm+RduPQPL9EqROedBNV1EoKZtSL4qv2
oFKggdiEmZJrG31O82KLA+zwVg+1k64KOwaeqF0uKS5+eRykfcnMKZZ18TaG5UxGiZ7C/oyGOr5l
/biwiMw6fMYXrH/oe0u/UxuluPSgzrVr4s3jL3cht0/0Wv7J50FJ+mdXBG8seKrLJ2Ivi+OrD58Y
plDSloDwJJ7KlBED2qcCu5CEwaSVk6+Z2uaDKnTtSTT0Uismu8zrqrJio7Bno/4050jV/JRUlI0S
iwhXrWSBGLSxcnw8F3K0CUXqgopHEaxpkXfGizbqlraNcNO4DVudmVicCvFsdXEtNrCY5HjmtlX5
OHYuY8PEDqdrq85J7pDQCQG3bSUVqJ1l+5J203jbZKjN1wrvYjhoUwdhZWxq/RyPlNg6xmGXZhs1
d/Jmp9YWEhMF8IdxgFfZzFJsHWA5G1Cs+hLPH7mK82Qk1jEr2idVqIw4CVfRyl3TkaV5Obslg6qm
MdyPoVa72VnpgP1gWyo1BkNyxJtBg4DlrIq5a28Q5UTRySjSUQ9CKgGogSCWZ5iGWmzCzkjAjS2d
RvcRgs31OmsXc70KnltLcZ+YdUA9oWbgNAnzm8XbA7MLDN+7zjdoB81g6ke1BpkfMmPfK6Hn4P0R
NrCT0C9fJzbZ62ssPAvsdpDUdSuUg9I5S7TR0194w5AMp5BAtmAhzyRXWeg6w2UYKV64mRO34mBK
e2hvglWRBxnB6lBVDUOIFSaojb6GCeYVR1xqQHzKPAU7suIBq2gCaeVRR2VYYg/pDF4wWADzvhX2
TfjczWacbMzWcKKADwmmSKrUdr2aB8+Mke97xhLhnsOE8zI4KmuzEwPIejgmG3XCKHT1493gzzYj
uAGENBrU1VhzvF/6TUpYKWTpNohKKi2bUcCqsZv6mGl6P/sd4WlYJijlhgKEQZbowrcfPz+V+7eb
EaYTRNBBN4cf/q3Wv9WUCD2+6JmGRAWDw9K80BecjMGIti01L/05BOLz7ot9AdpvFxgCgsXCVv/q
XrfrWCsrnC4o2QYQCJM5oBwLeZHI0n3q6lGeLZHYq9Ya8Rive3VHrpLxXA5ZOW3GSQNETkOxwYHG
uMDQB2ryj6/HN7aTy+tbrCowDYTWBfnxW9tJPVe9sa6XfFqcCk+lN2FTZ6T4TKoZU/NoTLQgjcb4
rOhzx4MfpWuB0ZrzpsyVdtt0ivo3p9X3pwVn9aJ/xjCKhv/bXNJCaQrULR1TuNys9aBPB8iWMKTz
L130X+/C32/CMLBxS6TJpLDC//n9B6NVmTUQnKEGcTn0JxQuSrMG0lZec7NxXpWxnBJ/TC0bUpWM
pQY3IOGkNu0Y+pfWDWSMZnIaHmtrNrRNBzmXwbFiim2uNGGOCD9n4vnjz+r7tUs3+hnfM7gw1CDv
XzGSC8vpw+UV41fzrBllsw1HRNKJU8Q3yayY2x8/32dM7l+Vw2JeiJQDyzkdzA61g/rNzao4WdlF
oP80itjO1iF5sgDy9tBBcMclzq6HIt7mmoiOhdpMd43oKOmHulE2P34h79fE4iAJoRNPXNx8iKP6
XMl9fQ/FBBJqlUZkCxTt4UpgXOerfTbd/vhZvgssWp6G7t3Cfp/MK+6M99cXXIKDMYvxky9H73qC
N6cBm9NcJp2YXjp4b5u2kbQ1iI33YVTo8GLABtEMpjbGOTN5ofkWUqO7rttR/xu/nPcb53INGGBR
NS4JQgvc9c0+Urmp3pghL04OOXb5FmT1UWjxtsj6uwj/zrVrklAe1ll8oU59c/Pja/Nnz44KzF2A
OzyBv/XnS6TeRGZnVwHyRALwWgFhpcygwPpTjL/iPGINm/X6kAO0qt1aoov+G1uT97frl/evA+Gy
9Nm3rW/FaPgXxdR4rIG+SAv4k/jlDbBp6/FUVrZgskRWsj41/frHb/yb/XF5XjApgtg9sEBODmt5
XV/t30Zd2rqsICqYqVHSrGHQeCeimsoIKVx2SanmrJUGuQ4zRPQbxRgPSGCsJBOrxQez2uC6FP9d
JuH7neDzi8J+Y2ld4Jwvnh/vX1SFA1xveEqHYUtRBEh0k02njt29Kcz5Al5A/DcX/7udgKvgUh9C
EVxqeHyU3j+h0TddU5ZGF3TC06C9JMqKAl7bZIpirRkmgYRKt73JK8ddD3U07npdKj93lH5+18gh
TXYiyIw4YXzzrgePYD2rZiAoKiK/I5HAQcIeOKg7rbgl9Q/JU6c8d+AUGzNv4JwnTnTntZF6id7a
O2+Y8O5SaRZPVm+5f3ODLNK2rwqL5cXZGgGRS0wkqcHshO+vkCgjyli8yYGRMoDhoi0ZIg6TJETE
smT2gnwRLoWepvMx1Uctxz0ihGfI6uiQFReEnQSDHYEOMBtxc0ZycfdRVkwnmTkTT7DCwQh6UqNO
kHeoCES3+vFCx2Pku3dAN4LREwN5LJfwDHn/Drqy05vJs9E6VMMpqg33KlFGZOkYUXSMdinUIRe1
jKvbnirxYMHk8LJ8ZaXKFhckNJo2iaoXpXQgkkX0oVAZDckhasyoxXBwb+2XXC9RRzWxueg8o9Rw
iFPX4kc7tjy4lA01ehVWYsvtNZ/MyHtIIzXaOxxMxCKSn2XQKiXOKRac1lBVRPdmxV78aCqQ9Lni
cTKvVQvtAy7yqiw2BezlFwXfexhig6vvhs5acqPzFnFqmEFOl8h+2Djdqfpg1oN6VCrNxW4jtlGa
twVPfpH1Liwcpme9s1LbMDnqyoAEtak0faeWldfsKMwr0DVMBwZonpV1M5TeEAbdUKeaL83lMy6m
qVdw68BQku4gN+S2SLQW54xpbDd5UoLpUaO7b26tKJPvjnZ9b2udN/g13eGI6iYDVbTaWr7qYezA
YrdyYmEqoSTnRdpQskfkZa5E37W3o2WUjyJMmlc3MmqoRFZeWCurkSlUUfqMHTeX6fpGM/WWP8lx
eKY2TNAmUHbdqmaUjxt79oQ8M4QxuISlhVm0SV0dBYcGJ/1YdEJ77dxxfHa1OD7QgffGrRfbKEAc
Z6LPSBrzslO0gt671OMEXX1ZDlS8Opy7HJVjQpQLLnOBjtadXBWnxEYPnTsakKHCf9bn/Kndg6iM
hIhA25tWujbxgbZqnFXw+jpZr2D4edvZdookKCvcrEatmOYgxJdtV0jhzL6cOgj3A83iJ/z053sT
8zIVxacV7sa60WBNDVOrofeZehnUluLx+YkmvXfLqXtKe/j3gYGm4oNO8fuJXmWqV52Wz2925kSP
cRa3S9TYqI27SWDB5sdKYdxKJas/lN2gXpXIYq8UMahipU5Gep4TjFxBlOCaI6sYvBGAYh6RzeGR
HCiVMTk73peDkMoS0ElzJ+MeA9rGftG1wy2NERCBZO+Va72yov4iMnt6UNjRrr5tYHNGm552q1nl
cWaHK2Sh8FImKynpbrNx3KUYGwIeT4rB2+gYiJ4bNj4sWANkmOkUYW22wRzG9L6aXdZPdp6BjloI
v4cA2AHS9liVqhb01Vi/mWKMn9zSqGRgjTOmb1OSuf06V7sSdUYPzsWV7GS2zhq2snNCPfFtq7NM
2fWTHitBFgu40y3VxHOomPPoO3NtV4C7ohoP3WRFWAnFE+Vdh0UHkE81poTh4qSDO9BsABD4HDVp
s4VBkcOrsKxKhT9rmw3hvOpU4KbGOvEz3M6MjdBLWMAzWfaPoAJDGrikVx0y7rzRl2qLZYtu9ypO
Z21qk1Y4q+DoZuGynLu8RbIXZd6h5DNyVzTreNn03NwVn2DS7mulzFDD2agJ8cI0XR4wj/THKHER
99SWV9U0bKl9j9ZU71d224FHQfNIH7EDR0jqKG6n7DJmkB+rsoXinTL9fhnttrpS+rqBMUkMir1V
EsXjM5/C4kLOnC5rMB7nurRlIqDhFtxKojW8D7piuG+t54WPuVXMtyWsmeW6jsttZ3jN7UQyH697
rtxirY2KB981iTgiG8dVPmhWRFHXGplHCRVbxomMrznf1IzM2zNGVvplG5kVVPmZS7O2KgHFpOpr
kIqqN689S4zWysGaCVo+XWTs61k33FQTx4tfEtcH73ZKO5XxkgVjNpr7fJ8kGvHivdvivMH7Vi8M
tZ5P/ZiIG1UdIE9Xwghhd7fSAisScVSeeSlYctAxjxvXLnqeM6MliCZoRls7VGVqjBugpuhMm5eV
j0VA9MnSzEgEI8zSc4iHmG0QhqaZlxpmiQLuY+5BxabVw8GotSnnGoHUJcqa+UoZ9OJVnY30gUcw
3xol7Ba7n7r44OYSLrqYswSTxTBBOUsgURUTwGeWKzW2owKPV9VI/EHI5FpLPHu+wNgQjztDN4qj
q1dtGJS1AR6pSg+eVYj5U1qMZAaCHYwPvSjH6nxqWCxnZtPhDWL10uoDtwVdWDXVJMTZqEEjXuHR
SMycNgzzGzundvDSEJigJgEAHUS/GJ3ODDcgp1eqveuGEYWcJusQooOK3r3bDE2ZVRGM1irTj91g
dsMek+/mJOKwsVezVtrI8FLR5IgrxxqlYgEbv5hnZ2DzVkG6AllmVIG9Js1pm9RRblxqdeFpvpaW
KY6xiekoa0Ofe0QgsYU4y+2rEDmZ2mFqYsK0Zt/Q4uacO8fGa9yz+6ustLqNliX4aekTuqZSI15t
Fnl2qY8NJyFh2ypArtF1RNzN2VoMJYTuLqySMzPMaoQN8joJbQYwdR9RPdWwkr2ieYXKVD1o9XCS
PXo4appzyKNl8jeN+Z80CXTJS9m3mM8vppzvS6d61CqY3jb2WbXaEIFspNtqyj0PwwGt/aQ69Q3D
Hmi3sZbJHcCP+sLGF31aUMmHXi3QYf24mONJvyvmQArwkLPgS+Cu+m2tzODM0oosI+nJY08771W5
rJ+hNJ7wCAcc9aoE5YvQleQeFc+iCJFZ7QbakKT3uWpg3D8gjL3yihLG+oBLsLbcBrYL+x1sFNcO
LX7FSynOV57APt33YkbFdGE6U02ecqJYVJT409Da2OiG8WAWgd7prKbIqMRzLb1QY+7n1QN0Y0c5
61RKXb/XFOwC+n4Kb3Do70uGI1N0G7JYnho1HI0VxE3jDSBV/UA6DyTizKu7nLM1LMpAHQgYJn3S
bGHThy56knCgWD+bcXpILuwot+9EMnYQF0NDfsDix7wxtCy3ghzHcQl8jKRNINynOmpbp2bsWOfK
BWJrc15ZEQlUuKxmkS8gSL7hoVHbPg5BNnpATmNrZRpmLvwmxDMCiovz0e3l/ISTTipgN0rmr07j
odLUzTYCmaUyyteV4ZAG21WS4ofKgWyEIs9NGP5luBZRVz90HuH2q//P3nksyY10WfpVxmaPMmix
mUUgVGpNMmsDo4SW7hCOp+8Pyeq/MyKzMozLNpuqRZWRTEK5uH7uET2RAlZYSmDTsBJBQZQEhnqr
CPOKDUqrAY2vJ/JfLlWOTfTlYG8lJRcTecYGY2Vx7SZMsxzRXuEqeRPMHvnbQDfFJRsAveVWbxBX
YN4Wo8Ixg+aK6s4xIF1qubYagwRro48H59uTkkMvyMXbBkcQ7w3i2NdakBakooQ5ea6b2GD7lBn5
oLLxtAug2WpjyoLY8SzTr13ERyfApHfOzlh/OXCiF06YfZxsYyji4CNAupDMDXU9J1Gz0xR0e7fH
wsN10+wEoPkWuHAWr0yOhh4kad07OrU2uN2NxLtJoIE2/uI3kCg5sE9bny3xKegyvKHmqLj783fs
L7kGBGhi2rsQWF6jFnQ3uiGDXxuKIEWkE0zaZ9Qmw/m8eBRis9OfaUkfPeVDA9OB0/GfPzMs7GBJ
/4bIwzJ0eHmtSn1O5wmXrzMNJFe6m2Ach/1gk/XlJUYT6irXzz5+ZuudgQWea76AIji9HfcWcnvw
Cq8aRGgVYvhRMQRspDQdy/CYNpXcSk3mWaiBvEe7yp3QukZBor4m0ozIbqXIqNZzY3bVZkLMvW0N
J3XCqOj7q8Cs3CJcGBRdaI/+KLd5Y2jPuiWovMymeJxVkyOqyuywnxEb5chrrwJnwIe9kp5EtkcA
ixs6YkAwYuFQ2KxUiVvjXJlVvJBPMF4UrYrcdUwDTOwCrRZ0k3QEGSM07giOuhdZJ6bh8g1eg7tA
OhjVwsVE9qkzD4/QTvBurzQ6soHKsjR/4YQWI20TmR2fuM7y9xxfB9CQZEtwfR387mgscGWZNVEf
ptKwwAt9m0rVcI1NX9d3kU32T0ih2BGB3o2nnvHtXF/S9VC8LtTXhVZ4eO05DggfmhKafmZi7AJn
GtEOkcHTBOiAMOIcT4Ao71wPa0GTEBV2XazUj96pPnQ15iqlxK0gmK/Z6tqUDvIU3UhmfIpNqELh
9fGof/sZ6WOh9nWXsFhSfpZJ8Qqf9PqaX28kvWQXDnwiCdhbMZ6xCPz4Om8nF8AAESIWGyN0hRf8
69V1jL4WorNZtT0l0lvmfLbtsehm/e60L33JGdqh1DsDuhs2FlY5tx9f/i04xSEN+BEclgLlN1nu
1eV1IiwIF4BEMEzS3/a9FdwafTMhgtLrLx9f6p2PCH8Pgh/1CzxT62jt1H3MM1iWeVJvVg9JH5vR
qo69euMHVNVQPMWnP7+gT3OQh6PbAsnk8BMyE3XECobEYgbHFx+Afx9xPn1sPVddttidnrieuWw5
h1MS50wXyy36kkvz62hKYhrlCldnzHQlZXtIQoIlVywDZEIQELwzhBHMu3zs1WPjOhrqtjawP2l5
pvKV47Wki7kLG28boEq5ToAMtbWXxTa2gs7U32dSc7K13ihAYVUHjY4eV+Cx8vE7e2c4Lh5fS/A3
FB7/eNjDGYcHhisGlkGdOu/6Kb+BuM1Js4UEuPIcopKmUbM22G5bZ4U5YYf08Q283dZZ1GxIHESL
wTl+QVNfDUgEdUFf2egjPIFpVOeXFp5Gqvklo9zlgIpwzdVhFXx80XcmOyspei4LSohjHq/ZTeCp
XnSBhOjGoJzpwJxbSTafaDW9dxUIQzQbmesL3H44HunM40tTcBW39uY7QpcbjO295uLjZ1n+lqNB
iFaL7DGbKtyhj3F4FcIF/V4X0YCO2q+3hiqbdZRZHKixPeLM2bknPtg7K8gS7givF9tmk1FzeL3S
wUZj7LCFw6vQuQikln6uR4nFtF1zcP742V7iCY4eDt2ER5YjVRiUq6ONhzXDA5IoR6Tm1t8Asd1F
I1ogZM4aZ2kj8YY1NO8W9BS4WRIxlKWJielLiTJHd1GGxsMSeHript6Z9v6iDFly2aAeOebhGxhm
lP4pGduhjPE08+2q2fsqqz9Jo1E9nYjRxf8qIlS1ydLsmQFecVLp+1Nn0+UyR+9mcbVcCjUyRzDv
PbwN1HdWkmJhGgZ9a+PTRMvzSeSlib1KLDwaSUJ79vLUR/ZGMPlPvxsCdVukifGdcwHq7jr3/fjE
cvLObEajuBhhLAUkA+TwnsQg/NKzBCwNLfpa2bE6s4RrnevDhNQ85WQ4Qks48SLeFkYLHWSx/jQd
+mr2coR/tYL4heYXU5z0oV3N2Rl64GJt2DlRYNPcQqCe5GbOBv0yQST4/eOR8M7TEixDyWBxLOEO
jqZePLHfZEFAhm2d67cJHdAbfIRx0aYDtUe1J78VVVZ//fiiL1Ffh9/dxzbS4En9ZQ8/XlbqtCSD
WMB/cd2680PN6U15Tc2WkpNA7YBrYi57HJvagHZHRN3bbzJdzMZla1byszeZ2WIIbOPspPTE7LYA
dL4NxaovMDMiqjUDDGyMa5hhsFfR3/9MpMPSjDcxmEzsTEseh11qK0U17+6SMTUxTYuFuirnSJyo
Id4uNpAQKFjI0bOY6sfwi1YUflP7IG9aPzi7zs6LDUUjdOEorc8+fq9vLvVylPaoOwMPUupxPFUe
Zfgx1f4clqZ8nLFS3kXd6BAMmzh/OmCpUICSYCAgtcHh5WiSpH6pSmME5QIPT9ej0UZnFVhPSLxc
g0WCERED0Yh7y6zE9uNnfEvNYLD6i6Gn51hEI7z8/qu5wsZAqmYU4/PmFvpDZSSLHQdocue79X5W
s3tbVJD0tJlGGG0I61pkor7DgRa3OYn6NM9acS1wBEtWH9/Zm73S5c5AnpnDCzfYPdor9aC0ah59
DrPJja4SnPYvnDi3TgR8IOA7XjQ5vcBYXijDHug5Lj0Hi4WT92bZ1iauIzW0vG1qBFoSSq8pzI1H
c/OL9Ir6iz45C3HKmToog7im0Wi0aowLFJCfWo00+bAhTdiTV51Mur+DKfe/4V05GZukQlFwZYJE
VJsx1/UHIrWHm9IXst06qZ7h0kBs4LyOTBwFgA11uw4NXKKSM3tszX5F+1t2qGNpo8COnK1kM4kS
f0tj6P2rIGujio42GDHGWQmAorJT2Phi7Dh457MALEzz/lkYBsxMs+xgHNle2XcrtweEXGN75T3W
SZHoFx1OKPV53Oag2WPXi4EjvK6LszF3B3flBkWmzppAQy9TsNZr62a0erHvaSp696WvOuzpYgbE
L6sdnaegnYYf6LPmap+UZRagPbAaqIBdpwjrTafG2nIop93UQRuusJ8Z5LeoiMy/6cOIAO1CXFI2
9xOotjOU7a0sZQTsbpaE+3ieFv8k5kwtPfsWaxDHbe3vaWub9UrJtseLNLJ/0a41L+ZpkfBqXd4E
SJwDCB2lKqor2icGOS5ZXpUrpKQ6LBsrlg+0zZyE8jrwYROookNMAwelX+muwh5ErwQnPy91qclx
e/O4ut10D5UTd/quqeEGr51BwjQdZTV/qppKf/JF0j7TCiWodmYs+CtaIgpBb4+R7boXY3MT29P4
3TerSd9UAdIIOUepuSLSt3zS+tZ1NgkCDC1McD5vVzmn1XLFZNEjeGpjBXoMBzfZe7OR49dAGNxe
hyOE346skObnbWPoazvTW5yXtCmAEYD/YYYVmppI5fCl+ctOZSfCqKvAENiPcWKfIAN07AIG9vSV
g+oeL9L6Cl1sGaxcahuDw0y+mJaU1UK0KGutOWtl08QbOGYjllFZjxA1SiqEMIizPWuXkOvwraFV
al0iOQm2eu8Ke4OEBotXFCADBiGp3X3pWOQwAU7Q9BVJ21/BCao+Z0lrPva0tuuNKKaoX/faAhSP
ZhfckwqRPGbBFLjhCAT7DQVh803Mw2gCQwfuF7LJcLZXrTFDbYf+CY8mHVWwav3WIWaQfl2ymkSk
rTsD1BcuqGY+WQ79yq6b2++cbfqzMrfICBGlwjk2SfrgO5U0hohiaOW2sueKtrlj82IGTIn7VTd6
frtNaKXyiRVWdghZaESuAh/C8qrKmZEYQ7XBD6d22y/FDNqNCseyoYGYRnNhKBn8VOMQsxS4Cb5I
unBJwKp7v+1XQ1ol9GZtt0H/BGmpWkvfGXRsZeFTXxTUntecbCIM9LUa7hxnAnQ0f7ocL70OpHPY
jyF4WOTVr2uqFE/kIh0p8u24Hda5tJE0aM18ajt6U7qBKCESwWcWHjH/OVqNZRSR5+3GdFgR1OMB
w3D5uzBmA0snzT9nLIlbs/CHi8Zu1K5I6vaZRj1jpi58/BXhbc0ztvuTgm1iwl3Z0YZ9bmpNe6r5
DN2JLeq9zRMfd5I6AwxZIboelXsCSHGgNaqHMrG9ahtjtvxUuT79igyC0gVds2xeeS4eUqw70X1L
b/asavP0bqzivL9YSEMERfdG95kuSNafuL136hfO77rncHdGwDZ/+MkoQYsK2cYYmmVmfZP0tcPa
RhFW18mJCvQti43PRr0Ls3jxzYOudXgpKAh1oUViDBN6pTiZQqun6PSznwA+7k0/Be2u7pUf0iyK
0QpO9cVAe/RPz73cBIg4+DSVDD79R0PUaWqLPROiGLCrthux8lj57fRsOdK+HugXnjjZvC0cuBzH
XvoseABw2jh85mkAYPU9YN4hGXAd0svy22TP+RlyAcRHQRqdmhtvTpk8H4fsRb/rkh5wzE1MhwLy
8gQ0506jv4c02zwSPk73KXJxB50CuY+CyMMQfPbvBd2oTQMJ/hQ6895Tc8ClWjKXjNrjBkSNXeY4
T4vmKeqGZ6ubva9Olv2Eme18MefI+PzxsvN2DPPMVGVAC/aSHrO8k1flqW8UWNpSCIZAC+KsqHAm
rSY8ZTyVPJy40jtPZhgmu7vD0c0zF/3x60tFgdISm5ZrCJaRYtYE8WNa9Z3tPo9j4PUXXjKIZ1CH
It7ZmQP+7OppejlHETs7E9u+b3A0/ZxqmfkgtRhGDZKQud8NTmM8uZoRtaspda7RJ0V3OhRFLOad
EoGRVXfAAdrc6N/mihC40IWfh82vlE/ENCZfI92MYTZxSr4YMa+9mskUTbamPTiQkWRW3vpRpjCw
m0TlrRujnXeTExTpOiusGL50l1VflWck6abUrOabIyhvabWONsc1G3aJ1DL0IKmGlXk46lri7Dwr
Hn6Bqo/ksou5o304Bl18NcB+ae+GMoFDqeYsrbe+BWElbFH7nQIN3vsUjC+XQy0CcqIjDz8FTRXp
OlbLeWgqnsvSNS+nkqfThhEaE+yI6sRK+c71WDKAbDnm0V576X+9HmVWkM7weqhfAgMJtMJXGVKT
15ShxsKG9NbWT62Y7wxsC90KCBZOskhYjhYrhFWOZjCToNzO8/XEfkbUloV/TpyKr7XE7iBBF7wm
WkltAcS6jcGJGlWR+6UJdLWH8+WTJ6Nb60wrsz/NoAbLsgCQXIOzL+/FP9rXtJZo0MrmTNQaU/rZ
Smj5Z3LwwK9cdz5xyn4DmXAtH6dwfKRAh4hfOfzWkqCmBJ85rhXgXJi2bXtJIjCe4DrJd2g2k11U
Y/P48WQ33/vinLMJ81z6ESRlHl61rzHd1xyecEgCNEutct3oosrdxN42tjmg9he4eW69sTA/J62G
vjGIGn1lSEiE6yRNB3XJjGSXUxlw1qqLy/x740dWQYszaz9Db5IPDgDcHHbCbqftXLboz0VkextQ
uX4zOFne7pYc4F/Qaul+9ngF+ydqtrfsGY71pkl4pUdtaPEpD59yYOKS0JcYoe/23acUPGoLNI03
Z2NUwSaOuhLBnIWr3wDrKyks8OFckzbiF1dcdm3Q7T9+7W/P9Mv9+BiJcOLW9WONWGc05LjqMQyn
qslTilg6TyuaYvGJUz2K4SMklJO8aVP60M9CjHzcnuwQiAaNGMdQj1W67w29lrj7efGd8ipMWN0K
AiR9vSz5OoP/yLXBltpCxS7jr9kEbr0qIis5S7Flx8iydst7ndLCO29tqm+O5MIgTsxT0x240fQ5
LTS9C+d0nOKVLfBMh6meoFqPaJ9e5HE+29haufUPzr3Gz9ycPI7iulPdo7HNLj0VJLd5AQ2XCAsp
IoIIdPjN2Ri1n40Zo4dV7sEBCyERub+KqC3mrUraeMn6ypxTLc8X9PwASYQRR5OV3R04H1G8dThg
Yun5WZQ2TggT2KjXroZwVZsja4QQMw+w9jzjM9Ccee9rToCrJNzR8jyqYvdXVpjxbT7YVXwXzbmw
txH9w/5Si6bya6WQKhPY4gFTBNx9v/EE0ZAPnpe13oYdNe1+Kxr+yAXoX/X4KNn+I8f/f//bvIIW
C75/V+6fCeww/s/2Z1f/fG1otfzQb+2+hvXUsq7T1wZHDWhWsB7/9mbRvL9c2n7L4Yvw3MWh5z8e
Qa75lxVALeIXEazR9maR/scjyCVjiLm8CEeQ0C2pqn8i3j8SeyytMdtZTIJYJJbmzmJG9LoIy+oq
MWzaf2HqpeJOZIFxZncw1XAm2Sz0tbOgSwWsDTx5LaMfLuag6sIs6+U5TKxqa3RYjjRu8uArskga
Q/zwR09e6vBT7ibDu331bm9/z4vX+v/D5ez3zQJCLyWjAd3puBfVpZFqhQys0Ovn/h5qvrp2o0qc
KE5eeBz/Myl/X4a3j3UTDQUX2s/hOxlpHWU1VPhwigzxKaoKLLwbgP5H6gW0EbXduMTUBWeFX3nA
XaM53wPV4zovvcw4k2kqxIZSvtySLuDvLQc0q0hwrlwFQY/kwkln3JYzpf3Mp0xe620pr5mXEd5+
i++iaWfzXeKaeBrXs/PAJkfMnR1oME4yin5kc74wF8s7Zd0ljSk6OGcYdDTa9zqAXxyabTP8jZyF
4JKP3/47Y4V3Y+KIzv4GNfe4hJJjMdtOiZS1xTPXyaTaVp1XPInYG67JgGgVhF4MlQXMswS60eTu
0xhV7kp0yXjfNB4BtnGVsnI3qbcpdJUYm4os1bsUOBWrAMcpyYAHePv4ts23owbyGOc3WoX0grHH
PfycVKDjzBWMcByp9fA1GdtNlULu4OxKRqM73xlZL7YWjJeVnRbmTeF4S/LFaGzG2oiyVdroDWog
pX6Y8GICnH7m8YIYwpssGm9mt9PY9lwvfZTSHJoVLETaI8U4Z8SkKG8+UWMsHqSvmo7L6ETrC+0P
Qiz7LKP08HE4uglfMEHgxMfagySQC/2Og1s5w7FbdamTnOtmEz2lOO0QA9HPoMmkK+Kx2MctgEBL
tOxo6eqT3lryU1Q2TRr2UT4iz4pEcj80Yrqbhr6fwm7GOWZSg2pQUQQg0aM1ZX9HdoIagTA9f1OV
Wrvh5IvvLUM9+cG18gGTCtupVjDg/bBXUmHzM03N3TxKuYm0pqcjSF7ktB695JHiIPrSW0YWDhBw
7yVHgK+9zm1nwDPmeg6afl/RWaRZUMLxT0xiM5Thix+iwBRZQqrn3uuyU+thdoMr7P+0W86OzU0N
8IzxtjTSu49H07KSv3n9aFZp+i2EM6ifh69fw0qii+gThaPVprvOi1KcmTMXx/HCj9JwijsXUzXk
TStqEF6REQdbD5D2PhstclQw5ly5ODMPdjfcpl7mkdAM3vEI2XvC4t632puYfUSEriUTZwW6k10F
qsH1o52jLtmMdLiv+qjeN0nVjauuSflGur2QDwQimJGYHRWJPAmdorf5IQ2VGn4kxSZJ8uJrVWn9
p2KoZ3h/ee2vauJlrpAazckqhgnzIJfm1WqKFO5TehaBKQ0xZrJTrBSez6OGX1GbrwwOT9nKJ9pt
YyWWvrEINwxzcssu6COIq4XI5W5N7PqvZ22iizKMyXk9jhMzaSLPaT0XdnuZlPwB3JRS6zY13RtN
+By6ezyq921+R7YqDikBZtKwb+Jt1UTeZ1ehQ9+6NX51HXZUBZ0W7UKv436xxm9ussnLnt2WFAC7
tIp7cw6g65/49u98+oDtB8BCB8w+ZuoQKZMj4CNDAFEWejDV6Zc5TsLXLcXxbh4td438R3yr50Q/
wWM5Aj5/T3ocZzgqU/DScThawzCd8aNyxMp80ehtHI1MmAxfHqzuzQvhD8WZLfsW111YGPqIRCfQ
mrWJP9mVFpD7EDQMlVHo1QkA8Kh8fbmtJWqYdu0iXeRIfzgZjAmiul8oIwzG1NqAyQ67rGFHilKv
pwczzlursaCL5oQOABZHIYGvGsE/kI3qRFh4Rw36rgepX5uxpZ9rqeeGSR7Fl2jOMKQtKus75ROY
B53AE9vCC4f2cJeH8bQUXtRSKF2P0VrV25jCUHWH6LeyS7fK1ETSuamqfZQbD8VsEU5e6X7KUVK2
e5zhNBlmeXeTN82vBCsLk3Rhl6SFoUIYSAYR+/TK6fT6mh45vPe0H4J14zbGJTMdb7MODxc2OSPx
rjIsSdYVqDVWwnZ07xTFdF0Sp3uZ41xms4BgbRQbJJqpWaO8CPwLrB/sLDRN2l3Cz+Z9l7N62Ojw
vpjSTx6KKDO+lKkBDSA1YVkQODJb93aOAMvrnOmsmBVkfpk+tW4pv3qqCNZoEV1YSjkL16CS5NQu
ddTlfRkZS3d3EZOAltBsPxwZ2SyRO2JSAKksnR8jZ472c4tmFeSn35Wz4ay8iqeTLYF37qSpzdhP
zgaQxD8r9ThZYeqGl/7UNxtaw8bG1dxTnhAvfiBHAwDXFHZK2mkwqD3z8BZFPCirTxAEjkOZf26R
1FxoGs5zsW1sq8zF/Z4s2Z3u1hB8aZGEXds+t0M+ngf+mO3MOeVkSmpnCKJH1qKLjnYoXW2Xzt1d
PKt2a/iJ/dQqzJJzOyHAUmglq3ambdg+ned8qLNrWbrYTnh9ue+0VjuxXBmHkBffAE4fexQINqje
cjQ/fEAtTSO/bEce0MBoP2Zcnus9/i3IMpAcdl53VtsyvTTqdmILwXFnNQS4uLnu4K+q3tFJqXJ/
6Gwzp+ae8WYT5c4W4zDWDCxb6HId3lnj01jW3dLAINHObmnlDBuUC6i7PGI8wKD3acfRVfpfXLIe
OKCcT/0YbD9ezd95O/QTwPaxTmP6u0cbeZpmBGsC+odNM353UtvdD8FgbEs8C08tk8uB4WCkceoz
PYvzxGK4yUHr8HHxKsq0QseDQ8QkZC32M5/gHt9whC+vG3fEoElWTnMroJv8XQMHf8LKM+7W0WSK
1eA42oUJTk1XOSiMbxiZ7INZoptpCxumwKzQQcxlMe+y2kIZVg9Wnu3coZnv/LrIHvUWynqY16Q8
F57E8EVP23MvDiZ/Y1vZzYl3+s5LhSYIF30RvDFZj4YcB80BcX+rhyOVxxpLTSTn+Dldjok/P/XK
tjfkj7b3ChU1IaFxBmg/2jeY1Hukg/Qj0mptTB5E5jndKisH2BqRnjTfoy5Q+MJ0F3rf1Y9lVwkq
7GaoUX6Xfve1tWf/E9u2s4XJUCOtLXJKXWfo6aEPqb1pspZYsVSotW00wZL/Od5Y5dz8GDuNGLyg
TJ/j2vWJvMh9vIlM79sobVryTeA45KKabr3SavgwXr8EWIokP0PUV2Dr3hZEHLX+I8LY6UuDfLvY
BPUTxzu0TE0i6p1tZFxJj/DaFWb6ewT/f9Dl/xrLWvXvqMs5fqE/1WvA5eUH/kFczL90DqmWrjMC
aZlhevIfxMUEjEFGuCw9Jir6JSf8H1dmO/gLJi2eOVhcQYJmufwP4sJvgbTg4sRu8Y+77n8bRf6D
WeAx+a9uTS+r7uvFwGPN4RJotqCtA8Qv57tXvY8s6nNKR3vptXOD+BXUUIUKrW42yh51koBwVHxG
rt3vMTSYA3pOhi9XrcFc0Cmif4h8bJ9ptScdev38MRr7kpHaZ9Vnio8izOoieIZ86d36fWR+EdDc
fjEZv9qJF31/eel/NP7+t8F5MP4+GlkPw9fi29fux+ux9fIjv8eWZf3F8FhEMRbjC4ksA+g3mGfo
fzFC0MQB14H0IfD4z9DydZw4gfVBrWDVcXxge/gHzPPsvyg8TThPUETo6PP3HQ2lj4bW4Taz0JDZ
Z5YW3gJaLXd4OLI0bUKzJXRjozwx3hi1j0Wep0GnwOysDPxLo21jFCcixpujTvVCXsLaNrzPr17Y
PwP+NUj3xhNyuQ0fO1I4q/gMoZs7vA2cSAwRwK/cIIVKMASeJjsgqiKYI3g1Y/Q3rT+zXWUw/r7A
uaJm7bFShjju5o7a900b3SytDPssinFQCm1cmc6xedCalQ6tKOMHwbxPAItH5yu82DFcx5aLOon7
duC7H94zXjaBQcvA2vg4kq10q0IOHnnyunaBfobYdDYyj5J7IWW20frMpUglPixrbeMiRpy46rKo
JWs7ifyTnJfDWun3rXFvS8cODi4v9fDWep1XZ2iGtXFGo7zwFNktgYqzzZRYw1bI+S6bU/xChAmt
TjOMfTo73Zq807ZYffxhlyrlfxauf26ENvBiFw7r5AWYerVwsezgJNwm9oZVibgOmxrup8KX9NZp
tXGLR2WK88I8w4mcVRR+fO3l/b+59uKVBe2fdsdxXdFF6Wz4kcf3ca1ZX03DFOMa3mdEgg0+wILf
OIh06rY/ZSZ0VKq+PDWFgwHgjI0uPP+jSSU4neogwtaGNHWLnj7UmpVGk3nPQYy0PzmW3Zle+UAx
IyAPSiODttZU3nl5FPzjl/+ve8cR7We5GQpJDlM+8CtnK/domLqz3zkzLnf4p2hSxy5Py4igMyxC
emu9Jjo5llWdkfBmIoOY3an42sDlskK3aeOvH3+RN9Oc9gTKQNYuKMPcmHs0zUcb3k2Ui2DjtzYs
U3sQ7Za9L7rCw22JtXKL6JmqOghjEpWvUztST4OWto+Do28Lt9IR94EsPnf2pF1iIOysFUyJfTvL
6MSC9HbcvqyLL97J1Kb20ReUaebEqT4GHDESsgonuphh604N5t3xlVlExbXd2/aDUk28P/GO3sxd
jjd0VzgFI4pDu3xUDtdgdkPXinRL41XfGmajkrDuA0KzR63Rn1MSsD8bfTH/yoNk2k+1n1xMZGNv
c9+TJ0rzo7qDsbMYjllAl6azqENeBvqr6dtTbeuTiqdtm6ZkHeYtYeTI2ljWLqVVzPcVNhPq3GSF
vpkVrcqzAAeXnjjqyQ/oHBvznShaK72oWs0gOD6K13UVO9oWH8GsCalXumFr6cq4JMEqVpvaLCds
NavaK+g4F0UQwoNtTxFJ3s6IpdVOg5umNQUdMNTh6gjpxnVS8qu2dJXlfujHfm9URH6OqCLWQ1tb
Wyu3VA3nM/s+DYO2h4mKycPH33m5yMHqxE0g0gYFM9iZ+J/Dm2BJjlO3nvqt6SKSX0E1x5wF31fj
KpAQFMviFHbxzsdkc0WVxakSARKkisMrYqFEb1sF/Xay1Yh8u663uSzsR1MvKn/d0mEKG9FMl+1c
N5dB4+jnypmTc8eU3l1Vlz+EORWfwMzpwSsz+9TUbrzxBuciMRQ1ZFKKcu/oRTysEqesaQ5qkphv
S/N+V5D/vqAdlyzWUiQgoaGqYiGBbH/0HJplk0QdDdhRwjRcd7Yul3AsgRNa3F7UxuDAsSNmIdXi
Zt/MsVrjfYd5v2julN0h3IQCBnfAdO8hk3cbdO5g3rnl30S5NawbVtD1x5/6SPuzTKMldpgDN3Ma
ys5xD7IPZK4p2Y1bv+3SX4SY0dGrx/6GTEd1l0SJuccRPDjrHbO897TxO74jwaVZi2wt4tZNUUIp
7dKP5vKx9l15Y2KHBScMnTGw+6w+z/Vkr+A6TwDa8smLtfxs6KIrIt0zYh89tlhdG4Zr/HPyEzXQ
20G8TCODJYJ9FiXospa9Wh8AElvyx4xhG/U6ZJtcgzRjDfUNlZzCvNnOdh+/ybfXW0T0zF5QNBrk
y1ns9fWcHiFMFjnT1pym6osltR8UHalYt934TY/hP58oId653sKsWtBqHCD5fofX65qhlIhPxm0q
HPvJT5z8pzZP3gVRdSl9ltY5seC+rSnpNaJlB4PjmAcv+OiFenlW+ZBv1Lbpaifssa3WV21dPoxp
DkCiBu8a/qP90MJE2kB2MSiEezQAK6ykjNvek/Ej9sRQnSWN1I9f/dtZx53BSvhtbPHG1GKUCEtE
Gk3onq18F6nA+BSjIVi9yKBRpQebEqnWTylpJ1iAUps/vzyJSVRyzH7m/tHiVbelnZgCV+hZz6cn
Ha/CvyE67zS79OVGCmmtJ03+8IXTnAOXeice/ggWXWYwYwDjT3xQ8UOlejkcCL4vKwvexbgVNTUL
CaCB89jZTRsWgLX9OpvFIzEt3u2itkoTQq473RtuLOX4eUjTpRA43eAi6GaF3KV9FT/94dsBiyaF
EsQB+r/PP4e35xZ9Opb0ZrcupcC+szPzpo7r5LIw2/bL6Fjf/bFs7xNm1bYqhP7w8dXf1rv0yvmX
PRV3HxD8o2opFW09Y7ZmbTOscrV7cK/6adStYCTEmlm1LvD/IMhnchu5EblosjCN625vGAmOcVMm
8Ab7+I6W0XCwuXJDdGkgTMCV4amObiiO5h4n/cpmnRgJ+RkkGH0Ev+xq0vLx2TPkZa9V9tnHF30z
Q7goc4SCHzUcg2HBOV8thuVsRxORS/Y2j4XFQQ9A75d0nHmnStfb2cNYfveCythLujE7VWtmc6Kk
WJCE48cOFmwALSSycl7A4R1gvovTx0AXAmN/hWgNLVoW5umYVmfK1Nvzrtaz8kylOPKtc/7IJaGN
9XhrSWMg6Dxrq2XwRmV9Yu4eOS4wexZFCnU8Z6LlsxwTxFNXmWjqe4/MijYivahoyWWErl2NWFsO
c4IJqQN9XPFiqnUFlc/apYMQTjik0j0jFXIwQjmYvtpDeJuDbZUrTg/WoOmwqefEeUjTEWNYLe3n
aCdGcwlRSLRpPPV+ly94OKwMxBoGJ1k0FPjnHL1f0vIKozEWB45cZNF+QUuKlQ8Px0LslSiSN6sY
g7jEEoRnRzST13VdeQQe5LaTbxTEBrkbUwLMjYqfDBsdxd3aUgpjsD8diuR3WfSoWLUwyDs+/3u1
K4u05IVrgD/rHKPOM9nrn1t8Da7MVBV7vyViGjHGTrn/DTH/a4H2ZtNcwsOoMHWYM5Cmj4nadpck
ET6B3jYYLe0+r+Lh1k0COpUGhwe9i9rrjx/2qKO8DC+AWVqyyHtwn0HffzjsARiEaySWt028qv/W
aNa0I/VrXmuZrV9GlmbXm8h2xj17qo93e6Bv8Outz8yChcjTZInRpZfjcpaICwujhF1JDA3Z7wVo
yNJE/5J4jb0alaC+UjhZfXz3R2YJL3fPVk/TiCY9G/9xOZskeqbpfapvK0b4tdUFwaOBXepFHRvx
p3LizFuggyvDKFXykoAC0sFjJdcNaSegR1Y2bFsEd9WJmvUlgudwrGN2A7QNgs1+B+fw8KV2QCZE
rVnzNuriQqxH9j21as2oeUoxW6s/T3ai12ejMpr/4uzMmuXEsa79i4hgHm4zk5zOfI7nG8Iuu0Ag
MUiAgF//PlnfTduuKEd8dx3d1XVIBmlr77WeBXAOMXaXY1mN78ctSK44zzE+OA5pEzsz1Ro1il8W
R6uc1d7ZgXkPZDYxR/f9LYrlD/fz9hH+euEZxTZ+adoeQIF+vnDeBBzus7MyS10S0sszZdu8meLs
uU3i4jOs6XGFlytb2ocBDtu89jz7ZTKtKG9bdTDtImf2qr0wN/ukk5TJeSogvNMEuFXcxpuilyoJ
HfdPF/776s1uhXIQZcSt9vvV22L7MakYf5PrMrjhDbDpjV+h4D55mEReWu9GSyZc7UsIIeKl9Cvz
7jarww+ytI/1yIf9h/v4L5dzO5r+AzxnqPDPoeZ/trMxgN8HYc87xoldj2URzJh7F3Ht4sgwmI57
dTAV0WSdza6dMy6PWADVA//hkvhr+Ydx6O8FGDMYahz8hjfpBTK2n5/qKrvaV2ahwhHdCUYqKXuu
6u2rE1bFrQ3h38Gj18dxHNz7MtbTe/Cn8kDQ6pxvE0IkUwPVhiuMBdzM8g9l+7+sQJyAgF8CpGeX
+6f5/79bv9+2ZaIhuR41XNXwAXAHkU4xIu1n4NwV1sdAVMlHh0ilU+Q71j2mzhosX0RWUgBJpYh8
qZak8x7on9FLLvC4IgwqUnfdO81Wqevm42U/9Ak+3sMA16E7SrQE4UVwavnTrf6XB89g4VZN0hxh
AfjlVqe9bYIaB8+xbTPkV8AmOIbG6XGpMRfvdGS2h8CnjsAH+87hnjwHugb6kxXm1Eg29v9+D/+Z
6//yPbOk40bAfXILLvul8o95etjeeQ+rWG2X2m3bx3bkaRyY4iG+HAMvH9fA7FuMK3mxrCMdJeM+
p2ppj9Uwu+dxtIPaoYpMbkKNjMzzKtDuroE8iSFAgb+RweS8S6KZYCRV1V8Gfzh2zJm/iW6pP0uV
xB/++zf9y5rPEdbn13j4PiGn3h7B/3xbum5Wp9FxdgSs4D3BRQ0eYo3eMmtl83VOiEUvm6HPfVes
DDaK7Ico7TceRH/YzFq9jm7j7/4/LokD1j++ulvf+peTZ91No98wbzmWNIrudWz6e8H7Sog4BFB/
9tZTDHb/U8au9Mi6sB4Wijh8+16cb/yUp81twz9c0+9VPG06GEI8SMJdeEA/36XZ4C5zvQR27hrF
HwnBQQEVR90DNf2cV07nvCerRp3/+0b8y/uGuP3mdEKfmt7MVT//VSBk86RSzg44OMITjU//PCKD
ONVGLScPVMIdqoHuk9B1DdbIZVIaNF+raEa7G7dRd2rSUT8QgIh+C/TxXeSb+NHJLGDuzQurHcwQ
c+rU7OUOAo8LDvXiXTf79Ts2mnvjbPqPGUf/NA3+9wuC04VgiX2FyRr+31+77o3U/m1LdHMjBp3t
g2WL8RQyNsCb768Llr2esMyRiQQ4RjcC5hhMfnZZ1GiI/Fk5cpK+OSKH2FRg+w+t35X4hxG/bXAu
Ztd/XN3AsTsXXpD+snhyybGhpacNDq4hwsgPy0PTxu9AFayfisCLGb0Q/94tbodaCDzh0Edte3AG
b+zzKQN7vKuDAec+UrOb/576eKJ2C+1zM3kN/ecKFvMeF9jyJWpTIhqgUnt0NUkQvQbGlBa9yIz5
B5a7wlQ1OBsSDtDfh1ZHHQUBVHaSxULXPia+dCAp4Mp/4daJAJOCbn7oSQQ1IWALlAQ5lzDnZ6qc
4uzPIDsOcGaQ6s+JMzUXKoTmhUaO/lv4PnzslR93UHbdiDRASZvuB09uRNaa4TGsMAKiPzFdsO8W
B28u6iQx74YkGsiYWhwCU7pgde6mYhw+AbPt473L9JbTkmM7ZOGFC2tmmjo2e7UiKC9a7GJnEw0z
fpNt1McgrZvdBs8hzFGcB0+ZWR33ilArFXmzySo+VGVKTFM1oC05oazuvVPQGILbvInlEO8SN4rA
A3fP14iBDhJ28l0Nrar/dDr5rQHPC8lyjqyCcp2j4a+o0n6IdVuxpOeKlN1r7WIKcRIMo743iIcA
YRKUkEX2R49N/EoOa3Ph/Oj94bj+W6+NP4DN5jZpgZlKsfvLed0N9WZSTowkXPfjRSIhJVAicnOZ
isdysu0lKOO31DiCbmqp7xQ+7fOaZM6JoQjGvHGN6QORNfHf68+vp6f/d1U3pRu6aS/5lU7VD6z+
w1YWuV6V/SGbpd8vU6Kf56mUn6JSdsf//nu/1S6scJzU2GDhL6I0i8Of17u+mdGk6jkB8Lhk93ja
mqt2K/k5nWcfPPXAt1GG7eOG7+5iNoV03a3m2zHLE1D+Gg9+81xX24d41eoV01D9Filsffue+EKX
xOB8GZrtFsxoGeq4xvsj2A2NIpf40wJHYejFN2nMTZTJnvnzT8jCJer9SRZ572EnyLsQKP9lkAPY
WjIbp3AXI1e9FpIF7eTKYHsbeP8IOcDCmh1t5NmHpUyNBfq4kCLozRxq97EU3WdI1zbZeYm6jFXb
BEgPjfu1bEhhwB0pyOQYUt12B+H24wfdhnegd0p1KhIC0q+DMbrdi6arlpdKpVhrOn9CFbb1Sfup
ijfLwjeaHuz2JFLyOHsX+LKx5Yh1ql4Kmc8TovtLmcp2fM6Km76+Vml0vZ2vs4Pvai/KW112qB+3
WX3Dpir6I/LAZssLThLfkmlogZ6bmuDrONMUjjKEGbSLhbeF13orfL3zUr3ebw2tsUNT8rxo2unv
LBByfEcTRn+rdBvzJKey4jhVKU9d260lpWCZGesdoD5Gj9gPej4E98YTq+fNfg3dVfnHcKlrxZIW
e/Y0xbcBE0qXtrxgMC6BIzC2DXM53qKImyEjYacnWYr0AEiVgNClSO3Z64Vsr4nMwvWh1oR4Hlq7
kdbq2uLB91naV7ffbvfaf4VHQkG0muCWS1XI8C8WoPQ5irKJdIdaqEOwtE7GvLH2j8pVwZm+2PAW
EqTgnIlE5SwR1BGqvIhG7ZN1FL5TAu2JAp+gHtSk9Lj+55Q8imfSFZJ6T6Zh4+ZsRYhysZJt71rH
aptvBPM8Ox08eIr2eX5YWgsVSgT8RojkrTlLAvXqXUGiJ5nSYHKW3JDk7B/5XzPAdxWN4d0EcF2+
JVqJR+r8pLouaTmfEk+X7Ztw/EHl2yLN8A6byWSeExJk5tMQsjHla1c535uas+uljNgz83UzYZxj
dhveO+WYzcdswMux75SvzZFuOeC4agZuxLhW6DvCZPBmyBUbEef5pkIg0YHPdncizuzwHMwCLWog
1vZ9VtNdul9SbsIhKRpstZFbI9DmoD8SkAfw+NTXtZ3v57nx+B/h8AOYpx9dHGtHpKSbb718bdlm
50OAH+8QKcTuz8YbY3Z+wkHknnwZn8x0l1fXt1NSPrRh6NegwhfxShYw6e/1lBbLvW+CrX9zNgSx
CP+Na7EDo6klpcmuzmlpoxTrcjoljMeWRtX325oUY84HTtj6GPSLPG1+I6uTF8+Atmjoqx8NMR8C
1ZxbhVfVz8SV0h1Nh3M2wxHfe8IhMNsXgzftwFREYe6kPTkDlobs9sSrh8lF2ZDcp7CS+lg6w5oc
41QjpDJe2p+VUwws6pxaOOTZ7Iv1QxPvlVfA7heJvudBGubszbRcplu62K5IRfamW8bIzywo8wpS
21tKrEu3UYxlCvpOWl+ze6WGTJZySpr97LFvPvRe1CicAZSyRy/UxXbY1oq4sLUMbbgrBtPLvfTh
hBFMvGZvykyhdwXBGb2NRtjvkb6F2gzdrLJ9BmXaHH1LmvBZFSFTNofuo9mRU6U/hxDA4e3NYGzy
mWQoMBmehE/GdupgM0RIbS8u2fJTbq0WHxo7pT8ssrYPYaNbBLdONOI/iZAF3A2yJQEA1kAa5aDD
WkrmaTbtntz7jAjaRNXfis61kCEJf/wQM+7VJ8QbdqOf52yg70oH4pHsElXlxDKOzXPFG0N2CqzP
8SWp+KFHxC5UjIvf4FCtk2W5G7JG/lV7qaPyMesgEA8i2sIXd+zHqw0LKj5S5TzLtE2b+KEKSZdz
VIOKx58E6wTWIqoVBut6zAcS2s4aayPARTnxqdPJttmhnEcXRppMxxd3mMb3m9F4WYASjdi0hpoI
q5F+gf8+C0z4N3c3au8UBywfem8FeHgNHYCpfrjdW2vMD1LFDO3mbU5lHiTj6F4cZyM9YhOVjl/L
CPzbAQqS9U/Lwqd/WqiI57yGtfl+0r3CHsbULrjEZbFcwIrI6dJMQ/dm6AN4uyAe1fqwCAcWqELN
1RwlAIx5B89bNYchGSnSUtf4cjes7DOkct0wynOFIwTv7ZjsFDar6hBEHQaGxhnKsxhdqINFOaVw
ztqUF7giS/EaaF+1V4fqFBCWIkEeIFs/nlZfYUCLe9d/1ySdEW8FvPr0Qihvpq9dNW3jGfssmIB6
nN71mezvGD8DDGj4RvM1rr3nplLxp3lMuuUEyG+dHtbOLG/ATasqN8oPtqex2Wy897bEB6RgQpbY
KtxiZ89vWWrmecImh7HRFbVf3eEv2AYXZUbtjcW1ihNl2aMFvIlpgnYXbJkI7ngPDJT6SI6vdgYC
uIf4QHwYKjyixOSCpzn3lqBPX5gdLN1xQU/+oyJWrNql/kCLErdDbzDthJtAZ+7xb4nIz7ssc7Tc
bfNMknJ6W7125CCxC45UBCSArjqodlYJmm/ZRO97tUjqDo0FI3usm7TojiP/VXCWcwiojKQF76r9
dujy1lbyw9oHsr6z9L3Xi04Tue4bX5FfaZlMXwWGu2CfyrCNLkW8of5wJqkB1rYhhgJu62ODuDDd
JyrwKX4ose7WpOOoNtfJVGHV2yIXuHbs3XWxszH6LHFz3vd9ymx2k3o69iJdaZAtNJivRUNyTN4y
CaEqEDS8ArPFr8iOgPzEEXaad0pW1n1UjM2qu6mc4m9o17Kekbc/VrtK67amF1GCyWj9YSTP4GaI
jqaAv8Ypf/ucOCrp83nOiE6EdmhIK9msGfdBsMl1Ny/D+lqv8TbmEufh92lJ3K+JJ19Kvhaua5i8
dc/qQoNpCuR8ivuuATfYucFLQbQUiFO63Ej6mEB5xGG6kcA/0DgPPlG+ZF1lC9l380Ki9bmZGzUf
cb85cCFSmRzUgFd+V6xpeh2TyXHOdSu5N66nyveC7uuO/mYznS24ivLBlC2SA5+uFtZFUIbEII6o
Wi70ZJZL15X++LotLQbXZBvCH0TiLt6Rms9xXzZHJx0e3iIujiqoxpcwYxCVk6nNm0pJQXXUbmTO
74wp6oyT+lZ2YGjH7Mq+GpIQhoO8PSwoYedz67bJfGTViE2u5RwTZ5Flwt8nMy25c2FX0uSLKQhf
hiGwKMxt45zHyA7TfmAh3y2xtbTXZR9Cu476NLwkbeGVXIV2GAimI1E4Ot3GrzQ+3YcuNg4AJIaW
xFOlm+meSxVPxcmFHcBY0wsabOKRBykFbiXOe+qf7Cg6Z9lO5G+MNCCMAZVU9GFMWDtj0frCD4yL
126qfZwkfbE9DHa11VOYzpFG1uc57qlZfe9vmk6BvS49tLp96PZOPstQ3VijCwNKZbL2AwjPMTmT
ZBgrvlERfG04dUx746AhOGAy3vQj1lcqS5i95S3TqtEp+bReQlwWTYAk7zKCGstpH6yK2KwqruTX
0lPJe5mlrT348RSDcw/l4D9nLaQanktpSvAjS/K5IaYife77ttbHvmhYh9K+ruazGKa4/ESWqVue
I8KJn+D2+MMdKzh9mKTyl0ebqqy5BjYktLFlRLgBbxpsfWy2EnddVm6Tva9DPtT7YKPN8WR7zO0X
0MWiyH0mDc/VMFBhVL2+pdQtumOuLdKKCC3i4au7QVSWRMkKfdOpMwR+St+QlTp0K2uqANT4yiuP
okUgiUVzFcqEQxhUUADo3SrvPJ+D5mGOVkJlw6S39z5OenVgD/a8hxKfQ0H3JUi/jlXXRTlR0N13
skDLjqJR9Zei9YaSNHha6GfXbaLXIRj87lzBzglyDiyFd65amJjwitxy23VyCcp9OFquZEliEHGr
qrdvrmjAR1pRlVf0pjfWPEYgPH4DW7ZVUzpiRw0IyNyC1nFywQg4t94qqHfGcvhRhjfi1yIdGzzW
Thzc0s3Vt2CxnEoX26cIpUaoRvvWUcOPRVO/XTohp+4UVW3CQR8kK+jMrhN97jhFqY6ZM7f0DMN1
AuUFHngXmsGE+7nBGfiq2nGbrs1208VGKtTvbl+D3Q8qImGe5PD+A/PK4Y3MH08coq2vJWxzuKis
zeni7mXJUWyHW7U2u8Yjomtfm2A8jd0iRD5WKAOt55V/20aL5m6YhsYwbgyC6ygTFeduCATgnxQR
exwSGd1Y1ChA8GbP/gHXWItibXSm5xJPf3ocldt+9WrTiFMvSM+4Y+0dXyxHiTiHjxZ9H0D+OOXB
3QL3LZtDdSfGGyu18ds99QmYG8K73ORrFm3uo1iovHeE2i3Hsqtt+i4b0fod0q1nXmHgAfo5HX3T
/Q3317S5AVuqT8LpS5lP2GPezeXUzxcmSsW96mMd72ufMLdDhQzWHD1v4DyrSyHJ/aunBNwVmL76
KAg8dA9F2lZfp6QfIuIhtSZ+0+f/EzQ+P1olKW7dAnbPdzGRLIZZGK+dKvvljb5d9aqHzv2Lt6Jp
8ooKqd0RydlvF0r5sXos++GWGhrN8rshHe4crgkIkDV2qA/g6HXY0BILZaGgtnAPPkmyiKRVpcjX
9QbPP2F5IGGtoYBL7iuSddL7pB24nI5Q6Gwv/IyegU6YiRAGY8ubOoUyFZtZnPV7tgPg4jXDx+iw
0LZ7DYm2ICp23sB487kUQGcz4xfqmSqouW/D1Jnuq8SJzxl1nP8QrFMyUT2rTDxDNhn9Qzc787Lz
hW9fB7x96y4IQY2fOraW5D1TnlYDO9kajBmlk415UC5D8NQ3a3Ra6qkH5OvAXiOwrc8+B+hA8wI5
OZsARct2yfwmooPuO1Blh6LS5fuqHCgHfFn2lJgquZJsBd3BHboy3OuV7LSc8trrrmGlBbGaKEhY
nhjkndOEeCrawnSBAunOIYzsrev2tUCZtO/qYLPH0GQVkeKV+9XCXXKgUyQdZt7MtVcQvTLc03QQ
97e2VEkoofDWfEh9Gb9mKx1+6cVYUNveZ9WPkt6Md5FbzN1pU7pgIkWIW0f2rWfviiTedE6woSeP
VStvbV9klHGC+WW2yZ5/kDxh9H5Csx826bQnoLD1DETcdWguhI1k8i6COUefPGsnOs6iKF405Nz0
SPpcdNE20eOhBvn5hYi4TR4HJv4r4YwAhZ/IOJPdO7LknOwxkAkEUnrVCc12BNhsk6n9DPyQ3Yoi
i7KhZeh7aKup5GBTynncTX1StM+pQ8V8AWRY+JdkDSXhrmvLnjJ4AJbPy3ZbMx05dC3lBwfmS9pM
EfTmmKziDwtn2TUfLaVPPns9wNq+bsg3N31TfK3rlHVwUZynmDmgvD84wBTf2GTi+Mzs2Z/OvFbu
hH2FttmdE4nAfeIuJ99Ipo2LfVyAXsSHTZjqk7fg+DiobfP+Uh5deWi06za/FD38tbyN2qU9E6QO
XbHpgvqyLfZ2SDSjJKuxbQh4ZHBCcNrmLZ+EzayGRr7gw5tkiXQgq3hb98Q7Znvb0j04TCn6l4NI
Qv1xiyux3qaMOFQXM7A2dFHP4XVCWVsdNSI59ibSY8ZHIgBQvSOsGQ9AnR3xsCTwFKkXq3S4JJrj
8FMr3ebD0jX112BuIhC6xJWWZ7+O4f5igI+Hy2yEX+4qY6tPzKbG/RjEM3+e1Kd3WytLBgucupcr
J52JCV43FXm7dEFwoFNVXQlGnJ0DGIjA27fD0BdkwRJ2vCvdun7AqlPc1RCt+3tXaQ7uxTD34TVi
4/g8MjEVu76y4beMjl+Zwzto+4eQPFN0eL0o133lcsTfuVuz0a2jPbncZRk41pe+gXJ0TFp8KntD
R/6TVUmt73gxLQvyDUD9OTBaffLWiolkyzcaPgmn3ggoG8GWXbyy6x6aylHpBz36NUqPuNJX2ZJT
RlU4jGqfzYZeIA5p/L0LIlF5MnOP92WBiv9jTuIEb1SY1n9zsO/aU983W/EYLSsz2LazwbcZ+jfW
ychLH6uMf+2OS/PTkyc01yNK8BMk/0bOCxLAUJ9oHYmcCXVB1bYQhfzgbW66HngoFOJB4gQvLc0e
kp9tmf1ADDf5eWlV7Z7rvmY4OBPk9lz10WroU3AnORnaiYIXizDnp3a+02rz6XclFYiWac2K8Zh5
62B3Dr9ohW3TCE7cA/KwHaNvAydPJOoHSpvtQmi4943mIDoWCfnO8Cy8g8OBa93VnWk/rYTI+hyb
VlE8b4CiPtd6iatDjKCRjIPJOA3YHzWCZMAsQuh27RhzrVwTCrAV5m963TZ5yQKx6GOUWke/BuxO
ca7Rh7RHMLSEHXoWAOOBpkQWQhbYfHmrdcGuZE6qqoegtYs+ECJbOgcHtz0bWBfaS1SwgR2SLu0R
mBNPRywzp/U3s9LQuKbjsKhrXw3uwxh04s0GhKvvDOEunHe6bN2Pm+OftK/TBv4LwS+HNZIOzcN+
XopDWDYcIznWVM9lnyh/15t0g4mEeOghTDOM78ynY3MEWtPaxz4DgfDoJmsEY39aZ8403tCMXyen
qZhMplafugqpuOxd54uKw2aH4tKWJ0rEdqQl0vcPiFPX7FKgS60pGZw1OmZzLbuDkVKTQh2Nc3hr
WiTpnu7eFp0G9NbJk9s22HDGrVsr/l/LGn+kidmrfAg6Ra9FqGG4xdmAiV2RMJq8wGg1XwfpRM5b
XQTudh19bxJnIZs4uyQ1+YiHMiVXbJcKkzr3wsy6OUbWQpQtWNG2O/J4hh9BH82U2lhVB0oJNfkn
Z+18UBBOBovnqR8q90JhOdJO3Xz9BCxLemer/AQFu5dRhGf0Ps2XwSCdebSkqsvrEnX9p7Cpk2/I
gX2QlkTXu6dYDt47oknLl7nAkLF3tWs4M2iCF+5weY7tiVTriExeNvUbLgv11gp31N17qp3W+4hy
7+PmxuxNtgzAQJmoSxkvx2R771jWwoaMUm0+Z9uQfkza5aaRL2hBHQg+4OV3PMKaQU8u37pGVd/c
biq/FHNt1nPq2AIRTqzEd3p80yW0E+nR2i0IjOmygeiCKqunN/xCpbej4ouJjuXJ0POtyFJNGQfp
WyvUBYU0RPri117ycWjc7Xsj9Kgvpo86i9hDESjH99zHp1LQIj948xgsUI0am9wRp0j7k86wrR68
xZ+7vOJXpad21u4PuqwkCiZD3cVfGN6uxT3HxxAOUu1N3rFpmzZ97RElwb9bkmX+EftrNoP5KbPg
4NkQ5WrNmxg8bwNFyb4JBI1wqjnYkHWcyAfTzAwAmQ83X2G+ozeK1qo9yCVMTjfSfEsjMtAweZCx
nLgZ/JnBw12+I/GaXoLuMxwKdbEaogp4OPKxSmKiXjeG0l+I+ImaZ6xCoiI6Y24AE/n+dIjZc3Id
tsI5DjTabLQLhqKIz1E1q++g64h/cELyLL+v3Tih8LGKTHUIyADe0UtxsF9bZZodfYAme6joXL0U
IGN7hmQIPvYZc5CP4TCI9b6wuOrOC7XWgS2KHcHSagu/wYZIP5iCeL3cDWpJ/DaZSVcxAVgGB1H6
Ab3dcPIJaNWu/HuBOdYQm1Sp/hhFRNvf1SK7oXFokIcFaiVtz6JjWnYgBbX/znG6Xg+r5zt/sxtz
oOqdyUjC6J2VXJeNt+dxw+VX8xFn/VkQJR3ft+SYhwxR6djvE0m45j6UjeMfqhYohmlbPlhAQDRS
RdWnad6NtZ8dakFWyX6qFqKuF93wChdpoEiPFtwAUh9miy0WuXSSu2oIro4qISYJN26dHQu2PkQr
mTOnWrkIT11kk8mBcAzNfouhtf5k9Vb5HDnLoHjPAK57Qi4yRrtq0mNzN8194O4Vgm5xkmOTPeEb
i4lrK8ET7u1Y6innvzC7GtvwXyleJuB42xKeGxJVPlqyUrZdr7bGHlijyc3mlrOo0Vx2Megh6Xgt
SdrwdjQDgosjbdTtcY7Ci5pMUD6KUen6OK9mtCfuEtvNWkDRZTPAbMcHltKeC+KyN5diXuZpL8OV
TqeJG4QudhIT2t8QyvCB5qFTMydCE3/oGARPB5B9NOdmbxkIBo8EqU0kXXYv2B09dQycbU6+Ll5s
3g0sfZ+010wix0II99ATY/BAHnVn9jJdtg9rNaTeFUFw1TBTmIMaKWzgkhjeJ5W5pFNPqPTYA7Q5
w3zs/qLPwL3qq/H2OZGCrIifEb09KSXTk6kYze1dqWV2It6VFnHdiTLZlaZYPhiVdH8VJrIMVJla
JvugSIqzRWCs9y2nvJLhdaLrAxSq8G4e+o1RrEPDbFdizaaQS0wVn/jap/COahWjnZmj+AdHIZDf
Y7p2EScOadMrDiw0JAVRtyeKVd3RlK5LtDCLN9U5Y6X01hf1vSdJaMu6R77JQimIzbhqusz6wUW8
7ea99QA4yaxfj5UsZmI/+EdelPJmuU862VQX28nq3k3EXN1HItM/liZUA2nZ0pFXKjdJ3wI/Pog6
TqPHFgJ6fVYzDRxaa8xRSca2tn2qEhehUsfvjE8JGtbwSAiZPDFEgG7L/JBGYUskwd912QRcTyKX
6E3qoBDHIgZlyTFWbWdPEE097pyABvZeO2vhHmIOrQF0t5ROjBfLgDMV2IJ8mBbuuFqi4mqW3i1z
M8TuF9HOPVzE1S7zn7Rrv3qHQSShjrjZP+BmY/b8xaBQNi5nNm/K8q6gqWRoqhzGOZquriNmDIRd
+b0kSZxRtZeAxdOxd1w6yNjUYcF1jQkhq+zmX6dti89Np0lHmcfqfc83SwFflp89V0Z5aDrIm6qQ
5v1/K1F+FW6z2eCy48KhTqFJiX9RcUjwi/HMuOTY4f/cSd8XlypJMuY6MyGWRjJFaZOFxinTuz8p
DYNfFSQJuV449kPvhlwiXfJnBQlTqi0FwbYd58g3T1OERq0A5+PvWpm58hizYy3Iwxl/1ydTpLY4
6DheYzhcNgiOuBtgOAhfxeasSRWKkLqn9PY5ZaORs6YhrD2gyBZ3bHTli7HKvqsT326PnqhT8h7L
2jYU8T0K5sUrpoKBRqxKCj16dHkItUgfq7lI053P9IcJC1OaKNdgm/vHUq7VRxGFN5P2sInL4szo
w9dhtO8F7uxg327j9wA9056ObvsRFez0zKRD525aLyW6ljlCfGLGBA4U2tKx55TGreYhxeKFEmUb
vlZ1EacHd2QMt8PGUH/dls3v1h3FttN+ouuMNdyEkZPsq6hrvqutRaAOatZ9nuYC3Qvz23p+rUo9
bycvRHfFCl10X6IlxXJsOut8QbqCvByGWzjRyyYVmS6rdOhoB00BXmsehs91DNTiT5L734RDt8ce
gxu5ESJupPmfH3tIs5f2e4K/UzokZNdZumvwI118bn8ejNI72GSbv+ms+TzHg/gRFio5tuX2QPoO
82YVzk9WcM3//SH8Jg/GGg4NiyE4FqN//OE/X1ZFz8Snd7gcUaH0j2xm7oesqsdTCJ3lrWN2fxp4
G3Z0GHS5m6ci+BDFttgHqHYB/lUQ732rgj/o5X5V43JRfBrcI+hwrgtb5OeLGv1+mFxc+kdH9uVV
Z2TFcFIY6kvForizHDovEZKbP9kQbl/eT9ouwupxcSBPww6bhr9ajONkpHAKmWaZnq620IbKswn1
I2J69CQYnhmhcXp+cwYprkM4f+Rf0z7Btd3OZZy4R+142XPUuCbfiPte//Co/u3q4Huw1pKDwQP7
5QXyUEM3jEG9Iyvsk21ujDHRqOGh9+U0/0EJ/5vNkmrvlviLqSvkzUDy8fMTqJgyV8FUsmjD//82
mYG08kyuJh8BqH33V2q1QXR+LkJ4r23n0hKXfcJ4utjy/35Df//ZYK7ZZOj3A+6HU/HzlYz12NvQ
rZZjIez4Sh6Zot0ksmyfDlv9/b//1u/bQuqjhPRcdJq4j39dmmlOTsgrKrCgSc/BPEEfumvngKEg
BOOUhaepPk0pJ/6JYuAPf/s3MSYS/ex2x1FGYt3/FdxrlrRg7MQ7P4mwerWKCUDqzyrYpUaa3AMd
/KdERf8mL//pfcdMT0vbx3OF7cH99TPrObg4qfCLHIce2pUUwlHFouR2+RgoavoASOhlKmN3Rv3X
DN1+bL3uRAOLIz5HIvfSEjFP6vTWetP/sXdmu3FrWbb9lYN8p8C+AW4+XJLRKEJ9L78QsiRv9n3/
N/Ut9WN30E0eKZzHSgNVD3mRBSRQx3YoFAxy77XXmnPMz7KUJI2nSDMNyoRCgPuFIYC2CqgS/SBN
OexFOvlyO2MmMG3FNsdg5ddfn3J4DQ0HiAkUNGNh0HDTLLbZN16HNhm5i6qQAzxa58+cd+bczbEt
3rD85/tKGMMjeW/ILLOJNS2zSDg1EoduRr04ZNl+DbfTerrBlZBPu07SPo2WiL9lEfzLnsXll1wK
DwyL/A+x98EviUA8y5hzb7qisJQ1IOhuupULyYo8uR2VZof7rWufPrg0h+Ua78otSvYHQm7AbIc2
TfRLcq2D/NmURVcd0/kpqcx044oaLVjNTMxPNTPot/XE9MQd8uXAOIB63DKN/sjv99Wd/Pa+g34H
yYr1ZfGN4v9ZHvk3X5OQ1KiQmT9tAmiPulsgD9wTeq+eGomYrZPSVLNoP3PmI8auF4GywYIXW8eQ
qxvMxBZTjCVFj64CVkanB9VsM8RARFYr+74EA+xNKZB3V64blnEpaYwzBiwEZZia3VTHg8pyRh5t
KIdbtSmDEydCwQGEvKFtXI5qVJ9mqBysXaKzzu1i4KTBiTHTYPObgf6OO+sDgISIzpzKnEGT4OoW
iHkpaDljnaC+bx4MWDLTo5hjOT4v6pyGLpDNeV/2kWPuNb3WtTO1RckUGbFsnghutdTTuxBDXiF1
HIzR45q3FibvwB+czBgu0LZBGad9iTWixgm7+eD2OFwKTLZbAPSOgaefkvhwlZ3SlnCpepQ3OA/k
AMiAU0LwbEd8ZkK2QFppFeY/rzJku8f5FGoSisDUHjxydrt0L4/2gOinkuv+g1LgcPlnHVY1Cw4T
z8yinz9wiOHzlKGviWkzp23ot60ocaYmPK1isap+4EdjIz1YEqFvYEaBMMLRhvrDOtj3CkioWWO2
YoN0zaoWBZhSnAdFlXzJNKmcVhquCLRcMfKwy85phjunsyN719EgFOdTjyNlk3TCkD8Ju+O8PRqo
jS7pv4VnBFSS/iMc0et7Mrcn5ZEMh3S8qcKoSlcVZfK4KsumlleGzYzDNwaZcr+ZgCGdBuRqWjhZ
vl7wAgrY2SwHovc6rn68ssZBpBsQ+ZIqeJmRKHddJMZp2zR6Ot9aCvpvd6h0jbkeRBNl6yROvtEl
PG3+Mh99cJTAfm2LgC6KUCxIdoKuHIVd3k7SClBb9knNhLKRFTMwd6kyIcPFpRXIXpVgXMJpD9KE
2l9rztFw1wbzc2qrDROxLPSbcOpM5lGia1adJvXBbcPUfmPSd089Y8qK51GT+3yNCKm2ESaX1Y1T
qzhSqkrqvpRFRm757AzpM3sHHZ/M0brsgTGNWhGyGCk30xjFAZGfuVbfl4khjgXHp+xY74z+SitI
wsDbGBTBsWYF4wtEasZQTC10w9OSrruxtdwZjgemhwRnOaJ5WLYsQkGRmIKojwcgq4Ue2qlr2qn2
RSGOl1Zs1E6vOTLKay1NauslSWz06FJYmXnldkGQxFi7ByHciFhZhhDcLCcTDcnEy5thNF3Lxly6
Qm+TViiwgm6tWxkhIVk90ldk+MMpBu1PJ3mqHcng0xISVrH7FFXBb2GQ8EUyLuHlLPWx2ABD1mZP
Vrr80R7pA7tW1qv0s8wy+MQGORdL2RZK8aYYLWOlxmhvtmKMJ/UO9yyWY3Vu+x0s2ejY6qXZXiHs
szFSM65jPevi0t6m4I4y3wjt5nWMe+aOmSI4R1bgHCQXBRxzB5Rr7bCv2IDC9SjAbrkS599iS1/C
yvdhV4r9ADyx2tFjt3BkRVZIIDjZ9J/bOI9LvMYDEDhFibLMS2qlYHrRzyRTsGbzNYS5oaMl7qdc
9Rlfigs1Qv1OX8eA1S9pQ9yspMwgBEIzm+xaRutsuEo+Rnu7T3T8A+TmvpLWQKMfa4pdEsUeTOcZ
L4/9gmXVPqdHjhJGzNLFWFj1E6d/01k6UxN3QNZ81pPZUNeUUZx1LCznXqnrY+pNelYSQQeQEeZR
rziemmeUT0MYqGIV11q0M5VESVZ526O3k7L8xjHJTM7REbwgKqmOzcSOGAurSULGmAYw5TjX+AYh
mKSILjHK2KUvcY4l8VovJttlUqidRCoI423d5yiBW6Mpl9Q9Nab4Bq6w66UqvKMd29Wnoi3HK1lJ
iW3pMyDvaDql2p9aoqFPaFwCjLRmywquCIcJnX3cN7HhI23hJrXrWX3MFZmOWhPhIHRpqHG5c3SL
mMoUIY9+TRk7rsxkHBlegaqrmXkHyQVZ7OG0nUZaWyjZYrVF5UWnAw8PRgU3NYKWq2HMEUojR7AK
Oc4wrK1Ab05yYiKGFdjLSKMTLeWXyParB50mmeUSMmNcRf1okvlgi2I/L/Z5V6ZE0Hzi77rRrcZk
uB+QAxQ72+51P8cL8JCRTkN+/SSRU56XsRiP+9hOH+hpySO46VkX3sxQJvPwbcVAnZxwxVNBS2Ao
VeAyhPc8Qmku+q2TVdEjLkY8NISVDdVGTefyTsQIA6G2WSMrH9PEnLsi5d7mx9u3QxSRQy3MIL4v
ajhDAM+MMV3NSH/Wczxm1crKEjK8aGXLwToP42hGbqnG02UL9N9ZBampX+SlYMSR62Fx1QSmofq1
nC/6kBmxtLfMckjEhkpDOiHtuedyiZ1d9dlslceK3s4PgxlShmgNd2oEzsu8T1HkozdBsxT7tPCx
JaqtxEPeDwzwi4kcC69INHU9BbRCPWV0jJXEH4DoLy0UuaFsVM9maFAjjUUE6QPVvHU5JCPLTx62
wacsY1bvdTCKWH5sB6VjO5Cz0k3xfDuD9iIeWq/Va+q2PPbMHhzAMaiwRdDuYFjyZqMuCFZkikj7
SpVUd5R1KXdDVbbSPbOm8S4emZayjo9jeGWIJnmph1m5TOWiCrcEuAF7CTupy1xBLJJxrzBXKV27
BhO0A8AgYaw0BdsR07V7Jcmx6fcI+ooVo07TlydGPSJVxvK+LkO192s7R5bOMsW0WQdKCOBjcvT5
osplsZYclEvePBP3uSVxEwYySm5FXkullnE4ZQqgbtIenx95NLa5DvU2NNdxodiVB2W7eMXyBuq7
S0uuc1ihiUBuk5o2mkRrhYdpN9UAGLBXdljDZjUalx52UT3bDGFJHISgMXjmNBrWtje1QL8pG1sb
EVx3vXJBwLlt3gaEF8Ye5l82NVhO9LacnrhRy0CA4cdxIK7UGDcPFvB+3NRUDw0LOV4t10HVxhVp
aX1aZTeLi5S535nTIADyubTdJ21KpIAIOiH11jpileA1g+IAwRNSuqqtEXOoPKpEqMdOVQfHfSSl
0T7MdOVWIW07O6ZtjwGMdn37nCDUyjFfVIF8acuZvrI6yD4+YqSwRgOmxDlJLtV9a0SJvgpz1Gxr
xQqxe0w2JCwErsli8XAyhmepEFcJq/Iz4u+YhABF083N0GDiQL+bR+spGrs7K5SDZ0OZnXEb8JWS
pZ6VTwkHxXldRVnxagkblV/Nk5l5pUCAhWehyDq/wlycszgl9MKGIbJk1B7sXRgxjHb2epydnTsM
1bi3OPIwDVbmfthKUg2Xp+UIzJkYoteZmsLruYXXS2Z6J42VtW67wrxukzgTa5Oc9NFNTa3h9bKT
3lrzNDRsP8580hcJgE5oQPlxqnIk4MHr+NbaXCBrJcnmpAyASXqyjeNhHcw6pskxsvH62aOK9lmK
2xg2b9lO8yVuvhLqYFPrqd9Ho575dZJNzNlNJ46Zbhf6y1iLynanqFT1TTwmFmlYfL6dPMsW4s7W
5j5wRHmtZLEq0KN1zW1fTulMxWjoXqYuHSKyKIg9ElPJODyL21Fa6bTOcnd2qrFac6fwBAmNI1+W
zFN/wjineoJwhfVAGeXeOJcYKg/ErU7K2YyijqVnVkrCd3IlCk9IU+9q10zn4JPRC+O1Yjkx3H6I
jWKfT71K5GDPgAf3c5uYe0LS8tGPy2qMd3YE69NPMhbrE8AYZbkwTuNyxX4Agl8dSE4+46GfbYRz
/bhyWhatU4kZ/Omo9a0OwTgyzGu9EBKOnxCa587O+ZL85SiNjCS0+8zTZJRlazWujROq5HnynUTW
0eHEhf0giTEksmJEAuHmkGHsbSiSEAvwFM0S5QY0oNUkIe8lr4lxjXNGZKQh+4qqzLY3Dkk1nyeG
ORaurQVkW1FVt/OWAj1oOj+E/n8Gg1lV/FhF3bBCMEk0fD+mFIpCxq3yUCIhMdZkK1UK25YkaX6j
6u0pTGkp2xEUED3NcqfSBu6q6Dkw+a497DVde1Io6GT3FaFF5jnMI5PURyPo+1WCjr8/JtBcv5Ti
SDc2VFQNqz4Kt7FzJ7Qf2YrSxnlUQj3fjmEk2y4/Rcfk1EC9uYia0GYE0au5vCKYgn8dSxL2Np3k
NnESEXocX6XmEMprk9WrPx7sVIQ3Fm7MxQ9ZamIVJbGcnUczepLTrBrNdI09RAwPSi9KjuMNkX85
ImjYP1YaBv2GIV4hrlL42PgDql5TOoY+ZjOtTTMLYiSGY2ozmg0VfJdoMYnaNCtUKij5peECQCvR
x7hxi0vRNujYLYB3g6cNzK5OBDn0wb0e6sUl6kfM7nOINIDyMsoe5ElEzkcZgD83uqj00bEQBGCS
xHgIKskF6WkqZ6oNUrXiDArEpxIH3+AyM5b9khirD6gzS+PsbccGdAhzAkAihDZxx+kHxA6Hw3c6
TFO3iaekv2s08rDZCeKrIWy7NdOKoPOcfHgANNOdUu9+ZBz/Z29PAwC6GK0jOpUHp/LONukw10wl
5GhAvtQVEoyLRtfr20EPmztHacQXAgxRThVRcyJp0pdft0cO33+Z2NAfQc3NhaA/u3RP3jSsaJ9O
dY1bakO7hlgyLFx0YajHjpE/tSswHtVqtot+UeMhqqe2rD6YHh22JZYuCPMZih2FrrSqH1yAkmpC
hvI+wQtDTo7mWhBGVcr3Dh/9xDa7/tFgL/6g8/4TO2F5V1pB8MJMxpWU+e8/tsCbp9ZBCGteSu6Y
2ES7fshJcESrGvnkrylbEdv2Plaga6Tovq9gS2Qf9H9+uvRg8Iyv9AQYxippWu9/B9secAvzzWxC
ytBiZ5hQ3fby0PWDBwGxmvcV6Kj8Kqz0+iUjTPgcpkrbrH/9/X9tHL+9/ymqoJrALmAOa9IkO7gS
dEI0bF5pvC2n2uS8XZfD/FIb1dBfIVhRLa+mkWIs9rj2i0oNHq1TOE3taRs3Snqa6oMqXSS5UzRf
hrZM8f9GpiX2QreSecvmT15777TAX4jFSVdBUFojy3aIEkkPCYJMpHrqVkmFIMaTWiWV9/NIegZC
nbAY1qUum8E2hmOV3eK80IsHJOK2embHHZ4LIww6saX7W8K8MCFTbVOrG3QvMel/rLvC0VPc45gN
3VHSc3nAK2wU94zcJ2KlOjV7wTVKgs9QIxz0SphhNzTeFQ46AFPSvZo5abuux2ieNr++5D8NJomP
xaZPI45URHrE2sEllxHRTlYyYC2D6+yPKGPWQWHPvlGp0V2MEOTESItxR7xi4RZU1+fg5I1NUi6z
826KvEIui+0Hv9NP9wGDMAZwNphP8nJpDhwsBO1c5kICRLd2GhvQ04DVTNq1eaxId+2UAQawgx5r
JDrKyhMayZOrzqIyOqvpl/GM5MBC70aSMupjZG2TvEG9o1Su3tP0eMFc3dzZ+ObFdgpoGK2GXKoe
LXIeUHuOo/FQdoZtUrta1b3U1Gm8G2MUwCmk3GotMpkIM53sZNntKhUU7KjmiDMAZaB4yYKJ2lDQ
9lulUUCg5tAlvbXHrzHkO7ofhn45aPFYrlPCXZtruyWG85iys5UZ4hRkoON0H0hDk2L7JAGAqPtM
Uo17tZrrFKFvNdY0y7sgfywVi3yMqdU7TroQPOp1EdM+IVkWNgDObVpPntK2BpoLRSUXdqJQtXYc
fxh4Q56e49U0xnV3bqp1Tgcxr+orPUarj41B6adjExKQedcpgLOEFBNoqKHPMG8FX9Td0BfaUyMZ
XblvRtovJEoCbEMCS9blmiw3K0Ih3aDLDdVintcp8rLobGjrgQNyM9s3eq9PhpeUYr5qeLxyr4Ai
YvoxtUG4zgKJrpplZEPEea5zMBHH+BQQMzAMY07o9GdGHzsFkaA1HXMAkfWKb2EOfEyGU7JuDLt7
KlOhE9QBc2U3KgJRbBfGzbobp9j0qOL4CCFBbiiYBoCdCAT0xnWCTJFWDVz56LyPNVXdFXLGbW4g
KOo9S5TF8AzwFPW+yw0AnBncagubh0GYpJ2I2lnOr0oj8V7CTDfoV+3pokwauXQjyWoeOJJRCCN9
QQnXJGo4novGqcwrpSvSHWImBeW4baYhvh1y8RA9Fco6UBIRbnJpVIw9VkA+dAQlLjqDaBA84HUH
gu4ktl7DZABHldVK8KqHLYaodBoQjA1gG3dNOlrNbpJqpEySmQ93WdJ0lksnWO4+2MUOSyUIh9S9
xpJ+s6SnaAdaApDnpRxGswCvBR1PjE59OdfEvFDOzMc5N9pvznGX96NOWKhefB8EKb3fsChGu65X
eT8tk7RrAMbPgHzQnaI4+Rwa9fD512vST0Nc3g9Wtu2QHIFuAQjr+/ezJKdMocRgh7MMjDNWPZ6H
ZLrWGCEf4wy0DFSrPt2T+UXAczToits66rhh1m4/qqZ4Siw554Bs6sxxiV7EYxPEtpcHQxT4Dko5
j3qoOEnKPj8J8UVjOI30+19/hsOx+/IR+ASqajN6UWz5YFXlfBaEXQJ2T4xwX3AbKGsLY5RvWjM9
V6FCRJNpA5502BI+2GYO0peZe5MQgqge/hobOzC2g2lsUXToIrvAXOcRlhvkiwmE3GbIsZAFstE5
Z5y51OvIbNR53ZgCqYc0xPPD2FZG56stFHCPmhGyU8MRG6Oe1qlbzphYG8Bvzc9magaf2OfN9ho1
K/Zr3D1OuLaNDimzqBTplLBpB2oO3afe/fVl/enOZwTAlUUzwgJEkuHBDirlfSDyoi8xJ0+xb9Lt
+SJicK6Kgs8UHboUf1Classw7m2ZtIS/LAx7NGjUi1TM7+9FAWoQ+pCoNsMk0/MOBGkzdpcBqcN4
yTag10O0t2hGZBtV1KbqxnmhaD7+H61bEQCaTJ5eyNhLgHM4THXMOrvLm1Rv0R9EWAY4jWFDtkIN
i9HMqPpOyrrxVqhVJI4REtGqjwrSZTkTy1vMfBknVj1ujxMUHM8lZ8PVsMyOWXubu6+X+v/vqDGD
pfCvQ+y8qHt5evnj5TX94+6pjZ6f8uJd6tjy6m+pY4pKttiSWsfXrlOkLxjc4bVp//635W+QuqNp
MXjEyPr8R+iYrhx9VfUsyF9y7TSV566B+xj+/W9f/4q1mn+/rNdkFf1O6Jj+/p7k8Ub5AODWhodH
0YaA/P09CZdA5XgOqMeRQ0QCl5F+GbRPwdIPbf0m31KFWeO1bGJT3Z6vs/LKic45Wq+IyvAN2Oog
mtbQ2XChwOKvb/LqTivvjOk2HG7l+SysLrq28uMNwCM3Hje4ACf70iyebetMjCdMWAzl+vfvtZuC
/I3s/yz353PBmQPfV/s1me3P/zqNnusC43F7+K/evYj8tu83uf/UPr37DyZTTDIvu9d6unptuvTb
G4jXYvmX/+pf/vH69afcTOXr3//2XHR5u/w0ERX525uJ+CqV7+Wvb0a4gk/cin+cPv2z130PViSs
TkE56FCk06QAesod+u0+lPQjm/UPtQkzc6QEnIj+cSca+hFKXPob6AxIe3h7J/JXMsJmBCrEgHA3
Osrv3InvT7KLxpIuAvscaTjmUiDo72/EuhgKpq1CQncE0L0Nnsa6TF0Om7bbFpFxidKIni1zKA68
HymjvmLv/1yZv745nQO6N/CM+SiHe0EMkAleCkzdYEgJKEgmuuJ2O9Vrc9TSOxs+lO4KWixeMdRK
cyyNTLdI6AmOmwqKHXCkyphcs4B9JXRZ8YWU2yfMHQhyLyjdMs+gKF7MDem+HfhDsuIe+glZcRji
ldtz0VW/pLXETCUJLiIlG5+HQSpGHxyc7mLMDVaiNtr7WgYZD+Y+a7eQ0dWXSOkHwEdIBsI1diHh
6lKkFivGnSW2GIByQRA6l9mURZ/amVGZSyBNGbqAOcc7EizWppQaT4DPyKWJtbaLmIUBlvr95/Ev
H7Z3D+i/Wxjl0vD562fy/+aii1J0aN8e8eMX1nte8P1hNNWjZdU32BUsg4QKh9v9+8Noakdo0NDo
6STVq19TJX/EnCr2ESl2SHp4HA0dRSIP0fdtgb9iKafMxX9vaxrByL/zMB4IXPmNEHvxM3gelqYO
//f+aZyzPu+o53S/oDjwDTm6x6aWrqayeC6c9jOinktmmXil1aTcUdMLFzhW9EGFdtBhW34LlhZu
RJPeKseGwzgBHYa1ZWOKwR4vy/vO7hkqZK9NHN/Abd1HsZR7xPghP82LE47TwwfV70FI3rf3Z01c
QuaXRXNZFt82NmlrlkrTVbqfAVrgqIgmikF2Up1jdkWjEcgztlhNgp8AH8KSSz+yK0hxMyGv64Gp
qttyIl5sPMIpfTuJ8e8i0XfVmsiVNC3L4luF+T9XZ71/3vpXkJv1sm2UzR/rLn+hkCnyf4MNcWnw
/vWTt+yGzR/eU5T993+92w+Xl31//izniGqceGHat/qy4XGo+v782cqRrsq0s5kVo3fj9PiPzVDh
VUulRqudjIhFSPvn87ckEHOTkpyKXpgV+7c2wwP0NQsDPQtU7DpCa34LTCTv77x8pPWUl6Gy7qOk
3eRCzc6T8i6BJwAQRQ038M9ogtBzfsTF8WIjUriwyAfcMG715UqZPWCyHFBF4WzllgA9UWMjdKF9
qYsKIrgALgwxqq+2cCef085qXqNgycuZs49mMQdU228fZWmUy7h5KBcO91Y0Cwj8wLyvZ43yTCS3
VjmVsBLYCF2TGdrZNE2bsJpa1VPDMochVI4gpBZxSQjw5pyyoNwgPjBPKmnUdrIsWq+08xEZU9p3
13jJy6txLu9lULBvbpuLb/v/2yzcr2HOb8oCA/vTEiOgcC9QF9mHp1/6hBGZuyY6Q0xSzDUB+9iN
GB8LHdiC59SK7JFEWTwVk55fldVwG1aRfJoLpTtjUJkRf6vl8UUvZ/B/qoVxpjYwAlzT7Bh1kobx
ipgCXVPYPk5FrZFKG/ZPEiCXxrWnLL9s7a7wJHnKG3+UEfjCWbNcPK1IDIo2KFw9zcv1FEb3Mmmd
wifCMiDrA7HG4o9t48//axv5v+3C4vCc/fXCsumeXp7Srnx9u6kvL/mxqStHsrzkN7Opy+wbS//7
x6auHLGJsGYA28akIS/7/ffscsU8oohFXro0zo3lZX8uKgaFOT0DjmgQldmJtd/Z1Jc14+3dTJtX
11i9tMVDYYAKfb+mmNDXnEnrO5820n1Qq5C39DbyGc6Cn1Ul982l+ScPj74U7IdvRw4hFTrnB0ID
lr9/MxXEOB5Q/Kpg6wIdWSc5XS2yTmf4JLKp2wH+o5GBwR5buiGs8AUTU5kDl9eUYzmZaa2bSsSR
NLI69bFW03Qb5YF0RRoGrDmn1tYzEkoOrO3ACCamHe3UuhebeWpupERPj41JqzcWEgFa2ZWtwk6K
dvMk8h3qQfUmNGjseiPkJrQ/KPHGDHhn0yQ7lbAAYCvSZgj74ky3AukMdUyZ+3Ct0udsnkr8tEGf
XA5hSIQ0ne348oPr9v5ETknI10RXavEALKf8w0QKKQhGJZ+5bpDyx8+wDwAj9VJjPCP2AHhb2fD4
zbG3ILPn0if+P12skcuyrkh5yyidMkMGPx9DabZGGblEYsa57zSFuI3LzPYcEqEaD+RcPblzPiuu
aVQJIMQlbMHtZ2BJ8OaVl6bv43jdITraDQwRj9MqNiq3zc3tKLdG5lpmbO/lqCm3w6RJJ+BpuzWq
1OUnaU3xKs/1TW8y5PN64LNzsGh1f32hlIMT43Kh6H9YDL1VHA7K4ZR/ZrpSKqbDhgc7avEfK65h
CyoySSB0dCclLk+MqpE2ymC6LWFB7tyJVRtmMthgRd0T5DNe4+gzIGlMuPcakkrlRL6TkkxsECGn
qw9+4aVoPngi8APrPHnLlFQ5jOPCQTqUiZq2iHUCxO+zHWwBUpJfEYwuueaNayg99tQRZFEezYQM
zY6Bxa7uP3Dy/ZMnk+KFi8eJnxvtcF7fpqhM0YK3/ty2iJ+kACGlAuPjg4/Lavfzx7UpYEgJQsF4
eIaI46qy0yRGrgyeCj5kPUJPrRWfOQ8pQAtVw8HSsOKJsBE1imBHlJvqGYTZekoafBR9d+B+Wp4r
TUYkwfiNHRuz3MGRxiDw3FKLooEiPFVkuqblsdAKdcAqOzDXBV9xKWuBoa7yrC2fYhUTl2Ko+w44
8rmlthutxyW1jvnpyJj7PDgdurr6yFlIRXpwzTQVIbhuU5jSVzkMWqFvbqEpQCA4D4jlUic6nZV8
15qDvOvs83Zu1W835W8dGf7F4/m/7a6OcP3Nrbv0574fys+eMvpup091G+W0cN9u619f82Nfl49s
hQ3dQtrCEIZDw9t9nWMEIwS6+c735u6PfZ2uGouT47DlmzxrPIU/zuq04jC2LRUlBTERpr91Vv8a
Kfp+WUGliq1v6THT1zs8paYNeOO4AAYT5tUYuvSU0TtMOTIzkyHeTdZDi9G6xFoDnJyJHumGe3Nu
9NfMDIOnkoTWTgef5Ksgr8CUj2p1r2jSJq/L4qIH532tt419Mse1cxORBuNZA4iHjpAVf0zK/FPV
NfJNMUTdK6rrSyGsysSOIff+mPcV0nk1PG8ysAuhZISeWTAqd9Wp0c/sugBoljlIH8feVl5MuHIP
lC/1xdRrYePOY3MtoMyk7tguzoEZfP81J37MJNAuvkwlk1iXFgS0kyjX5TtFrbSXOc7ARA6OEV/W
gOpIbitbztujjsxQTTWtx6mKQzZF9VbgqWls2JOAAgNNzA+oghHO22lxWlRy/ynIKorteuCcITuh
tQY3KCbYok14vGQcvKRFz9A0cdZxJ18gMlVuCRYoXzQW7jtqDMI1DCbxpCKMzW7WoCN6OIBzCMQx
3oba1FJKoil7sPswxS0xdoMbksH6/OZGvvh2E7w9wfy80lNqLnctrdXFTLj8/ZsaLF+CjnLh5D7c
LIdBtIWqfJK+m/f/s4a8693RvPvro8FpkbfNa10/te8XEV70YxFRj8jiXNp6hLnJbL58Fz8OB+oR
5j0H+R57pU5wNpXOj0XEPLLpKvFUM4Zd2uN/LiLmEbU8Oxp/iASI6KffORv83OpiLuDoSBhJEMAJ
eygk6+2hYZKbjD6y+uYWJ9P8GCbjptNTOfdAwSu7AZTuZVaZxes4j+ZFRPz2LtdiaVeKoXsEta1i
3Eu6vZrqgmRbNb0CJZB+Tyz6z7325l6j+/Sre+2CmVNb/HEVPb8fOS6v+nGzGUeIK0D6ocxDIfZu
x7KO+J7pamlsWd8PqT9uNvuIfwrpAjYlmbrMYv6826wj9heyy5AgsJ2xDv/O3XYgK6CfpdBbprOr
oQZh4HMomM2jXvQpMW7QcUxpVc7d4OtQksCqWygyujxM/Qoh3W5SrWtb7q6hj+SrUotDjm/4rBLd
jLYgWCuMGaBY+liyT5DhfKaL0u0YqTBryau90iUjOp7eORcsxxD4pvaDiv6wWqNKwzO+9OPZeHFN
HJyoh1JXaJtF2SotAqJmpq7xsyCCpAZkTqqIX+9i5aPoY1aQdxWizayWNzMRui4Hxa9l7pslXRgS
BMcpZwJbysTDOekX1co/gbUf/Dc31b+wdxy+0fLh37xR54wz1ijoobqefqpjQYJb5tz8/nvwaeSF
NgQu6WsP4c17tJ0W0f2KxEoqJduth2bwpbYuP/iafp5mLBMWJKoLH8RE6HPwUUw0TljmMgnjUgcs
N033RebcQzfcOF390Nfdbd3gCkhaZR1jmoLJffHrz3nYeuFaItZ0dLgVzOwZdb6/liYpeA6pUBLS
r+IkLYbklEq+AibRKn4/DM4HjcufByfL+7GQszugtoIk9P79yE0huyGHehoypfGKKvocZtDZG+D9
bpBa57nDabNG12h08Rd4Ote//rjYan++SxlGgR7lEad0tpez+5svFl+JpINgjVZAbHelUZ2l0qyu
dDP+AvF7vkxM4zJKhnyTgahzayv9rGvxFy1KySFuYxeGX+MnU+S4hTyHaw1S8kWn22cYBS8zKzux
JfMM2t8XcKdneYRoEWY9iO5BwjcLBwdTMQVn5jThRYKax0Wy/wLEKPJq2DDeFGiXs5Zo0Guja6Co
n5LAvGls/RIz4qUt884EY93GADI9TLCf8feRrzPXtBl4t6ENMEfwa6A4I1smt25gxNNYH5VLvROf
UQRqrtPJjwBAHbdf/spIVAPb7QjTQ01rN8XWsTWbUfXCmLcCHl16+qRi1cURc6mTi+1HzcKZ67OT
KFYv48bOv30yNdZPp76a9nq1rHmIzlekXY072aqS0yhpHpIcQ6JrxeN8CsDQG8bB9gnBUlfIiM9I
gchwEZqP6Brz+9aBmzW1jeMVCldOImsV1EeP5ipvnI0KQg7XcvbZTK0zivMzPCfFNgHJfZomnbOe
DPsGr/tIPFg8n0KJQmuJd8ozNBEhFMuhWsrWmWLkS6nvUN9LCLZnS4MunH1OJu0OHLnqOwgsscCn
K9hamqvAJr9dvtfAyk9iAN9kbafhORb+VRpbiteVNo6vIpP9vtTxTIUIxPRmdrBbcpG/XsZRJ601
tivbR0853VpCU1dywUXAHQ77G/ogED0ZMk5knTkhoD6jZvJQQVuD6hd9BnQJ0yVpyzXqG5v+/EDu
jwTtZiDaakvOwWWRmsa+sLkVqICM/cBlWJJw1zXG0BVGx+k0IMsH7zdhWUYCcTDI+E/iIaVVVaVf
8M4+qKF1/PV3pxmUb8jwOM6zuSeHcn4aevWLGUg31diV6zDmcaWHprl9FX4xJzGvEzGonmgmx+M0
2L+S2dWubKjjxJmkl/Aqi41djCCHNH7vxInmNTHAD3MMKMcA2+pHioOHLsWSpTRcJyeMxFqL82nD
qYW7Jm8fZoMbAGr3F4nwh00x1Q/taCUrTJoA8kFNkTLDl5nXI9urE5UefLtLRymJJuz5zaS44tVB
frI8NCALpg0Yx9ILSv54edw7hjnucrRzyWVuCOUK+NEdrR+E4V+MnocsJaAhqs2zkPwWNRjOqyVx
puv+H3vnkVxHlqXpreSwe+BhrsWkBi6ehgahJm4EGXStte+oB7WK3Fh/DgaNwAMSz6LLyqyrugdp
kZkIwNW95x7xC/QkxiY5qxQW/EzcXiOoiZPNoF6hq2s5VTOaLqn1OQy4Aav4CK3l3DpH9OwqjdlI
gDif0QeUcWWTuIZfP2hycVCF8kFAId+bjOjeaITOFYdFIhL/Jke2QuE2jvTpLMQG3FYTP3K0ftmi
xvwNXpTujKZ5K85z4vqZcEuuP9rL/6MEwI2a9DkP2LKGatw2IejkJfi2La72VVM/xJl8VWNStBNx
kUbqmIWP8G9hSzXK362AnCMyq7h0QO1VVELGDF51V0btuENgznQzXVCQ74RwwKwtPAeyMfsOijSx
beCEYmsNNykKQnwmztzTgMql3ZfpswZ71dGysAfWPEMvrKoOq6gio58dbhPsVh2rZMdjzI3AQ/jc
K91DndUPSBvw7tUCUxm9JigbrBM4Y4pdmOGPNEL75GWfor2BMZA4r7sYbQTol5bDfLvYlGbPrgg0
3lvPIjF74XacEhaXYO1w+ipXJkZF170ap3dYNS0u4sjDr1PL/1MceLXyqAieoPJbvihfpQlSTxyZ
/leo+HQAlrTPx5/FnqpROijGAvFOMqRvlWaokMwzhgup5Vvi0zRemgpBELWKxKshi22XihjGBkvb
x/YRve1MFjZBhCtMWgtfpzEILxUzk52Y+L3pZAJ+ohUPOl0Gtg013EH1GxxRg1m+ljB/Wxb0VO97
9G4WGizwoTYUoPwkIfzuROqETaZyy5LeTWumrtzE1BPpMwXCKc2MeUSerE3KRLdRK2nu6zQMLxK0
Tzyt1r7CYEIvWcoahG4a05VDRXygm6EB4q/KlV+J5aMkmOPazP0Jq2P6ijCPwucGoM91JApfkcRe
YD3x8v1iMUUmvpyFhc7JHBjNk++oJhSbSFJ6tFvZLH1KiyKnXeuNk9y4vjSYKwPn7gd6Ps/jyPG8
BKeyYAUrHNi0c8FB9fXDy7FI3no1DTUN1CYunUZczkUscRAlIdnAL/Mc4cXIyQ22QUnAUDBOc+VM
q/eq1ApO0wwXWt9GT0VOBH+JEUmkn4v4ct4IefwcpKVPqRkC0C5kaAYt7J3ZSG/hbIJegi/kLvEY
ZRAZ/YLoR1fKl6XSnWGM8w0DwEekavbgb+kj4S1lNyMz0gKz+lXcQ1avEVWwZUIc6mI0ebA50m14
1fTiIQDvIQ0mhwnKgFf6Zg1tEdUINt1WTvqbuOmzlZxietCO2ngJ9yt2mqGhMi4J62SUD2a+PKYs
NlyU/ZjCVH3qIgtIYPgcASmzmXH/gFbRO1K1bNolwXhJF3Kpfpj05JnxVsmZ1dCpN/viRKa4VCiv
e4ekiS/NSV2k86AaxpLHvc7TMkq9fJxDLzWJVboh3MJe49gmURuiGhp/hO4WIKXoxHX141kIUxsq
QIBuKJGRmh8niCND7a6R0JY3jP4ixAykbcOdomIBkaRo2kg5JiM5npdijSy9X5zprXAHe+YhVkNM
IfLczlTO81lVSNmSGMpZ5eVdtYLBdRMM2JkEFG7oCSAv3IrfGD2im+AL9zRob7Sy3lc4QK6qUaMr
GXwB4vMdXvBGwoXHXvJQHIp+lPApnTBDpiSoSNPSfjzXhDbZYcs42rlP4AZOu0WkHZOJiE2zrDkt
Vs+VnKgTYx/tZSkRsmmTC1g8WAfUeOWAA1TIGmnrO9HQzM7AmB9vsWR0hHJWvE6Qd58n4u8K1JfZ
GE1ramyAK8Yyonn1eYvSKPUmMgUXRb/FOisjSZP07WwEPxCvITNrkh8nrvhuRXFJyGlATOWloXQ8
lZM7Bfa2nwpuvrwpPo66tVRSWyW0UN1t5sfONLaIpMtOlqprxDPPl3QSYQYU55jFOm1LASAxMETi
KP0hDqRAy1euSQYmJXkeQ45StDQe+tyky9S7TWzU20JOf1Rl/aCUZDrdTF0TK1f4tWK31ySlE0EG
dZdjXw4j3Hxb9QqxKRJB0k1hJnPISMIbkd0ZyRwSTUoMCHsRG8mKouUlp+trpH1m2QT/wRYROJ+S
pBY20sDXbnLtvJz5NymkHsZYam6xpMBJDBo0c9eAM3n2OcZ/nozUXMEi/LFQADy0OvDqsxqs4OWh
JLBmnMXMp0cYYZOwJHYMgnjoTh8ShkHSlRJVD8nikEfy7O+CWJufXj7f32qv/UfQ028AZus/i2XC
0vwXQJQBOH61zt+NiH5Cyu7++e918Gf+Z/MPdmsLuIyZUfO63/vyV3614NQ/kFmEEq4rkLKlF8TH
r34vkyFarMxEgd+/QDx/93vNP4Bo4wtHGxZMI+2C3y048w98tSSVPjHyjapFSH3BtAM5/6ubA1qd
9//7f7+eDHzQkdB1+oCitoyhwGm8jQzTXNfl2OiW26g1FSggEPS3IPiQxqXTiZjwQcsKZV8I2ovK
IlPYo26E2KRzioSS77a51pG/BrGnk7l4FuT0V1/lg57VEd0LxCaYUSDky8wY4Ju+wPpeB7xxRpLJ
j3isecDbTbH2vXmXZ+PgSpOarLK6Rpik7xGX8gXc7MqHycBdyxcvqYaKp0z50QfXOOrGDMWpNP3J
bvwJMBWuYk6vKpkXnuIEvQvQ3K8FMGtB+Kv0wI46iLFZI1+IRIzbTUSMGTj5oplQonExL6egPyGh
Jasn+mHq8hbenPq0hVlhdPtp5yL3cnTqpzgroXeRWW4Zm9inVYg2VP2PFGevK+SqzgZ8ae1MGIqz
MKImgR3iocVvnfUqXoWiSoFSIpIEBBjtHhSxRMVRGuhzAWK7/d0oAH7FtguBedjL9jTT1dUy/IWJ
xk+ThthdUhY3Q61fjT1Cb61KSTPR4HE6jDo8zYjWiQYAAnlnH4Eb7BLwdqOtGpReU5TpfVMLjjL2
0QnV0Rdq8tErgf7Lh/g5xT0GXDLnCwaglpYbmhiuoXOHBN6UfM/TLLIjeBVu1wQPWdviV9v4B9G3
dmmNW01ZBifFJpe3/+5W2CcoV3BLoE3fruGpSAz86krLRdqxQLyF5H8qx6VOMWnhVHFLGS9aXgTE
P5RUW2pw/p3U2hm06n7o9fqU6uPnt2Mc9S4ttSuMpC8s1xJK6IYK1o69womldHdITJ3CXDIFe/fw
yxQKzBgQW5LEtw8fjUGmKr1luhVJBOpJbe8FJST/z+PEB+knMAtGowoIIoQZj0GpGbrMqRT1liuk
QHEwQHlSKG8cI+rOcMTEZjme3Wk0FcyMFMFGMWs3AVt1Z1s3Qm3T6KnohIXRrPUxuy4VrBHjFE/W
3PiugJtHreCsSyX/bB7EwBGUbuXncu+VRbQWVEG3w6nBxq+nHop6pwqtL7UmXXR+o+5JFCsX+Dh+
3wEUE7oshVcOmJDoWUtLwzVxPNhWQYYVZ1jUbiYY6xyrQ08dmxpLEh8yR/w9yYfHIBCrg0m9hx7R
DOwGiVUN80Q7ib70UTHbpl4B/CrIQblO6OFN0+DMlZ8E3Xy0lklqmT1LiLHwut9+znBMqwHai+Ua
aTrBXsfLD8soJUf+sNWE27APi72ElMNKx1AMfzMXIUMY0z1IvDZ9/vyjv89M+eYGggIMTIHVLTjL
12eDYZVdi9ql6Rq1Gdo0CrCEFAtKjG/WAJtnoOkatqLzf3BRExgk7CKsPI4vKs4DSMOAi+bBZd+2
1irQ+xamZ3U2RzWipchfstgeP7/oh9EM3PhSZAFOIfV/+6i43hlqX2FU0mjdtqH+8sxpTNZ9AnK4
FywHV/Eno0BYqS+Mp0lMon3Waxty2/DE4y8Ul3f7WV/ArUjoW0y/j4KZ32pzUb5YFNbIakyZiE6g
SBMwNOhHixVd4xk1CacKEEnw63ikTdaanmwI55gPjDtTp4WN2CZaivHm85f0MvU5jrMsS2OZlBBp
loH86/WQROiiabBpXCt7VIwqvUinc/zLbW3QV4u4EHtHLNeFqmwVlOZ0GixqR2XZa1HnYZS64No4
oiQRqKFco4SKRWaTIa+cNsi/x8p1JGP2GzaxtR4tYJaCrIuOkevoNHY2sM6zCmoL4hPC4xhNbmDV
wDqTr6iJW2C4WR10W5Ih3tCp9+GYBOghFhH21kKFNJcefqWOE7HrmVYNElQHI7ioMNNyhAzfNPyJ
94JYde6QCfio86IRb4LiPFX4eM1BQqchZfyinlBBepdSQtMxICssQZUsz1qWwqtiUwurMu98w3SH
GGMrpROcYIH8ttEX2v31zwj+twqV/+64NUhgr5b0yaLkf3jeP758+Z9vCxL+wu+CZPGkYfoITWUh
iLHefxUk2h8LJR2Y9k/qykJH+Y0JYLKNuhQMLPgukER/FyQGCBSoMstgE1qzRrJ9VIB8VpC8O/iX
aAXgc8EdoDNwPKMlzcUNN5chrST9CprjejL9n2vmX9Y8ywJ8s+GPLnGUbBMwJYvpCJ4uoXoml+M6
wk9c762bV1/h8ucfPFVagbeC7807AXt1dM60Qo9GpIhMuJ8Oq0LNDgWewYlm3RHJtp9f6h2odal3
AA1JAAEI6WhcvN1zllagKj5Pvmv2/R4JLsZTS9NZdCuf0VaeOJHS74spWGNytYuy6byd1M0UKJvl
7VrDtBYF/cTjvztml1takEmUlQQhS3l7S1KsSmkxI82OCzy5UboJh8CjD74Plg9bm1+QJj///DWc
uuRRJFflYEKjjJFmJgb3+cRl28gZ887JcesUYhToR+tEwfDRcn39lMtaexXsWpOZVl3xlCW0o1gM
dxgbnjigPoIt6FTn6NXTCFD044UUG1NfAGjn4/rF5SzmTxhKbASuBW/pTM/Us17v9g1CmlZbXCIC
dur678pEvqRBb4B2BGcTQlNvn7FWtQ755dp39f6pVOsL2I7u1KQbpLqwsIp2SPftYs26Hqx0U2Xm
l7A5Jay3cNLfbdkFKGSSQDI0Pm5gWv5kBkqfMaxedEDn+FGus0NJnxa+zBd67C4ua7bYDZ4SKAh1
Mxg05WiHJbHbSYzUGHQFGt+HjcdSOKRWt0flye7FZNOXAwjN4gTQY9lvxyGGfQjfjSSTbXm09ys8
p3SI1nyyST9rG05fAQCN3FHVWzcwTPZ0SM5ysTmR2n4U2ahjFISOKRphCL/9UhkiWKM/5KzGfHi2
6uyyLHqv1sPrz/fZS0p0/HjQ4KhKgSBxLBytCCUwMXBv6eQkYH6T8hIDckY7tK7LtliJsbaLe3WH
ENtKTITDEmLAJXu0Mg/gAA5Dnl6V+byekToRotnFPORKTwYvA8LbCpAvFMbx4sQwK2ZIWWD4WMK0
pXzRkQodWHviQv+TEHwTbyG5rT9/NhCYH3w7ahR6awvGDVLJ25c4h6aZCK1hublk3YZGdimP/T7A
R0lvfDf1dRfYHLL/Sr/CJ3476hg6tslX+gKelcW7WFFxcI4exxFDYNX3Sq0FgnFRsfzAwjglEmOq
r8GGmbAEjgfPqDP8E/oVpnZESH0zz/E1juKbxbcP+07QSDhySdMaRBzWmL2HkrQbNMEaGXVoLlST
vEmRaZMvE1kbNkQzPBvNgOqdtql5owH/P6aE51pVXfjZE7Ol81BptuhrHyZZQFcrvJ4GBvGUhS5E
rQ4wEs7GQXawDCwsGs2xqviRFjp0CJRpsuKSXX7okME2gMGgBeq2evoIa3OfGeb3AcOLphkRkdKd
KYx38yjvwALYuFS7oiJvcpwANbH+KqvRLorzyz4KMkcI6wv6YmdmMK17PVxrQ4bPSQpry79BDfcr
gtHQrevxXB7Ytqp5l0nRNSO1CxwhNLeck9sePrpd5+klamAbSwVGFoReF7QXJvLEXRJ9xxPC5jBa
F0Hk4d3mRYZ8H8V8Ud28i5dzQVNta7K81nB0FN1RDlPOEowWsG/wlkBS6D9C3u0Sd5d3DXF1peSe
Wj2h2MRYAanuUtG+j4G6Qbge74N53Bh6eS3F2aHGHx298Rsso/cpFqp1LhyWv1XQYg3m5sJKwp0R
IozUpoexD3bZ0BZoUE/rTlBvETTx+iDcLRy5BX6QCfMXX9HOdI2FJyDzHfVnbdA5gspI1hrXuWwd
YqhZlWBdLVFHiES8KpQzMw3XACA8uFubIGG61eGdlNOrU3Cnd2h6PWNAvYqRRuY/WKDmHJtNt41T
6wYQ55cmDb2xrUERiCyQQcoOcSWuS5hUuO15mdSgf4GHua86KdBMoR1WeRIjjIaSkNHvlYKZJlLe
pd9uYfID75vdpuXFMjiLgu7aV2N6j/WFyYcr1MlVptRF6NfFR9UtAxahMbQOyOdvTZ4lDGWhC6IM
iCHubvnUIRZ4YDTcxBTuhB41cXXwmHZvRIw/0ipYN4WwWqz4+tDAmorZU95323YIrkmOd8k0u9bs
v6wBwBG7SQ1+TMm8rnB7SkN8P+TgRg9DDP84XThYdfnWlDrAUvFOA2US8Frr5dMstVQdPTYMANVs
YMitbvos22iS/yVDRezzCPVRkLfQWUHEE/AuSNyj+ISXQGq2WMoqZn1hmK0T5AC0NfnEsS8vh8Vx
kKckxtaMDNaUjt0fYx+bwwqEOJCD5EfILq51pPzS4jLVJvS71V00ZZsux0JoKjqvEnK0O4OH5UwV
Nf8+7FlJDW0x3WzvDYpYdMKceJzcz1/GkQDmz04/aAtkkkyYtdpxD7sFDJxnvkkHT5o0WuW4kE3W
/G3Q1E0sK7uRfwqWtAN28Twr8hkQjLUR5zQwi1Mty/fdFvIkKL/LMIdTA/Watx9G1tIhRf/Zcqch
vI5axBLz+blLpnVLow7bPE9W2n0+VF8jo3Uqg2ABgu3z1/Hh2nh1C0dJ99hnGPPQSkaTaTw3qgC4
RwGJrTFuP7/OR4vDECUVXjwjXtbI0SLEPzkS5FZZBizpI8qzZ2AGgL1om3a2XvYIsmqeYSDgTxiq
lPBhqi9US1gpRCHLr7eC2K9qyzoUdbTLOrZt2J3oV3+UNnN+M1BZvAr5L0fvQg+mOjXqZaaCvYsw
9V5YE3gEwYuTAW30frWgrTrB+oLOOhrsHG+fv6N3fRDYjjSw0UVC9ICO39ErEmJDwZlXtNxMehqb
0DN9+RvCa16anyr/Pqh7GAWCsIVdTVp23F0VStUokrSyXDneZp3i6ditx/QaS3laK6VKRP45Hv6X
FbT8wlE9Cg5c0mJ4uZDVEZ59u9ZTHV5VG3FJUJ9ewsHRaUyQ6mC1JLq1JGPVWwGU4YdL1bnAzTos
nNFVSjbLipgoytSKbroyeJPaQ3GVN9qUbnQ9PcB23TVzvW3a4IH2FzAjcd1lvYeMsIfOqDvyO9nY
ewZZUB0EZ6aeHbJIuKOFdjMmGJRUzYU0xU5vWoco4fALtV1b904UaFBLo12TgRut46ssHmyDdmel
x/Q+8yegPXdiWh1qbnr5/XbsVxNN8bZUNi2njVngfG523qByxo3hw5KNdVwPBMteq0KvTNttnwdn
4+IS0LUX6uR7PVngNKs7CVycSZm97JLO4udNfSESMa1U3SzJ0jB0TpcED4Eq0OhcQIDxLgiTH72Z
bBRqZbUbrytrvuxwPoLZ3a/0khQxarYSefCSaaFq6bXozed9uvFDwQtF4dpMgrUmBWtOu506jd9U
ud3PwXi+xO+pVne+/BRV/vVcph4Z775BYLH0S1BRpCJ+bx6UONim4xneEE9SF6x9QNNV4d+JGB1x
YBxoQ+A3pIFF5Wdz6zQlq8CKrgKyz4qs1ygAerTWYTLQsa3D3aAgls877NvqQsyCa4sxgCRb6+X3
opnEkBNVHDW40MqZYPGfQbgZqujHyPsr4m6fmbd1P1HpaY5qdatWBD3DgS8nzGP85CopUpduzPWM
QXHdkj+lqTuI03pJZNTYujNVWqK6r5w1wggcw/jiU4/4Votc/3TeR/0eByPXiPmmrLUAT3YxyQ7I
Wp5r2cVsxNcI24ORfUID3KmG7HLpGeF+tsYxaS2Vym7I+m2JEZ7CKdSq8Cuj5GpGYDkohn1OcVpo
yVVOwRpbAAwFjNsDfjmEW7+by/Bm6YUsa0RHuyUgTPUD4Yk1uByxANi3aDwfpmZGjzRjvWICpLZb
neja+qxPU7Xlel7XoeYs36YWOk/PdLDYwo1R8IIEys4o3WhjspFqMrnhli395fNg9/7wWyAEy6wS
kD8Du3fjQUmMO56d8WAg3Cz1gKx2+5msclkGeaxuoiS4MYx5HakThs2kgYp1oix9F3C5BdTfdbqG
kEkg1b6NSUhiirWojEw7YKv0SLCnsopQd7qZstb5/HGpdI+zo6UZA59XFgEVL1CMtxcDRS7kOQoD
rqrFOwHQN+O8FqvCJrw2cIxTZtJ4nFCvoLt6FXE4rqS7Khyfqiq8LqcKUq4i7/xSOPThsKKQsYVx
eNbVCD+JQEffk5KT2CDFHE1TT6Yu6MIhTtCWn9PObs0lzVleLkUac6V1F2kbaaIoYFJsysN60Dtn
aXbNOlkYKPW1XgLEHlTfRotj4/vdHgTsrjCUM7gCO02hf2RE19Qf1w1bJ6uHc0tnRU0DBuTtYM9m
RfI/qWdFGuRuFOo2LK3Z6cLgPjZn9Hv0+TyXJmgRSwWaEqMUuQUNnRMF5+yg1vrZ0IYPuRJdCUlx
2dbYd5ij79UaRUVJvOwygxjLWmUuMsn+NXLINyJQ2HwQPOLwy9O3ExV1LtwIHLaOnIXXnRzI9iSm
G1Vtn4U6/HMadUDmpoLRUXmJ3v+2Z/sKtCLAwV4nccIQqfdvCl1zJIUvgHnZIUuC+1ahIqRyzPu8
BAvce0SCXRBla1CcO9/ML1uNok7juAop1uScGrjoV0AlRqfBUqdqReCjKyXhrGvNgyBbNwnXpGV2
JfntSpzTQyUqSIqIZyb1dCpY3rIvGnDNSq5uRua5LLMdThGeorNFqTOw5Vu1Zbgr42GV1MH1EmYh
oHyRBhDlbYedDoMmFe+Slz9uxRumRImdAvE1WqrZKt20MofivFBM+AE2hU5ltjdyqS1HMBwPxfpu
4N/odqa2lULG0G1YKQija7iuFAkDmx9dapR2U/JxVR+6nZBA/BjPFXPCygVnLTH/iqPfTVR350q6
wEWSjdEWh6XwjgnKmDv8KMX2OawxCxEypD8SYZ52TNuvAMHfYYF33cjmdUVw9iwskzzdzC6Dxv+y
lNhhjMHaCOBUqLuVRESTUasX9ATcbeDpKSdloTndMHhmSW1dCF5eGluROhnKzZMeUcaTb6eSFUF8
b2boE/4e/dwdLf8dpnW3TUN2Us3jeWJA6i5Q9XbgLKSc7fEj6r/wjOLM7RiR7JeTvs6DE7nzB5ED
ziI5M/NWsqfjXn1LeyvDscdwTWsgO+JlLsrGyxZU80VB+kRJ8P5yCz2QnB/pAbRkjmEkYqSHowIV
AohDt1/yk5Cq2czzr8tKL8fhxOU+OAhgNwNOg2an0wF9gVy86ohPAN5AnA2GWxD0UwrsOoKLn8wI
yCbYhUvJkziFN4OZHKIw20QYiI3WX+I5/wlTwf8IyHG5HaTKfurK/t8hEYua9KuD7N2oECz716j+
881ocPmNX6NBxCMBHdL2RKcJCdTl2/4aDZqLGh5qNShUIUZHT+D3aFBGURYJd0iVnIS0nqkFfilc
yH9gBGEsKx0FPeDdf0vh4kWZ6nXRoZNgMAiBZKtQ0L1bWsUkx+JkZpJbZq10H+ppgXYTmBdUjmoQ
SMloVpDcZhTZ0urOApZ5U6sq4qwRtnGaxcAcAPKDP6jQXqrE7DAEbfxvRSNKod2FIDS8IZWwq9CU
cNX0wuD0pKXenIstqTMGCl0XIEU7QHx6TNLcPAOipP8pREGc2mhLVdtxlGMgConJaTfp+moy+8me
uixc8WKgeQ7F4D8aOJ/dvPqGHwwaj8u/5bXQDULXAR1zPKuPhn91GsyS5uNq1fSVT29TKdw0x7la
a5TKHRE33zYgj71M0LL1y5X/E/bZxX9Z1ZiXAcG/Vnxwuvrr/PUtA3+phn9vKRQ3Fk0W6PTAX5bw
+2tLWX/Ay9f5euSQf2F8f03b2VLL+mQQjwgxso+ksr+2FJLgS9ENWtTQgNZzrb8zbefO3jT5gMYy
00c1AmQSTAzzKI2dIlGF24jGEDh+4ftc9eF5UuO+g0V4LYI8l3W30I18VZaqjnmx+DibcrwHsWmA
/JsrH087vXIns5BAIja9chUJ+uhgRVcPtjo0GNOqZVPfBFJfr1CCs2BJxYWxkUKLAWIuOUBtezHC
q6n3Na8w8dGEbOH1MYzmM5yL91gHJzApo/nRVCuI/po1NIYnNpRqZkjGUkggNHEO4vwe+i7N3Ji2
D0YcPa2IsfW7E0SK4xJj2WrUOLwMHBiIkQTI1+PeGTyoPzYFrNVU24azsgcw/UUlkXCsLPv/2Jb3
muaywdL+17vr5uvz17enFf/6r62FQDKIWyadADj/gs//2lr8aEHUg7p40Wl6DWQBrYJ9O+gX9L2V
n6DnX1uLH0nAQRekHHjovyluIR2HZY5CC70odJ1QJzY5Ud+uFWTncObwkfSeW0tYT4mxUarcwulh
wPwKI5nhltFhA0Js+NYE0haTWsQH5xLqUGa6xVwfCOLyGQBuemqKeqa1j38/eH+qtf06vfm3/7oB
HE+3z5dY/g/7K0oqaZH983+9Xmwvv/hrscl/MGqh40l7XzesF02UX4tNRuALpBtnOMQ5mE7a79QI
kRU4faj8QeagO7EoD/9ebMiCIepJiJfpowI9/htx/P1EnmH/YnoH5MAAjPXiOfIq6/bboB7NZJBd
edYgKWBggl4WWtV9/IVVt8YWb121xp9W7N/qUZbaNG8Fr4aOZHSoX7ZydOsfzNq0VupkwfKUDTe3
lG0+xZIdd+1dK5aBkxbBhdZiIybJu6BASEqucCqqJaFfG6NR2Xk81lhXF4+TWGnrGt0Wvdcy5++v
2v/ugD8CGsI6n4bFHLXuuv3nv78Rtv7r934tWeWPxYpPMySmYsS619m88gc6mQyrkM4khSAJ+b1k
zT8YK+KbiTMETF1+7feS5UciRFFkkPnDwOT+zor9ABGMXJUFZBAxWlA95nLUvlqxbVGE8eSrCuhU
ZCFrSe9xeajutMhWi/IOB4jE9ov8tsM+Fn5KgBdfGoHMF+nK43ew1RWcfacuzNxXL/KDZPqDxh5N
RARaAEgC1sZe7+19YbKGWioSCG6ZoAfZNn2+0WpU59PpGWSrgI2y/yS0rWSH6XxZljVTT6NDg7m4
m2Zx2hoAF1INiZnS/CJJtWgPAIxoSJ4BwE/B5+I8p3S0Pwnyl/PsN64xGHC8k76C4aLEKzdAttbB
KwnyD6R7B4ryWoadrpsJKP5yntDhEff0ZdKfD/63cvn/F44DHSwJCTl6aeCyTMRxzE+32kL5+8d5
Uf8o0uT14fDhn/m581g9fyz5ubzwXoG7L3Xsz7Pi5SdM0jkPtMVXYfnJXym/IJv80tJhW+bYKIou
If6vs4KWIftVR5ELCVX2CvJvf+OseJvDmgzzX/4SDjBIgqG5tOQtrzZeagamOvhVeN/hoW6jyPow
n8iSlwP2VVXx/hJHFWkrKW0tzVzCBeb5tX9IL3qDKw0uBnqfb1fO1s+udFy/pAaTT8vkSoVXby7T
n4fNv5xzfvwgzDP4jPhYQsZ6+66CvMsTNRzC+wFxALs7n+/9lXhbnkerzx9DXt7I79bGX2/s1YX4
+K8/iiqNZlzKY3ifq44SetlsG6saN6bncLXtbVr0u3ZX7v1LnOntbju59bnC3M/WXXOVbKnRVmgY
SMapXt6Hb/fVXS0/f71UYmYRczqF97W5YcKXbFbFn5bH7M0b3PrreNc/jSoC3afe+tvM+f3LOArB
Ye3LamVwWXEnufXtuJ0PcWxD2//S76WdbzeXTe/ExNDd7hSw4ehY+nltLOiXo5GeCgCbt48sVEKM
1Wwb3kvf8h4rK7t4KpzuEaaQeluDnLpIVpHsaYB+nj9fAssfPl4Bry98tC0tuZZrUVqW2uQtwFbU
su++nfRmXQrUz65ytDMXiyAO5D6812sbRmb5KFY2PS80LrggvE7gl5Hg9MqJbfqiVv7+ukuKTI5K
z2G5r1crCbJZbIKnDO/VzKvzpl0FwTR7g2mVdkk7mV6BAuXV0K8yDQfdadwiHQuktNbbvSEJqdNF
JJhB39WOGI7FWSqp51abQL8fjZtYqJ9wWrrDtT72MsSWYGouWDjhRzEZ4cYoDMuWeiFajQpcyby5
n6e58aS5DE7kDi9a9p895VG4yKXQmEZRDu/ltXDRXoIFuI4c6RxR8bvpWXpEMucUyGX5i59d8Shu
5LQ7enw0w3vlRjUd3HMFW/UyL7DNC0hc5gOS958v06NK49cG+f0lj2KCP6V1X1dSeF952ddq43uT
6XTeuEoP0JoaB0ZqfznbDGY8xG4mR0ndBRlrOn2yiVDMDuxhE67TbbNJ1/zv5EJw5f0phsdHAeSl
Gwq9DxnTY8+B2ezFMG+5x/ow761zukInADAvWeDxe1+I7OhDa6hkHmO9praoFLWOovvMhuG8rnv7
LLkuruvvbWnPduUI3jf4mtUX83Heh+500d5LgJA8DLj2E+bv5krfTpfyjUg4L53pPnDxqY5tP7CN
rbCSbsbLaiMatv8noP5HAOrfa9VNJO8KQsdl9z259O3YHvaTXdqAGoLLr4N9Cs324hz92RMereU0
rCQRBaPwXrM7L9z2bn4h2POqctDZAc3rDdeiaie78Mbcqggwr2bHt2U3W6nPul074ZNo+/yzugGJ
a4PBOnVGfHRgvv4ARwsfs5g5x+gkvGe0fph2Yug0d2CL1v2mLVx6hma7HnfSTjwAybi0DqV24ga0
5QKfvZ+jfUCDfRB7nxWQ2OVB3YWPqYs8nFPvh8vEuTU2sTvuTTdx7utd4yIawqKodpXT7pqzcFXv
x6v8+fLrt/Eq9bBBd2LngbGuqzwiSw35fLTjs+Jevm72g2iXZ8O+O7GNjxQSfm5jE6AGeegixnAs
CY1hF5x+dFDuWxcjgm0tu/ra+qatJBdx+5XhEZNLT7+Zve4i+t467ZfA/fF5JDmCbv51C6S10LzI
lLmVt2eCHAbCZOpxdB/dyXfyn8K1+h1N/XaXZx5QHJWRu2IP2YkHP4IFvr/qUXIxN0Gi0WKL7uNV
eaFtBPuyObRr4En7U1vo5KWOcoka2R3LF7hUcp63dnZGRPBX0Tb3/HMC5ymStfzhinz1Po8yiEqx
kAwo8uheXfu70UWW7tx3Wnc8wKZ1hPPxWfCmR3GLjIBb28O2uUlciKD3J77qhxvz1V0cZRjGlKW0
yXloNuV6WJebeZ0+hxfhs3Ue7DQPjshZjz7jmX8uEjvXn1/9iCj019el5YHEKpUd+jpv11Se5qOE
w0N0z+DOTd34InWjfeqGruBETvljeKzczvXtcifvA7du3TMTy+kTSwyjyo9iw4JGWmY4CM0eT1U6
C89xlXfwsH3O7Mh+uDl7vltF5/TIXFZc40DGs5+3Z8+Gvce+3JbczPFk29utsRm3L7eqkzkXsiM6
2S6zH/T1U2PHq2x9SwwJV9de4mwOobtK7Ox/U3dmO5Lj6rV+Fb+ADM2iLk1NMUdGTpWZN0IOVRQ1
kZREUdLTe0X72Nh728eGz91BA92FzsoYJIr8p/UtvN7+IfPx/Wb69cryp45e0fDEb+bHBJP96Ug9
emZ4i5F+3M5RfhTFx62h1w2/G9A8okHqFza9LSnkB/n5OqcmG5MyTVqaFGv68Dt/eH/8ztYrqamb
bTmn56udBNRNBD3OaXi4nv3s47lKPPqnwTc9v36kij6/wv6Ffg/pmlzPG/X3Hd0J+txSvD91co++
5eUeaKy/LoCTh0mV4lUBacQ2+fv6EeHD3UTa0afLSn/OHxu+Qnq00uzxSgd6QhWIBvs0vx1eBTX0
jO/zg8mr/GX3w3KCD9cmku5edFImP29l9vpR7jkVyQOMX7DTPkFDkIjkimt5Xx3L8Qv3A9oO2uE7
w2eL7gN6Oz+lc3reT/S5WOjHWnwck58l9fC/PhZ8KTvZsGviLI/xycfi+oFMDTFXnORdUmz4hs15
oo8h7ur6EOJVusRP8dzleP2JZj6daHP/w3cWZFlBaLIcvCR5yg6XkDbF/iFf6PvuBR/VS4o52Y/0
AUUxrNvTr8vTsU0u9OG0YTmfdgdI+BOVZofTIXs8EXqI0zdFjztNn4ZsH2QnvEmCSIsmJZbXn0+S
jgkiUtjC0eLdpz5W3APmRg+EYns/a3rpabYLEEsI3AqdXJ5cussq+rPlAS6od/iu0sLk1sE7UDf/
pJcX6C6eGf2okq4IceGyR/xH0gO737uavsYUdWTaJwCk0NPvKMkOsiiP2cFJ7p/st0jy1MZim5Pw
ejnhjfA5E5mcrzzN/mTpofh9D3Syy89ZJwcMCtEXbGioqD1kfVb83pJ6p7KzPtzW5Dyncz6nTj6l
u4buzkDXJe7hFU/3imV1vj7Pab4mazakL6/na0DfdhGeiDklhV1kuymN6Ov5eMMnb1JEZJlMQJSk
R51dX5uUivSPR5/efrCS749RRP90abZ7eU2yh8OKBXgp3nH5OvrndfdmKK7umtaXz9NACb28s+R9
zZfskE03cDvols2ZVYi0ovWxpDjb8U8B6CBl+Q4XWx4qylK86v31dII5/tS6f6CX7AWfbsoOZfJ0
e/sy9LikIy5IRPHk5WA4759fbdyxsCC4hLcobV9s2u7kZTj0yWHc/fe7LPzG/ovY52/2t39obbkW
CbmvsL9F2F7erOPbln6dR6yaV9wpPLD7Kjn7iYtLL5Kv52LKuv03ygZq/4vQ0z12xTR37iVP/29R
IUQrSKRdgEbu/Za/TTNlDUSLZQ2wwjv0eztjPCkL+PtgNu6pzicUoMw13BHgizJ4HWHB/ffX5a+R
/v8UE/7N2//DCRxXcRX6/XiPCd3bh7gs+wj7YMEz71LuwmuYy0NzVf/D3bi/6D++aWxDk492JgqL
//idbdiFzMQzHEwkLrMqKB9iF5o2y1GfPWb4wbeWIgFXI/qfqnz/1SqAey3GuZDPQ+jq/v3F7mBi
bxwLb2yybW//IX/8d/PmviEjkefowXom/xZy/68q1P+ix2n4bPknmnbwLP3U/yT+/NPTBMfSEe7r
/wkx93ctzOL/Iw4dotL/e1ecipbP/O8b4/iF/9P3CSIYzaOlGDuAxGFO6p7B/3urMv5nQMYAgERp
C3TYv1pC/15/xo9CEkPQE6P9fe/w4BX/o/6MFic6i0CU/Ucr6X9RgEYH/O+XDkrjUJPbGEjEgkW/
9K8hgL99TomZB9egA5OhorPAwyAE0TlManfQM3wzuWueLcz124eoNeCC2ZUIMUcoHH/9CtbJ/2JM
ltHH5Ew1JAYxnBASLwzXmrahzzwNfebWYAof+OTHSYBwndvg26KyNdVxwO7j0LBHEtvaO1cFJR1y
s0WajQaDF6iTDattIpPOiyrz3DsyQNRuVL8r5yEQXjY3wbb4yTYpNUJwodbmtRVKNXtfiQHJ7xCZ
P0D9TB81G9woJxOUp3yNwqwHjTQtY35ZMKL+POiuT8BuijJei6ul/TFrOg0l48pfQ63FN5jUAea5
BuSybP2yOfGO22IdmM3KpIpmIF8mMGi2Hj57ksueys7xi622juAxyGPTBGMSsWbKnRDu5OscH4Mx
aK+wz2BhWkVegkb2bVw3DntwqVK+gs0www7psjWYpAE5BCXlqLqVHeBIpB4uAXTC+6lahyc9yzAj
MyN7wAJAyl6DKfeC6XffOUvqqOjKAETYqxl+MET8caz15gXNBmQ7g/Z14S+tnnVhZoDMo7UWN6d1
v+K69pMBUpjUByb8RXZ8yBq367Pabr4wYv/RL2AIo1cpitDevr2wsq62p2Xm8lqBobQh1yHIKVzB
56cm1sDl+s7jHckGowdLY2iclS+NuzYfcEONd1yGMrNgc5NMAzGJw0BopSQyenlG3bCyf8ymmlcX
Y0ko4JhIh0+q5+s+jLvSO8AOcfJ+yrklERaksAAs9oDucy819/w4lzyYpqK2QhsOBptPsrhlClAI
TaAAXqbeaSe6WuDlp46vuGNSb3YICkJk8qvwIVqnmMC3fXT6gGB+mk3remKRHmP3AVO7lmGonk22
Aw3TEMCM0t9g3VuooEPHwGebfmS2FOuRCNsZUmYNzpNBcfUz2iKSWBNEybqu1A3DiPFtNuOw45hc
SeCou60Q5ZSw5eJT+IZlC8yRpQkVyPLQAbVhMw9ouzoPZS3/ALAwgSzUC5VAlAlTyJ6tF82aaBwz
IQF8HV9HXq4mieqmTJq5B6weSL2Ls3gPLBJeqkKvSyZiweIwhvUY6lpljVVMjJbznRHtkYPrwLk+
KkYY/W67EcQ1wM0X62ic1t6RGMICKOhhqmtZK9iRLlImXqrxNErFht0IYq+djv1SQkAvmjX+iitV
7tpgljoxVTmBusVYudOlBbNyNb5Ugwg+ADmsKIFFmqDSWCZftawefBGuRWRZThZbTpwDqWLnGEJD
GIH0LiElCanb+S0klvxtkwH4cFOv9o65d3/h8wvy91DSuIcQiNfbdhh96IIhPAVamFxH7vLjUMp+
L9mAB/YuhCD2YHLC/OFNdKt1FJNBcxySgjPZTP3JGAfSBdztDJVzXAwPVFs/uP+VDZhGaDvaAgMg
pBhHp2KgSUf8SIYZAa4YSEFca9y3d/JUrQPMHnEZn5otJhfRowMv4tre2T6vj6Yy1hF9S/+FBzYk
XQwObOM4wPF9q/djtagnG88J/estm2lVTxC5EWrHf32q+JWhNIyUbI55mOJ24H35NLz9dQfFKO0d
/A28lLj3V7BC83tYBjTXu+qzAbf9uBjfOgyiMntW9cszWXFJsPeWV7hTjokTjW1SDRLlE/DT8hHW
P0eiDAzWbQELB92gYyYxssIHjhFeYMsBwpohEYCMIeESnnNyCd9Judaff72/iEN0WqKwLZoRf8OG
Nfvlr2sIw+nl2Ya4cU8Gv1rOrA3Qh8Kj98PGgJx7r/J+lnqyb2Mb1Z9j1PbpiOHjz0Z7wxsMPbev
pZs7oImZdikGgLH1ga/63jjWssdQQ/wcjcv8NGy99cplpYDBhE6hdlCnV5gpPhknbJLOJeYPNxY7
NyOJjrEDSLEz9LEkvwBOiq1oL8t6ge0PrnEICw1mbaKdDx5YFHWVgJvpwDUCAbJbIfAF7e7gY9J5
oDIKmr0FfcfzyANIo9GrgDYwvJbCfppU87iG/W7pwZcQxCCONIXbjnsMN+SuXnfa874kwYCmjVmM
lLCxvzuOYPFLcjWewkInzgNh26+ZxwL+GWpIZAjW6gY8QLFZk5X6M5CIOHPWnA9QSsVsbHJfB5Dc
COKh5bMRSjBNjaA9tiGhr/zj6ImxQCUfec3MvSTsIwdswIDtgDRhGKALOydZx+kzUo6bLBpF+NKs
r9DMc1x/8dy45Yceyu9AxSJ1oBxyBqMuOEtiqEfWfod5qi6rtcHqjrAV661C72IjAI5MmPZeRLAA
tL+Nb2s1ySyaI+s48NkCUQBEgH5AiymECaATqxUbt0/+LPaYb2u0A5qEdmtrcGTxDXoqiK2sYYHm
zYOsL8Rcyeo0V7exorMMliolZmIJ1FfkuLa9nTQNsqUuRPVVVi9lDwW3ZQCgNWo8qKn+paatkKG7
3AXMYTERD3Vlp/nmPl9hxev0GNJyhz8T4CYU9ho2/H7hBT5wB+13Z91t2lKZDqIus+OlTzEhBHQE
2P7MF3uYP7rpWkOAy1o49aDyuqSiB5qubytsg0FkHWZ7W0Bi13s8r3VhLWuYaUfup/i+V4sqgd1K
/1nDKBmH4uTdDIA+BTNzmQSlih+AylOPzhga9PlaO+1JS57gA+kWrF+9XQOPFHSvWr6krBt5iqn8
CBW8yO93M/Tdt5J5mK0xBMRZOLLsG8z8wioRhi2Xbezaa4zJ/Rx79Vyh6WTZt4GUw69h9UNFhxmw
TMIjABNg3QUkvMAxEq7udIji8ge503rB8Lw52/3UJqLxnZRI2d24rQQwq4rtYYvgZGUHkgeOvHBK
S197BeaSsV59zEuXdq/ywa6HZyDcfVRWLSFSHYLv38e9VUQ6GNIlAANw25jZz3MXQvYMwRhflHXk
HWn2QT86Ry+so53BfvWzaCGxJGvrWothxjJlzcmJhy3HvuhA0+bfG/+LWRJZWXGXbj42mQr6nzV1
pxU6g4pHMPWuJ4BKGYc1EDD+FaTQoL2nEJFpxIpCngUHOLRumjaHrMKi0BUPTz3Qt8nqIWIMCQgv
sonWj9m1Jlq3LmcJGyL2iIkxk0bBvGX9YqrfdSCCzACqVEDYCLuE6m7lq1c0k6dOwjITkXpabmZ9
kMaNb7KEfQHMRPMxbKzLXQ/xjRduHsB3bbNJYf8Hbn17maGCDUt/oiG36v1mYmi3Vj8Nm3X9zdwu
/CEysgsrBC9SMljaNB7kpXUJiE1ZmmJxasjkTBjxFASmCfExziRSl38wos2hH4siijP5bWrMeAa1
Q9x8gKwS04tXxQeIzCobtg1DUz3HCBmBAAn4PhQBOpkTAtBp1WFWr3ghEvV/cKI/bu4AwA2OMoop
5cscA2hi+2h0uvDkwbHs6t0w4DTB6Ht381dYoyCqwa6mluhXG08wmAFdlgXjTxTrbxhOIPYKLHh2
NxI0FQNTORB8tnDCdtkP+ezWXyGwiqlm9WfUbjj9tg4VVa2uA54xaB99n66Bxkkr/SpBqIHSJgmh
e27sFoAWG+WnKTp3fe9C+gyFIzwfwCWy2+rV9mFiR2XckiMDlDwRkk0Ild0kRvSNsQBh8qXHPjog
t6PM6mXObfeT1C2+Xw014HRfEQjiDzC0qKhViXhX+lzelj4yiXZadeyqpsdtAndvaOP5oGHXnXB7
fVp7Eu58pWw4hkcunUfTApkHR68g/CTt+FL3vpvbUbNl66Qh3WxCiCdVCRiJDTuYPNrkoxUhpsRc
0/2m/vY4QdVFhfoB2muQpRv124wWAl01dBRgroZiCqJ/ggWTvs3wSketk4fuYbNcuCIoUmOx6fJ1
xKyfhLgXEFCDaImuclP7hg9+EUcwcV3a+HsGFi1pQt0nvo/7NA5uuZ9x1O1az3puBHihFlGH0jf2
bvJ4eJ0bdbZ8ZyssuLAdIMtgaSvuE+E+XEhGFqM8ZA1u0moIvQ0uI+RKDjBDSNLZngU+ljMicDjQ
b/ZjCRzxLzP1qKSVyw00hU+MM7QvvcEQx+TLx9Hy6mfmu24x+4P3jrxqzBdi/8BLKTwAfoi9MIIK
f7Gumy0uHTyoDEGk1TNLJlLW/b4Ju3XvCG+AvU711Sz8BPMP8qvEcBtFuI776NzHGnl8aEIMagzl
6CRTwKAObUdYK7htUwQTRqNp3Er/ZPypfzQ+mXKM1yhYr91HTtzGzud4m3ZNu5XZ3Y3nOJcM4Zn1
EfWVPkfxjJJ7Z82/S/DRXz3udCnpOEaULRPssH8xHJayfMWQW39puW2KLQxgx41xkRNIu3ZqFtKm
HkfMU+JihrZhDyby+nRbx+AKEgccIUIYgYPfNBmM1zcV7eGleYa4vEsqQEkuIG03SWV5cJhZO3Xh
7toVg8R4KHWQxSeVvf30PrhZ9VLNt2VtrWK556EIVuB97E8BEm+lv/zKB+hgcFdoUiFIRdZT9WCB
QRyLqZj7zAu86DAPWIQ80CeBB9s00nkPoEdLAlI7Bx4oH+t/Rawz+W+raVmi6qWhsHa2f/VWNBRG
ldFzO0b2jcHU4lTHEsWFxVgIzOMtmdnKjrxvbrMC6ZdNoZf3bvuLQMa9I74EQmsmUdJOat6bGRw3
UimDbSPkKg/XpXzAt+OZGsUFUm4QqbVngqet9t+H0N/oEjaVplr68UPf9xt01O74JQAlTPoaM1OI
0MqGBjYiEa17hfgsBPnfMNAIJss+9iEYcgTmsvdoI775Xjs/jcRlyNlrMEyk8NbHSjAnQy7c7EQf
ACvCan1CijplImLRfq6cMdWDaWC20YlHr19xDPjYZ2EU1m67rp0GAKiC5qJLMv8Afox9vFPuLmpa
9tShNQ27MdJni/Ctt8kLl52INXzkhl5eO6tRGI/yJWbkhf/Be7vMq6gz+YQkEiFTjKYcirJ5pSNn
121Cp8oFPiQeTQ99sYzaU7sG9Qm6qnxwIcerW7A49RBsJz/of9vx7ByZqbZTaVxDHRA+dl6zTIgS
NKr6gKGlcc3Gnd87DDYEfkehfv4WizdmZV1+zWrURTt05wFp1biN4jpES3+LwjX8U4YEambG9AnW
V8HNGkpegGi+wdZ6ZvKj74P2hEvCAeMmfgG/KiDm7Wq8RQiyHzSSKFTIS8wYo5iQaARFDhTlGtr5
EA8B2BYB/LrhQO7gA219hIUeOynQ3UG6VWoFDKpW9aOpxgV8kj4qDKp0SRx0poj7yII0U1lvsQQq
zA62KhXApT0BIbSAP84wRgF48N3cqc9H6M1iXF+gv5ogcLG4PIi1nQYCtaxb3bkQAD9leirVBejs
8rLEzZggUAU2bOn9D7HiQ40zq0fUL1S4c6XqHjeEy1lfOdZLOCHtqIZlSrUbNUV/z/5tpu3cqnGK
ro29j5U97fC5qn28oEiEGkJ79ud2KJg/8T/txlsU16WTm2ZqMWHWjcWsuvV9lNhUbECcW4oNzf8O
XQV2ndjIJwlEk9UgI++2YCK7cOzFnS6j3mAatWY19yFf53pyfmAb2b9ORI4tzBB1/OhIYl/VVtvf
fQxqWjCTAeY4kf9bo0yEafGVQWkNzxq91n0ea1Re3LINUBhZ5CtKS+WX7mtxKWu4A/RTJE5MTiph
pjffPNa/POY3F8O42ml4oN31dYsACWfxH93FhoRvqZd3wiUATbNPviCIrY4S7KZdgwO5SxboXB/H
wKqf5rHE5iqUTEx3T6BBXz2IxQFwSVUcGkAcLqJCNkxZ19uwbBQOOQMgwI+y1vzLaww8MXGcMFiP
uF0NQsSGHtbs1YBhjxwgvnGILl5oNevRbMDhFxXsqSnvwgwUKjijyQhuVU7FcZjUznwE1Unt2RrP
f3zs/YXHVHztlzp6RCWtOTuyYZ+tqySnLaYz7kC6IZkrMv/qHHa3+8DZPqCe9uyzsDzGobbSdrXc
3I2ZOQiYCCXauz/ilmX91lJ01LX5w6jY/OB20XIQsIxPQhhBFaWjsO812xlcZVbMqCWe6qgpbxZu
HQLONX5wF6iZIRhGn1K38ixLuzxg3+wuVeN4WReo5YpHZKLRyqafGEGOFLAxdOMvK7CffBROT6CQ
/JpAy+DehlhntufUDpYlje6Avcr96eCcmADv9HHnGrYtrO0Hr2NHFA7b58nxXUQ4bmo30UtoJNgj
4DEn9spyx5kwewOYe+rgici81U0DBKkQIFQsqWBNREESz+/Th0WgZmzf0iB4XOVhFmx6GiyCpQOz
xrliLra8dsvnujdJBV3lQXnunLbT+orh6jehYow0BDob+zkXyDSpU9rzGVQjTsuy2+Eh3zDNaZVn
OU1Q0qGAfYxglwlqRitx4Q1CMY8wYNOrKHHrqd5Dbzvt1mUEOHoASNCOm4MYygkUI2ynOLf9rzmq
67RiONW5dm+eUGanQCbzZ7ibudxjhRw2/3doy+EpbEYr2xofZVcPSdK2AvLrQaqyM9UCrsVUN0lY
BW6GvAmTAJFuzqaPUVftJlAJVdAjQ6zrNw2SUBpVvv1Q15N15spyMACzaT8jeoivmGQBHJXPzx1v
ndQZYXhirZh7UtPkJCrw2lyFZXWbJ1QGbBNZ6eiN540hWh9blGa1Htg+HkNx7lEnyqPBIEfykEAP
AtceurNkCB207P/6ZlgOz0u/PsY9wmDYK/gUMSUiOqUGes+a3LhCazawo4QHy6HULtrMUS8vphZ7
V9S/5MjOs7R+JLy2U4uDgGXDOfNis/FmrxikmaNpTZhdRjtQvMLUZgSRXUC+SAhjCvhhvqF8o5IZ
CiQkSKTarx4jiSzvMXnn5mJBbXfTXWZB4XabpYcFYDqUmz0MhyBVSOrNUgCozBZtYk8QuhhyrfBw
J74rOVTDTbcnXXSapjEfXfEGcy04z7QRUlxFksZHi7TmIkNqUNIQrZ9c+duYBw0UzI7a7BSNh7Nf
i+clqHHGDai39l546mM4lnoDugF9VQFt5UULAC4Lz2qYx4Wtj8pdJdHpLhcXHKbGe46s8R0TQMgr
0KdO2N31doJmpxRAudYrMWlXkfHoE/MCF1eQNrWw807abzXxGLaWZt6FOn4WIcIpNXnLGVN6ALgg
zyxiD6QpGejHKJTofCztfAGjkd2N+iz4KImF50G/5rE7f8wV2J0lyh21qAvs9jptJvcu15Zkrxeg
cxEa1gWPvzfQlFCbg5VeY8fPiBF/Mb5ckUTAyccT1RPX/c+KXs2lAQIi13bUn33L+YlKyLBjmdoc
8y7DJItYbf3OeBrzljCixKmJMW6NJRE53BTrPcSP2z5vffkzT92+Eu5LqUo/FY39uJW+OMBZvD4N
HbLW2KlTN+4/YQSE2lWHnAYWLWhblf64bzwIxFZYR1BMfPenDfwsZEDsYCJ4NLiW89068pk1/HPm
3DkwaTk7uCe0gGi16BIhGD2yiQWFh1DtBIzvgAlkYnajiIFRC7f4unruj9fN7VNju8teWGpNgkrK
m0cU1AB9JVJW6SpBYj7c2ObCNrfX73zBMXIyzACN9Iwt3ezbzkjqwVypcDs0beZQsA+5SAcswh5L
3AYCD7EXOKTQNaylVcOgYy4wlbhvzfbeaec0Mp1v8KKhsAE+wG35KjQWIA/KJnfa+n0V/g3Xe794
fhb09+UJy2dvVXaGimoxNvxpAax4qdHWU7ovH3iFvzTr7jioEV5So3xEF+3RW4Zcu9VeBvCUdV0M
RoEf4XQzPqGS09EvMRmqqwcdO68Ww6Mul33TAEi1KcwgtwsGDC3na+zsfYCnYcbSKIyuz9Ime6id
npzQa2GX1R2WEYN/XpNBeEC3uHEfllo4FL0zDAaj+piC2X5ooSdFrqjC12ro32A0jRC4l+9qsR6C
BhABZ3zyVYVhns3ZG3QZK2SCGXq48s3e6ksFf2Wrm1IcUenSyhe70lDrSLg9h97FcySm/dfV3cNF
er2wUuzExMtkINzPeHeXC6zoY7lQyxq2fG1Q+B6sgTQHIEA0Qq3yLbhHF4GFKAr0oTTUAj4xmo1Z
uy7vXWUDtryVZxcpSTDbdjYo+J2j/4PyDjQLUsRXhuZATlR0YKSKj2p0OLI3r49+odgFAhGrOawk
J3MF9+GoNsRyoHZByRBOPEcZQb75wzo9LJEP0FjN+TmGShxVgqhGpRQyjtYLC9RQ+B4cpzCfXDih
UjQN5auvavOFMR0FDitqKljkffvJwwCZOGJrv8SeL+8OlfY4yGxBOAdjp58wnDF9CPAwmi22TmFZ
wmbEYOjXdjbM2EuUlarZjzIPdwZC6TqDThinN0ITv3TSaByyQKNKzFCp4HP0xOH8uJsj4Br9UX/7
TYOqAhpQqEdQrfkedzBBRChQMNd9qowYsGkEwcE13aPThTPaFRYSrPXVL/uDAkCIatt+CPXWZG4k
26Qr1Wtb6Qczuy9oczY0lOjtW1DwpMphw77fhjVVAfkemHKQdNsYEK9D8azFHB2IXz9OW7gnZezl
WnklHMWclWp/u7lyk1kHc+TDMAM83q6Yee+d93mCP5KB7RkIWuii+XZzC3BHowioso7D1GxmEZT+
M+hmKL7C6nKEu2XZpAspLw2Qh1GPgsQIHFI1VRPF6bObKwhCYS2ZCx18jMT50DP8pwb0C7NZcocO
9fTKhP6O7QleDjHaJGGQzT7jWMfeQ6WNzEU7os3T2t9hw7udBZIW9SP03qKmihA6wI+SbJh6bdvj
MM0p0ybci6h+hyV81jWti1BxugyW8eANoZx8G9UjKR2k08HjFEbDlS3wxhvKJTwNwsfs7ITSNeDG
E8X26R1IHyWRYSJFf7k6TDP3881RYhc3CN3RGkehvEQiGoWiSwZGXp24Hi+9bIJzNfHjCHZmFvVs
55TLtfaxDO37QVMiyRjqJuvEmKEryenceAOqO+jONm59hasR5jlH26V1tPbwXeVNrtGMzyoYECUN
Ad4LbXC+bwkK0nYILbuF1ICW7XwKWv9p3uYwWwJzUx6mQezIfoURuk0DJn38S1R7Pruf3oIShehA
18Y0+ur27dlmPib8vbhNHB/JSrR6yHDgvNWjQovk7q5tqVHT9F5nTy5t9yCYdLzfmytLlZYKnXkK
KZ2Y957Q8CBeli1cqVRjC0Cp7zlD4gRzA+gpsRznBA/TypIoQyh0mQYGK+88GGMzpKiRD5+1BPQa
t23cflUowy23EWUieHqj0GgK/NAE5wk5qICZL+y0HnC+l8N1sMT6ZwMiacjQRpeoxXfgQO2AvR2g
aCv7GSy9BW0QkXRMCehSgsGCo3YwISAM16h6V9Iw7zKBcSAfXTS8EE1j3Tf8tARc6Md5KGMErsxV
NeBpJOgPPauA6YzRykZhPoh1CEg6PKQLEcKlF3S/TQA6ylBXBTcQrgVDWpYC5arA88cprUmNbAHu
aLPDFzpMZvHfemU2+xCvzuYhrFl8B0TlEOv9yjEYgXUMm6OQwgZ7TY1T8xm6NhI/YFKCXMC4/lpU
8EAGWK768xwmbdjzYmpGAw64jzmPWqrdWJZljeWk2QfYsPLBamDhAq78tGGY1MZZmti9Q/YY4njc
5ih47ljzxoYoD+sKxW2nTNxOgwvYeA/EdD9eqVML0zUdrQFbvaEpLg7MIpIk2A319upzTcgfkPzc
+/vP4THuxxcj4SxoVJVbrPyufO0UXRsVcT0UckYMPLSnNeBOWtYOhoprwe8WUOD2bxwVxcjN0ZiA
smrGD/t62vZOBybqoGKM9ETT8qq2YCeHRRzLf+XuPLojt5Yt/V96jrfgzaAnANIzyaIpxwmWpCrB
e49f/z5Qd/VjgtmJpoZ975LEKprgcXHiROzYu5F5vBH2nvp0BPhsDfIp1YLANeZJyrRMIa1d7SpB
gTpqsGCOVIo/M8G8D2Qr5Y1UHvuCGI/X0YCDm+CGjGVoLgUfP6rLxdyjxwnpG0P66tUG/niQ9XOC
UKdLZnIEphCB/u4q9fs4tAAV++l70cS/coIO5LOrXQRd1d4oysjxG+jpw0mLvmeF9UsezejQ5u19
blTxLu/6l2AIh1NH9uuxLE266Huj2kah+Jo1EA+FQc0towjkmit6/bYRD7QMQd8o/8MwedBa07RV
B2rgQzDLQwfDJgOXxqOqpMhQjkcKcsoeecLWtUa52KgS/L2Jn+hECcaPNoh4KWf18OhLnm7rWuo7
umxFpIY9UKfIGp5No3pSM7N4gR4thkVj0h/B61n7HtYMl8JJ+ZfXQ87Yh5DSW6U2UHeppX3dgd+q
qpq3REQVNqhkH508ChDcswKQyDI7cNrJqZrmKQQo86ukKEDiftooWd9PD6Y8ik4WWxrMp4Js9178
M9Z5f9YhV1suR8+wBw9Oag7mhhLr8zSk6dmKPUq2Vkk0ONOBuFoaDd8QPEsJZsA/HSlmtyMoCube
DkQoC21IYKc/gH7JfyYwIeWPjcXjUCZjL22zRBpAAox5VG8bMRCPWpQWf06dRU4QRcRSu1MTsqUO
KvXf41AKqR7mxVdQa9oJQCNaBgrFy3aqjtPssiBg8OKzahYZpa7sLgEK6JQiOZfCKmq3n4MbqRam
PTFH9C2KiwA8U9Af5dobjjgwAmvTg02yKtgHm8yrkIOtWomoq876gvZiyC4iW2nawfzFoy+jM6PV
rA3cpNldBS1jrpb9cfBz9UnQ9PpotqmMapSgf7HSgZY3XYtQUgqyp6DI/pIrXz5ziDMnThPhMY/T
R+hfikNVCeozJY9ZwuO3VkUz/W90BzUKrnBS1ceildrODSVPcCfdjzzwPcHUnEzdf1WS/CtVxdYd
QxqxSlE4RB5PZDmEqxWeU0cdyU1xD+/NUhF+ZyX4gdwynHrMdxE8pc5QTv0BD7HVNDBCJodkgxTc
2LLJY9WFNE7iZtbjsw9VXmdRtxMTaUdVq7BltT8VaiMfZEWgHwSqDNjw+u1kxsx939fhFxiWOsL5
jFpjExh0AKa+q1H8/yoXjXHv66lR8zCsG6QeKzpDTbmBaTRGSjeQq69TFH9TTPQy+7b8xQOoeQJe
B4Ih758D3O4EpmoYfiM79kKCKNy21FKowj/5KX1+XmWhidv2L4SgEdKN+ImyRWw2bovvk5VapGiT
/ujVIksjNdS7ez2bXxd91UMjZY+D1UR3vqZpdDr3xlcl1tVz0mvJFpBCuBsseROB8RmtdEJy1LSx
TX7LjKC7zVo936RgZ5s7IygzdStLwp+taOob8kTmQR5C8d5sR5VTxw7zJDAofQXPYK/4ol1Hmr5X
qPxDPt+MjSNNsXQ/5c1rrJX9uY2leJdE9bhJWl89UWis75WhVJHcyH5l7Ee3aMP4VFZAUu0083/r
QQgKqNz0DdoWpM5HmZNmlc89Eq3b3A+42svuzhAMV7K6YJ8qgDWUZpIIxlH3yBXYs6lf1sQ/FrAL
Pd+WFBtqUD2U1Y9WK+1bym3y2NDIW8+Es6Ad6kh6tvzm3kiLu1QG0zrF8OAWqQ94Vq00pMlVo934
k1XQro8+71hHga2BQnKrrKRS6veSqwdebpeh6e3rSi32LYk3xguoK7TGb6nU5E5iQEEXMUtwtaOs
E0U0QgzRk1Cj79HEI7UresYtbfDspoddtJe0L3naxack06hXUQ0PvbQ+oT4MaZ1e7CnDDW4gEZLn
OYlKJUZ5sojNn0kgRmRQhL8UaXyeihbFeVLwm7jq7vo+ErZCh2Il3O08DzVT/T0noA+IMf+WomZu
tEa9cxMTKqCGMk2HjMk6e5BF8AJ5A3Z/CvP+/z3dEY0DN8Du1R91mLynXpnJBf6DdYc0BZkmSC8h
c6MfhXfr/8G6GwpEiWitqm+MKVB28an/YN21/wLKDvsQrGwQicKsQpsIVfQm+N//S1CU/4KqDblO
EfQTfd2W8RmulbmF9X96MzSASUiWwdiiGujMgqtdNMrMep2R7FcjyeAmAdoRNE21oxJKvssnrGm2
72bmyz8/+L3k4EdzMM6YEqZmDWvInS47MgrB8NoYRlQKZfWIIFESS1NCbiHkBqJgWU1/3bZ32ec4
D0+FKIrL3kDzBHnZhT2RqjJJduK/UhDB2huK/oKaQbRbsSIu7BggyWFMRkCY+1jXJXPRU8pfSTzh
pMfT4WH7sHe3W5tOwvN267rbs8Ofzy7/dl2Hzi/Xcc+n7cE+8DXnM388ui6f27tHPrc58iFfvT0c
Htw9nz3zzQe+1HEO/LTtzuZH8uPnL9nmfP/hZftwOPDTbH6cvZk/vT1snVe+hF/Bdua/4WP+sKF5
be/sscvX8hO/7B748SfX5Ue98jeHjb3Z8BN/uGf7cHixDxuH79lsNs7GcZz5yzZ8Pz9v/mHOHR+c
GQm/0dNsfrd3jt9oIuNLN8cDTX33jsvHjHpPMxnfyG+33ezvHGd7OG/nX5Tfbcd3Pjl/8FP3fOnx
/nm/f56niYmav9s9n1N7Nvvs8Ne3l2zRi6wtV8xadMCmUUV2JJIez9uH18P2hUFtnD+c/dF5XrG0
lL78YGlxxBoeRXLD3ti6NMY9+PaDvfl574j2ip03Br13R/mDnUW3U13WRWDMdliiH4enJ9bZYb5Z
kv3p7J4cZ43aY/7Fbxmce2jeUaZ4UlNGEwbP7usLu4V1ur1G+LkVC/Oxe2ehlgvD60IsPJ62p3lD
b89v/+e/D69bzsYDe/X8et6+nh9Km4Nzfn1lLe27HRvr8LQ77Ha7zW53Z9+zw47Oac92/nl397Yd
72znfs96c/I4Fq7zeHJszufm+OicTuy+436lDW51IyzoBFSx6zySBo/uD/eFc8OMre1qbeFfP+yB
eULfTdiEJweDgh/avj74G44lx/1hPvBM2xP/O9g7PppPtW8zwuPfe+rh9t/ufr//u7cfn9e2yJvW
1609snDAKYiGiNTDI17q5WHr/L2n03m7286Tft7i49zn8+wmWRgWYmPjA535j+7D9sV9OTyd3R85
vm1n/zj9ueUHMJSHnb17+dIxfS5e5OmwY99tjuzzwt7c/xHZx2eW2nVl231kQ7zSk7u5x5NsXXvv
bh7xQ8fz7GBub1Vt3uu3xrlorARvPCgSOxWHfaZ53N12Nr/3z93WfvrHMzM8nOjJcU9bfokNfvf2
bwBh+cqvsLiDJmPs0fViqn/g3s/Mwnn2azSKP7jO6XDAW+9fOS04azw+t8Rusylxr9stc87Vs59v
AfcHi7N9dQ8PDzhs9s3Dk2/b39lFW9aEW2Jz5BT+wGsf7TdfdtgdHg5Pvw++/ftp/qF/vjy8hvbL
ZP/p2wecHX7o4Yk//v7NbsTn7+nZxsfy38f98+Z5/7eDy98/2y/cIoNt+/aOo/r97v7++/1xv/l6
OO5/PT9yUziPXAfOZvPs2n/ccRHtH0/uM0eUBvHjHT77uGfqXWb1bZoZ+d9MN5crFrlb9mfu5fPJ
2W/uOepvX/jtmb+encKze3r88YON6PxaWZHb3ksWF1eMSSFHMLhiuCVP/MPe3Z1drjyOvu24x38u
OWdlH0jW7X0gi4v7Ju7QXIEClQmaN/r5gfPPUZutzrd3aXOK7D/nux53ybk42Hwh3mH7NN/KLDQL
z0dPfMPBvicg2PLR/L2Hw+6e/+6fmTT36Dy+BTZM63a+NTlR95zcw1u4sD8eOZDzVt/Oe/BhO7vT
wN6zhZh+vPWW9nTnNC+ju/9xJtJx9w8u33N7Aebb4X/OJByhxLMmvP+6jsQakgHz5985w26aLF9s
s1lqV+jcsSm6uauw2dy2crnK/7FCb5+hEvbJ8DlfWsm9uvBMJa1tL4usjdcKKAdlQ/LqDxQ1gF0I
KxrSH0dFewwU0MjoQqXPA+HSXiJNBhgoeN+AZqjb0OyHbZB00j/Puv8rseA1Kwgp04gL8SkgwcWo
pNYMyYp4gC7UQP4uhmV6aIphcj87dzTZWppm8AghPF+GzVVJugwh2wpNAhV8TAC2C33XStNaO7fG
nPxM2Qcvt21eXpHzekGbDCIPHTreUcjnXs6flSllkXYQS+ZlJh9FodTcro6js9jSU/ppU7PcgTRL
VcxX82IS5SIlEdgCzqD5qSC1mE30X7aFU0dpstLr/nEX0jANSRGdyvCF8jK8HJVW6JkpZCk19LAm
Bx1G+p7cX3On0kz00Fe5sb89tCv74709Y+HboBebcr3DHvmeqdinEkpRCOvo4YqdK6ulzyoC4IsZ
nm4tptBLTTTKcvLMlN4DOBWjKUJUDKzoq+J3a0QF1yZRM2gyR6IQja4l4y/5Zd2s564If5Rjt+0q
+T7QdbqDVEo2+mCqKw7q6uDggqDCNze864uj3KlgfpuQhhgpaSntWZG8CRvZsH3kCFfO8zVTsMCB
54ELgdfP4lKQBE2LhQEuxbESkUSWE/2+jibqV6lfrRywOaS7dLsM5Z2pxQHrJqOoaolRkZ96CALD
p54ylt9mlU5w9nH5jYzjj8/vxvcmP0wkVGF9LDGRgUidH8TYFjqGNfbEa3teh7jJhJ5WgWd6sRdr
q0CgEzFoGnas9kucU2UXzEx5+BdjYbNzmHW4sZeEsZ7mgSOZgRl5DfRTGXJ9G3a5vpKyuLbVdSqH
JKXg14aF4dJfkKGmD7Wk+UyoLEV3TCuJj4meen+nRU1jEf6q+RcnmanDHVr8RDigLy1GAiW3UFdm
gLah75Ku/QlVyJ9yKa+Rwl5bJnL7IvwquFzZmI/Cu2sfcYXA77W5NOXRVNOnNRJ4CRXH28skXb5+
53uEpA6iKQpEzfNFsvC4gWCGbTJDm0qlUqjWKL0DYDzaFPT1z4BtxS50bed5cbyjSE2vQ9lltBbQ
erXiRT6OF5EIVRdlOCvewpHL8dIlxcOS0rwtAYXXH7NapVwYKG26xqqz4MP7Z8iKTqwjw7+uScvQ
A5iUGUhDXtHAF8RHMZG7bVkWykveVWdfFyho1QU0xzHgKQX7zjCCjGINQNhbh3YUypVQ6KOnQRmG
mht5UHlWsF0c+34kPhK6AQyTaNLN2vv069syaqL0nCMoAOKg6oB/t006rKz+xznHMgJP8HNbyGcs
w6NRVgZAcNwUAyhPp8rB2U4KfVa399jV8b2zsthiY1cAbipx2jzrOlrqEpnSuyfsUvC+o/Uzh/fD
vW3x6rhYYCYO2WSKZpd7CZKJTCGiLIHqgeIXLJhEOlqjVmbvo/Nh9nSFGBbJLbLi8+ffndAslz2a
2hvaAekpe8rNEQB3XEc7sU2iP5uQRtLbo7o2j2xZYHrYQlpl4RG8OKcdQuNG0qNeLdyuNIWT7Ik+
cPK0PsvdaEFC6BMFroxzze5inHrrD2VJhdZO0qw6RX2eH4qgnc5RK1QnlA3pMaEbYHN7sNcmd442
RUUkgFffaFPfTe5QmGlJexCTG0raj0ZohxauzG7G2FpgfIJMaL7ftvgxtrDmgoSi8ATiWlzGgi1C
B5lW+yWtfnXm6kC1XSWN0MTMhs+HnYTSRDA6dOeIqWuLExGr0xT3ulrYY98mGyA6LSJK2ueDaWiq
kJCj9mIib6Uu1i0b6zxX5bGwBaPod0pMb1McGY9iCWlPUokru/PKmbuwNu+idwvW+7JeD6BSbDFM
PASnQsB6jodg7riyM+b45DIwswza4MV5d6iUlRbxC+c4TIIA3YakE+tjYArpLs9SEZCYZm4KQ+9e
aMlD1SIljdR//ihYyBbJVLWQO9eVxSANcF1T3HD7035qPYNgkR9QJoIJSdbKQ17pEzTDAQpbn96Z
qIHwUCbCRi7pjeXp3dTyJtEbReoJRSWPtnKwcXYhUfMNxU74vK+GQOItuka4gevxchXNoh5r1Qf0
Tmdxd9Lbsj2kSqMdQ9WS941nNIGd0BK3Mq1XlpQUB3kHAhFTk9+qHO8GWAWlPDUNVpVWl307CUPT
7cO8PkIF1d4Pak5PgAnIs4Sua8X0h207X7o6Yos04UizhNTlgDWvzwp6ogvbp82ADqNMAW1gdOdP
riBWuF7RVBRNwq2lbwHWqdD9xJ6dwgby8LqN0J4OkWZTCiO7u23r2ojwLoSfJnIvlrSIUGm/UEOt
gB87pqW8sMtWmF47QU6Mla3ywV/OY1JnLgc0SDXENi5nLpyiwuzFtmBXIg1eF6N6EpM2PYCkr1d8
yzVTBvtfREiMi9ZYmGp6L8vzNMUU6AmbtIfgAmf8GeTiuBLeX5s8YiGOAMRplrQU7SjhQwkHuSjs
ShXDTSUQ6yJLUa4c6CtW5muGq5HJEw1j8YytfSMAbhPiwmA5Azpb0+WWp//h8ft/T35ZIgH1nM/D
BhzUCyucIsn0E3AgPfRMDqV64c+utbJPv8lnM7gKpLdmrbe3msK7w2vIaRkIPlgmtWy9Ld1TtRMr
XeSQDlmpw1ybtveW5s+/s5TRXuRNI4BnS+++wQtBl6nsFSt7bb4VL64XhkNqcvZ9+FzK+5dGpGYo
01wSYHvQc/GODvDyOVX6/GBBDTDZMB0Mu9vn9U2T4YNFWvIsBe4HrC5291QmUdKXWFR9iwmE898d
6BtzPIv+fhuiyWCfDZ2/GUPN2mViKf8t0PVZa3BDBEofP93+da5NMgsJA6FEbhY4xeX4/SxJWxOI
MM3HQPKFQog2pAd+f96IgbQV2pq8PPEil0Z0EMZhXWiouIaVTF9+H8H3UtPnpK84qWuraVhAXmnW
xHdYs2d5t2U8OEdEZWRzZlE2OADOQKr3MP9r3T5rhHHF2rW5M0FJoBw6E2Mvw4N2gO0u7XIkpZAy
P8XdWB4KPKj7+ckzSXaoxD/EkMtXm5EYlTL6eMOoTqu7HG0uYPZKuJKKvTIWpo0HFN6QhVrOXJzl
ApRZwRyjghRLekt1pFALPpsmAvsDzSF5KIV3jflWOn+3PubUQVk17/04VNJzOg6wEXiZueJvP2Y5
ZjNggzSDOgqvtnmw78yk8F5qIlxVwIO98A46fGUrlckx7zXL1sXu3uy1J/qtvU0ZGN6JXPdRt4pi
5W6ZQ4nFOed8SwgYamRaaDK6/CWmUmytBtIne9I7Wdo04KGzL+qgifRLILOu0OZtJeGh6hBmXtmY
V44BLwFwWDJcgoRYi2Mg5IEmtikIxDGNFLg2RB3wfhHeKSqCb23t8e9P71EuHpn8MzquTPrCp7Wy
MaSTiBdRgwD0fK1UWyOFlO62lfnXvpxRiEIMsmPsIA2dscVTgHzzzLfLsoLSRDfRNPLDmE3GQYVM
ZWULfZxBTJnIT/LuNkArz59/t4PwlbRTaMxgHmuh4I55UppI3gfSV6tWtF9Bn/beyujmOVqOjpM3
ZxlxX+iIXZoMYsDqfqlAlZil0LoB6f5Wtv30Z9kaiStJmUyHujicikDJ92kl1yvaKx+3K9qFvF54
5RBF4tUuzadZKfpd3+aAlSsYdHTjV1IZr1pGcqq06MZp1bWI8qPLmS3yYKWSRoZ1JtR9P8d1Tw+S
TFeTnQkyD9ayhcRB77KVlfzw2ECPTiV3y0GgIZ+ix6UVutdBwOXQEVUIGk2OmYXhjxLiGdWt4Mv4
UsYdDB6xGZAvMpKkXrsjruxZlGwIZYn/yBwtsYO0SBgoGdI7KCReudX8GIyy5UnBS16jS7hyDK84
PsokPJPhpCOHwnvgcrB008cqVKYcfL3+gl+MXyQPvH2nVvTAq3WgPcdKyjOZxiDEomQ6cwxbqOsS
uk41K1beWldmnlos+EyT0HoGjF7+MnJSwzdB86Edl9AbkDtv/ux1YvlMHCw7GWlAqOlcK/3g01cZ
k0AJnawZWE0qjJd2RZqStZKuClsb0Y+EPs9Tph09FGG9Mt3X1pZHF/hThaekpM6ff+ck4PuKPFCn
9IXWrfe1GyPF2IyS5Z2aUG2NlbjxmjF0Cnmsk+Dhn8VsNrBOBSC1c3siq34sJBp2eqhfXJqg+5fb
fvaK89NnEyhtENaQg7gcl+Sp2mhkjMuIDO9X1EjjV7Mxul2cJcmeYmbw/ba9K0MjPw/iWCMbgLbz
4qZMVCFM2zHHr+cGbRwBxcuqgq0o53s+v2SzxhZXIkMjU7zYG6GeIg7dRLltjWqF7tzQQlqgTZly
kGR6TNzbA7viU6GGY2B4OXFONl5OZDRkeuK3At1LaRo5Xh7U8E6WFP0cz6zlX81Y0bhXctesvJyu
2SXViEnlDUiy2CttA6cvLAnY7WkFtYc2VO9pYKJXNAuDr32u5ndmB93z7dFeWUbACYQABsEXHyyO
Q2fQld4IEDTMDQWul3HKixi2R8Oo9RXXcmWHmvg5JGXJF4sA0i8ndoJLzuigxLG9eppo2p7k3ah3
5h5e0siFO1lYSbJcGxpP6rl0Qq6Yx+KlPfiq/XIwLbodYMg9yMKEJJev5U+TiXju7Vmcd+AiDEA+
VaHOYACl54K8NAW1pgzhp5fBnBQm9yo9y24EgdP2X1jh3kXf4E2ydWFFhFMz1TW8SUnH3Kb0RPOE
KFn/6TyYRMGRbAQEN0gpGPLlWGA2Jkk6QnlRJtoAk4xIy/dejaipuaNmiuWKi7y2K8hOze8YggrV
XA5KnPSqDfFbCAk/d830mMJCQ+860YtRQpB3ewqvWSO/N8OnSBHzrrscXJHVka4UHO5qLP1jFlYo
hsRwp4nDUJymfmpXRndlY+CRyUJbNA9RNl14ydiQi55Wezg4u6KgJhuIMP74uURz7e2BXdnsmJiT
YuRnVXGpYTYUqkQXOed46DoDzmVwA0i/5WZoh6FXPd82dmUWmUTKklTZ0VZYGvMGacgaKGxs3Qo0
uNdFq/wrq2Y2NE8giUvWXw0+7x25scmUEpOA3l5e21NupkMwyJkddfBVxILvqjIMTnWrCRsVylF7
GOAtvj3Ma3NKUI0KhKzOeaZ5Gt6FCkETCUUqqMSYdXKUqSRuklSBT1yV15Lra5bmu+GdJb0AEgYi
CO2Ctgm7A64aEtgM9gQIu+OCpbw9sCtXjWXMRdE5NuFOWQwshew/CaBMs5thanbTqAlfJt2zYIeo
y41Al/PRKEPv+78wqs9uhePAa2lhtEotmGJMJYOsmkkMgYF8TUf9a6BD5irqpbLt60BdsXnleYbj
J6oGmwpkYakHU5tTXkcKpLS8lCQbMr2jBSHB99ELor/yVElftVSsXE0Qq4PcD+nKmfwYS88VIVwo
ETU9V8vDL6q5MSgJ1EmtMUiPrZyNdhJU/h+CV7bnyRS8TQ1Z/1ko6pWb76PXmbcrJ4U4moTC8jrK
GtUKG/KTticDGqKc4W8iJZIfby/oRy/Aq9MgDwmkjDza8n6lebINQxkiCgLq4NWfgi5wm7zOs60K
f/UrBLX+H7ctfpzQ+Z1LSs0AqUdJdh73u2MSNKkQiBURRNqEKaxiYaZ9sSBA8e2KksoWLUPasTNf
hPwcVvg1xMI1629RvKSp9Lpr8+ffWe+EXAwlOLFsET7yxDUEDqbda7D0O1afQFASQnnfu5CiFjGd
7YL0+/boPzoJ6NrZyNyS5BrIlF7a16lGECbjJOQhVg7880dcqDDTB6a5/bQlUqRkhijjvCXYLy3x
dpCtKeGWzDzLyFAqN/vRtmLq+Vt6tcdgxR19PKUK+wiw7Ax1wzEsJraOhDgamprrBNLQX1wgLjxV
sSvFHhm4Jst3fjqWP4veKHbRqKjfbg/242HBOql0k+DbkEiILQbb0vXd0u1rgxqLTlKhw38SQQr9
b6yYFPmp9AAvXQQCnBAThDa0cqS2rWM0qvedOQiHf2HERH8KsDYMC0tMTQ3OTwCRxkT2U/EFQDps
+aEodms4sCsnn+S2TKrSsIANLstJ1E4hMaXF1/bRT3KtkjZHS0r9A1i/4WiaEPvdHteVnU8Nbi52
GHSRfkCD1b485uW8RLC/KJukM5N7jbzXJvUH9cttU9f2IqhL8Z+EJZj0y92QQpnBewsmEMPo64MY
lapDMmFu/+6TQ1FXIqSNjfYId0Hxkx64YuUoXPExhHFMKVknwPBLXLCWxBCrigTfELlBWVGSUfyi
QoRPHnMwqhcIdLXOhv+6fFFDf6xWBv8xLiDCon11Lhmbqr5ES+WQaVFOTqirTbn4k8WAvDmTOYxO
G/hJDcwxjp98YdD+hcPBMNgCFhm3s8z9N2E4c4byCBilsnYEfsMDTE3BDwkeyZXYdXHcOXkod4Eo
5AGADyeyu1xgrwuy1FLH0BX7WnMlWNV3Ut5FKx50mdT7jxkTfyZC3sCj/tJMxgUlhgrckxE1isaC
Kw2dJ2GTixEqlTqEDNQTs2OsCF+8wRu2JdXOR69tPrmdP/waC+emFmLfENyGbgjzvj1oMGQTGPa7
3EgVN7amTa6jYcRpJvEGkHFz+zAtzu2bdcB9oFUkMqlkcC4noYKYPIyMNkQjxW+PWqmPG6iFYTcN
u7Uyw7VlfW9qPtfvLmd9UoxRS7vQbS0r3DRKYrryUOcry7pwfG8DsubEsEk0x8Nn/vw7K0hqxFoQ
RoHrhaibHSG9UT2nHgvYqpQxssRno2i8T0Zzs1FQ9FT56C+fe/EXs6iMaonemuW7vRf45wa6dDdj
B68Eq1eGZpDPk2mBoBfng1xkS6OIJ5Bgcq1hNNMTMgVKDFd/ash7WvVr+n+MAo9/e4MsHM7b0Chd
zigtbPMYuZzP3DO8IByh808HEZ7RLILZY3KMqe6lCoEnY7CQxwq6fue3JdX228Y/bBnq+ex90AoA
7fG1iyu5Qv4BSuRMdbSy8fdi5aFeD+h1xcrCo6s6WXRRJoxiARVqwQsrbRLSvJLLkuOHo985Izw2
D1E5WBtBH4RNPXJbpxmUPlD9+Cvu/MPxw7RJ8RksnEw5RV24OivKRS+OUsWRxDyQvsha0ZXfQsiD
BRWNBaNuVqpR1+xxLrjzieWAqi/OYDCpiewJ6GSMMXw40HeaLpQPiQMLYuXeXrsrpsjdW6TwATdx
DhdDK+jmqmLgNAgHwoLuldnkDtzLuDTElm6bWkQE8wKCgqDEzj8GLPiLPRrBDSYNbc+oajE/BV5W
7ARvgvtLQAKm6ajxe1B9OlE6KHe9ovUri/jhXM7mKY0Q1IHcYadeHhFZsCxi4EB22KTmTpga2Vb1
isS0iBpkqebi4+3hfjwVChEW08rmIV586/195+IKf0CEzsOtoVuhokeRQYIcBs3KpH4c1YUVeXEq
oCy2hDKGZpKKvjHrskB2M4C6kwLrsesUbcXPXDNHdnYGZtNEwfguJ1HLyJ2GsEi5ODExQ+0eGtEQ
9k4tgZgWLlsVWkMkVRIoGz8/mwpdgEBgAU+SwLo0HJBqBL8vCzBz5/pP5Gl/lHn9STgQiwTTCVcD
GR0qQJz4SyNJPiaBboqqMzKcn5aYZ8hwZMVKBu7jxqD5QdTJwPFeIhZfzGEEpYCP3g58xDJVH82E
PVoAvnb47IRhZc4RURIlMbVMTdW50geFCQvwCMHhzs/RSQnFem0/fHQfOi6RJy7tmVRc9fnz7zY5
qXpvVNC3cYVuzO0gELneIErcDx7F+tsD+nDFzYgmYiqFxwuNQssrDqVWVg1aTrekTeyvKW7TF03z
y20ZQcZUmzlCpiRRV/b7tfGBhFCo3wILoO31cnwVRNa6j76MG4VBSckYGHstI1AxCFK/cpKvmeJE
cb/wXiEvstgWWoJ0C21fVHAmpXkoAshN886UfqoADD99mObOPTBIZNTntN5in4tTGY5Fa8YuErX5
zqqTvytFX4MefFwv9gPlCDD/87W59Le1IsEaRFerW6jG+LXNp8mdBDW4o+e1PotBkZyzSajWamMf
D9el1YWf8PQxp13LC11F6qZ9rwJ7C4rUXNmLH2MRippk0Lg2aT+nvnm5LbRhDONS4FEimG34JY3b
yR6RSnFStZBPUhB5qR32nrJXg8b74/YxuDZALjFetjIxECDrS9PDVBeCMAy8h3R9gDdaju9iKBHd
f2GFpDbVfbK9NKtdWtGiFsSTpyHnInfdVilyKMJLaS2v+3HL86bBESozaxa1uMWjKjfENJOaIHLF
dvLaXd4XtbydoipO92UqN82KS5y39bviIsPAHM0okGfxiuI1eTmozs/UspygcfamUt35cTk9ZlqY
uFE156qstrP2t2fxyhEg6wcEZ86bEx4v1ipoVFXojD5yTYNoo2kkalaGkJt7HioN8hWFedcZdZ1u
bpu9Mq34Y0A3WNW5MxeL1whz8FV2UHlz+UDeH00HD8Z9WMF5zK81zF+ZVIJ/FEFn94/202JS4Woc
DcuHoLduGj+n9YzQzwF9YOpOqFt1sI/VHCGzT4+QpAppLC44KMLMRSynGrBF1m2LMA/FUIfckvei
942yn5S8++u2qSvnjcIVx5xEMeXcJYKqaQ2qAAHqq2DoDaeTOs1JJuvXvzFCJpo8B21gy+ewKBU+
eL4mdQFAI5OaiUhZ9ta04rU+7AvSJ1xj1P3I2cxA18v9P/B4o7gY5S595eVjQtrdhaa93wWjpH+/
PaAPDpL9rs0FMaJEWnmW6LasyqoZXF26Ua4pLx7ILO8QTiMNrm7uVSJ0sH7Zm3Dw90UZv0Z9aykr
W4QS6ofx8n4CKkmAPCNBaKS/HC/PuZiGz7jcjJqIbrItTEoiJ1+6ZKp9RFZStU4n5CDTKUGKz6zq
CJVyM4X6FL5Xa4QH0wpFKYXPFqLL4I8wBouhHvrELIRvgYFSU/PdG+Moi/aG0NXCryyNBA9R7FBE
fMEOYWyPow0CcaKHrNuYdej2NB3l3mjXQL6svHRDYQk5Yi9BP399MJXKz9II0uZvqRGL/vuERqNy
X6VGlf4qY7VBc6cdQ2kTCXlYQlaNUn16bIsoPIpGpEcUx6Ju/DEEWUOBnHcdCjzI2o1eixRc3PWW
TYXNrM5iMjMlREqQmN9I78jqSfe7Wvxl1fQ9fY35Rpiwc1qiEH5lZlLD7RIhgkm/sLzUOgX0gSVo
o7RZ/4wqqk6rZN5EnuemFMljtEgaq/o6qEoVPSCCLSj7xLI8EoSMJdd+lsnYIgaslP1gaPuqnPxJ
QWEoIhfjJGJiqca+QnKg3zUpUCsEac1uplqfC2SGk1qlldrjiKKRmwceOm55O0nZr6TIdBnmbVgC
v5c1z1m0gKq8EO7By+befRNaCIWUrVSHPFQQlXJTHWTJD6n1RRpalQmNuWdoPcG0Wj60EZuhFsvG
aQ0tidCzh4MmdQVFaK3vmjca9WuB+FDQOiSZsva5ziOSrnaXRUkV8JT1LGkfKHIzPOnh0MS8Ivyp
LalXRqIAK3AiV+30XR+MxEcN2+xKYQt7QN8lh1nDPng0grboOpuWGRN6b8Sv0PxpEr8fI+hBiaNg
Ih31If9eGXTr8+6CxLn5No1Kj1hFCLuo8GjWip/8hdJKLPtOKgioKrtTX0WyScVf1NrnXA9E7bc8
Taofk5RGS0t0Ah8BI9itza6SatQSyrxC+MLKkR+xYatPrJfIGyF1TttCN6fd6GtZ9tPUYjGKbfAS
AezNOeIRPSTZaieLdtOq8fSlbE1gkDuhtka0LuQoqzTkFf1GaSs7NCfZ+11XmayxlT29pm1BGEdJ
/GEiPVvTr64OU9U5foRcys8isCbp2MuFOn1Vs6r1nxULYfQXOluHxNUsT+gd2iImwzbFxvtvjs5s
O04liaJflGsxJNMr1KR5sCxLfmFJujJDQgLJlPD1vdVv/dC+dlVBZkScE2frw9JVm3PXEufEsj/D
+P21EbhHpkM3h/zlIJuj2w0usXyd6njeT3HecQIBE5jHEtB73rmFuAxbg/Ka6kFu27uWcOVLeBUb
EQ1ppJwdi4iuhTbOjW+8tk+yPSePcz3rUgQRYNQyZgyY7p5CCwAexhYnwO2lnff/glKgYh3ycsQF
lLrd5nTyhEVIx2zLuWLf3LR2dr2+47AUROKzUU50tOf9EFJTMn6wJadbFxfqIxiMBbEVFQ78zpBC
d4zZ2tnypE73CYvMnHLABvNXW4OFIzPdgyI3Zz9+iHG8jgCoyuledU7QmCszNWU/n41lLZjEapqC
KDz0fpgHt9qvw3YmtwjiS3k1cVrXeKTdZAJHQ35NkHlSgPnIqnmNe+9qJ+O7X38DjNvm+Vkrf1AJ
NI8kWt3fJu/ofajuAAjUP5okxGo77dbewKPfR+/YF7tc0zXZZvc4jhuRQIdErLV5bOthGy4DWR4w
a9x26lRNYq+3Jv/FrYfmcZpqMIVTX63Rjeuo0fkbVd7YvbQR2/i4/jArYTxkibT7zyM6OU+9hWoh
W221LDdOSGrhy0aDPL86U2eac9MUoXczxmRRZRxfzmc0QY6A7rURvp3vzXkl6JqACILX3TQs1uIu
zL3ygWT39uQ1iXpAV+vRe9ooGYOXuApadWTcZOA5IXp35UPYLyuLu70PofjN85l9f/GZKv9tCuuR
scAsRHLmn4XkQMQ1Uen4EBr/jN3aaW7GTefBAWrvLDNVJ97w5s9eLByANe3Q34pAJc2zpyrQkS43
cP44yMput5x3/dsu3a0ElJYM+Ve0V3H7VCsRR0/T4OzJG16goTuNnagiEo77ZTtTq25TugDq3eRx
EG3+3SWjax6xrVbtyQJ2Sj55ZDueOdKph+rJhJ7W/yW5rEOWCg3fA1CdxfjflVyYTqeiMx5PNc+I
Y58Cv0WeEnqbwl9624f9uhQ1mDfMqWSsv+ZFPDn6ItcxHKOTE5jCuhdLo0C4/E6AtvkHant1vqGO
DRp2N/i5WWTjBOzr0zPWzj7b89qG+4ENjWUEHzV1RWHTJCkroE8wGn9cqab0B6gD4Uba+Xc0t47T
pF08jGzKApubko9B1k7/GlWyhUwVdjzoJWyWZA+9THWbDwCCvPV20hyksTXnOF4a9s/RPYa7SgSr
D4+pJC4o7iznOdaDcX4nyjwETxha8p49wvfdTOEDwWPpdsCxA9tV2IocVcn41RYIp6/5Ktr/Ct3X
MdPKZlFMg3v31RVMzDKfZ9HPoqEw7dc47/EzBi9u7IRoc/sU6tVeCt6v/FaVPpxYTp/hLXYRfn+o
xep9xNTz3BCu/x+42Km99BBBn/p1DZ9YOi2m/18L70XsGsue4xhea2AS8y8qBXBcQRkk7XnYCbY4
E2aSg5OLcti0fpeY4LKPZOun2H3b186N+LG2XZBdvzk/uIm8dICtk3aQYcQjiiAYmqY+1fB2b+lu
NuL422b/qAT391U/eYMEoz2uWLCnqT0aCPUniOKuPElHF2eaDxJD+k310FrwBZWHHgSQk0G4gy+N
ejGfV663dx8vZpMNOXdMFqiFH6XaGlKBFlytU7aZdVZXI5ChDaRHjHeMpLikID3IrsTpQx2x1wWR
F1ta1wADVWsmS1zNGkMrFVxDhNPzV2Vz5yk8H+4MktS4XSgOvvWsi8muKJ857rw/o9/pJfW2ZPwt
66j4HRQ2/1ei7DzBPWst34gQUGCrDh3JiYzD+9DVyZom8UixSmhMH972eWvVU9ftejx7cqz7K9ux
o3Oa/cmzvxVb5sNBDpGo0joYAZ6pjkczHJNWHvMtdrqs5s88/PwOTMI3YtezKc89WNEe2WMHuVOL
4EvcWi6ROmoBNunZ+0jWoAUq0e3gICO+qJStnMk/V2If2Cjfq/pvx09TZdXaiJPP1nfAv1ZjKQqC
XmP7a5WX0ey0p1o2/E/GsNTghYKClvq1W7waYtrziywA2KYRlQoWjDpOuiyBzfigGvBtp8gDYZ8m
4xxOJx9kD5J+sqsk7WB2MO1ZcPamInBLOIREJQRH4H/98xqNbfCrVUUNJTMUsMBaG4HyUOVg7V0Q
QXU79IWfFJku1sg9dPye/T0AP+8CS6sNrjq/IR6+tUJSXUbgHlKfzaAlnaKJw2zcK9mcdLuIBw9r
VffpdmAJRMyZmQ4hRBLgkAP/WV9FiTouIGiaK2DyQYFTXEc3SVNH8hw3nOGU7olW3wpQ2/odErry
1jY990ldVhUI9zFJzGnaC4fP4oKFoFqCdKxX7B7XuTXBqxdsY3ytc/YAstJfiuc9KrST9jjvb+yS
U1wu60qRt+x94h3CThY2I3QK8HAM+eRxGzzv7yiT8rZqulamk+MXE4dhUleZzhcOxnV35W/jOdtf
0ak8ScUiK/fZm+E0pQEWh/ZNmQHu5UGN06zveS0htOKH5+YL88oRjyV17cs+C2JdnM6rbjo3mJOs
I/Ub/JXqFOTNooz9Cz9VsJz2uYQcXVM/PC+sm9TH3FZTnhZo1OWlWsUQnhRWHQXPKYZNlU854+Bd
5G35w3tw3+QqfgxRbHPWJ4aQ4zHxF9yguS3z8+4tQP/WoCjas6Ce7mEf+XDY4khVGbQ8zi6UDaC0
4B6Svr0Y9l0fmb15zQH9aHGvhmhy2RAT9Cy8X2ElljPh5ra+aBmb/oZaha5N8bPUF4YM/HecegYn
N1rJKjwLLOUfZP3223P34r+y79b/iH4pP9ZCNbc6wJt38unSH/d6Vi86F9AGHR6oN0ixznh2lK9f
jBIOZ2YLvugU2bChKHDyRBwCCgr/HLrWVVd+044v6OxBsWf0+y046En7z4Ydu+3IBlIPBbEOuQsE
t1aGjZdsrLyRcUUxqGlQF2Bwj6jyBFPsLDMlJzz6jjmJyET2d62TWF1NUlEOT4sTHfdm4R5Kx0rD
ruvJqqvSUIjyvS7YnE8xrTntSw1ReDws7ZD7Z47i7g4TRc6Kr7+HrN3MSZjKvSYnACNF8s8xnv3n
TCL5N8qAznYBHrtlszMHiJbxyH2Gwa6p6ENa75gHtOf4Xn7CIq3bDh/rurLpUpR+Cw402f0vxBJ6
oCkBd7NPwvyO86j7bEEL+9c+2+ln1wlj4MJhbAZyOJgCn9hcAcBcBznekxKc2evS5QuvS7cXf0Pd
r/fhLvOPZNrE0+x781MiklXBVjI+9skJ0mMa/fA9jlVdD6dVtmN1TFzobSlAwe1uHRrrgLBc7WdE
HCkQHrFNX7VPRgIpL7BCDzBAo3PjmMVhcFPsH6MDNJqbM9bgsNXof66rBO+dbFv30XN47Mdojus7
r/acf97crveLAPt28ocx/FiKpn4pgfg0rDQ24/UcFpRIAWLKkm54fJZLgwkXvN1atf/s4IhPcES1
x/m2bb+qbiKSZez2pnyoq0Eim7aL/nab0WzZuiVKHTchmwbnZjPfiNb2QCT1NvwrQpn/3fy+eJq5
wh/DppzeyykAKrfwrX1Fw2RubDu41Pqa3zwlf8W6WaPE/yF05c/arhyxLThya+AQlOV8nxjacIBd
aqKr2sqfNiEOqkfXay2MDqcKmMi7pBmdlnFbZmC0VRCdUS7d93BSQUg2ySgepAl43T3WLiMGVfTw
B8tau0llZCO6UpwEMWqT2JLjCjYz4k223fWO5itPK+Dm/egNE7LnJKfpHNV812kytcC2utmDQTWP
EQ9Zvkj5kA9x+YrzonlZvZk5EI3fDEaqTwZAfSQwQPoLY/sMPz74hrXS3AHDAXAJFQgWZxJTxJyM
bWO45QAOGZfnbnHlDlEznaxNkhfu9K46LEGlb2o2vKcr0zXh327xxZ2txR6c3LgsQbAm+3wdFSZ5
LoFWQrccFTsGIxD0PNvKYTjGro3UZXClBpMle/kfCCAonJPOmxu5G/hi69xPmQnGUBN3tIk13fhl
zi1S5HpalnJ/ywvoV7ecFkELMlZ5oG3iaQU53ENLcfqC5i7nw/PtbMn2RtPtvwTKL34pw6JvWk1M
l9JCUAMcPLU5/5qqbm9Y9/s5wplehSezVH2UsUUzPYIFXgjuJduBL2Bfw2xnLeuBTDffovnsoU6X
WITDsaBsD37QUDBFl5WPmbAEQQ5ku0ZRyvssv1D48t9OL8c/Ejv9X2SC7aZo5tpmU9kkfyB4df8x
CWwezdy3n3Ww+1cdH9NkqOS0vxaViLQMPP/44NYkv/L12MT8vfPGEyWgcB6Byy5e6sLH5JvlzGAO
4gXjc0O4B82+hyuC0zMaHuEgqzUlxLd2b/pNBH+XbQzuorA2H02l5B8/QkJLR9lMn6BsIMPYhvln
NrZdCGozqBsvNfMYf6AwUyTPZVLc7gC/TbrxJd4B8nAqVqvsfNvPBUWK487uYcujBhIzyQQhIKOu
ehdYswC0h5J/N+Q10KGD251lX+cgRhdjaYFYK6X536tuOOetWO/y+AcKEiLFgqAsvajIxrKL5yNV
EzRFOe71Gzb9/NGbw3VJW/qjHSbgT9U2yKW76JA8wnTpw6jLCp+F/evYbObDWzb5AkFXcnaLXT91
eor/BIXvbleJKtRLP9Xd14TF+o74iG47VWGV2LQjBePNsQxSU48bmOX/anCfm0VzBeQlsZkcsWH0
ZLUT/Zn9nlYOF7F8LRcoadnabWz9hEbZ5npyav+mGWmSqX39bj742hVvVdwRS0fPkNOQxpIgp5Gq
5bbd9TSmvWxg+vKKh59CrE1xLIeV4CPAWVxThVIP2qefYA6Epnxuhhw68U5QwjkXiXsVjyr6Llqp
r/GvU8U0CyWGO8X2hclyBG5T5/ma2VjE5SEOegz0DQMxojLZm7+rEJu+1mZKwLVOnXcKwoWKXk/1
DoHcmPHdGdbkMcTch9deE0mSqqBtTJaQ/XiDlNlB7DYwfotWTX3WT9prCGRdqL1g5g5+OvlF+wu0
UrRmcIj9PZuka29lXGwJV+FUPcek8EZp209VdPLj2T3xG/c7lRurzq03infMRay7s/TujYegCcbb
hu249aJQiV4isZrymtRILseSsrpMOYvEJSkdu5ydoo+igwlittSDgkNGMiy7zt1mfxinZkiOuy3V
zaY3E9CABZufJmIbITiG3GoaOnh1aGajL1WEUARgKijfgrzfP4bEOsOB31Ddznby3EOyjjzcjcrb
P5NQ/WfSNhIEHxXKFyLDdldH61Qe6Jn1/WQ30Tw6RDFMxXPSMwQ+2M6foPLkc2XeXR90GaHAs5zv
Ze4V4SHW8bB9ql04Y6rVxFsg4olfwaFUpzMcfeWffwwArDhXJvkKg8ro42DGfX1f89n9FSMcXrbF
KXlx9gXKfbsmX+3cNeUpdrV+JThd/pk7UZts9UX77lTcuqlDx/17F3VC6FKYdCfXhDylSTivzVGM
cxIf7Zz31cUw6x5TT0t3vy2ahJoFLn3/K5Qj40XXeiQD+Aywm0MF58qmRJV29hjHdacYc/jtL2UJ
TiA6fdcitaa075OsKUO9yNXRsW34xxy6ZeCvtvEQjQdn3+wdxfNAL7s125C1TPSqI9v5LYx6NKEP
sS1hXHw1+89IYXOG4SmuRRwfPeJ6KDbWYVuzvQo0kynwgk4mNgtai+mc6bMOTfuft0XO/1nEbeVd
gmTt/w75TMppHs3DD+Rup63ZIn9m0gOprL8epScaIjp9n+kQwXpMiU1ftpne9+Bxrld1uzhi1QcL
X7vKih3bXlZaQ4h8aaZ+PXkeNQYOmAIbcNu3Bjojy33PtZk9h//70t27fk3dttW708Kz7TaZwQsN
n9oG10Bqt7ln4qba6J5IOj9Kpz6c/2Mh3s4pwxCnP4T8zP2hNaJkYNUnxeOyEYyTMihRznnBtbse
Aks6Zxa0CUDWgUnEXZPn4zOiSktvv3Xa/Tm+wTVbOXNMk9/GH6+oplORu8uLt8vkoW/tZM/Y9evH
UReudwjIiHiaEsIbyfMGypfpcPWQq9xyphJwRnB1pzlhZPTalnWBx6MuFjfrOl3td0oqWrWAa7BN
42kO7LHfBcGdotnX5qYysXsxfT8taY/+/1LyVE04a5oYgDpb2gWHccULVeGVKVKL3YtGNAyK81z4
8X4gmLhHyszrqUhjQsfzLJxz+yF1Mznnki71ipmq/9BFa/iv9BMokO1aTNC+eYCiNGia3TmpvVA7
IGJveVkD0YrUdattJBtDNhEiTBW1Wd/2GL43srFsjOnC31fGvPhh1f1KflqQodOuA9X+Gt8hEpnf
ORY5B8GfUQhZtuvO1M+dEAKqddjB1+Uj/lG34m5qQP5+irLaGUrKRL3kKPTwoSORbJmgP3hMbE3l
xHaRKVPHAVKehlujrnLfY693ssgyaUAygz5EVK4mm9H4Wn7JvaMBsDIwWVD38ldiXPpql6XLZyQf
lxHG4M4UQvOs0kmBq+YtmPrHuaLkBWY/qKtWldQYSyGW4bCs5fLp5ZvTUO+tMPjAULpX3pSLFwPU
/Anv796mwZQnTFgdbcyxRe2727uAAVhZBNPv/4sMMHeT/tubjX0QUMlfRd4NzTExQ/0NxJ3rtF/s
/rluwjz4my6/h44ID5oDP3/oNx1yBOWd97o0krzehenTJfI67yuH8veHj8ozhi66z4fZavM30oLB
/L4vJG7NcdmwkkyUC3ltdXDknpMPKGjjM60qwHO/CLY3TNLir0aZ4CJLSjumzeyK+o60UvSkYhqW
X/0Wlxt+/x3sQe9F5ts4ZLZQrYffghBHJ6MZje89b62Z9Bo7/ha2pbIup9m5a+qfk8aWZf6kuT6n
bJ3c5QZxhO1bjMyRSPNqdMM7G+wyRJppmyfrbtS7/JX6wbMiJNZw4b6Lo4XDykSh8zzEuh5uxjzy
LAJTuwSHImoYUxKhHXuXeZBEZQUkrASHydXbP76hn8OKUlNlPePUV3ctGZYq8vHWNJCMPQqiSYIL
l6DLXLvNEcK9ve2e1E/SwCnR3nbLsecDISWDaEvDWHT/ctFKmWlbDrTCi9891zYZ1wy9vBpPidSE
vsCudJ9AHddOFuLyeRwp/w3HQVwiPrE+MrMZbx1DkV1Y0t/ztl9SxVnHetJSRduVZCPwOw7qWqat
O8s24yHZ3pa5Fi+FW5sKKdiYD61yprULIDmVznbpH0OiSb8MN88Dk2b3kbzeznsc8MLnjOxaBXrj
RyG2tXbNn5zJn3Ou/W1+bB13bG/ycNr3dOD1Ck8sI6L/1eIn8Pgna/jYjiO1vB9XSYWbZxTgLhe/
/NSK2SxLlIaGVhilkIl6VT56bMPORzMt5ljkIxK/xcrH97t5FBWmccIn+Jxq4KsuqBU63KCfjkKY
PuqRozjbassTG3dO9G/yne0ZLusy3vRxyJWzsXPjZtES2A/m4JHMRkzI55DYW0jjEnv8zzVHHmbf
dz7lX1cwtyOGxsszxrr7W20X931TTeymiwcwm6X37juEdW0zQp4JWwXnOvyZm2iJMBK0aPhBEQ1X
7Sj4L0OwHyhpZdQE2aDi4B+6R4DagYvgRyxu2bnScqTNIjTe+WJ2wlhcc6gtmUI+9G430zq/GyEH
D7jzHlTAsVH5mSPniPFRyfz3QJZc96xWf/u0OLne+UAQWmg2Gn2M2A4JMzks43ReyU6/ZuDjrGnH
I/SLakk3h8LPBcjaeBf+GVar/+4EunrFpVr+nZnNvhPl6ZZndOr2dair4NvsXWlTih6HmT/a3Gff
DfLOJvGwmmOwJO4XxvF+T728JgQAEoVUV45q1j8adFdw7ZUQgA8TbhAeZBY7//E+2oHp4YBOXC3N
RomH82Y4hkqU/XE0lbwZSZtAbrJafud+yyTA7eL8UJo1XE9RteMmrObAEXQMnRiLuwLaMZ8ZZUBk
lud1O3Xz7DdZy293rd3OQUtmIfNb9ev01OudolbkYx5kG+Nq/xjowNZZ7zS+c7PnjclBVw/Bu/As
ipAugOieahrY50gJt8+SQIjtqjKl94IdlmQAxy2pDaKODJducpnOFD91QFrkef/QaL9vONxX/UsY
5DFuaWgf6e720ZMzhktxWsXU/o16qqOs0gyr00YUAfeZ1/Qv02CD/9i5YD6j1dxFqZnYx5FvkiRD
987fNm+/VUZWAsJqzrRpKYLoAa9urw4x9/B+KKd44FASwcx63UI6xKkA3tKc82aI6huP44PJczlM
7hFOZfVSq2Jj3BOsojp2+JIk4zyPsXI/hXvmbTPuYVft6pW9rrBNW/IsCv642Q+h9vYp5YpE45i5
ab5HAnTlAcXHvQ7XNldkWCbhdahiYRnor/ZXyVf52u87S8a2TirI1IqzL1tKryRuWHdDf2IkVDyO
QJ5bNjxC91U45fyHfQ9ePz3nGFC2trfjoZTxKLNC9FgxZB57V2PN+/eBT4ADUkYaocvzOWwVZRYv
p/ZMn7oVIwbCTTBHkps40sRW4TDBBWpd/9xM5L5xG0T5UVqaiFSSmHrSyyTq22BbAY/H1rFVWiwk
E2WNZqB6ibcw+O6DofyjOVJKvoRovupcSqJDjAdKPu+qmW836XTVLdVZeLv2TqTPwaKXKguCFlMN
lQPTGtddXHNoF08wgNkLHp4yCLr3ZZv5IINfFU8tTdcfS0/Aio/oCDjY4z7/reKi39im3CNsQFwd
9RGp19z0PWXKqWWmrrKm38zM+qxv7t157b5EI4LqBkp8cGH7ev4KlyY4Ol45D/eM7tG8JpYiNw6l
IfyXLG3134a2+t0wfX2VfYh1Iu9J9Ml8VVC9TQOl+aFaevkwYffAIYYGS47Sslkkh0WqbPOIICd0
czUfUd1xCM4l03JukikyWa2qkZ9ijXj0J7jjMtXlKF8TrEcfJWzzV2eI4jltPW0/NAHR7qEuF/FE
PbHjUBn4x0dx+1vK2bwq2zlJylnt1uxA4TvBOSYNRctW9BWRR6He6d32cUorAmAYNZAez5irj0yc
urOVH4E7yd++E81PUtCgpmO8jF+eU2jqEZqg/pAja161fEBKunz2bypK0jBrqmXs8KyQWU3Yp08w
7dJjsuDVb/szd2H5Gck1mIiW3nafnKehCg8SJ0x1yPkC3QxbbsS7mvMcZJXnV9iWyQxDP+8xbKU/
ZzJLK/zAMjUgpW51zLgTRU71rwRMNf8pu5gOF/7ePOiGyvO4AahG1kLebQ9JvUh7sjWy9mDDdsi2
SEk+Wc6W6HHPuWDQxmP7t1eO+qAhYI+7asX+4rmbw9aKGNYXWWz1s7ctLkMjd0WF4/ro+gy/Bsp0
E0/dwzLlw30rPf+30XT6T4ydfJkNOK/+bmzWvRfd1v4aQ0WJjQO8xhNW5f5rGWwdG/hb5d8LZO7y
0uli+CiX7seBSA+i0pUYt+k8O1qJdJkT7guxzTVyEmLiSxhiaqlLYi7TddDT98LCxd+QFrSg3vB5
P32KhIIJpLtvaRlbifcqUXOYeeUYPFXRHtA/tcRNp/PsuU/WX+1TC4ysZ1wp6w9cdDQe27T8Z3ET
t2k5/jy54yir7rL3Sr91iMA8xEljq0wwDHBS9IIS7nnD6I1sT1XelVOvo8xIz3D3rvyh01DKuQTn
UTIQbxyxNRfZ5piFxsJOT8WYY6uof8z1qZRrueFBm8Ub/Xjz4AeMt/m2a/HQm6l4ZIWGwNzc1fLK
cyfmvubHlsRLFgSEQqpujg8Rg7RXBon9u1OsXnCMnIZZ7GIq9x6fpA4zdkkYVtGjhSjRtRttGWcr
hg3KLf0E6p6mTgw+P3I5IR8feOzZ7Chw6b2J0u/twS8357IKJHfO7cJ+xH2QvwRULnxPoZg/XX9H
2Se1swIr4wYbzblYy1c3r4L8mhjW9UEPpMScePw5zLDjcT92AexjVNdlKKjWfcOMqe1DroetM7dC
cp6k0VRM6jA1ctghqW/5AzsWy/PixdPnIidpLi45ITe6QX6nWutypEgZfDC7WznyIlNcOp+teuav
VXd21gE3j5Wiv+GjjtgZIq8ss401q+8qXLG0CDLbT6PThv96WTbhUZhFf/wcCXRm6Bxkd1M9XEW5
bYkyRCN9H+LVZceh9AvNrSRiRjLMJe4bw0IBlpgwv9+jBoLfzvAN/0G5d8shybuipwyS1fUeaKbW
fY43naEFjo/TIDZ1r5KOC7Md2tXj8TH+tQrQmci5cbqGvilUz85k66+126O/JR5wTJil7/wZ94FG
KGhI2pG2xGFTeA57hcXs5JTi4eL/4Smsb7Hff9l8bIbM1z0VXlRRk0d77JECqRvnUns9Hia7I2xy
SNdDeaxjyvR0EXSfaY1Eh8EoWb0rjDhlfCTdDhZTqIX/oTHAcUL5XL21XpxLOQ68Egz7k8fR6/3H
nqmzPuSrv74PHjclD59cPz0NXiitVR3eLCN+r1QnXfW6bkhkzKHW4I6965UnHENleZwx8xnyoHpJ
Bx8plIvQuM41P5zBn6GseFGJLTCv/ZgOuwDC0HkZlopDNtfvhsXRt9Ufu3vtVNa/1E3vnLSwkzxz
oA4qi6ZuKiVOCcaA4H+YITTLtdJonu6PeoiPLk4jtkiXi02CFo2hrcIxM8JjwAsYheUGsvGRtBdf
8T7xI+QG79IUhIgdS3wH1B6C2egzEr9jkYyJgbYqjGDJGDy5jCKYUHBXlNNx6aPGP0EGYoxdz755
62pv/V419w4pXKjMh3rahl9R4ormFnNvdVNzWrRZtP50UujK/COwyFRFGlFvvZE9Km7YVES6jva1
/pClXL/R9fhbjRpVcmBW1cQPRrYMgSEa7vQAZN6itOo4MH/YfeuDmzLoqt8YDaaJImvpZ2wylcAn
YllfUZnpcV1dCsZo4y0rtOPdgrl8zmJGXPsFImJflQ/oq9Z7wVWxf1JsLXjgbSTz8XUqFOsfR0Ps
VnQlkO8/SPZe32zh2/mMDh93h4ROGF/FLEiEpKdmoF1Eu3hPiEEjqisOk/tyVkmJA6yMKai77teI
dI+ZyqmcT4ElQh/2SgX5EUNIgh2KdrQ9yBFfEOr2zwsg542AQk/Hy5DFRowhVXWEuwx1L3mZuiF+
2md/dRAodz4mW8nDGXftercv487IbedkOCCGzM8FRukZTchVA3PMWL1WRCL4h7nrDEk/OP8oLFW7
MR8eA44c4yoa/RgziItNbJomvCiiVMgKgscGzZboRtXvUX4ZmCdXBBNR1Gad4yETIrvp8ETUWE8e
E/Fp8YlpveJu8j3kOIl1nJw4s9Mia7N4CFW+KH5RMK7LsSQ19ZoAGZepiqOFoCEeeXxX65CkMNTt
lqdq43hHO2TIc0USOA00JpMIP9deux+B8hQ7w5roTBJWF2UPrb/I/8pdcwaKCvpMKvyWuWxS4/tN
Zw7rZ9MMzW/MiH5/pJO3r0tRtuWVoNhGz6h6/ykqPFK1rNvzRE6hnlyUQte9WyloPoZ6iX8REZxg
OIJOlB+bZGeNc/e96d7Elfe37LwoONS1da72oOj6B5N05mnddODg14hxrXc/5Xyb+8pk0plxglGF
C7atdTj+0eX/qDuv5ciNLV2/ikL30MCbidn7AkAZFj2bbHeDYHdT8N7j6c8HSjPDQlUQQ92dkGLv
ULTEZCIzV65c6zcJb9sIKVCCPMBNz6Uart4TDugbwSsDhqtkiSAAeBPaO8LU1DlKFINrLCJUjPry
9R5QG6uzczFvrgmN9IbBDnlfYV8k+xE11cEF5EBLEGhP+W2EE1e7JSC38oBPivinP2SmshMF6noO
pQGJq0TUcYwkuAjmRuoVnpwonje/Ul+ue5Lo2P+Mrm53PwZVxw1T6P5zUIbTn5JHt2QbV1b8w+KS
rjY6B4vuQxmZJbIzkQEWdCTNdNjxNLjVQODcwFwg2eO5Hf+kLp8954UR9raEHPxnOrfUZfq6Ga/z
vLee0XsBwUOXWCup/E8RMGVFMH8lUTr9CHlPMSspAcfWpkanOlEYac3cwtM6RwyN5HuInitGPdIE
xV6lOkenM5x5HHVnARDN8ikFcCKKLL5Pq+5Q96Pc2KIh9xrnQBUCkEWRX23MwgJqzd2ChZLpq5Pv
0IQtb3AaE0fXEHXxSvMzDAZCqU/yHTlj/KXMicokccCNWrkg9ANyTH8CMY3u4LI2YAtDORU2oMC9
u4b4FDik9hJPszBvP8ngw58K+jWPmk7vQOV2vErzRHmIEkXN7suob5HXscJu3MtmN3yqg7pG+nSq
FKR/iqTxdmOuRA9todRUm/oRosooTlQYyV0QSp1kMzY3vIwEfROqOU/EoS71ypUbTs3Gb8KB+Gj1
VXaRqYPcQsHtVdOinqoRHzSl4Y8DKDw/i3AqBAd9tRwVg0gaox9mDlhihyxG5113vGsAceFM/zCA
lXtReQ6w1NIs4JL51Nc9NQBCNoJ6AdLQiMmPvhq8R4/s/hdCUHNpdRx6lUBADriBfqN8gwMCuiOF
EvStDAcu8qqRrF2Z9DGdVVhB6X4A0/nA+6TAyDiSayDzGoSgXppKyakT2Id2LMtJAqqEwojreVBj
yCMN4456NNmmBhPgMqqA3LkhlpImDYOW6wlAjfJZHsvwx2CC5nWSxCDLhfFXlU4pmt5dFqlgi/I+
Jsml1RrE21xJ9U9CKgPeaREKuasFqZmc0vTa3obyBoKpMMT8UQ6N6jtQs0nYDsZY7QLYuZNr+qV3
YEupySauUjLTRFCye8lszAfMGvNvplJqwrYDSPDSSuHwowtoN1FkidSbehLiB4Q5+E49++G5oLk+
8N7sy4sK0lW3kdB8bxx+L/FRnaxiPwiRByCG4umvOg79b2PhR9/TZlSeUh69v9pySEPasew5W1ZS
YbR9cNkUkzQ0LOwaHPyXJKE7I8WpRw037SYa8oZZ7MDal7LDG8nPuQ3pw5EyA863WwXFtI1fNcZN
E2nCQABPJI0qYBR9rYo4fLS82LqjgUjtpfe8SZhLXUNum7oAyWUIVR4BI/HumVSCB4gM3tJucmgP
NhQr74ceULTY1lYZqe4IKsIC8dWMB3XSU1QvxPneicQyCTdqF1CgTcB2KBspNY3b+QWqEWra6aLO
a79yvLajyoeSk3xVd5P65MfENhupyxAfIh4rW7MqSHKQca7+7KH+XYVl2shuV4l0zkMTfoGNeNHQ
OVpT+ondTaPwFSoiKz+MiKOb4SQ9KoOBaEsJAlNm/Ujc8NLJZSg4cWbdN7E3aTbP9oBUwpMkjoko
C099qExPXti1EtDwueKMLFz7rEa1UjpTT0XGmfCi8GaFwZHWG9Wju5RVFQDS8sC2R8WQriGOVTem
5QM9NqSUfN9XjQbLKKvoB+I/jXq5Hmn6TkPce1sgo6q/T6TauheyAD0Ny6J3f6l0PX0NGuO16zXj
WEO2IAO4kCPVEuy6wVG5ySqBF2pDA37DEzaLICRGeX4vjxIAAdBjNXQaj+1Em6RrN+UQjIVbiYOk
OuYEGdoZxLZ97pRe6Dd9W0nR1gqsmJMWWDr5F1DUCSCd70euRHEw/DX4lGg27SRInZPmUOFJ18YY
8IVVyuEBJTIrve670LzTwjgpXaWbEghbOWi7W8g/tLdbGAt8jFJJf0lxJtXbMZi8wR0HildbPyBd
diW+YuVOhHYyjoh+FR82KQSJ+pDsPYSlQYZRYoIhAPnsSE1GjvBLkg3YqocwQB7yZkTrpcQQ4Bpr
hOYr6FmVdmRe69elRgfaUaaxAGRsFhGqjKongcElntkCLZUbyZMAvwzUVMHk9QC03QQm0a/cK8an
PJGiWxV8ujhDB6kiU5c1eJ7mxZ+m1/EkpMJL1ZA6InlYpNG6aYxE/E4e2DcOD5eMxLSrzFupUEpp
56nm9N0XevEasmknXkIrU371mqTMZZoEoCauQv4FJeJgolMqZrfQDBQJNL/SBjTcsTpwgANxoowh
Eu8D7A9iJ1dFFqwTRe2xrSsazGWr0+iNxdq6GAW/6Xc96/1p4l4f9io1jouoCuiEKx3VJNTO2iug
EdydOTiUG3IGLpFErPPOnmpKGzszLCtKWTK8gk9UJxMSk7yTQU5lsXmvpzmwWC4h/7ZMwBTbHV/5
C1j17nZ+/gHKEROYYYKQ13cwJr2fcUEt2emUgXeHOpgJgBHMVb5Zwchh9otgNEBqJRQx0giJ3Q26
eOrPhLIbGrFyETwGatbwHhat8huKQ3pCuS1LfvpSWYGH8GKKS/C6kwJ0elY8SjlYACItSAxVQ/3Y
DmusyV1O8fjdGvWpI7tXQIX0FG018DgkkyCm1eRBDWE1OPSj9B+aWRn33Ey1ss09n443W7faiI1f
kfhXhVI4c3Qet3JEyWcTDQ0Fbc2cgEgGZno7o1FHNxjK4Zp8Jqv1vU9ve9wEaBKUiMyVwnXdcZfu
4zxXLkwqJbJtIjXPwz4fCum2hhb4q/LE6VYPzaSxeyAW7V7NJzO8NIswkyjP+41xNTV6UnzmhSB8
FizKojSBChF0vh6R7zZ9IX1LsomKmkReH/20/KgTbB5iIBQ9CcrUrijBjH8x8Au1aLhYmUZgUCiS
gbL1KcED/wnHJ7ClHW4bFsSlrVLA5LHzdsSF9n2+9awk8FbaAOsAhD8Ra4CNJVODXFC7E2nUrBLY
D+1gVf4utLlnt3HZ7oy4H+4EIUHqVfB8lqtp3SRupd37wy/p3vPwuLRCxjcRsaUHdsy0hsFaNYBW
UhviFQ+jBCBzuxfBCCpwO4tbOhSWPWmqf1kNCaDg9wdfeophLcfosijSc1T0WT3leHRcwnSNxl1m
xx7X7KaSPA5PiiHgJuZ9EQJqop7mw8umex7ytoIhuokzsCbkM5S7S735uvIbLUUDlr/RQmAFuLNX
VinL4ecqsZcGphv5luyQNX0uSYoJNnTCK7hom6TpNdS9zHGXZdQC5N4HGD5SfABNYq18qSUh/vXX
wr5w1ryVlBNdsXIgKrcqj+Ms9Sm8wpzzgXUk1CXjOtfzFQ2RpTLEPNqs72HM2qYgYhYiKUWvZhi8
gwMBDGz+UENDARwHWcqww0EbfmDxK69I6JzbhgjuSbo270FJWwhfAI+s87imCw8ZUL7TAZmQ8Eog
cRtxuAA7Z+2KDOZ2rugfM3+YzQ11cMb6vAMZX1rsQDOHfwj6hWYfMngQrkpSiuIpVYn/F9SEaGy/
v8FOJ3o83mJ/jboALaUooB1mYj9Lqo7XI+NegsZQQIqXjVuaZflgaYm/fX/k053NyEjPaEgaG7hR
zb/ZG8GnetRyKVTZ2fgjiQcfZCuXbZF/UKnl9XtiEci2gY9BOed4FIYOFavkRCu91By0GfhmptKB
lnz/yQBtvbJvTs8F2tuED3rHtANZzePhTNXyrFRgp1YNN1hDkdih9vgFao20f//znZ4JFZUNAx9y
mj2o+86f983ng8hVVUPI3eCVcnlB1gITC/Jw6ADvhJNcUdhdMVw/O6KCDBP8d4gJS+1Cibd2mbac
+SIQ+p/eSMnLaqK5plgF8R1ajWvaSOd2CMYJJjQIE/GnpbZ4jx+ESt+WvgAqF70T9WNjOoVRd9k/
2IoYEKEIL6kqq7b4liFQcrIIvuVUGiVI58YCcTSUK6Oc+36IlUtAp/BAARF/vGK9AUo3DhilAR+g
Qyy0pn0UyNVmoNpK/56q2Ptb5NxmtEQL7ACpGNFsccL0vNL80Zy3iNRZ932GLIgz+L4hbNqERGYl
kiwliuaTZimGyFdU0YxYmpTkVpuQ98I7riQ/fQ5p7YEOjQGuTMWVWWezGbHQdJ/fn+KZ8MXFgASZ
RKzE41k+/qaTZ06KBkTURlEAPqdkeLt6pPKqpNG2TDyTeoSi7lQFuOPKdM+sJhKw9JpRZCK4qItE
pZPDPDBLTnrtteY3Gdp1xF0sdXusytqtDzt68/5Uz5yGOSHDmEWRuJKWoaXurQaEXUJXC3Coq6Fr
uW0FZc2P/MwqGjJ6brqERhHCz4tpIVbjR9l85jw5lgYw73Ed7ZS6lsSt1MzvB6mGEBVIbWStzO/s
yFwEENiwCkQt/XgpPVD/Q4MXGG2TTvwK1yqmlRN74e2IL8YPQjtI1x4ep7cSSM+cEoYTSS5Qugbc
Nv9ebwJpBd/dgF7Kd42L4VBnYrdBBla4tyiarMgmnZki2n8K7iWclNkn/HioMhHlqddSpgjxzxUq
cGWDVsG6Dekk3RdglL/GkrUmVnxmgtYsDI95kEbRRFwsKWxpBJg7zkjI2rliBRYJXou380UoCh/e
oxaADwuLDTxvUMA8nmAE45wSEhP0UANyrQYQU19qa2JvpydhtlsQcVjVkHvTl3qAYmdi4VFiAiOg
HnAb9zFgviDqVjKxM6PMwnj8RfBEP38RPVvIKmmmWdw+BgDRQso0oDqBvrLrz4yCmSHC8ggoyiLS
Z8dfbBCDbiB7x60SxEh6W6Gsk7t5JTTByjY/NxAJJVL2InccO+F4IFpLqp9pGEhMPbKkYSpXDmjF
Fbnh06D46ieKWBbe8GQ/i9nI5Cv9kFHXZLrxgdgZjpuwBghSDFD+N9Cri/HbR7ccSrw4NYJP12Zf
lUXYCMF0UzIgYVaUghdbYBbbYhwG9/1RzkzMMAmLqsjdpvPMO/56PeKtfhWXvMStkt5hEhhXOMnU
W9NoA6cY/DVnnvPj8QLAxZT0bimJ38liaxiUcsAiCDWNQLxEabN6PjSbSIzy+3aolJ/vT/HMBmGK
2MFyySD4f/LyRhwfygofcgyyENpuTpshb6aP73cEeaiFacocda2FyrBV6xDcYRzYbSJ6d+YA26mO
4nHFuvI0LaD6pHGTYJuJt4C1OLueHqA1NWtnKvjaAdNGkgXKTP+JLLm8gm7aOWoVzmyaqPNXXEXO
rBzZFmKBGkaFEqWU453ShWJYlriV2Lmu+l/h/2hfp9ZS622So9lh6zHYou37K3d6reBKwaecWzpc
nss7O+jlzOqx0LY9JZt2GvCs74lAa/JKkHmd33nQdyU7LwNKuO8PfGbLmGh6mhxAk/O3FJrF9JL8
FbFBuwsa4SbS1NSui6L/cBrL9CxEL2XYVuh9L+6vvBgg8psgwKzEzHaQGj0U3oTM4CgkSaqtbNBz
W4ermQLg/EVBzB2vX6vghwVIlWepOYQ7hL0A1iWhgCS9Z0TXiBGO1xo1u51Cbv348c9p8BmxGjHZ
Ptq8td5kIkZIudrXNaD/oJruJASfNjmCiitP1HMb1JB5EpNCarxUFykzgk+Fgtw8sGQ9Nuwa5MJ3
ZUDSE/BtSd9Mr/f/YFa8pFG55dVDqD6e1YSWSg4/kN2p5kXoQnEvdPBeKGSt7MazE+ORPycf/K+5
eOojSwUmFHkG5Fs8CATYAtMjqXNrSPZxqon1wwTtZ60QdmbQ2SGFZw8fkyt8cTFMMhjlYoJkM2LX
RlsK/tYICD5H1MZPU/f9T3maybE5eKBqPFO5FZRFbEn7GIotmjrwoRqYRU44DWXyFeKXUQ7Qw8de
XnvUvZqiHJeDZ78UHlYm35XsYbF6Q2oFvk43wrY4dukm7Brxuh+QD7PCJtt7Jt0iKSxrWry0v4Hp
0pGy/dGgB5gikLeydc/EGwvVE0K6ohPbl+ll0APRxBoqB2RT+RtcdMHy+cjEv/+Vz8/5zTDzMrw5
h5HeJJ3oYX3jTdOg21U7K2vhE6lqTqpYza2WBsKF2NNSMxPkaosE4SFUy00seSLx49cJU6aeJFNS
IjIsTmuOkpxnqEwZ+hgip8BWX5SqjMGGif6hq3mivT/5c5+Y2jd3CTfn7Oh2PHdVnzCmQJPRNjSl
RHQN+pAxpv3KrM5tZAMXcQllfIW1XEQ6IMJqMrS8E9DPK795kU/rsJT9Z1y311KBsxPizTXLkwPy
FRcfEGlkEAISCUeFg7jrVUAD6dMEKwnH2VFglBB4KH0Qv48/G6Qmr5DxTMUj2A/NLRpFauvy0oL+
/P76nPtyePdwtVJ3p/awSOMrknsTRisDCY24FYClu0beGfcFdOFP/2QoVJ+tObHGAPx4Tmk91I0l
sEjF0BS3ptcENDVN8LzAivro6R8MhtUVFThSbGn5CkfLJkAamoS3o/+ybdsG10ug4m7XJOn2/aHO
rRUpGhcgWszc8It5AWZS9TqlcqMoWnqPjoV5o5uduRKr5p+yDJwoJBtzdYgbYinEnCWdPoYT+y6r
AVDaLaDRC4Jj/zmgQLUtWqg+70/r3M6g1gdWEdgSLazF9ac0MMZTnc4ZYlqZE01w46oIhzDy+mBl
sU7nRrVEZVNw8VHJWM6tx/4lqQFXz1Rq0D1eeZ+b1QE5On0vVmG3MrEzo5mILuOdgOHLjDs73od9
qwhYjdNR13pBP/ipJTzi6wRvR2qnO/T5vJV883R/UFiXcM0hj5ChuS7OcijqIPeFHEY7bfVvxcyH
SBW5f3h/uc6OgsUhx5hSBi3P41kJQqcPE9JMQNuQX1U7v7oBy7lmqHTm2825EH0WHgfUnOc/f3OV
Ua2HGmUCsM+6sbuTJG9GSUD5Pahpr3+RSy/588PTYgtSZJKRqqfBs5iWoidV6Ac8CZAXI1lP5V9h
ZnzQoJrCAu8BlbBEQOfyWKaUsoDSRDZ1PO9yBQndGuEYistq5oC+gJ0msmYrp/l0tYjrGt6bvClJ
MZf9wLIroN90FsC+pGyvjCnyrsW2V/oPR3e4FaKBbblBdJfNRXQ3UyA+YD5iZDGafJPG6cs0o8sq
PVrzwDqZkK5IvMANkSeyjHX54lAh81sJrQgLUSrH8FuaC8UmboIPl+cZhacp6cTslMCEjrcfiFBg
3wZawxUc3NKOMxMdnH7sY+W6awtwe1FtgZuDJM/hR+ayXG2TnZvnHDZ4kRNBaDge/wYJL52Z7Qtg
qUqAx4SVElypoZZ+9P7nOpkNtriYuZkJjcfDiGjDt+pcxoMTZrqW0r9koI3375+tOdc+ulKoeM5e
IXMr3Jr/Ph6kCrO6amr9ewtBuMiFez3cp6KxzSXZxu6GBAfGF2YNK3vypLowjwrriLKuOqsFLdYQ
+CBSvYP+fWgPVmBepd1Gzj0n0SN3mr6+P8HlUNSORZoPOORQcYX+vAgeIaISk2WNUIL1wb9B6sRz
2j7tLgXE1jdm6oEf4zZ13x90uUNeB6XFT0tTJsVYlvYiJIe0Ph8CG/GO+B6iQLKZzNFcGWV5O/81
iknOqyizq97ivNGD9tECZmoBfKceTIkwl2KRUHIgla/hJc4MNjuFQEij4Y0/xiLqV3mOR5k2AxAD
j7H6wnzgQuPGHBrvgxufeR0Ntdj4mu55xlQyFMTEHjZD6u1QVvloyjaPQuUHYwzqakSSRVxsWykA
go80I0FG2/U0jem1Tcb2ozuB5ix0COIU1SbqI8fnC+rBFGk6LEUvLApesXWAvGLy0chL5+dolMUp
5kGCIMDA4xE1UM9GNOubGEvf3p/J6QagHIEuK84cc7fJWKzKkAiN7E/oqOV1p/+SBsQcEti5s6iE
seaT9Lp134YlEgwGo0RAt4T+0tKerkcgQR07ulg00ZGQIWcUYGob9VUlpOUNeNt82+htu0f5VXaG
MJIvkMhNVmLjySnmjYzhiQR4y5zJnIsZpyXy6mlgfLVCqAAlGovOoMdr2dTZQQB48E3p2OjichA0
X9AQ9r/FY5laG6VUtEOGUZ21+9DqzYAYlYcQLRQGwvxkESvaJBmsQB96Gye8ALByYT4hmgKXVI2C
lTfeYkZ/DUWWi08rLWy8DI+3vOIZYZyR3Np6CvO7ZoJumwjSx4LE6yi0fl4ng//lEogw5TkaUlkA
5SbAg6OCDn2liNNaw26J3vtrGLoLs/Mez1Vt8d0Qzenonwkg5zut2kdDOV4hIdfeaK2v7QIezFC8
Bg1GJkSuPsZBBZZ0619oiLY4LOnaQV8cwtdfR6cVMB9BEuKTeqSZyejnoRMBVyGxazVOLge0DLYh
JLcVN+5XWNibM/g6Fig5mY1D757c+HgdVTVF93lkHYOoemxh+aCbpewmL96jV7zX8up7G/bfWwnv
HNX7lGnt14EO9EjWVzbxBaL0a3WKOVYufiEucpML3ZJB0S3BQlAroOea6OOLUmUpLynir/Ehq+ly
3iGcmcXbOJxS+QFBuPDnFCJFvQJWOvPxZw9bkboZeAmU944/iFdNcov2Z2eDDEPAV89zF8hw4ZZB
lLjvH9czZ+hoqPlXefPGKqVRDsZ52wWNLlzEbIgrktH24yeVUSzOKEC2+S48HqWC3+plCWeonfxg
K1uDsC1khKb+wVx4Vkm0AGlC6It9ZGGxkKC7xj7Ko+g79Oj6RugE/eH9Uc5tDpAeHAnqI/RuF1EH
wIVfdCn06jiUoh1+rYEBCUTyN77qN1digaSD3BbFQemi7unjQ3NHASoD63F6UOBYZ1KfwjFUKM5d
D5LWP2OKIFzA+dbuUiTl0E3T9Tti/xo08HSbgJXnvQVaiWSakHC8gEJPa0eoIsQ7TLW8juIs3wdW
vdZtOf20Jh1Alk40RR54y3p9IJadLhbpaMPPexB17blTzUdv0g8d8i0ItjZ7Q60+Bmsh+FCRlJEN
oMwqg9BdXItQjnqe3dkIBRXVgq9WgSr4vpCUUHfQly0CBBtrnyYM+pzR5/eXc94px2HGlOayOBkI
cZ/u4PFHBTwTWFbM0KYOHlsZvGiTF0G5wegIfkNTrVUe5p93Op5KKwRIMtjVxc4dpclTfRkxnLpH
90Ae0uhL4vveFph1BMvRKPYIEa+Z/53GsrkdCESJFgA7Z1ktDzAahCGNuCJqRoITi7ngxmptbQvE
tVZi2dmheLPDBkXIkBv7+Hui0jZh1ojCDLKBvcwFIsbixrPCLN1K0STpH8vasJgxuasBVLBl5179
4sYWBkjUpgbpQhsQ8RAqxK2KGNe0D26SGajOEERPQIq8LI8nZXngzSYEqFDJS816M/ZBlLmJHmi/
oIOZCKEV0ZrJ8Ml3XAy5/I4JnD8TOwMHzmfhSmr8EhlS46Zl0q1M7iSsvKLwgTiQXdG31hf3QjCN
gYgeEkKiY9leIFqSOtCBspV9cToKdQ268DQ6uVIRbj/+hEiKdpFRQle24lrblEEHndPTp937C7U8
XeQunCrOFbtcNpEhPR4FMpaE4RNIl9bzxIfB6nBM8tuLUTE6G/eh4aHL19pDJ0PyxXi4zKjtGbS9
fPMlkqEMSg2PIqwryR0QL9ccK2+EOwlZpVvLbGaxurHZvD/RefnfhhGKYjJp2gw7ZFCwlscTTYa+
7cQYFyislO3W6Tf5TrmW3WBlmGUnk6BxPM7iziFbbPUyYZzC/f45czHesH8d7p7fn8zre+S92SjH
sxn0OoDsxyjyDkCBjZHHRrpB78XF/MTRNrTe7MvKPqCdb49f3h97+fg8meG8cd8kXzyfE7Wa/bSE
ver0Dhh4+6dxbRw+eq8uv+R84N+MMyQZwhAZ46j33q6EX/8ZPPPBW1mw5e29HGVxvcDLjxJhns20
xRjEQTXQyZxi5SyfvJOWo8xn4s1clLCS1Gher+ty8yN2Hl+03fPnT2u2ma/Ovu9ti0XYBcecjFLI
MOUG2KmDEIH9GaXN28kxnhDvvFjZCfNefm+4Rci1sKskfDBc7/xA8dX+mdmHP51PKwmHdCZgvD26
y8d5Wme1gQ7oPCuksByKRQ6GQY7p6u7z7lvtPiEatLZgK+FiyX9qTKWwgnnMzuVhxwELN18m++fT
TWDf1e4zbwIbpc2Vi2Vt/ZbYegW1DjmZ1290fkxbcYcd1qbeBjfhhWcnu9ZeWb/5rn9n/eRFFIlV
KJSwC+dJBk7KX6qN3KeDMtvK55yP6nsDLUKGKuBDFNC5tKUMXe/OgwmRV+2hi421Oa3tlUXQMI2o
NrP5oJna19bbhwglF1iealmMJslaw/m1zvbevBbBIzIFWUN57K8PmNxi0uAaWwzgnKfQDd0/4dkT
iEX7z7VZvuaf7w28iCe9n2IkUDKw8kk+1J/zm/Kg/PDuKDeiuV08j4/ZIbxV7rTHlR2z9nkXAcZv
hlDP5x2jsGcQW2B/dnuyPMezDafYZBvfNR3TWYNsnxRbFvFTXkSaUc7ipJ4PBg3IbbiX3MfUmewX
zy74vPlWtlfv8XMBgIYgIP6ZLAe/5jhi17GZZuK8ZXEg3kicD8W1yBxUx7pMHfz77us75Kx31U69
si5WvvK5uPp27MVXRlhmTGiQkKu4/Ub/nGyDbb8d3XhbX8j7tZrZuSWln0DTAlAdTfHFgyBCpToa
q6K2K6TfRQnyLTpV6vjSZpUbTffvT20ZCEj7qXtS7FAUQP6AFo6/qt6Eshck6uQISqNsEUpCUlmq
QgzWxmkl5swx5e0RYSiQnTT6oSCZBgJZx0MlpqwPcodtlgcx/TK3sgw8sJKsxNDl15tHUelg8RqY
ybLLuoqKRTVmkOgeNZByb1GcNA5Vl9SOOMrpbVSk6RNMJunuw1+RCg7PKpJ2mqD6vH/eZBM52ghV
XWDUiNtksUGUlZiqNuk9WvXJ2l6cQ9jiM/KGo3ADEF+DfbU4B1jxVJNlCKNjZF1mOchd1E+owCGm
VGm5Ej8mUteg9poaiNZS2a4FG5HE9C6JRu+z1mRNjmZA13UXZarL96BJSgyGqrAw7ULENOn973KS
fNNzpTemS5SawIXRuzr+MCoOGlljGDhYSl2H4YiQ+CPREMHawB1qTF7RgNa6Idpib9o9V3Qef/q1
5ZuuRHdw2kaFoq8R3Jf55fwrKewP2lvovGJidPwrCag1hVjEDw7+CjEqw4ps40SRfqPwjxZBX3Tm
YSxkrt2wG1ZS29PDprBowNOoB1OhVxa3EzKuQj/CDnGqxvxeAt54alAhukV6cw0lemakmUmj04an
qgCW53iSfj373VnyhK5epAOlgOvk5mOEbCh9qpf3F/n0XFPCpOaFagBcDXHZkvcNcUhzNK0cA/Wb
TVMNuDuV/kr75OSRw7JBqlSAZNJA5gqYZ/zmiPk0J5RoajvHEwLPHrATtaPUV2w2VHoI2ynfGImX
bGQxUq/p5icvWjpKKxHs9OjxO4C7mdlKwMyWlbZx6no/LzldJkLO+sbPPeGTGotgAq0G+ZsLtItR
b/nw153jGAQfoD4SlfrjeadakCp5gu18XueI3oxqvE1TQ9l/fBTAzXOzAMwBRNnjUfy+ozc1Rh3K
Lph5In6ExDBO2h/+fqqoMBGJyhq9ytc1frOG8ajERgMwxAn7IrtO1FpyQwHBmR4ZUTdtB2/70VnN
mA0QlTNyeL4Tjmclj2KdYESLOPwU+ocoF6YLD0OWlUfCaUAxZQ3KJpOi5XYCOoT0S0tvNGsHc9jM
FUUkbxIU2veiqQkgNrQeidih7i48of4bkvUfP4f/9F/yu7/Cfv3v/+Kff+boO82wscU//vs6/Fmx
9n82/zX/Z//zrx3/R/++7V6qpq1efrt+Lurftm3267kJ82z53xz9CEb6+zdxn5vno3/YZE3YjPft
SzU+vNRt0rwOx+88/5v/1z/87eX1pzyOxcu/fv+Zt1kz/zSfX+v3v//o4te/fme30GigT8KBA3gG
b48b7z/ejvf3v3zznPJzLurk+Tf0s4uCCf8fftLLc93863cBhO8fEpgbYAnzBn29wvuX//kjgDGg
mxSLejBMgN9/y/KqCf71uyT+oQDKIKUBk6TI3Cu//8Yx/PuPZsIp4V4mBMPONn//79/5aF3/d51/
y9r0Lg8xNuMHv8I7/vfaP/kIywaD5ddhiwFWdNGmlwE+M4b0kvK6UKn7C0g7SONNbLhyjzSag0lV
6W/FDEsYdza9CODtHNBXRxNcNZAE3eTx3vgZ4wsqXuDGUZaIe9xMyHl4tprsjemL2V5Fxq+wy3FQ
Qamq+Vmq95J65fmPnXcR4ChrOJifSBoM909mfCO0N0ZxKDF41+9y80qN7rDWiPnfS8G7nMLbesDD
G8c271KSKkcObyoBY9JxQkbrxlB3voDoXPzDgErhPfTWZy28zYWXGBZeq95UIE9rjGKyblsk12l0
p3YXOm5o3qWWb/TskV52rDgyHg3RXq4ugv5ZBlZSoaovoTuBkGo6fgqUx0m8EOIv0vS9iy+M4Nqr
92lzoeNL2O8qfk6/1Qt0fHeadaWjOD4lny0Ny0TEK2Bi3w7jTg+3qnYbWFdSD+PqskZdLzgo/TWt
3BFRLuwmgsPUfRPybQIPRuy2SnSHfJin7I2ZDf/V1fy9MBzmv/PtpH7BSBwX2gIlWCG6TNPrTLup
1E9l/clLrqNgL2iI3G+QRQZNn4EZnNwm2o36oRL2gFfl+LqQtnKxK4O/+L4fiiePecrf/18Ehvfi
AATUPP0RUsf9K8r8FUr4p7/Ou67/QR9kRlOBkphjCzfe3+fdlP4A3UIeA1hTpV85N4D/+7xrf5g0
GQBGc+bhA83Q3r/Pu6D+QfuPCEHJfu5vAjn7yIE/TuDo5AHxMslUIfNCJeddcXx1kT4WhhDkKUgJ
azciQ6P4boO8/ptP8neYeRtWjhOa11HgUKmIF9F2ACS1qDeF5tAnZlunW3iA28yMr/rB2EnBcJN0
0sMHh9JJL0wYVLMGDW3SxV3s1YrSirEWbg2TChDmxVay8cVon1fm5v2R5lzlTaTUtMVI86TfZBl6
LyIlWTFSpzz06qdkeHr/5y/Kn3w12iUzZJ3bgGzphG5ttlEIx7+Kt7jIB+WXEXyZvG2yvM+/mPGM
9+L5lmtbTaBh+WdamIP+Sa81q7iI66QePhcJ8vkYok35iANRiiDIPh+gOjvqiI/OZ6S2FAURy8r7
mBbK6+/NXqd3yhME+YUTCBJ3WImXVrQtrKckuRVwIo7jx5WPM2/M46/PMqNCQjfcBOKxfOX3WVZC
GfPC7SiEv2R93GP5d6N1oMaHYVtNmYvvuV31Eq6FKztsUYN7nR9Dz9IrM2WBVPZ44bUaIeJctjBn
tr/TerlSbCruTkcDBlPLnf9o7SpaCSvz5cSfzhd2wVxEAWK9FKsSK4n6G47z23wzbQvKQ54bH0y3
uMTMyM1Wtt5rlXv5dYHPzupKiEvQzz2eol5EAQurhFv6CT8HN3zw95P7AOzQDS90u3Z7d9gE9p8Y
q9mfVipFr+SZ07FB35AJUcdZUqzViLdqG8nhtqf+LrnSHnHRxsYTyDUe/E34VLp+aVu5i2ij01x7
GwEMOBV5uJDbem86xl123V9G9/Xe364d+UU58q+ln19kf/9uy3CpWH5mNrzgt4bveppdfzb24aY7
FJ9pXV5QGtwOh2CzthrKub1O9sfLAhgNyd+8N95EGiNDX1TBEGWLNN1e2aJbuDUPstPvzQ1Z0Vfc
bS+bW6x9+Vu9827VrXwJadLtr/LH/K46qHsgKvb7+3EOo8eLRPo6H3Cax+DUl4tEitvVPZDJrTmh
onEFbKV6aPywbi5beAor77nTSDvzfrlFKehx1MX5l3kz/1xIvEDW42iLtPWQuGMiU92ft+fHCifz
8oL5At1CxQYxEogUxwP1tYyLRV8ykK/+1NPWdDrOCJqu0xpC6eRGRAGHCgOPOYg7cAsX1TWqikJm
4hW98UthZ6X6RrYOWRhjcrF2Ib72jo6Wah5qlmXj/yhuLMlqgZTWXlO3SIXbyV1z19y2u/RQ37fX
4/UcQeSvIGs35e301NxHh+y7+GO1W3KyfjT8eRmj5YG4i0wWcPxZCxIPtPATYRNdyJvmYtoq7mCr
trwdt/1V6v4/7s5su04l27ZfxGmUAbxSaKmyLFuWbfmF5pK6CCAo4utvRztPu1vLea3m13se82Qa
wYKIGXOOMfoQ//jzy3l+PQbxh/vUPToZh4zvvKgRpSa+lu+lK8d0LEkzNpI/X+H85+MKCIaP6o0j
Of3Gsy+yUIXdqWJn94mZR943l/1fNUp4EREEIdpDII8A6sjnfPnIcuyU0t+PnOsNqGnh6TByCTdN
/3wb5w+KfYSIOXLmOHfyYpznE4TNOi0gZtu0qyaLniTJbzIYs1ce1n+7Cllaz0kLYGvPf46BDiS5
O12bbhk45GSc+Cxie8Yu9comeb4oHbdDeh2pcrQkbXyMLx/avIZhntkjt7PApbNsMHMa8x0JPMTw
/P2Tw1qCwp4UEATHZ8Xf0jQzyUE8ucL25CP2ruGu6Zg5/O1VaGuzyNJYCnFlnkuNZQDzLFQzLple
Zp9ZNOAM+4Zx8eerHO/SvxcI/3A489AwmKK0o9v/8rENfkbuLRj61DXhVZCjGF6a67i8GfzWvwro
MaW2vax/+YI/XxThPdMTbtA5tzr5s020fSuqdGAqkHQ7uFDqYe+Vber8O/3nKuxU9FsIGTl3z6oK
3wCTFOics2kQLGsMl643V5euMTmXA2eFV171Q8l/9jQFCk3WnJAhFwYJdEcvn6ZfL+XUYI2ADZA3
d8S7gW16K6ZuJh4wkc9cYkweMIoZ5PBpEz6up2R75hgbc7V+aJ7pxk07mpCOPVMD88yLaYGi5eQ7
kYyAkecDkcyBzrrynrnJOeEE35wC7Fdq7rl5X4kDslyQihEkQHCHCwSB+iAJektOyqrNqBhjNqjm
WdlgmwFCEauLrtr7IEacviDlYTzn7YF7Bn8M+jl8xkCLZyR0PSuYrKIqTX3jt45J9fmMkLYJv94+
8sAzEbe1E24Pjsi1RXz+M3S6cgoS/Al2BkbttS2AbPdgVBPFCK6atMvqvqmF2k7WwbMmYnz9ENT7
MdN+Bl4XePzh8R4cbKnykVZI0LBY1QcpG76K94YM+HlKG7+l8wSOyFoSoZrJOvEwaZuXosneKtWW
ABqegdyNs1hDMpMkAY/CHJYfzjO+OzRX/04MaunSZXUrul8H63sZKqIZ9DMC3CsscODFQQbv+KMg
b3II/ZRJZyR+8RkjDr4OpHhJtPJ6Uf6DGn/GjlszUK1YEzreJctBJu8PRnkwBGsXF/usZaRZordo
fkaau63shmto7lxt1XkOnpw1xonFIACCi/Ago0Orh5Ju7T7SClix/i/bK6YhxjFrAjJ8BqyjRO5J
yAZrs0Jrd5nm1dVo5GyMRnZfP2PaC3/MyvIKbCxZ2adxBeNe2Ts54t0z3R2M4NHqs5HFQHIEAB+C
leIAIMN5ilSwVHkCo7n30+mZHR+Oy/ZUPBPlYdtAl68O0Lz/zJzPn/nzxTOL3n7m0g/dCtu7AjOQ
RXbbjo9o1UsaT65y9O2yo8WN1mfSvS+2LEi9ddmatOh4AyMp6+HCs3r7tLfdGsCPwuQTNW6nhngN
wfVFxqydTwCFu48Wlo0fNi3yrz5g3iHpZ9U68UwoLr8wW9Ll6pTWA9+09i5H4VRWWvHf/tqKFkK3
wXH2uypDn1yQyV9+8W5pmeguc61Ig4oC0lPP6xJN9mQiyNu8wr+aOxd4XA7BCMbP1hDIo3id9mRn
YszzWgniCL1+4/UOB2If4iKYgkcJfqON5OyBa5OAkbpLWxJWH6+KTS8y96wPksJewpuhyXZQR2Ix
VUzC0KjfOEs3vCWQ3w8iE77uRq9zG4urLeecHnWc875PVVvmKdwK48F0ZoCWE6lARmL3vrdFAo81
QFhdBE4sETHCnQ/JezqVxPoMcdbvsCUMMvPKtKoC86kG423zXDb/0V7L5WkAWU6z1nDN1DDaGnBC
7jSnzmjUXeDvJsckHv2t13oV0yVvnh+VYy/vg7lbLJ6jIKxetuY2nbDGzDeTgSsiImHV/GlvSq7x
6k/+XTXQaUjI1p4UVFW5wWrdCHUXiUU+enEFpiMo42ovq181hwgztUk3yRLeN4oZaQP8TCwi/9D4
KW+3AXlBeYjGMiPubR97t0pCU0lCxduWZAV7e/A6y3hnT8vaJks5G3a69Ib3Mzc6N7wawDWPGOxm
4UQ53fI5WajgOiLB7WYDOguOM8rG1kZMJbV1B7VsKOKwCyFzbB1SdvrIEt5QMW9IL0je6TxsYCNv
upEF2QgLd5QagPTQ5qc9t3KbluwIFXgyAKhGY5FRyAP/rtAfFxkJrPlQW8lsl80ew8cov4w4fOo0
dA3d3uXYHh8avigms6ukER6soyLcd5Ezi2nflmMcLIPFqqSnLWdQ3U9fc6VcL91at3Fu1A6m6tKV
1lbEBTi8n+sRiBEF1TQq2FVSVHEAvhU+iSPH/GIphf4UTgMwQWMnCDr2ISDcNuNgW7Fqg4YrB00z
RhjvsxWKRlbWADusoYCDFMDbcFu1GIlCgQcavg7LiVu33c85cYZejFy+/CUrg1RIvvQsiNRs5fUV
yPKAmPZgZGlftTLgYOTBBKNkMaefwy6J3ZSG7g2wX5tzDwURhNaauXyRKORLEVUcFH6oADJezMlw
GePCXT0EhkUe2AQTByytXalIXqrdztN8zD7ILQZ+zBL6qcH7RZNW9vHUhv2T8KsZWpVjbUt0ZLvC
BFWeDXK1sf0bFpSFF2NoZ5f/PKgtWefsEuHylCtAQWkFbpeNwKvI+h8OR1c89WP5uZ9rFp6MefCP
DDdSx7bWDtZ1AZwa+rGsTP+Ssg5OM+crAGBqUR90uDBP0Bynf1Rhp24QVtc1/X/eqIimqWGzE7Tr
2yUYWvIU7dX5ATRUD6eV874ErbWHS2KVY1ZEW6vKD3Ix4V0ZI+LqJHAmgEvOmrtfW6/zf+5+mG1c
ulA+5Uy+OVG4jBQQfsEsgxQ8/uNVef23EGCjQPhxlCVoZkzsI/O6s3qJYefVaifLSpueT/dyg9dm
oLkSi/E0+1hAomGyaueiCIfui9H7OIZtAjWHmDeu+gxSk5WXEBFqDncbqy/LRqJtLKWmsuJOhp+L
GEDukcM560u4nP0Wy0VqN8VoY/4Siz3hDV7d0Y4nOrDYWEw9P40tgVqJYUztATu11cfG1uUWt+Cr
3cSrrPGhYqO1UmFWy0O2qRDbhutumvEv65xP7f3VLbPj4/AnfPax0ZT7j8rcQKJNhgn5LAoZ7A93
xLdswYndt58uVGmXX8cN0Fjs8EldqbFSXszC6n1qYG+quJnn4g0Atj2M/THU73c/7wDkrpb40c3F
+r30VmJGvXoeuxgsUva+b7aM9ztb/Q+l8PbEzJ2gvCit2psv3Kns7EudjciksNLQaL6VYaG+AFya
5LtOQa8HoeIU6eSI1k6adW7VaVoWy4KcApLyhG+td9J+dRDBSUk9aI8m2bMkd5Q6NWnSPIYQk/UJ
hJ/3uVbzhjmxn4iN7kdB30yJBq+mk2P+j9zJ3+4brFNwhltXfscLrmEIG9vQJN7m2L8kvBTexREl
FxO0zENYWVXLrbK8CmTZ3nrX3gqkKyJFP5xvGi58w8u+lIklKolASg+hc7Hm9RwCS3OqX1kwjOKi
UF0GE2yG9dS4FEPmklHE7NbefhROoKz7cgczlV9m+zrKX7Msjf2RFrqzVzGFkXndmZXxXbcW5Ciw
fggyEk3Zv57wg7kLL19ZLuKuJ2VmfbN0ZjDcwRfM6nfLrMR8ORWzvZ5qsS5ONMlsJVeOIUA6BQYD
Cw6W3X4CP+vMSVXz2cVVI02KBJJR67gua798FxgjBePegJ5jwGHtISIVCNCJ7eTFdz9fgp/bptmO
8q0vrJMh29r9OPtdNsQtB8Anl780v+osqPNvHDlp65qBQelO8R7mDbYne+J0ltQ5M+SbKYQUEMYt
O/WtpjdnEtdYtUuY+gtRjSKpLK+2oBMGWRCmtSj3b4uNwyjVs9Jf5jF3Px4ajeFUc7rBWlLWgGCq
ikX2MpzXbIxZtT0rj3qLLZ4kv2C2GbWWhipPZtVY86fZW4qdaS7oTTIJitH6XAcqqCLRgF46wTJt
87fozJz10oCrx7recW5NR+UJfeFt5bJei7BnGbf2QKzX7iTH7uQPWc6642Zhw4KagcwMlC4/d3m3
fzYO490pWztfX2+dYX4P9wNn21bmul6KbHFzOHDeuEyRVxSrd6p0bpZXkmERWVrEn/XpNG+79Y7G
4eLfoV+VYQqshgXEnEfXiPxgyZvER0Dvvq+w4MARIlSHLKmwdaefNtyu7TSOlDjXXWZnzXVlaYsD
cse+/BZkbGufZEWY3IMv9sr8tOhxIv15Mrx6jYa6rr2rgLpQPJWkAlNerY4QUUYJOr+ZTMXCOytn
Gr+Gcp3tlMYQMTu16KS4aOzOze9HYjM2jktarWlTmTWMIdVsdWoCc5WoQm2DIrKtLUCqpFfy1YCn
BawkrHHiQW6AtYJmgEmO93In2xufU/mkFLJvkv77Xb3fNmNt32xs/ept2Fowr0Rr9G4inM5/QCKu
3y+hCu43BZTo1Apz/O61vlbXHoza5l1fOesnc28WnaoinMPLfWpn640y+8VMpb8RH2p4c74+2esO
bqxe7H5Nu1bJHDoZ+DO4fmX3pe3t0jrZQRb+suAPNqDdOBTdTZDRysTnhzSv/dpuxcU6jrn1dvHH
Wl8t7QjMjw95IsizDI0GcNZmBpLS0AhRtbf8MksSFCb7YQXz9ocDv0teyyEr3PxIJBvWm16DJErm
0h0o/8yFvTXfaYzdCWeEHEjy1jHo6Is8h58WFN7bvimt/GaCw7wRi0q/OnZVWVoBDND+qGvMzEKx
i7dbZdeO3QTuR/BY7IfNkC3f3ExQeZRO8DEz4JgnpRTLo+ONUj2A3QHn3ixO8XPIOCZf6FACkzcC
ACFFt+vrJiiN+uTkSj/ADRtkTBhC/nM23XUkdrIF49XCzMo+jmvVfgbeU5Tk05TDm7AkoxNBV+1X
UT2uHE9cegY/gh3+81VrduUvG+qzEXfF4PWf7d50VOIFud/d9O1oPBkUUOHVJnsihDw9tAsHEHgR
N53acr5lS9WPILHCICbXdx3v6QIWjw2wlP7aqv2mvurauQKlRmb5JwmA4dMyIJS74Fwqs2j2TJkl
OCTLOlo8w0atarrEPohlpdoUAh7w5bE2tW/nRbCx2uOwWnGLgpVT22Zvt03LwoHlv/GcuGFL4d6m
evGp7HvrsUA+B4GZf/yhNnM2+KL2pvmNa22ieyDaryvvzXDs7OtK63m6XQxOICNkWBnmt4Ph9t+Q
e/kafOawiLTtOCckeTvAKZxtX3cXvS2Kdy2HhBlIQM+U3kUFCIqcza+KyV8wjFTKNZD0eZadHaWX
rv2mRmhn3ZQ5J9TvFGU1X4sMgjwel2GZb8HndfeqKYIlJhNNcHzTQoGQUPvYfZ/GHFu2sAmYqeYt
kFQctvWLZssOtC2YZrTvQVVgg0FIaSZaEW6ZOuyt0IAVTpajwOdQzSZsQ9ddOnivhZNJ43KmzgS4
JihSiHxZlyoJ/MxEmstx8363+1HfMlIyRw96dyuKJx9D54e9cNDcLLnBiWrnUyU9dydh9trPZwJ3
iFXAQd/Yu5hjSvRliYIhb0gksbNBJj72+j46huJfpjlgODwaFBMgo5XzEWeqfhJ0Nz+vSyPzKxwk
EKc8c+cDM/LKWC+rvIDxMsy1bu73rXP5ApxJJYun3Z5OQyEOaAKEqJiHvjdJZghbR+j3F/Mq5+jk
RMBGgu996PD95rLN39ilIm9syjprT5W06UNCXvDus9Hwv2S6yN6TPZZlNzBuIRRnzKFOGvwLQz1V
8+XVYLqDiAMMybcjB/ZrQp22+XoiS+yeOOOijryl09eATwcjgW/JD8TJgjPywLN2QQxO3pZuSo8f
yqXuKbxkR5aQKabpS95N3gNli37I2lrzh2NJnmI7nMg8Dap1+Tq4w/bNIdp3TAoak0u0tOV0ZckG
8CBW5WVNoa3LR7Qk5pNDW5fK0QagFw3LJvkv+wb/ULkvs0BgwgO6BdEOFXgbZDVGdrBb947fyQBx
lWQ/nHY5PKyyD96NMJffEgdPpsc4m/XncIfEzPu9dZIxAszayCwy/35wqg6uNlEH70fp+1XSF8b+
A+nsBLCWLIA3tTIp8X1PHxGrnRB3ZZPN3mkRpMteTJUyyGNp0XLEoRjH+9Vb2MU3aYL51Zvxq8xb
DlBwW3Mj7YPdthOErQ3Kr9o81MEBk6CrbESGmUJ37DjUF3QFKFVy2jHTcEjAOTyF6zWfDyoz/nFW
lqlz/TKmw+TeempimlybDbBbc9wHCKGi9MG1d2HB4UHmVXCyqRcoeURYIP0o1i9W61hFLLs+vwRn
CslyGm33oc+E/0Utwu+TrYJyxz+0yl8HRK0Gca87TNF2RqfBnuf8Z7W40/dwlOOQtqoofwmn3zHZ
kNjwOA/h9iQLs30bymYbLozVm99udrcUx/40/exGx3ha1CrrpO6xrNChFh65lIH16A0zFEiDQG0V
jbbSQ0SuKTgCR6yeiexvLfYbQUzR55k2qwnvuDEBe2cSoHyTUaXZWRZ8l6u70EItS30jpETHE5ZD
eN04k2dEkoIAYl2ndzdlw6bu0I4KCX8nRCMKwqn5Iia3PA6snbVRmYxBGLu1qq24ycf++7STYBBT
dcE/DLbD6F8iQK4jgiikxW+5L0PkAwb+1qx9eEUy4lLFImC5jp1ma7JU7133jqDglqCTuadIHjle
E52ar1TPpgJdGa8W6+p12C/tg+3TtFCVYMMnt8v/UOXu+kEpm8yIMUcyqagqcULrg5btzFgRoqxv
lh9FEYAsgQNK2dfDyS4xN0fUeNWD1WZ22jjSvRYk3l5IBzIa2B+DdMS8DzNk6plYP/kUc/iy1qp6
2wZB+DTTdvg1ZOt0aduGo1LayTMEX5PwqONAmdrFRS6EAhwKvfVtzzHsgy6W5i3Ntex29oCSR7Jo
li+2S6PowmeXvNb55v8AV9/4KTIop78h1oZFRveV/jAGs3mDUMJ6A/xzmGNIhhogc8BHRF92+pzr
TT31ag3oiGFB+hrWeME5QfpES5b4cm85wzdILGgr55HnNGsQV+DTvxJ47vLR4iL/hVHf5F+r1Pa4
LbXjQgClmIhNbYbf3Hnhw+O7G4d4Y4nUiR6m/guktUbH1po5QM+pWSwWwNV/cBQnV3a1Qb1pDYDw
vKMUE0grfdFQSgcQ/9TcQ/3apo5KehnbH4Ep/Y+EKYTIKpa9/UC8eveI/NtCrOJu7ZT4++bvFF8V
HF7GaW2RdO5szmgty+xu3kdI8O5QOihlmy78EhZF59MSymhiONqS7x2/GL7l1E/kh47V0ZvA3fJT
O+P26O/h+NmD+8GX6RY/aU6yxGUMKJHDhO54WwGh/d4y/4Zm0bcZU/bOcq4qa6lkGsqufKyKSZmx
CX3+vZtXHH5LnWHVwZTF15ibQEovPN8gvXEUqw8GI1idIR0g41H8ltQIsRpc98ee27Co/SFsf2h6
HHyrq6/tuB4qCKkiKAC1j2Ph8Cll9fQdyscG1Rguzhu/Ia4vsundG4mudU7Wt41v+UJmJdImo+bh
pMB/Oyqcmr3cEJXNNyfshSQji6qoni0CVuexDd/5fdg+anOQLjxmK/u2KWbMEerpBocujSnOZ6im
3+5O5z259lGUsZ0pxEuVtXrRirZysrdoLVDK9ZsRzGAeR1ceg7HiGSvLN+u4NPBSy1KZTle7r9pk
UysBwz3NA+45I9syaXiIJBp0qtqPwAbbgYeVLSLZxE60R0aYaZkyf87U5awze4oDl+PIG1Z/Yb8y
6/xtzI6wAv067W0PfXlwHsum/KEwq3BoUkM3e+rTuLncRPnxz7Pi3y7CzBs14mHmI5UN18/L6aZR
g5NXe2uRZ6XzC0fisANTP//tcBidrEUKBo6i4wx6ntlQsZ4d0azYbKQxvCHOI3uft01/+vO9nM+9
kQqADRFH+AWjfJJRXt7LTvwkDGMnSNrjK9pc985cBeUiZSqNUuNtVzT5K7/RuUKBS6L3ZRSNMZFE
pEPi/28lU1XaTaGYESV9X2aXvdHSK50hRTlm91qMyO+XQjnwbN9DBwM55EwEgwlkF2JTXmLYYRe7
Enr0mPc1Q9TmtSn7+UtBiNWRPEZOHwxbl4H+y7tiexP7zO3C04UNFRVjIJJRWpTkf/7B/tt1YBQK
pvq0DsgueXmdZnf6PMzIzSPh1rn0fDaxfvPtV16+318LskkOBgprBTIf/0wENuwTM1bkP7CMd+c9
i4hPqQDe5aIuivqLajo6747azFdejd9v7sjSQ1B0xDr6RC29vLmqCaxs3emFdKIfLugIWFfSI5/9
bx8h4jZk0T4jf7Sd5w7SslJi8HXtJgXp8tdeCdkLrcf6SkrVf7sXUpUPnTrLBSKZl/fibXVhN2Hl
JguyIE6P5hI31bi98v2eizsQtKELxCSHwB4xvH22FpUweBc1D06CU3Wj+Z5ZF2W4dxFNUC8hil3e
//WzC3lqaOVxrtlkLJ7d1Sq9la6ak1iNpS5GI1ze+/22/fzzVX5//fDyHDq9EBUYC/rZe6D7qaWs
4SocVOy3JX7FE7HA04es8417XTPNKHC5vJYs+vtqcQhLqZ/IikPXdr6uh0qTR9cUDmuhpaMwpwuY
uXOJH2bY/3nR/8r88f+7meyIAf5/e8fS7+rrj378t2Xk+B/8xzLiezjEWEX/i0UstP+HDeTY4Vma
8DYcn+//Wkb+h20Mq8DhHIPYd3hG/9cx4v0P8XSHDxmPCUbkv7GLPGc0/UsrhsEal1zA9uyg++Uf
O/sGjK1XRW1rI9V1f6H8+gODvHhsf3Wee0mU6lXfnVTzFc1F498G/pJyAIvmrb+Shjpt0j4VMFjN
bb/61+O7/+f6f/CX8FexEJAsQJIwNhMMMy+/zKZHHSJDI0yRSgzxsgFlWCfmPRPKprQUnKv+fL1n
xsiLx8BGzs7wTxIYP8XZApcRE7fwPYm01A3Odyk6r72bBVwicqDrAWWA42LOXzvDxxWKnJ2c7boz
HiaS3UxEC3B1oy2XzZ3SezlGjIY4hJjKmyoq08l4B/1w/iTrLRvTrq44AYORsTgOcJ75PGxM36J8
KfQnTLQe3Hh/y09ZuO/Dsd6u1UPHzMZKW9vTY1T1pcwujjthcN4oZJ4INbzihH1lbKIhHMvg2pHH
r9lUXb3QeLXn99mEcTDu9warwWYt3qnUQX4ymDh4CbizxmVcUKiLos1NEfWY568lwe/rqZSe9KJN
ddWn3GvhBdhuYQlA6V1FZ2xZ1ZN0hZFH1SSLiyGDCMfcx26mpBh8SOZl7YKe6Aioo9cRZmzvYZ4D
GUDCrE1kC33H6BJ2iRe72a6/B5kkSjzMJhle1/ngDQg9WVCjiqFEnXT5ur+dGOUNqWBgz5HLqajp
tdH0IloCv53TfAxXDPiF4RWxMgxPROSGe49Ky3GPtz4QHzdDdmRdNas1X+bmUN1Zhr28RvI8Uwzi
NDcPyCwGerK3BVvLy7fXYPzabO2OGad0pithNuGdYOI3RL2BZCvOaMFczUaFZqFpiJqMTY59/1mU
Xxh8//0FHV/IyxeaPGmyE6i4fY/q9KyEm+x84OwnrLQffbnje6UkJkBj0ub1ulnmr4G5jccgCY1f
tPn0WV6pS84SkMiotoEGUPOTlW6zhp3HJehpN0alSUBcy9UhVldO95xV8ZmqdrxF1tBdhU3eXSBV
DWNsP8GtsdK+97MWjW+DV7RY5tfkxOdVDMGvLCb8RfjzrANN+vJ38Q0xlDs08aSwsEtyvGZm5Ynx
8c9ryX+9Cml/yMuoKaiSX14l33K7qlRpMbvdupu97Jq0ybST/vkqZ7kGPF8yGaE3E+jhkGlLgfHy
MihF5qzPuJmhr4P7cAm89xyY3Z+WiyBNB+5duIefWZndZHDzKZ5lXbyySJ+9Yr/9BWc3ilcNqvnG
UJIX6pfvQofvJzIOqlLDb5QoRfKMwFa5d6/AZc8+r9+ue7ZlZXvVu2XJkXUp1HqtB2FcV9L9IguU
pNE8SCCmVb7/2KGbEoZl9vsrZePxmvzr03q+PvJ3UvVxvpD3efbkjY5BSO4aZsJLnV9kbpvFReGp
e5imzbW/O+LbKz/1sfmcXxDrVMjYBewSm+PLn7rkWJnZWpiJTWRfagSFn0zmYD8WjTBj22cW5zV1
+G4ZjOVOW972EwSj/8AgbZtf2Sd/f7ePDA1MLoRSU9GcB5H0JmvzjhApyUiFifjG7Peu3OtXHGPn
FTOvNl8oSRkcOVD3nQcpr0FvOcwprYSed/VhDnd91dWb/8ErcE3sPW94lBdN9koO+O/3Bj3rSOjA
k8Qs/9wrpNDF1kSPWgktb7bZQtWpXsrXIkePl/Plb4kenycEKpZcWrx4L3/Lvs+9nZ/TTFx/Ki62
dpMnGsvjbWtVzdOf35vf31P6ESFnNvYhvGbPyQD/cllpBhyEySCzpPe7vgFz2n80QAlH9Oqw8g95
9VdgumNF4iiFYBATJRsgpuaXt2ZsG+y7JTCTvuzlyVsMbA71WiVqa4tXLnVu2WRZZtGDDUYz6air
z317hS/Gwaxzkc5yQj2QW51A+M0U+puzZ3KJe2HXh4ZFMqtcK3e9tM2p75I9l8N+S8SROadzLrf7
laGjSuuBWfibrSQFPspXgy35z7/E2Y/OX0thLWilBDQ5Dtzyyyej8tn1x76yU8ZUW+Lg0KHxWW0X
ptO91pCyj439Xy/YP9c6HOBHw5pF6uwFs7TSqqt3O1VCmV9WvVWHQNKbHkdQ5mMMwhQhpK4LMJTl
tjl5XOeBe2351brHRLwwspmQFyJ8LXX4ta3YXC4gydNObTfH/TBNjdlFop9AlGvfy6CVWzudjb9+
XlRNtLggwIXHUeDl86rrkHDxrnRSa3eCW7txgmttj/uNv9Tq/Z8vdbbWHI+L1YzSHnsWcUfnWIpO
FlM9CrZnd0ZYpS1Xv/N0NlFXVuOUknKYffBkpV5Z4Z7Rpme/ElkBTAnpP7AWiLPzRq8Ck1exdRAH
lNP7Skr4PPQ6xo+tRqoTK1HVV/NoLWhufXe7muvNWpnt2NYh6ERqjOiY8QUt6NHyI+fIKC9FpfuT
QlBy8sa2VfEyET19ba12492M7BxtQrhT/72B5IpMeF6CJqqtKliTPz/Qs2X0+YEKfIH8eHja6Hq/
/O2w067TanJcscd8fhOqIUwQ8hSvXOWsBvjnKnTWaPa6nJ/PE4GYf63tsAWoTOeuuRWLEj96UQns
xHNAwEbWSrw2q77tlBt+UGxRr2wW/+X6cAQ8Cw8k7lKgai/vEpmXPfVAm9M+727H0bkZbPe68OWd
FOXPVrmKSYv/EZnc9z8/3bM1/bhvTE904Jg++4z6zr4M2Rl22dG0StvBWdIasdiVSS5ALBZZpjPW
hr9+zjRND5cyqXiHDersPUW/KcLc6MHPM465DYnde3DboruqOU8TIoPTKMUKapzccF9jH8RL8UrF
cZYE53HH9AD4SlzOEcRAnDcFsbK4pe1L7rhYswffb4Mx3lfa05x1Z8waveUvtCOEtULsqTF7MAwr
VRgJPBSPEqXs+spi/vsLfgRR8crRDuDhnDulGYOhuR4dN+X/i2ZHdr8cHTSvXOT5tv7vAoFTHh8i
LRm4g/gR+b+zH9r3jHnqMNqmZl1lOmLe5X0fpsLayA7vfPeiZZm/LzsL4nUzgyBLphr91Gk1u+KX
QGr7BAitbyJfbXqIjJYJU4RVZropQl1OpMygF6aX01tExRa6+TTVtW4v8zpA5D5W4dqd9DS/Fvj2
3PI+uykGF/yKAvgqgM+ztwkzZz90pYvGDjDplNtUtJVYI0u14rve9GZG2mqMLyXjVlwFi1Snua+2
w6eEM3zSgx27Zee9cwOjfvzzd/Vyh36OaMKNebB7+ePc35B+ocFvvdejj4CplMkyBxi3bFo574Lc
8j7+5bVISjdhtTLbo/nmnveaFDqLiVmIn/hs0ckIBjpR2MXijUC8V76e327rODUQBXqEW2IWPx+w
hIU773pXQUJfybmtt9VP6eAsJ89v/FdORWcHfh7hcS06mYKf1mPhP5auf5WbjZMHph64lokUXvNX
sR5hJVGt5X8PHRpfgUMvqV+0ujBVaF8X7HFRKGszclQ1XGCfcF85KP5+99Tx7O5sscfx6RwsbCOd
d6zJ5+4Nd7+YMOzR2FvFVTDuy18/6JeXOqt9fXc07a7hUmXRj+lOeyP2p4Z1ctb5K0vDy4rleM40
KplzHkMFYG3nIHM7qNowU0zkdGcu9wsKo489kqD3etuDd8BCrKRuOueV/e73T/e4Khsuby7uJ3af
l7/uuHd7EcIxoIRGZFEjlscaR6oYOg77Mm+yACcrObdOsROLVU7FLUt6f1+IcvxBrCkS8CX0lve6
kfbf/8icbwisPNrFzNvO1hTdLeBg6tlP1mAD6yFnnWyYoi5wg5np3364RyAbD945koQJbnv5DNY+
790VTHDS6t68dPJJvGGOWt+Zvd88/vlSLzeZ5x+ZSx19/2OboYv08lLaGmTPl82lJoG/tkH7ZSIu
fuWtfdnB+c9V6CIdlS+pB+dXEYY3Di4cMyajPnING+n/kzPl3Q1hP56OFjtUb0Xf6ZtgIRTtz3d4
trH/c3FgQjxMF3GPd06Zmv4Pe+exHTeTddlX6RfAv+DNFEhHK1GiKFITLMrBBDwQQABP3xus+ktk
imSur3rag9JAVaVIuDD3nrNPIhaUGdLbLK4lz6moy10iWvuDW8bNpijTYJ/4jnNHfaPYlV5bnHEE
yB4TjwisE7fh5Wbu37+EzjBkVYCZGMhf3my9SmIEcpVHvXouroiLET968LbXJaLJg1Xp886rzeaL
N+nytulldaK5+soHDXWIb4o5/2nFfzk8YV56PgjN3QSOpi5KTbfucEfHu1wOt+z+5c4RMr1//+6/
eskOagLTYAH6ayV2K3fWfFV6G1UjohKBSfGOU/AZpkDtO8vrfLHYRnk39bPa56Wrbt8ffr2jLzYC
q+SE3MMViEE11j06pKLeE3mgWm8T+0a7w6YqP6pSxFeDacqf7w/1BNN5b6yjqVlv6qnzi8VD54vI
j7O4c17nvYWlVrYXs4v30xOeRVV+GW8cb4qv9USJh8qq3Ssp5vTEHPLah02BhG+bHoFHf+Dlw57t
OcELz7umYFpESS+DiI3QP+Pe/PuNfjbK8aSoJVUlNEapimCOYqpt28og5KnA+7c5cX/Xf+vv+/vn
isyXV1Sg1YKe0Xsbo3GnD4tbJls1l+aHFF9k47b51sfpFRWtFxdRn1njVTdNu4IIoRM/5NV3aj0s
UKCkuG8efcVgilybpcDbWOPcbcgswk85wSZXRub/F0NZxEyziVvrwMeKkjTuZ6PomboskAH7ohuc
ndkqa1NQ4zm8f3tfHvj+9SR5V6D6rTRsmhcv725QNL7mKjamE9TuEI169S3QO3lhB3a5WzJvOMFL
fu39ZN1hMoThQbDP0ZuTzJKzgax5mi1QF0lnKsIcfgp9+9r0A/yZCYACHklWR6NAdSjN1mCUZTH6
83ZatGsrpWCn6R1ZzJVIIsDI1lVpW9W1NU39iQn/tRn3+fBHr6yyes/rxnXCdyjeF33q74BVlHvs
XwR1sFeOqBbl+/ef5Kt3FuUmvX6fwutxVRtUB+FjfAY8SQzqgA2KM7TL4sQor30Fq/+OLS+bfsq+
L98XNLFlY3tcWl7o/t6vlLPXUWV6Hi7N96/n1YmVb4raACVzKpxHQ4mOvYngjLMRQcEborWUQNxs
UIdCSGh92bxV5rhSSw+DkM1963jLIw11fd42FHVPbCde/U48cu25aK76+Otv7M4bup67iwzexN7W
tVd2aQVXfW61GzkN8uz9q3/1aT4b7+i0o6dzpWj4c/E4maN2SMBfMd6Je/zaKNQHAaT72NRY7F8+
zbjEd2PpzK090UafjA44hzal+n9xLc9HOZo5h2oqV+Mc37y7pHuZ1N6ub5Zs+/4de+2bZ5NurQ1p
WDp/7fdwOhoVju9NVrTdOXbnTAtFm08P40wPLaytjOiTmPNy6KE1NPaFOcoTP+GVj2OlH3qoDZkf
/eMDIQo2Kx7Lyt+oKZEXMpXLLsZnEyFtt+/ev9pXphg0qGh6CAygCH/cf3d1DCRKg/ChzKR6oOSK
aZ1yUd/XzbeOJYwIi1jfvT/mK28LYzoAuVC/cjBcf9OzE3ivZpT5M2MmWbts0jw3zkmCONXBenUU
UiTIhWWr/NeK5I3ussxd4W9kj8bVN+vfhDn/wzSOp5MPtX+6jCwQNLCO5pait+TsGjypzCq9mHXB
F1sAbt7D4knzA6VlcTPlxqnYrVcvjaobQkQqexzyXt5AduGWm46M2lKXuKLUal+I9GQ7d11djjZM
SAF1DtLsUjhVH00dPfABWWoGU8ekxF5Ir/tKGk+989NywT04DLf5Yi173FzAanSSJEVjzme9WWCV
IwriVDnq1TcVUOIqjl3nmKNbPeLYqZHectRMKxwQU1apnTWZ7b5ACM/UXUKrtvH9n5jaXpkOVkHk
f4Zd79KzlzXNUk9j0+RtnHnqt2Yzxr8WrfG22Pph+ick54Se1QXh5Dtksig/OzH+a+dPVotVCLJ2
SflSX/6ADELKUNREhjjWxFa1VkOF18eiqR4uvYuxKxl047bGRv2I3yUlGbtcynrbLE6iU9XyaMK8
//keh1D966WnmEFVx2BndLyGDe6QWgoM2IZtK6IRuVpizKHQMBRLH4ubZtwrae/zfigifBTLtnUk
xiPpzrfLZNu/+i5+8EiziLQ8s8/wouY7PfPzD5mbTRkq03g8URV67XuhPUcnghlrlSe8vIWzU2h+
iZZ3g9IFlFXipWf66np5/7689oIGPsVFFAGcaY7RfG1atXQ7c3/TYXEOm2zSVBh48bQzrETtg2rG
o5yQ0eCcGPfv1QLhLnpk1FOrdtxar/7ZG1pVSZ57AYcH32iSKEXYs+28tNjlA3Sk9y/x70IMQxEA
ZCFK4mBx/OSnvNFkgNZtgy+//NhP0sDgBxxLIVXyrXIrLD2/lIPuld/g0alTYrEn/fbLKYlXjtRq
ZOQ+ONrjU8bUYAEp/QQEsYwlWWBZK34JTbJ1QmhoX+eFGQC3kbp76eDMXLbuMH3W9JI2aW/1DWFa
Vbq4W6BLAOrsbsmn0NRKD2enSzhFFEPoS/Z6O9qP2aLwLagljocdC6N57c+JyEPTy7ppm3h694kd
uXmz1iIf+2TUMHgtRV3vyEDv7LAuW/WhGmCgndgY/P0ir8hMqnsrLnYlGL581AEdZrPKOWUBGp+2
fe3lnzoKm/+4VMkoqyaDb4W16nj70UgynpOAuIW0k/RxqiXYOcv4CzaBOqGPeO19MrkaZrW1E3tc
rfVRGELWYiTkqs2Zl1vmF10u1s5qOup6Ghyu3ybBrJPmWKfaAK/eSn+VnLuAGNmIvLyV5iDsEjIY
Q4O4rsMJKtaW5TTbW/rs3QM+avee2zRhAkwHwhQrYEeL+oJJDUobPkogLfGNg7nx5v1P7JXjynqq
5XCwqrbWlLSXPwxXDktbMVJzmnvHotPUm59dlKC3tH7sa+U0sEYWYRQ/5sTSQI0PPrrJxecjjKBc
JC3mXjn/49IfvwnsOCdg6mF0k1/+JqBCaeAGs7fhrayvi3yIQynH5adh11h+22UpQKklp9Qzr01s
LrpU2pgrJfZYXd2ZKR8hzoENqIkpSkwHe17n/TQURIoTN329gBcTi8OOwnR5FdgLowg9usAuNvog
oLi5abEinvtIlcMGD/snpht5mfnYV0ghmcxvxUCYANxBua8r36b82+afzKVsfvjYIn82ytQ/uhok
ibDADHxi8v1rJ7L+Rl4MpFB8KyQwvHwIcUKQCFQMfqNTqI8S/MKPuIvjx164QDb7Kkv1feOm6rfk
p93P5tLv379Lf30yRz/gaAfWTRV0ELsClSYLlOZp8GUZ01OFx7+mhHUQzl3spyHso9B4eZX54IEi
Y52BraZd0r07F4VVRUqzLjtnvBhs55PTdyf2B68+fRSwHLUoJ9FYfTnm1EJGcVdGio8xvwoJuyRV
snI7DrHtPqsS7f79G3kkiqVatl4kFiQ21xy+sOW9HNDRUC96mgdZXpfxJgEkusn7ANoAONrutxrL
9ntVBw7CPkArc4uG0C1Pndn/+rrW38CGYVVomOSaHT1NxXuWJg458xkKWTh9kCvB2TjXspHN5/ev
99UX59lQR/sv2poJEhlenKpS9nnupZ8AWBWH9wd57SH6tHX5z5O472iQ2bNHlWg5bEm8jvG2WpoF
ZGDr6/u47PWvCpH77/dH/GvDxyGWuxTwNJFK4mR4+RS1fp5RYLUBRaS4vzD8Yr6CGVncFCrBmrzI
vNhVC1bd/7dRj6YqEQ8YpuYuwNgc1DucaO5vs109+T38PEjLzaU2Q0h6f9C/nyCrC4LA1RvkIIs4
urmtWBZXpWa8sfPMu7B1mFyGkZzKfvz722cU1ChsceC1M87LG7rCh/zFHONNERggStMRzX1q06TN
psUF6DDDpizFDMKtzovsxPvztzDAWUd3kd1TMtfZYr4cXWB2V0XtxJs5MPPrvvB7kL7V0N66Vn8J
oN+IqqJtzuY+9T57rQgeOZnpO5f2/XlnBOmF07enDvqv3RC2evircAKsQsmXP6nJnKyrOgBCObgH
VH4EWymY2ndxZwxxZJs1AOLKhRZamUsevv/I0ULwrx8vihhEHGYJZKx/yUEno5xxZ4zJNrVg2yWr
ji0C7LbIbe41us6hn91P7TXOhzwxFHmuDmzRSM+mQufDM92czZPWdaFwWtfZA8jNyMuw9OIrq336
lZ7rxzq2oLA29HzsbdqnAHhSYVVVFAB1oZNcQ5Dagim071Mpg3SvrNpDi1H33UcgVNAXKs2Ybmxn
1D9IQMgZhvyyk+D8NGY0uBWF2LS9P7ohnTK00sB3kSE1+Cz1EMKS9ROnhfpdoby/DBbRQ5Hzuvyr
GpwK+CaNXcrrarE/W81c33WoXrgeyJ53jvD0q3j0VBW2BYDVsLUc/qzihR7WXHlFEVWI3X8sgzLT
0HEHbQixALkZHpfaVueePo5DOMQdCEqjnhpFDRwne1AWLZ7VBSZomAIpSS41xyTiETpJ+51UpiTZ
uC05X6hT5FeFQDrf4kGFsOU2fp3eaBMm/9LPhX8rIDmKcdtOkKMiSkj+CCnV1w56mwTILirZGcsG
fl3nmV8MWkQcjDyur2w3PgoB0LdO2cRfssSis5H5en1rQCX1jb30hqLcDO3U1WFlpYBW7biciq2R
isCK9NgT7sZxJVC+pEhpkGit7j0OCvNyN9LzinKQpQU8E5CVGGh8h103gCEI047i3A9tTvSR4WXq
1wg5+KahB/0rnUhUhBVU6kVUaGBvNz7uheUOsm9CqBlZPOLQuzasn2XRSf9Uin7QpjE0N4s6aH0g
fud+/Gz0FRUco6CGtWl6h1OrKVpQNwUEtIVgTfxG5+ydoepQ24aw0zzRdoIn8k6WGAiAhhXIM69o
HvVE6cGs0n2k0gK7BzJbDC/6iemTP/F9KgsGo/9E/SmeCEBp7UASamjd1E9wIPKh5p90AUAGzSs9
iOhPQELGyhQaETCSw/yEGoqfsEOaU4r7+QlGNHZm8YHtpX8zrKwidAhgi5a2bqhympXxcX4CG8GX
6Kb1rQR41MZ1D1HuCYRkoB+AFw0QU4Q8OWBJgaP0B3MlKFHpAabkmFR0oiVxu7Os0/UxBIVidxv2
R+o7Pebx0XpCM9EExF4IchlkEwaI5bMTJ/pn+p3mN+cJ7pQ/gZ5muXS31RP+idopFFoBo93dmDID
OyObGSYX5ZLs12DF8zlwYEhSfZGlH2N75UtZBlRk8USd6ln1/bB2UtVt9CcyFRuznM54ggC8pTmY
XPq9rT5pK9BqWdFWTu8N6cHNU7yLRSywZce+uaI6oWHZWr6C7SrP+zHJgIjV8gmdpT1htJADgtvw
YdH6UUkbc6EcnoLdkroFgmuuLPtX+wTmgn0DpCsB7Aud8QneVXCms0LPVHV2lnaiemjNpnqAZWPd
9U/4L73tQIF5KxXMfwKEzU+wsOAJHFaWE8FRQyaqIaLACFysHhz2ZJ2V7qfcmm5dJcxD76QaDk7Q
XmGznEtRZN/VjH4MJlSR36eAceYQ0HnHBOw43fdyBGSWIJM3osF3h3tjKFzj4Dre7K0TA+QdCEXp
F9Bx7hczl6LfAVhT/WaeslI9UDWz1GZUtiO2c5aaNyqLRwWfT4PJGGSWLn9kXVvA9Z3RUEOqzHoP
8NusDWexTRbrDnJcTh5Gr+hxB4TB1BCMieKIGg1N0nZOCkGIWSohOeqD0s+hL+hF6FI11yg3C/1b
Y4tFHma7hpo9Fhq8I9/glAP/bdTnjdfb0M+UhKkUupmJg6LCJe8CYhs8gLx9cmc7kKWpkgKsjppR
Yi+bla5Bc8ndQj+rISQmgIhRUR3I1J72fu7mK+QvF/JgFK51Z2qjjPdN7XblWe+NEJh1FE5BiFYo
5s8pSbyd1OMyuzBdpe3TtNd/m91qJrSVLuRl4ZQTVK2cHXUke8jgX8Sg9dVHotGEOBSuR904G2wD
PRqqfpBnEqkwPrjFnUO/qqyvwm5o/E4chfRDbog6+2Lhfy1/DiKfpg3Ja+Qnlm7fXBgSBGziZu4X
vQ2We5sdqLVlBrWXMLPi7CuoR8y8OUG0+rUYsC1tgdZV+fcYqmIbGmSX/EaIENAP1WVBrdYyiH0E
zozsw/NS7XHU+qCkDkNpYlNArVSbxUyzb0j81PVSkirwiVd7IvshaQx+aab96GxbyjNLxvWjTotE
RJiMoQMNbpwwdwDRXCxijQsWgbrSBoOJN5js3YSmx9miu0REILpuEFtnduevWTkYd5oVw5FNMsE8
obEPefQzMIYAezozrEDEQTGzB/s2cWPtvu3tkSO7pTgPaP1oQZanSgoJqRPpV5ifgERrAT2pRDlk
btp6NH5r7Tj8mqxlfsAqPfHhgYW/8GLoUGxQZlgcwWJDV0o1vblYOirJuwpCfbIvvKw4c5yeZ6aq
yv5IIaX4Znqped05lak281zXwxery7Mr6GFWtwnqpb3u+V/FIT3Zxt3qZiq+p4DV0ijLq9KJYJiy
nXP9fPxlAm1bACTF7mXe6M03WXdSC5VuiGE7zgPeYyBhzsVQBf1wBrisHfZ2IzQ/MorKRF4ikShH
9gi6gd+/ON0O0419Y6eV+hxXQNT3XpMBCR4Xe4I+PlEGZRsnA4+uAu91iP2jbllJEbKHnIKqdAPA
0YgjlwSLRzFUEDOtvNT6aOS+XGlgKYLQq7GL4zIvaojYuTonGQeavlX+ssZUwTVsbe2qsNJcbBa6
Nc7kYmzOeIVYbaghjft0qMVF4TetT2zjlD/UfI9DNMJYB0fbNXKBSW1r9wQv8BE6Q9o/dvOsnGjk
BO9sXa3xz6vaIn6i03SclQaKuccK4LVuFURSjPzesCxNc5/Xnd5/L5WX6JCSCjOLbL+M6VuoYHWj
ckBwohLGdMbiD5PXyqdaB0WrTRedJtNr5GKV2OiDZ38q4NxRZlzqiLgbrroUOdtjAk9YSiazKXAD
jjWn+zpe6gHZKynpWJqbqt0CllEXPuEGEC819AJbb0rgmDPzK7EBfuVt25JE7shNs/anTXrJbx8I
GDjOxC2vAhw2Tph0I8L7Ys5d0kkGWKoRx6bOijpz6QgSV3ivwzimUBcarZPICJsm4QrsfJnOAnr2
WNsdp+q3pGMTlMIhyzxVtX5qC7w8SGB9oQHDn2sR8ViQCmPVWQG/2gYXSooziHMMoXFd3VxA2A7C
2J2tc17m5aCRAXHwvWH66Cx+u1FFFn/O3Fo703pvOQQy8T6VC9G1KarZi6obndCBwLyvCXDe57lN
NF0F1hPcAHr1ZQJaKXpgpk375f2j0d+VOKyl+Jkx1OhrePPRaTiWaaug28YbN/BKaKuLETWN7VwR
KZFHhRHn12ytUztSGLaudTgyJ8b/u3SDY56jPCez9bYel4g9FUwdiSTBxjYLcjp0YoCZZdiIV3N7
9v6lvnICfTHU0QlU04a2rXNqHH2lpYdUGP1nLQHWVnF82BczroilaW9tNsZf3x/4lYoDZh58UzBh
CO96Opw+62oBqITyO4iAE0UHelCIdqvB19i+P8qrdxLtMmdrpI7+cU110SvhF3kebHCDlV9Ly/N7
UG6ATqm3nXTkvD4YB2lqfx7Ag6PyBtlMePmJXqCIoogjq2mPsuf8FMycmN6/rL9P7rwglDH+d6T1
v39286Aap0jNeWq0wtQh9eL64M8rkNDxkOkmDc69VKS37w+6/vyjr5yCJnIBnKN85k+NjWeDOnKK
06aQwWZeOjhtpic2mX6dNpdGTKbD+2O98gWy3NBmpWDvYh0+usCuSuqh98pgE7em/WsKemfaWM4A
ilQN+obokeo2raziHhKosVe1Y969P/4rbydFU2dtFQBlokvz8gZPbsyG26RibJmTd9cW+BiJhRz/
1Yj7/8SiZ5nVaw/3bWLRmnbf/5+rx/WJPfbPwUXr/+/f4CLH+x+WFzplOiV81DXPsq5d4394F9c+
JlU0OvOrluHf4CLNMeAToe9CiosfyMPA8AxdZP4PZAyoaIgd8KPZOJL+Sbr9y09DQ7yOhpSmhvXy
NenY4CLkEsVBKOeDSolOgOqcRZT10PsOnfVN74X2xQPxep+JRkR1tkw7clbcaI4VDOtiDvaYlbLt
CHP9TnTjSVX0yw/pzy87WsJSLdfH3rc5hVhpeWHac4PtqmNtxl95RXhAHOkdDYiWXndojHPxebCW
L6OWksuOI5hGRewQnEMSwgZ0jbmLTexoVk3wmVf7altQ4v307Ll//Nc88hwUc9Qz+fNLj/oUei3d
dAg4L8mYvp/VyS4sNJDFlALTHzo47AvXJsdmXFJBylpM2w2vfX2iUf3m6EcfuuX3cTBymqd4Zjo7
12umjZYlztZvHTPq0qE8oJQryMiYGspO0wg4OM5OdCdfrsH/uXJ9fXbPJtS6sjJC6UxxWJB4VGHj
jtlNwon2THN6MlqmQP8EqJ4MjsHzTsmeXq5Vf8Y8KoKPRFaYJOPlh0bIcjeVEj+mXxVXqAB/nnig
b13W0dztQ2Iq9WUSh9FI0gu2D+mWhb2+BR8L+3yJU0ishOkEyayDei2rQ7mMw85PlmtRTE/mk01g
VwTCif47CRL2rs5MGZHpEJ946E8i5D8r2p+bcLRQo06sq96d8oMpchVVfZZvYTH3u4KtysFi03A+
QTI5T4KgjDx647cIY3PgDiRu1FJP+HiTnoCvwttbQqXn+mSY1w1HsQsLrMOZ3gPxp/zYhyW1m+v3
7+pbz239+2fvStlP2VD4TkW4jirBFjvsnlU+7gklOdHMezIOv3ZX1jXx2RDsGJLC5hB0wJ1RYCK3
WlIbKCs7RaMuaFniRO2yek+loMbzN3dkCQFsHkuI17qSxg1ZWfM27daACUjO9NNH8XWoEvuQNKk8
ePnMIQ/pbRQvaC/A+mtbpWo8oOQ4RkYvja0ga6ylNrgt49jcjcNSXXDKb89Uo/JN43DJXW+oCzux
27AXdbORyfSrB9BxZSbSJ4qns/6RUubPC3I0r+ezs5BB4NYHiv56VDcZfkMX6JnezN7u/Qf61syj
H83QbQezIJgVt9vL+x1iZH1DckYZDZW8RgPylQybB2AQ1WayvDb0S2s+8aCPlCh/ru5oxm20WGIU
teuDyMhWCV0nt91oYiN0p3M+/1WOvgfwOC88FxvyLOxINkaw7wNIJRhXlaMfloF8ohNbvjd/ztEU
TNupqZfa4WYDoricFiDdNHey8kAeg0f1yD6v/KRAZGjBfZMkr2iGELglWnUY7fIUWuhIj/m/d+Uv
7s5YEc9e6kZ9oImSHSoTFp7AwQPcNv7SWhNJJ1XZbmd90NbQO3+70LLb+/4iT6wGr+8lrOBoZmbr
bWtjrhUHfyL+w9A19NN10V6QDVMgb4Yp8f6L9/pM8gR0fP6Zx7PPlwV14zDmqtz3wHxZ7NG66kZ7
4sDw8pTy504eTa9dEQQLTkZxINI138Q0ncmbAqLYOoY8oxWyxmDOxtf3L+dfafV/z1vgTV/OW6XK
ZcXBrjrgXZh/oj0BZkPrZT6nYqMFO9IpyE4QvUt0m+yK4qIAR55vBknCWkg2FCdsf3AVEVNN51KI
EFewALg72YCCtBh9caWKzhWhkc/6Dxoo8WNbxoakUWHlD2Lu5UOqjwmq5YFuPVpZov44ndEYdJhM
w4l0LAK1qjQQezfOvI+6TwRbBFMfhAoQgJHwEWVe9XKcr62YAPrtwhHrrJh7n/1HZmjLtihjuPOc
ZOkkumzR9i7dYANFOm5FGEEtOEiMNh8Sx0e2ZhE/cpERrmRQnSgB7Fe9qX2d7U78Jhq+VNuBRIPy
kgDD5MFhX3FBSJvyr8egMraOq2wryskJJf/MgtUSynzK3SgAKOJu06YCzK3qZNibae3e4pavM66s
Xn5rMZllU55B/I813znAWrNuWn9JqM0Emn3Z5W5wO/eYBraGHWcNg84VupixNIlWrSXo+SCecHKn
XF4IdnHptqTidc7ljG3d0gb+0qzTg7SK80KHtBhWKlt57eDdxsgwZf6Y65a6tbJSfBD92Jy15Bfv
ncSkNTt0Dk8eyW7j02Ro0jnELDFlh37uOd9VEGkAjWawKBdRGfcuzVsrnMiSFdFkuOKDi/ZWO6cQ
1/+qXaf4jUY2uOharwExT2LKlk1CvTV8Z6RhRjhvS3jGEI9oTWUpIqNT/m3pLzxlQ0zFp6qsqhI+
lOmDA89K915bMtDZRG2RstVaAWUzjzzR+6nMCFqYl8w2tpR7qcKmZqKVh0Cl1n0+u+PB8kX3Bfxl
/mgI1/1R0vQiNjepZ2Ajg+7+wOW+aDtOLYqwt9FUyY2bWVUbGY1Wp3jLfDacJoGrn1BJlneJWVcJ
vENT6AfRypYYRGPQd3EhKgTcY2+eCQ2f6i6bumVb4reiLUEb7LJ35gAwvTbimcuaDGWH6yPiDVWq
yxt7qNgzEPpHx9nPUDlKWzOTTTaA+iY1rSo2U+O4m5I0ktDtguDC6WriP60lBo0f0zf2O+B6fs7p
KST1cnkIZqdtI8ghbhWZsRo+tw2kr9CxZw2FuSQRYvLtdG+rSRItRZDXTWLwXkcy9nnZiyH57aRV
M4Q2QQdORNvX2Xa1SBzoJEt70AKj3Km+bfIP02C4nweSYO87XWuGrebWvIe8OsmG5EBWa1e3ciKm
U8JB+9INvtd8awQ+Fp33OZZN9VuzeveHn4zGsFnjr3+10PiyyGgloQtjK8cvudabdABoinwfxn5I
I6e3ql91YudfSG0kkiXRZ0KsaKVTaqeyNRtha8jqscVEdy0hZH+dlZQ7E7blrdtlDTkz9CHPBr+O
m23saLERxXQoiP/dJgrRYNhAZPqtEqdZA0EdQmec5jwpZnU7GCWRUSov20eP14keaokg4WDWZb4T
U2oVuEl962HspUq3lGXOp1InGBd5Az3H3Gibg4+qZqUC5OowkDxugvc0lu8i6JqBILV8XrYmsUeX
cb9goGRSKD/FpL8waw7NAyXluTzXm1i/IsNoOWtlOgCSguFwZ/c5D14Gs39pwJEdtqJraV9qdNxk
EmfXBtGJIB+d9uC0k3LDyYG3EwWCzopREHpFiHXBRAGb50Di81CGnQqCX06tZ/G2LCb9R5kg94FG
nTlEfAVKfm/ZslY7EjsKIyTqOykj19aKqzmoBwrwLskVoRiaHGOol+7jZpUTTFpjP+jBUD6OxcRs
WxDUsCbutaRNu0LwPvfjGMfM4cyZUdYGHT3xNHUugVbwHb6/BL6xoh/ruYcZB6vqrPVskJu7FiAw
r4AY8fUghHl/iJd1sf8s6ceWrmYOaLtzNuUwoMzQynryVukznjD9vrH1OS6c+vGULqXnVoe2dboI
8tRtTRLHRV/QR5kAfZy4T6/XRKxjPV81Tn6Fo686oDsmTXTQp+si0a4Q/SyXJZTeaKJSG7mSwFF3
jE/FaBzJrf7cu6NzVQVckeSmqj6AW2zvSLXgglwtZ77WCnu5z3B+kPmk5wlbgSnJkHwXcY3QQKA+
iYg3E5dD0a2ZH+Qa/678uiaOj+0Bpoax0+hyjaLlNV+3GdrMIrlUhRovLKet9zN4so9NqcZ7j9a+
CKeu0s9MkxLDJvbsNIbYxke410XPiuVpLXkOhGZ1N4ZomiSkQo8DWQ39eJPFUtxVc0mxyK7aejnx
QN56ca2XO7d2sqQjm46d/zD3O6eykjNyhuawXqx489+9uEenLCXLvqTFVh9cQTN0GmbrkJAheXj/
Xz/qgP15tkdHKXIJ62DxzOqgyqf+jND3dtDYoXSSmXiouv9MkOC0W0wkJhR0aBnFQK1lx6Y7qLN0
Jwz0iL4jiYiyCXxN2b7t7CXP7prRI1/VHIiGKfrskDtEHzL3sD2cxHLe2n5/rXe5feLzfuMDPM4G
6EBOdgTw5ezczIieerkvKz6FVMt+Kmv2TozyxuMOjh534i0Z/oVGHLLRsi+TXo2brlwbXBDzTrxR
b57ijp53VS2uVliqOFjOku66iS5dkVlrpi2Ato3H8hMpJ58/VlXQsSiSxTX5S4433Yx/vf9OHOlN
//NOHLPqPKyTwUgJ5aAR8HTWxPO8Jykl/UhLP7tpicgi3SntvpCSKzl7W85V3pbOzdKKNiLaZz40
xJru3/8tb53Ejo7WVZdksaMGcdDYNhOhqouo1B2kR0WtRUZZ51svmP/d1XgT+f3G4z0Ws1Ku8WAW
sEZI32KGcxM/ok2vba0urj+9fz1vPd5jYb3CjBZnw1Iccjnll/rikMaUE6+am/ZI5NRsbHuC7tnO
BP1Zy0F0X8ByvzSa0dy+/wveWEOOHWpeCtRS+G12cEjJ/YDJP75SU5Pfa622MH0T0oWuMuHRV+ma
4Dvv3h/WfONJHouXZ4902lTa2SHO8/YnejFYHxk6ViP1puZSWqVLrzyRcRuObTl9GRy7fxwoWNCR
kPOo791GkE+2BD0ce29R5RaQZ5ZFOoF4/EU8tnfU/romNFxnBJjQF8mtVpQJpb20qIMtdmT3QRtY
WIoJ/QdlOitmh0Yw5om54a37ul73s+JjZTd5ze6VFrRUJsfKdC0VN8WwlWoi1ky1vMdIxwBeh7BQ
q59pn9en3I9vvLjHsvSlg//vWktyCCq3fHATNW+BxiPbbfLmhBPljWqfRVrGi+uTFc7EsmUMihHW
bhauuCEPTqM8Tm1UGG6/MX0rPdPs5reUSDJdlVefT7w7rxfkrWN6A6UQf57bQdtnWVqd942GmLf2
l4cZCNVVw4Zo61hNsEQaLzf7WjNRFIPgE4QWUSHfke515AdTHko21pQF19Ucx9amc2Z5IBy+3GkU
XA5WmRlrLF7QfCe9srwHydnsA6mnxPSZJQ2llsNgt8nsWRFJiA7pQzu4wfDfzXPe0cpC4DfdLHRr
h5hExbBA2LZr+mG5tBD5A4IX+T05g8mJ3epbt/NoiYHwaTW132QH8kp+WdZws8JjOB3m14U2Gvve
n4pvdoKQ/f3H99acd2yM190c0rxPi4o80EvDl/JGr0udAX2yGM2s2ck+DXZFIB7jxdPuAweUoeRb
/fj++G99HUdriCCjoIHeLA426R9RDpVjm9FP3Jllkf1f9s5jS24ky7b/0uOHXNBi0BPAdWiGYJAT
W8EIEgatDeLrezurKovpK53+usY9yEmSQQQAg4l7z9nnQkPmzCVOkTQtLRefbEy5oxU37EVi6jCG
k+oqd4vlwj7wzPx5SvpafBSE9aDFu94q8LaNDfr5xsmu69ao91ODmLAhE+P9P3pk7ulkdkxFmQM/
3nE0J5lv1N09sUxBNE66t/79Jc7s2E4pl9LD/rxwwtwV1PPujaXWUJRa6NgRL2+Jp740+n4C4f+m
uuqeTFxB3ziT1jJxGcItrwgltKLOrcTKqGx7U2qWdjOQXX7o9OHO4ARx77lFsfaMqn4ZStN4q8aC
0EtpfC/ZCIdkWlchKZ5P8ZiWOxW6mqh3uWy6UMbZ5yVJ3M3SE45HDYKkHQ2D/TzE2UZr+62sCgp+
deGsFaItykoqu0Or+J4yuVFAwGCRYrvbqQrBt+7JJhwq9peTK4uHkte7FlnLbgcZ4lU2dPDHOxNy
pSu+en3SbDyO+BcG2rnP9dRs2Od1hZLBZA/gk/cnEcOlIRJuN3IJiFnhKPG3sjX1XauNYqOaXPsS
d80QWUWuXziVnBvrJ7NhRfww6lsj3nWFFyNVXcrHxcSZYQ66gYoSU0GIUUV9//1IPEEF/7nfPSVt
ew1woH7O4h0AYP3Gc3HFW6JcdnXXtvsRj8y2dzuTs01nkjagijDBvhAVJoYBkbjYnKbqOZAaALoi
a5ERt/rGHid73RX28tWl1XJsEaYrx8zNFYfFIlQobi98Ruce1cn5LVC4iLxkiHfeNHVryyx1cgzL
Gc2z8xmtfvJA5GVy4bWcHRknM+l8RAwUx0B4s+DEaFtzt9Xzfv7mqVldJWQ8HJSbgUbOpXwcs6KK
Fpl2qyZJLt3tseLwN9+ycyI4SLMgSTS95257MI8ERGlRkUAR+f1AOLfHcY4L5i97uKZrAwVMId7F
xj8DWHfVMrZrPE8owqfJu6q1yVybxZLuW6fBOQCk4MIG6zgd/d2tnUy5OmhmvNPUQ3QHcEo1TOUK
YnUC5MxsL9zfmSn3NLaHml5qLzMqSW+ezVdLmNON3on3zof9GnHCv1TO+2mF/rt7OZly/ZmUEZh4
cpcRyxs2wTQ/WONSXI1t36/MSphbHxLrZswxe5F8kzyU5qARR5ZQO3LrlC4RrZOwm7R5rWLPOsyO
Wa46z72UVHLuWR+H1y/v2Ypjq599luu8LdMHYVJtNxYzpyPlGC+/H0vnLnEyhSWzXw04OpJdj/ds
+xPgLDE639mDfYkfd2Yb55xs4zpcjHgtEy7Rpd3BGw10OFoWbEynCNDYJ8QOI9Ve05KrL+zkzt3U
yWSjFeSh1aR673h9SL4nMzswZLvIduviwk7qJE/vz8nYOZljrAn3sJ0HnE89TT5R4S62KmjN+7xt
62iONWs144Z45LrNnia73JkTim0n9pdN65XDarINPBneZEcLfvWVTZ5JRI2mX7XtdKkOe+ZDsk+m
oSFoUOMmWkIdFlNHMDpZNKfevKlcmmgeHoft7wfRueuczEfCbTTTi5m/W2N2aKYX0GSrwNhIDtOR
LDAX/f46Z96rfTL3BEBhqrpxEmqMw7LP1URKvAi0dTvmxYW558zMbR9v8ZdPrqLZSn4m4gSlRoKr
+8C+6ZtyXv9nN3C8sV/+dayBEzmDQblrcRiFUBSctTBZIfyZrv1/domTOSNrqt7CDVTu0jKmZYf3
8xa23x127fHC8nruLZxMGXEAX76dc25CBv5dneHTCKp2uVequPQWzg2okylDk2TRkLBJQEEj+hch
dCLMCR7bu3pXh0hB+/3vH9aZXclpPgG/ejsNmZXu0Fk+Yv+6jdPODQ2wnStVC+yy9iVAyrmHdjJd
gLwel3HmGEFsGuTIksy01GsM2hEyuDB0z+h7sP7/dXT1sVn2fq3SXZqi44OaJQ76lGjkLpYERYxd
HzXHjphJn2KdZAa+HljRh7bAHAPJ/uK+/MzLO+XV+9KhLFByjJZVQ9jtGPg9dmTHML4KDLY11sW0
3StTYImDi/RWdJXx1Rm6usKaZFvv/ayNhyBzgN9mnDmQxuUcI4hloBPz+7f+8zf5m3X/VPReaYnD
8R7NrjU0YYZL7XG2B6QRJDSZbdausVrbEdLDo7Ww8qPOmoOINv2wCeJhDO3cccjp9GYIbbzGEbIr
zXSv+TzEhr/tHbzqqhDTGu3lgl12jNdpnGJ8zeRVO3bXjSq6sOpwzg7kmuk0Y6/VHLufXemrbRFb
2WaI2yveYLNVvYbHIYnN20nvVkZ7aY44syKfUohyzM1mbTBQkFeY+9SYOKcEKbpbveWwuJg/tOWY
gNrisPj9Ewd/xRj8u0d+MvOh1JSZP8l0Ny4BYdL2UPlXSUNYH/7hDEPFpA/x1vFzN4hqvJQ3RlKp
gb4IjcK15STJiuMjih/MJ2wzE1ZajI5TzYo6ppghWwLmSIxiJjIdbaNa/O2Yo3i2ER6b8WtB8LgX
qkoT2z7zu72ZcC4IC5q5H1IJLN6SVfveaTR1R8HQeswtAy4QrIUP2ZTSIHxP5SQqdol7M9LlT8Kg
7wYZQdkSd0WgOdVKacH4Cbe3q1Zx7VbDRovfaUKXFZZeYd6WPXZbFAwZLR4oRwcQEXW6Cpa+wbcH
1G7lzToK9YQm17TGvh/LcPa9fDcsE70rzdOWfIW7JfPWoiOXgjRzv/juUshZTQTHwHWarO5Lq/Tk
ze99hJRa0wZHP5ODuxemmnjTjWF6qfTiU+/K8WBoo79RQj2j7ZjDxi6r73Yr8daqmXDXaCKt5LrC
AaaHuHRtFQo8x/Wa20s+hjw3rkUaCycCUiiGFRKkduM2lXwzvbaj+SZSlHoOPkC5tkrbeHX6xjzk
MP3WUvpds9WLkkoFTDpMctk4tkbk16LZWRp3k4yQqCOflUveE6pkQQoRQ4oFzyqn75Ve9+oTwsnm
U+qlCiGCH2D9HEklc/a9aMbr0nDFcGRLFPghrbgdb/tAyz9KIGiv+czJM9RcGAOwIez0heQbLG4j
ltHPYyIdL5oIlBBEaY7+c1/1UxqpJa6/pcPM57FkOabENp7V3phSawh1BAoRMo/G3KB6GhjGi4nH
HWt/mYcMwvF1NowqPiSG8p9rUyQ/NNRkybbsiiJbeUUndvAnU6AHbYnSwZ5RtoT2aJEzXPuOwL0d
9wOo8WzGsG61JbKwIWnSDacQB/tRWdjTNjtiLC1LWeaaAEzbjhzpJTcjQW4Gp7NRfxhjuXhE4/V+
mJiBfI4tqBA3vlFiidDrSbf2all0I8xwkJfrqggQxDWdVn7DS+2STzP0wdfRCzbCp2ke1VM53/uk
FGdhlgfeVuEGs7AR22OUuoTyhQmM9OsRimi2oZLVfJlVEr91+pJsNJWnx8qVTCPT7fTgoOhQVlFD
gs26Hml8HMbEAFxrUd14GDxgKTu2dDQTfUAE+XpoMbpj6rbtbwGxEc+a6IoJEqHuHVLTgNeWlaWO
9xuyCPEVzvAqhkZd0WTAt2n6rZNGNOiCxzjpNOzTNR0QmllBm36iulxty1Rz3pVL+DJjQSvCQRQL
9b2sSZ6HUngf1eBkLNQp0Y3RFHTdMXOsrFBGN8gMNn1QLzEztahv4nFKso2l5d1D7JAiEfnUOpxo
yQJi81q/HfCjYm+Iw0ouDvKUYcyetGZCX0fFpnhGBg0tbcqk/w2QFKfLDB7Hgj3hKHnqHNu5W/yj
cL/KlJuvUq8XW/SHrVxrgXCWTUMB8TYvJuy/E7NGEmbBYjC91ErDUULINe3QfNbWs6XVxiq3cAqs
q8XHtaqL+gmbDBJvpXvXmTUSASiDov9QynACeCLespmTQEcjYowoKGy7y8MFy6QfmimjIegVtXFy
xG+U3cFt5d/zI3MS8a4VXWoehmGp7TW3jhKzlm3+EQQkSa+K0RjgThfOF9x8OtNV1s88oUYpf2/Z
SM7CAsJIHDJ81dW0EFsYondy7nQyneIwaPtxX+BLx1sdJM4DX32DKlMGTRoVjOSZ4Bp/jKoFSss2
pnL/zXHUjV80L0ReJ+2KUOfgajK1+HvBzzMS0EeFEIiTO7vwrHchYw1kQ1rXRIO6prOPkdR7G0sy
Oa2J1KKpDSTBe6inDvZCpR8rnVPu2aHbsIiCjhgUKbH47t9ERzojWM00pttWGEYTUpHRX8UMBXHX
F+KuSSzvrrCU8ZRUNHChHsgqBHnhMhTTPKAzSMFHIGcr7escqQ4DvR7F/UTStR3afW188apgqNZg
kxi3nWjuOmH2pFvOz2hAj43SIC2ftGzRUqSqsvvIJ7eaI4JdLTgSQ1Z8zUlmBohLGopB2qDdHqgq
FpA4GbKrua60MZwSXwcI1mfDJ0R+4ydJmsdX0nG6eev3lmau3cxpe0IfknFmv0kIRcgyrqNtqWJ9
V/IIyAPKy29T0qqnpSqL2xoTuY36Ll7qsCzHJllNmtBU5DJwdpBVZogoWTXGke5NErN1MiTWtsaE
9i75dr+wGYBWUNC9q1EudgIRp4rb5dj9IjteD0TQ02L1xN4eSgp8NMmHa6QCTog2ztpSMddCNIDX
iWprMCCO2X36f4FiYLBT8LeqTIvPKEn41aCE1J9/vwk6ty8+qUr4MQykBT7STvi19xC44AeAkCaR
GSyIt1vPvnA+O3OoObVUZrFeEJRqelsZzPdQh6ttBhs0xAYtwtjJtgt51Rd20mdu6TQBtvAVkKLK
FFu9ndT1jHoqYlIcN6avI6pHKHoBn3lmw3oKsEwFCwwO3GCLwb8LCTZ5t8e8uwuY9vdFDGqg81mk
CQsNLpR3zhzXfqoDfjmos+pMpTxekKW8fsiQpf+gLODuvTx5//1oOFfENY/P9JdLjDo8NoABwdZT
FBFLyyJHt5DZxk2M7lvvegj/epWv6qJrdwni1xXw6unbhYufKXP8lFn9cnEdzbKrUfTcKmN8ih1D
j2Yl8f5koxWZsa5WpnKSNZyoJDRZ0PbArPSrsRn9dW1n5coinmCT6ert97/Oudd7UrOYFrMuajW6
W32sWLFj5W7apexuA8LVSCMibFHoCWlR7O8uXPHcwD2pYbDj6DMSg/GVaGn2YmKrWlnFxHaNuX6P
fOASn/fMODpFSg+ZoQWTsOOdgxw8qnIgDY419xu245carj+z/f7uaHVyLwNWQ2lJ5pWWksAKPMa8
qfnOI8zeMWBT9GxVuoy4/JplXZUi/gI/vAXOAYLLNJf5kJtsN4Xfxttl7PGEdYG4EYQWbTg24Q6L
g/vKzvOHrK/eWydINr9/5+eK76ckRFmJuBxyKs+LWCATo8+KCtA3m38YQpfeu28t933yG+s6J4J8
FyQUic1EhyjCin1vGRBzkOq0US/s4NGWjhOaXWBcmHHOvLjTIEVwcqR1mqO3xQtfrmVu5jecodSq
NpNL6efnLnGyHiy5gC9Ve/6WeAWqjIF7l08zSnnCfS9UhM5d4aTo1KWFYWk0Sbeurz33qWXdp7lB
mrMzX0oUOfMd/STc/zKPNEWZ0xtmfJOiaa5HvyuuqqkyNrifq60x+JeQ+WfWtNOQa0H8aldL0FBx
Jl8p1uzhFWJZKORHk1TzPnN774Ij8Wcx+W8+p1NurtvmrY63R+7EgDO5qfL43gtadUdHlaCAvnN3
ljsgcu/S8gavpRVVbUz4sZQEfbNhegny4Ae0KvbpSZ9dKzEZL2kxWnjZrHFlUgFY+zFyXxsmI0tk
X6yxVrhrM0/cewvs4yYh9Dp06b+gyyq9/ailDPHZLtYa3fZNY5C3CAc8v4vh/G0tr85uBJzRqBvm
8Vpp9bSWnl7sizxDBpEn7CRLe1mXYwpUHsfLyhvQFlNxgfOydPOFgXau42qcLGZNnKcIxXJt27hl
tzc4W62ZiCRwxKFb2YL8IxhJGMqzTDt0Sa9/kobBIcSXl3gWJ7mVf/ZjjOM38MtIzMy4MVtRiK0a
u8CCb7bkd3TDLTBMmLK2nuE25srvAaKiqeu6N2WqAvGXO2x9yHucmufMIDnecW6DlD7MhQ3SmXX2
FI5uybgDsTTKXZs3xrZM2EygWDT/UVb7P7zFL3iLn0Gf5/kW22F+K1n8v5d90s/7j//+r58/8C+w
hfuHTfIgsCGSu2mOHlvKHGf7//4v7Qi2IGYNopJFFgPMXKrm/wRb+H9wqCaGAkimTq4nYPY/uRbG
H/yASfAOaG3oKWTN/m+wFs5P58i/JxvHPWY/GwSMujD8vWOY119Hr2ND8M5K0t8lzGojTFi7S3iY
lV1H7eSC5wJcsHxVxNU/I2Q0EPj4QZpEztJIvDFTrx7HZJoQXxuZ9ZV4s+Re52voQrI0tKcZvOTH
uNQBodFxeYD4Wn+ip32EcWrTqMKKIsSVVRtoMmJLxZ8quJFepJVL9jAMvXONldCDUzi1zsuUJdRU
6qWsRlTO9Qhn1Z7tHCUgZNCoW6BXjrEeUOSnRvhKxae/pRQBW7UbhdFvkERwR57IuldDJ9GDtqeF
19dErvXW2kP80NRCqVAOVvY97iRcyxaZETX2KWuB5Y49gTgtH2+ryymP5vaom3Vc8BtbrSy9q8YU
DgZRzIjxqs4Llw6HzcXWhln5BlA2I/7Sd/Fwo3qIiWx5wJOFKi7mB8m5395SGu0Ohe5r1CYI4rpr
sQXmG8BeOJRNirkqzDwqEGExYPpbQcWZxPG9FM6+XnRCcWOoFrfU3GAFxs7kfTGcXsSRTTlLW4ku
C1CdYl3iVO+p1OHZj/hnsaEkFAGbtkO9A1F5By4tc/bW6DzSnRKftNSOhy1n1sEPUekan7RCxjms
Tt+7sfn94hXGV2eIYstbnuMWt0mIy8Xf66SqascWk59yhkUaH2q2NEHHjj0H3rzQgm9uO1kyql2n
/2ZMiNdDKzNqtTP1wnl0+oSodV/L1dOY5Z6i6NMdt5VDAwlNAnc0B+eQlNmyHsdEYCQZgvpGFSOd
kbwfGceT5hk/fFRrRSiovJbh0Bhdx9MGIgrwMdDSEBek3WBta10QlArbaFTNGlLvwZ4/rK6qvqvF
1X+ASdbv3HamWS1K06oRyEKCieoRNds6oxAJLcHWel5ZMyffpDv2YwixbcZI5ncKfKWov3plJYFJ
4BXBwDPbC20dsFjh4ow3C6FdyVrvSiQ6o5/iNIP21n5NRwDXoTt2kVmZKtkYdtbba+qV7sHpWUQo
2AsPpGksSdrE90LJxzWruv02ayK/BQCZYyCRXrcfktjjQaq8sNfIQxxn65kqX2gtDuayMjvnykit
Qqzjuq6fbL2w/Ij8AXy4qek24PoTVXI2i7Eobas2VQ8t7O507wH9nyO3pFER+drif6vLBdZNa1NF
DQNlVO7tpJnUGxN2/nfUnID4YWjMP3rD79qrNvDkde1i3whtfZr0rUFsS7KGTKPbUb3wLo6cvfoH
pXpJWkkuXvGhLW9axauP6Fe7X0pwvLw73a6/5FJDE1nFqdJIs5l1DRatU6RhswRJAcFDTk8+p8mU
+p6pblWNmTNk7zJ8dSikv40ZplKiy2QK93Qss7tyWbQ3b3Aca0U8RfDR1xNwgtiduif8q36/t5j+
JJC9Vj2mST4+MMYsICGdmelRS2xTuc61ieo16FmNEj1+0Bef42OJ0pWBC40SyeBm8CSxpSUpvwNR
CHVgHAa9HqdbZSeTR5XW85NITGroD24V8DjsBj5rVDhHtORgItgHKbS07hN07cySyCUbV3fAkaVM
cmIoqmll28ZwNep6ld06dZd46xaoaULSPFqjm3SUhJ9jCNW/aSmgv1BA2ve3eb64ZrQk+lGF5/bT
dNcQE4JZyKr17LrCtluCx6id+yHX5v6hWiiuRzaBFYKME9f2PtmGJunoksmtH7QmoQHcDoXjinBJ
XGMwQ1s1szuFXsFOhAqqkXTrbh70Z28ZCWkgOV7TotIm95j0I43xLaUFJMP047l98Ry9z79nOSCW
MLCxH28ImVZgMxvfn7cZ1R5miTm3PxNr5t93jMUuDEx+flVMpvHtmJDwjWZZiq1T1BR3MysZdcqw
Rf808mwWPLhNGWzSpvMmpO6JO626WcpbR8/GQwcf5DVJCzFE7hKkNwvEKWMrfKWqkCaxRh9wrOr3
uI+Xd6fL2ruqydKvNXFjV1K6xmfBB/1u0GpYorEPJjJH3RmENRYv78Mbx+HZgnCLJDFRRR9Zx6YT
3iEhUyDnqd+CQxHw7MzM9j9bagqqK5cKER3BpeDA3PQteWZ+sxSsEkw5w7hICxZjxWwDjt5aVlhz
KwShgT4trJcuZUekkI9gL+15N3a181KN5NJE6TTMz1AuGXsqy+OYDkNM980ax1KCt+U8usmKFqU2
RzoeYINYuDkYCYTL0CXDWm4MRWczzAj3hksnmuEFaB2gAc2zbRE6xpCktKl8AwkFjabnxBs7P5q9
AO9KTy55z3KRctU0ENn1EhB+FjIfu2vNiReGWVKZX80BvVZYMaEolv8sVxvAtc5XN3aKH15Mm4MS
h1u3G5Kk0i9lVU0vxKo60B+E7n5Dm9A/WaZlsoLaU16EOed1VnGMj+9epQV71Qfdh5/M2X3QDBUT
hq3Q07XOkZhbSyd/mMskraYtq21Q6lclcPWXIRWk9nRx34AJoF3+I0N99EPpcfDDsGud2amwb/Gl
uVWI6LW7c0rc/VjFqhtaSP1r6TecUvDgV09J5zRZuOA2QtJsGyYQWKP2dr6mqEyU1Eeu8x5Sddgm
pdWvPR0t4IpDRr8TwrOGNcK8wookSh7YvNLSP9xxWuYVPWr4L/BVRLuyUoIe9EkFGaxX03wiBdt+
QrUco4XDeZCGACgFzdu4Zs81pf5T34nSjZIga3Gp1mRpRham8FdCI9RroJe9dezJQuvH6WIluNed
5ZaGDciMbhi6PTpF3w6TOk9vBzvO1W0BX9hYOcBhn1lR9GyfBpnx4nmNOUbW1ImN7Fw6OxPKVXs1
S9+M15Y3zNbGnEogQmXZus898ejdFkC//dqSjcaZlxzfpyXV63toHkkcKV2jRDvFWX7NpC7fUFCp
j2LI4g92s/O3HJjFV3/JkD/QwOLVgeYy+S09XnXEN+/htKrJXKdiL/r7xBPymb6KL6J4YDtGs3cG
CCu0LHsa00Fk9FUM98s8pMtVGSdOsyHbLwgOtQdYIGxH0Rv7LhGw3WlgGi9Noap79EtVsYM1Nn0Y
Jn7hlYXb6coQwyhXrV0aijbvQAdGisbbw1VRZtgbJGuOy5LmVD5T9wBGjPYIDQmcXp3sPFrmfZex
aJr0RDHN12LrW4q5cTHZHizwF+MNqQ99GcbVZLyyRygksnk2iSu/CbrPsgcDHHUCqX1Yx23mwZ8N
6HAimtTSXSDgZkWaLUzivdsl+DSXyxyjHvPGJztt5OfKgn4MRb4ULRQfU34utXn87nspULkyY+sU
loaD2iZD+HJFWpd8GOjyNpgzRu+pqFOsAqzx8W1Cj/JokK7nNApIuzXxTU/8tF/L4HbxDEjYKZ9Z
aQ3aq1VqnrVLNQtkazWM5UEbM3IMlDM7+wyW2HNK74wJFqLwAnC+E3e0qfkdxlLQOlOzEZshBRGL
MuUg6RP9LCr+34H41/Pt0VZ//kB8/9a+xcPb/Jcj8fFH/nUktv8gGCZARmcSSeDy37+PxOYfLoJw
1w1c/gTYo/nnkVgzgj/MwLANCJH//MM/z8RoPP9wddciyAdMJKF6WFv+F6zHvxYtXZswORsgqeXY
HNd959SrNGeVb45uTAxsnD+WsGdCF0cR6qDY+0f55P/TR/uvKxGcpxsWPZ1TWamtMtfQiJIntmSe
b+tBd+6BY9lUsNCz/PIO/ga++Hc3dawmmJz4ucPT3EEoqENv9twUTp17ieE80gznU9OKC9XLv9Zj
/3FLloX7BRyv6/EM/1pPoKYBujEL0nU2mV1Oa5oDJzODcYUsGv9qigno9zf218LsPy9IBCChX0TX
/6PA8Uv5TaE/SYg0QtJctvldUPkcodL2huADe0NithY6susuVRv9n47Kf9dNuKwPdZt3BgaYQL2f
FZpfq34EUjVa0FlyDVTNu9fga34v61kgb0Q1byE4elRTPd7Ox7Kr1Xf1LiFd6jBh+r8VHDJWTgt3
xamz4nPAZniTohk6KJDD9wtJLZFdQEaS89DuA/A0O4MD/mOKZIYd0AQdu+uIXl0KGhO0uel11ir3
D+5UZV9ytO1rz5Rsb7KmrLqozep+pSsKlOGcswQISIyomjLvC0BScuhBL9lhN3baHfEe/rvQhf3V
5tURKLNgFi7aDLtlP/TztSeK/s2r8g+ZqTTSLe9WdR4kKjMAEl9nAU4Fq095Hp7Hdtah2olI4spv
W3hnZDEAVkm0z4Yt/VvHa8a1UYCEdN2hSY6yr+ml9Jxum8xtcpeNPrkupO3sbcRkO0cv3vSqMXcI
rY7cL0UshO5WxltLk+ux7tnfQycERBYW8/yuo2DBjjb6+YZT9rBl9UKzkRdkS2hwPzhBJGBdopys
jDuHHVePbmLKaXsGrO6921xLAg1Sitp6tiKFqH1FgJd9MmzSGz1ZG3t/Tp2VqS0uYUml+c1dLGSu
iV6S3kdgw2oRiXZNELcPY1R32Aj4w3vszloopDCeNKs+9t4r4STR3BfptVuhVlVFLvYtOoe1ueDA
FW3QHSRyzLs0b+P7Pm/E3vAAuoUG/3M3FLqGWKLIc/jTs7PJ8Ky4lJQmESUEmR9qYEOPc+E0Loz8
cjTYJxTeoU8d+SUmFtIIF1/gO1K5i/koI4B50a0DPOjyzYy7FolQn5rvCvzZEGZFN+xGgZ8hlNjb
2Da3/s5IEk5SCEPm9YDudGUXEB71KrkjOmShC78MH0d666GYAjSuOpUMAgas1vjU6337fdD17ioV
sYuimoe7OLa1STqKiRGHLZKPy4bKR22y30nzvnltXBXvXZVayMiUXA+BJr2VRW4lgGi4UKpIlpU1
qxFsluG8UP+p7pGvIPiLyywSVS0++/2SRtBQAXHZhX6gcZO9OHSh/bBp8q+zduTzE4BFT8L/3htl
uenLxHuljsF+1e3npyQo4k+lctxrV9nBsygyc6Qo4G87FCSHAHrjDRpNf6LeYOjP1iKPQVa1uDUM
8pCJHSClQQpHX6EoER9JEsu7ySnTaJm97Cogk/QBEmz36sND6sFp1U2+Jkqj7N41SaLh2pyDIt31
5axXm7FUgLE9hBw9iYLyiFxos85qtgiEmgZGkzsVD0o3U7lqBoKbPsogH/MN20ESUMql8cutcEDT
hFZgVdWNxNm0y6wuSJ+zzLKMMJ5z/aNTweBtZoJR5nWcsCNDKgdA64Ylhee9cOLzIzH39tel0dye
yPnF8zYYb4d+pYnMHg9uUoNFhQxxr0PW9VLdcLaU2wiXaaGmjCs28OwsS0B0xRvKp+EpUZWdrRzk
Kd6aarR9A3Cx44hG42k8SGcU1YGwcPW5LCAZUC+yprdCUVBHPcq5KWrMbnof9FRb0NZ01ss4iMA7
ZJ7sfxR1Nz8acyGtp5TMPc5ShatB+S7MRe5bTcvsVeEVkE9lyjlsxY4g/4SA1w+1hOws3KRbHc0B
HTFbi0TXXzs40NF2EcPQdgQ/Dn2Lu1NRaKWqVZNAMh5inz4ZR/gIjL94sVRClFmRpj9sOS8RBSig
y00Aa5jhNPEXa98LbZyV29ixDm3JWQMdiX6lDS7zBc9jryntO1wYMqBsrb7v68SI9HygogUOfYc6
CtnZrB4zhlfV6xG5E0COud7WmI4sGRk8dUN317ruTpSFX3MtX9+Qh7GtY/dgehNpYeVQEntmG3f4
vV8ouUflIresQNCR2yuvH69cqe2L2rvKp/xlHJtXpyJgdxLzu9MYb5ZqwrS3t0arrqnkPfu6VM+s
Q1uKPTvd5dDptkhMEGcNnPwBdAlzpPIcD/uqrLYLEpdQuctLRo4UlSji0WpvecuT9ppwnRtWSQrT
7Q9U+tvKsu9su14Vef1YNflDaQUl0Rf2dnStbeLJ4evA3BAWUtD081DLIPMMs7Kzb1Upfkh7fALc
d+cZDJKgJJcM/qpntutKBp9bAIuk1c0VFl5RbOKue/BrxpFadp7eYNWk/Ds32P9S+T7piMQJQo+D
74RfYSh3gpVc8hfMBX2YE+SIPpVyYgY0DoACNLjy2nGmL4nr7SybeJNuiqyKeTcz1jkZJnbfv7WK
33gxrmU234FjooTWHSlPBvvNeuFvNJuOvGov9e76bgQsqLu3cWWy7lvDjWP75qPttWuSLbeNmp5I
VMsIMGmrm8YXOyo2jCOz2AEf2sw1GD8vn7+AjquRzeaHcezXduIjGibgislSI3sDRcdqRAy6Haam
WsXT/7B3ZsuNI8mafqGDMezLLQhwJ0VRu25gUkmJfd/x9PMh58xMiqoRLft6rNu6u9qqMhgBjwgP
938RUA7Nen0h9eA2chMBPENDXdGqFrmZCLZsyCsKkdSMx+okBFH5JJm4bhWKWt20KGEqnQq1zsP0
b59MbUCVirYGnL+tCpDe4QWJW1uc3IcaqaEYZweKW/4qTrJlO4UbcTIxZAzekjz+yBSxPGP25I4G
6o6qLG8jnRf/zBWg2HBnpeZuLH3lJsIBEjY+LHEGYPJR5hoefkyVIi5hxFIfGsyn0Rs/VSynFqWm
twtew2DegxbTtJqWlN5Ixq1sRMUxFPF+SYA+2aJYHYsCHdrBEtpb9LSsjZVrz7UQsWT1uLOMyFvO
flRU4sSVXzTNuatab5nnJVrwgre2Jrl/k4UhOJTGZGxpmJ+8MFuPIlVFlZ7BIRa0TWkK+RqbzE2F
bhLweuFV4a5fA9jp7NSUDjQlbrMB0e0K+Q4KoRHapKIJU6E4gu6pnwNeSIu+wrmxreXV6PVoUdYx
KqjhMxCPelkNABiAqfP3+PViMIfbugsfc6k/p6a6s/oaaKucBwQ3hlm9LB8lQzgAwkaPERN28oLg
bhjFo6R0GyUtbi1l3LZhve9QwEQDkp6OYwVZv8La7kB1anJNEXxn6e90tVrnQ09hFPfnsZX3qjbc
F6P0Kw77taGU5zLwHpNEPyuacvTjam8kwSm22m7Z4VMpjdNMBmiVRTgO/+gUskegxGpsbqymWtd9
tJpKdS+wXalLQDCs4wMtFwyu42hpmuERX6h3ZUixUQrBSlOGD1FgsyXBfJXU8uyPUrrAMPUmihOX
LulSjqWbqk5iwJ+pIwWTsNfF7L6ZxHcgYKKNq7cTCEPozPJKhGwfbOHogMlg4r5JeW0chtHWE2R7
ApwRFyPrwr007QFb76eIvQ5jnrMwpwsVhppyNsoGmcNBsk21ldbYVzeLoTIRZy2o8DRFa9hWIT8I
tbTJgIy7YjUZdip24warLXkhVPKHaPIR45kaIqjDQoqFf4pEFbEIafUtIkL4ZAb1Q5Krd1nQCnAv
O8BXPRKltaxZdDmVKrzVqhntLaMb5MvyRLUGaHNrdv90fu4tsq44tHovbMNecGHnzKFiPddJ9jpU
mWPU0XQ3USeb5WSBd2D9vECWpVwWPTRMYIRPWtON/JH9CxDkQ5pw3xg6aBAJ+DW6MbW0ViekBpuh
jj7kzniXm2Q11sJurPK32d7KHaC6cEy5qs7yJn7SLAs9hjOtS9MyCnR/Wf0uSfvdXZUbXC6FvmH+
TEXPjlFYfCZDvcOcCWqUPpMPSgXzBhwBAPtBixqQoT+IkWXYWloLdiMn9c7ragTpm0HYoNNbR7Yn
5Rk+hHG2yic9EvFXKyJyVr90pBI+hpKPn+nUFphCdcFcopoVc4sMXE1ZrhqgPBl2iRGyS7U4PKI1
MGxrH9g/EtTxPQqaxxr9TGA2VXo34W6K4qyAHnjgyfsU3BvvrEanmo7dGZ6o5MciMvHvWUVjZCGn
geSmSm7eoaZCBuDz5pv3IlHn44pHjSX/lHCs2AuY0D52vmZRKcecq+kVVDf0FPzyiGXFwsRoxnLN
WfoFW+LgTPlVf4vFZFhXqnJApy9Y9qIZH8HkhZ9ROxmNg4ek/irolrBo1VlVkV5KgD2bF2NiXlob
TMYp4dF1GjdhSwvQjgYZsBloo9r2pVTeB94QbdEbwq+rL0snQ+/r5Jl6t9R7bThWcd7cNU2t3Sgo
JB6q2HpBLpAiLV2/Ty9BORZViYbnje7rCz8mRnOryfcVp+BKxXkMxZdYv6vGLHJF5AePTSbEdi4n
w9KjmeYUAsVfT9S6G1rv+uPY1RMKFUHLI2os6oPed8auDiWAyxHWEbeF5adODDNzgQsf2wlx16dw
DOQdzrXSLcUBSDTYjMYH6FXhPX6WpL+eiP3cIta8eEnEGv/QHcthyuTm00AU/jKMtnK7qJffsYFM
9iKsxUULDWQXpFWIVjDqda0N36QO7NLvsQ3X2PtbKEv+CoiqsS5VrzloXpO4SSh+triQLoE+NMCd
AvM+GgblprSk8q6fZMEZ6570LJU2gTZ5yJ2bH10l0fXlINnWk8WHHjCZC8QiH3e0W9pzpaVzVcOI
hnIFh6LMHPx4pHBLx1/ALhHTeLIm2OYicTvuxVTGlOlXBmrezF1TIxxOGOeNY3sQ1TKUeqfUpziC
d9TgMtLYI+07xS1HDAgXSe/pqJQlRgIfZBCkQ11h/nHSY1N6atQUiMTcqAUooeb+OVXHvaSpHK4Y
/m3EwO+AeqCsvGrk0nzKRk3hsUUXQPX6NOWIyV2dX08iGii4/FXyUpKScl+YcuDSnZhNaDvRzcey
deH+ja6E4veqRWJtKVl6v+5afOLKqXMrZUSzL1AcXH4zmmCZQQkmUtH1VhqHOqG5VyTVtNXWO5U9
2ZIETweeqTWsci5+xJQieRbv5nPFRYfRYDJs6eUVK578d2M3IAnt9+bGGyFld03pRk3vH6J6eFHN
6VMPoZmPAqI6ndIILsLZyjagwq9W09mMeeTIirj1EQCFBe13+8EfGyeZJG05DHBzOvSAt1jVVIei
MftVm0zJLgAxA9IY9q8wKsqzZwFzZT+vfAzZHZVW9ZIuWuuiBToC2FXvPZkkeNTqJQ08ixeF7DeQ
saxgQQdF3zVyZi40TegOVWoUSw/q7abJNaSIU4/Ocobf7rFNXb03JaxysKk3IGjZmja9o5FL5OGw
id2xoi9HCZA3PYw2XaSBfqup6q7CNNI1YajyezBKwc8bO7g4Ku3cynNsM8UNstrGnq08cGEatBrB
AdEnDdSbqiiOQ4jsY6CLzdJXB2tbWj1u5BSxoqc6T+mq17izbpCKfy/w1nX0BJdKAFKdW5txvhrG
UnXV2kdAWlRSqIH1WzhO2RIGDkjq0BSWgedjEIu/3U2Zt2dal7pjVP5jJ9JPMMY+dqtyfB2aUqWL
26FFDLtyzX431v6gjy6IHm7rTlzmKWWILpOU5zHNyqU3Y4oH6gTwC5Ujpc7xiKZZ7fCqTB2eGO1O
Az65UDAcIiXSNAS6aGDlZByLVCIwfTH2QBngdmjg77rjofYmyvGvClGnwORoRmAkOUbDaB5Cy7tB
oYLnRCV3Lwq98Y01Amyy806heymjMThrUT9oHacgGoG3RSOGe1NAXRxEl7XsRFCqpqqJLxIH86aI
xcpBCtw4cMRHC6006zXPmMTlIsDCEz7pAraU7I6VoeGdos2SG9LwPFFedWvdHPfUwdObaOhHHjpR
9i54uJLT6NciWsJa9KI1WewWpuRtPCbv1sUwuaXcqD3C4PyfbRqkW1nEt0OsAHhahRbNEC1a834q
iA9m2XJZCoqORWTW3mUoWu14ixduXkGdxoG4x3mmLIFGZNYGVQcJUuQUUdjE9JXHUWQVMCNT0zti
uCgBmCofxzaeNqMXK4sOGcCFplQw+GQ5pa+VvMmQETEFF4g3KF+TqhwlvxBvUOQVOZcssjKjzKIB
wBsgWSceLeNRxhPCoRvprwarEraKpcNyA+pBESJ/iMFl0cmXYGgFxsKLcpVkEbRED1bOGQfFtCVt
eiYconVdTTPbLZJppaOCYcsdKWjA9rC1jkhRSZRr6TXFSHKtNBJFZ4VeHPvppA8d+lxmai7bmHp9
hB34wjIL/YR4VXpUK+UIWSnBh5cmKLbBiJ0JGNk2ifQgmYAt6izgIZ9r5H9jqdleVnFKEBJmhXGl
0sULpdEfyxksgwgkKcy0xJ0CVE62sdrMVYfixYjMdeQpJ2U0XxEJeCeV0khxcb+B+dHcBOrwoRaT
uozUOnU91eDZUdfvgd8D7MWPB51wHnml2GykqtdO7LnqgEFvs6+44tdpJNVOAcFqHZT+4OoFTHc/
NATxhDp+vMUp+aCF45NSjm8CbUZebP14l01ifVZ7Chxl4/vjIqlSsNKNfFO0SG7ZKNCbwIYkSPlh
v2vltl9mWMg/efU4PGmoBwa2YgoHJG4ObRKqNNGBufkmEvEIvt/pnfloWPoux4JumUDLTWKNG67y
aR0P5Uumj6Uje/2q6PCaRyWIpMGhoLsfDdV8LUfu0TgQHd5T685o7/oKBNVgOph5n/UiKRZU4Jda
RCkkFPMD1gQyuS/UGS1qoKOG4W1f1Q4FcAfrAifXiMUIC54+CzfGoB2N0Hq2KnEXAbEsVBnSVrT1
S3VtTun9oIrmMgFcBSlm3eacl1Z4WwvtfRcUD1XWLqrcXFNTXQbIj7aUQ6y02/p16CQBDuae9NnQ
IKhR6R31+pQJk/Yqy+hMgg1IJC5b3BYcuRTc3K/cOh+np8hI1xM+wlqg4dMxugWJepIIu6pk92bW
TjGkZep1mA90JszfAchjfTItZWlp6WMBXiUIqxfUxeEm8jSenzaTv4XiDZ6qQJgZFTLQTC9dCusn
RoYDkbqikoEjAsrdjpb+4BUQyi28K9WWKJocKy4R9qSpH6GsbVD512XuN8MAwAci008/UqUoj0Nq
1etezh1ujW0v98VzryjbFOXNoOs3asCtHnrDxvcVJ8iR5FCxVqC4u2/ybMXDlFj1lH0GyZSCwWII
cObll8Z+/lJElYMH8oL7w0mz4kQ39NkQOAZNn0tb1Peplp2zmgISmBpKK6gPo1iyNHKJroDEx2gX
kaHvB6NeBXq3oOZxUpQCJnUULICruEZjLgUrzvYs5cHSvPumqcgy/lF6eV+H4RKS8Unt1V2Jz7hT
J/W97iWn0QyoLg/8IVSfeexYcoeOhL/3EdzDdSO9g6t8SEaqX9zoSiM7E2AIVPtE2Je9cusHaEtN
1ivMeUicUK24PKiPCutBjlxFmWTwGMMeAM2hNgvOC/MgtMUOayAn0djLQr7JPJ79LXvMGmj82UWP
vRy3/G2R+Huli177uj2NfhbSQmi2cjQtAlx5zxTWR9KAxMm9tnF1TT8gygpNX5gLmKihZnk33Cqx
TFlbi7kQmujEhX+b6M2hIqWcxJgCgkxpjdnHHURwzWp26CKc8QVo7crodkVSQ52nEIsTwSpEv7NQ
pd2QtqCVe2TYKTudwOTuVWQBF7rfn0Ew3AWJ5xiRjHsKUhWZUvduq1SJ3Vicpp4AfjZAJ2jZhOI6
DBAcUIgr3rauHqmviulhIRO3L7naPlYqRycYismJMXRX5dFw/KT6EPuW26X9NQTDBm/WjZpbzpCF
L11g3NIxepC1zKTy3r4mSrebYtPa0Iu4Vzm1CnqD9DghCwXvYzdugw5yfqSfRita+6bHcUmzRwot
kCyetTSk6txrFBXk3sIUIxx2pSpttDhdeZb2YE7CjSGTJ+fCBNTMV+/aMKsXHjRe0EKHvks/I9Tx
h1JeFYNwY+nBm1V3woK6C670PPzmp1zO1Hshv+Ft4ihivNOSYOdZwznWy3Mr0swLtHqbFfWR++81
D9Fl1yXzIfGDYZXKDfmTgW8GXcFFOmU3RhXvKwjJK0+Ynuhg23067KBy36AeMfGu8MQ94hbhneTz
Dhew0zlOE1253sx9Mo1Obu+mML2Po35YBLjcuLEo+CNI1opnl+pJG8OCfieJ8bjHr6GzE2s6FhV6
lmbNvmB/JJt6LI2VP6gmRHqlWDelIT2Mc18Qvy4q9MBPR5RgG2yDBqDLcptR8DErFKh70tlnAf3Y
iaCzpl0oKtJB1rRmETd1Ui5zLC9cqarmFMjUlzSSaSKXyezclAR3KX4S77EiR6dkLKn6xNZYAvvz
RKcNQ/ncjaF2UowAAv4YWj72BrH42XUWlRhoUC0HkQdAyPcQ4y3F4D0JBq9aeyEWnzD//PZF6MuR
G7LP+xPOKHjWDpbZcllhS4NjR/iOoBJeImlW3ZZ0D9d5LBt3SmhNT7qgIfCUduZRsEoJLZOEF7MV
+pNTd6qIBV0ynCgdKi+eEIivPZXkdd7PiGwNbhuiIKK3iGjDJW7o43uVGk269IywP5d8GXckvXG9
AuAn8PzOzWo/fLNKA6JUPbUwc5phQVddIR9HKl+PmmGntYOypJ0gk9h51hmVDHxHxJp3Y0Jygbu4
ICtLiSoJB3vXH0APInYxajrfKJP7xyTzBlR9OmPbab35FiDougSRPdz7cavapgm7r1eT4QHSAlA8
xf/00Ypx8nEMwUf2XACSJRbrWs7arTmr9vRh/REFwavRaM1NSPXAlcBA3bepKra2mtcd3iNxvhmn
Nr6rNAqrRR9SlKGu6kyVJC2MXMsWMa0UMaXy43FQ0pSkgKoZ03tGbxBZGsvqN4NQJ6uibjh/xMlY
GmZZ7Mq8ythAHG2lLzpqLh1zau7LgbLb2RKneBc22gpgwi2tIeUcpBN5MCrttSuC6nEGM8vcjmz7
aagHdNSQgnDlusmQGNK4/zU/oaAejp3bUEJ1ZIVSU6dQbChDzzx4uSEcsb/IddvohrywtRC56SDv
kht57GmZZaq/U6uh5+7ovfk2AXFho3rRHkNgisiOStHOC9QIcWXjtazkckn9p176sZ6syJ0s4Kpa
iohEzsXeIuJ/FDsjD4mAmmZTjOjyFj0O687C0hr0XZvXH5PkIQ0EQDBdlkbf3piFmPJc0xGUaSe5
XXW9BZYV+t7AE99QV5NaVw1pQUQzvQrQcEF/W1EPXjWo2xpy3laNiwSYazlhkaEHRdwtUzwg11jk
dJVj+ZFH7i9X6r1U+HLhaIMCGNASqQAAP7Zu0rSF9VCMwkjG2IzHIUYeBsBb8yzVUrqOuzDAfBO0
4dA02gHMY86fKejHwqsNRwMgzZqOKbC7KJft/5oyEDtFK1FKsOQR7Lzpi7LHee3xlMgTT3q29EgP
nnGwRiMF2yq0bw191nb5ryaQSqmkFen6HQAr2huoaNEba0rxqJdG3az+K07jCGNHChVFhOmvHYSM
tRiJ8WGBBHHw6HuYWS1/Y4X+PzrvD3SerEIW+3+j8x4/s8+p/Uy+MNZ+/zP/G55n/Q9T1PWZEIaM
DmJIILj+m7FmKLMVMyQxC6CVZv52af5vxpqk/Q/doNxgGZYKLIqa3/9B54lg+kydf8YCbmrqMhSu
v0HnyV+RbJqmawYVaGhxsiYaEpnZV4SZCAMkFfLRcx5vwHPbH6+hfQrtG98+Bvbx9Ll62P56/tje
/bFI/wKfU2fG8v/Fe30fdYah/QEzmzAs1VKUGZ3X0n68ze17kEj2M3/x/rkn+ue//ly5L09vx93j
cf/28OvuYfdx29vXfseVnzELGfzxMyi3DsIUM3k8giTxvQpuf56n9RW/932eBNOfA8iD2sjaPM/c
fn68xaPZfn18fty9f3Is2c/8+zW1J/v+/ea8uXm93/j25myfNufzZn88n/eLo7tfnTer83k7/y93
u3V3r3fH/WJ7t1283B0Xd3e7m9vF9tfu7ri9dXa7X1d+/29N1x++0yXO0dQ53AV87J3D6+H5drs+
vN687p6fV6v73eHZt939ee+utnv3fL453yxv5p+4vb273d25x+36ylrOa/XTb7ngVuaUp4uabIq1
fJ/DhrV8f7//PPn2fc5qTvb58z5kLXma8D/z+T9Xn/efLO/9MEfzE3/nU2GfXgL719vL8dfHy9tt
YG/fbomul9Mvouv27tfjr4/cpixPVP56LNkQz7f7/cvbx+7XXWDfflxZ398KhT/NCYTun/EBG03W
NVA5jrM8OOuDM//30rbdzXK5WtgL213wF/baWV+Bys5W7j8upvJ14AIAe8Kz2XOYIWF4+/Fr936T
Mt/386dvn4+sVWbvX7aPb6e345UvOe+qnyZ9AWptepWMbGTSgr4u9adQfPXjE04bc4fWzsXHn+Pm
wrT6f+1B3TB1AySypJiXAhW6KYY0GSKP6qDvtOZ9hWdw2O/TpFsH8rsPT6w0UhcI++s0vIWC4mbd
We2eVBXhdHUrTG9j/NCTXbb3ULyuuFP/6/FL6VVTDdkEAXvpfYQcXSYaNCgJ6vt3SP72ObTf309v
+9Pby+n4cSfajx/XdvWFVM1/r8gfg15E3RRUJe1BBq1FurTak2GMdsxrerwzLd+uGg+W/05qrmCZ
v900gIpNUbUkRZpvtku7oxEiI5aYJbSn0q8daAhThUtz7ztj003//PzRL8cyDJpjM2Kaq1KGMn4R
YlXXN1XegBtFOK871P2ovHVqL5+rKExP/8FQugTQnvtd+2aDnOM4L1pdZDpJ2Ux32uQ30WIUSPP1
ZEoffh5r/tl/7px5Wpoos5CWacrkDF93rZG3WatWhuHQmNVurFrzXASBkytB+W+j6GwXmIYK+YV4
cTZ0FdgWRRINstsWb4zeMFYZQEnn57l8i8J5MrpJBqTOrAVRuZhMoYXgpkfIMHI96MtAVZSnfkp8
ZZHBstqGaSUXdu41kVPGJiBh3bT+iTLy6itQ/n+drYXgGBB0uvj6xWyNNijxnaOkA+hRdwKL+m5f
T83i59l+G8UUNYDtZHmyqBu6dZHw1FqAWrjXKk5bV+EqNifZpgcarP52FBUwBhoDeDVCG5AuNrZP
ib8PdAO8Uwm9qrIycAOB9Xe2TxoJI6RXnouwpCXDUi5FXHTYZZE2F9HBQ1vboJSsRdsogSP54TUZ
kJmi8jXiL8a6SKAsVFhSyWSssYpQBYxBVxmLsm7WbettIqOGJJw+5dC9SzzA0aBbE2euUOpLaWjX
Er1nesSuNkxviq46hijTpekgZCnSwxD95UEAQNKCu8ktA+uGVP9i8QPJ6ud3buvgmlMDBIE2eRup
iPMhg+fVnfvzp553x5ejYF4YaC6aRQoPIvFiYUTJU4A8sDBKFuXLxlSeFZO+URgBI/p5pO+hy0gq
gcXERIsny9dDJ27MNFFyZXA8TNMOsaaKe0FTjCsb5DJTnoOKrcErhLnAa5l/xR+peO7RWx9KdXBC
szMowYb9Muk7+aiPQPULxKg3P8/qW2RBbOJhJSqKyMNHg7/7dcCwEaARSdXoSHs0g2/ax+xQPVsf
Kt1uu3lCuflxPE3H4G36FZ6sredCgruSB33LTC5/wsWc+wEzm6TnJ+SPyp14Nm7UY/5LX/lb5ban
dHUyafc+iKeIos+mXis3yr165ai/XPXLX3BxBneBAlSHtr/jlxE+Q2jB++pS1vptDgrm5wW/DCO2
h6JAzrIkyyTPES8CVoi0QmzqpndwShNsyZyqu8rPxOcro/zLMHTKORIUIpV75WJN/ULxJHDPo6MG
6YYaW++MnfRs0v9AzBNGREXJOQb48aBI/WqArdNaD0YKKrPAwFYwJ9sAJ2uVz1O/bDXIuMEuqfp1
qtZOKhxk4MbSbAwJGlaJ3izQsyMif/2LJL0MKIJ4xUbCvXISP2Q+oCg8GUpiI2rlGtSy4/Ajb4pX
7uulRoPsL68xlleXELLXya5Mw7z0NM4j1Uomj+mm+WS9D7GvvuZpcuXQ+ZfFJYNTFY3TXzZgbX3d
M5GkQ3ujPOioYyqiz93dgjYartjE/fsgZAdwyvS5xPF1EDAdVS2ode8AVBhtKzbROWnM6D+YCusl
zYUUiRLNxWsSGwXNM+SoB2hYK3vNULGfxRDhyikzn41/ntJ8FfSKdE4YU1aoPs77749TDcCoLgVl
1ztDHM+qwQkFTyVC1BVizyqH4rSIx0G+Yulz+b76PagBUIrjjT1waZ3o+VjrAu3vna42861RVW8l
iishdvUCUBcghbEtQVZyEnzH/z4KTckgx0fYiAz896H7x3w1JRWyNM5YVU0BLF0JnkMxWb5ycP5b
hHCWwF5lkvOz6WJVkSATp0rAsDv1jWWkJe1W4o6/IhkoXR6O8zqqcw2Otxngf+vicBQSbCXyOu2d
SJUVwMqFtsDu1z91/WhuY2/2NIiHdFkjCM7fomCl2uf1Cy4wa7VDf1Mde8OOkvS+6HEAVKUrkqa/
k7nL2ILcy2uA9wCqUxex5cstFWluS0dSap/GT1Nl79ogFTdVmM9nUeyddbTl1xOPYl7zkl/f1gN9
84WoJ3K8ECY5++fnw3dekItfhLyWxklELs2vujjiaZPq4Ira1qF6D1BkVIDK0O9aJnjPXtm+8x/1
dShOBgNWrMUXIm+/2L5aYfqFpHat04Um0By8pewGxQkq9UW2ADsX7idFXAOcPReiOFzJVb7NUxJF
cybH6vzXHOhf4w+mUmVCkkJLK83wRzZUjOoWNKkT7DmwIJCuzPVbHBLnsgj8EJ6xxKAXV5oI3VNJ
RhGAcVTeJELzXCj9YHvG+Erj/pph/bfDA3U1SZNFC7o2R5Z2ke0JyA8AmTdix4uMxhVH8IhZO7Ub
vam7cw3gnQumT1bIgpnLn6Pn21n5e+Q5I2F52XoXIycCJIWqtmIHSRfQqEKxr9rCX6CT9grZbZ3l
mX/lO347RxiRFBoFOIszC8b41+8YKvVAeV3noCor/EFRz6c7nV9zObr4fPr8Xte5lNkUCv/6nQX+
cSam8IUw+psKhyqUpuxTM0zqs47ktTIbD8A1yoMhvuabexGiDGrMzwNlHtM0KSx9nVqmFT4Npwqd
SFQ4/gmBZK6Qw6WBBWlXefv5w10s4zyWhpcY5QjuGpUb9etYHc8CD82x1GmaULr1osK7D6e0+LuP
9XsUyN+qIuukIBRAvo7iTSP9M0hbjgLfejVJQfRWIVpy5e78tm7EgyVa3PeGJnGKXWztcCh9PZ9Y
N/pnAPhSpc6eAEMWybKtyvpK9n35AKDoIVIL4CIjykSmdBGAI13NpOwgRoWwZcyNUahUQjJfAeZh
Vlqi3opABiykOspx0m+KvspeMEQTOqhy7Ri5iMCCCpJDQG2vKXqn7+Dls+jTzITqgEZx1rsBZACk
/tVQRrpzgBRQ7/CFqRH1xtvw9i/DgLQbhQKDrJsalSRe5G0CYjVVhfwVJIsgWJoTJQ5Pinvn51Eu
TgnktxhllpFQkK9AEeEiDHw/L9EYQl6t68vsLAOAeC0Fs3uRwEnMbKtxVnBT9fufR/0W4nwok/YY
8UezTLpMqUqAN3jp8KGUKbIQR4Khnka5dyWv+XZSKBy7vLARpDQ4lL7lpKNVdhhp4xFjlTKMDLXB
lREAj2AuGrEUXiUKC9rfZduEoCRp3KCoZrCi32bWsHbNpGWpQ7mxdPsIxX+QAPmVzSsp7M4/7uvf
w+gSU0MKhFrCpcBwDL7F62buRzmA0gbJ7B+R6YMY1pXTVurN4q7EeWXhB6G/rNshcBuzHmwJMtfK
KGt/DdFZevrbbzpn5jwxVF3mujEvssjUbNQwjQCDW7Bx12Gk9ctIqJQrM/8eOYxCjirxauLulueF
+eP0B04epmnJKFGlhXcI5QanPgIo/Pdz4WicSyd4NZESfR1FqEGTK5WKzHwog1pqhXYFcjr7D2KF
bEeWJbJOmdz46yhxkGtCUlgJOX0HH3DoZQfXxPE/mQszoazFQNrvuvEfKzah/lGSsyacV1LyK1fE
3oUeFlwzaP52kBD4CKuofBmqTTxmv06GnAArlXmYpM6FW+TjQVCGEzS0JmhW1BzjjRECrPr5O32/
XhhUJTWmaopVmnixglPY+DkkrsQxTTyXpHgQ12oM/HyKqvT+56G+Bx4HCPkxuRyzJMq/zi/WtFqT
rSFwqBTzDJMy6NPRlMSF8/M436dELMDal0jlVY1L8+s4MHZVsc4pMmdAf56LnicHNjd1KOuupTWy
8vnzcN8/m0xrAnU5hdInfICLaSVSpdekIgyXgwCrOCW05diPYIoKmPcrfJZg7fNpV387LOHCRT33
eSjki/PR/UdQRtDfFGFMwCiLiGq4uoTw1gqnMSCTbTVqtsSZFTl+mlZXqsoXDx0OzjlOiUZ0JLj6
fnfo/xh4qKSuGcRA4KTsvV2QG+kmNnx4usM4LvxsLAGmxsKxlJTIQeezvzLv71cS9SQRRJxFQUYk
Ufk6b4Ar1QBGHK8tcXbLxeMkSJdpKkWIZqQK5edCNjvpSkjN3/DrZcGgEGZ1bibe3ZfS7WYn5qmq
e94ChQ3BFdoYCGkUDVdG+R64jML6yhLAXpmQ+jo1K2oi7EZkD8ZTN/V79ACpBjYBaBgHPh246Z8j
6NtwZJSyiNS0xVi0Ji+uG78dVK0FrAtJcxIhx0WPiSKqa7lED+YvRyJOuAV+P02JmsuR6EhaStXK
5iL2hmyb6dCJ606KISpU/vLnoebN/eVLkemxGfhGvNpAGV/sRh25InVS8XoLZKOChCEP3a2Oqmk4
2lGsiP6BFy1IvSZqfIiXSoeAy5WE/VuszLAlTSI74ZFsUff9+hXFZuRPbTttIStS/VxDktmVjYkd
z88TvTbMfCz9sQ3jsEPgUKggWftZf+47tfBRgKrTK9vtW5DMsyFb4CylE2JePnKaqR7yKEA4ZODJ
8EtJNeWgB6N1BspcXpnRt53NUJRxJW1OoilSXoS/36pJwCGmLaBNexg8iYny2uRKc+uFaCPagsUW
/3kN/21ycymNqjwfHTncr2uY1GpFWzHRFiihwgQoMAOEWpE2j3lpqn/7JmV27DfkhedHt3wJaxuB
lae5CSk+iNpi28ZCfpDV8NrT/t9mxPGkEnvkRdyzX2cUjV2WChRhQTiLcekKqoDEqU9JXFyUM7r9
ygJ+/2TEOfpo1FdV1NlmVOCfQViqBqyErFQXiV65CLW3y970Eb0p1LMyJNc6CnNIf93bjIb9isUx
ROZuXASImuLlg3OiuqBTpi5RTx4fMAUszyqFhI3+P9k7r964lTXR/pWD884N5gDcc4FLsrvVyla0
9ELICsypSBbDr59FbQ/GavtY4wHm7T4assQmu1jhC2sts3JvNJ579adjhIta6wnftdi8HAY1S871
sqK4l+XOyGldQW4xUqoPTHdjLUr9HTD530QGch1mDlvlnVuf63q0/PhEJ1NQsMH2ifp2W55kuU7j
RDVpF06JqOPP74yzPqFxhgrRrYPHGedGlRSwnoISmhQ6T6s1H+ZWoXWqhUT9yT7z5+mK+/rhYgfz
spY2Ob0dsxnEoxy3jV6NPh2lfz5bMQvpZG4NqlJYc9bX44dJkVV61mddmgFNfHSlZr1w8Ho6dHEL
1+r/B8/PYcV22NES1novtfzhYkuKQk8feH6JEVlbsy/UjZqayqk+28sns/Av3jNjTR3a1prpIin9
8b6WaKbZPeNSmjN0X5LFcEOUjSqAlmIGE1eVf7yGraE6laCrDk7JUg+e4+BJYaR1Z9IO3Ts3slTj
I88p6/D3A/AXY4I32UCDQSsV56uD2QOi+KBrojCDcQH6cDolsVPuUhV/1Ccryy8vBNORbQER8p8S
E53mNfWY5SayPzO7qLICFdeQZX8cbuKhkeWi4IVcEEG0j1/SlPT0gTvcTukAFco7une0cfnM8P6r
e2FfwaF3zTRxjvp4FVUM3UQe2AzMpuvQVzouLCWwEsono/sXky1fC4OOuXatFDr4coRRxzFsPTOo
4AxklaFtLVyrpKsp9uoaYHGl1oa/Hw/rqDqY37kkohSqhUzG+8HcBxGjtcaZSzZgkDYKilQ/M5Wb
tAKZ8udXYjpnpoBSuxZhfnyISRKhuyUUH8RKY5bbybNwBfQD4jx/QTT68Pur/eor+/Fq689/mCgo
CFxoHYOXbiluTRYqT2lPjLvt/+AqRCfWXZrKMnLwzqoCocAww4jSikzfTmSRT4o26z5Z8X9xL+t4
gN7LoLDwP328Fy3rrSLvabeFNVZsejmax+TFtE9e2F/Md1yFmgyL0xBE0YONmaHEba/JFbHm6fPe
1JohBAS63EVGbZ0lnaw+qQT95V1xtiP2TWqCw8PHu6rs3Ka3dL0rZQYW5cYJ8I+p/PM1kNFNq4RF
ltgx7INXd6jhxlK+zjiYsKPLOIckU7l5+MfjwKSo2KO4j2PVT1mrbMqyOZKMA6AYdNUqir4Xdpp8
8sR+8a5yFVI6PCy2ZId1+IkQDnxDMHZ0dme3MTKDYSfmtEhuC7NwlE9G3a/Gw49XO/h+mE+XzqyQ
QiPgcV5YH5vNYNOCmbcdxVF61clPHuI6ux1MRWtVCZFFgrEe+62PA0IfHAHdjVe2cXMlxBRpn1Zl
GYdeNtYb2sQ9GuTKqZahyMZe//Op18QPRfEfFcOkWg/esRxar9tm3K0jRieCcxvjizDGGhS/RXNz
d0SkAgKW4jTuZxjpX70IVOyo9AYBXMZe9fG+GVAJ3hzdCBYb88LU69MCNin9w4qadZdLxoywGbMv
+Xnr4A7B2Qi88Cju2llTQhKDMuzcyPhk1PzyZn64ysGX6JZekuMsN3AT1cMxwY7oKHUBqfz+ffvV
m8Bmk4odyi2pyTh4ZGDDhUKRCVXCCjriQF06VEkjefBXyi0omPv91X6xLJuU66rmGmTgmHcwM6ay
cKw25mo0B3r0LvJ1+RV9iDjCG4gPtnchRzX+JC1IAmb9ux9eCCZ7UkAOTWCE/MBifxwYPecefcGz
QxVp2980GrDmo95I+1OKyg2wDo0FB6zSO+XBqGqUlmCcqACZG3dTKkvmbHOPnYPv1H16FWfG7Pmd
qU2n8NdMWhyFhVB7MOLyOm+i1vBtZBxIUGwY2luCiX0TyNZMriP2pDDG+74+cRuloDOTlsXUb2wb
RPSgTPqt3lrdQ9lnC13pcdPIYOhrfRs7S0Q9d2+azyA567O8MRc3zA0HXXvh0rwdmnGTUxc3OL0E
/lPPN3SOa3uRrHW+NQKXYzVTnVdP8eD0lUbU7/I2yk6hisRksY3Ii4Oks7ILCqrLKojbsTgSaAvi
Td+iJ0FyitVkGChY8LE51KddIzCjJGmrgOIVjg5kNcviBwTHrHNWjM3H79TMOJltdYbjGQ0u+Vgp
3SZAoFDf5wlQWp5RNNyQlsgfBhzxhV9y8s/9GGjZ1VA32UxzCZEMn7xo+tXS3W6hFxU791Zbpu4l
1hSsINbY5TeeWxjzvqp6F1TqUn2hrh4obpkq5o006pRO3qJPT4bGdmr8244UfttRQVzE2OdBi0Lh
CPSoh2GpNq1yaXVL9jXWSHoGfVK7w6a1aXwNnGzVgCmrO9HnZcGO1dllu3NgyjW0JRjjamKLEY6Y
SzMeQWwVk+8mpjHiIUnSh1mzkwdgNgC4RDfp1l6hgVqGA1W4rx0dCKdEZHlocwcZVbXaSUBoW+JT
0D9YMI3McZ8y1SQckcecMIKeLAjrFuokPHVm0X9z0M0BtUpz816KWTyNc2edQdawH1vqK52TGpzQ
iLbHaSHKDCN2cM+Gt6G6fXcVR1DTAt2MsMPr3Ywlc0EOrvl10yLfdmZZuhvZNcbeSpeEPSZxXCo6
VYPAHSzMWQRG7hr7bmjKb7k+FZcejOuXISm8+wSjyRTgsJ1P4kaUj1pjdvfUcym3aauZz0T9ALFH
S+1mgU3qud04jlT3SWoSY7JTac4bDOUmRZ/GYExBlUj1ovfQMQUd57EbgAPSQurh9ZdgQhsnIHYF
P4Bm/I7ERWIXJwYD6C2hazgKp1jpVKRlEV3Zdm7E15IT0I2cvfkryOEBsGg3gLQDfjg2fmG6/Rgk
DtpW5DNWuSWHEWfbmhgSfiCZADNixR2386J0O7Z3SOClmWMlNEa83sFomssdrVDtSUxOA1W00Zgv
syNhJTpwj/Mj25PtRhiTFQWCIAqqd+i+AA9j4V0pibcMxypJzXtymou1raShnKFaBWcIlKnfc3Kq
TtQobeCM2oQWU9ctzG0X9fE+X9osCylIc2F0QiTNtwo15nI/6hztt0u3FGedI63XwnanK7utFptG
ail0X/AIOt8se6GG8DWLG6V1kztFmuaFPmIPg7xdyphi5rK3g75I3cdFm9rzEhEb7dvgt7wNlXO1
tS2FVh5LY5qcoOmU2dukKI3c0HDecc92JISf1ijkQ42UFi03BAR4dpa0vhEWG0GSZst0xyJkO7uh
m8HzTJpSTVtN0a3Fh181VdvJzbNLur1dNRwHy7oZNPCIYWPMCWqdXgzn3VLih5G4v/Kg0Z3YDDCr
dhBSeOm1YGwWKvfGstVUBDM9CGlIfS8wAVza4Iukfxi6rrtcjCb+UgPietRJB71B1WyZNaZiIA+s
lUXIwMkRVRSdmIPUjKrXNGWrhZFxKZKLVqUni6qneb7OSmjs9OBl8TOEg/IN8KmL+IhtkzzS5gRt
4pTYHvfdyzu9H7rj2FL0woevl92YbWc/EUlr0y2Y3fGcGlTtLZrK6kKBOTZt3Hmun8aWl9of8s74
5oGEmI4Gch+Nn2MmfAQMjUUMneHK7SD5E6ZGW5fHfZoOzwbeWYQ6izJ9o2J+Urcez/vMAsoV8ehK
Rq29NO3WLjnkbKJJ8De1WIH46iremO/0MpVfkixSvlAbqDzN6jKeryUqj0jKAXX1paHdVdItB8r5
0oF6GhvvF3SeiSx9Yk3U4phLS8VbAQ7v2KjK4ZlgQ38zTgODzXYrea0iDXjGscaKMI3wgH2v0Nqn
2JYzU2MWsZJYcDpZmitwBCCJkiqQKgCFgCxNdNf+rcFa/pZi9X1efjFU4NnwFDujCpupaLIgx/F0
Kcyuf5FozfbThGwrEXlUBEPFF8d4W31cK2/phoXN/gZDE1+X6LTpLpZG9tC8+7wMVqIqcFbNlzIJ
+9F7d3/FeSPQkw1mw47XUOSjlmPaQv24SsOkCXOBOtjiNH+3iiXOqAGerEfB03k3jw1lnt/m7z4y
r1dwkyGvxFOmtsx8gZ7Az4FkgsmsifikPtxMDGdWAVmVj7uaz8ZkxZypE+7DcCbYo28XO4b45ToL
1jTo3mAyvVTqyda0G+AMzO/WXeQu1nxkKwP+NYWWkk2sJDXOCfo8FvpKV2dbNEax4Rurys14t7oJ
N6lXmHrpdIEpV/2bsZrguncpXB8nngiHSnID5rs4bk5XiZz5LpSrWm+4nVbLXEd1ogiVmMMYj6Xz
poBDivtcjJV+37Z46kw5Z4/kR8WF0mGxm1afnZJosQgotUFzR99lpO1Y97OztlIASDdZkyu+WB15
0bsuT9eHdN5GACYQiqUrJHdpGvC21AmqoRRKgyEdREmGChQX39AX+rem12p0YbkgAqG2k8ukg8FP
pbcNtkZfRPPOzuXIOIQ3QWPNu/yPbgEtcsOUDR8KCko6+vRZ93LTAf3U5so2l3VdP3gEQtOQd4EC
xow628bzVZts3t6qI0W/zOOCfGlEV1t2AkF3NU7ZNQPEnF2YlrXS1HdUqy7YPwgCwSHrc14aDT2i
hgGlTqOjCRD3EI5zXbs+FS6GQ2lfZdxn0lIH9IFLHYOqtLv4cnSNCVKoZRRjCwgGm9pOUgtghrDj
PJAZNlOpQ96lK6xjUtodN15kanYyAKSBQ1JBaEqGIIV35V258MrBXo995Xyd2jK+cfJJjAGJfJHH
wCGFHe+JpCrLnauI1r7oqf5a9k3VLsWxUxV0JOXpwA4jSIkLFCdKYdcK/g6g3jtAqHP+JTESUG0Z
PLQwNjCpHUv22/qxVVp5/2ImbDTxjwglx0XJ4aDYDHU5zMT++mzejYOb0otCuZYXbRQ1VeMwkY0E
857TNv2AxK+JpiNKftoGCYERzd4xheBldyq0mc0fU4o5XBfscYaTScIo/WIAHlNVP6XsW2z420a2
net49G4hWNL2MFrS9Y5GpgnSSGx7omCkWiy7rlGYlbfuiOscBYOj5vG9gwle9XsnddWvWQVkWuVd
gcjHAmpxbOB/Wu6+M1s4f1WZIFFAtUMReA7tHYIfa6kG4y3HYcBGrYRvyIJgIUpnydyJkrn6BswJ
vJ1hAVx67KSdkHDye/hJc5s68lbT8mW5NBNy0c0+LqaG1pCR7tAUWmflJPLVjSIobXCqx2rbGkoJ
XnrsE+XOwcBTXEDNIqsDWnSwlhD9ZqQig5tXAOcAVe+xb6jELNkXcXSB6mMOfQIqNRZYHcHnbuKB
MtgbNzaQXlDfL82wLSLog6DxG7PFlCcVZgR8Fl+7AVA0O4VEy7dGtAh2e7a1Hsq6fgUZNlPMhfn6
0n2DwIYtledErYaaN+u780atJO8PrcbgpiR41eWkj4izvxGDIARowPDVn2wcfu5ZbZe9vGrcwjJ2
vUiBnU1x18o7unqddQswlsV8P2u9rKDXOUMkLqBzUTzit0pWi6AqEsGxz0vr/kXN3ZztWk/RKVF7
K4FDRA9JUNVGsa9lKpc9VE0LtZ/UunIG2t5WxTZNkjw79bokJfA1Zo681NSpFn5vm8ODI2mqvTAE
JRy+IYQ6vNBSbFUb15Lyfsp0pmnXGc02NF1RArIuFu+KciWt2hjge+uAcIWZbFoVjuhuaBMNCqfZ
O5wqPNMS6naZxOT0MNImN9kQS2wbtnUghp03wEZadD51Cls8OS/GbTTJdMT8yB5nO4DwhX6sl44R
9jpI3RPqVGn2RdgLTxTmO/jGrs2kftPzJVZbxC2lFkaYD9RvmleY9pEDYthAv9L3Ds6NdqqLL3Pn
asIH7NuXZ3nmRukZR1u2ExOHv2oT64kxXNks+/PFlKPZvOELKfX70awr8uw5mCygdkkrtJ1Ht2i6
j4ccUmpqjIay7UfRvEXW1H3VnGWp/UgRg7O3ZysuEQHrUEplPMZXnpcgeYkBrYqgVY2xOImVNq8D
5ExgFQaqL44pDjT6AGghRynSWop22VWUEPmaPnFubdwUxrhawZAOB5sdEqTkbPC2vaCfpOhrXtkJ
TGHTBvU0y2/TnFfeZU7jSfQtZb5OEEgUhnvSydnN76eciAbAV3WuThOj061zySdezhVTH8ezsu4s
jp5eIaCVsqE1C3DhNA4dNerEwO/GxrQvk9JyoA9O2WQ4bOyWuLyDDag0j0vWTq/pNFrQOquI61w5
cT9HAR0fWrkpNaREjiuwf5ImtNz5dgCk1L7NoIfz+ChFTKpd2mpR3hHurp3NNKjRpdlUHNTToYo2
Q5PROsyTyt5i3iVvg83TNbZJNTXCR4IzsBLOuXtSEIDtT+B6cnYvDM88hsCeeX4+WcOpbQmLd6Cr
3GrTWgk6DKqF9bd+1OgsILrAktDxIJ8tGbucwjpnuswcmjl4bQrwbrWdR0h1O4CGW/4ejR66Eltf
Od/Wy24ZpuJWM/Rk2ZSza5aB27Zd5JtWb57OWVwbm1rWerfr1pZ7n9NHMew6hbeGumU0Zhshc+dt
EdkOFlvd7Aa7kaf1sIK9Gg/rC6tyOfqLNkbdBrZ1q/hTnuUnTpWKFISdl4+bVG/ajdZK9ZvRpRXa
nGx9wYXaYpx0M8dLtxTJzWEKNeCG+gtCCPSKR1c95OUKiOCoiyBrZ/mMxN1+mZy4KgJFTstV05cz
ATZVa88cAaksQPJh3fcig1ftWPSftFOpLUGf6ukTTOa627apnNwdB8qqOReK2tixvyYzYxzM6fzi
OB0tV1hJIxDKim3lT9ZSWqe6F41L4E1gvjaWmslrwiOttjEzTVwXALJxGOlLOgUjOZC7RTEK+r5G
+svCkR6OB+F6OELtEclIAOy/g9FoNOpbOyEj30walQPBPKr9gk9TIyepiKx55YsrHB/LRi0DaAfx
I6RohaiAKdCjgH/KvmppiTMHHCGrZuw11WPdabmxbaQyR75uS+VhrJZMSdA+5BpWC4s07mY2YrYf
GSfEIei6StN8OUmNRzx1Jnnkqm6+OUZWl3Auo2TjDVP52ukptRSyHr5qIyTNgJImGK+zobArTzgv
3IKSGHPf7YiEhh34N+xuk53eqKnA99D3VGwE+izfkoroTjA3+dLsPHyBL8JYIbAFY+fCiCaaaGy2
xYQu3T7PIb1Vw8lsWtqLYmXD5I+eM9xoI70NUz4bbCwIvTtHaMgRJlhD2WjHejEmgE/HuH6psGzj
h6pF+rXqCSBx2GHHHyqZulQswuZcAy/05EPk5lqbc0xgo2GmtL5h3/OHQndOFkMYjT9FMTjG2NAI
nDGx9Jx+S69+mHRN1DDuyUpigS2QAitGDwk/L0t7AaSrMMtqk6sKEgGxqzPBjhaRTDGPIqArPsXp
u8zRyzS0TOQyMr1V2pwpje9ZrnHJLqhRiHhGBPXZFXavbTpxZbMuYwA0Lgs2fRmCwtm+1+J8j+5L
ceHxp5m9EU2UvinloIPDdjPr65R7aRdG5dDysufDqIRDrREdblspknOsWQgbI6a08Sx1i4LZp3Tx
UOei0dlw5U1zyiYRKVwCAhLZndot96bRUgzozGKQAQh7XhKUf+0QxnAFVmjp5LzGQzTC9mVO1Y/g
hufGiSkEdIU0rrunmUo1Ao2ywTrRmz2odTTGHSRlSlwggKtIkyHi4lD0Y8ssrhu1mMtzRUncfKMn
XvrIYCzmwGWt1UKbE9HOSJps2MvWhs3vEuVHAciyTiFcjGI2dOqmjHejVzfLJorcSGyHzoSVTWlP
ZYVxPzWdnxktfm1i6ohD3MojXjFMok7YusJV9ESpq+gBemGiTgR5Gg4UtFQbRYEcGjpebwPZzM1E
HClRZXp7nDLW65CCotxgfJloEnDj+GokQ4MeqQQTO7RNyJ+nrQacYgepxBOFhrnAmvVQlVopNg0q
xxlbSS2iUG9NGYVuvtjqRlpz+lbKFj34NC1Gsi9gPMC855gip2sR5ViT5VrvGI4dWkgqvjia2DT6
vrplVHDIZ5940pTq1O2MBSUKAma2jGFv6PKqHxzjltcD+Kug+g3Sb61ZfqkUwzlkFYIYSplLykwU
bA1W1sShNqa8PoS8bjO91nXGgqs+RLTMpxuvnokHJQaV8QFeu6LYpdrEb09ZtSZVl4wwuFY71gR8
MVWV0C0i4rqESpRrkZVpzOJeq89alNo44AjLJPtl7Itpl5L6cH1dVs3FVBECwIdDNISjwjAD3tKl
d5KBv11OypGdeMDJV62Omt4qY/w/NXNV7Hburdt4Cstfsx5OF5pG+viKrEZSXgqOGeepw7Y/dOBR
I/aY6+cGdXoclH1bvGFJX24sspmLvxruNAJraXGa5pL6Cm0yV9qThdlJDrB18kFUR07kWikLGg+Z
gNLcXUzDsMDTrWY2ReqU5CcCqaS3IWnJfpdc8zEz5/K1tcApoPhrKOBgczfKHfFU5aifDMxdNWR6
olbKKJK/WzT+P5PxBybj2hHy75GM109l/fSP/1e+ivT5qXr64E3mF79zGenJ+UujMJSUHuxDz155
Cd+5jPS//rWW3q6tXg6wm7Xm/TuXkXTOX7TUw6+gaNBFAOzwa13NSfBf/+Sg9hcpwrUrgTIh6jOp
UPsDbfJBDt6BFGmAXtKoUVQ5sBkHGUDR0wtmWtK51hdNDzFr2SSQ5n6Dz03dR5wU9z88pMu/c4v/
qIbysqaOvfvXP401CfxDyhFAGi2WdLvT9GuvzbAHSWKUDl5bLrW8cbzZiMiAETv3hZa4xwv5htAd
Tf3UYpHdqkSPj2rPjHcd3cFVqDHej7NIInQbUiQTBovv3kiNGYXv8FC6VkwFJ40VV8Kci0cCs/ku
jjSFyLAjlY3Rlel+xjL+NJl5TMSgrtQwsVlEEJdUx1adbLXobg08OES2Fn3TELD5pGLoIKf8fuvk
lC2Ts6NFHcxBTlnTozIiadDf5HTVsjTrAGdn4yt0Xyv8/VM+yCevFLq1e5GyNYtOAJLyH/O6Xq8W
An1DeVM5aX/OlgOaNYfbMHJ6h7hj3NQnwxjr299fdX1BDr7bNX1NxTXl0PQEO2uTyQ8lURTC1FOF
ReBGtFSW6enghAUyyNAkE+Fblp7ju1pdh31yWjnTMz6B6eb3H+EQt/N+5za9LCscwKYKgZfqx4+A
y2UWpl6WN6zS+nncQsGa3N5Dz1SeYxojbWxwvGhA224TdfmiJt2AsoKBqOZkL/LO0jf43MadXYj8
ITcJM8ymk+5ljeVRl2+mKBtyXEKcFWL+w64t2haocaUTRTWowKFP8mB8xMuAzJQO0OtMvbf1OKiV
Yz3/bGgcvvDrRSgj4wKrDPunF14SulHSOFeu7aTc2elrXzY7ZoHdlN29fxX/G0tE81pdoxF+7c+e
mv+zXuC5bmaBVrf/vx//2f397/i1Dp/6pw//2LAz7+cvw6uYr0gPF/zq3+XZ6//87/7w++x/Mzev
//rnM5i7fv1rcVpXP87va0fBv18Y9l3x1P3DfxXl8PLUHf7e93XBNuHrUixGB/FaimuvwMbv6wI/
clkUELFTxkjSdv3R93XB0P+ieRaSgLU2kurvS8b3ZYEfUdTLmsHxCGbeikT5zwfwfVbm2f3benX7
YAKxKHldK2rp7IMpYFMw9fE1aoH12shPxHbSciRk+a6h5mWkVcpk76vDmbGu6DUPZT6fx25+xKS2
40OR4JOBl2hnmZPvEJL67XwnlzzQujaoJi9Ico/dUXcU0RmODee4ielBNl7M/pEKW39qhyMadu+b
XNwOQ4X3DfJ9kh1pQBOqkWqDejs1S9gjNlAixY+zfpf0yX0MM2myRbjUZIrYt0UceBQEs8R0TvN9
ZnhHwsbB6toYtyjt8NnhrcVl2Q3ELmRa8mpJAPKn8P9xQdjWzsiRkmF34aTma6P4ZGY+eP1+erAH
yx/1RtIuo05s+7Y+Xs1ao31pDtlGttYns/FaB/XDQvvTldaf/zAZN9jdk6nhK/T0S0V/kNon3Jr3
muSPF1ihOLZGNzdxHhg2Hy/QOiSlIRuJrRufoV3FCna95AhaIk4Rfq7exHodeA2ekzY/b5IToy63
uW6HWXZB03Ug1iKOBm9ekRx3ihXa8n6g5EjV7iYGTlLDLO+xs/D7WV8H69/q2/mUEwyyV3xdxhdl
xplK/UDG/pfN92Zu6k1HXmpAOCsM9sRKDswj940Kj6B1TDt/8MNr/f2l+XEr8073/OkBrFXb63tM
CdX6Xf/whKmyplpylGJLHodPzErznLG18IZ7LDtHOWES5Mmmw8GliHCtmn6hR9uIj/f7z/HzkOJ7
+OFjHCz2JcRQG12O2GYkqm3P88k1cD4lBGF9tsIf7GAYUx8vtRZY/nDHdWNKL4knpgXi6rAZ/IiN
mFQ/u6P3Fq2fn6zNIvUOCD2sh/MS0YAS4cl2+k3SWPtMjRCykIlksVKSe+GdIhIlIHBMwP9qUc7r
1Wq03Osk0RdywlWjgvTkBP9tzbz//mmve5jffbSDRdqEGiC7bBBbICWEwRwyjh01Zpjz2njD4rqT
Nr2kMr76/WV//SX/1xM5mJA9ZZqjRvIlt3YRWtjMax1nayO3RfRZB+nPE8f6Jf/XpQ6mqMpKiecP
XGqeiI6ICkXS4+9v5rMrHMwcySBUugG5wjg/CuemGz6Zmn79sOimoCxboxPl4MWkGZcTu8MkO2gX
/fw8OIyO2PK96Pn39/HL1wF4ERxJkIPmYTdF6vTeVHZcpy0IYsodwVx1uf79Nf6GKvw04lx289ba
oW1oB+93Z8VwjEpGXCnQ6GX0WaF7SVJ3ry8qJjWSj27kk19CXTduU/uks1QCAgQiHeNuIrRIbOBN
t9KLdBywzyA+pajyVlJZ49up6Mht8V9dUld5JI+Uwjotp9ssBxiA0ZvUIjVmyYWC0LAc8g1ssp3a
vMT9uFVJHg0ocXrnWW1f8FkFudMcK416rBEqJNTvkoS0OF+Z6DwWCr5eOvMWKcyCbtIiimbmYbt4
e8kxrHJ4uzGIKQrME3SW8RJtxzJjCm/20YSdB0Yw7lgS9PjotGP0UEdUch31qNYaAkxdca5Xr+px
qtXfUuG8Waa8s63lmojoVe/sev18TKcvQ+G8kWoip0hphyY2UaZeU3JJNiE56XlwXUIUt+asghg9
HTwqv1QChE5oj5eiiH1lfBS5RSmEsbNGa0eAEL1gHuTxuU5QhiFyWfb5ed7pp3n7MrCFwMH5pW+f
c8jGrI3rLYyVtY20hZQXtZxPlf0cL4+DeY8pl8XpyYIYHSFztOchNCcvzMeFegyBwjTb9J63mUH2
jF12tkzuyTCtBLDbsW23pN+ObY/iIzRSOLnUJTvL5nGro9Zdh4uSvrQprTBqtnPM5IqvJ3RZMwdW
inImollbp1hxX9xh2poIoSjXJDGrIsONtfwUCu1ZDVbZp+Ty3JDjdUN58ICHbGqvo6Twvfmk1BGf
telm0MdAV+2TkkIyE3Gvax+ppeWP6/JA/DSjeNOp6cjVLZ8EMdVeCmPjm1Jm4YyD2FSCtH2Z+E/I
HtFyz6H7rfeUDYKtTUp1btubeyc+gTVEWD3ZZ9mTYWRsztQtz7wipin7M1P9e0dQ2EGmDEewCwJB
RFFP6TlujE1JjqKXHiXAF501huxDvBmvN9u+fvi2pqxIA3r6eU2vq3qpgvhZWiXIuuSK1PgWBmg4
NWVIsddXMhGsfqvBk7csR/FJoSSA0a1OH3NEKhM50pmXSLL2+taqi3PhmOh6s8fUXC4quz6vl/Gq
G93Tkq2sahK3jI+hH5D1S3b98DyYno9Z6c7ALRk5t7Jl75I0QVx/6+fX0UwClfJnE7kMmGc2QjMy
8Y7QTbXhMBsUHLWTyyHFpJa9aAhfjJ71UNOgAmKm7zl3xztztHkOzU4j80BO/nyCCqLlNfbbgF7b
MKNepcA+3eCaosjrpGxJkevN2RRXjw1/bdD1jVtf1HSSUvidYd1EgHNR54iPhnGDgsaHBbhNlQSI
3F1hcXZoyyP8NgxIa5s3j9SOX4Kn3iQ2tu6RLse4CdALnrnuNe69DYLnQFGdnUTMN3MU7xThr5tJ
+mXtuPgiSms/YrBKZ2OfI4VMRbUtbCWw1OjOQFiP2SaE+L9doAtVCbnLdGO206lH9w9sCbZoqm81
ZUONH8Oy7PYeWi1lxla4cvWKJVjvMHf7a+ISO6k/yjHeZNW1RQ05X04znnd1dUmRzz6pykdXKF9S
THtTF9EbSrojhvOqnCq2HrRZ4nfLY0a8g5pC7DwIoWbc0RbKw+i6b+qtxoW0ptmaJWrBqNiKzjwy
omE/pR6vsNyag0d9cezntbdx1Us2mqHRUk1tL36qkBQs8bcpIeWhp5ScbSDo7KLcOUlEfO8xQSk4
NEv9TZ2ox1cvE4/EmEzITrb+HFPeHn9xdHlutI+WHl+JYdpLedagrqJ+f0OpkI/OZytWVVa1r1Y2
epHvDKa7EYEadcN3IqoCXKMnwpYXmlOeLXl+NFi0BVjpRleKfdoB3JVHv18F3/EuHxZBDrUrroom
ExQ3P/EXFBJBSUqOY2ul9XFGlQbNT75FQrN2qRTTi21ZcSREjznNpk/heAhjemO6yUku1TOovOQp
5KWS3OX4fH//0X7aEB58soPl2QEcW7AhE9QPUNUrogs1mhHQIubq7ijh2npdue37P0QCEBf4+DwO
duIGxRZipuVgq6CO98y7fsh2JmWyn9zbutf76bFr9A4BEyEve8jTSpxuhRvl3JxDkfhgH1kKu+2h
vxxUsakVJyTFsNHG8WLdAOA+38woa6nWPiHv9DXmqygMElRtIOc8cIYTneoti+zNekZPRgukwEIu
y7w1W4NDI+Uu1hwa/NVWfcEeyltj70f7rr/q05ueQsiJloy803wYqPLI4Ego6TCJRGBBbVLr/D/Y
+47lRpJsy19pm9XMItpCi2c2i3H3UFAECOoNjBKhJUJ+/RxH9utERuZjWHVVdVVZpyFJJgkRHi6u
PPdcW1IfioOtqLBOjjVQFujkbAKSHmgu4JQbRES3qjE6pvIexsdtINRbfuZ0qb0DzuUBeGiGKv1t
AjwG2ODXhzZzrGN3F+iSbVrdri7kpy4dqBHs9eOYEiCDnHQY97WAQHLbeNlwuBs6/SFBjmiEayLK
lSsg1QXgBimM6AOYYpSLgBIPLNDod8/qFIYGFIkS4UAHc3xg53KyT1ZuyoIBEXioBoSBsS03ImRi
UO1VweFhHHM0Vy3meLxrFk2dA9uwP1gzlvF38SPwAnwJRqF2FSXa3HK+cBTr0uw1QIEqB0jYOmyc
wg82IRKFJ+Dmzlv0dwgz3uQp/n0bUDzHxL5GG9fhK6h284/T9FXfBCX/HFFITssxF4Wk+Wte/+1/
L9/fkzA7/p/LYCR/+5dgpKX/HakpBZxu8GKA6jHh0n6JReIZhCFRyafp6DVwDlJeZKhMGb1kLBNE
YzKqyS8SVAhFiqCPFYGHRgoCBWa/KBT5rXxFusgA0Rxov8D9hTJ/bKpvt9KoRlHSIxnm6i1g3WDP
AMCqWpoyGuf5p4rpKbrq7pGtQsIatqfo9SdPV5Y6wLNDppAyWADvXcKqRYP2ALx1tB09saOKvqhM
6FlbV6E/4Umzst63kasIrnDwYDlnBlqiQ43CzkR7F90xokWV+Uq3OkAmBTYA1VrCdFC49cti9MMc
jSe9ECVmVUPqdbA07uqb9K1/1j7658wV1M2Q7sLocVD99DDj7U4Ccd/PEJ/Bi8Mmo6EpoDPo+gwW
q/ppeDfu86fySdapdo/GnwExXqSCGS/5U/7UvCN+C7jM+ILKLXQSRRtQpxneh5CheaAJbAJK1XKv
A5w5ekVNEKxgNxrXtUIHDub1Qe8qHdE+9zERPoZYQi/tAOC5LQy5i736g9DauVnSV+n13S2ZPNN0
cUtGUtQKYPVwc4yHotqZiSeCL1+4LeQt/JHN+CHszIdmld6Md/GjYgsw0R5hU5XovzsSC35QSi2g
za472JEw/CoKR1fBG3/lMCfBoD9omHMbxJwEj/4CG0SfkQomN1wuNsh/nlT4NgZ2PkHgRgd9OEAE
4I2aJvZTKSlTsD8rbpiVJmkTCcQ5Cli4gLyNh5P5i2LQ319tIqR/5dUmhMZfLqdxHlINuV4dKIJv
V7/i9RpqG6puQ3UXpQU2mJVYxHDoKerraEtHPDQasqNzZEc2l0NFvT4uMJFPYPP85wCMiXxKE6AS
D2mguqrb2aIN0w4ASRWON2y8hGgPAz2tRNB8q7S9MZ/7t0NJeB0zoGIE3wVUzaIsYVHsLQ4WQ0Mh
twJ8/SVcpD1FLhqB9fI2fT/uThJNdXj/NL4VNqhwOC3DW7Ej+B++x+8t4mD/+EUF+tAgSgo3DTUC
wGITw4ZbXwFdVNvRiZyQlbk5rk4foIgVboV1dN2hHjknyuK4PT6OzwWQamCF2aCbwzXKA1HwtTqQ
ZlXd6QktErIy4Ig/SHf1W+vGV8N9tzyy9LpElS8Jr+MS5UtE1MgN6tnQ1hCt4ROKmm4Uz3aBMz5G
vhQwAdbuR4BnP4rX7LV4RZ+lDkWHRxQqEH3zJm4UqN0WbZ4xYKoUtzyOc6TwPZG3qTTWA2gJQt8n
dFkHqQDpMgJIQbM/uYeChQkNliIA0PRz8T6/zBP5/nOZ/4rLPCdNph21fmtp8q2v9A9hBn4fBPjB
7gKh/a0wK9teMgPU0bmFfHxHXfJ26Ev0hjLq0bMqRaaCAvj/5zt77pKTmMVvcckzuuk7kYlssQ7s
k4x0xkRFxID/lJaSqS6CBLRnNb25H+1gQ+e4NGYvNFEO//KFzvnd6R2BWghOCTxc3gPn24UL5TwA
BUOpuu0ByAjFRAv2DCgF8AZEnhz2vVOjBsszrFqnKKYdHWFEyXClI41QVQOIBtFSnaGWOvUHoJIX
ARgeKbgjkcMdA5QZD5C81aYs2oLqJkRydIgzdohvellNHDFG58fP9wQaOn+v0y5vZ7JAWQ1alQol
xq6l0JSCGwENTUZ4TSMpKwyBJi2IgFkSMigzEEMIRHzogS0ut1AchxYVesTo19lzgqJxlsd0Tun+
8Jhejm+yrsc0Ea0oxfgGWPa+AIoQH9DgBNHIfXVlPuie6ckPBXwD86p7ade9W63DGX6kuSU/E6pc
mJ1/8SWfstz8u5ec77hPDtiUlDoP0kyUBZh55XMJzDYquZ/rhgTrbEbRz20tbeJN/B5ba+5eJznx
f/leJ6iVL+rGAMMaUL/IGwP1+63UqtsgicYuVt2HB5FeXR3JiTw+3qLF9+fi5Lw408W7vM5EnKDq
TG9R6IPjujhen/yAlkRcHNyjd/JfCr/yQRBp6xQGsg+SCuIKrkIPpCCw7VbFJiPPzwtmC+j0reOP
EizTgtyrREe76A3oRIg1a9RPoKPfT8xUvlS9GZZocOfmI4mvIf8OqHLeWU6wlQI7psiEiX41UnA+
Z7tiUV4BlgZKXgMMALeG//nkzY3ljLS9kDPH33EscxtmClv+VzfMD/X2xYbhePhLlx61TwhFptgw
rQPkl76on3womdxFSrRI7L6bO/T88z7ZoOcI+sUcd1FZi2KF9T6x/jXtmXWV3JQh1VDFGLAgZNB3
BaCASHN66GpnKTcoSmlHWjJUR/HCnjnczdyJOS/ExYD+8BMzu2KTKP+vXbHzDvhsxSaWcq2DwjYG
oZObpTR3RbjF9OCpKpM+FGBLSQpKjl+9Sybi8nffJbOTMJGrv8Uk/CiAiIoNMCIj5o940rTjHmqz
pLGrC9Vl7CknT4XTueunlJzYgxMx8n60CbAUzLx6pLvaVoi3328UapKBecuBPnjMu42I97mIRDnB
j87v10GpkxhM0gBGmo8YlOgaBMAdBIL0HQrIneBGd5uBtEjL4bd6kS/rBQ7yg74Gam+H7M8rXllQ
wRtw9E+OQu4E5630lEeNNdTyDrT0YoK0+u0BzsnuYO/uEop6bntYIF7i+QIVqMl0H4E02ntgNnHB
e0DxZZ+Iuz2SyOmXgfM+0tYeKeAx9nu1VFGQebNFaEqwYTu/5+sDU7cn8i5Q149dwwaLCNMJtR9R
2oiPj6n5ZrL3BNrOphVZoCjTCV6gql9QDeOE+FSdSG5IX7famqSrrckMW7N9gAd8sExhHDpLiF07
IHjwUQ+MP6MrNX63aOgeVtl9iEvqTLs2NjxcJrmifx99nBaNc4+6uwXu5zWmrzpbPXbsfmOSe4S3
6P32OqWuistlJPc7BvwJce/x1KoGn89iYZsEL1cWwFGMVHRyPyOLzX63Q7EqOTka0e1lbfPHA6Bi
ZPnWXwH86zS0YrV9YsuGvt3JEP0paaDcI/qG6nSS4l0Vy1agBnIelg1ZJz6ywgwKgnX0Yb2M/IqV
NqJDV8Fqma34hxWscgK/W7QPqMevSJGTjg6LaBX5TYX/IvNDwHxMBaffyggfRqthoVzxy/IRohUI
vu4AGsYjJm+bR809XJnk2ftoyN2duAsZmBtEQspVQkrMcWEDsvxgP8b+yUZtrp37jzVDGTcbF51j
rDHNAu2JfyQuWvgSL6MeKOdmHDflWzjlPwyXi4MwiVIVzYgcNT+dGkGjctwpbmDt+Lkbkqt1z0Yn
W3U22xouAO2Lx9q3pQWG6AyOTdmM1TcnKdSJEv+3SIq5+ZlY99WpLE99dZ4fvqkOa+Oqs9cCqUlJ
nyQ2MmCu6OJ5WFFbcXEGMiI6x+1qsdjvZqZnXmhNzPyfQuun0PrPFFoT2/H3PJRz8mFiVv6e8lPm
1V3feSVIa6G+9wy5mubtBPV0GAMUWkA3Vaxiosv1Y223Tus0dmOPzoif6V3vALHrdpQ/NyxAncnA
94L/84wUf26gowOQsS85koPSWiZTiWmObINpwY7t0I6YAAyVcd16AH1TwCYZELH4GcKi1nbI+MgN
iKqd7A78QlQnq4bZra0tWvv5yCxm2lyT6m7kd7awH6BF0R7a6fDXgqYMeRr47LAYElg1kKabiATk
9lmhz4Benl18GA3uO+rqtzm043Xsbq9VdoJh1JLrnK7khsQra1O+Ku5IV9C0GVltV/ePOoICAfES
mA93ObHIeNbaUNNvyzuwDxDEMwwCC3CgGtk15I3Pxwcf0P4D6hvPo4jsbFS8vb0hG7qgkR07Rydx
UxivKgFtk1PYfFoCVt+WbHB0J2WFy40Ck6KU1f3cgsV6zqz1xJQPzT7IjiB3cAusXoPZa6iJL77y
ClQ5X8lly3iGky+jukDhqp/5plv4PRtsxUFrEltGEKWAFR7ampc4RztwIvyWIb6e2gGLseAKMxzQ
U5z/VrqBg0o3GjmhXdMEz+PVDhic7NFL3RjP9l68hs9bWEy8SkEjaIMECyZo7JQr8MJWYJsh6pXk
VjYg8/5oDwyW/sGWCZoT2GC/hTVdwAbDzeAhYVShfcBt6PgabFhvzIDFXdoNTZelrVzpruSICAQl
fusUDPxKsMA1bHsTK5M7IMn0Ckoz4GnswCPljeiPG2WXr0pfXp1cGtjoz0cRACYjhiMtMi8kBOa5
XbqZk9pO5582p43ooMRggU9a7xjQbzRYpHgX2KaxhbnpeWIiTWBIwjCk4V2L3xM7Zz0+EcWMsKVB
zIl9fLLRptpZIu4EA1R2c9u0dXwZuCEY7fzwIDDgGStrFTqeRVui3wxXjUNAtOXTgERuMLd9ZkXF
JGD1U1T8ZUWFJHJRMA19XKiFqbN7aFBVEZoQFa1TQ1DUtu6CXd/uncOu/4diOOAsyZAR/BlUtrpc
PkhMtAecwIMr0gEoiYxFTuoK9LWFw4pNa/uhQkElCHegYWD7YiH2s4FDmNDEXbBsfVp3vv7QYz+r
5IA47LgYrgA7YDgVRztzFFjP8C9wegeK5D8+Ur0SyUZ+CK5PNFlY/sk9uTh8juICfQUQaO4jqU/N
88mBtJuDoZw7JH82TxNfqGojMwu6SnXBvXQ+0Q2FJ7/uKFePja29jk7LCqjF0dEeEn+EVFIhIRXG
5SR/6FQiOm3chKWYPTC42gmr3cgJMG9H/P8ISXm0DwwsiPh5tHP3uAjtxKnd0pVeuOxFkRbNIF8j
lrvBnr8vBTqFvzbchVC+gNSxco33QfZKL/wTJC9ySrw/YFgbO6UHJmDC22Xq8ld9eSV4nfCKHI/A
4d+PCzAjLiSvdPETVwztktZuinGHWJfEKWmC7yjZwldqFw7GhHvMoAXQYxwj4FL/wALcR+ria526
/H545OK4iNjogcEWV+I/MU7cSY5X8Sufv664nuDvg7DdtF4KkcvFrgEDwkBAIaTb2E9hM6zQBgD2
A0qFdtqi9pPr6Fp9yH2Ib+jW06a+kRaoJXdMFwGbs5HTw7PnxoyGh8QaN8MqoBUXjaHlQDuP2JJJ
dTtx87OMztlpM9qQ7pRrFxnrhQ7O2I891kDEKTnYqC6hFRXZgUTXGpWQUIhZYAvb0ImdwA5sFu0C
GCcCE6DeueoqoRAq52APXuIeodIGZ2Apnjs5iCR8MbBwvhyuqgOXxylM7C+DRXZ2PTCJrkyn+NBg
WBxosEY3U4Y211vkdhdHts+B+nETRHky17yO3JBBzR+g1w4URgkYEqldYeY0zCRSMhaiQDkV1oar
Ucst/XpVrwx3vy6hKsEfTNYddKiMgVc0Zg9o44SbRvcSTGKBbc/P18EOAX4CNSg9Agi19JaW35E7
focmJgZDxvCZ13jI50LlNjggGC2r7IblCG0VtrFDNR6ubdkEqq8lxEDUYKS33gF6HnaZh1C4X/vK
ol5JrvygvuqvNRtej9iZNYtXwJh7PvxqVPxxR5vIFOZXSpYI5bD16Dw4rS2ssbSwPI8uUGpbYdG7
iU0/MsiHj4+E7t6QTqf7281zRG5vO/IGq++ABaONF93qG7bk1p5ERnLNQyw1ueFXQUtggmImasE8
NBDuSWEc3oEBgCEMwvg2Q+9xz9oescImZqqEPT1ga/El1ZiJl6OYm2Vu5+XLHAvDZSGfrQOWpsQ+
GEjIkBeC1bMC8Arhvc5RFoG3wEpycxwF6Nh1fDMhW44tdKDgKcb/I7whgXAdbfCQEmq4uW+4EiZO
WegPAkJDmYvbohuZaXTAxKxo4PHwHrEt10bt2tXx6iO3YxgRB+z9DA/g2nALXFAr+KuFJUSloh3g
Y4SZkIV2hr98JlInIR0VpJ1FC74/nAFumZY2WHTPwvSLhcoPBTIoZ/+kf+C+Bz/Q+QbKxzl6sq05
4Li70RyJodHdCjRstNkclwZ+P/mije43R0+l/OzqdM3NVG1VOC8SaW4hxVh2dbZUIdW4HIPF6mRO
vGjcEvIO1usOzJsuKBVZs65diUDa4XWQhK60BGuqxyVzBAkM/gBIbGDQ7BixTdTLnB9wM6yCqlf9
Tt7L+3DVPEobbR2vjj6YRO9zF8yKeJdl8xApIqtbVEdBhkN2c0lPMDYuZaEZYjfGudUhC798NooZ
6XGlElR82SpsWGwb7+iYOGR8lXiAEbb1UrJR2HrXOXgVwrlgx6PdtqW63y8hmd1kf7T5KE8eArYM
gbuTDQs2uz2yBDY24tL33X3lNqyE3RlCvsX4fOwCO3JNiJcIh3iA0h6xm54rSmFWV9ieWCesYODW
L2Bow9/kHfw4nH/uAkWu5CMail2IcCm3bvGzdfhKVwi1ctXJRTOPrvP/IcwIlV8CyFMhGAvvFBsR
NoMbXg2IcaL3j5O5Cc6NCfGIh41mFpBNPKwK2YXJCLCrJcTHG5jVIiSs5XZwt4qPDbCQjrHiQVpU
vEGMgQYKwVTQ25Ec3+FuONwSbxBi7TFr/O1ozQFfwYLPoRB+hPlxtSCwLbipR8xIgjlPqLJN7yHm
/ANN4c5grbATUog27vDC8QRilCcwTvh87u40vkgoJDiOk3FWReeZ8QR8pPHYLQUftYWQBng4yaJ1
wSLqZxsRYMnsrl1oaywXD7qT4BkN33GXh72O5AC20gbcfD6+zlvRBFz1i0LtSXEfYwjcidA2KCLD
F1eu8e3BF66hmJfpbev1S66Y+YbjnyDANTmcjQoYJU7GQo87g+Cbpi/wvGu/RvlDSKCH8OCrEUFo
y85Kdgz7lW/kEEZB54JOE2NB8xRE9UGQd1W4XuhklCbvDQLVJla3QSKkxPpZLMRWBuMKeA4IfcM+
xgTx2VavA5fvau4hl/d8tqEV4exgr99wNSTc8Nfyv5q09vj/Qefgytdcc3JvMHDhRsEbxKsptt2M
QTjrY6uT4O9PH/unj/2VrU6aicapk3C9oRunMekQjYtg/HLFUcPIe+ZiUl7PgTJB4zTj5PHnLwAA
P52Xn87LT+flp/Py03np/wsUgNsvTsolRRePgH7mukwyO5KA7p4WF9+AGiAm7bsGbOKZIsC5a0wA
Qv/SNeadsEmq4KcT9tMJ++mEwe766YT98U7YrBU9SVT9Kiv6TDL8icyflmiIYonuNz0yJaAeO+c9
Cp8nzrOVcsXDVxw5hvwjQbAC2V1Q+CGHWMA3NRA3Hplqy8hjgKrIHhGH4fHtL1Ej4PRM9vrO47Ix
fc9BOfN2Py4Q3ka9pK25IBxB/gTYOYAec3YE/I0HZHjM40ucdcn94znc1+ydTnIdf907nU1/nTPp
F57Rf2j6S7J+aIzoCqcN5kTjUwh5V7UyGnac+OZHtA7xOh5zu7t7uxvoC4KqOVAQd/hDwRBNXwIm
2OG7wkPrPN6HOJQ/spfrkVyVeGlNEVS/EcgVoASL7Cq7ql1ze7qXt8pGWfc79aawCwS0SyBHDKSr
aoSWyHa7fUW/EbJFVDMhW4SixsW4EH1gUhejWzLQ6wJhlyM6Cr51mvtoiITAOq/6QINDhMMI3o1m
jIvHhBi7j499QPZIA2CsAnsL2e4DOQAF9xAjVZ8C53HHYZuCs7xbIvC9asiBvr1FFNgP5PIR/b+r
2B1SG4gLavyGAeEEKqThP/kz/O53d5iL8xzhk08OvuEVHFSwe/sc7PHjKPrFykx8+ySMLTQ/a1Rg
lfljiZQPfepsdKImDwZxblCIc9+SI7nuyc25lt0FeJnYKwL8ywoImlvUyNjoOsRCpDx42q5FcsXJ
kLyKbLS95fcSIeZ69waozXCetQ9gXyL7Y5iBm3Jql++N6os7mRjVvTIIWi8jH6A/FQ+Hd8Cs3W5h
7MNnfSfu5F2/rW2Q0/UBkwGx1Cl62vcSFdAfeW3uURyoyqAM4dU0/Uv+qiPJxwRgsUFmCrbfmKJw
UN7pdosOQo+fr8Ck88AXmCw44f95NiaGOrq5oo/MAWdj2Egh8rTvPAWa0lcJOSOGrk7r8EhvUwcx
XVtg8T7eB2v0JUHmLkRGiMe0OT748zGdC+y+U1YXY5qY9afqqCpxwXMryFCpFJkopEIU57QygePi
+TwAYkjtnbEmIMojJ8nOgQSS7jtnAewSKqaQ2UQWsD4nZRTs+QhDBSYGOaIOKcxkjZwRrKbM1R5R
ojqzFcAFNLMXJpo9ykBsGQoYP88WmBgvT9Iib7DmkJ8BKVueHeD5IXDJASt2vObwpRaZuMMdcj/A
o52uOBqtvk3wk6e3eZL5gPQzT6dzOBNPf3OQPd/vIU2RfXerwj6qTNkdbyprWaI/IppnIfA8eBHg
1zUymDULVz2idM/61Wh7HPJj0gLqHolfrKKJxGmNvF/rnNNpCELzESd+f4YlgXgT+DX1iuMVWltZ
iDARwK4IHJnbLd/eDvbHx+3qPXWvt6CVzjKC8wcZFTJ8C3AG9x8Wq4FQ49FxHvPmep9/7xD5Rt4a
iYLG47/zLBCPlSO9iOA6iHARUUTK9lduL3lSItGoWXgYFGx5tPE7YxBQr+vx6e1uFQ90gMiehQTt
RSFKIHgXC0iMfUEHUtBbkdym7PZ2nyPJcb5DyMTd21uG2jsuIz8/Bz+2EL+eg3OB5oV+F/sMbcIa
DLS8Tq5UHVYXkGZu6+YcBeaC4Y2NK/l+5qJz2vJchXdx1Z/a8t+lLWf3wyRr85vshzlhLE+C/X/c
aZkTu2dk4MXG/Sl2/1xid2Ih/cm0+pyhdCaKuNhd/w5Dac7onFKt/1mMzjmzX54YSH9es9/4odlv
GOg+LaJ1kH6uQrvYFVpeHkE6AlPP3D21QO5c5b3nX2X7ei15AHmzdyAp7IS8x+sjLDlgD1hzCxg9
DRcwL7x0AWwPAdgH7t1rT8HICiwZOKtc3RnXOSIxEQFQr13HZ1xFRnmVQXBrwfIOYxrsCjfPSLSr
SrJDJ9cVijVnTNnZ25v4Z3+x2zsTrn7naJgiGqCJOkp5pxSAZor+ZyduYIno/37TACKj3hvsgZvm
HAvbMxjjtLqB+wEHJPbipX7Gipa0WXMcaOTwMpEW7DUg5SWNAaAVcHu8eIBFVwBZOekajNWIfwE8
gww5B1wCykMVrOmR9u4RFQS5BP5qV5Mcq7E/N+Rmb25iLfylbk75IfL7YuUmVskgxsdMRhNaF2EC
jSx3d4hr3D3Aj0ZJhYgoiOtuVURcWnqOTm7d7a5AuYxE4Y/MuBNcbX22hyZHpDyAySjRMJIrx1/s
P1/D2duc6Mzf8TY1PqOf3eckUKApeag3FUI1pc2xpPFmRJDGCSG9Xnjw5cXfyOT5ceWiwz2km79B
yAbsNHjm6gVgR7wsp4ih8bDCYD8pbu2rTrqVV7qnL00v3R9PJPc+nz0+os9GPAkjjAfLyM0eIwa3
rbNEQO/zj1d/6OZf7MGJFjvFuZrLBqRHZYEMisQDje9eeDGZtFKpiJ8ZEJiaxxGaHImeMMlzpCWH
jXMPPnACdl2nVPmoUJWPiAVo6ymaZiN6odDkerTR+BhY5razD9efD3xmXqyp/9vrohCMmJd094jS
sd2cg/1jrfF1YqxJCL4o++CklLjA8oQq4hGoULBl0RyxPYRQBXLDd8YI3/sFcVXHJy4q2dDWhGjO
C5o1k3f8e9+C6+a2Io8FbNqKYJQoaOMRwgBe+KIi19CFKHDaI473IRIRsLyPmdVV+Cx8snumPROF
YkQr3wA3AakyYPAPFnkoEQDm0eKnNf8L2llwOCsU/MlePfLFE9yKsM8Xa+7cWRMx/uc/dxaXJBc2
0S89d3PbdyJwm998+06E7l9z+07E9e+1fWe0ozWRwb9IO84J4HMk62Kj/WkE8A8J80wTiShDVBUw
P04kcBYLUq3pneq+BChPqt0cxD0INt5D1tE9TJRbyDuGWgqepJqpXJBELjC+F2xfLz6Rzsl4knNB
6VFfm9JyE6GiaEQt7GCvz8xeV2hA6GUA23M4v4Viqh5kU8B57jUUQr0sq/2xQu9C9JSEIgfwGjVd
XMKDU0PxWnZ4BCTd2WxE3IfMPiLcReuaS/SdgyeToionZwrdi/jv4PcuLzWKELAPHdGLwB9yRBUJ
kjQ80BrZshfD/0mdyEajEIonUf0hw4BGg3cms2duR5d44nNhC97NmcmRv5VdQxmChfKAlWEGKqnR
1+Is8Zc5VM8As5L/KkL0r5/Q0RDVNLy2BtXG+ItBHv47i8WrsHvUlisO1xE54bUBTxbeWeLP3Gri
lTi8HpF/2lNJ8NyXR7DlrwF/MJzCG5SAAcTPYf4FkhlIGdoykoMmrzakPcq7eJYdlFv8d8D9UZGE
snADFQPtucCiw7tQO5URy/2C3pcWEhRUDz6az6fsf9BPX7fTRD+lRylt8hjbSYSXVJKXI/FLen1z
hKkH07AmGXP4H/geSe3Mf3q6H9i9QsFcV8DoeX5+A4MNdHhE3nYfixC7vqABNkPK5tZ2duNP9NJ/
0sb/IW3UpUSaKNUS/YvaIsUqns15HqngD75o3HyLnBv/BjVEqCVCAfnZ6A+xvjcvLyUMs93H3R2o
B97fTXA/xfCHDz638FBPu1p8fHyglnDv0Q8B6Vi+uAuZ8PNM9yjRC1GiU6AOL3NR4MbztdFiH9gD
mZF5s3c30eh/rbubF1oTXf9TaM0KrYlZ8ocJrVlLYeJj/qaWwg8NbXTWltDQRpKVc3Diwrw6HPQw
GXroQmgpdMTEkc4h4EF1N5LFs+6IJFnMyOgfUs6izeo/Lzm53VAWTnok45KBIb31oglWCrNCA5bT
ixqg/LSVWjeNpIrFcZo62QiOVFUC1agaE0tUH7oORPtlmtVol1ds01Z+KQJ02cqGytWMuCZW14pz
I/6hwfB1xOrElEujONYONQQnmEha1OECkhPQwlfIsEZ8EK2OW68ADcjtMwclLDZH8PPPaOBzlP87
g+5iCBODLkUzxUFXMQQ41lxEXx9tXijH6ewSwmlheN3gETihHayr/UcCLMTnNoDMraLPRjCxmtK+
qeOgxAjW3Dt+2605IeKVA06/EyyU1e0iIruZS87N+9Ts+O3n/cxk/tldT+yJumhOnSDgriWnhCUH
XFhJEftCqKMErKB0R5wXTowAJp+WdGyDOj5uGqZklwFNEDIAJAYPS8KtXw1hf0Q5AFL6uPt8pn4s
6y62x0S192YrCHKGYd5BW79wCxNWGcxOhDS4SfvA3JaCj6ggW06y+KqCWIjTNrqbivshvLDb8264
JcCH3vF4DEUh+t3dx/7j85HObmS+5hcC57ffyLNLOtGkf9CSzolJ3rXscqL+eDE5d1oncj09xkoX
F9iDKVlvV97n+2bmw6fY5l/24edGE5+c8jM+4mJTRr2CRqodVBJOS40DLIGmBMQkNF5H9yey4lXw
IU02OSBVDSjHwK8Buq+CbEDOwBFPbzzj8Gh/fsdzZ3qK/P3jzrQ0Y0RMSeR/CyNiRhudJ+9ixX4D
bTS7SSYyNh1DtAKt+CYRKajEjgDywlqCBqgpp77lOkEgTz2Dz+9qANENCIDEzmEDLKILLOMetfl0
xjKZHdNUmv4ZxjSRr7/lYfodemX+v6Y+Vc9J+Jz9jTTV+3Pzt/zjb/vT8ymsT+Fr/Rdoj8kz3P9z
e8xtjoaY73X4/Denes5e3+vny96Y/L1femMKkqL+XTVVMM+riqoZogKT80tzTEHS1L8b6KwmWrz/
pShp2Hb/3R7T+Ltpoe2yZVpoWYymNwqMthp9cYP/+78E2fi7JYqSYVqipeAnOuGc25B+LWlEg9HX
/6nE8YzG+Sq10Q1ZkzXVktBwVRQVRZwiTE5RL53CqBvWXdgcnLKI6+Wpi5orszUzElddu276E7j4
pJNJDEMZF02WZ7YsxgnrKsQ3Iw29v5QE8Gu0PRcdQVdD0oxJuih1EWE8dF2+CVNdYFE23lV9c1sO
4TN6QTc3B45mF7UyJ4KQBTNn+tzh4JvbQnm8JlmqaaAnKTyyyfnpyqOVF0bWr5NiNP3SasWnoi1J
V42Cex6oaHT0WIcBGkKGw6Io835mCMq30hUzixGohqpZpmFpujGljtBD3YqUQhLXYwD6abMcsm1W
9lHutbFgZyb6/0r9QQzYUZWPD9IhQqP21jyc7sVRyndRl+Vonq0PakdOuQV6xVgX4Z6YRvbQ5Fr0
ahpGehUpcbPolNqQSCZqkd8rHUidgjHyda1WV1VV5jlJcqtGKKmJelAc1Qk6ksqJpRHpJEQG+pWP
5OIkYOMPxzy7LJqdNHw437epG4oKR1LBjpgmNasyaAaprPp1qlnKdXI8ofU4GjcIDcnVuvyQwkAG
ODpJOkeXZRUdQLuDuug16SqQS4tI3VjXZESP8kdDjJR2bnQ4ORceGB8dzhOOI9joFcXSxYkPGMVh
ZCWdJK8jTbGesyRAq3Kjjg+uVg7qoxJ32mDHlXK8io5Fv0haS0B7OlkANx3aMYFSyzQTeAZdfFh/
Pm3cB/pmwxqGqsrYJWgEZan61Darw9rS46ru1uih9HSKLXBAmujNPXORb3O1/O7RAl0H2bcqypph
Ts2h9qAdK00ox7WYiT2tqu6E7Yfe9qIW7GPwXC+A3BrfpUAW7GAUdRSJJELlpMUpvUmT/AieovwE
DjK9bhFpF4cDqAJVGZzYKRrfKqexvTkpGXrtKJYRbfQ6CpkiDSfbCDJzl0pClVFJs54HLbeOEA2D
iNyIFKp7tTfTJyOtnkKtHZHwD9P4RA51wNRTBv6gJNRiEh5OkcxqAw0Kx1gv37DxkPlBz/K5bj4/
2L8QGxC9aFiMcI4yzcpWYyfnUdCLa6XJTw9yPKgm0YZMQ3tGSQFPXR7WzkFvHbWOCp0aY2Ps9aBM
Y1obaWix7iajShUlb58vncQ35rcbxNIM7A7dlHVDl89p+Atjra7rU9wV1rDOihZxm8MICpFBT9lB
Vho/7cSRCkLX+WPednfjmJfOEGmGNyRx+jAzku+PENo2a7qsa4alqxBz3zpV0qgeo6wQxLXQ5yU7
HRLtyNRRwSJFtdowq1Z0JzrmEVoD5OLwhM7wFbJdNSYw7rW8sGMdZ4k0Q6/PhFe+9W/Q/g5b2+A9
o1XLUjXF4AO/mKKTgubpyenQ7ow4ey5kTJOJ3u5URBtQGveyPzMP/D4vVwSXUywF18NhwmeIE7tR
aEzU32hmu0vl8gFaAGTL1TqIKvDtZm3MotJCYUfcvImNWniK+FBaL2amnIimjDH6v9cIEwjmce6I
fz8oAPQQiYRwk3jTjW/nQOi1vlI7XdzVvVI+qn0CBsmoymY8ye/0qywaMFwkUTVNReSia3IZQdbi
pjxKu0GsFdLWCXpHl2mwHA+iyYY2qomYKk+FcYhJbVnhU5R2mfuL5x8LbVqyKpmaAgNr4tyPFnRV
nf1/yq6sN26c2f4iASIpUeSrerfb7m5nmSQvQiaLSGpfqO3X3yN/D9etNtwYIEgyySAUyWItp05V
2fFiBznsgibHYBHPRfkYxdtQgXjuJIrGGm72QURp6MsOvftF8py5gRcWID1VocswkifyovKemVm+
VowwDzxMKQwE+JIYc778NtP4lqZRepE5wcCKNhIr9JLqwsTDuIteoW1qGwXJplSt/5IQG6/Qmso/
NvCjNndOaanyX78EsoAKNtg9/CvXN+XF+TBkLksvBGN2d36MubJsaAgImM+db+ow80vz6GceWLUs
cu/d0bvn8Gb1xRvxaG4ZNW56GfqsxrDWxt0MLjMz+Fx9iaoe8F5eIgFaGLKJnB6oIMu3wsj4nsDe
6AbKQLSCpM6+M0WD9OtjGBLiDfngqAvCTwUg3A/W5ZC3+8iy4pKbHHXXqklWuROh/M1+L/z2e5Oj
LWbN2y99MwVnYzV74tMwbXuV1nc01+17wueRWZp9j8Muv2r/N6rLOpJBIIy+sNiq9RAF9aVn094f
ePxITA/bU7v22ZhWPvLOoh1iXMZ3vmEWySt1hk8AL5txnBJSC68ZljefIHRuFCt6fXG96LkafffF
i8di47IgOjQtIZjuHqlnUQXl+WMRfe9qOAsE/iWfSsRC11dD8cdxNkVYuPKbLbMQD5UlwIucQG15
Gqd3ZIEuDRidd+ohUwNNiZGQyyb5Y2qy1quNufgybVZdZPpDxSMfo4czftBtBWJFU9NNZlOMGOYD
esBOQu96F8PhrVOh06jb/6iMsduxrvKN3/X5yiNxtXZN4a37Mhp/NCrDgJyh/crrEn0sOYvvtI15
98zgxQoGJxnveg4+3lxWpzWZam31hVqrN07CJswxNt8MyZ2QZJ53x6rM4dKNbGAcOMwrmc3sIpwS
gxtZZ0rNpVLB56hJOnBihNq6k/q3MPJYSDbc06Dzg7xeEk/V9RlF/CYDjyyQUD/RU6pcqS/Gr4cw
jeg3t26iQ69VWCGLEk46aLd1UrxI8Sz94ln3uj0WLRp6Uso3NGwcnPx/FVQPWycIvykGtmJw+PWh
53HQKaeADiHNgNaFRfCV0u4ytQrMoKio753A7R17riBwsQJ4oQQ+xvVyU1cmrR1bfcmdycc01954
bOX4MQVraJjq315OzoEQ28nRcL1SWuehVo5oVm6jpl2nHbcNqb/v4tH/IiI//Ynj9sc7kvH6FYt7
IjRgkEGODuPy9bG9kUTEA1ml+8lcKKKAE6YRT1/arlcHJVML1lPJJpDN0yJFTb1I4fEPvU42RYC3
tibcsE+939lnItP0l4grm4c96ZCbw5wyb02bnD3lrV8dY+6Mlzz16bePb/R1oNDi6xnHhHsuAbcE
fAZh3r6jQEQFQpA8vqT5OIVRJdAhmabTPpcTXWlL2BoRBl1lVtN1nCS7aOzZ49iM4zceEbkfMXA5
BKtnX1cDmhRbo9YuaZHXdIc1V0EQUpH0D3Q2bIPTrpqGTCsNfSqHCCO8ag6yU+ejsS1N/8R57zz4
9YvgefIp8mW59rxkWFep8ynO8/ZprJN6xZKh3PdVJrZVjgG/Yyvpgaam3QmLwOjO2dw+QDw8QCcA
h9APYokOO2PixsEwOeexjG1Is6Zc5/6kHz5eZZG4h9NOPYY4y0VdEBAD/O76BmTckIIMWXxpgmpc
e34ZHGheoDsvbNG6tiQOy6RqN41Dpk8GENaqqbQ9FWX/WUX59ESpKB5SmYIx75U/aZB9sYlE7bTv
febj8D3qM7WZ4mzjNlW/q2iLZvYUmJPX4UqqOqvuGNHZ713IE9TWHMJjRnXAlkkQ4dqxhkQ5Z9Yk
TjjVND3LSZlfHx/aO+4C9BBn1Bc+Igx3qRwjpwT45fLsrDUeVtQF8GrjAUE7y09e055MpIJtH+Vo
TZO5T37tZ3fszyJdMV8bvgAb5BwOC4WLe31tbiuoN4x+dq664LMud4H/7ERjGPxrPLWpWoyLC5JH
Mm1kP27rcTiyCl16B/tUqr8xRR25kXcAlNc9Xx89vkgAdJr5otJfhmNTlUZO7A7ZeYpbtmcRQDEy
arqdjJeu+iTPHkWh3c9dVWVQOg16HLQco+airli7osVAlCHp1n0xmd9O00QPY+ZkYRz7dlOS2MDh
SsR/lpXZmCB6oQzkU3epOYOg9yqSeNm5o8zfjH3Tr7RM7pmRWzuK+8GMcYkFiCDL0sfUVW47+iw7
C9U1u8T2mKBAGEYCjvYexfHWYHG84Tnq5JhDL5cyoTrN3aKX5jzpLF7TseVhHGVZqANqVglz7934
O1v7//UCeAvXMohB6abuuE7OJhUHLTroANY+NoncK49sSoZRz6J8SBkahGQ81M6+6tDXgo2h6KqH
eNh+/Chnib+WP+D7sxUByi8A4C1csjhr23oY6/RcJhGqL3yAXZ5Bc5OiAyGXJ/ARtWhDuPlo8O8M
d+O895b3ZhwC8AeDtp6d3jd22K+7PK38wZy15007HtT1p2isgqeA9RgOb1wdOpQ99Z5jaegRK/ds
7J+z3ImPedckU+jofHwYk5rsYxfQRB7RYe+UY/wkW6OPLYk+f3xct+FG4MI7AYYgQe1GKuP6e4uS
R4wB2zs304gu9KnIVrwz/jr3uLuK03zaNoFzKgRauny88DvKE9gFkBvJghk8WJaiBmneQz4idQau
OG77TL90wpu+dB397Yp4+qclsgxZ7bKVkRpspNTP7nzCreDiC2ZJIbNrR5deB60GyoE8qLNsmpe8
rOm5bmgZ9nme3zllMl/7UiqBhuE5Ag8T/2vB8kYsRmP6qrQFlhqKvQlKDBgQCXuyTtE8BlnzXOaS
P6vOrksHiZsSTcFriYbnPX22YxHc2fc7d47mXPCe4VQg9nqlR735GNoHfLJs1Gc2SSeM2qR5Fjzx
L1RM33Td7GueZ5/cLDU/Pr7yW6sMJwb4x+zo+TBYCy+PM1JVAW3MmUS+v3PQSWQlaSfv6PNb9Yfb
nOEFwGI+469dKd7srmi8aEpYrs6mHrqDNHG/AvxYbibufWrIePx4T+/IEEywB9wRMCwQpvnv36zm
VTzp27wwZ6eSn9O8TrbjBFgVQEJ/+Hil2+APYbLwBPx7pCnhqF2vVNOqH5okNeeuJ7+LdkTz/YjW
X2OR/krH1v3tI/u1+XjJ9zaHRQlOU8xptIVTWFQ6o71x9JkY5hw5a77Gkjv7lLt/Pl7onTsD0I88
KwHcz/E+rvemiqGbGtjmU6UpZoilLcos9fDH0r58HF3nnu55J1qaMXPIBlwUnOhrU743t0bKNALW
RMlpUnnw5FNSb4XS0zOSXgA8fL2uhMEEuSSYjkjeiYcKKaxv0mICg66CQ60iuq9jf0KKpQ7iX7Zt
h50th79MDcmLqUr0WpsSffr4jN65f6iqWcjgQkjcyvUZUVWJiHsFO9UgUK7LrjQXp/CObQBnM6+d
Zj3I4t4083cPKgA4g1QYQCEhFhczRrrMW1vRk5/ku9GNH9rmc2L/Mof+gUO1bzGcOR2j0MuyldvJ
NjSxDoPiwYt2TY4Ob373RUyOhI7hKy/ChKTe3tEpt6cCZQJExEcqJPCoWJxKFgnGDMznmRbu2Vr5
0vQue66oOHpunb30eaX+c0A2x6l4DnNwAUx14XKXZTM5VRXFZwBpJixkLjZpSuzu49u+STQhYnq7
zBJ2yOHx9wUP4jOvtrRu14nElApfmhXSi994On2bRLvLYudYe8O/6PhwL4tz9wMWJ+uPOma6k/EZ
0rF1esZDX0s3RFC4tSXddjJ5clL5LYseIg4Gr5zsHTN1qxTglkDaxQyIcGAw1wLfR1XidSjjPpOK
9WFvsNZo/5LYQzer5p+Pj/sVbLw20HMIjMiFcSRtbvJ6acuM1tSNz6wyLy6BE5aWfhyOeUa7FWXF
1htN/ReRS/w4g9HfiVuJx9bj+d5roIoTolQIN0cemzF2/5q25Jh4mTrchKWo/pRNBIzdTtVX4At9
EzpjvHOCJApCzxuyR0cqlayjNCjXAeDnjY4pX2VDOj4ZoeSW+mPyTEVabqMu4/8yp0pXbTlG39qR
REeBS7qjat67e7woMStjnArQ2eujj1ANLZNS67OlUj7wbPojkK9+iKizZR21D37QAYCfNJCtIC42
yGeTLyUr7yDEt34KkqwIqxFiyzmjuLCtresB8K2JOvsQw1Vvkr9yqvSuq/vkiCinWpPW/s7S1v37
sTC8sy4cCFCCAskYAsNZ57yxDtQfpjhvuvgclxw1PnD0L4UV8Us00rMLJ+4wZLzZ56YN7hT+vPom
CylEbtmFBHK4FEjtXq9cONZWFXIKZ5cid+cL8beNMrPOGE3LVRVrDdvYRw+ydL66QysvIx3pjkAZ
nUyr1MZvNOhBpXcyIrh8fCbveLDAFaFfAYV6XsCWTqN28nrGiOTJSPqzBBayKv+hYAd840DqkddN
PvE2OVqOaLOn2YMNkj9NQqqnMYn5f9fAM+ICqJMS2PFlxrGom7jmvpEnXSfDT1kgj+sGU3JHCm6d
HyQOYVrg/AD7JstcELhnAH2nSGCAqj11qRqOjZH1ru9qru9s6B0j5kvkKH1AuFB0S9IpzSemOe2j
Uwa4bZPIzmzjKs7DKuAo2mcF2rCWlNxZ9B3sCA8cp8dePWVveaN5RTWvjZInN0vAcvJqz181BU9A
ENLfk7EOwqzjapfaEerX5DRa91N0YZNQe+lVVRK2dSBXTVs6D8QN0PqwFO7fxnpf70jerOcXjwLM
PWAzeIkEEOVCGU29U3WTm4lT3PNsX9CKr5JxMqu2pvYfKJCfOWHlcWhH9wFfJQ6icuuVserXne+Y
17n+DgmOgYdkCHxHpAJme/VGLcjEcUhbReXZTnn5D/dTtJuk3MAVq1H2igTvmiNY21MefXG8sd90
8OPX3TisSmfACMQSww0H4x97ZzQhBtLo7VCqIszHwXlMU+X8V+sJ9AHeIoXXxpACXwK6xAdqXkCZ
nN1qsCt3qIH8t+aLnCa5Gib5n0UYyzGEtxTcN/imy1g6QagQ9RGLEUJbAxbjlG0HR1RrUefplqu8
WcPopnf05U1AOS/KZz0No+0FSw+hhggHrsCiPZCYFbDpNKzbbLxjhl5z81cXz9z5Vc5AAZdu8Mpc
fnPxiFt54bqlPCWN2QEmAaydh0ViQmsPUqP7Z8zWWbzr7Z+0eyycw5C4p677QosCeZby0RkSdKat
fg263xWV2frll0gmoac7/Ord+dgb3hRcF7xpeL1QXhwUpWWYmAfuVGWFc2qRONgEWfcSTLXZzXHQ
Z9Dokn2qLWpba/kSjA1mgWfJ7KhEyF25g5sD6neDvZaCH+68nhsdx3ATMz8HoUvAAZFdvx5E5Ek/
jGN8tsimb+M60vsYQdKh7urQVTzZeyWywQgZ4mfhGoxDJHhVXq/srgWNKg5bITDqr8ahtaP+EyMb
eQEbbNp9/JnzG766ag/2DSp/5k0iE7Ik1HhxWbdEEfoyIjW/zfJ/4/bSsCkPU91nd4CKW5OKmAqO
Bh4okl/orbBQbF4yJfAWEceVjuAnjBA/BXrow8p0cBvjMnhQvKGPs7/rFcI8ckXcEImEf5nVWegg
37j9ePO30Z6P4GHOM8EQgTG7pACIyUq4IFSerdfIHarkJrVG0AeQEuShFzv1+qnu5HcBlsyuF6Le
BEVFnbXvM9xhNWS7ytdomutXzWcBStCvsnKABrtRW2Poq42jcJTiL0jLpL1jy26uDR8OCBE5GHjx
5CZM9ZJymogbeedJ9Ztp0MHKocUFCTqYCySAPj6m9xYDcxNYFpyQecFrSQYfK/bS2vfOWZKMR+7n
+SrKkW1sOZ5OIxW9s96NlsPmAL54vg+ilQdZuV6vzSGAWW+xuVy1YUllug46956We3cVSCEH8wS9
AZdsjCzjZSVq7p2pEJgUXVYg4EhW3bFKryjV1QODBgACCDPq+jNEt1ADoEubNHWG4Jyhxf3RdVr7
pUjifm2b3n8RLHeBemaIMEwwOaECzL4hxk6YMUgLocIMvNmfXgQm0KpRJHkp4KGgN5Mao79BOwbf
xNhEn3q0/UKPwtzlmNULr3WVKmA4COXcPg+7oRYbGhTxc5BkyReQvkH00UPT1KGJymabRzlLV+5Y
JBj+Lv3sYGqB7gAO/nsFJmf5UypUyLqAcVcyqmm9mmKqyrDiHXFWpkvR78N1IxhAUDCTkuOFEKfd
lMlAtpGXgvtexnpA/8QgxVwKmK34zhu+EU5YKgoNNnNnYRGXvjGilknZUrpnT+doyQ0ecNiiNTm+
Kk3WDImGO8LJbrwi8OopQQoNVAzw7JY2uM38pGvTYTqRzn0QwXfSsR+tFUetUtCU6zA2D5X4Uajx
pU+TkIDnXZl0zwYdRnIFwHRDWbunvV05wZ/G/k29P0gKI1eM5hy1Dssq3bbIKusIs53phSFHkRj1
WCKRlAO0y5wvohvbFeTkYmu5LUi+cVNn3fZ38uM3wcC8S+T/BKjqAA6X9RkWznvv9uV0smOHSJ/W
zXGIq/S3nrrPH2uXd1dCqcT/EiNI7V6/9j5mqhPKm06dCcZ/kOR+hFDnh6lt083HK91Gm9gUAGUE
uSg+ASF/ocjACCQRl9V0KvzhRTferyZNL4KDCFh0zV53BQu9sf2r62in/CZMTXruYZQThW4tAgC+
W90RpkU7G6Sz5y+CUYQfSWeHa47M33haCaXaHV01nVQTtKvEUu9Q0E6F6FoXxSHocuWmpgPfZSkR
R9OhvjfnD02GqgU2OPk6IEBLOl6K54CVdF30aX0n4X6jJQXwiAA8Vxeo6Jz3v/7AwkXwFxQBOTmT
NAdfVPAAk+Z852JuAAisAr92vhnkSby5kuntMXS9bFGEQd1TgrhvS2jfY9CETP1DD180bFUkvttC
nlkh6Z6nelhFkwuOHApUdlwro/DkbfDUqeh3r2ZGlNYKV5mQJOwcL7sjRovizvnSBDKHqICCSQQf
WSzcmMR4JfGUY08BhxXspEElv6f9bUYmWiHyaNIH6TsjJjOkTVh6jbtDBK/OQ16rr1HM6nMqPXeX
sZpDS4FLR4Y8icO6lnVIajuuVNnIw0RstuqQYA8LHcS7zgZOELIY/fu7wgNs5qZuaL0C44DZtJV5
1vxKMN0CMuPa6FD5EcaBtGO7y2WaI+/aoxxoDPQWMAI9QM77jWoNxn+PVD8g+fgnG7XddSVrP+mx
F1tHq4sYiYQglkT/6AdXntqyKLZI6A+bqPOfYbWPDTNyZ52sv/Mq6DtCh6IUH8nsOfiEh3YtDmVS
azdh7XDiBYVlk34bX+IWk0/iaALxv3LXQzN+bYiJnpF9D07a88ZH0Af1uZ4qcWIlok6bBXpXqaHZ
TUwWj61VKOlo4uG5BL/kcYyS4I9HMrYG4O+GlVM2ewn09Y5g39oKJBLg/OMHmD+AO6430vEh8Uel
+lPt92SjegQiEN9uV+fE/QPp+lW1OsrCduwwxWWoyT2mwvxurpwPtAwCK594HoFPihj+ev2sQo6j
cbPuRI0JvhKnAe85GMTD0MMjhQMy7ojR1Rfrx82PxkGUYgcMSSdRH8ZW6PXHr/w1tb74GhRmgXIV
QOGBeLtQdmPMaGfLNjihis8cXF6B5yomPzjyYXyZhHUxLCNo0XPIdAxQu2l+onOV/UVsOr4g4dB8
Zl3EwwzO4ZOpXXmpkqp4HFkePDtNlp2UJ5MtKsSyUJRutkZuGv09JtNt+BAjtJFjBvPaKGTVM6/2
D1S3/McYVOpTXpalvCPDN27JzNYEBx7eObC0m9RvwWJAnrWwJ0bKemuyxpzAuTE7MIDJqq76+g4y
cBsGyznHDBgSHGPwbubSzbcqtAfBviQ0FycSORhqVObTDwQQ8ZOWZXOySe2uTU3sFtLf7bxhqlZ1
6nW/rQqKn2Dh1RtoVDRRHlE09/Gt37xlAAhIgCMvDR7QbaQydsx4eQzssqyQ5OySgh9K2sd3VpnN
0JVoIWsyB9vIFSNM8ZacJkZy41I9yZOk7VNXUOdrS/sH1DKSfz/ezvsLIVL0EKCgTHbxokym/LRT
XJ6yzuZPPMBEoCBSza5sqLkTmt9Gp9gUyHxztv0VJJ+P9o1zwFElNgqaipPTjdnvPDfsghjU/c7r
rDlJM6ljOupvzEmr9VAVs4OYyU+xO/qhnLLmh+M4Bszcku/HbMxgWhzzjRdOt+8RhHchA6SISiBf
/vn4hG5s+WuBMFLbVELwoYCuv3q0qTBF14qTm5cYqOSSJuSa0bngsuuPiRjlk+Pn45epStQdy3wD
uWDpmbINQQCegadwvXRX+AqBXiJPwk5m4/YvwRC4615EQMk4WjaO0T306b3NBnjqM8gDbv9SpdV+
rFmSOOKE15msp87h667M42dcqwUEliXqKJBbakOuhnsI021oie0CQ0cFNVg2Lr7iertDbaRKikac
Wj2ST25e9yFTtl1PtSieks6SrW4iuR1F3ZZhLMS09lNSrHLWxFs9VHAb4qo79n6NVF01uj8mM5fJ
aD5hxs5kM0SQlcLRTaiItEnrHiffQc9jo7o1SWG1VDQ69dpHzLqZUMi5b1sVvFYkxBsIQYtyozHd
dk09npx2WMUAc9Bn2ThtFxZlnW+6zPHCUks5hWBJ6n3tav2gpqlc+ROqhz0RHaK8Kg8m7tonI5No
VVS9h15TFDUamRjGFbcu+/yx8JLbC0VN/MwUgpOHehR/FrE3b87UiujUJuyEFpx+2OsOtYxV1jzp
bApY6Lc0WbU42kf49F+qNiUr03K9Ln0wb+ArftItNRuFOjzUsVrwBKKsb56CyNMbl9B7ZIVbXYRv
BUcB3EcAa2hWev2tpOPWaXSK7FfakJ+RyDdsQk13POmXj0/l1pghCUGAEs7pIfx2YbiHSZfg/bTs
RKYznFWQVPsg2Le0/DxycsdlurUXWGAmjsJmgqy2VLBBMRSKpT47gS3XPZOm9VdZNzjr/7wjGGdc
EqB0UHCWRB8+UA9ZBIedqpHC/+qsu0kz9a/yujIMIjAPPl7unU2By47UPlQ5GDjLXtUVWnBWwkOe
cnJ65DkDi9ZtYdTbO/d0SzEESIt9SSRAYJy8175Eb6R3LOrecsQHJzeOf/hWgUA/RkSHjduigSsv
H/U4mO00pPXGNJl3oSr59PFOX/2Ma0uMnN5ME4EHD16TuxDKdGinnlQTO7VTkmxYlvb7KdcYwehH
F9Apxu+oyINJ8Osi/UpKXq04UPtBovLbmpE91VT9o/2xf0IFg32sxn7YOq0rdkwkxVaWUXOOSYH2
LZPXHaK0B3DXNY9j6oVtXKNOu6HlSnTZo0lQmpOCsF1sAvBowhoVzOs61urB5KS453vNinaxZ+Zx
5CFgpxEtL4PkWo1VLaX1TjqzPJyCYDimBVwslqT0FAei+qd25BmIFDQeMgWgNZDg3qDAm1AD3gDq
9+BqIYhGderi3H0VA5TOGDsJFCcdrO9b4NKZ91hkwq6zHE1S/Dbfgq184tXIdh/f+juaiPl0zrsh
jgdxZaEgCkKN7oOSnVLlH2nX0jQscvJkvRqU5I+XeucpIfKWHBwt5L9A5lwovUCPo2MKcSr6Uf8b
y/xH1Sn3jhS/95BwjfAjYWABTASzRnzzkBxeuo7DsAobOQps0t4BwxHWDxnROYXUmGPgdAXGh+bo
F5RFf6oEdTsfb/QdSwRQCPUUzKNwNf2Fp5kYhwnLMnnq4+BIvfGZjll24UCtV2NVZEdpYBKzsrvj
Q71zvihimPEe+NNzg5jrnU9toz2gjfJUZAnZljImm7h07vnr767iEzAtEa9IcISvV8lI1qnaRvLk
oPD0nGr3yMiQXj4+wXdiIpSH4X3P5flzvmRxhL6NZWMHLk5lys7IEqLnMQp4Hpgqy2PJveqFFd74
5AXdVxMP7sVXmb+NmqDZpl7eH5Igbh+s394xcLcPlQJSRSUwWmH4QbCk61ZkRM4IvKxT540/nK5p
H02F8sFIFp1ZGbdNVoz3KA83UEEPTuSJO7boVq5gXSWWZyifx/kvRLsWbkwSgqjCi9rxoc/7Yt20
lQ5Zcqkwh9LJ8zVAy3vUpvlCr1UkagTgWM35FjRJWFqmVGlXjBUJTsFUfEuTDnQz9LMoevOC1O1P
5nTdHZX0CuYuViRzvS3FFue8wOLyky4hcVM70wm+md2Nta93pZz0TN+snwiPt4GoyaNndLFGrUK2
EdYn6x48hhUS9/YeEvPO/lGegjgBegslZ8uoyHXKHgEq1LMtc3/jGhipUGiT/UiQWXls8rE8tbkg
v10ZO+hfYFfjlKzlMIBqhAJy9tVz0WKHRlO2qTxXnUvGACUx2PX/rF4pitXxfXBUoPiWBb5GZ7Vb
UfiUxNP8zGX+lFqr7jyBVwBvcTdwJKHAZ6MF/vPibkA6toYgW3aKi2xKQ6UatTK6HbbZ2D6qJMvX
fjuNm9y6dCuZ/dRMpQWSGsm/dzTEO9cCc+mCbofcEdzBRcQYOaOFG+uQUz+S5BCbqTiUno8ACBCS
6ULplN6PSI3dmuc22aVNMJ41qw4W5YPfm7gUT7JEIxvEfDXCmjGvskNMs+xB2ntR9a3WgGvhosYM
CDkw0aWvz5HwbRxDMBuWOtOfuEH/JHTbXeeRF44s2KvBfElJM/0o0Prqjki8gifXt4W1gR8izzYn
nJfMGsdOzPRy4CcpTQhM5NhWrAwTiY5azsM0/aqz31U3/CqMCEFQO+TcPggAEuHc/xdqaCXFYTBP
QduEnXg0HE0FWhU2fvfHkf7h4wu9dUQgu2i2AAotenABN7m2K0oV4AbGyntWwvubd7p8ztK4XEuv
U3dWuo2J5ugBFfCzu4O6y4Uf4samcbKyZ88lGb1txTK27dOg2DQgXGzmwP2OO3CbvMJa6GwF7g28
TInKgeut+W6LhEibsue6jwRg/szbOalGTa9O+S+aS/+BVzn6wc7+vp8I/BSpDSAR73PKlfMjFibY
1l2lV4Xh95yGm6ZjwHpQKA4sAgIyU4bme3nrL0G7FxjZy09x9AxSQIlpx8Wofinvm5ORtUbfpS7h
j12eHws/HVboxxMm9N/Wny48bh4bZ88FWh59dlB07JQDmkU/1/RJiwvvwLhVKQJxtq4lxsOjC9QA
Fu7Q7Nti1znBPWF/x/PDTuBFBwzz5tCsYfZc3uwEwf2Uc/wAwKa+qtpP1s5U12FrbHmJI5GsG/Tq
+GY5aVZoTFXumtK5U2Fzq5MQSaBNFhIGr7HiQrLQBIzK2HB64r0mxzJ1LhmTG9t7T6SrwPbT/ZeP
H81rbLB84JAqEJ+Rb0F/gYVLEJOW12qIEQ372YPnY2YSEhXKL9ZJ02wS+yLA9vccUNJdvZ3GfGUV
qJG8OGRV8TV2+aqaXgZRrlz/QUXHwsNwb6c8jcOmTdRKtHSfstWQtGhP1L58/OXvGBKcFeqmoEYo
uJJyjsze3FblFkGuEkZPCKuHZ5UVyUvcDeYUlA1ZwZbBwAddvPE9x901jedvIk31uplARP/4Sxaz
bpAUBNoJ+iFsCbxapDAXJm2gOhedyjy0k5vAO/AejXBWZUbPie43Mnkh5pJZsxaO2ldje8AjAlNg
3Dh+tQFmdJZqS5Vz7sqvg/MA5qRffzWYVuWjZZ34pd1nH231yjNLis88rvaVzPd9QL/q/IBZYfhf
4lNgmk0fPUcdWqu1GpPdFIgQ/8fZeexGbrRr+IoIMIct2UmtQGmkiRtiZmyTxZzT1Z+H+jfTbKGJ
OQvDC8GuZsUvvKFNfgeqcazU+QVO/WuaY4NmtPRBZsn6knfO46IcQOqyxeFf9CVX4Z5GHvyu6UKF
BbLx5bqYxZKslr3s14gz6RLX/hy4ZvJVGvEMJ/QR1vMUv1Hwa2g25jjpCL9XHqLxv1n7OmqKF/Y+
1bRxiA5lCGseJnWRy3edrf1Aos90rTx9Qc/Bn/ND234u0BaSjdPtBf0geUBcAmYEKSZXm2attha6
MYjK1d3s65ExP0SSiuQB2eJzVgbZQcxqeoybYnjsiiA+ylIdAEZPssmFT93tJENO760+7e6isLe3
yArXyRMABiJJblokwMy1pP3QJ9pUggj2x1acY6RPXWEOxkmxU9udNUuiuJu1PwhEpwNBXP+7zWdx
MOZYdh2neCuCbPzW183GJfLRxUnTF24tKAYaF+8H5I+jOIxqoMcplDZiIeXc6Op3wtvoLqZL/9Jn
kTiaZi3ttVoFo0al+WxF2pbK4vXrT+kDrcGFiczUmKvXv5ec2Cg08B2hlpwUZALACMDYup+jaCvQ
uKb9L2UWinrkNDbkgDVjxAiMwunbYPIbe+rPyG09zHqVng1oa49hgkBeNUCTqXM5+h4Cpm1BAWVs
2D6a73mFs10ep7yKpSa6R6dXlZ+OFFontQ7NF3marUdNBPLGu3LdVqeUwJYGu8Q1r6Lld3koOyUR
dlU5o9/J2RlaxeiLlsa3G8kq9UBhuCk3tGuOlv7SyFN0Lwsa54EjxnPbJ+EZfUThqnY0PTV1NvpK
FttPg2Htu9JqH2r8BfZkUMcwbNAvyKvkuWulX6GJMMvGVftR5KUDR0RTjCAPwMjlZ2TdrINf67Sn
uM52iCQEO2A8fj9rneeU+sZg12eNqIs8eWmkw5tcBzZA9+zIqCrtaZQ6xaskzdpVTf3v7bvmet/C
+qFdzJ1C1sODdvlFSTzFJVDU1A/0KPcru/k0Ccd4nJPyr3P/ZSBapNS1DB7NVZ0O5nvQ62qT+lYo
5Sen6v+pU+ccDyL2BiV5yIn93TrJ/lrGCbi6QTMQ8gpQWXbf5ff1RZA4sZwVvrCc8Is2G9/VKXrT
ywQwi2N3pyQqgsPtKb1et2VIeAAarBnygdUDFMDKtrK5LXwptM0HZH/Uh9bYAkddR2oLApD8lWwD
vqilXn6XPGh9hsoHsQ7Qj33cTjY11yLeW2amuqOqjq6U9snGMb7OBE2qrCjkQFcjGVwDHi07DwMx
W6WfT8Zw5AmWPjWl3j3Vsf3TqfUH2uMKNWhteigCShwb5+GaG8Ba/jn8Ks4RVizNcdKU/izXbp+9
BOmjBCpr6J29NnQ7iopvQdafdODuRfersHuKaWgH1flrFbc0yj5XxO5Je5yrh96SXMrqP+yyfnZC
UXid8ilytvQaP9oJ5FuoudG0h0C1/P2Pd8mR87y0J1FRMEZBug0cdW87RbIxLx9tBTou5D88gVyu
q5Mly1CkjUgukcFJwrtURExOkn+Z7Cx3p7irn61Z34oDPhgT6SLY41znNh+3Wgq1msxmNo3MX9r7
JuhX3Wg+GVK2E9q0j6vAq9F27vpfiEs8xeVr5tifil7yeLzP6pA961p0zIetM3F9O4NLWNBGbE2A
fOvK7jgXU1cmSu7HxfC1Na2Ciohs3s16hqpGVW6mxdeTAAKP25lwiB4MF9vl8pZqXQm+ufPTXs+/
JmkaHurKnr+ISQVypQq46akeD09JowZ3re58yjnQn3NREQ1Z6AzWARgz1zFD7VPW5uIuLq35Z+YY
0dvtC+mDVGUB0HPxEh8hnmSuLotCGADB6hKJc4KXU2OpwUM7aGbj6WbybXTa5yBvDnVBic9VJDP/
XM0GnrzkGxtvwPUCkdjychLRgkmjFnk5YbGthEPagF6Ua9RJNWmQDl3jVMeiNOgWKsWWUtt1vZnx
CDqWq5Ie9boxBeKwigsoWb7owwQ9r6rcG60dP2a1fmjtUXkoBnQFOjHGu40ZX+KZy7QWDAoNUTB4
Swdl7cKiWrMm2b3V+YmQjb3IG/XYT4Z0DhoYHhneQC9ROEIZKlsk0qD0fhf8FYyEMPwZaPxuyJwt
uZwPdiv5IUAoQFFsgve86Y/LKNHqUc5o2vhZq5onItngbBhVvqNLV3wHbIsdfTp+vz0P1xcgbwWY
mKXwbCCZtXp92ykcqkKMPYVwUlJbSSxvVtA8uz3KdQwDUumdJILcKf3H5e9/fFlcGVJcp3XlI5bR
gB/MmqOtlPLLHDlio9/60Qct/CHYuQAEWOPLoco2rSbbDkp/FMQNAZgWakL1vPHOvrckLrfPQv0F
XsHlyrytFazgg5LO5HLwFDd0oc0pze8IoB7yzDA9tRHVviyMX+Wkj/c9OnL/Oi2Uds0iw07rJN93
dBH2Upo1nmnMP0cio8OgBsKFQq+hJZCiUl2a2X6Sev33364E+4q0BMIw2E9qhpfTU5utNQGgCJ76
qKNOk8DbK8y8OQ415dvbQ32Q9BGELAGlzNpz5a+WosmQ9AUOU/lQPX62ZHmfRN0H+yEJw0MmbMdN
ublPmizRvLfnRYuxbTY23jLEn8ukKUsfDR8JtBMoKqw/tx07q86Ntn2i3ikdBluEe+FM9pfeTsVp
SApx6o2m8ftIeyj6NNwSH7tiFWsoOS03DCLHnC19jcISk7BEaQ/WU4fm8/1gq9WdqMLDGCxSb3K8
z2NOdaTpM7l58l10ZnAn9dD/WvKNT6XUq16SVtFhitRvY5BjoieUbn97mda3DmKmoOFouy3VDB7l
5UD9cTadMIQzMuniuXeqf6JhMKi52PWdbCSFr9UAZjWRd99uj3nVf1sGpZBKjErAyb9Wg4Y5Wuxw
yuPnTNPD1yF04BcZMQoyKS1Pe4R7jZxqdJI0tfXGRsofkFDPvMScSwMeVLmVEKyfvfefoy5QuSU6
Idu6nIMOKAGQPFs8D5LzK1bbb5lmHFObE5lXRb+xJ5dvu9iTy7f/MdjqCJIzC8r1lnjWO2HfB+hw
gxRAK/f2FF9/EsTFpZVLcEtQfvWyKn2oTmMvntXWyd7sNCAHYZW9ehzNk0JGuXHa11c8ZQ4F4CJh
DCcNZZ7VFa9SzxFBzlcNofFrNvTkzkha3IAnaeuZ/HCkpX9DisrLtb7hC10if+tG8Yx5iG24Odpd
bjr22uySPMbe7Wm8uujfv4uoF1Tv8qTIq+8aEpicXPGwB5TWK7X4oNlL90ogITiMI87OQfepTEAd
UQ6HiWPtjXA6ydl8KLPkcZon+BUUxVMSGAIbF1mVQ6iFD6jJnEWYbAT962hq+a0L4VxfAHm856vf
ioyeFcSmI56jclIhgOT2J/zC833Zo0NRyGLYFZMR7PVy3Mo7P1oTGl0GUo5ks/QBLw9Qnth1nQ+M
LDJDd5Uu1u5FGgRuKOv5X5KOlo+kM7x8J0gUnvjLoaTZnIxaIMMVCSvzBhwbPMkZho11vz6kyykF
ksc2I0pctzWDKJHauA/j5xJeI82ChDAMJuHh9u766JDyNJCesbUQMFn+/sfdayJyCEVxEM+Bg51Y
GPR+TU32XEnD+CTQUbv7/wy38HRRusDYZfUgA9zB9KTkjELzQIjU/I8Qs9o7kv1LTdVxf3uw63eF
GaQ+Tp8MywEisctvQ25VLeNR5pobe8Md4+jfSq6Q6uri4Zhm9nOsNr9vj3i9CTWkFpjI9wozqNfL
EftZLaNOH2iD6ya44nSsD0h/dm6vVcPG7XpV6SBAw7VHp9jBBbvArC/HSnoDQlWuGkA2tIPaBIeR
KuhutBvoyEN7loZW2tmR/csoXtVQPY3iMdWfi/FzlD03NZBD/ayAYVYjyqHpfBDSqHq1lX/GdSHA
bqg92KmGklSx8bOv8kx+NvU9apWLTB8An2Xb/7HhhlKYo0N66ScY5bhxpg07dMqJXaMY/+/KKL/G
KAa6ZtuaT4rc9+deQeUltpx2Y+d/sFYkOdByST0MQoHVWhl1W5txgjh3K1rlfmnNn0ZJwGkFvL3x
0cs3Xb631uIgAEyBy4k0ZFXtQ8bfqJxMGv08ClFsQjXwMMp1/vX25rs+ypejrD6oCMvSrINwooxp
g03XVAwcbOWYaDS1grA83h7tvWO4/qjFhg1quoVYwnvs/cdCKhLCO3bdTH6YKwepCd5KWw28pIFU
GOEJcK6G71IcPnTKQx4/m8M5rj6J+MsU+0bwoI6/Q9s34mc1yd1s8rqq90rzGZicn5Y/m+RXU5+z
4Z+wDb1ZRoDnoKr/2POvuUPKHo8BZ0/Jxe2C7wPy4pNzdmz0XFrEv7+15XM4Pgjn1+BomBTUMK5P
sRR7jvKqGS/S/CbLezJbaXhpHfTC4qNR/ef0d4PyBdn8nnIk5huuFf0nOV5hYL4cn8xFZ+hXHn4d
pMTN49/005MICkvz0xL/5vl/GQx5O9AJM85Tc1bUr6XzZHcgoNRdjpSwBH7bSu/wPXFvz/9VbkOw
DGpsUTGmLk/5YHX+EUMQY0QuBXqwo0XZOcoXZPiN360zhveVGoXIw2fKHXQJ/aEA1ueiu2ttObq8
h8mrXUBasaAFidxR+F5O2R+7IEtGGzJXMPhtXWI+IJ/j8jQZ7U8sJCgURem/NAHT3ZwavxU79mTl
ZzxR6cvdDiBOhZWedu7F/JA23+zxn1n511FOqQ2fQ3rq9J8SyIpiLh+T4n5sD3FhfdUL9cXIfloj
3WOUMTzKdhu3wnUAA0SY3JRmB0/uFdXXkKPIGsxU81UB/1qL3iQqp56ApHPQcyO/R7Pf1ZzK2Bj2
qp2rvbfpwIMu5nCAHFYhuVLlSJwZ4+R3OosUW011HGfEL1MjaI96DCIP7eFe+Sa04NhmefqadJrx
KIq0fE6KXn9suy7wTKCxf/1gU5bBLhC9UTDNV8DIAnvyKI1D2W8QpC0Qrz7ofW571MzcagGi3d7U
1xclJi/cJZT9NGdBgF7uJtnOQnkSBaMheXuYyi6HADtugSGumqNMNq80V/8ioYng8eroWNBzVaVU
obVn0l3AjdzeAWV20/S1zzL2YB/RSjO8UJFCLw5BZ87KrzjIf5tFqbl53byiNXqsk9TrRzj32mzV
G5HL9VW+MOt41albkDits0ER8+d2Qt4gKYqWNiy+Dw+dA2gqwNHolR6L9t/tib9+DPk/MvdomQJF
Btd9OfGIblQmtXHZVyWo2a0TNYc+LMa9Zm4Fzx8cMGj6vFQGncSF33I50pzpcySF4BYs9M52oQDX
CO+3c4NofgijI1W14PdgdJ9vf991GYQlJ+gARgTaGgTYMuN/3FNaVgAuitLZH6CHf8lAKd7T+ypQ
3FcmP6ei7Ud5NeB6Q5KvS9LvopUQrxJT6bVaCJaCRO/YQ0m9M6HAu3Ja95hGDcmP2z/zOmK1eVC5
CiiGLMD+VaAgsPeIp8ZEvEMLCphdjfKSV435VOqz8AZhxHut77banx+sPVUQIMgAr0ln1lCBHC23
OhgUVoSUeR4Vm3I3hhBgAfqNXXYFEuTgQTUHAgn3hvxpreQ4SRM4LdsBtKLG5k7pZfM5refPaZnM
QC6dVv93ahDpcsr0hRaAa+KX+b10jPGoI6z4vR6TNy3s60Pfatpfh2gQU0ySOX4e5Yo1h0xNszpq
xrL26W2EiCMZkluOZbZxv320DZdW3/vjsqzzahumVQlyxqhqXzQzsKI0mu5tFPxcBe7gY6tJ+iEe
q72stuJAJGLuhDWgBZ7XPmIR2h5UVn4oOvk7vLPZSxcLlikZx60fubw1l286Elgk77QLmQkKc5dn
xW47QNhmV/ht902g+HVWg7o+66kxfMtzMDN56MCCDCbjYcaN57nFfmUvZ2X0rZOH85D9tfWktmjm
AW6grEALjfT+8vdYrYpWuFGXfgQv7bNuDOXTbMffslE436Qmtl77CeC+JOwHqY5S3zYj86eKYCgO
hMPXWNQ0TSo5/fu3alH0AZNIw4QEff1WdS3uN11DSzUNo/JNNEV06PNk3t++Ea5fRPoivL8osSD8
AODz8ts7QNxtBc7et+wseugw5XYNc7I3dv+y7dYrjgEsSAFKAGiHrO6dNAXmIFdFBROfhAg2ZbWv
bGPemVIEyn6M/7JDsiwoY1GMJnLUQLJeftRg2OU8lmrhYy/W3sudTAQ4WBuNxOtrjXuGLi+By+LF
sj5qaiuHpN5miUpHGMIsb16KUUl/O0gw3l6iK904Poe609LD4s1edM8uP0dV5shKJafxechQ8eiU
4KRa8dGMm+lYIArxT1mrJ9G2049+nIQHzrXzOlVLkIrW3mIr3xIouwLMLj9oqU4t8Q1KUPYqvilb
QBgxxrJ+Ew2nTjdcOy4VB7pAF8BmzhLZK7JBe404yLvCkfdyOzi7We66rzgvLtRP3Sno1heD60QI
1zjI7z7w39pukrX9Ph5QxOVtNPofdhZ3LtqS01vfOvJdU4jak9O2nt1IE+Dn0kz7dXuyl/DgYqfS
ziE8WfDcNE1Z3Mu5LrtxRu5zkn25Ab+iR7NAC7Bwzp2CUEiW2eKuB475ViiluBOyNHu3h79ea/qj
6KXRKdcX5tu6KmenUe3Mcar46Zglb4HtnMp4Hk9Bqh2AWgJ375vgiN7Xj7yME88oenNn4eegzvjl
TfOQb3QBrzY5P2ehLNFnx4vgysYmVMyW7lKm+HTv03OqhtHDBP/vZ5UFWwnn1U20DEXDEdYd+wv9
m8uZD7qonQynUCgvFPOzZFiNN6o0yW9P8FV4yCg2Pq0UZaBKQCW5HAVuQRqhby/7CzvYS9U2O2mF
MiA4No0+R6t+rQyj31corm88e1ckATpBVHVJYSmswRNY165Bi1e97bSNj6UzvnJZ0nyTsAnZjdmg
3letMp2syPiayyAR4yIEPInXnz91kf06WZjK0k3u8Q4Jg9cUtfFT2eP3W9TVD0Drz6TpsqskTnue
nDHzpajhHacu85+eLoQTFBLVU4lu1kEb8WUdSulQApHYpbkhfadvoh4mTFs3tvJVrMnnUoaFrco/
dEtWgXhaCKfH9ZrWY1Wji0oBa2fNGH7Gk4JTgOZ0CFtZyVbVaLnaL88voy49GrCE2AJd2Wlas51k
vd74KPwdgXVYzReDEqBU9mCk9x2xdaUnnlocs/oNYRx3GM4tbAwp/xbGgMOzl7Bpdss1W+o6xc6X
YEAxQi0XAbSTFGNm5fwsB/WQtPEuLZ7aSMIC4YB+c9TR/lCyUxloeFmitCNaz9aTfagy/RHCh4+Q
zsPE8KS22EX9cIit+AAV72Slwx4i7g45vAx8QlSj+ZlHp1HP902c7pZAMU0GL+U/C4x9Mp5aPQTx
CV4FgLG914z6kNsYYvPvcJCxgbYPeip2gXQHfPuYWoqXhL9kfs2oHztVPTbBdMwokqAgVfdRzMMI
N/72GbvOf6lw0CCzSCyXwvG6J52bjUyzqpb9oJvdUpox4MVlEPE250HSptCfmK3jSCy2U820hvyC
viO2i9V5Mq3/JK0q7lIjt3YBPQoPw+pwL0E52DW1rT2Svm2pCl+JXgAnR/eLWhd7hqt/7bThJHag
SKlKjcloi1NeiuoBmVaFquEg3etzqDxFcircCEy3Mtj6Xq7bYN+kmnKP9/V3MA5+btEjX9RkKm9O
4uEQaE7+rGXz1st7fUcCMqDHT52XtgONyMvby5z1VmsmwFIl5YLdlI3hYVKt6uX2+n00ysJaoFtD
4Env+nIUp5SNHmZgB9fPxkusQAnXlJFouz3KB08d0QyQNbSRlprYOiisuzwKZK3pnvFBss60wr6r
mCG4dab+O8oQ+jQ9w/ixP1KY85K6QcHGimfcu8NE3DO/ykaMet05IDkFIkBPmfQJcvYqqimy2qhD
KSmfayfXPK1IBt/Oke3ORWgcRBX9xKS43w8g/Ly8IPSS6tzyRNK+3p6X69lfcBzMByrX8M/X02KI
cIwxfsmfZ8f66eg4NJehXGw8g1eD6GDhsb9Ax4km81WXJHeaELePWPJnVDcfICRS/mvGYuM2vgqm
llHQNWTzw1AiAbjcSLFgm2rKJPmSXsz7Nu3LfWcW/ckpAULYdhQfOjGYd9JkW0cAgtJGhP4uhnDx
GGBaBjJ00SenPEPh83J8TZ1zLTYG48kYBGrs+LO6yohdTVVE4Y7MU4eiRaHQdQQlfHtCPk1k/0xO
r7kiSfGSRKusUZPJQxHna9z3IIlCqcdfsbbU59GJrZNN3/k+afrBnbB839/eCFcPKNkfpC6UvTCd
WYSAL399MWZZ27ZG4idZpeyoPuUQqmIKRkN7rBVxZ4pO3jqTV88nijO81YuYLEvGyl2OWetjzTTS
48mwUfJa/EyehxjtEGss9N+W0MTdWFCcVubZeMQQA6PLwCzvmlnYxwl9R+/2DFxFnxQnOQT8GKJC
GsiraoaDyH5QirmEbIEYMD5N2tcKReH/pEnSN07/9YGgc6bio0unDrDk+tRFo6EHiQReoZLy5GD1
C14JHcWNUa6iT2YNmC40lGVV6atcTm8HwWGiVhD7gdXlhzjCCDVBv+yAznn4pcoG8TUpguhQ0/fa
GPn6dkMRDOdQbLcgOi5Z5OXQyTgEeme2pd8NrbEbI7l7xIIhxoAwPhT6mBxCiJ1unUbFnYXJQY9a
oxfnev/r9pJeXwmLuhEPLggaqvBruFhgDTrNmibzDQOgCJoi7bE1LE+Jp+GljKcJHXQ6PIU+oLEc
NOrGLFwfKZIqNPJBT76rfKxi0kHFJmKWh8yHWxO5OYypo94Z/Y4T+CnuE3ufK/GWqdp1TQ70A/eP
LZPVUGNZV6TRQ51R+bLVJx4ufU+AWu6J9Mps1yZ6+D2U5OwUyTMM/wLNU5eyT+QWY4cee2gmj3mZ
qF7RziXdR03+YZQdhz4pE+1eS2Xnb8/bQq1GEwN6NR1XcOWXeySe894ux1F+0iX1M23ynoqTjnhP
0G88P1frAECDJAh8C2VaSN3LafyjWi5lACbKgoFmybey7LuF72ReoD1R18mXIAu2msnL/+/iIVjG
o/OwFKAW+f3V5p9rPa/p9ctPcE9bN7JG4Zlhmm581dV1tYyCZjS5DuVnqq+XX5UnaYBa3CA/SVKG
EDbmcHcqN7ZLmX3eqHBdB0+MpcNleSezcZGsrsZyFEqWzY38FJnqq7Yga3F3STwdSNS/ejf2x76R
H4NSfRVm46oA7Ss3qUPnGGa0S/PR/uf2sX6XqV7PMBYCCxSW5gKh4+W3a51di9Gp5Cc7LKddbkbB
Hi2Q+KwUWuemcuAcYzlKTnMgx/+VJtaYLqTk6Iejzhqq7W3m7HHUao51aLUu3uP5IaBVcTTttDoh
NfnPaKbRCfykdJQT498gScpdVasT15Sk3RtDkj2JuYh+VmYwfasRbz+lhWrcd0I3/SpvFY/7HP9V
va8eeMicNyXvNu11lrv7cgboYoLOId6AwoaB/OUMWFYRx51aQi9UOnNnDnDHh155SWLVc4rB2DGm
uWuGGuE+zQ69qpaqjYDhullOWQGzJqIuoEFLufXyJwSmFathDhlEzaWzZkgPnRY2+6q2xvsMsb5z
E6U/h7mP73MZEUEcJkuIB7GG2UaSiYc0ZUK1cFaOWNP2/5ltqu+CpsahOYV/H5fhqSbIOcY82fuK
6Gc/KKP80NhZea6E1nqyhOy+N09QKudJMx/zQOiuXWTSg6IpFYaLOXe9hWiTyJ9v774PrliUQaiT
L4I+qLav75NqlMq4qxIoNpMmHXSk6ANTa1DaEErFdSna7iGTnHpXJ/MpHebXtkp3qYb3rdw3xl0W
04QlCGyDV/qfzo6iht/Zg7Zxu15fevxISCCkVcQYPASXq2OHAKlqu5EAi+vVuZkiNBNTqEuxDUhF
1PHoNr0mb7x41zcflVqaTpS8HB6+tfReXEpjuRAy/CoM51dEw+pHOYq3WnzL3r7Y+wv7SAOUuQiC
oIC2elcRcK74CBQUZPa/OunDvhiHZN8OcQWidNOE4Pr2o6iAQhdhFPV9MA3LV//xftgmN62RToof
JyUC3/SvqYl0Y/OtGHRpXwU11gSaeJoaRb2LtcjwkgLheFUam50ap+MruLet0O5qdZefhJoXsQUX
Gw2Vy5+UN5KQrQkpHfTnvvFP5qVZmf3OCnAqoS6Lz1OwpcR+tbbvQwJpR72HPOddQPePWcAhejSn
IlD8SRih16J7uovHYvjbEjAySPQsF5VXmkQUxS8/TJbRrU5oiPp6rYQHe07tbx3a7adMKrTX2+f4
KjgkMmMYOlFMIFSx1QmJyyFGdxgdPblOuieR3HdOjROg40iph7qQJnu02Pcqcu9nWMIbg19DZHD5
elePpBpEu2UNipgTDM2E2Wb+gP7dEe3F4JQYVk1BQlFgbuJvJe+HSn6T7ajc902qYFNQ9PuMorhb
DkbghaE5bVzp12H78qPAHTMvC6dwTVq3k17iYY8yX2h6c0dRW94VReEcE5xR3ISm0V0vq58iY/QS
OUa2SSSnQE23yqrXYDB+BtWRRd+GNIJE4nITaGAqcfgZUj+vlMdJFuEjYpvanigbJJNSFbsUUsfO
6eRkN+a4e6dJvhFcXZ8vogpSB5IHqglXPhnZHCY8LT0k8U5/1XUpvGtjZLOkqGx3iHntU63aOtIf
fDVALRDSkHRkXHL0JeD744Cl6HW2TVak/lTmNTqspfOjjiTs6NqE0uVgy8A7qBzEVMzYpE21b0aH
IsHtQ3F9yi9/xCquyKgRJXXdpb6UCOlQmVK8T4s4/PzXo8Dup8dDgxYW/hoflrWOIiVZHPnqEAGy
kxVpN+SwmG6P8k5HvXwoKMPQMoS3jQogNdfLGRWTrFftlEd+6Aw7HnM3S76kmthBVjqMxjdHfY6N
c6t90Yfcs2LdBUXrOmm3myS8hrsnK5gQZBYYFcpuK36qc/Kk5WdD/7cLdRzjX9XoczBiK5GAvewG
z26AmlTpicj8YOfDZ5hQD3bYfynrHwUmafu6/IXc8d+vFwxA3kCwDTwEa1oyrJ8u7IQa+piq3NuZ
pGIW0WxGPEvGsp5IGxQhWoILS2AdbyMyOxKhVJGfoFx/Ko3J8gIoeqfJKQ6RZIV7PDpqb7Bjx7MA
053yVFVccBfNxop+sDsX2hcAZ8CzJHOr16FB1cPpEBjxhz7WaG7gNigvFdLb++b68EMuY98sNwB6
tetbsOycPhRWHvr5XL8N8uy8Vo3VvklcVNigCIsUhw386a8HJZwGpUJcD3hrHdBHDSCqyEZbaJab
9G7GKeIeZDkGLMF4SBOp3xGJblmdXn8oKTETSaqKnzbs9svz0ehjRFe4zZFVASBomLHxRbbndmfn
o7JjG4X3osrS4+0PfffhuNxMjAo4CaAJiDlkKi5HdTL6aNVU537r+HMReEqEwaGRIjmWuQUUg3k4
dJC087cREK48vKUS2Zy+D4a7MjiV1KrM5Knt7lBucS37pRc/9MrxzGk6JdNJ0bCngf8FOSsrDtoQ
ubH2qmSPWvRkOZSBQ6N5MWflMMmA1psUkcfGFTyrjsgOQZsdG7Qye6XdtehlWk3yMwP5vJ9SQLN2
LQkvarELGurhdHtKlkzpzxmhJEGFDrtZa0HegJC8nBFr5mzLgxg+5TwOp0rGGK3CDfIkFbJGbw4R
hdbqrX3W6VtX5HvUdjE0YreAkQjaF0MHSgmXQ9tOFs08SuknlDJVt0WB9rVLjedabcM7DFxooYXM
dWBnwV6LOd5mN+inuAVKnpkTell9pmLLa4pzAWjAy5PMOVRcmRbura9zhu/WGHy5PVlX/T60Jcj8
7UV3kF105fU4jmES6bUpvZB6n1BRKc8FcCm/jNJmL5VGfZK6ZpcacrmTBgKYaZTtfaBLynNsC+c0
tlgcd5TUzUnFb7xXtNfJ7utdW4TJc6bG6sZ2vwr0FsQOjHzcSbhBaX6sDlkhOVVn9bX2EighiYKq
NweYBMU3IOY/pKBDhgwVA09Wg+IxnG3DrUyn85AfDg4VPlUe7xVliHHUN9oV66sU2B6dvSWNXSgc
VIovFz4pZqlwilF9CYow2sem1Oy6MAo2KkcfjgJHBn8zSPh0aS9HGcs0yod58dKYRHnAf49jV1Xt
3e0t8S7D8ucupsgG8Apst/aeOazfhT5TUqVNJeMlVpzqYNb65JVIvUKIln8iDXAeEi3ZJ3b6Zi4i
HVPT7fM+LvfTiOqvY7f1vsjG5OTkjnJGbeVrjY2P20WvUSQitJLtz7Ehj7tey4szdXaT24EMCGmV
ylNDJdrnulU9OEFmnKKozD1llpIDxVnD0+XMQrqzRfYNo2ovr3T9zU7M1NMTq9rHsp1uvFxXx5mJ
YBboKHC5Eoe+b8Y/YkhRDrPT4hP4QqyzNw4IvnuT19+JPWX++9ErHqMdHD+//NH+K16DjSds2TKr
VVjg9QB3lnIkWeLlYqO03KpR3aovAD5P0Dj12tqZ+lEhXbi93ldssffPBHWBIhVMdJDelyNhu2hn
nH71pXywj+YxeRoP5Z1ygGrthnvFlQ+Zpx3LL/3eejGO1lne5cdwF7nS4fbvWL+f65+hXv6M0ew6
0cuV+oJMsGugBZcaP7TyWKsmqNKNPb4+ScTK4FqW2IvIBC2R1Sfr2lJNiZBbG5XceLTs8EuTO85G
9v3xIGCnKevxMK+FbwmoqjpIM8DTAjvFQsRiD4pVbHzK8sBf7BOESYBA0OtftOt4fi6nzRgitFzn
MvfNLsS+GbI1etBFuFDzgx1qGT9oDWTPFZg5T0rmrc1z/Y0LlvB/1RzK2mvKHsXhCSIqo1dyYkKf
nIolw9pyrlyNAthrQRlgwLu01ynhaZffmKVUfjKUJ3wquFnnzsB8TykJ9cvtHfiui/HHXP5vHGrg
iIBQC+PMX45j1WhjgO3LUGcEf5S2dnccivJFzY1/5NlQkKU0xeRGE2pRkOmC3TSY/aNRinKPm5J5
Qqyw2VVKNLhyrwiuyHaHhiCAzkGLDrqcHkn+DlksdjIGy54TWm//x92ZLkWOZPn+Vcrquxjty9j0
mI0iFAtbArnSX2RkJqV93/U291nui92fB1QnEdBE12Bjxp2oLqohICR3+XL8nP+iWMlFLCfO0qna
1aSRai8cyThyqjkIiB5aRW2IOpYAZx9qKExQx/02p1WVE1xPOinfmmdlwAZ1kfKJXD1AqLJUZPuv
TejddXWqRKziRFWUaPd7cwIMaSFkTlKmUYzPaZZGp2XHsa7Vs8BNK+trUx7zhH5hoIBKAaVMUo3m
HqIWEp3NZKii9ENr6eHGn2abLR9+1G6c/NuP8d+D++LqYUQ0//kffP+jKCcKuGF78O1/fijv849t
fX/fXtyV/yH+9B+/+p/73/KXj5+8vGvv9r7xcgik03V3X0839w3OQrtrcg/iN//VN3+7333Kp6m8
/9vvP4oub8WnITqW//741vbn334Xzh7/9vTjH9+7vMv4s0/RfV3fNb/9V9e09V163/w2/fZfeft/
/0/dRj/4+aq+y3/cN3fN4Ufe3zXt3363rBPqRwS9RJL0P/Cm338b7sU7mnMisoFinRWc7l25MC/q
Nvzb75zwTshaMKH5O5bgnbdMU3S793TnBPQAtDJq+hTlfv/zzvcezq+H9VveZVdFlLcNN8Mw+zWp
hcQY26cgqMHnYqU6xAbFGMe0xRyEC80Im0+JZiUYvCjmXS/r/irVekB++K97T7rv8SaeXnSHk9u7
KiUcEl5s3lye9eQgIiRd7accNuJFmnTLqrtUjPPU+l4753N8o8f5oq+vG/WmamMvE867TrpU4k9V
/lGPkmU/3HbG4BaWvM3q79R6VjgWu0m/QQcstcZtRvnB7K6hMax6H/1DPVhE8bnqfKoUyuBN4hIS
uw58A70ZF1OXr/tQcUuZIKlcq1j5tmRGX2/uAQ6PTj5o7sEupNWsf4hhxAvro30RXVZu52buvJRW
xaL+UHradfqlTl1lobrOkf1vf3V7fuWDM9cwzpLsg+ihbNR1LsDZD379LVBir8qjP7rR2OrNH0ca
K57da89WbMlP4sLCMMH3aFwS+Iy3qrxVu6RE66YrY+1vii1Gj6uPr1/y2Rje795DVuJUFAMFBa4Y
En2mH+aFvhqOHC5evAThu2BekEo4PFkpXT8rrUpKdLR+zDahinEVVMi4FV+y+Pb11hyAux6f2ZNr
HYyW1Kitqhfp1+AypwT0015Xn+vNeFasoRFdBvfBqfpBZ2M6y6/DddC62qcxdoevr9/FQX5+dxfC
fww+EzkSEaXtP0Y9bbo6jtNk0SDuqyzRXQpRn3T7yStNNwzcSHHVY8jJF4bO3jUPRmum1KaMExvX
5AzV41ybt1gNBCM1pyKZV0da+PxqhJ1kvwzStcRohwbVJKKkTEIad2EVkr4I1HS8DhzoyskUmsu8
0LQNx7d2lc9ldqHjtrkEiGHfYQnVbZpKq/DubroPHMjVDzCokvspMfW/NupYHglIKAKyWCLri1jt
/jNQDElh/YtQ0zRCUdaWqUQ4kX+mSROwPl8CDU215MiSsR8loOwoDA+BC8Mu4h/ALPsXlZXMSRU1
M1GDNxo3s4N6RfQTbV7vfbEKPFklQLDTJpKr5CvEzniYE0gn0qqR3UxgpHHoALdudiTCzdz4VMtQ
w8Ziss6oT4H+T2rTisi9msfOkIdDHDABYR8VayIwsMd4uOy3tK2odCAVp2xU8GNerI/qWdP3hdep
M9IEiPSvgHslZ5Uhx8spUC0G4RjfNG3sHxH/OVhdyCVQfQefDYANGBtJ0v0bmQunzQNsR1atZs4A
1+bqLC6raqvX9r0Gk3EDjDU+sgcf6HiJBAbXk8W5CM4T/xy0vtCKuJXykItOY/axzDp5FXVO8tlS
42QTalqd4dAwzUsddwQCYkzcRjcCezAtbMiLuovs9DGK80FdStwTAGWGIGdCkGzKochor8phMVRz
tQoRSUK6Z0rOfKvXSFHW/kr27Z/JQBalQJFJCTBvaZ3KPHLKed4tINoo9NswWRH+J025/yyM2a8g
gFUIA8aOEi6o1yiya6a9XACvKsKb3IzVYTUbsAo3ZTmDrAjr6s5CBdnErnuYWRzHyv/++mw54P/S
MTs6HgwQZLr45/AcqwdDI/WV2uPgrSFaSBZ3vonBcG9yIIc3ltFGlSvrfUkuPZjGH1gBGPYytbQJ
yeC6jq/sLMsUd1AtCeO8ap4/R6oWRMsjd3mwoordEf1GW6hYkTxAjGC/79Cqa63Bys0NU98/x40w
+6YMie8io4jSUz8pq0TDI9C2AnIY8Oy21KJxVrFbZ4Gsa7fQccVazK2BPlSZABNsuyOZyIMMqZBP
ot4JYhrIIqdYVKT37zCZtMbqKBlsSqVTNkkwWd6EsTsWBuiitFGISX1dqi5FqOG0UHwN1T4I67jz
Zl4c2Moi1CHzAYcYjmxGYoY/WQ5398VThnVIkhz1qoNRV1Za24KGNzcxCT62vzDzKISrKH8p4ZGn
9MKlBEKVxZ2DIInSg+yO3BpdlLWI0sNOvJdrajCDVpPxJ81wLO4VvbnfKpi3ZB9hU6K18kxpU2mq
aqyMxN9MdfxjcqIYBQ7ao2q43Udprn8imVvddVpTuGab1BiE1/UCWVl7MYxYjFjomx6Z3gdZSzEA
KH3AgBRYDBx7DinRg8ZqBhvN3/htG/8cU02/djpjKweptIix4VjHYVScpWHrrHKpVj8rpDPcIZ7b
1ThEyNL7UnfWmL3gbPR269VDm58mc5OtW1ByNxXbsaf0c719fWY9f2bcNXggDnucm+TDMmHK9mUj
Tepvut6az6MIHZixq+RN6svTkeEhRtrBMyMRgsCjMH4EGiDCgyfhu5EEjjlGhrMpSr37ZNdxEK8q
MIffptJvY5SurGytxkqyKSbyaqs6j41j2s8Hhga7h8ShmAy7KDYLsdb9e5jMLkmaQvU3eTNUX4vB
T671kXJaGY5askwBm+Mob2DxtWgh9PzMmU8Q0/RS92ZbxiUdd/j2s4VvcuDFKU6EC8WCc7i0q6r4
I67CEW1DLcVUvm977bzr6/guM2Kj2FgZpZx1YRnQdBVkjI6cU55tbww+tluBlCPTKBhI++1qUcpA
K5l2+TAEV1lHbVurw3kjy03rGVmaU7YIpqUhqcUKLnC6JOjo1n95KHHgBrAHJQi0wuEEMKH9z3bD
BHBGq19FZTqv/T41zzI1OYYLFOHpwVASSkCkuMSKiyzNfnNjuTeRKJelTZj6xrLT+nBJqqFBzHK0
lyOqIggvYuXRFla5eL2RLwxiAQwUCRTgk8CJ96/sU7cgt4z9VK2n4Iqw61lgH6J4SlLmSynLZS+r
YAzgV124BfnuI7HV830QlKzgWguPGfxKDsYvU7nBeDIKtnpXaKdD2ciu303yVd5QLYrG7vb11h6G
jwyrvcuJ1ePJlB3bMJNtlHm3TFybmi6mKJ1spquJGG/ZG363LJQ0ObJOvLAkEbBCLQQ0tfO02r9o
pvXsIR2a+G1g917bSF8tlgJMwobyyJVebB5YTyEa4XAWUvev1Ieq2tqFQvM4miyhs7gg7aJba+79
Uy3z9Y+GPP/99R593jgWQMpLGBwBQiTnvX/JRJ/swa9oXKiWw9qKJw7aRGheqdfHdCqeTxIuJSYi
/gKcNQ7Z4ZJGjV9rY0rgcVxkrmwWnPmjGdWNwdByz66xtMps6IEFqPLXW/m8Y5F5FJ67AlZtcO39
Vo5zGjswsIKtFtr5VrJBDKVqP17Wlogjo9JfyuOcHQvBxKfurwpMCsSqRJDPJH2WcYztVFEmO9gq
pVJ+lVoqIpgckJd20QEY/zDVPP0czFahAYgK63mBOJ5ymk6OVJEEzINbnBCPpQJ2jLODexKsRGo1
FGkQfj44aLNWj/mcOM6mshFuHPQG5kpNQGqGFTr+E4IETV4bS5W679Zp4uk0CTmtmYGEv6slV2AT
Uv86S9CHaEOlgIfedKdVPEzfMiuuPTUvfHDQZQWywxi9yI/Lq1S3u62VJ8k2zacRynXcblF0z66U
0dcu2klLT2UtAlsy9NXpOFG+jezWOhJWPB8ALI4wgsRJi7KAcTDMBz0qaiAZIBW6cFmrlzMRZ2t8
y6vLqD/G8H3hWiJ0IcTleEBZ8WAzGCG71llNrTKKrPCi6pxvlD/kM8TSEcso00/NfJRn+MJ+C24L
IDXeUSaR02H+JEIFYQ4AmmAAipaIogUbsw1HLMVxy0a1o9kguouUueMkS7vVrHO/mPwjXfx8K+AW
2AZYHaAFEVLtz7Eiwh1lVgF1Jja20orp3EldFSzNaVY9c0iOaR4/X7iQtKBzqY0DnAbjs3+5PIcY
WmKUubXzqTtVpKi6mEe1P0+nqT2StHi+x4ragUkpkEjaQXtu/1JTO3XTEObhdrTN06Dwa8T3Mmup
63D4G3qTaN73PwI2MpeVPsRHDkyHyRsCeZGkYv0CmMNRzjjoWAhRmtTPUrQtC8gZ+RTZ2yrQQq9w
tHrBeJ83zZRJ35s+VTwb940PeSF9RaHXcty/uoqCaWEF5/QGyRq9v/1+sNPYyEbMELY5ighmWo1L
JZPm2y4dtIs61OR+EU/HDNHExNxfr8Q10fkwgSeSpRDP5smO79fxgEOMBVVWSyPPV+LwggB2ODJ2
nw8m9H8V6srgtagYHsLw0c3rpLxCGWbIkZhI1UrdaDVi/zAN2yOZzhcGk+hBwSDBn5wVYr9BTq0N
+mCl8TYtGpRrfeNTKpN6QxhG3igcqhZ6X6TncSkjhp3j7f36I3w+SWkokaLKwZDs5y4j/6Q7S6Xo
Et8u4y1U8dQb/apYVb5RuWOhbefeao7MnAOZIXG+4XqMUNhUOtc8XJdYZSqKT2hES7MWLgfTGj1D
riNvkJpokzW5f9mVfXwahlO+YstKFordhpuwbXu36mq8EeUOBeAuir7LXT1BciqszdQa/pIgF5OG
yCm3hUTcMIeVvW7lOFjD8B8v/FnCyIps7J3Rt9eA8uvPr/fjCwsuDWOdpWq5k486mAtBooRNlzfx
liJojCkERhg2dkZu6OcBUsT1GTgz+XQY225pj7w5gptevn4PL3YuphHsaxwh0WE7WJcaaegUIGDJ
dvSVyhvJdS9LddRst2iUL8BT4w9SBVeZNF2hb0DStOcgGOxvitJPa7m3w41aVLfdkM1eEyLp1Jjm
AKfSMDa2pIFR1LEdtgi0T3OFU2hfGZQjJUnPoSgMdxqfm1lavkaK8JjN3/MNlDIiSDpZrDbE3QdL
e5WVURziB43mrh6v2lLJvbmaQrxIAm2JjDUGJWU+3b3emy8tAcBmWNXgPsKbF+8/mRm6Eks9Hhzx
tjI7w5WLsSD7O2hLpzaKI2e2FyYhuXhB1CX5awFj3L9UFDSdErc1Y0cqFGSL5OCsC8DOqto4rtEe
OQZge2ENRRKDycemizzeIWXdKWqhssNYVRrFXGp6jRAKAoNHhuPz8F7nEuxRiJuQWD5cWqQZFyIp
mOOtDxpmQ64kXAD4HRZNyum7lXPnUlKHYsm88Y8E2i+2T5DjGDImFf6D/myDuC9j1Y63jWJDiVek
4guWnfURhuJLT43K1E58VqxlB2HdhAAqqQ4p3sajo3hFIPsX09RLG8mSkmvTb47pJr98PUADHFvE
Cf9ghUHdJKuHjv7so9gDpVOsVKBdC8pkUDJRfH19+L/09AgyKH8SUglnvv0xmQAFDRyLq1mNkp2h
HJAsofDOmzGZF7UyXZjV+C2Qgr+eP6ArqYkxy0FncA7dv6xDGaj2cyPehqUKLzW2qlWgpJ0b+JN0
YUWycf16M1/sVLhh4nI4WB0W49oq152sD/H9KBWA6nOan/sxj25wSGz2xXCMjv/Cbg9cTaCBxaZL
fLzfPi1PCzuqOPuQ9ZQWA54Tm7EhbGyhnWwlWS88B8MyMq5OuBlkKTwSbLywqBGPC4a+SAA/035D
YchEfMlMtiVtIzNjjJdjXP99pAq4eb1jX74SQ0eojxCUH8yOkDq2k1RhulX62PeCyKk3dUTlnCRq
cmS6v7T37pwBhMYHcr2H+wNIw1FpyEJvQ7kNvyfaXG2nqbLAyMc4F5lduQ3G3L4YitlfEAw134y+
Oabs8qx6JkA9oNCRgxOpW1jL+0+2hIeR+8oUb2UJ3qBsoiZEnA6gP3PmVWj10NmsTNkw9hGIzsNi
EZhayDDwyw06//369e5H44Tr7QfKMC+p8qKMALcO0OP+/egSDGG1mqVNFFeK4rZWWPyRtbrywSqs
cF6TJpz0TVsm+s+0Tv1qber+cD5Wg3HbtOVI1tlUPpr5WF+0Yw0JROlG9WssWf2pMfTaF/jAiexO
GJddzTb5PldOwil01T7ot3Zy27f5jarWHUYTc2evqHtm936UD6MHm964xZi9sVlG4iUHRyTfy/lG
7ZT0Mm9hF4DWl24yXS+vJC2MYzcfsnZyE0OeUoTeCEyXlW8moRsFGLyipJ23yx6ryPhcDwNsGAYJ
Ts2qpmqbuj7OAusurkpiHgMqnJvEjc1FjTb9UaCh+yXLInbcbOyG73Y5pRc2UoJfddxaQnR5QmrR
5qD5btdZFOoROMvUJT7A5rlcK+XFWKkoxmnxmH1TG1bDug5Gc00NkntD4KxL3EkPGw/HDOeumorm
SzajgLhUjAxnkahppY8tt42GcRJkynKOMuU2k/PgYzcWESYArZlYbiW30UfJKErYCdZkj+7cgclM
ldg4H+zyHpfbL4ElWYY3prnyrWqjfNyoE6XYS9Ltw/cK8LuXyBDnXVLFsbIMYkvbiP62PiCF20zu
gGTimU1yJ19kHTEYOVrdajwNGeuvEFWT71ao9q1nstPc6oU1BJgmmNOto7SmdUodXEfOro+sy3Ke
wjsjiXxnW0uWspXqWsux6ui7SyxrG/SYsiHPXJwta3+dGwUO8IINgJxxAdxHMjv/whnN+qOfDIrh
1oAgFG+U/Nl2oy632OokNAaXUuTMHzM9opLa+YUN2wDKDqrGYZ9/zrQSsSswoO1GD4viZgDMup1h
0S7RS5QvMA8ubzCPJe3tdxXlB6vv++synysqO42TtG46d8on2Wc12dRpF5/Pci1fIWmc6W7ij/D5
TUlKRncyBzlcl5EcbDqz0qaFn02dvVQa86KYzPFHXiH8tGh1y+/dYKjaalmocoo8opHJP8PZT8Av
zbNsL1WEer+pQ9l/D5okdgDiwepzm1oubzUjKu4dPW0/asbc3c1ypIwM5lFb6ki8cyfBEH+I22Ay
Fs1kGN+NdqjlhT9WcomPny0NDMMQIOBo1B/RUEAE3vZZvhZ5Z5h3TRNOGdzrsLhL4mSIPQmQ+jc1
QX42modMczU7KrNFEInPSeMUywSgQvpWHgrle5F2abp2sDm7puoUqG6eFHq8SDjSLKFg6F8ilNhO
82qK0TeMFAwGpCDvsXNX9fzvzkCSFfmICGeLMpqCyNNUHGNCto8CUEU1kfisEs3wdHblb9aUhaEb
OiUzSY8oWC06OayDVZd30+SlYdRh1zHNKQWx2EzxZMubK0i0U+5qoxUsWQbqH0UzZl8lLda3WeGo
sSuHIDyFK0KzdYZR+zInef8TNSyAx1EU9JTLosRvFk2i2BEmWZIEvCxMu9t6kJ1kgT5t8/cgRoTR
VYfZrlaIGaA8H3ftl2FKzWkB6azS3UBLcTXhvsNsGQI91cko61O1dbq4hU8QZpfpUPmZa1f1CMQz
a42bWJ41Dt0ltBK3yuvxKkQtCYHocuCBdgzdVSc09EgKgzj3OfygZBVMV3UMdxl4QdzmSCn2BkM9
KqMrFvCgX8yGhkqjPk/B3UC6bV4w9HoKIn2bnPdxMn7v/Tz8bk3KoIJLB3riorHgIJyUzM7N1OCG
smwKKLZnQgjuU9qhsONOQ0CqfDAbWfGYeSM8valLFpTu0+tMrtofRhmftXP0FVi83q1KBCSg/vlQ
ebeJVZfyspRQR83AoA5LX6lJgKb9WNZgjKIivCpDHVKJUln5plDnPjhtpNCyltSwpOtu1szYi+K5
vmmiLrxx7B7HFjrzE76c55nhfOXoGMdLs2OzQYCflSPp8+4caYsZ62AG8G3Z9WWEpCpjS04DdH7N
AF2LRZZn/uzZSadGXpdE0ac41YLbRKnCL3w8tkdko3hOczL5p3OAqKobSUwWl5RO8Ueh+2rnKq2U
fc5AR37umrRqaFQ6mq4yoWGydCQpD1w/JxZxw8aYsAucNePGntDLTFG0Pk+rRGdsjxLmMXnXSrVn
D04d4JXh+wymMEGnEsEbnC4dqiQDnpyJB7GzbCHDEF/NWdNb7liFbbjowDIVcKEG5Atke3S2bVMo
t30fYJUZDL3tmkqZKYsikIYzBjM0TksrrR7XmaEsl2bRjpabakUL85Mp7k65WdxmVdV8KAkQ4ctp
zojlYUjCeaFCLZfdocR/0FOrXvkmhYZ9gUi382j/9L8aVe8Q1/9zVP26u8ueAubFbz8A5tGpOyGv
C2aer0JNn/PDA2BevMOxjyMRaeddrewRLq9oJ5yxyXwj7we31BBZoUe0PG8R7ePjCYpSKC3o6l/B
yx9C18EPkQ6FAc/NwXnjk/cjymCnyzgE8DaMsv1kZ1238Wst/q70dW2z6vU5WWYrdDYwrNLtMA+V
ZxWjFnjMS6Nl5E71JlIvoinEJaRqk+AmQwbkRsO+5UOcOepX5kv0STEa/+8IlGpeUQ5uyfZ1qRTy
1K/GIF8YU6J/DqSxO2ulXrqR1EpbRqM/flZAaMyuDUjiPARE/MOXxxXxS3sdjUlSuYhOQ+1VSaWG
i8GY7dOMOLRZ4djBwj8M1TlIWfW/Qwe5iH7URVP80e5zP/Y5JP/fkUZ20Kl/Pr4vo+7+6fje/frD
AJdIOZ2gSiFIhaS8EZonsfAwwndvoeANaArMlMkfMfj/wQmxmRfU6wRjQhNEX447f3JCFOdE5LCZ
FxysAV0xA/4CLeTQO1McVyFEgTcyoWwjkSKO8E8Sf7ORWkHqSOVnGUG/xO1DuQ69UdNOU7b80vVn
q7pscQ1V3UydCAu73uSQUqvKGszAjGwovt8VCM45OB+Quuk5FOFLxsC1AEjG5edQroZ6Udtlc1E2
cvh9nvHc3C0nf2nJ/N858pBAe21l3Tbp3W8f7/L27jcvvc9J+T6QoATTafenj6NQPwGjyToG8BCF
BMYhw+nPUaif4L3MMkeCBN07SHC/RqF1Ar6T7R5qKAUvwa38NQp1+YSzuxAaBsUMBOavjMGDjIZQ
rjYEIBryLQhlk8TwwRgcOZ1lRXjKqbpPV41VyCoSfwB0802dK332GVhDWXwPEn0sfRfBvLr/rimd
WnixaoWh5j7pxKuHrMFT1tJBckM49mEHDVICmDaV3GfYQSD6U2I7OYek0Brd3KYW4y8gd2e1hvTd
VEQ/pB4wa7gCOtYTlzezgazG2GBXn2JIU/i5RD1iVk1iTMc6wqc9KIia8AOAubE9gasHDwSHd7+3
AidLHbDSqG22sYq7LVFQpZ5yNgzTNcXaHlugPKz1EC6QMGeZwc6ldnUFinh0ViQ/JetaCQL7WNli
lyP9lYJhL2ZwsZHvCI/CjpWR9HQlUbUKnTRUG+rcSIvJo+6uj+cS4iomCn5DKtlYaprqLIMol5O8
+jIOGm5RieLgxrgQeTPTXmiDNEE+CR1Umpa6OTXxJ3j41lelT7APXiZ1HIX6gti/a9yS/BPWgv9T
a8mnIuN/r250/3RR2iNKvg9mpFA1EoUfIZ9Eul3XRDD2zzc9sfQ0v33GqeQuu6ujnG8u7tm+4Ez+
vP/Na9q7nwXv5xH/ebosvXiZx2XKMk6AvCoAlEQhBXIASbzHcNA0TxB4EYAHJGv2AkLVPqHuQk0e
cocM/uLpIiWfINIEBJoipVhjxG77l9ap/UoLcSBrFHR5gRgToGoCzP0R3jVZ0EdmcFv1pCX6OjRu
lCa+LJv5TKqq+ypr11VShO4YpO1KGYNlrGdey8GXM7syeHWu/XzS5y+sVAS7T7Kejzdk036QvKjn
HWooDXWrS1RhgtssKauVFJipu/tCeTZacmyzXdgeX1+/5sFqLbYDKoRkdQhaUEll9d/vhUZDm3OC
nvBpMqUzQ6m9LBvqL6RgIIbjLuXV1aijS5FliyoPv5iN8jBF92jHT5dnsRv8WmdwHxOrDDBTVSBC
BDBl//pZiGsouQR8s40JzcveDclLrXQyTaa0BaWJ3XikXaLEMm9fb/nzCxsg6LDnRVhY4OnF03gS
KtVNECqqo2k3qimBm7OS3h3gH7ua3390mmHV6OZHQyk3VaHfvn5l1AP3Gs0Q5gELvBqoCSHEccgL
iXvdyDFgy64TKJYa/15c/H27zRbWIlj3rn9uXDqecdlu7KW5NbfR2tzWZ+bWupS8cGkvnYXjSQvx
c/F75abe5JvWvao3Lf/X8dStetW6rQvrbPGjX/y4gha3kW/rM8fTlxwktvH34Xa6Ss/m9Xg93hgX
wbb0lMv5Mjh3Po/XA4kod7pSt70rLVrXWvSu5dXejys+9McPsPPeuOiW9NMiWl6DD17YnrTyF/4C
fTNPc6WN6dVLeS2vC09e96t6lf1BHdqDr7BwNs7GWMbrYgNj3srd+ad8qWynm/HD+EE6y85MzzpX
L6SNvJ5Oh0XldYuCT1O29e7zbc/Y4l3pOpv5Sr/UtuKT8FFc/LE5IwPn2gscOrgNZ1ltqrNmky4+
omW6YBfahmtqJ1vzMlw7n5rN4B5zbNu5MP0axI/PE1YWupQsaIyn/bEUORgIVoaUXq+WHz6RpjmD
Y7oOrvvv0bjQEHi2wcp55GLHs3kTeLMbIUGiwK2dN5FXrPlVr1rEq/v15SmgC7defCS5vQmW+WJy
+YEXe8ly4q5BE/Iz/r2YlMXgXqNXQo4PgeLPzlWuu+TjUcnbSMtglS/E326O1MV2EiIH7URDDCNL
RRAvWdP321nq2dD6vZZdI8EbwD0f7NOxr+KtU+TrIQqbZTHFSKYH9vdWbqvzhy9ZeBp22Ojtvmum
4TYP+mZdZVHrllbReVE+9QtlLPWF3RdOSZ6nkre+gvi2Ohanuy8gDH6A6Q0WVscMRYnVdGvYMhAs
c/2sVaBH57F8Cn5cPnUCoCq7L3lhYtHrB9by1892v1eN3THuw+5gddAzAozLCQ+yADH5Qc/4cz7G
E6K513iAn0q6dK7n4U3chud2di+17UcFKL0VIQ8oKReqMX9sIntFqa8PHG8WKkEzGoc/g1A7z/Xh
kxXnd4hqXldWdIqL0lmXtV+7Ylz4zZC6+fdIH6hzZRsgtUtjqldR3V06hbmOlC+2MtueojlXkGjW
VTnOHPnCtYmiod+N52ObrGIdwJLue0X4wUg6D/6S5we6V1jYKwB1SH3HI1wFD9iexUb0ActGV6nS
Gy3PPw5tcTpox/QJD3ag3eSBLAJ4DDAippSHYuhZbHcgBbPwWk7YatrY4tSp6u4g/yG3VnMWtWvF
uJpakySKcwyRJ5AATx4bT4wHxg6IjiyxyDOch+0PBkoKiu8ZRj4uKmeIFvE8lK5ea7NnNG17U+qh
By/gmBvV/u6zi5vY+4CQE6ORkDqcScaA8vJINudD3Kj3aKLVbthX2WoO1A9+0OC41WqGOzvkfJ24
UdbHNqC9ZoOxxHFVEaakkHSEpuBhvVfv/IB6ioy4QqJuJj24iTMbIxH8HV3Zl9IVKlo9mOLioiiL
bTRH3UViFCg2gKYAl36BHcydrs/5MmjnFKZ3+QOXhOZTZtXxkfr4fj/9eaecktAH43h0CMTNbRnP
Z+KHTxje3QKqMxaZLCNPrVlneRPddomBCFGVL1NcHI4cHHdHr1+Dg6MYPCpAf9gP7ByZnIOjmTJk
ta22XXGd5t0yHQbfK/t5u+JMWGbrECgVApYUBzKIZJdZFJZgyPLPU552ZxRaI3cALX2Od9wmqMP2
rNeVb/aUD9ftoNZrfAUaHF741izCyjP0AROfyYqA/U2fuyBLL6krfbArPb622tL/rLeXczZM53Fw
6lhh/7FQwnoRlsHoxjpYPOxC4kUz5P3pnOfycs6b9sYK/EvZpK4STNrn3fj5Symaf+HA9D8lJ/N4
ny/qyTxI2jyqzezUUz4V3qEizb/0S3+m4cRlnn/QvyZQI3BVe6eu3QfttHFe+4D0Dgmd7icaNqp2
YpPHExhlhqF4/f5bWuTB49uOTJIc7O2OCC7eZX3jek866PmdPxfl+e/9zmsN+JW4ElTeN/WAjgwP
hEamIkHVk6Yr+gnkf+Fnzg4iXg+5tXfUdBEjvKnpGvUUCn4w/tWHJjKanvSAptEDAujNCXb3enc9
wFnuTR2gWCckASAL7E79D8/4SQdIpnJC/+AWBh3pffaAOFW+qQtUU9QHoLMhabB7McOfdIFB4pbM
CuVhUiPi9bDgvKNZ8NYVkFGO3rGQ7xHW3Lz2lwFSSSqCloiOIw0gXmzSdPg76gAhcvmmIWDYJ5SV
MGmnqrp7Ma2eDAHVOCFmhp+sPnbQw7LzjnqAlNKbOkBXyCSSMxHKaQ+vvQ6ghCZ+KgrMD+++u01Q
sEPf1gP6CaGtoF4+hgH7qwDrpLAJRbLhYbd9R8/+rXugENSDREzpnuB+92KXezL6RdMpd1HaQWtv
93pv8x/K7BufPm3EX4IggGH0pOnOCclLFAEeuoWv727/f2vsRzVANO6fTXx1N+8hpv7ZA++uAwQj
+U0TX9JOYLPo+H08bv8HBwCVtY+6JgHCu9v33tp0XT1BrJZdnYTq7nUw8al0g5sgF/neJrzQ5njT
Q2dDE2wqGdPqvQkvWZTAULwFKyIo2bze3YAXxfc3tV0inCExRUhPTPPngv5k0cNE/YTZwKIKw+Zd
doEo5rypCwj50XlSdeRldy0UT/lJDzDlSQlQVH2M+AWaiOu9oz3/reMfNAp0eIEcwfVbvPajHTIC
QpWKQ+HjsfjdzQIhzvWmIaAYIMY4zO2IeU+evWY9hLqiBrN7vbtnL3Akb2s6WQ3R9H+ENfujXzKc
E4GlQwPxV0bsfQ1/kupv7AOeMjQsHIkfz7QHZ17JIOalbk/M/zAK3t+pXyjhvWkYGCLwMbDfY4ff
vfZzXypoNghzABwfx8m7mwgClfemHgAAbaEkKxxc99Z/ybZPKDBSkhBuTO9r6CN9+8ZWk+tgXxMh
76+h/WQBJBNAWEAq5PHd9xcBGW/d/ch5cq77NbeF/cTTHhDZDsw1tcfU4jva9wUa+U1DnmwmGFXY
A+gW7F778S8kAhParxCIeHi9u2SnUCN4Uw/YJ5gMIswDAu7xtf/wDf2E4BikFNYX4vXQ4+9pDLz1
zE+yg2Q2zslsf3828cnwF6ufQIshjfB4In4It99RF+Dw8MZRQNWPkrMQImQxedp4KNGcDbBx3OlC
vLO1/62RnwjswE8BxHx48OJk/6TxKqVOqEDkuR9nxsP13tGDF+6ib5r9Jk8XRCDVrMf9jd30SQ9I
jsDNotIDwP6hi95d1CNwLG/qAgI7obmyc5t70nQK3Qj8Acf4Mxn07kIfAW9+U8sl0pn4Nwjf8l8D
/EkXCCiAoG2g2/aPreF9rQBvPvdItBFTEAUaysupD+gtiOCi+//udn5ysG98/opKsZvhTeP3Z71y
8v+4O5vlNpLkjr8KYi67G2FoiW8ywrsRJERRGokarcDRhvfWJHqIHoJobgOQlnI4whc/hM8+7cE3
H33Tm/hJ/MvuLrKz0SJIZHlUHmzExFJkFOojKys//vlPCF7AqZcSFpLCs4a6JJZHbyVaoJUirVU+
wLhnVIBSzlaGFQJau2BjTfedGA9Lx84R2jX5aDdPgsDi+0kYwP06rOsunVdMO0CEH/Zc3rt6UmPw
rC/sZSE6uObQHqXQ0AZL/NZls9Vt7wLogBYeShxQtvIJzsLvW30cFN1IyKfhk1VL53l/BipVAKnB
2fRDcw4Xme5Q8wEPoFq0YJhgc+8R6CqfvOCeNukYb7vnKDoKMCm9bDRsCHRxIwa4tcEdO4WPxrX3
MNlhEaSJoHNb1PHj5T6TcJbU3MomB/TASfLRdOw8cADNKa+VfkAVQ1asPAlvSXOsQC1ZKb0zrR3I
EqC1fXnD1NrR/iRwpZUEj558gnNiMb6Na5caTul3QoFm+VFbsE9wg2pD7PhSHQR366UG0XT6glki
hieQtLtHvHIBsHsoLujtQQZRfIITArMzg9qjtkZcVScESgY6eyQ3BqTwhU8+LLVnFn8YxzheaW9e
R6zTURZfRshrQ1u0FACZJL6NUUfPFOkP0ei5o/eERpc+IPeR/bDOHRC9dQ+w3WHRJC9LU5D8o029
AVBF6s2h+LzXCmHtQQkfLWq37+penlCuQm4KCpquUNs3qf72Ps4PjdII85beTXBWD4FVoxj0wW4Q
oBWK+GIPtPXTJaQBeQGBvGDDeHtWC4AtwKchWP8Vo5fIB+C9boCgRaE/MClCbFuYLYjrFBqgHtVp
7+89Qw+KBVhm+IILZAtttWkL+rg8oNdI0tUk/xlsJJQxuOSuRH3C0n+SbrMtHX4wYjdS0lucP+ZN
xfDDI+pJuI8m8HcPRFg7QDTSuAWdfWK6pOmkG2bx0Vsglt9QCmr3wzt+Zky1nXED2iSoSeSI/Vfq
AH0N0Ho4QPtox1Bz+PaCBQyhDmlw6BDU4ff2Ufz8hj6Kgcr/Bk3SUwt28ftR/6N6rUaHsK6QDUFx
E+jKARwbBR/LhrVJpb6rVVCHD6IPfQDvhLN7gvN6hbbFpP7bPO6sEZZRt8YacpPAAJ276bq1Fyx0
2boHQ3hb8fKklUEh6VoFiPKjNR2ZreK34eU3pNmASQoGgBQhFxP4fvEA1vR/zmMmnZVDVQXly7y7
G0jZFrBcHH4X4NJB0DYbxNpB9hb7w3/zLQ8o+F3GZXffAp46+NSAsZPxyT/aEsRNgBIWG6CMNYa0
dKsBNOoT2yOlBQ9usfTa6RMbp7wD6wjqy/wT3ENwUATodj99omEdAmG90X6jESxJP/io2QFXtl9E
nEOSAmvST+ANGAL0sKodP1AuOutA6IGODPP48d2MTwDmnpBXQrutdX9bfkH7TekIXyw+OM0HK6Z1
8ZL9wMwfCNdtxfttIxIA2wXFF1zQg67fxlW3SWPDxDMkq6lVPfmA7jP0/B5ULeGdttndFQJzeebJ
cOvTZtVyzw8gbS1EPbhYL4EY46GDTwOTKbX52spt75P/klC4kHDnn8KsDkjBE380Lp46TLowQofv
AnpaABAMqd8i1F+mfMITfqEiNJn6Q2Fo6kM8Ugt1tomCdSjZp07ZeYL5N4V0/h2rndeVCy5tDZq5
yUbwUwi1LcGw4goEp/Q7G3z8T4324PBzvnegdFmnfvMEwUrzdJzh/cKmDEoCrOqvB4AT0pnuXcCH
K1558ClWGgxpQkFCpJCA8LbAXLIGPRUFazRPrpGzCMxzBLv2MFh6OtqjGrUfXg4eLL0hXVJfH397
XwBgku8tsU6lZRnQFRhasx0DtoBepAeA3AoRr9kBgu6TQm3nCocX7uqYKep6RD2FgImQXmHosakV
LQBhh5D1S1lv8SnenYCkgISE8Sb0QTRKixF6/hZrrL0ChAPyWIjbg+AUYe60mEyhNi+d3HQqk/Ud
oKIL/QhRZwkoDengR9YXkPtP5c+w15VbVBF6gh/Q8UEE72zf8Ixfc74HG7dboL3uYxmVLWgDd8MA
BOKaUyijGorAekDnTwTaevGlaI/yrMGePn9xfgB/Cj1tcIZ/1yr0vQ7qDAYaHB8l9IA+D/odgiCO
nSG8tQsU3aTm+uLYAWCT9ob5R587dKQjXjr6w5WPXXhBj1Iidw9utwngywnDIX9fhly5+BLvEvQD
CIDCwgzoxnNyRgHoPGNlNKWsvXLkeyhQpkke6W8nFwhaSEvvWR1+4rrSxJD3rlhirWyP+C7F23vY
u70SQRLQ6um10Cf1bjx84SSkbAFLt1HyAQAL+rVLUOTODAxNCKzKH/o5uhb1JOhRSoF6AwgK5j2l
gPkFew/Mj77oPzqVCMgt/+hnUPKfXWwe+s0Wvw7uDaASz3gR9jHtRvI/l99kjZUnoE/xsnC40D6w
2ILwzF9zGetgSPSDhpr7NDArPmoLQENR4QIMpgwyBqQLXR5qdxOAqBcI9hznrxbdGwCAopaT7N/d
ngSmAEvStN3X3kYDktoH3VwjZqPuDdIeeRnc+5hfspAOXnocmsxfyFmRdjofl6QENXKytsT8B1Q/
QF4UrABYgz3ws9J1QqA75SboeIekfvCLeQJCreCnNNEoBpL669OiEpZedf/xekE1weFWuFlBiX4R
c9v93g8A74um36dPWf7RSwfRVZYPBLVqs78rHc+H+wjzPVir8tAPyX506SW2V9Y7BBjflipcq7gL
qpuWrNBS3mm1yiZ0OxBa4BGC6Q/V7DdzOEhG+wApoGEdtlxl8VT74BADe3EpjuBi23lPW9OrJ9ie
LnVLdPi8z2RW9kDMIdowAW6/l4/AzB4zKznoJgCbEE8WIt6U6CYimCO/izsSmvHTNVe3CnFFFxOP
wp1787YiBhR+w9xK6VcF+h6aGFhffip7MHB5CJ0Y1AAPo/ym4PZJM1T5BBf0J0plfA46w2dCygWU
sbQEdLYPIj8hb6I3i9uj8MKgZj4j8fTAtOAINOLbSQYKwFv6uYamB7i6xvPH6CEQCmdR5XyVGsAe
kPrGfrDBDzPDiVAd0BoVgDuRpMracQAxB6HnvSuADk/2B1YnGO8HYLeQ7zfStBIHkP4MHH9oog8m
2yj6lG4Adr0jrkG/q+MXXheyXziGzlIObQuwVI1bgLUv9x43t5G3kRwITwMp4QABfwOzI5T3JMDf
a2Z5Ee5eqj9RjaVmDO7yk5wxHj/+jlh/90zEOgwgiHBeBj7BBgHNdjBbsC8tWAD7FOesK3xyJYAj
NMIEDO76m+s8BPxAgypi3435rzY+AP16CYzl1i//CS8UZkY9toG30IgMpJez/rQFLI2LoSumhU14
T6DV+Ef9d/J+lFSw5R+9dCjaB/Bc0qyytA6LTFtIMUFzkwpQ76AdQbxS4FB+dPoPdFDelhB6t8I7
CC8mZKZ6kSSQ+ICuE1cN/w3wV+6+SpQEFgvoFaeye0ScPm2SBYDQzCk7bQyC/CQsOqQItkyEB/ca
jKzagG5kGEPSrKx09rU2kHJPnkn0QXBLP7CiIEiDyrGDAMCkqriAQ9pTiQW0H27VR9kkfHfJx9DF
wCHVW1a4SxVlZQukSSWkv9BdlUVWIal/OS5TNBz3tsOxO3RLzmFbWbxQnO2BiB30XQCscDqD2gOr
E0gLPvpUDKGsLq2AWhgU6wdg+D4FgCXiNKDVd8sk3e7iTyE3BR2AX9zqa1oPG4l+3PA/hZgOtL56
AvkH2ESjosboT14P3Yf80UUHi+8L6Pw7ZUx29/PvYfzgAeHh8X5Wrz5WD78gNuYMgvCcn9If233x
MBjl3j3M5mLi8VF7APsPxJ/Ehl0H0+AC4P1iRrvvAPb/iFR4j5ToV+x/tCMgaayAEiYb3B2ge6zx
FaT0G9uW1jWO3kBfhQOaFAvH96iCkQ/L/idIa9wCeJzAuw+HPQkrV9QABYHgIikMdf1pAzx+q+Ev
uV5i3EBjMO0ra2/Tww1vB+MIxo/8E9z9JytnPHjgEBIABO5QPoEcsNoDcPC8jj3adRYaMrhnANvM
vgdkwg9g8qkvngeA5O9o5BrYh7f4jvXmU+8KrwukOQ4IoS8BheF9aiL7fPJdDsj4Ab9hPHgynz0I
P0C3K6EXwhehtLpDRgSo9KzZPzDtHVitIH3hXCsXHmcHYlMe/EpMNLDHzkz1IogGdBpta2oZb/kF
FBgUv9/bg4Et3kzo3sbYGQidheOs3NMxH7CxQMNwdktOiZAuvJnnBtJioti9u9YVAmmqCH9bur3w
B1jD4cX6zbY+9a4jKjmpZNEnjpuL1GMA4+Tnn+DUXc8a4GwP8eRoWQKPqTpwnH+Q4Ni9YN0L8ya4
R87M7dUGxAKRMf5b7dzxfmE1oLlFgMA+c/NhCtgJWsLa6KAdtYMnoZE3b8DyDe7IzVQWrI0HjCLm
EtBXU/FS9UTRP7c9uJuek2+YQtpksiDqk6YNpdOmlV0behfC2bgzwZY5mCu7hKUFZLN02S4+WvYJ
6o+IZSP+wT1yBCKNJj0mnHSrAbGqAxnIPFhv2lWMQkVy0jTUuPY25WxA+qRfiz5xgC5EcaWZQXgO
rJm2jSd8KPYsMIbiCa85sAhEF5BvuDS95BeMBy8oLphMRO81XnjcXFya/tBVcgYoBdZMJmlaTHva
kbDS/MMaK5Y9aY49NCIMacF6dmY+m1p/0k54vQkxx4ySLm1nJGjRA5WVf3TkZiT8dRDW33WhD8+4
K4mjDSkblDydWSjZdZAt7cRSzjGiKRnULvccfoEFMYRi12TkkbXmNaPxBn0oi4+67dSw0roNbna8
nvybQgpiWDWdsFHQmlMMPLXo9oheHXykI31xN4JT82VUZXfZJ1shJdtwdJdoHX39hZZegra8dMEd
uxmi1waKQch7KIiFJqGHnF5uBRy+o7KsPTzvrmyNbhAAfBfCNQd7DrFREwC6ceTEnSS1w5MA7qtJ
61GbvE9LQigZtHmPa4Mr3xOHPtCLD4mIde0EscBgCWFbsUZ98Dx6fRoRAtAs8anBlSswN+sWEKuE
hBrv7j4dXTFxJZRJWT88TSWOrfAqQnr6esWl3P36SxyXUpWDOkwBs5567Q4mr5Q08wlP9ZlJqmAq
A6wEV5sDqtZugGDZCGRTrV1ckPCOX9KsJgUIF1mfiDUxnPKW15w8Hkhg+ghHsJavObYnrRcJbKPq
ShtARzsoWOf8oep39awS+g3M+i+RBLtrAZx5ECkkMaV0Xz76OWwf4OwjBpS2lhwexcMbkibsWz0g
6bwGMqW35yiMtDagdaM0pRP22tDOP0ccmNSAmPnyDOIB6iCvFCtRrQuYJbyOxB6Y6cHoAUWlEKEU
a639BKlDCBRu9nvfKLCbP7A+AOL/4QORyC0uvrzzFROosweP+WCIe1h6WyFdeaEYNIm9cJVI3Mdx
sEslUmXxUBlgGkk1X6kVw9P85oJ9oa6iXLsPVk/rfNI7+IX0bypREgEdvI/+o6BQ4SGQpiuVAyce
gK2PQNCTI/88QdU/Yn+Wf/zH4okez5L59HixSlZJvPzTOs5u38fL9Xy19Q++PkArluFuX03/8B2u
IfQK6k/Pbm/iYvDiz+TnP16k68VKvvoySRc5GXfllzLTyo/qb5cbf1wuPl9X+V3VfzquLlVNzP3G
/ePLJM6i7GJ2m//itlzV2+g6/sN342gRTaPvKiuVyO/9JP/wnZplRTc8NOpJFseLebSYuqFkCyXb
Zx34NP5bcpG6cWRUHlP3o2zSbvOdRMli1XrHPmVxi2m3TpO/rmOE2A2di4A077Mu4MdFsoqnrckq
WsVLN1w+utib1tHHDJBF89bhdZwlF+pYUbcClfvqNzCZO7X/0NGOoyw5P48jtTVEcnt0niAzvGX8
JgG+46z/2g12cvz035fTyfc3X78aaocLXJ3//9mdPIrnyefY7WUhHO6n3WV8nC5XUet9TSyEmuOr
Z/ZIkTietybR/GM0TTM3mExacFzWoU/W3JPraK5EWeqfrAO/TBfTdRapK5h357QO/JYNzqLLtZpx
3vnMOvI7VPW1HlYqax8etiqwx+WL8ctcuBGd2ChDB8+BKSSNtwcD8/tZXc3261f9a7f2imGgdMGT
fl/ueS7khErUQDsolfCsgsP5JQ+IkjUPeuJwcZnWbvI28S1Mu4feo6N0tfzEzXAjyaEIPOvha/GI
ceNFot44AQWYB11n68U0cQPJXCXyYR12PIuUpSURTOuY7+Ob9fk8uWilP7VWs7g1Tjk9N6xMXFwY
65c8j6/Tiyxa8TXbv8+DBI6xebNUm3VCVGxdxzi9TrNUPSaDh4yhRz6sd+bcT2LNLe72yE1YjgGt
ap9+dBO3PsTZVBkdUmpt3ZjnPyfn6XqlJF6oIK3jHl/e3qzcMLINwjZsHvSvWBspem/eOlkni1jp
lKEHMTnOklWmh5VaPvO8V7MkvdHqWnKv1nHPuPYn0fW5HlnQEdaRT6JzfQn3PRzfyaz2DEh01TzT
DUHA17EPO/7yX6u4Nf3Nq49pkqlbR32jffjX8eJWSW/ehcy6F2+S87pVQFmGfbZv4mW6mqnHhdZZ
HsZNzmu7IFUU1l04JV5yGS2x8t1Yon86Pp6R0+g2Xa20OAw8XORTHKhPSgfnDPX2nZjXBvVwi095
SC9qIR6hULRPdo32TdbqkYZPx9fI0UKrybwVoXnS6WfRv8Si3DRzWRM6RevQbxNMfDdMPqqPJyMf
tbYRQnxnnW3xHrePkuUyWrvh8llLtNk6+vsvf18viNe6kYqBPWzyezwTHV3NOTCs853EtxezeD6v
RRCl6NY8NNbarHWYG5xuNNkOYLzux91DUJN4EV9GczdQPq6USZsnLYHbqPUmThfqonSlEtc8eEr8
SYt03s3OPO56qoOoeVWRddSzVHtpeW9s66CTL/+Rts7S6y9/z4Pj77Iv/7m4SG70XgvNgfWLzriG
y9peS42ledxo8bmuoIGm2Af+8XLjgguCyjrfo3V2lSyi1otoqcwicHP2wUn8JDWbPu9UYp30MXGY
VbJQJkFeLWYd+C8bPkjePN48bHJ9Hp1/0lIsuV/rwJNch0427rcUzFrHPkqy1hnGnFKiZF3tIx+e
38bq7EbUwcCoSVcBqIXALNKAdNu3NEVcf5loM0VltFZ/TCSWIPiCU9hIt+oobHpBimvL36jM6DfK
326+1KNNl6xc8iOjToeLFdliYnLag6QirX78Txy3rtkbnNKnjXi8zlL9CtEJaTP4+bRB36aZWEAN
GdQcAlC7wU8b+3C9lPxs7YUjM2nc2kLjNMw5bxBuO7Yf5CboGYPu3u/DuggDCwXaaB+hONSa7Wn7
8i5aRZdp/VuGgqEBeNGXTmh0PnowIIlf96j8NTIT1QRRGunBuQEqHS2X12Y+9Mo+9ouOornEtTcz
/U2Jsdrure8xJI/9ulOCKDfpirddXVvqjcFagzUc7lFWTamZNAnRR7XLl0WXsyw+dyOJIU+H7pH8
b1+K16EhzzlfzV90hzZovY3JQmSCKWFHinHla6XSBJgxvO9wMtD+CQSS+3WDn1Js5rd7pfp08LWj
iKrz354FLVJdCjvhnskH82rRLAMV4zZT9rqzccsrovPI6ze+vcl0DMZHcOck+hxx07LkRs1XUOVf
FcFHTvhVpr20jnQyNw+6zKJYmXCUfHsYNov+6kbJD0xqq61z/T7Nao4qjGz2YV+vP0WJSuHQ4sc+
7Jv4PFrUIjk+HL0frmti4MNR+BPPno7BbT6kT79ik2g9TVqHWVR38oRrxCoNk1vyY24YkTEIq9yP
DQr3kZesRMXJnFvH1wkZ4VpoS0gDrFP/c7xctY6ixZUbKp++j/zpP8XXsdKUXUFRW+f7Nm0hdL9Z
tupASjq+20c/AYqxaE3W59MEmzS5UFcR4LoPtUw457z1arnxaAO0Qt8deNijw/N163S9VBJZju5h
j/75/fHk+P2H4+f/0hLhiTM2rC7/GFh70C7jIAs9t3D6bNjy9Stcfb+PMZQFsPzLeMmFe+Se/yqy
WHu/yrP9/+AFz9H6Wi95eEsOFyAaMyVbHiLsuQ+o5yrsuFZtAWj0Mllfu4Fy3ebhgh2lSzY2D/u+
jLPP8WX6kcCk+hYPrwqTj2pmYXfrNXoEhms9vwSurKYrJd7WvX4eL66jTL0jPhT+q4xt0Jh5H5m+
4+Wq7loTKjNvwvhzfDHTe+sj0/ci2SgcEDow65G9iLI0bnqLHvSHH2m+vMBHuIjdJOXq7Xu40SfJ
ObGimoUoTZSse3FCccxiGd+6kWTC25HE26/bSZxhsOhhfewDxSR6d6VWyboJ4ywlW6FUAxFu+7gv
1wt0jtqEjo/c6auLDeUAN6R9vq9W0VzPVsj6rbv7fZzVBAzeNw/DYrICktHGNv3g7CO/iVYfa9Lg
I5H3JlnN1nXThBZ29glP5unH6Ko+ZQ97/CZBr6/iBfZuLfzjI/n4Zv23+BpIaHbptkC0T0cKza0y
d5rOp+yJGygfVzpv28ddRHVAkocrAihrpSc79HB6XwmTwjxi3wgyI58irSt8PM3vxBOduunlx+bD
NXxHHmddQ5vkjais8vAeQEjN2aDO281/9yCI3GiKDpRM5N2jrROe5FozSxYaS+DD65jc1GLEOTOy
ecIfIxy6TMkEjDketvhTPNWPR9dHiHTyKVl9LpITbo4ixjljqnUvfrySMLwyLslTua/ZXdrKkNvr
ZHE5TbXbuJlAXt/nox5pEn+Qog7kbkz9tJtsvicP5mceOfhpuuCBii8zLdA+vJpJnNXDpj4g+gTB
YqmkOa1FkQdeYulFyvo0uoindU+vA3TDw2P1Ol2mH9VuQ9QMk8GBO9vdBfHLv4n6b3LNYM6BH4du
n3T5IObZo7vltq/7hqE1wUf8CiNrjWAQutKEexK8mb/Kk/jpkgIXgvVahXiwGQ95u86j5Gc9sAen
6jAjL6INGg92Pimcy3k0jZczJ4P5w+JhI05vIwnsqWF9THi2rh+ah7DIEaWkGrAn1NxWc4MKyfN0
qs/MhyM8yZLWG3Jvyrr1YWiQxNDxaB9eKuwAl63X8p/J4Xu3qblnIi0srXv8irzCIq6BkDoAQ3yM
rI+u4wMB/310o1UD9JX2ub6+zS5vP9fVGYBT+9CFPfQ6rdVawsVtH7uA2jWM7UEwXgNjuZptbomH
e/0m0uXJmFT2vcDijNKNKyL0adYrgoUPV0BNln1wlRB1mSYfNbqgIzzc5hlTY3dbv9M+qpLfxje6
ZKYz8nB076IMd2HeZHZ3pMGsdTveEZvcEGQfyYt30HwlNze4xEs3y/z5F44966QnOMPRDWrDDZWP
LL2GrSOfzaKkHuXqSn8B88DRz8nmTucdLOxDJ5SvuSkWNpaPGVPbImZhXTpy5mnrnH/8fB43bIeP
8PKHJF5BwKP2w4eq+wH4Tfqx9WoFN8hN6/etYygI0tW6vJnVr4M1cc/DAZRf+Hq9iJYzykl+33L/
N2n6UggLPZjWkxtAXfPbJn0DTZAP2+c0mU4JshxHy1V10wrI7dfvGVrkUbjxctcms+QKlPWCXbv7
vwXCqfqlxAIAW2+NVmxPqUrl9m3EAWXJ/H/+9d+XV/LTSXZLDTozeAmNwnXkTk3pQ2oKhjQQdZPa
PTxzlkBt0qZEX9elj+ho0hNGY+uNpSb0Krpy4r78/fMkSm/xl5LWn6DKiXTMaTQYdUcevvR5ejVN
2cCz6Ao3MtGsWrRYp/DAw+G9jtZJliiYCC1f9mhp6MFWfBe150n7AgRGe7lcu3MofJT8OzycPYmD
y4aRPeigN9HNalYza4qt2Wp7fMMQn2M5tIb5qkuQm/kQ+k991/EdWnC76jjM1ueROj33w+7KgNKw
BGq7HA52FGXnlDi6QXP7wP1g+YbLdTLXLGE+DDCZLQSFSkf6CIwLR85RNIOYTw3tw0EeR7ckGpte
TB/mzLgmHQMP+uJ5ek39r64b9GE8uHGbGbB8eG8Q1tZ5cH3koKGvnEIju9ZFij4oK15SPJG461Zo
fQ/v4vfIce38IPJ2X7P7rT6NMqkMr/OY+OBIk1zgUugflNXX8QHrfwdObpUKZaqyQro+4PcF4/Dr
ZLVa5tr0bfwx0RrEh6lffMub9YWOpHS9aD4ABck0mubTP0vPKeB0gpK/BT5QWWf4isX+jJHLdNmk
DGmY7r53dwEtNupDAowTImjJRwrnYaEVNkINPlikjoSMaDlrfUiyy6RRyVNXYF/Xj5MHv8FDGPco
XUQ1CrOuD+bfMXW6RBfdFuQi5cP0n0TaKqINnfsOg/gIffjxmpBGnWGq6wMTXUgnJsxq9uXv8/j6
1s1YdmXgAwVK5GsFOIFv0PAYacjrwdwvFlC8Aq3fFnDp31UXQc/nkFPKTRXiyjAX0XliL4BfxAk4
iVP0izLSfUR336+XtVB310cs4OzLf8N7c6vDr9sLNqo7ee8hNf2rb/ZnIdX/VWINUGUbPBUdD68F
mbmf0vlVQ5xxCBSKFgIHdM3s9PdpirudErTphH+ZOrqCVsOqAfDh76NnunPIt2KTyS5lRjqh7iM4
e0Qyr4av91FEfpRFnzUVknRSvt/U3bqBjEkxKR3kI446TudpnUrXR/rg+AIfUzde8NER5QUO8cVM
eJBrpLo+gOQvovnVV0F/Hqz5kzVAHvXoEXe1y8WEKDwZICUaHR/1Y5KMJaymzLq8aZxVkt/FmQ4N
b1eq2wOLP2br+mS7Pm7IByC9n+m6ow4OZpdtB/ftnoEmHqRf4aNQUGFR+x5dp+pwfHgeRxQN1sPI
HhzfiajbtNGx9oEwGqcSjfjt65hWPYvL3zXFJXxECXIgk9AO4DqJIm76Hh8lTuM0dTaZCkINtmZj
tquLF8nPibvC4q/6QK+8oIxDSEJcI60cWp9cZJuwugd7Uj0y9Vu+hdQp3W7A9h7sqfW08XNkmRy2
hJ/uSPgENVmjvBq47dw9YEFgWiEZfPDOvIwp2SklNF/D6cVzgkNz929KsmCisK/iNenVc0IubiQR
r44PHtrxLAOfQk6nwVHpbHdIt1+Kt/Gn1jiaN9Rr+ChieZvUCMN9lLB8iBa0x9DmhI/Y2dsI4Is6
QR93Vjb4LzHoiVploTTkNFtVyeqCmGfj4wJ9oIcviG5IssoSNvuQdPyAB+Z1GnUP15FHaklSvxlU
uMkeun5yUVkRRnwZz0nW/UPrcEmwfglte5GBkBtLuhRgzHi9mCk7BVZH+6GcpVfYpkpSuz5MiTOg
rnq2PmDKZ2tqKGuT9SCZf+Z4kyIj82K9AkHm9jWPz/vIIW8YmbTJdl+y+3s3FsyoZPPcpXVDFhH0
0d5oBI0kDWqBzvQHPqqay/rKSd7ok36iizRr/bAGAoe92GjGjQR2tAeXFK3BDyBW3d5w6Bs6Pg3U
rFbHp7qaMpxe/afjEvqSh3B/mShfE3fqr3CVDcStv75VNvHEBrbKr0r7XR9r+YuLOWb2H/8XAAD/
/w==</cx:binary>
              </cx:geoCache>
            </cx:geography>
          </cx:layoutPr>
        </cx:series>
      </cx:plotAreaRegion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4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dk1">
            <a:lumMod val="50000"/>
            <a:lumOff val="50000"/>
          </a:schemeClr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3" Type="http://schemas.openxmlformats.org/officeDocument/2006/relationships/chart" Target="../charts/chart3.xml"/><Relationship Id="rId7" Type="http://schemas.openxmlformats.org/officeDocument/2006/relationships/chart" Target="../charts/chart6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4.xml"/><Relationship Id="rId3" Type="http://schemas.openxmlformats.org/officeDocument/2006/relationships/chart" Target="../charts/chart9.xml"/><Relationship Id="rId7" Type="http://schemas.openxmlformats.org/officeDocument/2006/relationships/chart" Target="../charts/chart13.xml"/><Relationship Id="rId2" Type="http://schemas.openxmlformats.org/officeDocument/2006/relationships/chart" Target="../charts/chart8.xml"/><Relationship Id="rId1" Type="http://schemas.openxmlformats.org/officeDocument/2006/relationships/image" Target="../media/image1.emf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Relationship Id="rId9" Type="http://schemas.openxmlformats.org/officeDocument/2006/relationships/chart" Target="../charts/chart1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37629</xdr:colOff>
      <xdr:row>2</xdr:row>
      <xdr:rowOff>119474</xdr:rowOff>
    </xdr:from>
    <xdr:to>
      <xdr:col>36</xdr:col>
      <xdr:colOff>479778</xdr:colOff>
      <xdr:row>21</xdr:row>
      <xdr:rowOff>65850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7D162CF-DECE-C916-C34B-E089469CA6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602074</xdr:colOff>
      <xdr:row>72</xdr:row>
      <xdr:rowOff>63031</xdr:rowOff>
    </xdr:from>
    <xdr:to>
      <xdr:col>35</xdr:col>
      <xdr:colOff>714963</xdr:colOff>
      <xdr:row>87</xdr:row>
      <xdr:rowOff>125120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DA44292-0E0D-239F-4C84-44A9099BD9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442147</xdr:colOff>
      <xdr:row>45</xdr:row>
      <xdr:rowOff>142991</xdr:rowOff>
    </xdr:from>
    <xdr:to>
      <xdr:col>32</xdr:col>
      <xdr:colOff>423332</xdr:colOff>
      <xdr:row>66</xdr:row>
      <xdr:rowOff>75258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8BABF907-C1E7-2B8D-DF09-A4F254FE28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197555</xdr:colOff>
      <xdr:row>121</xdr:row>
      <xdr:rowOff>67732</xdr:rowOff>
    </xdr:from>
    <xdr:to>
      <xdr:col>11</xdr:col>
      <xdr:colOff>357482</xdr:colOff>
      <xdr:row>147</xdr:row>
      <xdr:rowOff>122296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20" name="Gráfico 19">
              <a:extLst>
                <a:ext uri="{FF2B5EF4-FFF2-40B4-BE49-F238E27FC236}">
                  <a16:creationId xmlns:a16="http://schemas.microsoft.com/office/drawing/2014/main" id="{8C330DD7-D894-2D07-BBA7-F437E09F282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451795" y="22196212"/>
              <a:ext cx="8138067" cy="480944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32</xdr:col>
      <xdr:colOff>526815</xdr:colOff>
      <xdr:row>22</xdr:row>
      <xdr:rowOff>18815</xdr:rowOff>
    </xdr:from>
    <xdr:to>
      <xdr:col>46</xdr:col>
      <xdr:colOff>498592</xdr:colOff>
      <xdr:row>45</xdr:row>
      <xdr:rowOff>94074</xdr:rowOff>
    </xdr:to>
    <xdr:graphicFrame macro="">
      <xdr:nvGraphicFramePr>
        <xdr:cNvPr id="21" name="Gráfico 20">
          <a:extLst>
            <a:ext uri="{FF2B5EF4-FFF2-40B4-BE49-F238E27FC236}">
              <a16:creationId xmlns:a16="http://schemas.microsoft.com/office/drawing/2014/main" id="{444F518B-BD98-0DB7-FE93-54E4283160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329260</xdr:colOff>
      <xdr:row>97</xdr:row>
      <xdr:rowOff>0</xdr:rowOff>
    </xdr:from>
    <xdr:to>
      <xdr:col>29</xdr:col>
      <xdr:colOff>564444</xdr:colOff>
      <xdr:row>118</xdr:row>
      <xdr:rowOff>84667</xdr:rowOff>
    </xdr:to>
    <xdr:graphicFrame macro="">
      <xdr:nvGraphicFramePr>
        <xdr:cNvPr id="22" name="Gráfico 21">
          <a:extLst>
            <a:ext uri="{FF2B5EF4-FFF2-40B4-BE49-F238E27FC236}">
              <a16:creationId xmlns:a16="http://schemas.microsoft.com/office/drawing/2014/main" id="{A27AB8EA-BD67-26D4-1E34-1E28FFA247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92</xdr:row>
      <xdr:rowOff>86549</xdr:rowOff>
    </xdr:from>
    <xdr:to>
      <xdr:col>2</xdr:col>
      <xdr:colOff>2126074</xdr:colOff>
      <xdr:row>107</xdr:row>
      <xdr:rowOff>148638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35E7663-9B9F-A7AD-2BEF-BC0E646C69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705555</xdr:colOff>
      <xdr:row>109</xdr:row>
      <xdr:rowOff>112889</xdr:rowOff>
    </xdr:from>
    <xdr:to>
      <xdr:col>7</xdr:col>
      <xdr:colOff>338666</xdr:colOff>
      <xdr:row>124</xdr:row>
      <xdr:rowOff>174978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05B80C4D-B3FE-495D-BBAF-AB6CE510E7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93</xdr:row>
      <xdr:rowOff>57150</xdr:rowOff>
    </xdr:from>
    <xdr:to>
      <xdr:col>4</xdr:col>
      <xdr:colOff>685800</xdr:colOff>
      <xdr:row>111</xdr:row>
      <xdr:rowOff>38101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4" name="Año pedido">
              <a:extLst>
                <a:ext uri="{FF2B5EF4-FFF2-40B4-BE49-F238E27FC236}">
                  <a16:creationId xmlns:a16="http://schemas.microsoft.com/office/drawing/2014/main" id="{E676876D-DBEA-4403-8C93-5130FF8314B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ño pedid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0500" y="17792700"/>
              <a:ext cx="3695700" cy="340995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0</xdr:col>
      <xdr:colOff>174173</xdr:colOff>
      <xdr:row>0</xdr:row>
      <xdr:rowOff>152398</xdr:rowOff>
    </xdr:from>
    <xdr:to>
      <xdr:col>3</xdr:col>
      <xdr:colOff>468088</xdr:colOff>
      <xdr:row>15</xdr:row>
      <xdr:rowOff>141514</xdr:rowOff>
    </xdr:to>
    <xdr:sp macro="" textlink="">
      <xdr:nvSpPr>
        <xdr:cNvPr id="3" name="Rectángulo: esquinas redondeadas 2">
          <a:extLst>
            <a:ext uri="{FF2B5EF4-FFF2-40B4-BE49-F238E27FC236}">
              <a16:creationId xmlns:a16="http://schemas.microsoft.com/office/drawing/2014/main" id="{5D175F49-93FC-2F8B-1211-25DFF62EA8F5}"/>
            </a:ext>
          </a:extLst>
        </xdr:cNvPr>
        <xdr:cNvSpPr/>
      </xdr:nvSpPr>
      <xdr:spPr>
        <a:xfrm>
          <a:off x="174173" y="152398"/>
          <a:ext cx="2677886" cy="2764973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 kern="1200"/>
        </a:p>
      </xdr:txBody>
    </xdr:sp>
    <xdr:clientData/>
  </xdr:twoCellAnchor>
  <xdr:twoCellAnchor>
    <xdr:from>
      <xdr:col>4</xdr:col>
      <xdr:colOff>65313</xdr:colOff>
      <xdr:row>1</xdr:row>
      <xdr:rowOff>108858</xdr:rowOff>
    </xdr:from>
    <xdr:to>
      <xdr:col>8</xdr:col>
      <xdr:colOff>21771</xdr:colOff>
      <xdr:row>10</xdr:row>
      <xdr:rowOff>97972</xdr:rowOff>
    </xdr:to>
    <xdr:sp macro="" textlink="'Tablas dinámicas'!B5">
      <xdr:nvSpPr>
        <xdr:cNvPr id="4" name="Rectángulo: esquinas redondeadas 3">
          <a:extLst>
            <a:ext uri="{FF2B5EF4-FFF2-40B4-BE49-F238E27FC236}">
              <a16:creationId xmlns:a16="http://schemas.microsoft.com/office/drawing/2014/main" id="{58146D1F-ABF7-BCE4-03F9-790DA4007060}"/>
            </a:ext>
          </a:extLst>
        </xdr:cNvPr>
        <xdr:cNvSpPr/>
      </xdr:nvSpPr>
      <xdr:spPr>
        <a:xfrm>
          <a:off x="3243942" y="293915"/>
          <a:ext cx="3135086" cy="1654628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11D937B1-6CA4-4809-8280-B48FC4A41080}" type="TxLink">
            <a:rPr lang="en-US" sz="6000" b="0" i="0" u="none" strike="noStrike" kern="1200">
              <a:solidFill>
                <a:schemeClr val="bg1"/>
              </a:solidFill>
              <a:latin typeface="Calibri"/>
              <a:ea typeface="Calibri"/>
              <a:cs typeface="Calibri"/>
            </a:rPr>
            <a:pPr algn="ctr"/>
            <a:t>903</a:t>
          </a:fld>
          <a:endParaRPr lang="es-ES" sz="6000" kern="1200">
            <a:solidFill>
              <a:schemeClr val="bg1"/>
            </a:solidFill>
          </a:endParaRPr>
        </a:p>
      </xdr:txBody>
    </xdr:sp>
    <xdr:clientData/>
  </xdr:twoCellAnchor>
  <xdr:twoCellAnchor>
    <xdr:from>
      <xdr:col>8</xdr:col>
      <xdr:colOff>195942</xdr:colOff>
      <xdr:row>1</xdr:row>
      <xdr:rowOff>119745</xdr:rowOff>
    </xdr:from>
    <xdr:to>
      <xdr:col>12</xdr:col>
      <xdr:colOff>195942</xdr:colOff>
      <xdr:row>10</xdr:row>
      <xdr:rowOff>119745</xdr:rowOff>
    </xdr:to>
    <xdr:sp macro="" textlink="'Tablas dinámicas'!A5">
      <xdr:nvSpPr>
        <xdr:cNvPr id="5" name="Rectángulo: esquinas redondeadas 4">
          <a:extLst>
            <a:ext uri="{FF2B5EF4-FFF2-40B4-BE49-F238E27FC236}">
              <a16:creationId xmlns:a16="http://schemas.microsoft.com/office/drawing/2014/main" id="{694835B9-EFD1-43F4-8C86-8065C2A8ED1F}"/>
            </a:ext>
          </a:extLst>
        </xdr:cNvPr>
        <xdr:cNvSpPr/>
      </xdr:nvSpPr>
      <xdr:spPr>
        <a:xfrm>
          <a:off x="6553199" y="304802"/>
          <a:ext cx="3178629" cy="1665514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51FEAB97-3583-42AF-B469-0F5D73A60E0E}" type="TxLink">
            <a:rPr lang="en-US" sz="6000" b="0" i="0" u="none" strike="noStrike" kern="1200">
              <a:solidFill>
                <a:schemeClr val="bg1"/>
              </a:solidFill>
              <a:latin typeface="Calibri"/>
              <a:ea typeface="Calibri"/>
              <a:cs typeface="Calibri"/>
            </a:rPr>
            <a:pPr algn="ctr"/>
            <a:t>903</a:t>
          </a:fld>
          <a:endParaRPr lang="es-ES" sz="6000" kern="1200">
            <a:solidFill>
              <a:schemeClr val="bg1"/>
            </a:solidFill>
          </a:endParaRPr>
        </a:p>
      </xdr:txBody>
    </xdr:sp>
    <xdr:clientData/>
  </xdr:twoCellAnchor>
  <xdr:twoCellAnchor>
    <xdr:from>
      <xdr:col>12</xdr:col>
      <xdr:colOff>348341</xdr:colOff>
      <xdr:row>1</xdr:row>
      <xdr:rowOff>141516</xdr:rowOff>
    </xdr:from>
    <xdr:to>
      <xdr:col>16</xdr:col>
      <xdr:colOff>152400</xdr:colOff>
      <xdr:row>10</xdr:row>
      <xdr:rowOff>130630</xdr:rowOff>
    </xdr:to>
    <xdr:sp macro="" textlink="'Tablas dinámicas'!M26">
      <xdr:nvSpPr>
        <xdr:cNvPr id="9" name="Rectángulo: esquinas redondeadas 8">
          <a:extLst>
            <a:ext uri="{FF2B5EF4-FFF2-40B4-BE49-F238E27FC236}">
              <a16:creationId xmlns:a16="http://schemas.microsoft.com/office/drawing/2014/main" id="{2AC5A950-02CA-431A-9D38-2D4420E8DD22}"/>
            </a:ext>
          </a:extLst>
        </xdr:cNvPr>
        <xdr:cNvSpPr/>
      </xdr:nvSpPr>
      <xdr:spPr>
        <a:xfrm>
          <a:off x="9884227" y="326573"/>
          <a:ext cx="2982687" cy="1654628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51ED0629-EE12-46A3-AEA0-090B604E77D9}" type="TxLink">
            <a:rPr lang="en-US" sz="3600" b="0" i="0" u="none" strike="noStrike" kern="1200">
              <a:solidFill>
                <a:schemeClr val="bg1"/>
              </a:solidFill>
              <a:latin typeface="Calibri"/>
              <a:ea typeface="Calibri"/>
              <a:cs typeface="Calibri"/>
            </a:rPr>
            <a:pPr algn="ctr"/>
            <a:t>340.619 €</a:t>
          </a:fld>
          <a:endParaRPr lang="es-ES" sz="3600" kern="1200">
            <a:solidFill>
              <a:schemeClr val="bg1"/>
            </a:solidFill>
          </a:endParaRPr>
        </a:p>
      </xdr:txBody>
    </xdr:sp>
    <xdr:clientData/>
  </xdr:twoCellAnchor>
  <xdr:twoCellAnchor>
    <xdr:from>
      <xdr:col>4</xdr:col>
      <xdr:colOff>185057</xdr:colOff>
      <xdr:row>2</xdr:row>
      <xdr:rowOff>21771</xdr:rowOff>
    </xdr:from>
    <xdr:to>
      <xdr:col>6</xdr:col>
      <xdr:colOff>424543</xdr:colOff>
      <xdr:row>4</xdr:row>
      <xdr:rowOff>-1</xdr:rowOff>
    </xdr:to>
    <xdr:sp macro="" textlink="">
      <xdr:nvSpPr>
        <xdr:cNvPr id="11" name="CuadroTexto 10">
          <a:extLst>
            <a:ext uri="{FF2B5EF4-FFF2-40B4-BE49-F238E27FC236}">
              <a16:creationId xmlns:a16="http://schemas.microsoft.com/office/drawing/2014/main" id="{EBF453BB-6E26-AB3E-E68D-462E344A5F1D}"/>
            </a:ext>
          </a:extLst>
        </xdr:cNvPr>
        <xdr:cNvSpPr txBox="1"/>
      </xdr:nvSpPr>
      <xdr:spPr>
        <a:xfrm>
          <a:off x="3363686" y="391885"/>
          <a:ext cx="1828800" cy="34834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800" b="0" kern="120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Pedidos</a:t>
          </a:r>
          <a:r>
            <a:rPr lang="es-ES" sz="1800" b="0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totales:</a:t>
          </a:r>
          <a:endParaRPr lang="es-ES" sz="1800" b="0" kern="120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8</xdr:col>
      <xdr:colOff>304801</xdr:colOff>
      <xdr:row>2</xdr:row>
      <xdr:rowOff>32658</xdr:rowOff>
    </xdr:from>
    <xdr:to>
      <xdr:col>11</xdr:col>
      <xdr:colOff>152400</xdr:colOff>
      <xdr:row>4</xdr:row>
      <xdr:rowOff>10886</xdr:rowOff>
    </xdr:to>
    <xdr:sp macro="" textlink="">
      <xdr:nvSpPr>
        <xdr:cNvPr id="12" name="CuadroTexto 11">
          <a:extLst>
            <a:ext uri="{FF2B5EF4-FFF2-40B4-BE49-F238E27FC236}">
              <a16:creationId xmlns:a16="http://schemas.microsoft.com/office/drawing/2014/main" id="{CBEE0332-932A-46ED-9A1A-DCAF68516172}"/>
            </a:ext>
          </a:extLst>
        </xdr:cNvPr>
        <xdr:cNvSpPr txBox="1"/>
      </xdr:nvSpPr>
      <xdr:spPr>
        <a:xfrm>
          <a:off x="6662058" y="402772"/>
          <a:ext cx="2231571" cy="34834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800" b="0" kern="120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Número</a:t>
          </a:r>
          <a:r>
            <a:rPr lang="es-ES" sz="1800" b="0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de clientes:</a:t>
          </a:r>
          <a:endParaRPr lang="es-ES" sz="1800" b="0" kern="120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0</xdr:col>
      <xdr:colOff>206828</xdr:colOff>
      <xdr:row>1</xdr:row>
      <xdr:rowOff>119743</xdr:rowOff>
    </xdr:from>
    <xdr:to>
      <xdr:col>3</xdr:col>
      <xdr:colOff>424542</xdr:colOff>
      <xdr:row>13</xdr:row>
      <xdr:rowOff>108857</xdr:rowOff>
    </xdr:to>
    <xdr:sp macro="" textlink="">
      <xdr:nvSpPr>
        <xdr:cNvPr id="13" name="CuadroTexto 12">
          <a:extLst>
            <a:ext uri="{FF2B5EF4-FFF2-40B4-BE49-F238E27FC236}">
              <a16:creationId xmlns:a16="http://schemas.microsoft.com/office/drawing/2014/main" id="{C8C78797-4FF9-71C7-55E5-D8802C69056D}"/>
            </a:ext>
          </a:extLst>
        </xdr:cNvPr>
        <xdr:cNvSpPr txBox="1"/>
      </xdr:nvSpPr>
      <xdr:spPr>
        <a:xfrm>
          <a:off x="206828" y="304800"/>
          <a:ext cx="2601685" cy="2209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ES" sz="4000" b="0" kern="120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Análisis de</a:t>
          </a:r>
          <a:r>
            <a:rPr lang="es-ES" sz="4000" b="0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control de beneficios.</a:t>
          </a:r>
          <a:endParaRPr lang="es-ES" sz="4000" b="0" kern="120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12</xdr:col>
      <xdr:colOff>522516</xdr:colOff>
      <xdr:row>2</xdr:row>
      <xdr:rowOff>0</xdr:rowOff>
    </xdr:from>
    <xdr:to>
      <xdr:col>15</xdr:col>
      <xdr:colOff>261258</xdr:colOff>
      <xdr:row>3</xdr:row>
      <xdr:rowOff>130627</xdr:rowOff>
    </xdr:to>
    <xdr:sp macro="" textlink="">
      <xdr:nvSpPr>
        <xdr:cNvPr id="14" name="CuadroTexto 13">
          <a:extLst>
            <a:ext uri="{FF2B5EF4-FFF2-40B4-BE49-F238E27FC236}">
              <a16:creationId xmlns:a16="http://schemas.microsoft.com/office/drawing/2014/main" id="{6CC9F57A-AA85-4FE3-9039-0E72881EADED}"/>
            </a:ext>
          </a:extLst>
        </xdr:cNvPr>
        <xdr:cNvSpPr txBox="1"/>
      </xdr:nvSpPr>
      <xdr:spPr>
        <a:xfrm>
          <a:off x="10058402" y="370114"/>
          <a:ext cx="2122713" cy="31568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800" b="0" kern="120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Beneficio total (M)</a:t>
          </a:r>
          <a:r>
            <a:rPr lang="es-ES" sz="1800" b="0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:</a:t>
          </a:r>
          <a:endParaRPr lang="es-ES" sz="1800" b="0" kern="120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16</xdr:col>
      <xdr:colOff>293913</xdr:colOff>
      <xdr:row>1</xdr:row>
      <xdr:rowOff>97972</xdr:rowOff>
    </xdr:from>
    <xdr:to>
      <xdr:col>20</xdr:col>
      <xdr:colOff>163285</xdr:colOff>
      <xdr:row>10</xdr:row>
      <xdr:rowOff>130630</xdr:rowOff>
    </xdr:to>
    <xdr:sp macro="" textlink="'Tablas dinámicas'!K56">
      <xdr:nvSpPr>
        <xdr:cNvPr id="15" name="Rectángulo: esquinas redondeadas 14">
          <a:extLst>
            <a:ext uri="{FF2B5EF4-FFF2-40B4-BE49-F238E27FC236}">
              <a16:creationId xmlns:a16="http://schemas.microsoft.com/office/drawing/2014/main" id="{8A5D199C-25B8-4AF0-A50F-9F19DBCF8124}"/>
            </a:ext>
          </a:extLst>
        </xdr:cNvPr>
        <xdr:cNvSpPr/>
      </xdr:nvSpPr>
      <xdr:spPr>
        <a:xfrm>
          <a:off x="13008427" y="283029"/>
          <a:ext cx="3048001" cy="1698172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40434458-89F1-4D15-BF77-0EF29DBE6E91}" type="TxLink">
            <a:rPr lang="en-US" sz="3600" b="0" i="0" u="none" strike="noStrike" kern="1200">
              <a:solidFill>
                <a:schemeClr val="bg1"/>
              </a:solidFill>
              <a:latin typeface="Calibri"/>
              <a:ea typeface="Calibri"/>
              <a:cs typeface="Calibri"/>
            </a:rPr>
            <a:pPr algn="ctr"/>
            <a:t>1.145.738 €</a:t>
          </a:fld>
          <a:endParaRPr lang="es-ES" sz="71400" kern="1200">
            <a:solidFill>
              <a:schemeClr val="bg1"/>
            </a:solidFill>
          </a:endParaRPr>
        </a:p>
      </xdr:txBody>
    </xdr:sp>
    <xdr:clientData/>
  </xdr:twoCellAnchor>
  <xdr:twoCellAnchor>
    <xdr:from>
      <xdr:col>16</xdr:col>
      <xdr:colOff>359231</xdr:colOff>
      <xdr:row>2</xdr:row>
      <xdr:rowOff>21771</xdr:rowOff>
    </xdr:from>
    <xdr:to>
      <xdr:col>18</xdr:col>
      <xdr:colOff>718458</xdr:colOff>
      <xdr:row>4</xdr:row>
      <xdr:rowOff>-1</xdr:rowOff>
    </xdr:to>
    <xdr:sp macro="" textlink="">
      <xdr:nvSpPr>
        <xdr:cNvPr id="16" name="CuadroTexto 15">
          <a:extLst>
            <a:ext uri="{FF2B5EF4-FFF2-40B4-BE49-F238E27FC236}">
              <a16:creationId xmlns:a16="http://schemas.microsoft.com/office/drawing/2014/main" id="{57DE6F6B-0FD7-4EFB-8A04-F79B6DE5F43A}"/>
            </a:ext>
          </a:extLst>
        </xdr:cNvPr>
        <xdr:cNvSpPr txBox="1"/>
      </xdr:nvSpPr>
      <xdr:spPr>
        <a:xfrm>
          <a:off x="13073745" y="391885"/>
          <a:ext cx="1948542" cy="34834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800" b="0" kern="120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Ventas total (M)</a:t>
          </a:r>
          <a:r>
            <a:rPr lang="es-ES" sz="1800" b="0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:</a:t>
          </a:r>
          <a:endParaRPr lang="es-ES" sz="1800" b="0" kern="120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0</xdr:col>
      <xdr:colOff>228600</xdr:colOff>
      <xdr:row>16</xdr:row>
      <xdr:rowOff>65314</xdr:rowOff>
    </xdr:from>
    <xdr:to>
      <xdr:col>4</xdr:col>
      <xdr:colOff>571500</xdr:colOff>
      <xdr:row>61</xdr:row>
      <xdr:rowOff>152400</xdr:rowOff>
    </xdr:to>
    <xdr:sp macro="" textlink="">
      <xdr:nvSpPr>
        <xdr:cNvPr id="17" name="Rectángulo: esquinas redondeadas 16">
          <a:extLst>
            <a:ext uri="{FF2B5EF4-FFF2-40B4-BE49-F238E27FC236}">
              <a16:creationId xmlns:a16="http://schemas.microsoft.com/office/drawing/2014/main" id="{0BE9EB6F-797E-4A6D-BA2C-4A666A4856DA}"/>
            </a:ext>
          </a:extLst>
        </xdr:cNvPr>
        <xdr:cNvSpPr/>
      </xdr:nvSpPr>
      <xdr:spPr>
        <a:xfrm>
          <a:off x="228600" y="3113314"/>
          <a:ext cx="3543300" cy="8678636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n-US" sz="6000" b="0" i="0" u="none" strike="noStrike" kern="1200">
            <a:solidFill>
              <a:srgbClr val="000000"/>
            </a:solidFill>
            <a:latin typeface="Calibri"/>
            <a:ea typeface="Calibri"/>
            <a:cs typeface="Calibri"/>
          </a:endParaRPr>
        </a:p>
      </xdr:txBody>
    </xdr:sp>
    <xdr:clientData/>
  </xdr:twoCellAnchor>
  <xdr:twoCellAnchor>
    <xdr:from>
      <xdr:col>0</xdr:col>
      <xdr:colOff>348342</xdr:colOff>
      <xdr:row>17</xdr:row>
      <xdr:rowOff>2</xdr:rowOff>
    </xdr:from>
    <xdr:to>
      <xdr:col>4</xdr:col>
      <xdr:colOff>419100</xdr:colOff>
      <xdr:row>18</xdr:row>
      <xdr:rowOff>171450</xdr:rowOff>
    </xdr:to>
    <xdr:sp macro="" textlink="">
      <xdr:nvSpPr>
        <xdr:cNvPr id="18" name="CuadroTexto 17">
          <a:extLst>
            <a:ext uri="{FF2B5EF4-FFF2-40B4-BE49-F238E27FC236}">
              <a16:creationId xmlns:a16="http://schemas.microsoft.com/office/drawing/2014/main" id="{AC200B10-4520-430A-87CD-2240BBA8A478}"/>
            </a:ext>
          </a:extLst>
        </xdr:cNvPr>
        <xdr:cNvSpPr txBox="1"/>
      </xdr:nvSpPr>
      <xdr:spPr>
        <a:xfrm>
          <a:off x="348342" y="3238502"/>
          <a:ext cx="3271158" cy="36194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2000" b="0" kern="120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Coste unitario</a:t>
          </a:r>
          <a:r>
            <a:rPr lang="es-ES" sz="2000" b="0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por producto:</a:t>
          </a:r>
          <a:endParaRPr lang="es-ES" sz="2000" b="0" kern="120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 editAs="oneCell">
    <xdr:from>
      <xdr:col>0</xdr:col>
      <xdr:colOff>323850</xdr:colOff>
      <xdr:row>19</xdr:row>
      <xdr:rowOff>152400</xdr:rowOff>
    </xdr:from>
    <xdr:to>
      <xdr:col>4</xdr:col>
      <xdr:colOff>514350</xdr:colOff>
      <xdr:row>59</xdr:row>
      <xdr:rowOff>171450</xdr:rowOff>
    </xdr:to>
    <xdr:pic>
      <xdr:nvPicPr>
        <xdr:cNvPr id="20" name="Imagen 19">
          <a:extLst>
            <a:ext uri="{FF2B5EF4-FFF2-40B4-BE49-F238E27FC236}">
              <a16:creationId xmlns:a16="http://schemas.microsoft.com/office/drawing/2014/main" id="{64CEA348-EA12-D054-C14D-B8A830215A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50" y="3771900"/>
          <a:ext cx="3390900" cy="765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65314</xdr:colOff>
      <xdr:row>12</xdr:row>
      <xdr:rowOff>130627</xdr:rowOff>
    </xdr:from>
    <xdr:to>
      <xdr:col>23</xdr:col>
      <xdr:colOff>438150</xdr:colOff>
      <xdr:row>53</xdr:row>
      <xdr:rowOff>96982</xdr:rowOff>
    </xdr:to>
    <xdr:sp macro="" textlink="">
      <xdr:nvSpPr>
        <xdr:cNvPr id="6" name="Rectángulo: esquinas redondeadas 5">
          <a:extLst>
            <a:ext uri="{FF2B5EF4-FFF2-40B4-BE49-F238E27FC236}">
              <a16:creationId xmlns:a16="http://schemas.microsoft.com/office/drawing/2014/main" id="{3A575ABE-B7F3-4571-8678-8E0127825F1A}"/>
            </a:ext>
          </a:extLst>
        </xdr:cNvPr>
        <xdr:cNvSpPr/>
      </xdr:nvSpPr>
      <xdr:spPr>
        <a:xfrm>
          <a:off x="4065814" y="2416627"/>
          <a:ext cx="15441386" cy="7776855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n-US" sz="6000" b="0" i="0" u="none" strike="noStrike" kern="1200">
            <a:solidFill>
              <a:srgbClr val="000000"/>
            </a:solidFill>
            <a:latin typeface="Calibri"/>
            <a:ea typeface="Calibri"/>
            <a:cs typeface="Calibri"/>
          </a:endParaRPr>
        </a:p>
      </xdr:txBody>
    </xdr:sp>
    <xdr:clientData/>
  </xdr:twoCellAnchor>
  <xdr:twoCellAnchor>
    <xdr:from>
      <xdr:col>6</xdr:col>
      <xdr:colOff>166255</xdr:colOff>
      <xdr:row>8</xdr:row>
      <xdr:rowOff>92530</xdr:rowOff>
    </xdr:from>
    <xdr:to>
      <xdr:col>23</xdr:col>
      <xdr:colOff>57150</xdr:colOff>
      <xdr:row>51</xdr:row>
      <xdr:rowOff>152400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3FE5C90E-D1F4-4991-B030-2654AA9E09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239486</xdr:colOff>
      <xdr:row>14</xdr:row>
      <xdr:rowOff>76201</xdr:rowOff>
    </xdr:from>
    <xdr:to>
      <xdr:col>12</xdr:col>
      <xdr:colOff>772885</xdr:colOff>
      <xdr:row>17</xdr:row>
      <xdr:rowOff>142875</xdr:rowOff>
    </xdr:to>
    <xdr:sp macro="" textlink="">
      <xdr:nvSpPr>
        <xdr:cNvPr id="19" name="CuadroTexto 18">
          <a:extLst>
            <a:ext uri="{FF2B5EF4-FFF2-40B4-BE49-F238E27FC236}">
              <a16:creationId xmlns:a16="http://schemas.microsoft.com/office/drawing/2014/main" id="{6F798EE2-8A62-409C-945C-B9F451D5789A}"/>
            </a:ext>
          </a:extLst>
        </xdr:cNvPr>
        <xdr:cNvSpPr txBox="1"/>
      </xdr:nvSpPr>
      <xdr:spPr>
        <a:xfrm>
          <a:off x="5001986" y="2743201"/>
          <a:ext cx="5295899" cy="63817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2400" b="0" kern="120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Beneficio por producto y canal</a:t>
          </a:r>
          <a:r>
            <a:rPr lang="es-ES" sz="2400" b="0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:</a:t>
          </a:r>
          <a:endParaRPr lang="es-ES" sz="2400" b="0" kern="120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24</xdr:col>
      <xdr:colOff>60612</xdr:colOff>
      <xdr:row>0</xdr:row>
      <xdr:rowOff>138545</xdr:rowOff>
    </xdr:from>
    <xdr:to>
      <xdr:col>36</xdr:col>
      <xdr:colOff>256308</xdr:colOff>
      <xdr:row>54</xdr:row>
      <xdr:rowOff>0</xdr:rowOff>
    </xdr:to>
    <xdr:sp macro="" textlink="">
      <xdr:nvSpPr>
        <xdr:cNvPr id="23" name="Rectángulo: esquinas redondeadas 22">
          <a:extLst>
            <a:ext uri="{FF2B5EF4-FFF2-40B4-BE49-F238E27FC236}">
              <a16:creationId xmlns:a16="http://schemas.microsoft.com/office/drawing/2014/main" id="{5ABE0611-03AA-4079-B766-DF05C8C5B76C}"/>
            </a:ext>
          </a:extLst>
        </xdr:cNvPr>
        <xdr:cNvSpPr/>
      </xdr:nvSpPr>
      <xdr:spPr>
        <a:xfrm>
          <a:off x="19624962" y="138545"/>
          <a:ext cx="9892146" cy="10148455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n-US" sz="6000" b="0" i="0" u="none" strike="noStrike" kern="1200">
            <a:solidFill>
              <a:srgbClr val="000000"/>
            </a:solidFill>
            <a:latin typeface="Calibri"/>
            <a:ea typeface="Calibri"/>
            <a:cs typeface="Calibri"/>
          </a:endParaRPr>
        </a:p>
      </xdr:txBody>
    </xdr:sp>
    <xdr:clientData/>
  </xdr:twoCellAnchor>
  <xdr:twoCellAnchor>
    <xdr:from>
      <xdr:col>24</xdr:col>
      <xdr:colOff>304799</xdr:colOff>
      <xdr:row>4</xdr:row>
      <xdr:rowOff>58881</xdr:rowOff>
    </xdr:from>
    <xdr:to>
      <xdr:col>36</xdr:col>
      <xdr:colOff>569768</xdr:colOff>
      <xdr:row>52</xdr:row>
      <xdr:rowOff>17318</xdr:rowOff>
    </xdr:to>
    <xdr:graphicFrame macro="">
      <xdr:nvGraphicFramePr>
        <xdr:cNvPr id="21" name="Gráfico 20">
          <a:extLst>
            <a:ext uri="{FF2B5EF4-FFF2-40B4-BE49-F238E27FC236}">
              <a16:creationId xmlns:a16="http://schemas.microsoft.com/office/drawing/2014/main" id="{95068E52-8372-4A29-89F8-E54B4FDBC2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241959</xdr:colOff>
      <xdr:row>1</xdr:row>
      <xdr:rowOff>97721</xdr:rowOff>
    </xdr:from>
    <xdr:to>
      <xdr:col>31</xdr:col>
      <xdr:colOff>730330</xdr:colOff>
      <xdr:row>4</xdr:row>
      <xdr:rowOff>187324</xdr:rowOff>
    </xdr:to>
    <xdr:sp macro="" textlink="">
      <xdr:nvSpPr>
        <xdr:cNvPr id="31" name="CuadroTexto 30">
          <a:extLst>
            <a:ext uri="{FF2B5EF4-FFF2-40B4-BE49-F238E27FC236}">
              <a16:creationId xmlns:a16="http://schemas.microsoft.com/office/drawing/2014/main" id="{0A6D06DF-EB0A-495E-B536-C44AE667428F}"/>
            </a:ext>
          </a:extLst>
        </xdr:cNvPr>
        <xdr:cNvSpPr txBox="1"/>
      </xdr:nvSpPr>
      <xdr:spPr>
        <a:xfrm>
          <a:off x="20701659" y="288221"/>
          <a:ext cx="5288971" cy="66110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2400" b="0" kern="120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%</a:t>
          </a:r>
          <a:r>
            <a:rPr lang="es-ES" sz="2400" b="0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de </a:t>
          </a:r>
          <a:r>
            <a:rPr lang="es-ES" sz="2400" b="0" kern="120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Beneficio por producto</a:t>
          </a:r>
          <a:r>
            <a:rPr lang="es-ES" sz="2400" b="0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:</a:t>
          </a:r>
          <a:endParaRPr lang="es-ES" sz="2400" b="0" kern="120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0</xdr:col>
      <xdr:colOff>0</xdr:colOff>
      <xdr:row>63</xdr:row>
      <xdr:rowOff>187325</xdr:rowOff>
    </xdr:from>
    <xdr:to>
      <xdr:col>4</xdr:col>
      <xdr:colOff>544286</xdr:colOff>
      <xdr:row>89</xdr:row>
      <xdr:rowOff>184604</xdr:rowOff>
    </xdr:to>
    <xdr:sp macro="" textlink="">
      <xdr:nvSpPr>
        <xdr:cNvPr id="7" name="Rectángulo: esquinas redondeadas 6">
          <a:extLst>
            <a:ext uri="{FF2B5EF4-FFF2-40B4-BE49-F238E27FC236}">
              <a16:creationId xmlns:a16="http://schemas.microsoft.com/office/drawing/2014/main" id="{7E7F02BF-1C55-46C4-BB36-DFF5A9501BDA}"/>
            </a:ext>
          </a:extLst>
        </xdr:cNvPr>
        <xdr:cNvSpPr/>
      </xdr:nvSpPr>
      <xdr:spPr>
        <a:xfrm>
          <a:off x="0" y="12207875"/>
          <a:ext cx="3744686" cy="4950279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n-US" sz="6000" b="0" i="0" u="none" strike="noStrike" kern="1200">
            <a:solidFill>
              <a:srgbClr val="000000"/>
            </a:solidFill>
            <a:latin typeface="Calibri"/>
            <a:ea typeface="Calibri"/>
            <a:cs typeface="Calibri"/>
          </a:endParaRPr>
        </a:p>
      </xdr:txBody>
    </xdr:sp>
    <xdr:clientData/>
  </xdr:twoCellAnchor>
  <xdr:twoCellAnchor>
    <xdr:from>
      <xdr:col>0</xdr:col>
      <xdr:colOff>428625</xdr:colOff>
      <xdr:row>65</xdr:row>
      <xdr:rowOff>12700</xdr:rowOff>
    </xdr:from>
    <xdr:to>
      <xdr:col>4</xdr:col>
      <xdr:colOff>330654</xdr:colOff>
      <xdr:row>66</xdr:row>
      <xdr:rowOff>175985</xdr:rowOff>
    </xdr:to>
    <xdr:sp macro="" textlink="">
      <xdr:nvSpPr>
        <xdr:cNvPr id="10" name="CuadroTexto 9">
          <a:extLst>
            <a:ext uri="{FF2B5EF4-FFF2-40B4-BE49-F238E27FC236}">
              <a16:creationId xmlns:a16="http://schemas.microsoft.com/office/drawing/2014/main" id="{D6640889-F089-488B-B52F-772DEEBF5E5A}"/>
            </a:ext>
          </a:extLst>
        </xdr:cNvPr>
        <xdr:cNvSpPr txBox="1"/>
      </xdr:nvSpPr>
      <xdr:spPr>
        <a:xfrm>
          <a:off x="428625" y="12414250"/>
          <a:ext cx="3102429" cy="35378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800" b="0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Beneficio por año:</a:t>
          </a:r>
          <a:endParaRPr lang="es-ES" sz="1800" b="0" kern="120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0</xdr:col>
      <xdr:colOff>82551</xdr:colOff>
      <xdr:row>67</xdr:row>
      <xdr:rowOff>117475</xdr:rowOff>
    </xdr:from>
    <xdr:to>
      <xdr:col>4</xdr:col>
      <xdr:colOff>368301</xdr:colOff>
      <xdr:row>87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6CB2293-6D33-4F8A-A98C-98F4E01B78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127000</xdr:colOff>
      <xdr:row>54</xdr:row>
      <xdr:rowOff>111125</xdr:rowOff>
    </xdr:from>
    <xdr:to>
      <xdr:col>25</xdr:col>
      <xdr:colOff>0</xdr:colOff>
      <xdr:row>89</xdr:row>
      <xdr:rowOff>111125</xdr:rowOff>
    </xdr:to>
    <xdr:sp macro="" textlink="">
      <xdr:nvSpPr>
        <xdr:cNvPr id="22" name="Rectángulo: esquinas redondeadas 21">
          <a:extLst>
            <a:ext uri="{FF2B5EF4-FFF2-40B4-BE49-F238E27FC236}">
              <a16:creationId xmlns:a16="http://schemas.microsoft.com/office/drawing/2014/main" id="{8477DECC-6F1E-4F7F-97B3-993964EBA030}"/>
            </a:ext>
          </a:extLst>
        </xdr:cNvPr>
        <xdr:cNvSpPr/>
      </xdr:nvSpPr>
      <xdr:spPr>
        <a:xfrm>
          <a:off x="4095750" y="10398125"/>
          <a:ext cx="16224250" cy="6683375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n-US" sz="6000" b="0" i="0" u="none" strike="noStrike" kern="1200">
            <a:solidFill>
              <a:srgbClr val="000000"/>
            </a:solidFill>
            <a:latin typeface="Calibri"/>
            <a:ea typeface="Calibri"/>
            <a:cs typeface="Calibri"/>
          </a:endParaRPr>
        </a:p>
      </xdr:txBody>
    </xdr:sp>
    <xdr:clientData/>
  </xdr:twoCellAnchor>
  <xdr:twoCellAnchor>
    <xdr:from>
      <xdr:col>5</xdr:col>
      <xdr:colOff>523874</xdr:colOff>
      <xdr:row>61</xdr:row>
      <xdr:rowOff>95250</xdr:rowOff>
    </xdr:from>
    <xdr:to>
      <xdr:col>24</xdr:col>
      <xdr:colOff>539750</xdr:colOff>
      <xdr:row>84</xdr:row>
      <xdr:rowOff>63500</xdr:rowOff>
    </xdr:to>
    <xdr:graphicFrame macro="">
      <xdr:nvGraphicFramePr>
        <xdr:cNvPr id="26" name="Gráfico 25">
          <a:extLst>
            <a:ext uri="{FF2B5EF4-FFF2-40B4-BE49-F238E27FC236}">
              <a16:creationId xmlns:a16="http://schemas.microsoft.com/office/drawing/2014/main" id="{155D7B98-1FB4-4C2A-88A0-9DB1F00B69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142875</xdr:colOff>
      <xdr:row>56</xdr:row>
      <xdr:rowOff>15875</xdr:rowOff>
    </xdr:from>
    <xdr:to>
      <xdr:col>19</xdr:col>
      <xdr:colOff>555625</xdr:colOff>
      <xdr:row>59</xdr:row>
      <xdr:rowOff>89603</xdr:rowOff>
    </xdr:to>
    <xdr:sp macro="" textlink="">
      <xdr:nvSpPr>
        <xdr:cNvPr id="27" name="CuadroTexto 26">
          <a:extLst>
            <a:ext uri="{FF2B5EF4-FFF2-40B4-BE49-F238E27FC236}">
              <a16:creationId xmlns:a16="http://schemas.microsoft.com/office/drawing/2014/main" id="{39A562ED-6FD1-471B-9499-8134559828AB}"/>
            </a:ext>
          </a:extLst>
        </xdr:cNvPr>
        <xdr:cNvSpPr txBox="1"/>
      </xdr:nvSpPr>
      <xdr:spPr>
        <a:xfrm>
          <a:off x="4905375" y="10683875"/>
          <a:ext cx="10731500" cy="66110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2400" b="0" kern="120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Promedio de % beneficio de</a:t>
          </a:r>
          <a:r>
            <a:rPr lang="es-ES" sz="2400" b="0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producto por zonas y canal de venta:</a:t>
          </a:r>
          <a:endParaRPr lang="es-ES" sz="2400" b="0" kern="120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20</xdr:col>
      <xdr:colOff>304800</xdr:colOff>
      <xdr:row>1</xdr:row>
      <xdr:rowOff>114300</xdr:rowOff>
    </xdr:from>
    <xdr:to>
      <xdr:col>23</xdr:col>
      <xdr:colOff>307522</xdr:colOff>
      <xdr:row>10</xdr:row>
      <xdr:rowOff>146958</xdr:rowOff>
    </xdr:to>
    <xdr:sp macro="" textlink="'Tablas dinámicas'!C4">
      <xdr:nvSpPr>
        <xdr:cNvPr id="24" name="Rectángulo: esquinas redondeadas 23">
          <a:extLst>
            <a:ext uri="{FF2B5EF4-FFF2-40B4-BE49-F238E27FC236}">
              <a16:creationId xmlns:a16="http://schemas.microsoft.com/office/drawing/2014/main" id="{A4431349-A8E6-4B74-9AD7-719D3C8DCE5D}"/>
            </a:ext>
          </a:extLst>
        </xdr:cNvPr>
        <xdr:cNvSpPr/>
      </xdr:nvSpPr>
      <xdr:spPr>
        <a:xfrm>
          <a:off x="16306800" y="304800"/>
          <a:ext cx="3069772" cy="1747158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BE6E0ACF-9E3E-4087-9C2E-CAACA8852E55}" type="TxLink">
            <a:rPr lang="en-US" sz="4400" b="1" i="0" u="none" strike="noStrike" kern="1200">
              <a:solidFill>
                <a:schemeClr val="bg1"/>
              </a:solidFill>
              <a:latin typeface="Calibri"/>
              <a:ea typeface="Calibri"/>
              <a:cs typeface="Calibri"/>
            </a:rPr>
            <a:pPr algn="ctr"/>
            <a:t>29,73%</a:t>
          </a:fld>
          <a:endParaRPr lang="es-ES" sz="400000" b="1" kern="1200">
            <a:solidFill>
              <a:schemeClr val="bg1"/>
            </a:solidFill>
          </a:endParaRPr>
        </a:p>
      </xdr:txBody>
    </xdr:sp>
    <xdr:clientData/>
  </xdr:twoCellAnchor>
  <xdr:twoCellAnchor>
    <xdr:from>
      <xdr:col>20</xdr:col>
      <xdr:colOff>381000</xdr:colOff>
      <xdr:row>2</xdr:row>
      <xdr:rowOff>19050</xdr:rowOff>
    </xdr:from>
    <xdr:to>
      <xdr:col>21</xdr:col>
      <xdr:colOff>1540327</xdr:colOff>
      <xdr:row>3</xdr:row>
      <xdr:rowOff>187778</xdr:rowOff>
    </xdr:to>
    <xdr:sp macro="" textlink="">
      <xdr:nvSpPr>
        <xdr:cNvPr id="28" name="CuadroTexto 27">
          <a:extLst>
            <a:ext uri="{FF2B5EF4-FFF2-40B4-BE49-F238E27FC236}">
              <a16:creationId xmlns:a16="http://schemas.microsoft.com/office/drawing/2014/main" id="{8C18A437-BD59-449F-BFC1-B5869FEF17EC}"/>
            </a:ext>
          </a:extLst>
        </xdr:cNvPr>
        <xdr:cNvSpPr txBox="1"/>
      </xdr:nvSpPr>
      <xdr:spPr>
        <a:xfrm>
          <a:off x="16383000" y="400050"/>
          <a:ext cx="1959427" cy="3592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800" b="0" kern="120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% Beneficio (M)</a:t>
          </a:r>
          <a:r>
            <a:rPr lang="es-ES" sz="1800" b="0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:</a:t>
          </a:r>
          <a:endParaRPr lang="es-ES" sz="1800" b="0" kern="120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25</xdr:col>
      <xdr:colOff>133350</xdr:colOff>
      <xdr:row>55</xdr:row>
      <xdr:rowOff>0</xdr:rowOff>
    </xdr:from>
    <xdr:to>
      <xdr:col>36</xdr:col>
      <xdr:colOff>571500</xdr:colOff>
      <xdr:row>90</xdr:row>
      <xdr:rowOff>0</xdr:rowOff>
    </xdr:to>
    <xdr:sp macro="" textlink="">
      <xdr:nvSpPr>
        <xdr:cNvPr id="25" name="Rectángulo: esquinas redondeadas 24">
          <a:extLst>
            <a:ext uri="{FF2B5EF4-FFF2-40B4-BE49-F238E27FC236}">
              <a16:creationId xmlns:a16="http://schemas.microsoft.com/office/drawing/2014/main" id="{197A066F-54CD-4D6A-B38C-F7E78FDBF59D}"/>
            </a:ext>
          </a:extLst>
        </xdr:cNvPr>
        <xdr:cNvSpPr/>
      </xdr:nvSpPr>
      <xdr:spPr>
        <a:xfrm>
          <a:off x="20593050" y="10477500"/>
          <a:ext cx="9239250" cy="6686550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n-US" sz="6000" b="0" i="0" u="none" strike="noStrike" kern="1200">
            <a:solidFill>
              <a:srgbClr val="000000"/>
            </a:solidFill>
            <a:latin typeface="Calibri"/>
            <a:ea typeface="Calibri"/>
            <a:cs typeface="Calibri"/>
          </a:endParaRPr>
        </a:p>
      </xdr:txBody>
    </xdr:sp>
    <xdr:clientData/>
  </xdr:twoCellAnchor>
  <xdr:twoCellAnchor>
    <xdr:from>
      <xdr:col>25</xdr:col>
      <xdr:colOff>723900</xdr:colOff>
      <xdr:row>59</xdr:row>
      <xdr:rowOff>95250</xdr:rowOff>
    </xdr:from>
    <xdr:to>
      <xdr:col>35</xdr:col>
      <xdr:colOff>723900</xdr:colOff>
      <xdr:row>85</xdr:row>
      <xdr:rowOff>38100</xdr:rowOff>
    </xdr:to>
    <xdr:graphicFrame macro="">
      <xdr:nvGraphicFramePr>
        <xdr:cNvPr id="29" name="Gráfico 28">
          <a:extLst>
            <a:ext uri="{FF2B5EF4-FFF2-40B4-BE49-F238E27FC236}">
              <a16:creationId xmlns:a16="http://schemas.microsoft.com/office/drawing/2014/main" id="{ACD6CAA9-B5EB-41A1-AEC5-1B288A01FE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723900</xdr:colOff>
      <xdr:row>56</xdr:row>
      <xdr:rowOff>92075</xdr:rowOff>
    </xdr:from>
    <xdr:to>
      <xdr:col>31</xdr:col>
      <xdr:colOff>114300</xdr:colOff>
      <xdr:row>59</xdr:row>
      <xdr:rowOff>165803</xdr:rowOff>
    </xdr:to>
    <xdr:sp macro="" textlink="">
      <xdr:nvSpPr>
        <xdr:cNvPr id="32" name="CuadroTexto 31">
          <a:extLst>
            <a:ext uri="{FF2B5EF4-FFF2-40B4-BE49-F238E27FC236}">
              <a16:creationId xmlns:a16="http://schemas.microsoft.com/office/drawing/2014/main" id="{94E797B3-3C52-4681-9F3E-51428FF43D8A}"/>
            </a:ext>
          </a:extLst>
        </xdr:cNvPr>
        <xdr:cNvSpPr txBox="1"/>
      </xdr:nvSpPr>
      <xdr:spPr>
        <a:xfrm>
          <a:off x="21183600" y="10760075"/>
          <a:ext cx="4191000" cy="6642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2400" b="0" kern="120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Días de servicio por producto:</a:t>
          </a:r>
        </a:p>
      </xdr:txBody>
    </xdr:sp>
    <xdr:clientData/>
  </xdr:twoCellAnchor>
  <xdr:twoCellAnchor>
    <xdr:from>
      <xdr:col>36</xdr:col>
      <xdr:colOff>666750</xdr:colOff>
      <xdr:row>1</xdr:row>
      <xdr:rowOff>0</xdr:rowOff>
    </xdr:from>
    <xdr:to>
      <xdr:col>43</xdr:col>
      <xdr:colOff>609600</xdr:colOff>
      <xdr:row>64</xdr:row>
      <xdr:rowOff>95250</xdr:rowOff>
    </xdr:to>
    <xdr:sp macro="" textlink="">
      <xdr:nvSpPr>
        <xdr:cNvPr id="34" name="Rectángulo: esquinas redondeadas 33">
          <a:extLst>
            <a:ext uri="{FF2B5EF4-FFF2-40B4-BE49-F238E27FC236}">
              <a16:creationId xmlns:a16="http://schemas.microsoft.com/office/drawing/2014/main" id="{AC9B3898-FCB2-4F2A-BC4C-C3987DBEB883}"/>
            </a:ext>
          </a:extLst>
        </xdr:cNvPr>
        <xdr:cNvSpPr/>
      </xdr:nvSpPr>
      <xdr:spPr>
        <a:xfrm>
          <a:off x="29927550" y="190500"/>
          <a:ext cx="5543550" cy="12115800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n-US" sz="6000" b="0" i="0" u="none" strike="noStrike" kern="1200">
            <a:solidFill>
              <a:srgbClr val="000000"/>
            </a:solidFill>
            <a:latin typeface="Calibri"/>
            <a:ea typeface="Calibri"/>
            <a:cs typeface="Calibri"/>
          </a:endParaRPr>
        </a:p>
      </xdr:txBody>
    </xdr:sp>
    <xdr:clientData/>
  </xdr:twoCellAnchor>
  <xdr:twoCellAnchor>
    <xdr:from>
      <xdr:col>37</xdr:col>
      <xdr:colOff>0</xdr:colOff>
      <xdr:row>10</xdr:row>
      <xdr:rowOff>152400</xdr:rowOff>
    </xdr:from>
    <xdr:to>
      <xdr:col>43</xdr:col>
      <xdr:colOff>476250</xdr:colOff>
      <xdr:row>57</xdr:row>
      <xdr:rowOff>38100</xdr:rowOff>
    </xdr:to>
    <xdr:graphicFrame macro="">
      <xdr:nvGraphicFramePr>
        <xdr:cNvPr id="33" name="Gráfico 32">
          <a:extLst>
            <a:ext uri="{FF2B5EF4-FFF2-40B4-BE49-F238E27FC236}">
              <a16:creationId xmlns:a16="http://schemas.microsoft.com/office/drawing/2014/main" id="{A25E9EF9-FE00-4078-8D30-9583A86E1C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37</xdr:col>
      <xdr:colOff>232062</xdr:colOff>
      <xdr:row>4</xdr:row>
      <xdr:rowOff>176645</xdr:rowOff>
    </xdr:from>
    <xdr:to>
      <xdr:col>43</xdr:col>
      <xdr:colOff>720433</xdr:colOff>
      <xdr:row>8</xdr:row>
      <xdr:rowOff>68128</xdr:rowOff>
    </xdr:to>
    <xdr:sp macro="" textlink="">
      <xdr:nvSpPr>
        <xdr:cNvPr id="35" name="CuadroTexto 34">
          <a:extLst>
            <a:ext uri="{FF2B5EF4-FFF2-40B4-BE49-F238E27FC236}">
              <a16:creationId xmlns:a16="http://schemas.microsoft.com/office/drawing/2014/main" id="{40C29F7F-A9CB-471E-A860-3B52F6BEA514}"/>
            </a:ext>
          </a:extLst>
        </xdr:cNvPr>
        <xdr:cNvSpPr txBox="1"/>
      </xdr:nvSpPr>
      <xdr:spPr>
        <a:xfrm>
          <a:off x="30292962" y="938645"/>
          <a:ext cx="5288971" cy="65348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2400" b="0" kern="120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Ventas por producto</a:t>
          </a:r>
          <a:r>
            <a:rPr lang="es-ES" sz="2400" b="0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:</a:t>
          </a:r>
          <a:endParaRPr lang="es-ES" sz="2400" b="0" kern="120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5</xdr:col>
      <xdr:colOff>38100</xdr:colOff>
      <xdr:row>89</xdr:row>
      <xdr:rowOff>152400</xdr:rowOff>
    </xdr:from>
    <xdr:to>
      <xdr:col>24</xdr:col>
      <xdr:colOff>806450</xdr:colOff>
      <xdr:row>125</xdr:row>
      <xdr:rowOff>171450</xdr:rowOff>
    </xdr:to>
    <xdr:sp macro="" textlink="">
      <xdr:nvSpPr>
        <xdr:cNvPr id="36" name="Rectángulo: esquinas redondeadas 35">
          <a:extLst>
            <a:ext uri="{FF2B5EF4-FFF2-40B4-BE49-F238E27FC236}">
              <a16:creationId xmlns:a16="http://schemas.microsoft.com/office/drawing/2014/main" id="{F9211BA6-1D70-4B9F-A864-4DE8348542AF}"/>
            </a:ext>
          </a:extLst>
        </xdr:cNvPr>
        <xdr:cNvSpPr/>
      </xdr:nvSpPr>
      <xdr:spPr>
        <a:xfrm>
          <a:off x="4038600" y="17125950"/>
          <a:ext cx="16332200" cy="6877050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n-US" sz="6000" b="0" i="0" u="none" strike="noStrike" kern="1200">
            <a:solidFill>
              <a:srgbClr val="000000"/>
            </a:solidFill>
            <a:latin typeface="Calibri"/>
            <a:ea typeface="Calibri"/>
            <a:cs typeface="Calibri"/>
          </a:endParaRPr>
        </a:p>
      </xdr:txBody>
    </xdr:sp>
    <xdr:clientData/>
  </xdr:twoCellAnchor>
  <xdr:twoCellAnchor>
    <xdr:from>
      <xdr:col>5</xdr:col>
      <xdr:colOff>666750</xdr:colOff>
      <xdr:row>93</xdr:row>
      <xdr:rowOff>38100</xdr:rowOff>
    </xdr:from>
    <xdr:to>
      <xdr:col>24</xdr:col>
      <xdr:colOff>742950</xdr:colOff>
      <xdr:row>124</xdr:row>
      <xdr:rowOff>38100</xdr:rowOff>
    </xdr:to>
    <xdr:graphicFrame macro="">
      <xdr:nvGraphicFramePr>
        <xdr:cNvPr id="37" name="Gráfico 36">
          <a:extLst>
            <a:ext uri="{FF2B5EF4-FFF2-40B4-BE49-F238E27FC236}">
              <a16:creationId xmlns:a16="http://schemas.microsoft.com/office/drawing/2014/main" id="{EDB5BCC8-00D2-48DA-88EA-1027D13DD4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333375</xdr:colOff>
      <xdr:row>90</xdr:row>
      <xdr:rowOff>73025</xdr:rowOff>
    </xdr:from>
    <xdr:to>
      <xdr:col>19</xdr:col>
      <xdr:colOff>746125</xdr:colOff>
      <xdr:row>93</xdr:row>
      <xdr:rowOff>165803</xdr:rowOff>
    </xdr:to>
    <xdr:sp macro="" textlink="">
      <xdr:nvSpPr>
        <xdr:cNvPr id="38" name="CuadroTexto 37">
          <a:extLst>
            <a:ext uri="{FF2B5EF4-FFF2-40B4-BE49-F238E27FC236}">
              <a16:creationId xmlns:a16="http://schemas.microsoft.com/office/drawing/2014/main" id="{56997A5B-CD7C-4B77-BB27-1600867D5949}"/>
            </a:ext>
          </a:extLst>
        </xdr:cNvPr>
        <xdr:cNvSpPr txBox="1"/>
      </xdr:nvSpPr>
      <xdr:spPr>
        <a:xfrm>
          <a:off x="5133975" y="17237075"/>
          <a:ext cx="10814050" cy="6642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2400" b="0" kern="120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Pedidos por</a:t>
          </a:r>
          <a:r>
            <a:rPr lang="es-ES" sz="2400" b="0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producto y año:</a:t>
          </a:r>
          <a:endParaRPr lang="es-ES" sz="2400" b="0" kern="120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25</xdr:col>
      <xdr:colOff>190500</xdr:colOff>
      <xdr:row>90</xdr:row>
      <xdr:rowOff>95250</xdr:rowOff>
    </xdr:from>
    <xdr:to>
      <xdr:col>44</xdr:col>
      <xdr:colOff>647700</xdr:colOff>
      <xdr:row>126</xdr:row>
      <xdr:rowOff>19050</xdr:rowOff>
    </xdr:to>
    <xdr:sp macro="" textlink="">
      <xdr:nvSpPr>
        <xdr:cNvPr id="39" name="Rectángulo: esquinas redondeadas 38">
          <a:extLst>
            <a:ext uri="{FF2B5EF4-FFF2-40B4-BE49-F238E27FC236}">
              <a16:creationId xmlns:a16="http://schemas.microsoft.com/office/drawing/2014/main" id="{52C984D7-4C44-4912-821D-597D05EB2105}"/>
            </a:ext>
          </a:extLst>
        </xdr:cNvPr>
        <xdr:cNvSpPr/>
      </xdr:nvSpPr>
      <xdr:spPr>
        <a:xfrm>
          <a:off x="20650200" y="17259300"/>
          <a:ext cx="15659100" cy="6781800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n-US" sz="6000" b="0" i="0" u="none" strike="noStrike" kern="1200">
            <a:solidFill>
              <a:srgbClr val="000000"/>
            </a:solidFill>
            <a:latin typeface="Calibri"/>
            <a:ea typeface="Calibri"/>
            <a:cs typeface="Calibri"/>
          </a:endParaRPr>
        </a:p>
      </xdr:txBody>
    </xdr:sp>
    <xdr:clientData/>
  </xdr:twoCellAnchor>
  <xdr:twoCellAnchor>
    <xdr:from>
      <xdr:col>26</xdr:col>
      <xdr:colOff>95250</xdr:colOff>
      <xdr:row>91</xdr:row>
      <xdr:rowOff>57150</xdr:rowOff>
    </xdr:from>
    <xdr:to>
      <xdr:col>31</xdr:col>
      <xdr:colOff>285750</xdr:colOff>
      <xdr:row>94</xdr:row>
      <xdr:rowOff>142308</xdr:rowOff>
    </xdr:to>
    <xdr:sp macro="" textlink="">
      <xdr:nvSpPr>
        <xdr:cNvPr id="41" name="CuadroTexto 40">
          <a:extLst>
            <a:ext uri="{FF2B5EF4-FFF2-40B4-BE49-F238E27FC236}">
              <a16:creationId xmlns:a16="http://schemas.microsoft.com/office/drawing/2014/main" id="{0DC981D0-36EA-4D66-BD00-853191CE92A3}"/>
            </a:ext>
          </a:extLst>
        </xdr:cNvPr>
        <xdr:cNvSpPr txBox="1"/>
      </xdr:nvSpPr>
      <xdr:spPr>
        <a:xfrm>
          <a:off x="21355050" y="17411700"/>
          <a:ext cx="4191000" cy="65665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2400" b="0" kern="120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Pedidos por mes y por años:</a:t>
          </a:r>
        </a:p>
      </xdr:txBody>
    </xdr:sp>
    <xdr:clientData/>
  </xdr:twoCellAnchor>
  <xdr:twoCellAnchor>
    <xdr:from>
      <xdr:col>25</xdr:col>
      <xdr:colOff>381000</xdr:colOff>
      <xdr:row>94</xdr:row>
      <xdr:rowOff>19050</xdr:rowOff>
    </xdr:from>
    <xdr:to>
      <xdr:col>44</xdr:col>
      <xdr:colOff>628650</xdr:colOff>
      <xdr:row>125</xdr:row>
      <xdr:rowOff>0</xdr:rowOff>
    </xdr:to>
    <xdr:graphicFrame macro="">
      <xdr:nvGraphicFramePr>
        <xdr:cNvPr id="42" name="Gráfico 41">
          <a:extLst>
            <a:ext uri="{FF2B5EF4-FFF2-40B4-BE49-F238E27FC236}">
              <a16:creationId xmlns:a16="http://schemas.microsoft.com/office/drawing/2014/main" id="{22F400FE-EB6B-406F-967D-735C5A0E98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37</xdr:col>
      <xdr:colOff>247650</xdr:colOff>
      <xdr:row>72</xdr:row>
      <xdr:rowOff>114300</xdr:rowOff>
    </xdr:from>
    <xdr:to>
      <xdr:col>43</xdr:col>
      <xdr:colOff>361950</xdr:colOff>
      <xdr:row>89</xdr:row>
      <xdr:rowOff>133350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5" name="Año pedido 1">
              <a:extLst>
                <a:ext uri="{FF2B5EF4-FFF2-40B4-BE49-F238E27FC236}">
                  <a16:creationId xmlns:a16="http://schemas.microsoft.com/office/drawing/2014/main" id="{92A55606-9C81-4160-8DAC-70E35C22553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ño pedido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308550" y="13849350"/>
              <a:ext cx="4914900" cy="32575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20</xdr:col>
      <xdr:colOff>465364</xdr:colOff>
      <xdr:row>14</xdr:row>
      <xdr:rowOff>130626</xdr:rowOff>
    </xdr:from>
    <xdr:to>
      <xdr:col>21</xdr:col>
      <xdr:colOff>1494064</xdr:colOff>
      <xdr:row>27</xdr:row>
      <xdr:rowOff>19049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6" name="Canal de venta">
              <a:extLst>
                <a:ext uri="{FF2B5EF4-FFF2-40B4-BE49-F238E27FC236}">
                  <a16:creationId xmlns:a16="http://schemas.microsoft.com/office/drawing/2014/main" id="{06BD55EB-D282-4DE8-AA48-3AF481E9ABD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nal de vent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467364" y="2797626"/>
              <a:ext cx="1828800" cy="236492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556260</xdr:colOff>
      <xdr:row>1</xdr:row>
      <xdr:rowOff>60960</xdr:rowOff>
    </xdr:from>
    <xdr:to>
      <xdr:col>10</xdr:col>
      <xdr:colOff>373380</xdr:colOff>
      <xdr:row>16</xdr:row>
      <xdr:rowOff>60960</xdr:rowOff>
    </xdr:to>
    <xdr:graphicFrame macro="">
      <xdr:nvGraphicFramePr>
        <xdr:cNvPr id="2" name="Gráfico 1" descr="Tipo de gráfico: Barras agrupadas. &quot;% Beneficio por producto&quot; por &quot;Prioridad&quot; y &quot;Canal de venta&quot;&#10;&#10;Descripción generada automáticamente">
          <a:extLst>
            <a:ext uri="{FF2B5EF4-FFF2-40B4-BE49-F238E27FC236}">
              <a16:creationId xmlns:a16="http://schemas.microsoft.com/office/drawing/2014/main" id="{56F51118-BDB1-0485-B06C-895E0EE824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8</xdr:col>
      <xdr:colOff>609600</xdr:colOff>
      <xdr:row>16</xdr:row>
      <xdr:rowOff>0</xdr:rowOff>
    </xdr:to>
    <xdr:graphicFrame macro="">
      <xdr:nvGraphicFramePr>
        <xdr:cNvPr id="2" name="Gráfico 1" descr="Tipo de gráfico: Barras agrupadas. &quot;Coste unitario&quot; por &quot;Zona&quot;&#10;&#10;Descripción generada automáticamente">
          <a:extLst>
            <a:ext uri="{FF2B5EF4-FFF2-40B4-BE49-F238E27FC236}">
              <a16:creationId xmlns:a16="http://schemas.microsoft.com/office/drawing/2014/main" id="{B90919FF-2CA5-90E9-B34D-3BA24236F4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c Nacenta" refreshedDate="45659.767554513892" createdVersion="8" refreshedVersion="8" minRefreshableVersion="3" recordCount="903" xr:uid="{20623CA3-00BA-4FE7-BB9C-C38CF1F33A12}">
  <cacheSource type="worksheet">
    <worksheetSource name="Tabla_2"/>
  </cacheSource>
  <cacheFields count="24">
    <cacheField name="ID Cliente" numFmtId="0">
      <sharedItems/>
    </cacheField>
    <cacheField name="Zona" numFmtId="0">
      <sharedItems/>
    </cacheField>
    <cacheField name="País" numFmtId="0">
      <sharedItems/>
    </cacheField>
    <cacheField name="Tipo de producto" numFmtId="0">
      <sharedItems/>
    </cacheField>
    <cacheField name="Canal de venta" numFmtId="0">
      <sharedItems/>
    </cacheField>
    <cacheField name="Prioridad" numFmtId="0">
      <sharedItems/>
    </cacheField>
    <cacheField name="Fecha pedido" numFmtId="14">
      <sharedItems containsSemiMixedTypes="0" containsNonDate="0" containsDate="1" containsString="0" minDate="2020-01-04T00:00:00" maxDate="2022-11-08T00:00:00"/>
    </cacheField>
    <cacheField name="Mes del pedido" numFmtId="0">
      <sharedItems containsSemiMixedTypes="0" containsString="0" containsNumber="1" containsInteger="1" minValue="1" maxValue="12"/>
    </cacheField>
    <cacheField name="Nombre del mes" numFmtId="0">
      <sharedItems count="12">
        <s v="octubre"/>
        <s v="gener"/>
        <s v="novembre"/>
        <s v="setembre"/>
        <s v="febrer"/>
        <s v="març"/>
        <s v="juliol"/>
        <s v="maig"/>
        <s v="abril"/>
        <s v="juny"/>
        <s v="agost"/>
        <s v="desembre"/>
      </sharedItems>
    </cacheField>
    <cacheField name="ID Pedido" numFmtId="0">
      <sharedItems containsSemiMixedTypes="0" containsString="0" containsNumber="1" containsInteger="1" minValue="100884807" maxValue="998791825"/>
    </cacheField>
    <cacheField name="Fecha envío" numFmtId="14">
      <sharedItems containsSemiMixedTypes="0" containsNonDate="0" containsDate="1" containsString="0" minDate="2020-01-16T00:00:00" maxDate="2022-12-15T00:00:00"/>
    </cacheField>
    <cacheField name="Días servicio" numFmtId="0">
      <sharedItems containsSemiMixedTypes="0" containsString="0" containsNumber="1" containsInteger="1" minValue="0" maxValue="50"/>
    </cacheField>
    <cacheField name="Unidades" numFmtId="0">
      <sharedItems containsSemiMixedTypes="0" containsString="0" containsNumber="1" containsInteger="1" minValue="1" maxValue="9946"/>
    </cacheField>
    <cacheField name="Precio Unitario" numFmtId="0">
      <sharedItems containsSemiMixedTypes="0" containsString="0" containsNumber="1" minValue="9.33" maxValue="668.27"/>
    </cacheField>
    <cacheField name="Coste unitario" numFmtId="0">
      <sharedItems containsSemiMixedTypes="0" containsString="0" containsNumber="1" minValue="6.92" maxValue="524.96"/>
    </cacheField>
    <cacheField name="Importe venta total" numFmtId="0">
      <sharedItems containsSemiMixedTypes="0" containsString="0" containsNumber="1" minValue="47.45" maxValue="6618546.0800000001"/>
    </cacheField>
    <cacheField name="Beneficio unitario" numFmtId="0">
      <sharedItems containsSemiMixedTypes="0" containsString="0" containsNumber="1" minValue="2.41" maxValue="173.87"/>
    </cacheField>
    <cacheField name="Importe Ventas Totales (M)" numFmtId="0">
      <sharedItems containsSemiMixedTypes="0" containsString="0" containsNumber="1" minValue="4.7500000000000001E-2" maxValue="6618.5460999999996"/>
    </cacheField>
    <cacheField name="Importe Coste total" numFmtId="0">
      <sharedItems containsSemiMixedTypes="0" containsString="0" containsNumber="1" minValue="31.79" maxValue="5068488.8"/>
    </cacheField>
    <cacheField name="Importe Coste Total (M)" numFmtId="0">
      <sharedItems containsSemiMixedTypes="0" containsString="0" containsNumber="1" minValue="3.1800000000000002E-2" maxValue="5068.4888000000001"/>
    </cacheField>
    <cacheField name="Beneficio Total" numFmtId="0">
      <sharedItems containsSemiMixedTypes="0" containsString="0" containsNumber="1" minValue="15.66" maxValue="1691755.1"/>
    </cacheField>
    <cacheField name="% Beneficio por producto" numFmtId="0">
      <sharedItems containsSemiMixedTypes="0" containsString="0" containsNumber="1" minValue="0.32796486090775984" maxValue="0.864419635449999"/>
    </cacheField>
    <cacheField name="Beneficio Total (M)" numFmtId="0">
      <sharedItems containsSemiMixedTypes="0" containsString="0" containsNumber="1" minValue="1.5699999999999999E-2" maxValue="1691.7551000000001"/>
    </cacheField>
    <cacheField name="Año pedido" numFmtId="0">
      <sharedItems containsSemiMixedTypes="0" containsString="0" containsNumber="1" containsInteger="1" minValue="2020" maxValue="2022" count="3">
        <n v="2020"/>
        <n v="2022"/>
        <n v="2021"/>
      </sharedItems>
    </cacheField>
  </cacheFields>
  <extLst>
    <ext xmlns:x14="http://schemas.microsoft.com/office/spreadsheetml/2009/9/main" uri="{725AE2AE-9491-48be-B2B4-4EB974FC3084}">
      <x14:pivotCacheDefinition pivotCacheId="812750445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c Nacenta" refreshedDate="45659.80524652778" createdVersion="8" refreshedVersion="8" minRefreshableVersion="3" recordCount="903" xr:uid="{16BC0226-81DC-425C-904F-67D9AF0146ED}">
  <cacheSource type="worksheet">
    <worksheetSource name="Tabla_1"/>
  </cacheSource>
  <cacheFields count="23">
    <cacheField name="ID Cliente" numFmtId="0">
      <sharedItems/>
    </cacheField>
    <cacheField name="Zona" numFmtId="0">
      <sharedItems count="6">
        <s v="Europa"/>
        <s v="Australia y Oceanía"/>
        <s v="Centroamérica y Caribe"/>
        <s v="África"/>
        <s v="Norteamérica"/>
        <s v="Asia"/>
      </sharedItems>
    </cacheField>
    <cacheField name="País" numFmtId="0">
      <sharedItems count="183">
        <s v="United Kingdom"/>
        <s v="Malta"/>
        <s v="Marshall Islands"/>
        <s v="Guatemala"/>
        <s v="Grenada"/>
        <s v="Fiji"/>
        <s v="Tunisia "/>
        <s v="Greenland"/>
        <s v="Zambia"/>
        <s v="Azerbaijan"/>
        <s v="Federated States of Micronesia"/>
        <s v="Dominican Republic"/>
        <s v="Uzbekistan"/>
        <s v="Sri Lanka"/>
        <s v="The Gambia"/>
        <s v="Myanmar"/>
        <s v="Bhutan"/>
        <s v="Mali"/>
        <s v="Burundi"/>
        <s v="Libya"/>
        <s v="Nigeria"/>
        <s v="Norway"/>
        <s v="Papua New Guinea"/>
        <s v="North Korea"/>
        <s v="Montenegro"/>
        <s v="Lesotho"/>
        <s v="Indonesia"/>
        <s v="Iraq"/>
        <s v="Singapore"/>
        <s v="South Korea"/>
        <s v="Lebanon"/>
        <s v="Vietnam"/>
        <s v="Jordan"/>
        <s v="Palau"/>
        <s v="Antigua and Barbuda "/>
        <s v="El Salvador"/>
        <s v="Republic of the Congo"/>
        <s v="Vanuatu"/>
        <s v="Bangladesh"/>
        <s v="South Sudan"/>
        <s v="Mozambique"/>
        <s v="Saint Kitts and Nevis "/>
        <s v="Rwanda"/>
        <s v="Moldova "/>
        <s v="Spain"/>
        <s v="China"/>
        <s v="Qatar"/>
        <s v="Georgia"/>
        <s v="Kazakhstan"/>
        <s v="Namibia"/>
        <s v="Syria"/>
        <s v="Tanzania"/>
        <s v="Angola"/>
        <s v="Hungary"/>
        <s v="Australia"/>
        <s v="Thailand"/>
        <s v="Taiwan"/>
        <s v="India"/>
        <s v="Romania"/>
        <s v="East Timor"/>
        <s v="Bosnia and Herzegovina"/>
        <s v="Ireland"/>
        <s v="Croatia"/>
        <s v="Madagascar"/>
        <s v="Austria"/>
        <s v="Sierra Leone"/>
        <s v="Netherlands"/>
        <s v="Trinidad and Tobago"/>
        <s v="Samoa "/>
        <s v="Albania"/>
        <s v="Cape Verde"/>
        <s v="Italy"/>
        <s v="Maldives"/>
        <s v="Yemen"/>
        <s v="Latvia"/>
        <s v="Lithuania"/>
        <s v="Senegal"/>
        <s v="Bulgaria"/>
        <s v="Seychelles "/>
        <s v="Saint Vincent and the Grenadines"/>
        <s v="Andorra"/>
        <s v="Togo"/>
        <s v="Japan"/>
        <s v="Central African Republic"/>
        <s v="Mauritania"/>
        <s v="Portugal"/>
        <s v="Liberia"/>
        <s v="Cameroon"/>
        <s v="Cuba"/>
        <s v="Malawi"/>
        <s v="Tuvalu"/>
        <s v="Turkmenistan"/>
        <s v="Uganda"/>
        <s v="Switzerland"/>
        <s v="Kuwait"/>
        <s v="Ghana"/>
        <s v="Poland"/>
        <s v="Ethiopia"/>
        <s v="Niger"/>
        <s v="United States of America"/>
        <s v="Sudan"/>
        <s v="Bahrain"/>
        <s v="Algeria"/>
        <s v="Botswana"/>
        <s v="Guinea-Bissau"/>
        <s v="Pakistan"/>
        <s v="Afghanistan"/>
        <s v="Oman"/>
        <s v="Burkina Faso"/>
        <s v="Serbia"/>
        <s v="Mauritius "/>
        <s v="New Zealand"/>
        <s v="Somalia"/>
        <s v="Cyprus"/>
        <s v="The Bahamas"/>
        <s v="Germany"/>
        <s v="Luxembourg"/>
        <s v="Mongolia"/>
        <s v="Solomon Islands"/>
        <s v="Cote d'Ivoire"/>
        <s v="Russia"/>
        <s v="Laos"/>
        <s v="Sweden"/>
        <s v="Kiribati"/>
        <s v="Philippines"/>
        <s v="Comoros"/>
        <s v="Liechtenstein"/>
        <s v="Chad"/>
        <s v="Macedonia"/>
        <s v="Kosovo"/>
        <s v="Mexico"/>
        <s v="Egypt"/>
        <s v="Swaziland"/>
        <s v="Brunei"/>
        <s v="Democratic Republic of the Congo"/>
        <s v="Tonga"/>
        <s v="Costa Rica"/>
        <s v="Nepal"/>
        <s v="Tajikistan"/>
        <s v="Czech Republic"/>
        <s v="Saudi Arabia"/>
        <s v="Turkey"/>
        <s v="Eritrea"/>
        <s v="Benin"/>
        <s v="Jamaica"/>
        <s v="Honduras"/>
        <s v="Morocco"/>
        <s v="Estonia"/>
        <s v="Canada"/>
        <s v="Iran"/>
        <s v="Malaysia"/>
        <s v="Nicaragua"/>
        <s v="Monaco"/>
        <s v="Barbados"/>
        <s v="Haiti"/>
        <s v="Iceland"/>
        <s v="Panama"/>
        <s v="Israel"/>
        <s v="France"/>
        <s v="Slovakia"/>
        <s v="Nauru"/>
        <s v="Belize"/>
        <s v="Ukraine"/>
        <s v="Sao Tome and Principe"/>
        <s v="Saint Lucia"/>
        <s v="Slovenia"/>
        <s v="Kenya"/>
        <s v="Belarus"/>
        <s v="San Marino"/>
        <s v="Kyrgyzstan"/>
        <s v="South Africa"/>
        <s v="Dominica"/>
        <s v="Greece"/>
        <s v="Guinea"/>
        <s v="Equatorial Guinea"/>
        <s v="Belgium"/>
        <s v="Finland"/>
        <s v="Zimbabwe"/>
        <s v="United Arab Emirates"/>
        <s v="Cambodia"/>
        <s v="Vatican City"/>
        <s v="Djibouti"/>
        <s v="Gabon"/>
      </sharedItems>
    </cacheField>
    <cacheField name="Tipo de producto" numFmtId="0">
      <sharedItems count="12">
        <s v="Snacks"/>
        <s v="Cárnicos"/>
        <s v="Cereales"/>
        <s v="Alimento infantil"/>
        <s v="Bebida"/>
        <s v="Cosméticos"/>
        <s v="Cuidado personal"/>
        <s v="Frutas"/>
        <s v="Material de oficina"/>
        <s v="Ropa"/>
        <s v="Verduras"/>
        <s v="Doméstico"/>
      </sharedItems>
    </cacheField>
    <cacheField name="Canal de venta" numFmtId="0">
      <sharedItems count="2">
        <s v="Offline"/>
        <s v="Online"/>
      </sharedItems>
    </cacheField>
    <cacheField name="Prioridad" numFmtId="0">
      <sharedItems count="4">
        <s v="Crítica"/>
        <s v="Alta"/>
        <s v="Media"/>
        <s v="Baja"/>
      </sharedItems>
    </cacheField>
    <cacheField name="Fecha pedido" numFmtId="167">
      <sharedItems containsSemiMixedTypes="0" containsNonDate="0" containsDate="1" containsString="0" minDate="2020-01-04T00:00:00" maxDate="2022-11-08T00:00:00"/>
    </cacheField>
    <cacheField name="Mes del pedido" numFmtId="49">
      <sharedItems containsSemiMixedTypes="0" containsString="0" containsNumber="1" containsInteger="1" minValue="1" maxValue="12"/>
    </cacheField>
    <cacheField name="ID Pedido" numFmtId="0">
      <sharedItems containsSemiMixedTypes="0" containsString="0" containsNumber="1" containsInteger="1" minValue="100884807" maxValue="998791825"/>
    </cacheField>
    <cacheField name="Fecha envío" numFmtId="14">
      <sharedItems containsSemiMixedTypes="0" containsNonDate="0" containsDate="1" containsString="0" minDate="2020-01-16T00:00:00" maxDate="2022-12-15T00:00:00"/>
    </cacheField>
    <cacheField name="Días servicio" numFmtId="1">
      <sharedItems containsSemiMixedTypes="0" containsString="0" containsNumber="1" containsInteger="1" minValue="0" maxValue="50"/>
    </cacheField>
    <cacheField name="Unidades" numFmtId="3">
      <sharedItems containsSemiMixedTypes="0" containsString="0" containsNumber="1" containsInteger="1" minValue="1" maxValue="9946"/>
    </cacheField>
    <cacheField name="Precio Unitario" numFmtId="164">
      <sharedItems containsSemiMixedTypes="0" containsString="0" containsNumber="1" minValue="9.33" maxValue="668.27"/>
    </cacheField>
    <cacheField name="Coste unitario" numFmtId="164">
      <sharedItems containsSemiMixedTypes="0" containsString="0" containsNumber="1" minValue="6.92" maxValue="524.96"/>
    </cacheField>
    <cacheField name="Importe venta total" numFmtId="165">
      <sharedItems containsSemiMixedTypes="0" containsString="0" containsNumber="1" minValue="47.45" maxValue="6618546.0800000001"/>
    </cacheField>
    <cacheField name="Beneficio unitario" numFmtId="164">
      <sharedItems containsSemiMixedTypes="0" containsString="0" containsNumber="1" minValue="2.41" maxValue="173.87"/>
    </cacheField>
    <cacheField name="Importe Ventas Totales (M)" numFmtId="165">
      <sharedItems containsSemiMixedTypes="0" containsString="0" containsNumber="1" minValue="4.7450000000000006E-2" maxValue="6618.5460800000001"/>
    </cacheField>
    <cacheField name="Importe Coste total" numFmtId="164">
      <sharedItems containsSemiMixedTypes="0" containsString="0" containsNumber="1" minValue="31.79" maxValue="5068488.8000000007"/>
    </cacheField>
    <cacheField name="Importe Coste Total (M)" numFmtId="165">
      <sharedItems containsSemiMixedTypes="0" containsString="0" containsNumber="1" minValue="3.1789999999999999E-2" maxValue="5068.488800000001"/>
    </cacheField>
    <cacheField name="Beneficio Total" numFmtId="164">
      <sharedItems containsSemiMixedTypes="0" containsString="0" containsNumber="1" minValue="15.660000000000004" maxValue="1691755.1"/>
    </cacheField>
    <cacheField name="% Beneficio por producto" numFmtId="166">
      <sharedItems containsSemiMixedTypes="0" containsString="0" containsNumber="1" minValue="0.32796486090775984" maxValue="0.864419635449999"/>
    </cacheField>
    <cacheField name="Beneficio Total (M)" numFmtId="165">
      <sharedItems containsSemiMixedTypes="0" containsString="0" containsNumber="1" minValue="1.5660000000000004E-2" maxValue="1691.7551000000001"/>
    </cacheField>
    <cacheField name="Año pedido" numFmtId="0">
      <sharedItems containsSemiMixedTypes="0" containsDate="1" containsString="0" containsMixedTypes="1" minDate="1900-01-06T02:40:04" maxDate="1905-07-15T00:00:00" count="6">
        <n v="2020"/>
        <n v="2022"/>
        <n v="2021"/>
        <d v="1905-07-12T00:00:00" u="1"/>
        <d v="1905-07-14T00:00:00" u="1"/>
        <d v="1905-07-13T00:00:00" u="1"/>
      </sharedItems>
    </cacheField>
  </cacheFields>
  <extLst>
    <ext xmlns:x14="http://schemas.microsoft.com/office/spreadsheetml/2009/9/main" uri="{725AE2AE-9491-48be-B2B4-4EB974FC3084}">
      <x14:pivotCacheDefinition pivotCacheId="194869868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03">
  <r>
    <s v="C2421"/>
    <s v="Europa"/>
    <s v="United Kingdom"/>
    <s v="Snacks"/>
    <s v="Offline"/>
    <s v="Crítica"/>
    <d v="2020-10-12T00:00:00"/>
    <n v="10"/>
    <x v="0"/>
    <n v="242113196"/>
    <d v="2020-11-30T00:00:00"/>
    <n v="49"/>
    <n v="5530"/>
    <n v="152.58000000000001"/>
    <n v="97.44"/>
    <n v="843767.4"/>
    <n v="55.14"/>
    <n v="843.76739999999995"/>
    <n v="538843.19999999995"/>
    <n v="538.84320000000002"/>
    <n v="304924.2"/>
    <n v="0.63861580810066831"/>
    <n v="304.92419999999998"/>
    <x v="0"/>
  </r>
  <r>
    <s v="C1908"/>
    <s v="Europa"/>
    <s v="Malta"/>
    <s v="Cárnicos"/>
    <s v="Online"/>
    <s v="Alta"/>
    <d v="2020-01-26T00:00:00"/>
    <n v="1"/>
    <x v="1"/>
    <n v="190800607"/>
    <d v="2020-01-28T00:00:00"/>
    <n v="2"/>
    <n v="994"/>
    <n v="421.89"/>
    <n v="364.69"/>
    <n v="419358.66"/>
    <n v="57.2"/>
    <n v="419.3587"/>
    <n v="362501.86"/>
    <n v="362.50189999999998"/>
    <n v="56856.800000000003"/>
    <n v="0.86441963544999878"/>
    <n v="56.8568"/>
    <x v="0"/>
  </r>
  <r>
    <s v="C7652"/>
    <s v="Australia y Oceanía"/>
    <s v="Marshall Islands"/>
    <s v="Cereales"/>
    <s v="Online"/>
    <s v="Crítica"/>
    <d v="2020-11-09T00:00:00"/>
    <n v="11"/>
    <x v="2"/>
    <n v="765228068"/>
    <d v="2020-11-21T00:00:00"/>
    <n v="12"/>
    <n v="6845"/>
    <n v="205.7"/>
    <n v="117.11"/>
    <n v="1408016.5"/>
    <n v="88.59"/>
    <n v="1408.0165"/>
    <n v="801617.95"/>
    <n v="801.61789999999996"/>
    <n v="606398.55000000005"/>
    <n v="0.56932425862907143"/>
    <n v="606.39859999999999"/>
    <x v="0"/>
  </r>
  <r>
    <s v="C5305"/>
    <s v="Centroamérica y Caribe"/>
    <s v="Guatemala"/>
    <s v="Alimento infantil"/>
    <s v="Offline"/>
    <s v="Media"/>
    <d v="2022-09-30T00:00:00"/>
    <n v="9"/>
    <x v="3"/>
    <n v="530560958"/>
    <d v="2022-11-12T00:00:00"/>
    <n v="43"/>
    <n v="3633"/>
    <n v="255.28"/>
    <n v="159.41999999999999"/>
    <n v="927432.24"/>
    <n v="95.86"/>
    <n v="927.43219999999997"/>
    <n v="579172.86"/>
    <n v="579.17290000000003"/>
    <n v="348259.38"/>
    <n v="0.62449075524913822"/>
    <n v="348.25940000000003"/>
    <x v="1"/>
  </r>
  <r>
    <s v="C5168"/>
    <s v="Centroamérica y Caribe"/>
    <s v="Grenada"/>
    <s v="Bebida"/>
    <s v="Offline"/>
    <s v="Baja"/>
    <d v="2022-01-21T00:00:00"/>
    <n v="1"/>
    <x v="1"/>
    <n v="516876542"/>
    <d v="2022-02-21T00:00:00"/>
    <n v="31"/>
    <n v="4110"/>
    <n v="47.45"/>
    <n v="31.79"/>
    <n v="195019.5"/>
    <n v="15.66"/>
    <n v="195.01949999999999"/>
    <n v="130656.9"/>
    <n v="130.65690000000001"/>
    <n v="64362.6"/>
    <n v="0.66996838777660705"/>
    <n v="64.3626"/>
    <x v="1"/>
  </r>
  <r>
    <s v="C9197"/>
    <s v="Australia y Oceanía"/>
    <s v="Fiji"/>
    <s v="Snacks"/>
    <s v="Offline"/>
    <s v="Media"/>
    <d v="2022-02-17T00:00:00"/>
    <n v="2"/>
    <x v="4"/>
    <n v="919752490"/>
    <d v="2022-02-27T00:00:00"/>
    <n v="10"/>
    <n v="4056"/>
    <n v="152.58000000000001"/>
    <n v="97.44"/>
    <n v="618864.48"/>
    <n v="55.14"/>
    <n v="618.86450000000002"/>
    <n v="395216.64000000001"/>
    <n v="395.21660000000003"/>
    <n v="223647.84"/>
    <n v="0.63861580810066854"/>
    <n v="223.64779999999999"/>
    <x v="1"/>
  </r>
  <r>
    <s v="C2876"/>
    <s v="África"/>
    <s v="Tunisia "/>
    <s v="Cosméticos"/>
    <s v="Offline"/>
    <s v="Media"/>
    <d v="2020-03-21T00:00:00"/>
    <n v="3"/>
    <x v="5"/>
    <n v="287675130"/>
    <d v="2020-05-07T00:00:00"/>
    <n v="47"/>
    <n v="8319"/>
    <n v="437.2"/>
    <n v="263.33"/>
    <n v="3637066.8"/>
    <n v="173.87"/>
    <n v="3637.0668000000001"/>
    <n v="2190642.27"/>
    <n v="2190.6423"/>
    <n v="1446424.53"/>
    <n v="0.60231015553522416"/>
    <n v="1446.4245000000001"/>
    <x v="0"/>
  </r>
  <r>
    <s v="C8394"/>
    <s v="Centroamérica y Caribe"/>
    <s v="Grenada"/>
    <s v="Cuidado personal"/>
    <s v="Offline"/>
    <s v="Crítica"/>
    <d v="2021-02-13T00:00:00"/>
    <n v="2"/>
    <x v="4"/>
    <n v="839443290"/>
    <d v="2021-04-01T00:00:00"/>
    <n v="47"/>
    <n v="8779"/>
    <n v="81.73"/>
    <n v="56.67"/>
    <n v="717507.67"/>
    <n v="25.06"/>
    <n v="717.5077"/>
    <n v="497505.93"/>
    <n v="497.5059"/>
    <n v="220001.74"/>
    <n v="0.69338064358252771"/>
    <n v="220.0017"/>
    <x v="2"/>
  </r>
  <r>
    <s v="C3212"/>
    <s v="Norteamérica"/>
    <s v="Greenland"/>
    <s v="Cosméticos"/>
    <s v="Online"/>
    <s v="Alta"/>
    <d v="2022-07-15T00:00:00"/>
    <n v="7"/>
    <x v="6"/>
    <n v="321273982"/>
    <d v="2022-08-30T00:00:00"/>
    <n v="46"/>
    <n v="966"/>
    <n v="437.2"/>
    <n v="263.33"/>
    <n v="422335.2"/>
    <n v="173.87"/>
    <n v="422.33519999999999"/>
    <n v="254376.78"/>
    <n v="254.3768"/>
    <n v="167958.42"/>
    <n v="0.60231015553522416"/>
    <n v="167.95840000000001"/>
    <x v="1"/>
  </r>
  <r>
    <s v="C5218"/>
    <s v="África"/>
    <s v="Zambia"/>
    <s v="Bebida"/>
    <s v="Offline"/>
    <s v="Crítica"/>
    <d v="2021-05-06T00:00:00"/>
    <n v="5"/>
    <x v="7"/>
    <n v="521885192"/>
    <d v="2021-05-22T00:00:00"/>
    <n v="16"/>
    <n v="6281"/>
    <n v="47.45"/>
    <n v="31.79"/>
    <n v="298033.45"/>
    <n v="15.66"/>
    <n v="298.0335"/>
    <n v="199672.99"/>
    <n v="199.673"/>
    <n v="98360.46"/>
    <n v="0.66996838777660694"/>
    <n v="98.360500000000002"/>
    <x v="2"/>
  </r>
  <r>
    <s v="C1229"/>
    <s v="África"/>
    <s v="Azerbaijan"/>
    <s v="Frutas"/>
    <s v="Offline"/>
    <s v="Crítica"/>
    <d v="2021-10-20T00:00:00"/>
    <n v="10"/>
    <x v="0"/>
    <n v="122917544"/>
    <d v="2021-11-17T00:00:00"/>
    <n v="28"/>
    <n v="2888"/>
    <n v="9.33"/>
    <n v="6.92"/>
    <n v="26945.040000000001"/>
    <n v="2.41"/>
    <n v="26.945"/>
    <n v="19984.96"/>
    <n v="19.984999999999999"/>
    <n v="6960.08"/>
    <n v="0.74169346195069652"/>
    <n v="6.9600999999999997"/>
    <x v="2"/>
  </r>
  <r>
    <s v="C7310"/>
    <s v="Australia y Oceanía"/>
    <s v="Federated States of Micronesia"/>
    <s v="Cosméticos"/>
    <s v="Offline"/>
    <s v="Crítica"/>
    <d v="2020-04-19T00:00:00"/>
    <n v="4"/>
    <x v="8"/>
    <n v="731011664"/>
    <d v="2020-04-30T00:00:00"/>
    <n v="11"/>
    <n v="1451"/>
    <n v="437.2"/>
    <n v="263.33"/>
    <n v="634377.19999999995"/>
    <n v="173.87"/>
    <n v="634.37720000000002"/>
    <n v="382091.83"/>
    <n v="382.09179999999998"/>
    <n v="252285.37"/>
    <n v="0.60231015553522416"/>
    <n v="252.28540000000001"/>
    <x v="0"/>
  </r>
  <r>
    <s v="C5348"/>
    <s v="Centroamérica y Caribe"/>
    <s v="Dominican Republic"/>
    <s v="Snacks"/>
    <s v="Offline"/>
    <s v="Crítica"/>
    <d v="2022-11-03T00:00:00"/>
    <n v="11"/>
    <x v="2"/>
    <n v="534899270"/>
    <d v="2022-11-04T00:00:00"/>
    <n v="1"/>
    <n v="7436"/>
    <n v="152.58000000000001"/>
    <n v="97.44"/>
    <n v="1134584.8799999999"/>
    <n v="55.14"/>
    <n v="1134.5849000000001"/>
    <n v="724563.84"/>
    <n v="724.56380000000001"/>
    <n v="410021.04"/>
    <n v="0.63861580810066831"/>
    <n v="410.02100000000002"/>
    <x v="1"/>
  </r>
  <r>
    <s v="C2519"/>
    <s v="Asia"/>
    <s v="Uzbekistan"/>
    <s v="Material de oficina"/>
    <s v="Online"/>
    <s v="Baja"/>
    <d v="2021-06-01T00:00:00"/>
    <n v="6"/>
    <x v="9"/>
    <n v="251974713"/>
    <d v="2021-06-21T00:00:00"/>
    <n v="20"/>
    <n v="3772"/>
    <n v="651.21"/>
    <n v="524.96"/>
    <n v="2456364.12"/>
    <n v="126.25"/>
    <n v="2456.3640999999998"/>
    <n v="1980149.12"/>
    <n v="1980.1491000000001"/>
    <n v="476215"/>
    <n v="0.80613012699436426"/>
    <n v="476.21499999999997"/>
    <x v="2"/>
  </r>
  <r>
    <s v="C8199"/>
    <s v="Asia"/>
    <s v="Sri Lanka"/>
    <s v="Cuidado personal"/>
    <s v="Offline"/>
    <s v="Media"/>
    <d v="2020-07-28T00:00:00"/>
    <n v="7"/>
    <x v="6"/>
    <n v="819947707"/>
    <d v="2020-09-05T00:00:00"/>
    <n v="39"/>
    <n v="9602"/>
    <n v="81.73"/>
    <n v="56.67"/>
    <n v="784771.46"/>
    <n v="25.06"/>
    <n v="784.77149999999995"/>
    <n v="544145.34"/>
    <n v="544.14530000000002"/>
    <n v="240626.12"/>
    <n v="0.69338064358252771"/>
    <n v="240.62610000000001"/>
    <x v="0"/>
  </r>
  <r>
    <s v="C4645"/>
    <s v="África"/>
    <s v="The Gambia"/>
    <s v="Cosméticos"/>
    <s v="Online"/>
    <s v="Crítica"/>
    <d v="2021-06-08T00:00:00"/>
    <n v="6"/>
    <x v="9"/>
    <n v="464588487"/>
    <d v="2021-07-25T00:00:00"/>
    <n v="47"/>
    <n v="912"/>
    <n v="437.2"/>
    <n v="263.33"/>
    <n v="398726.40000000002"/>
    <n v="173.87"/>
    <n v="398.72640000000001"/>
    <n v="240156.96"/>
    <n v="240.15700000000001"/>
    <n v="158569.44"/>
    <n v="0.60231015553522427"/>
    <n v="158.5694"/>
    <x v="2"/>
  </r>
  <r>
    <s v="C1390"/>
    <s v="Asia"/>
    <s v="Myanmar"/>
    <s v="Snacks"/>
    <s v="Offline"/>
    <s v="Media"/>
    <d v="2021-07-26T00:00:00"/>
    <n v="7"/>
    <x v="6"/>
    <n v="139070880"/>
    <d v="2021-08-04T00:00:00"/>
    <n v="9"/>
    <n v="3019"/>
    <n v="152.58000000000001"/>
    <n v="97.44"/>
    <n v="460639.02"/>
    <n v="55.14"/>
    <n v="460.63900000000001"/>
    <n v="294171.36"/>
    <n v="294.17140000000001"/>
    <n v="166467.66"/>
    <n v="0.63861580810066843"/>
    <n v="166.46770000000001"/>
    <x v="2"/>
  </r>
  <r>
    <s v="C4168"/>
    <s v="Asia"/>
    <s v="Bhutan"/>
    <s v="Ropa"/>
    <s v="Online"/>
    <s v="Crítica"/>
    <d v="2021-10-15T00:00:00"/>
    <n v="10"/>
    <x v="0"/>
    <n v="416881215"/>
    <d v="2021-10-21T00:00:00"/>
    <n v="6"/>
    <n v="3270"/>
    <n v="109.28"/>
    <n v="35.840000000000003"/>
    <n v="357345.6"/>
    <n v="73.44"/>
    <n v="357.34559999999999"/>
    <n v="117196.8"/>
    <n v="117.1968"/>
    <n v="240148.8"/>
    <n v="0.32796486090775995"/>
    <n v="240.14879999999999"/>
    <x v="2"/>
  </r>
  <r>
    <s v="C1418"/>
    <s v="África"/>
    <s v="Mali"/>
    <s v="Verduras"/>
    <s v="Online"/>
    <s v="Crítica"/>
    <d v="2021-11-23T00:00:00"/>
    <n v="11"/>
    <x v="2"/>
    <n v="141818320"/>
    <d v="2021-11-29T00:00:00"/>
    <n v="6"/>
    <n v="6047"/>
    <n v="154.06"/>
    <n v="90.93"/>
    <n v="931600.82"/>
    <n v="63.13"/>
    <n v="931.60080000000005"/>
    <n v="549853.71"/>
    <n v="549.8537"/>
    <n v="381747.11"/>
    <n v="0.59022458782292619"/>
    <n v="381.74709999999999"/>
    <x v="2"/>
  </r>
  <r>
    <s v="C4779"/>
    <s v="África"/>
    <s v="Burundi"/>
    <s v="Cuidado personal"/>
    <s v="Online"/>
    <s v="Alta"/>
    <d v="2022-01-31T00:00:00"/>
    <n v="1"/>
    <x v="1"/>
    <n v="477993524"/>
    <d v="2022-03-12T00:00:00"/>
    <n v="40"/>
    <n v="7761"/>
    <n v="81.73"/>
    <n v="56.67"/>
    <n v="634306.53"/>
    <n v="25.06"/>
    <n v="634.30650000000003"/>
    <n v="439815.87"/>
    <n v="439.8159"/>
    <n v="194490.66"/>
    <n v="0.69338064358252782"/>
    <n v="194.4907"/>
    <x v="1"/>
  </r>
  <r>
    <s v="C8598"/>
    <s v="África"/>
    <s v="Libya"/>
    <s v="Ropa"/>
    <s v="Offline"/>
    <s v="Alta"/>
    <d v="2021-07-11T00:00:00"/>
    <n v="7"/>
    <x v="6"/>
    <n v="859830653"/>
    <d v="2021-08-05T00:00:00"/>
    <n v="25"/>
    <n v="1852"/>
    <n v="109.28"/>
    <n v="35.840000000000003"/>
    <n v="202386.56"/>
    <n v="73.44"/>
    <n v="202.38659999999999"/>
    <n v="66375.679999999993"/>
    <n v="66.375699999999995"/>
    <n v="136010.88"/>
    <n v="0.32796486090775989"/>
    <n v="136.01089999999999"/>
    <x v="2"/>
  </r>
  <r>
    <s v="C3420"/>
    <s v="África"/>
    <s v="Nigeria"/>
    <s v="Ropa"/>
    <s v="Offline"/>
    <s v="Crítica"/>
    <d v="2022-08-26T00:00:00"/>
    <n v="8"/>
    <x v="10"/>
    <n v="342066037"/>
    <d v="2022-10-11T00:00:00"/>
    <n v="46"/>
    <n v="3797"/>
    <n v="109.28"/>
    <n v="35.840000000000003"/>
    <n v="414936.16"/>
    <n v="73.44"/>
    <n v="414.93619999999999"/>
    <n v="136084.48000000001"/>
    <n v="136.08449999999999"/>
    <n v="278851.68"/>
    <n v="0.32796486090775989"/>
    <n v="278.85169999999999"/>
    <x v="1"/>
  </r>
  <r>
    <s v="C7497"/>
    <s v="Europa"/>
    <s v="Norway"/>
    <s v="Doméstico"/>
    <s v="Online"/>
    <s v="Crítica"/>
    <d v="2021-02-21T00:00:00"/>
    <n v="2"/>
    <x v="4"/>
    <n v="749748504"/>
    <d v="2021-03-16T00:00:00"/>
    <n v="23"/>
    <n v="6098"/>
    <n v="668.27"/>
    <n v="502.54"/>
    <n v="4075110.46"/>
    <n v="165.73"/>
    <n v="4075.1104999999998"/>
    <n v="3064488.92"/>
    <n v="3064.4888999999998"/>
    <n v="1010621.54"/>
    <n v="0.75200143654510898"/>
    <n v="1010.6215"/>
    <x v="2"/>
  </r>
  <r>
    <s v="C2932"/>
    <s v="Australia y Oceanía"/>
    <s v="Papua New Guinea"/>
    <s v="Verduras"/>
    <s v="Online"/>
    <s v="Alta"/>
    <d v="2022-02-19T00:00:00"/>
    <n v="2"/>
    <x v="4"/>
    <n v="293212497"/>
    <d v="2022-03-09T00:00:00"/>
    <n v="18"/>
    <n v="6948"/>
    <n v="154.06"/>
    <n v="90.93"/>
    <n v="1070408.8799999999"/>
    <n v="63.13"/>
    <n v="1070.4088999999999"/>
    <n v="631781.64"/>
    <n v="631.78160000000003"/>
    <n v="438627.24"/>
    <n v="0.59022458782292608"/>
    <n v="438.62720000000002"/>
    <x v="1"/>
  </r>
  <r>
    <s v="C2806"/>
    <s v="Asia"/>
    <s v="North Korea"/>
    <s v="Cuidado personal"/>
    <s v="Offline"/>
    <s v="Baja"/>
    <d v="2020-11-17T00:00:00"/>
    <n v="11"/>
    <x v="2"/>
    <n v="280654180"/>
    <d v="2021-01-02T00:00:00"/>
    <n v="46"/>
    <n v="663"/>
    <n v="81.73"/>
    <n v="56.67"/>
    <n v="54186.99"/>
    <n v="25.06"/>
    <n v="54.186999999999998"/>
    <n v="37572.21"/>
    <n v="37.572200000000002"/>
    <n v="16614.78"/>
    <n v="0.69338064358252771"/>
    <n v="16.614799999999999"/>
    <x v="0"/>
  </r>
  <r>
    <s v="C1968"/>
    <s v="Europa"/>
    <s v="Montenegro"/>
    <s v="Ropa"/>
    <s v="Offline"/>
    <s v="Media"/>
    <d v="2020-11-25T00:00:00"/>
    <n v="11"/>
    <x v="2"/>
    <n v="196863257"/>
    <d v="2021-01-09T00:00:00"/>
    <n v="45"/>
    <n v="5067"/>
    <n v="109.28"/>
    <n v="35.840000000000003"/>
    <n v="553721.76"/>
    <n v="73.44"/>
    <n v="553.72180000000003"/>
    <n v="181601.28"/>
    <n v="181.60130000000001"/>
    <n v="372120.48"/>
    <n v="0.32796486090775995"/>
    <n v="372.12049999999999"/>
    <x v="0"/>
  </r>
  <r>
    <s v="C8684"/>
    <s v="Europa"/>
    <s v="Norway"/>
    <s v="Frutas"/>
    <s v="Offline"/>
    <s v="Alta"/>
    <d v="2022-10-06T00:00:00"/>
    <n v="10"/>
    <x v="0"/>
    <n v="868451058"/>
    <d v="2022-10-08T00:00:00"/>
    <n v="2"/>
    <n v="2822"/>
    <n v="9.33"/>
    <n v="6.92"/>
    <n v="26329.26"/>
    <n v="2.41"/>
    <n v="26.3293"/>
    <n v="19528.240000000002"/>
    <n v="19.528199999999998"/>
    <n v="6801.02"/>
    <n v="0.74169346195069674"/>
    <n v="6.8010000000000002"/>
    <x v="1"/>
  </r>
  <r>
    <s v="C4923"/>
    <s v="África"/>
    <s v="Lesotho"/>
    <s v="Ropa"/>
    <s v="Offline"/>
    <s v="Baja"/>
    <d v="2020-04-07T00:00:00"/>
    <n v="4"/>
    <x v="8"/>
    <n v="492341411"/>
    <d v="2020-05-24T00:00:00"/>
    <n v="47"/>
    <n v="3619"/>
    <n v="109.28"/>
    <n v="35.840000000000003"/>
    <n v="395484.32"/>
    <n v="73.44"/>
    <n v="395.48430000000002"/>
    <n v="129704.96000000001"/>
    <n v="129.70500000000001"/>
    <n v="265779.36"/>
    <n v="0.32796486090775984"/>
    <n v="265.77940000000001"/>
    <x v="0"/>
  </r>
  <r>
    <s v="C4857"/>
    <s v="Asia"/>
    <s v="Indonesia"/>
    <s v="Cárnicos"/>
    <s v="Online"/>
    <s v="Alta"/>
    <d v="2021-12-02T00:00:00"/>
    <n v="12"/>
    <x v="11"/>
    <n v="485770642"/>
    <d v="2021-12-15T00:00:00"/>
    <n v="13"/>
    <n v="9183"/>
    <n v="421.89"/>
    <n v="364.69"/>
    <n v="3874215.87"/>
    <n v="57.2"/>
    <n v="3874.2159000000001"/>
    <n v="3348948.27"/>
    <n v="3348.9483"/>
    <n v="525267.6"/>
    <n v="0.86441963544999889"/>
    <n v="525.26760000000002"/>
    <x v="2"/>
  </r>
  <r>
    <s v="C5362"/>
    <s v="África"/>
    <s v="Iraq"/>
    <s v="Bebida"/>
    <s v="Online"/>
    <s v="Alta"/>
    <d v="2020-11-28T00:00:00"/>
    <n v="11"/>
    <x v="2"/>
    <n v="536287581"/>
    <d v="2020-12-28T00:00:00"/>
    <n v="30"/>
    <n v="8268"/>
    <n v="47.45"/>
    <n v="31.79"/>
    <n v="392316.6"/>
    <n v="15.66"/>
    <n v="392.31659999999999"/>
    <n v="262839.71999999997"/>
    <n v="262.83969999999999"/>
    <n v="129476.88"/>
    <n v="0.66996838777660683"/>
    <n v="129.4769"/>
    <x v="0"/>
  </r>
  <r>
    <s v="C8517"/>
    <s v="Asia"/>
    <s v="Singapore"/>
    <s v="Cereales"/>
    <s v="Online"/>
    <s v="Crítica"/>
    <d v="2022-04-03T00:00:00"/>
    <n v="4"/>
    <x v="8"/>
    <n v="851753556"/>
    <d v="2022-05-12T00:00:00"/>
    <n v="39"/>
    <n v="1660"/>
    <n v="205.7"/>
    <n v="117.11"/>
    <n v="341462"/>
    <n v="88.59"/>
    <n v="341.46199999999999"/>
    <n v="194402.6"/>
    <n v="194.40260000000001"/>
    <n v="147059.4"/>
    <n v="0.56932425862907154"/>
    <n v="147.05940000000001"/>
    <x v="1"/>
  </r>
  <r>
    <s v="C8103"/>
    <s v="Asia"/>
    <s v="South Korea"/>
    <s v="Verduras"/>
    <s v="Online"/>
    <s v="Media"/>
    <d v="2021-05-15T00:00:00"/>
    <n v="5"/>
    <x v="7"/>
    <n v="810342395"/>
    <d v="2021-05-31T00:00:00"/>
    <n v="16"/>
    <n v="7177"/>
    <n v="154.06"/>
    <n v="90.93"/>
    <n v="1105688.6200000001"/>
    <n v="63.13"/>
    <n v="1105.6886"/>
    <n v="652604.61"/>
    <n v="652.6046"/>
    <n v="453084.01"/>
    <n v="0.59022458782292619"/>
    <n v="453.084"/>
    <x v="2"/>
  </r>
  <r>
    <s v="C3105"/>
    <s v="África"/>
    <s v="Lebanon"/>
    <s v="Doméstico"/>
    <s v="Online"/>
    <s v="Baja"/>
    <d v="2022-08-26T00:00:00"/>
    <n v="8"/>
    <x v="10"/>
    <n v="310540425"/>
    <d v="2022-09-01T00:00:00"/>
    <n v="6"/>
    <n v="4668"/>
    <n v="668.27"/>
    <n v="502.54"/>
    <n v="3119484.36"/>
    <n v="165.73"/>
    <n v="3119.4843999999998"/>
    <n v="2345856.7200000002"/>
    <n v="2345.8566999999998"/>
    <n v="773627.64"/>
    <n v="0.75200143654510909"/>
    <n v="773.62760000000003"/>
    <x v="1"/>
  </r>
  <r>
    <s v="C2211"/>
    <s v="Asia"/>
    <s v="Myanmar"/>
    <s v="Frutas"/>
    <s v="Online"/>
    <s v="Alta"/>
    <d v="2020-11-23T00:00:00"/>
    <n v="11"/>
    <x v="2"/>
    <n v="221146476"/>
    <d v="2020-12-31T00:00:00"/>
    <n v="38"/>
    <n v="1011"/>
    <n v="9.33"/>
    <n v="6.92"/>
    <n v="9432.6299999999992"/>
    <n v="2.41"/>
    <n v="9.4326000000000008"/>
    <n v="6996.12"/>
    <n v="6.9961000000000002"/>
    <n v="2436.5100000000002"/>
    <n v="0.74169346195069663"/>
    <n v="2.4365000000000001"/>
    <x v="0"/>
  </r>
  <r>
    <s v="C1312"/>
    <s v="Asia"/>
    <s v="Vietnam"/>
    <s v="Ropa"/>
    <s v="Online"/>
    <s v="Alta"/>
    <d v="2022-09-23T00:00:00"/>
    <n v="9"/>
    <x v="3"/>
    <n v="131271874"/>
    <d v="2022-09-27T00:00:00"/>
    <n v="4"/>
    <n v="5120"/>
    <n v="109.28"/>
    <n v="35.840000000000003"/>
    <n v="559513.59999999998"/>
    <n v="73.44"/>
    <n v="559.5136"/>
    <n v="183500.79999999999"/>
    <n v="183.5008"/>
    <n v="376012.79999999999"/>
    <n v="0.32796486090775995"/>
    <n v="376.01280000000003"/>
    <x v="1"/>
  </r>
  <r>
    <s v="C6003"/>
    <s v="África"/>
    <s v="Jordan"/>
    <s v="Frutas"/>
    <s v="Online"/>
    <s v="Baja"/>
    <d v="2022-04-25T00:00:00"/>
    <n v="4"/>
    <x v="8"/>
    <n v="600340449"/>
    <d v="2022-06-02T00:00:00"/>
    <n v="38"/>
    <n v="2935"/>
    <n v="9.33"/>
    <n v="6.92"/>
    <n v="27383.55"/>
    <n v="2.41"/>
    <n v="27.383500000000002"/>
    <n v="20310.2"/>
    <n v="20.310199999999998"/>
    <n v="7073.35"/>
    <n v="0.74169346195069674"/>
    <n v="7.0732999999999997"/>
    <x v="1"/>
  </r>
  <r>
    <s v="C9080"/>
    <s v="Australia y Oceanía"/>
    <s v="Palau"/>
    <s v="Material de oficina"/>
    <s v="Offline"/>
    <s v="Baja"/>
    <d v="2022-10-20T00:00:00"/>
    <n v="10"/>
    <x v="0"/>
    <n v="908088529"/>
    <d v="2022-11-22T00:00:00"/>
    <n v="33"/>
    <n v="2430"/>
    <n v="651.21"/>
    <n v="524.96"/>
    <n v="1582440.3"/>
    <n v="126.25"/>
    <n v="1582.4403"/>
    <n v="1275652.8"/>
    <n v="1275.6528000000001"/>
    <n v="306787.5"/>
    <n v="0.80613012699436437"/>
    <n v="306.78750000000002"/>
    <x v="1"/>
  </r>
  <r>
    <s v="C4045"/>
    <s v="Centroamérica y Caribe"/>
    <s v="Antigua and Barbuda "/>
    <s v="Cereales"/>
    <s v="Offline"/>
    <s v="Crítica"/>
    <d v="2020-08-04T00:00:00"/>
    <n v="8"/>
    <x v="10"/>
    <n v="404564940"/>
    <d v="2020-08-28T00:00:00"/>
    <n v="24"/>
    <n v="8611"/>
    <n v="205.7"/>
    <n v="117.11"/>
    <n v="1771282.7"/>
    <n v="88.59"/>
    <n v="1771.2827"/>
    <n v="1008434.21"/>
    <n v="1008.4342"/>
    <n v="762848.49"/>
    <n v="0.56932425862907143"/>
    <n v="762.84849999999994"/>
    <x v="0"/>
  </r>
  <r>
    <s v="C7601"/>
    <s v="Australia y Oceanía"/>
    <s v="Papua New Guinea"/>
    <s v="Cuidado personal"/>
    <s v="Offline"/>
    <s v="Baja"/>
    <d v="2021-01-21T00:00:00"/>
    <n v="1"/>
    <x v="1"/>
    <n v="760131013"/>
    <d v="2021-01-28T00:00:00"/>
    <n v="7"/>
    <n v="8513"/>
    <n v="81.73"/>
    <n v="56.67"/>
    <n v="695767.49"/>
    <n v="25.06"/>
    <n v="695.76750000000004"/>
    <n v="482431.71"/>
    <n v="482.43169999999998"/>
    <n v="213335.78"/>
    <n v="0.69338064358252793"/>
    <n v="213.33580000000001"/>
    <x v="2"/>
  </r>
  <r>
    <s v="C1154"/>
    <s v="Centroamérica y Caribe"/>
    <s v="El Salvador"/>
    <s v="Ropa"/>
    <s v="Offline"/>
    <s v="Media"/>
    <d v="2022-11-02T00:00:00"/>
    <n v="11"/>
    <x v="2"/>
    <n v="115460574"/>
    <d v="2022-11-19T00:00:00"/>
    <n v="17"/>
    <n v="6205"/>
    <n v="109.28"/>
    <n v="35.840000000000003"/>
    <n v="678082.4"/>
    <n v="73.44"/>
    <n v="678.08240000000001"/>
    <n v="222387.20000000001"/>
    <n v="222.38720000000001"/>
    <n v="455695.2"/>
    <n v="0.32796486090775989"/>
    <n v="455.6952"/>
    <x v="1"/>
  </r>
  <r>
    <s v="C7315"/>
    <s v="África"/>
    <s v="Republic of the Congo"/>
    <s v="Bebida"/>
    <s v="Offline"/>
    <s v="Baja"/>
    <d v="2022-02-08T00:00:00"/>
    <n v="2"/>
    <x v="4"/>
    <n v="731539952"/>
    <d v="2022-02-09T00:00:00"/>
    <n v="1"/>
    <n v="7783"/>
    <n v="47.45"/>
    <n v="31.79"/>
    <n v="369303.35"/>
    <n v="15.66"/>
    <n v="369.30340000000001"/>
    <n v="247421.57"/>
    <n v="247.42160000000001"/>
    <n v="121881.78"/>
    <n v="0.66996838777660694"/>
    <n v="121.8818"/>
    <x v="1"/>
  </r>
  <r>
    <s v="C4396"/>
    <s v="Australia y Oceanía"/>
    <s v="Vanuatu"/>
    <s v="Cárnicos"/>
    <s v="Online"/>
    <s v="Crítica"/>
    <d v="2022-08-03T00:00:00"/>
    <n v="8"/>
    <x v="10"/>
    <n v="439667975"/>
    <d v="2022-09-21T00:00:00"/>
    <n v="49"/>
    <n v="6379"/>
    <n v="421.89"/>
    <n v="364.69"/>
    <n v="2691236.31"/>
    <n v="57.2"/>
    <n v="2691.2363"/>
    <n v="2326357.5099999998"/>
    <n v="2326.3575000000001"/>
    <n v="364878.8"/>
    <n v="0.86441963544999867"/>
    <n v="364.87880000000001"/>
    <x v="1"/>
  </r>
  <r>
    <s v="C2914"/>
    <s v="Asia"/>
    <s v="Bangladesh"/>
    <s v="Ropa"/>
    <s v="Offline"/>
    <s v="Baja"/>
    <d v="2022-09-11T00:00:00"/>
    <n v="9"/>
    <x v="3"/>
    <n v="291455972"/>
    <d v="2022-09-16T00:00:00"/>
    <n v="5"/>
    <n v="7154"/>
    <n v="109.28"/>
    <n v="35.840000000000003"/>
    <n v="781789.12"/>
    <n v="73.44"/>
    <n v="781.78909999999996"/>
    <n v="256399.35999999999"/>
    <n v="256.39940000000001"/>
    <n v="525389.76"/>
    <n v="0.32796486090775989"/>
    <n v="525.38980000000004"/>
    <x v="1"/>
  </r>
  <r>
    <s v="C5088"/>
    <s v="África"/>
    <s v="Burundi"/>
    <s v="Cereales"/>
    <s v="Offline"/>
    <s v="Baja"/>
    <d v="2022-09-01T00:00:00"/>
    <n v="9"/>
    <x v="3"/>
    <n v="508827769"/>
    <d v="2022-09-13T00:00:00"/>
    <n v="12"/>
    <n v="2299"/>
    <n v="205.7"/>
    <n v="117.11"/>
    <n v="472904.3"/>
    <n v="88.59"/>
    <n v="472.90429999999998"/>
    <n v="269235.89"/>
    <n v="269.23590000000002"/>
    <n v="203668.41"/>
    <n v="0.56932425862907154"/>
    <n v="203.66839999999999"/>
    <x v="1"/>
  </r>
  <r>
    <s v="C9340"/>
    <s v="África"/>
    <s v="South Sudan"/>
    <s v="Verduras"/>
    <s v="Online"/>
    <s v="Media"/>
    <d v="2020-04-17T00:00:00"/>
    <n v="4"/>
    <x v="8"/>
    <n v="934019696"/>
    <d v="2020-05-07T00:00:00"/>
    <n v="20"/>
    <n v="6039"/>
    <n v="154.06"/>
    <n v="90.93"/>
    <n v="930368.34"/>
    <n v="63.13"/>
    <n v="930.36829999999998"/>
    <n v="549126.27"/>
    <n v="549.12630000000001"/>
    <n v="381242.07"/>
    <n v="0.59022458782292608"/>
    <n v="381.24209999999999"/>
    <x v="0"/>
  </r>
  <r>
    <s v="C5795"/>
    <s v="África"/>
    <s v="Mozambique"/>
    <s v="Bebida"/>
    <s v="Online"/>
    <s v="Baja"/>
    <d v="2020-11-25T00:00:00"/>
    <n v="11"/>
    <x v="2"/>
    <n v="579580581"/>
    <d v="2020-12-12T00:00:00"/>
    <n v="17"/>
    <n v="9628"/>
    <n v="47.45"/>
    <n v="31.79"/>
    <n v="456848.6"/>
    <n v="15.66"/>
    <n v="456.84859999999998"/>
    <n v="306074.12"/>
    <n v="306.07409999999999"/>
    <n v="150774.48000000001"/>
    <n v="0.66996838777660694"/>
    <n v="150.77449999999999"/>
    <x v="0"/>
  </r>
  <r>
    <s v="C7783"/>
    <s v="Centroamérica y Caribe"/>
    <s v="Saint Kitts and Nevis "/>
    <s v="Cárnicos"/>
    <s v="Online"/>
    <s v="Crítica"/>
    <d v="2021-08-27T00:00:00"/>
    <n v="8"/>
    <x v="10"/>
    <n v="778371751"/>
    <d v="2021-09-03T00:00:00"/>
    <n v="7"/>
    <n v="6353"/>
    <n v="421.89"/>
    <n v="364.69"/>
    <n v="2680267.17"/>
    <n v="57.2"/>
    <n v="2680.2671999999998"/>
    <n v="2316875.5699999998"/>
    <n v="2316.8755999999998"/>
    <n v="363391.6"/>
    <n v="0.86441963544999867"/>
    <n v="363.39159999999998"/>
    <x v="2"/>
  </r>
  <r>
    <s v="C2335"/>
    <s v="África"/>
    <s v="Rwanda"/>
    <s v="Verduras"/>
    <s v="Offline"/>
    <s v="Media"/>
    <d v="2021-07-16T00:00:00"/>
    <n v="7"/>
    <x v="6"/>
    <n v="233567035"/>
    <d v="2021-08-17T00:00:00"/>
    <n v="32"/>
    <n v="6531"/>
    <n v="154.06"/>
    <n v="90.93"/>
    <n v="1006165.86"/>
    <n v="63.13"/>
    <n v="1006.1659"/>
    <n v="593863.82999999996"/>
    <n v="593.86379999999997"/>
    <n v="412302.03"/>
    <n v="0.59022458782292631"/>
    <n v="412.30200000000002"/>
    <x v="2"/>
  </r>
  <r>
    <s v="C8686"/>
    <s v="África"/>
    <s v="Rwanda"/>
    <s v="Bebida"/>
    <s v="Online"/>
    <s v="Alta"/>
    <d v="2022-10-24T00:00:00"/>
    <n v="10"/>
    <x v="0"/>
    <n v="868652760"/>
    <d v="2022-12-08T00:00:00"/>
    <n v="45"/>
    <n v="2510"/>
    <n v="47.45"/>
    <n v="31.79"/>
    <n v="119099.5"/>
    <n v="15.66"/>
    <n v="119.09950000000001"/>
    <n v="79792.899999999994"/>
    <n v="79.792900000000003"/>
    <n v="39306.6"/>
    <n v="0.66996838777660683"/>
    <n v="39.306600000000003"/>
    <x v="1"/>
  </r>
  <r>
    <s v="C1774"/>
    <s v="Europa"/>
    <s v="Moldova "/>
    <s v="Verduras"/>
    <s v="Offline"/>
    <s v="Baja"/>
    <d v="2020-12-23T00:00:00"/>
    <n v="12"/>
    <x v="11"/>
    <n v="177427756"/>
    <d v="2021-01-31T00:00:00"/>
    <n v="39"/>
    <n v="3671"/>
    <n v="154.06"/>
    <n v="90.93"/>
    <n v="565554.26"/>
    <n v="63.13"/>
    <n v="565.55430000000001"/>
    <n v="333804.03000000003"/>
    <n v="333.80399999999997"/>
    <n v="231750.23"/>
    <n v="0.59022458782292619"/>
    <n v="231.75020000000001"/>
    <x v="0"/>
  </r>
  <r>
    <s v="C4428"/>
    <s v="Europa"/>
    <s v="Spain"/>
    <s v="Ropa"/>
    <s v="Offline"/>
    <s v="Baja"/>
    <d v="2022-01-16T00:00:00"/>
    <n v="1"/>
    <x v="1"/>
    <n v="442803370"/>
    <d v="2022-02-18T00:00:00"/>
    <n v="33"/>
    <n v="4212"/>
    <n v="109.28"/>
    <n v="35.840000000000003"/>
    <n v="460287.36"/>
    <n v="73.44"/>
    <n v="460.28739999999999"/>
    <n v="150958.07999999999"/>
    <n v="150.9581"/>
    <n v="309329.28000000003"/>
    <n v="0.32796486090775995"/>
    <n v="309.32929999999999"/>
    <x v="1"/>
  </r>
  <r>
    <s v="C7885"/>
    <s v="Asia"/>
    <s v="China"/>
    <s v="Alimento infantil"/>
    <s v="Online"/>
    <s v="Crítica"/>
    <d v="2020-10-27T00:00:00"/>
    <n v="10"/>
    <x v="0"/>
    <n v="788564145"/>
    <d v="2020-12-01T00:00:00"/>
    <n v="35"/>
    <n v="2509"/>
    <n v="255.28"/>
    <n v="159.41999999999999"/>
    <n v="640497.52"/>
    <n v="95.86"/>
    <n v="640.49749999999995"/>
    <n v="399984.78"/>
    <n v="399.98480000000001"/>
    <n v="240512.74"/>
    <n v="0.62449075524913811"/>
    <n v="240.5127"/>
    <x v="0"/>
  </r>
  <r>
    <s v="C3863"/>
    <s v="África"/>
    <s v="Qatar"/>
    <s v="Cosméticos"/>
    <s v="Online"/>
    <s v="Media"/>
    <d v="2022-07-21T00:00:00"/>
    <n v="7"/>
    <x v="6"/>
    <n v="386334502"/>
    <d v="2022-08-11T00:00:00"/>
    <n v="21"/>
    <n v="3819"/>
    <n v="437.2"/>
    <n v="263.33"/>
    <n v="1669666.8"/>
    <n v="173.87"/>
    <n v="1669.6668"/>
    <n v="1005657.27"/>
    <n v="1005.6573"/>
    <n v="664009.53"/>
    <n v="0.60231015553522416"/>
    <n v="664.0095"/>
    <x v="1"/>
  </r>
  <r>
    <s v="C2314"/>
    <s v="Europa"/>
    <s v="Georgia"/>
    <s v="Cuidado personal"/>
    <s v="Online"/>
    <s v="Crítica"/>
    <d v="2021-11-22T00:00:00"/>
    <n v="11"/>
    <x v="2"/>
    <n v="231475770"/>
    <d v="2021-11-23T00:00:00"/>
    <n v="1"/>
    <n v="7679"/>
    <n v="81.73"/>
    <n v="56.67"/>
    <n v="627604.67000000004"/>
    <n v="25.06"/>
    <n v="627.60469999999998"/>
    <n v="435168.93"/>
    <n v="435.16890000000001"/>
    <n v="192435.74"/>
    <n v="0.69338064358252771"/>
    <n v="192.4357"/>
    <x v="2"/>
  </r>
  <r>
    <s v="C4896"/>
    <s v="Asia"/>
    <s v="Kazakhstan"/>
    <s v="Doméstico"/>
    <s v="Online"/>
    <s v="Media"/>
    <d v="2021-01-18T00:00:00"/>
    <n v="1"/>
    <x v="1"/>
    <n v="489661777"/>
    <d v="2021-02-11T00:00:00"/>
    <n v="24"/>
    <n v="656"/>
    <n v="668.27"/>
    <n v="502.54"/>
    <n v="438385.12"/>
    <n v="165.73"/>
    <n v="438.38510000000002"/>
    <n v="329666.24"/>
    <n v="329.6662"/>
    <n v="108718.88"/>
    <n v="0.75200143654510909"/>
    <n v="108.7189"/>
    <x v="2"/>
  </r>
  <r>
    <s v="C9468"/>
    <s v="África"/>
    <s v="Namibia"/>
    <s v="Cuidado personal"/>
    <s v="Offline"/>
    <s v="Baja"/>
    <d v="2022-08-18T00:00:00"/>
    <n v="8"/>
    <x v="10"/>
    <n v="946878850"/>
    <d v="2022-10-05T00:00:00"/>
    <n v="48"/>
    <n v="1348"/>
    <n v="81.73"/>
    <n v="56.67"/>
    <n v="110172.04"/>
    <n v="25.06"/>
    <n v="110.172"/>
    <n v="76391.16"/>
    <n v="76.391199999999998"/>
    <n v="33780.879999999997"/>
    <n v="0.69338064358252782"/>
    <n v="33.780900000000003"/>
    <x v="1"/>
  </r>
  <r>
    <s v="C6039"/>
    <s v="África"/>
    <s v="Syria"/>
    <s v="Verduras"/>
    <s v="Offline"/>
    <s v="Media"/>
    <d v="2022-08-22T00:00:00"/>
    <n v="8"/>
    <x v="10"/>
    <n v="603914010"/>
    <d v="2022-09-01T00:00:00"/>
    <n v="10"/>
    <n v="431"/>
    <n v="154.06"/>
    <n v="90.93"/>
    <n v="66399.86"/>
    <n v="63.13"/>
    <n v="66.399900000000002"/>
    <n v="39190.83"/>
    <n v="39.190800000000003"/>
    <n v="27209.03"/>
    <n v="0.59022458782292608"/>
    <n v="27.209"/>
    <x v="1"/>
  </r>
  <r>
    <s v="C6272"/>
    <s v="África"/>
    <s v="Tanzania"/>
    <s v="Frutas"/>
    <s v="Offline"/>
    <s v="Crítica"/>
    <d v="2021-02-24T00:00:00"/>
    <n v="2"/>
    <x v="4"/>
    <n v="627267253"/>
    <d v="2021-03-08T00:00:00"/>
    <n v="12"/>
    <n v="1174"/>
    <n v="9.33"/>
    <n v="6.92"/>
    <n v="10953.42"/>
    <n v="2.41"/>
    <n v="10.9534"/>
    <n v="8124.08"/>
    <n v="8.1241000000000003"/>
    <n v="2829.34"/>
    <n v="0.74169346195069663"/>
    <n v="2.8292999999999999"/>
    <x v="2"/>
  </r>
  <r>
    <s v="C6967"/>
    <s v="África"/>
    <s v="Angola"/>
    <s v="Alimento infantil"/>
    <s v="Online"/>
    <s v="Alta"/>
    <d v="2022-04-01T00:00:00"/>
    <n v="4"/>
    <x v="8"/>
    <n v="696721875"/>
    <d v="2022-05-12T00:00:00"/>
    <n v="41"/>
    <n v="4340"/>
    <n v="255.28"/>
    <n v="159.41999999999999"/>
    <n v="1107915.2"/>
    <n v="95.86"/>
    <n v="1107.9151999999999"/>
    <n v="691882.8"/>
    <n v="691.88279999999997"/>
    <n v="416032.4"/>
    <n v="0.62449075524913822"/>
    <n v="416.0324"/>
    <x v="1"/>
  </r>
  <r>
    <s v="C9498"/>
    <s v="Asia"/>
    <s v="China"/>
    <s v="Cuidado personal"/>
    <s v="Offline"/>
    <s v="Baja"/>
    <d v="2020-07-18T00:00:00"/>
    <n v="7"/>
    <x v="6"/>
    <n v="949826705"/>
    <d v="2020-09-06T00:00:00"/>
    <n v="50"/>
    <n v="3684"/>
    <n v="81.73"/>
    <n v="56.67"/>
    <n v="301093.32"/>
    <n v="25.06"/>
    <n v="301.0933"/>
    <n v="208772.28"/>
    <n v="208.7723"/>
    <n v="92321.04"/>
    <n v="0.69338064358252782"/>
    <n v="92.320999999999998"/>
    <x v="0"/>
  </r>
  <r>
    <s v="C2444"/>
    <s v="Europa"/>
    <s v="Hungary"/>
    <s v="Cuidado personal"/>
    <s v="Offline"/>
    <s v="Baja"/>
    <d v="2022-06-30T00:00:00"/>
    <n v="6"/>
    <x v="9"/>
    <n v="244443070"/>
    <d v="2022-07-03T00:00:00"/>
    <n v="3"/>
    <n v="4991"/>
    <n v="81.73"/>
    <n v="56.67"/>
    <n v="407914.43"/>
    <n v="25.06"/>
    <n v="407.9144"/>
    <n v="282839.96999999997"/>
    <n v="282.83999999999997"/>
    <n v="125074.46"/>
    <n v="0.69338064358252804"/>
    <n v="125.0745"/>
    <x v="1"/>
  </r>
  <r>
    <s v="C2087"/>
    <s v="Europa"/>
    <s v="Norway"/>
    <s v="Doméstico"/>
    <s v="Offline"/>
    <s v="Alta"/>
    <d v="2022-01-29T00:00:00"/>
    <n v="1"/>
    <x v="1"/>
    <n v="208744800"/>
    <d v="2022-02-03T00:00:00"/>
    <n v="5"/>
    <n v="1080"/>
    <n v="668.27"/>
    <n v="502.54"/>
    <n v="721731.6"/>
    <n v="165.73"/>
    <n v="721.73159999999996"/>
    <n v="542743.19999999995"/>
    <n v="542.7432"/>
    <n v="178988.4"/>
    <n v="0.7520014365451092"/>
    <n v="178.98840000000001"/>
    <x v="1"/>
  </r>
  <r>
    <s v="C2912"/>
    <s v="Australia y Oceanía"/>
    <s v="Australia"/>
    <s v="Cárnicos"/>
    <s v="Offline"/>
    <s v="Crítica"/>
    <d v="2022-04-09T00:00:00"/>
    <n v="4"/>
    <x v="8"/>
    <n v="291218221"/>
    <d v="2022-05-02T00:00:00"/>
    <n v="23"/>
    <n v="6798"/>
    <n v="421.89"/>
    <n v="364.69"/>
    <n v="2868008.22"/>
    <n v="57.2"/>
    <n v="2868.0082000000002"/>
    <n v="2479162.62"/>
    <n v="2479.1626000000001"/>
    <n v="388845.6"/>
    <n v="0.86441963544999889"/>
    <n v="388.84559999999999"/>
    <x v="1"/>
  </r>
  <r>
    <s v="C9106"/>
    <s v="África"/>
    <s v="Nigeria"/>
    <s v="Doméstico"/>
    <s v="Offline"/>
    <s v="Media"/>
    <d v="2022-02-22T00:00:00"/>
    <n v="2"/>
    <x v="4"/>
    <n v="910662162"/>
    <d v="2022-03-05T00:00:00"/>
    <n v="11"/>
    <n v="4025"/>
    <n v="668.27"/>
    <n v="502.54"/>
    <n v="2689786.75"/>
    <n v="165.73"/>
    <n v="2689.7867999999999"/>
    <n v="2022723.5"/>
    <n v="2022.7235000000001"/>
    <n v="667063.25"/>
    <n v="0.75200143654510898"/>
    <n v="667.06330000000003"/>
    <x v="1"/>
  </r>
  <r>
    <s v="C3061"/>
    <s v="Asia"/>
    <s v="Thailand"/>
    <s v="Material de oficina"/>
    <s v="Online"/>
    <s v="Media"/>
    <d v="2021-03-09T00:00:00"/>
    <n v="3"/>
    <x v="5"/>
    <n v="306187951"/>
    <d v="2021-04-17T00:00:00"/>
    <n v="39"/>
    <n v="6674"/>
    <n v="651.21"/>
    <n v="524.96"/>
    <n v="4346175.54"/>
    <n v="126.25"/>
    <n v="4346.1755000000003"/>
    <n v="3503583.04"/>
    <n v="3503.5830000000001"/>
    <n v="842592.5"/>
    <n v="0.80613012699436426"/>
    <n v="842.59249999999997"/>
    <x v="2"/>
  </r>
  <r>
    <s v="C3872"/>
    <s v="Asia"/>
    <s v="Taiwan"/>
    <s v="Frutas"/>
    <s v="Offline"/>
    <s v="Alta"/>
    <d v="2020-09-16T00:00:00"/>
    <n v="9"/>
    <x v="3"/>
    <n v="387219417"/>
    <d v="2020-09-27T00:00:00"/>
    <n v="11"/>
    <n v="5685"/>
    <n v="9.33"/>
    <n v="6.92"/>
    <n v="53041.05"/>
    <n v="2.41"/>
    <n v="53.0411"/>
    <n v="39340.199999999997"/>
    <n v="39.340200000000003"/>
    <n v="13700.85"/>
    <n v="0.74169346195069652"/>
    <n v="13.700900000000001"/>
    <x v="0"/>
  </r>
  <r>
    <s v="C8834"/>
    <s v="Asia"/>
    <s v="India"/>
    <s v="Verduras"/>
    <s v="Online"/>
    <s v="Baja"/>
    <d v="2022-06-05T00:00:00"/>
    <n v="6"/>
    <x v="9"/>
    <n v="883492887"/>
    <d v="2022-06-05T00:00:00"/>
    <n v="0"/>
    <n v="4033"/>
    <n v="154.06"/>
    <n v="90.93"/>
    <n v="621323.98"/>
    <n v="63.13"/>
    <n v="621.32399999999996"/>
    <n v="366720.69"/>
    <n v="366.72070000000002"/>
    <n v="254603.29"/>
    <n v="0.59022458782292608"/>
    <n v="254.60329999999999"/>
    <x v="1"/>
  </r>
  <r>
    <s v="C6950"/>
    <s v="Europa"/>
    <s v="Romania"/>
    <s v="Bebida"/>
    <s v="Offline"/>
    <s v="Baja"/>
    <d v="2021-04-24T00:00:00"/>
    <n v="4"/>
    <x v="8"/>
    <n v="695057189"/>
    <d v="2021-05-08T00:00:00"/>
    <n v="14"/>
    <n v="1723"/>
    <n v="47.45"/>
    <n v="31.79"/>
    <n v="81756.350000000006"/>
    <n v="15.66"/>
    <n v="81.756399999999999"/>
    <n v="54774.17"/>
    <n v="54.7742"/>
    <n v="26982.18"/>
    <n v="0.66996838777660683"/>
    <n v="26.982199999999999"/>
    <x v="2"/>
  </r>
  <r>
    <s v="C1422"/>
    <s v="Australia y Oceanía"/>
    <s v="East Timor"/>
    <s v="Cosméticos"/>
    <s v="Online"/>
    <s v="Baja"/>
    <d v="2021-04-23T00:00:00"/>
    <n v="4"/>
    <x v="8"/>
    <n v="142273652"/>
    <d v="2021-05-16T00:00:00"/>
    <n v="23"/>
    <n v="790"/>
    <n v="437.2"/>
    <n v="263.33"/>
    <n v="345388"/>
    <n v="173.87"/>
    <n v="345.38799999999998"/>
    <n v="208030.7"/>
    <n v="208.0307"/>
    <n v="137357.29999999999"/>
    <n v="0.60231015553522416"/>
    <n v="137.35730000000001"/>
    <x v="2"/>
  </r>
  <r>
    <s v="C5158"/>
    <s v="Europa"/>
    <s v="Bosnia and Herzegovina"/>
    <s v="Cereales"/>
    <s v="Online"/>
    <s v="Baja"/>
    <d v="2022-06-28T00:00:00"/>
    <n v="6"/>
    <x v="9"/>
    <n v="515816104"/>
    <d v="2022-08-06T00:00:00"/>
    <n v="39"/>
    <n v="303"/>
    <n v="205.7"/>
    <n v="117.11"/>
    <n v="62327.1"/>
    <n v="88.59"/>
    <n v="62.327100000000002"/>
    <n v="35484.33"/>
    <n v="35.484299999999998"/>
    <n v="26842.77"/>
    <n v="0.56932425862907143"/>
    <n v="26.8428"/>
    <x v="1"/>
  </r>
  <r>
    <s v="C9266"/>
    <s v="Europa"/>
    <s v="Ireland"/>
    <s v="Cuidado personal"/>
    <s v="Offline"/>
    <s v="Baja"/>
    <d v="2022-06-14T00:00:00"/>
    <n v="6"/>
    <x v="9"/>
    <n v="926670873"/>
    <d v="2022-07-17T00:00:00"/>
    <n v="33"/>
    <n v="1359"/>
    <n v="81.73"/>
    <n v="56.67"/>
    <n v="111071.07"/>
    <n v="25.06"/>
    <n v="111.0711"/>
    <n v="77014.53"/>
    <n v="77.014499999999998"/>
    <n v="34056.54"/>
    <n v="0.69338064358252771"/>
    <n v="34.0565"/>
    <x v="1"/>
  </r>
  <r>
    <s v="C5561"/>
    <s v="Europa"/>
    <s v="Croatia"/>
    <s v="Doméstico"/>
    <s v="Online"/>
    <s v="Baja"/>
    <d v="2020-08-19T00:00:00"/>
    <n v="8"/>
    <x v="10"/>
    <n v="556136786"/>
    <d v="2020-09-05T00:00:00"/>
    <n v="17"/>
    <n v="2089"/>
    <n v="668.27"/>
    <n v="502.54"/>
    <n v="1396016.03"/>
    <n v="165.73"/>
    <n v="1396.0160000000001"/>
    <n v="1049806.06"/>
    <n v="1049.8061"/>
    <n v="346209.97"/>
    <n v="0.75200143654510909"/>
    <n v="346.21"/>
    <x v="0"/>
  </r>
  <r>
    <s v="C9058"/>
    <s v="África"/>
    <s v="Iraq"/>
    <s v="Alimento infantil"/>
    <s v="Online"/>
    <s v="Baja"/>
    <d v="2022-08-06T00:00:00"/>
    <n v="8"/>
    <x v="10"/>
    <n v="905825173"/>
    <d v="2022-08-22T00:00:00"/>
    <n v="16"/>
    <n v="2653"/>
    <n v="255.28"/>
    <n v="159.41999999999999"/>
    <n v="677257.84"/>
    <n v="95.86"/>
    <n v="677.25779999999997"/>
    <n v="422941.26"/>
    <n v="422.94130000000001"/>
    <n v="254316.58"/>
    <n v="0.62449075524913811"/>
    <n v="254.31659999999999"/>
    <x v="1"/>
  </r>
  <r>
    <s v="C8476"/>
    <s v="Europa"/>
    <s v="Malta"/>
    <s v="Material de oficina"/>
    <s v="Online"/>
    <s v="Crítica"/>
    <d v="2021-06-07T00:00:00"/>
    <n v="6"/>
    <x v="9"/>
    <n v="847659862"/>
    <d v="2021-07-22T00:00:00"/>
    <n v="45"/>
    <n v="245"/>
    <n v="651.21"/>
    <n v="524.96"/>
    <n v="159546.45000000001"/>
    <n v="126.25"/>
    <n v="159.54650000000001"/>
    <n v="128615.2"/>
    <n v="128.61519999999999"/>
    <n v="30931.25"/>
    <n v="0.80613012699436437"/>
    <n v="30.9312"/>
    <x v="2"/>
  </r>
  <r>
    <s v="C6738"/>
    <s v="Europa"/>
    <s v="Ireland"/>
    <s v="Cárnicos"/>
    <s v="Offline"/>
    <s v="Baja"/>
    <d v="2022-01-26T00:00:00"/>
    <n v="1"/>
    <x v="1"/>
    <n v="673877179"/>
    <d v="2022-02-21T00:00:00"/>
    <n v="26"/>
    <n v="4087"/>
    <n v="421.89"/>
    <n v="364.69"/>
    <n v="1724264.43"/>
    <n v="57.2"/>
    <n v="1724.2644"/>
    <n v="1490488.03"/>
    <n v="1490.4880000000001"/>
    <n v="233776.4"/>
    <n v="0.86441963544999878"/>
    <n v="233.7764"/>
    <x v="1"/>
  </r>
  <r>
    <s v="C7470"/>
    <s v="África"/>
    <s v="Madagascar"/>
    <s v="Alimento infantil"/>
    <s v="Online"/>
    <s v="Baja"/>
    <d v="2022-09-14T00:00:00"/>
    <n v="9"/>
    <x v="3"/>
    <n v="747025954"/>
    <d v="2022-10-12T00:00:00"/>
    <n v="28"/>
    <n v="435"/>
    <n v="255.28"/>
    <n v="159.41999999999999"/>
    <n v="111046.8"/>
    <n v="95.86"/>
    <n v="111.0468"/>
    <n v="69347.7"/>
    <n v="69.347700000000003"/>
    <n v="41699.1"/>
    <n v="0.62449075524913822"/>
    <n v="41.699100000000001"/>
    <x v="1"/>
  </r>
  <r>
    <s v="C1499"/>
    <s v="Europa"/>
    <s v="Austria"/>
    <s v="Cosméticos"/>
    <s v="Online"/>
    <s v="Media"/>
    <d v="2021-12-01T00:00:00"/>
    <n v="12"/>
    <x v="11"/>
    <n v="149967515"/>
    <d v="2021-12-27T00:00:00"/>
    <n v="26"/>
    <n v="7575"/>
    <n v="437.2"/>
    <n v="263.33"/>
    <n v="3311790"/>
    <n v="173.87"/>
    <n v="3311.79"/>
    <n v="1994724.75"/>
    <n v="1994.7247"/>
    <n v="1317065.25"/>
    <n v="0.60231015553522416"/>
    <n v="1317.0653"/>
    <x v="2"/>
  </r>
  <r>
    <s v="C7358"/>
    <s v="África"/>
    <s v="Sierra Leone"/>
    <s v="Cuidado personal"/>
    <s v="Offline"/>
    <s v="Crítica"/>
    <d v="2020-02-17T00:00:00"/>
    <n v="2"/>
    <x v="4"/>
    <n v="735875689"/>
    <d v="2020-03-25T00:00:00"/>
    <n v="37"/>
    <n v="824"/>
    <n v="81.73"/>
    <n v="56.67"/>
    <n v="67345.52"/>
    <n v="25.06"/>
    <n v="67.345500000000001"/>
    <n v="46696.08"/>
    <n v="46.696100000000001"/>
    <n v="20649.439999999999"/>
    <n v="0.69338064358252782"/>
    <n v="20.6494"/>
    <x v="0"/>
  </r>
  <r>
    <s v="C3782"/>
    <s v="Europa"/>
    <s v="Netherlands"/>
    <s v="Material de oficina"/>
    <s v="Online"/>
    <s v="Crítica"/>
    <d v="2021-01-09T00:00:00"/>
    <n v="1"/>
    <x v="1"/>
    <n v="378236806"/>
    <d v="2021-02-18T00:00:00"/>
    <n v="40"/>
    <n v="7531"/>
    <n v="651.21"/>
    <n v="524.96"/>
    <n v="4904262.51"/>
    <n v="126.25"/>
    <n v="4904.2624999999998"/>
    <n v="3953473.76"/>
    <n v="3953.4738000000002"/>
    <n v="950788.75"/>
    <n v="0.80613012699436437"/>
    <n v="950.78880000000004"/>
    <x v="2"/>
  </r>
  <r>
    <s v="C6208"/>
    <s v="Europa"/>
    <s v="Croatia"/>
    <s v="Cosméticos"/>
    <s v="Offline"/>
    <s v="Alta"/>
    <d v="2021-07-15T00:00:00"/>
    <n v="7"/>
    <x v="6"/>
    <n v="620849692"/>
    <d v="2021-07-18T00:00:00"/>
    <n v="3"/>
    <n v="2075"/>
    <n v="437.2"/>
    <n v="263.33"/>
    <n v="907190"/>
    <n v="173.87"/>
    <n v="907.19"/>
    <n v="546409.75"/>
    <n v="546.40980000000002"/>
    <n v="360780.25"/>
    <n v="0.60231015553522416"/>
    <n v="360.78030000000001"/>
    <x v="2"/>
  </r>
  <r>
    <s v="C8278"/>
    <s v="Centroamérica y Caribe"/>
    <s v="Trinidad and Tobago"/>
    <s v="Snacks"/>
    <s v="Offline"/>
    <s v="Baja"/>
    <d v="2021-11-11T00:00:00"/>
    <n v="11"/>
    <x v="2"/>
    <n v="827825677"/>
    <d v="2021-11-19T00:00:00"/>
    <n v="8"/>
    <n v="869"/>
    <n v="152.58000000000001"/>
    <n v="97.44"/>
    <n v="132592.01999999999"/>
    <n v="55.14"/>
    <n v="132.59200000000001"/>
    <n v="84675.36"/>
    <n v="84.675399999999996"/>
    <n v="47916.66"/>
    <n v="0.63861580810066843"/>
    <n v="47.916699999999999"/>
    <x v="2"/>
  </r>
  <r>
    <s v="C4335"/>
    <s v="Asia"/>
    <s v="South Korea"/>
    <s v="Doméstico"/>
    <s v="Offline"/>
    <s v="Crítica"/>
    <d v="2021-03-05T00:00:00"/>
    <n v="3"/>
    <x v="5"/>
    <n v="433588588"/>
    <d v="2021-03-28T00:00:00"/>
    <n v="23"/>
    <n v="7353"/>
    <n v="668.27"/>
    <n v="502.54"/>
    <n v="4913789.3099999996"/>
    <n v="165.73"/>
    <n v="4913.7893000000004"/>
    <n v="3695176.62"/>
    <n v="3695.1765999999998"/>
    <n v="1218612.69"/>
    <n v="0.7520014365451092"/>
    <n v="1218.6126999999999"/>
    <x v="2"/>
  </r>
  <r>
    <s v="C2928"/>
    <s v="Australia y Oceanía"/>
    <s v="Samoa "/>
    <s v="Cárnicos"/>
    <s v="Offline"/>
    <s v="Alta"/>
    <d v="2021-11-24T00:00:00"/>
    <n v="11"/>
    <x v="2"/>
    <n v="292874753"/>
    <d v="2021-12-25T00:00:00"/>
    <n v="31"/>
    <n v="7003"/>
    <n v="421.89"/>
    <n v="364.69"/>
    <n v="2954495.67"/>
    <n v="57.2"/>
    <n v="2954.4956999999999"/>
    <n v="2553924.0699999998"/>
    <n v="2553.9241000000002"/>
    <n v="400571.6"/>
    <n v="0.86441963544999889"/>
    <n v="400.57159999999999"/>
    <x v="2"/>
  </r>
  <r>
    <s v="C4307"/>
    <s v="Europa"/>
    <s v="Albania"/>
    <s v="Material de oficina"/>
    <s v="Offline"/>
    <s v="Baja"/>
    <d v="2022-07-31T00:00:00"/>
    <n v="7"/>
    <x v="6"/>
    <n v="430733001"/>
    <d v="2022-08-02T00:00:00"/>
    <n v="2"/>
    <n v="2322"/>
    <n v="651.21"/>
    <n v="524.96"/>
    <n v="1512109.62"/>
    <n v="126.25"/>
    <n v="1512.1096"/>
    <n v="1218957.1200000001"/>
    <n v="1218.9571000000001"/>
    <n v="293152.5"/>
    <n v="0.80613012699436426"/>
    <n v="293.15249999999997"/>
    <x v="1"/>
  </r>
  <r>
    <s v="C4925"/>
    <s v="África"/>
    <s v="Cape Verde"/>
    <s v="Frutas"/>
    <s v="Online"/>
    <s v="Media"/>
    <d v="2022-03-03T00:00:00"/>
    <n v="3"/>
    <x v="5"/>
    <n v="492524659"/>
    <d v="2022-03-25T00:00:00"/>
    <n v="22"/>
    <n v="7846"/>
    <n v="9.33"/>
    <n v="6.92"/>
    <n v="73203.179999999993"/>
    <n v="2.41"/>
    <n v="73.203199999999995"/>
    <n v="54294.32"/>
    <n v="54.2943"/>
    <n v="18908.86"/>
    <n v="0.74169346195069663"/>
    <n v="18.908899999999999"/>
    <x v="1"/>
  </r>
  <r>
    <s v="C1939"/>
    <s v="Europa"/>
    <s v="Italy"/>
    <s v="Bebida"/>
    <s v="Online"/>
    <s v="Baja"/>
    <d v="2021-06-09T00:00:00"/>
    <n v="6"/>
    <x v="9"/>
    <n v="193923556"/>
    <d v="2021-06-20T00:00:00"/>
    <n v="11"/>
    <n v="5145"/>
    <n v="47.45"/>
    <n v="31.79"/>
    <n v="244130.25"/>
    <n v="15.66"/>
    <n v="244.13030000000001"/>
    <n v="163559.54999999999"/>
    <n v="163.55959999999999"/>
    <n v="80570.7"/>
    <n v="0.66996838777660694"/>
    <n v="80.570700000000002"/>
    <x v="2"/>
  </r>
  <r>
    <s v="C6709"/>
    <s v="Europa"/>
    <s v="Hungary"/>
    <s v="Bebida"/>
    <s v="Offline"/>
    <s v="Baja"/>
    <d v="2021-07-26T00:00:00"/>
    <n v="7"/>
    <x v="6"/>
    <n v="670916020"/>
    <d v="2021-08-02T00:00:00"/>
    <n v="7"/>
    <n v="7815"/>
    <n v="47.45"/>
    <n v="31.79"/>
    <n v="370821.75"/>
    <n v="15.66"/>
    <n v="370.8218"/>
    <n v="248438.85"/>
    <n v="248.43889999999999"/>
    <n v="122382.9"/>
    <n v="0.66996838777660694"/>
    <n v="122.38290000000001"/>
    <x v="2"/>
  </r>
  <r>
    <s v="C4298"/>
    <s v="Asia"/>
    <s v="Maldives"/>
    <s v="Alimento infantil"/>
    <s v="Offline"/>
    <s v="Crítica"/>
    <d v="2022-09-17T00:00:00"/>
    <n v="9"/>
    <x v="3"/>
    <n v="429800879"/>
    <d v="2022-10-19T00:00:00"/>
    <n v="32"/>
    <n v="6486"/>
    <n v="255.28"/>
    <n v="159.41999999999999"/>
    <n v="1655746.08"/>
    <n v="95.86"/>
    <n v="1655.7461000000001"/>
    <n v="1033998.12"/>
    <n v="1033.9981"/>
    <n v="621747.96"/>
    <n v="0.62449075524913811"/>
    <n v="621.74800000000005"/>
    <x v="1"/>
  </r>
  <r>
    <s v="C2971"/>
    <s v="África"/>
    <s v="Mali"/>
    <s v="Doméstico"/>
    <s v="Offline"/>
    <s v="Alta"/>
    <d v="2022-07-25T00:00:00"/>
    <n v="7"/>
    <x v="6"/>
    <n v="297189462"/>
    <d v="2022-08-19T00:00:00"/>
    <n v="25"/>
    <n v="3821"/>
    <n v="668.27"/>
    <n v="502.54"/>
    <n v="2553459.67"/>
    <n v="165.73"/>
    <n v="2553.4596999999999"/>
    <n v="1920205.34"/>
    <n v="1920.2053000000001"/>
    <n v="633254.32999999996"/>
    <n v="0.75200143654510909"/>
    <n v="633.25429999999994"/>
    <x v="1"/>
  </r>
  <r>
    <s v="C2700"/>
    <s v="África"/>
    <s v="Yemen"/>
    <s v="Cuidado personal"/>
    <s v="Online"/>
    <s v="Media"/>
    <d v="2020-08-26T00:00:00"/>
    <n v="8"/>
    <x v="10"/>
    <n v="270005595"/>
    <d v="2020-09-04T00:00:00"/>
    <n v="9"/>
    <n v="9511"/>
    <n v="81.73"/>
    <n v="56.67"/>
    <n v="777334.03"/>
    <n v="25.06"/>
    <n v="777.33399999999995"/>
    <n v="538988.37"/>
    <n v="538.98839999999996"/>
    <n v="238345.66"/>
    <n v="0.69338064358252793"/>
    <n v="238.34569999999999"/>
    <x v="0"/>
  </r>
  <r>
    <s v="C8654"/>
    <s v="Asia"/>
    <s v="North Korea"/>
    <s v="Snacks"/>
    <s v="Offline"/>
    <s v="Baja"/>
    <d v="2022-08-15T00:00:00"/>
    <n v="8"/>
    <x v="10"/>
    <n v="865485608"/>
    <d v="2022-09-10T00:00:00"/>
    <n v="26"/>
    <n v="5279"/>
    <n v="152.58000000000001"/>
    <n v="97.44"/>
    <n v="805469.82"/>
    <n v="55.14"/>
    <n v="805.46979999999996"/>
    <n v="514385.76"/>
    <n v="514.38580000000002"/>
    <n v="291084.06"/>
    <n v="0.63861580810066854"/>
    <n v="291.08409999999998"/>
    <x v="1"/>
  </r>
  <r>
    <s v="C8711"/>
    <s v="Asia"/>
    <s v="Uzbekistan"/>
    <s v="Cereales"/>
    <s v="Offline"/>
    <s v="Alta"/>
    <d v="2021-08-28T00:00:00"/>
    <n v="8"/>
    <x v="10"/>
    <n v="871178328"/>
    <d v="2021-08-28T00:00:00"/>
    <n v="0"/>
    <n v="9882"/>
    <n v="205.7"/>
    <n v="117.11"/>
    <n v="2032727.4"/>
    <n v="88.59"/>
    <n v="2032.7274"/>
    <n v="1157281.02"/>
    <n v="1157.2809999999999"/>
    <n v="875446.38"/>
    <n v="0.56932425862907154"/>
    <n v="875.44640000000004"/>
    <x v="2"/>
  </r>
  <r>
    <s v="C4949"/>
    <s v="Europa"/>
    <s v="Latvia"/>
    <s v="Verduras"/>
    <s v="Online"/>
    <s v="Baja"/>
    <d v="2022-10-12T00:00:00"/>
    <n v="10"/>
    <x v="0"/>
    <n v="494945085"/>
    <d v="2022-11-06T00:00:00"/>
    <n v="25"/>
    <n v="4104"/>
    <n v="154.06"/>
    <n v="90.93"/>
    <n v="632262.24"/>
    <n v="63.13"/>
    <n v="632.26220000000001"/>
    <n v="373176.72"/>
    <n v="373.17669999999998"/>
    <n v="259085.52"/>
    <n v="0.59022458782292619"/>
    <n v="259.08550000000002"/>
    <x v="1"/>
  </r>
  <r>
    <s v="C9149"/>
    <s v="Asia"/>
    <s v="Singapore"/>
    <s v="Snacks"/>
    <s v="Offline"/>
    <s v="Crítica"/>
    <d v="2021-05-29T00:00:00"/>
    <n v="5"/>
    <x v="7"/>
    <n v="914959704"/>
    <d v="2021-06-24T00:00:00"/>
    <n v="26"/>
    <n v="5764"/>
    <n v="152.58000000000001"/>
    <n v="97.44"/>
    <n v="879471.12"/>
    <n v="55.14"/>
    <n v="879.47109999999998"/>
    <n v="561644.16"/>
    <n v="561.64419999999996"/>
    <n v="317826.96000000002"/>
    <n v="0.63861580810066843"/>
    <n v="317.827"/>
    <x v="2"/>
  </r>
  <r>
    <s v="C2297"/>
    <s v="Europa"/>
    <s v="Lithuania"/>
    <s v="Doméstico"/>
    <s v="Online"/>
    <s v="Baja"/>
    <d v="2021-12-07T00:00:00"/>
    <n v="12"/>
    <x v="11"/>
    <n v="229708516"/>
    <d v="2022-01-23T00:00:00"/>
    <n v="47"/>
    <n v="4709"/>
    <n v="668.27"/>
    <n v="502.54"/>
    <n v="3146883.43"/>
    <n v="165.73"/>
    <n v="3146.8834000000002"/>
    <n v="2366460.86"/>
    <n v="2366.4609"/>
    <n v="780422.57"/>
    <n v="0.75200143654510898"/>
    <n v="780.42259999999999"/>
    <x v="2"/>
  </r>
  <r>
    <s v="C2079"/>
    <s v="África"/>
    <s v="Senegal"/>
    <s v="Bebida"/>
    <s v="Offline"/>
    <s v="Alta"/>
    <d v="2022-01-04T00:00:00"/>
    <n v="1"/>
    <x v="1"/>
    <n v="207990348"/>
    <d v="2022-01-20T00:00:00"/>
    <n v="16"/>
    <n v="7821"/>
    <n v="47.45"/>
    <n v="31.79"/>
    <n v="371106.45"/>
    <n v="15.66"/>
    <n v="371.10640000000001"/>
    <n v="248629.59"/>
    <n v="248.62960000000001"/>
    <n v="122476.86"/>
    <n v="0.66996838777660694"/>
    <n v="122.4769"/>
    <x v="1"/>
  </r>
  <r>
    <s v="C4389"/>
    <s v="África"/>
    <s v="South Sudan"/>
    <s v="Verduras"/>
    <s v="Offline"/>
    <s v="Crítica"/>
    <d v="2022-07-20T00:00:00"/>
    <n v="7"/>
    <x v="6"/>
    <n v="438916528"/>
    <d v="2022-08-18T00:00:00"/>
    <n v="29"/>
    <n v="4009"/>
    <n v="154.06"/>
    <n v="90.93"/>
    <n v="617626.54"/>
    <n v="63.13"/>
    <n v="617.62649999999996"/>
    <n v="364538.37"/>
    <n v="364.53840000000002"/>
    <n v="253088.17"/>
    <n v="0.59022458782292608"/>
    <n v="253.0882"/>
    <x v="1"/>
  </r>
  <r>
    <s v="C5819"/>
    <s v="Europa"/>
    <s v="Bulgaria"/>
    <s v="Alimento infantil"/>
    <s v="Online"/>
    <s v="Alta"/>
    <d v="2020-07-30T00:00:00"/>
    <n v="7"/>
    <x v="6"/>
    <n v="581910884"/>
    <d v="2020-08-16T00:00:00"/>
    <n v="17"/>
    <n v="9217"/>
    <n v="255.28"/>
    <n v="159.41999999999999"/>
    <n v="2352915.7599999998"/>
    <n v="95.86"/>
    <n v="2352.9158000000002"/>
    <n v="1469374.14"/>
    <n v="1469.3741"/>
    <n v="883541.62"/>
    <n v="0.62449075524913811"/>
    <n v="883.54160000000002"/>
    <x v="0"/>
  </r>
  <r>
    <s v="C8167"/>
    <s v="África"/>
    <s v="Seychelles "/>
    <s v="Cárnicos"/>
    <s v="Offline"/>
    <s v="Alta"/>
    <d v="2022-02-04T00:00:00"/>
    <n v="2"/>
    <x v="4"/>
    <n v="816709744"/>
    <d v="2022-03-01T00:00:00"/>
    <n v="25"/>
    <n v="1417"/>
    <n v="421.89"/>
    <n v="364.69"/>
    <n v="597818.13"/>
    <n v="57.2"/>
    <n v="597.81809999999996"/>
    <n v="516765.73"/>
    <n v="516.76570000000004"/>
    <n v="81052.399999999994"/>
    <n v="0.86441963544999878"/>
    <n v="81.052400000000006"/>
    <x v="1"/>
  </r>
  <r>
    <s v="C4933"/>
    <s v="Centroamérica y Caribe"/>
    <s v="Saint Kitts and Nevis "/>
    <s v="Doméstico"/>
    <s v="Online"/>
    <s v="Alta"/>
    <d v="2020-08-24T00:00:00"/>
    <n v="8"/>
    <x v="10"/>
    <n v="493361937"/>
    <d v="2020-09-29T00:00:00"/>
    <n v="36"/>
    <n v="5616"/>
    <n v="668.27"/>
    <n v="502.54"/>
    <n v="3753004.32"/>
    <n v="165.73"/>
    <n v="3753.0043000000001"/>
    <n v="2822264.64"/>
    <n v="2822.2646"/>
    <n v="930739.68"/>
    <n v="0.75200143654510909"/>
    <n v="930.73969999999997"/>
    <x v="0"/>
  </r>
  <r>
    <s v="C3822"/>
    <s v="Centroamérica y Caribe"/>
    <s v="Saint Vincent and the Grenadines"/>
    <s v="Alimento infantil"/>
    <s v="Offline"/>
    <s v="Alta"/>
    <d v="2021-08-10T00:00:00"/>
    <n v="8"/>
    <x v="10"/>
    <n v="382228791"/>
    <d v="2021-09-26T00:00:00"/>
    <n v="47"/>
    <n v="8848"/>
    <n v="255.28"/>
    <n v="159.41999999999999"/>
    <n v="2258717.44"/>
    <n v="95.86"/>
    <n v="2258.7174"/>
    <n v="1410548.16"/>
    <n v="1410.5482"/>
    <n v="848169.28"/>
    <n v="0.62449075524913811"/>
    <n v="848.16930000000002"/>
    <x v="2"/>
  </r>
  <r>
    <s v="C4239"/>
    <s v="Europa"/>
    <s v="Andorra"/>
    <s v="Cosméticos"/>
    <s v="Offline"/>
    <s v="Baja"/>
    <d v="2020-10-02T00:00:00"/>
    <n v="10"/>
    <x v="0"/>
    <n v="423984134"/>
    <d v="2020-11-14T00:00:00"/>
    <n v="43"/>
    <n v="5182"/>
    <n v="437.2"/>
    <n v="263.33"/>
    <n v="2265570.4"/>
    <n v="173.87"/>
    <n v="2265.5704000000001"/>
    <n v="1364576.06"/>
    <n v="1364.5761"/>
    <n v="900994.34"/>
    <n v="0.60231015553522405"/>
    <n v="900.99429999999995"/>
    <x v="0"/>
  </r>
  <r>
    <s v="C1796"/>
    <s v="África"/>
    <s v="Mali"/>
    <s v="Cárnicos"/>
    <s v="Offline"/>
    <s v="Crítica"/>
    <d v="2022-11-03T00:00:00"/>
    <n v="11"/>
    <x v="2"/>
    <n v="179614293"/>
    <d v="2022-11-23T00:00:00"/>
    <n v="20"/>
    <n v="716"/>
    <n v="421.89"/>
    <n v="364.69"/>
    <n v="302073.24"/>
    <n v="57.2"/>
    <n v="302.07319999999999"/>
    <n v="261118.04"/>
    <n v="261.11799999999999"/>
    <n v="40955.199999999997"/>
    <n v="0.86441963544999889"/>
    <n v="40.955199999999998"/>
    <x v="1"/>
  </r>
  <r>
    <s v="C1804"/>
    <s v="África"/>
    <s v="Togo"/>
    <s v="Cuidado personal"/>
    <s v="Offline"/>
    <s v="Media"/>
    <d v="2020-02-26T00:00:00"/>
    <n v="2"/>
    <x v="4"/>
    <n v="180418097"/>
    <d v="2020-03-15T00:00:00"/>
    <n v="18"/>
    <n v="8579"/>
    <n v="81.73"/>
    <n v="56.67"/>
    <n v="701161.67"/>
    <n v="25.06"/>
    <n v="701.1617"/>
    <n v="486171.93"/>
    <n v="486.17189999999999"/>
    <n v="214989.74"/>
    <n v="0.69338064358252771"/>
    <n v="214.9897"/>
    <x v="0"/>
  </r>
  <r>
    <s v="C5780"/>
    <s v="Asia"/>
    <s v="Thailand"/>
    <s v="Cárnicos"/>
    <s v="Offline"/>
    <s v="Alta"/>
    <d v="2022-07-17T00:00:00"/>
    <n v="7"/>
    <x v="6"/>
    <n v="578006875"/>
    <d v="2022-08-21T00:00:00"/>
    <n v="35"/>
    <n v="3934"/>
    <n v="421.89"/>
    <n v="364.69"/>
    <n v="1659715.26"/>
    <n v="57.2"/>
    <n v="1659.7153000000001"/>
    <n v="1434690.46"/>
    <n v="1434.6904999999999"/>
    <n v="225024.8"/>
    <n v="0.86441963544999889"/>
    <n v="225.0248"/>
    <x v="1"/>
  </r>
  <r>
    <s v="C6943"/>
    <s v="Europa"/>
    <s v="Moldova "/>
    <s v="Doméstico"/>
    <s v="Online"/>
    <s v="Alta"/>
    <d v="2021-09-01T00:00:00"/>
    <n v="9"/>
    <x v="3"/>
    <n v="694304454"/>
    <d v="2021-09-09T00:00:00"/>
    <n v="8"/>
    <n v="8972"/>
    <n v="668.27"/>
    <n v="502.54"/>
    <n v="5995718.4400000004"/>
    <n v="165.73"/>
    <n v="5995.7183999999997"/>
    <n v="4508788.88"/>
    <n v="4508.7888999999996"/>
    <n v="1486929.56"/>
    <n v="0.75200143654510909"/>
    <n v="1486.9295999999999"/>
    <x v="2"/>
  </r>
  <r>
    <s v="C3715"/>
    <s v="Centroamérica y Caribe"/>
    <s v="Trinidad and Tobago"/>
    <s v="Alimento infantil"/>
    <s v="Online"/>
    <s v="Alta"/>
    <d v="2021-01-14T00:00:00"/>
    <n v="1"/>
    <x v="1"/>
    <n v="371547162"/>
    <d v="2021-02-23T00:00:00"/>
    <n v="40"/>
    <n v="7917"/>
    <n v="255.28"/>
    <n v="159.41999999999999"/>
    <n v="2021051.76"/>
    <n v="95.86"/>
    <n v="2021.0518"/>
    <n v="1262128.1399999999"/>
    <n v="1262.1280999999999"/>
    <n v="758923.62"/>
    <n v="0.62449075524913811"/>
    <n v="758.92359999999996"/>
    <x v="2"/>
  </r>
  <r>
    <s v="C4222"/>
    <s v="Asia"/>
    <s v="Japan"/>
    <s v="Bebida"/>
    <s v="Online"/>
    <s v="Media"/>
    <d v="2020-04-06T00:00:00"/>
    <n v="4"/>
    <x v="8"/>
    <n v="422283828"/>
    <d v="2020-04-26T00:00:00"/>
    <n v="20"/>
    <n v="2024"/>
    <n v="47.45"/>
    <n v="31.79"/>
    <n v="96038.8"/>
    <n v="15.66"/>
    <n v="96.038799999999995"/>
    <n v="64342.96"/>
    <n v="64.343000000000004"/>
    <n v="31695.84"/>
    <n v="0.66996838777660694"/>
    <n v="31.695799999999998"/>
    <x v="0"/>
  </r>
  <r>
    <s v="C3793"/>
    <s v="África"/>
    <s v="Central African Republic"/>
    <s v="Cereales"/>
    <s v="Offline"/>
    <s v="Crítica"/>
    <d v="2022-03-23T00:00:00"/>
    <n v="3"/>
    <x v="5"/>
    <n v="379375779"/>
    <d v="2022-03-23T00:00:00"/>
    <n v="0"/>
    <n v="4578"/>
    <n v="205.7"/>
    <n v="117.11"/>
    <n v="941694.6"/>
    <n v="88.59"/>
    <n v="941.69460000000004"/>
    <n v="536129.57999999996"/>
    <n v="536.12959999999998"/>
    <n v="405565.02"/>
    <n v="0.56932425862907143"/>
    <n v="405.565"/>
    <x v="1"/>
  </r>
  <r>
    <s v="C7459"/>
    <s v="África"/>
    <s v="Azerbaijan"/>
    <s v="Cuidado personal"/>
    <s v="Online"/>
    <s v="Baja"/>
    <d v="2020-03-11T00:00:00"/>
    <n v="3"/>
    <x v="5"/>
    <n v="745996844"/>
    <d v="2020-04-03T00:00:00"/>
    <n v="23"/>
    <n v="5899"/>
    <n v="81.73"/>
    <n v="56.67"/>
    <n v="482125.27"/>
    <n v="25.06"/>
    <n v="482.12529999999998"/>
    <n v="334296.33"/>
    <n v="334.29629999999997"/>
    <n v="147828.94"/>
    <n v="0.69338064358252782"/>
    <n v="147.8289"/>
    <x v="0"/>
  </r>
  <r>
    <s v="C7456"/>
    <s v="África"/>
    <s v="Mauritania"/>
    <s v="Frutas"/>
    <s v="Offline"/>
    <s v="Baja"/>
    <d v="2022-02-20T00:00:00"/>
    <n v="2"/>
    <x v="4"/>
    <n v="745633351"/>
    <d v="2022-04-03T00:00:00"/>
    <n v="42"/>
    <n v="8333"/>
    <n v="9.33"/>
    <n v="6.92"/>
    <n v="77746.89"/>
    <n v="2.41"/>
    <n v="77.746899999999997"/>
    <n v="57664.36"/>
    <n v="57.664400000000001"/>
    <n v="20082.53"/>
    <n v="0.74169346195069674"/>
    <n v="20.0825"/>
    <x v="1"/>
  </r>
  <r>
    <s v="C5720"/>
    <s v="Europa"/>
    <s v="Portugal"/>
    <s v="Snacks"/>
    <s v="Offline"/>
    <s v="Media"/>
    <d v="2020-09-16T00:00:00"/>
    <n v="9"/>
    <x v="3"/>
    <n v="572084128"/>
    <d v="2020-11-05T00:00:00"/>
    <n v="50"/>
    <n v="1261"/>
    <n v="152.58000000000001"/>
    <n v="97.44"/>
    <n v="192403.38"/>
    <n v="55.14"/>
    <n v="192.4034"/>
    <n v="122871.84"/>
    <n v="122.87179999999999"/>
    <n v="69531.539999999994"/>
    <n v="0.63861580810066843"/>
    <n v="69.531499999999994"/>
    <x v="0"/>
  </r>
  <r>
    <s v="C9394"/>
    <s v="África"/>
    <s v="Liberia"/>
    <s v="Bebida"/>
    <s v="Online"/>
    <s v="Baja"/>
    <d v="2020-05-22T00:00:00"/>
    <n v="5"/>
    <x v="7"/>
    <n v="939460504"/>
    <d v="2020-05-24T00:00:00"/>
    <n v="2"/>
    <n v="6095"/>
    <n v="47.45"/>
    <n v="31.79"/>
    <n v="289207.75"/>
    <n v="15.66"/>
    <n v="289.20769999999999"/>
    <n v="193760.05"/>
    <n v="193.76"/>
    <n v="95447.7"/>
    <n v="0.66996838777660694"/>
    <n v="95.447699999999998"/>
    <x v="0"/>
  </r>
  <r>
    <s v="C8321"/>
    <s v="África"/>
    <s v="South Sudan"/>
    <s v="Frutas"/>
    <s v="Online"/>
    <s v="Alta"/>
    <d v="2021-10-12T00:00:00"/>
    <n v="10"/>
    <x v="0"/>
    <n v="832186305"/>
    <d v="2021-11-26T00:00:00"/>
    <n v="45"/>
    <n v="1276"/>
    <n v="9.33"/>
    <n v="6.92"/>
    <n v="11905.08"/>
    <n v="2.41"/>
    <n v="11.905099999999999"/>
    <n v="8829.92"/>
    <n v="8.8299000000000003"/>
    <n v="3075.16"/>
    <n v="0.74169346195069663"/>
    <n v="3.0752000000000002"/>
    <x v="2"/>
  </r>
  <r>
    <s v="C6549"/>
    <s v="África"/>
    <s v="Cameroon"/>
    <s v="Frutas"/>
    <s v="Online"/>
    <s v="Baja"/>
    <d v="2020-02-28T00:00:00"/>
    <n v="2"/>
    <x v="4"/>
    <n v="654997861"/>
    <d v="2020-04-02T00:00:00"/>
    <n v="34"/>
    <n v="7277"/>
    <n v="9.33"/>
    <n v="6.92"/>
    <n v="67894.41"/>
    <n v="2.41"/>
    <n v="67.894400000000005"/>
    <n v="50356.84"/>
    <n v="50.3568"/>
    <n v="17537.57"/>
    <n v="0.74169346195069652"/>
    <n v="17.537600000000001"/>
    <x v="0"/>
  </r>
  <r>
    <s v="C8829"/>
    <s v="Centroamérica y Caribe"/>
    <s v="Cuba"/>
    <s v="Cárnicos"/>
    <s v="Online"/>
    <s v="Baja"/>
    <d v="2021-03-23T00:00:00"/>
    <n v="3"/>
    <x v="5"/>
    <n v="882943999"/>
    <d v="2021-04-07T00:00:00"/>
    <n v="15"/>
    <n v="1605"/>
    <n v="421.89"/>
    <n v="364.69"/>
    <n v="677133.45"/>
    <n v="57.2"/>
    <n v="677.13340000000005"/>
    <n v="585327.44999999995"/>
    <n v="585.32740000000001"/>
    <n v="91806"/>
    <n v="0.86441963544999889"/>
    <n v="91.805999999999997"/>
    <x v="2"/>
  </r>
  <r>
    <s v="C7113"/>
    <s v="África"/>
    <s v="Malawi"/>
    <s v="Frutas"/>
    <s v="Online"/>
    <s v="Baja"/>
    <d v="2022-06-27T00:00:00"/>
    <n v="6"/>
    <x v="9"/>
    <n v="711386048"/>
    <d v="2022-08-15T00:00:00"/>
    <n v="49"/>
    <n v="3795"/>
    <n v="9.33"/>
    <n v="6.92"/>
    <n v="35407.35"/>
    <n v="2.41"/>
    <n v="35.407400000000003"/>
    <n v="26261.4"/>
    <n v="26.261399999999998"/>
    <n v="9145.9500000000007"/>
    <n v="0.74169346195069674"/>
    <n v="9.1458999999999993"/>
    <x v="1"/>
  </r>
  <r>
    <s v="C3059"/>
    <s v="Australia y Oceanía"/>
    <s v="Tuvalu"/>
    <s v="Bebida"/>
    <s v="Offline"/>
    <s v="Baja"/>
    <d v="2020-06-09T00:00:00"/>
    <n v="6"/>
    <x v="9"/>
    <n v="305997836"/>
    <d v="2020-07-10T00:00:00"/>
    <n v="31"/>
    <n v="415"/>
    <n v="47.45"/>
    <n v="31.79"/>
    <n v="19691.75"/>
    <n v="15.66"/>
    <n v="19.691700000000001"/>
    <n v="13192.85"/>
    <n v="13.1928"/>
    <n v="6498.9"/>
    <n v="0.66996838777660694"/>
    <n v="6.4988999999999999"/>
    <x v="0"/>
  </r>
  <r>
    <s v="C3527"/>
    <s v="África"/>
    <s v="Burundi"/>
    <s v="Cárnicos"/>
    <s v="Offline"/>
    <s v="Alta"/>
    <d v="2020-07-19T00:00:00"/>
    <n v="7"/>
    <x v="6"/>
    <n v="352765691"/>
    <d v="2020-08-11T00:00:00"/>
    <n v="23"/>
    <n v="62"/>
    <n v="421.89"/>
    <n v="364.69"/>
    <n v="26157.18"/>
    <n v="57.2"/>
    <n v="26.1572"/>
    <n v="22610.78"/>
    <n v="22.610800000000001"/>
    <n v="3546.4"/>
    <n v="0.86441963544999878"/>
    <n v="3.5464000000000002"/>
    <x v="0"/>
  </r>
  <r>
    <s v="C7079"/>
    <s v="África"/>
    <s v="Liberia"/>
    <s v="Verduras"/>
    <s v="Online"/>
    <s v="Crítica"/>
    <d v="2021-07-15T00:00:00"/>
    <n v="7"/>
    <x v="6"/>
    <n v="707988440"/>
    <d v="2021-08-08T00:00:00"/>
    <n v="24"/>
    <n v="8367"/>
    <n v="154.06"/>
    <n v="90.93"/>
    <n v="1289020.02"/>
    <n v="63.13"/>
    <n v="1289.02"/>
    <n v="760811.31"/>
    <n v="760.81129999999996"/>
    <n v="528208.71"/>
    <n v="0.59022458782292619"/>
    <n v="528.20870000000002"/>
    <x v="2"/>
  </r>
  <r>
    <s v="C8482"/>
    <s v="Asia"/>
    <s v="Turkmenistan"/>
    <s v="Verduras"/>
    <s v="Offline"/>
    <s v="Media"/>
    <d v="2022-07-13T00:00:00"/>
    <n v="7"/>
    <x v="6"/>
    <n v="848277413"/>
    <d v="2022-08-29T00:00:00"/>
    <n v="47"/>
    <n v="2992"/>
    <n v="154.06"/>
    <n v="90.93"/>
    <n v="460947.52"/>
    <n v="63.13"/>
    <n v="460.94749999999999"/>
    <n v="272062.56"/>
    <n v="272.06259999999997"/>
    <n v="188884.96"/>
    <n v="0.59022458782292619"/>
    <n v="188.88499999999999"/>
    <x v="1"/>
  </r>
  <r>
    <s v="C3205"/>
    <s v="África"/>
    <s v="Uganda"/>
    <s v="Doméstico"/>
    <s v="Online"/>
    <s v="Media"/>
    <d v="2021-08-16T00:00:00"/>
    <n v="8"/>
    <x v="10"/>
    <n v="320556437"/>
    <d v="2021-09-25T00:00:00"/>
    <n v="40"/>
    <n v="8628"/>
    <n v="668.27"/>
    <n v="502.54"/>
    <n v="5765833.5599999996"/>
    <n v="165.73"/>
    <n v="5765.8335999999999"/>
    <n v="4335915.12"/>
    <n v="4335.9151000000002"/>
    <n v="1429918.44"/>
    <n v="0.75200143654510898"/>
    <n v="1429.9184"/>
    <x v="2"/>
  </r>
  <r>
    <s v="C9920"/>
    <s v="África"/>
    <s v="Lebanon"/>
    <s v="Alimento infantil"/>
    <s v="Online"/>
    <s v="Alta"/>
    <d v="2020-03-06T00:00:00"/>
    <n v="3"/>
    <x v="5"/>
    <n v="992061841"/>
    <d v="2020-03-24T00:00:00"/>
    <n v="18"/>
    <n v="1999"/>
    <n v="255.28"/>
    <n v="159.41999999999999"/>
    <n v="510304.72"/>
    <n v="95.86"/>
    <n v="510.30470000000003"/>
    <n v="318680.58"/>
    <n v="318.68060000000003"/>
    <n v="191624.14"/>
    <n v="0.62449075524913811"/>
    <n v="191.6241"/>
    <x v="0"/>
  </r>
  <r>
    <s v="C3003"/>
    <s v="Europa"/>
    <s v="Switzerland"/>
    <s v="Material de oficina"/>
    <s v="Online"/>
    <s v="Media"/>
    <d v="2021-05-20T00:00:00"/>
    <n v="5"/>
    <x v="7"/>
    <n v="300342452"/>
    <d v="2021-06-24T00:00:00"/>
    <n v="35"/>
    <n v="6861"/>
    <n v="651.21"/>
    <n v="524.96"/>
    <n v="4467951.8099999996"/>
    <n v="126.25"/>
    <n v="4467.9517999999998"/>
    <n v="3601750.56"/>
    <n v="3601.7505999999998"/>
    <n v="866201.25"/>
    <n v="0.80613012699436426"/>
    <n v="866.20129999999995"/>
    <x v="2"/>
  </r>
  <r>
    <s v="C7032"/>
    <s v="África"/>
    <s v="Kuwait"/>
    <s v="Verduras"/>
    <s v="Online"/>
    <s v="Alta"/>
    <d v="2020-04-02T00:00:00"/>
    <n v="4"/>
    <x v="8"/>
    <n v="703259599"/>
    <d v="2020-04-05T00:00:00"/>
    <n v="3"/>
    <n v="8998"/>
    <n v="154.06"/>
    <n v="90.93"/>
    <n v="1386231.88"/>
    <n v="63.13"/>
    <n v="1386.2319"/>
    <n v="818188.14"/>
    <n v="818.18809999999996"/>
    <n v="568043.74"/>
    <n v="0.59022458782292608"/>
    <n v="568.04369999999994"/>
    <x v="0"/>
  </r>
  <r>
    <s v="C2289"/>
    <s v="Asia"/>
    <s v="India"/>
    <s v="Ropa"/>
    <s v="Offline"/>
    <s v="Alta"/>
    <d v="2022-03-17T00:00:00"/>
    <n v="3"/>
    <x v="5"/>
    <n v="228987109"/>
    <d v="2022-04-14T00:00:00"/>
    <n v="28"/>
    <n v="1229"/>
    <n v="109.28"/>
    <n v="35.840000000000003"/>
    <n v="134305.12"/>
    <n v="73.44"/>
    <n v="134.30510000000001"/>
    <n v="44047.360000000001"/>
    <n v="44.047400000000003"/>
    <n v="90257.76"/>
    <n v="0.32796486090775989"/>
    <n v="90.257800000000003"/>
    <x v="1"/>
  </r>
  <r>
    <s v="C1260"/>
    <s v="África"/>
    <s v="Angola"/>
    <s v="Cereales"/>
    <s v="Online"/>
    <s v="Crítica"/>
    <d v="2021-08-22T00:00:00"/>
    <n v="8"/>
    <x v="10"/>
    <n v="126011312"/>
    <d v="2021-09-18T00:00:00"/>
    <n v="27"/>
    <n v="8402"/>
    <n v="205.7"/>
    <n v="117.11"/>
    <n v="1728291.4"/>
    <n v="88.59"/>
    <n v="1728.2914000000001"/>
    <n v="983958.22"/>
    <n v="983.95820000000003"/>
    <n v="744333.18"/>
    <n v="0.56932425862907154"/>
    <n v="744.33320000000003"/>
    <x v="2"/>
  </r>
  <r>
    <s v="C8131"/>
    <s v="Asia"/>
    <s v="Uzbekistan"/>
    <s v="Bebida"/>
    <s v="Offline"/>
    <s v="Crítica"/>
    <d v="2020-06-28T00:00:00"/>
    <n v="6"/>
    <x v="9"/>
    <n v="813131034"/>
    <d v="2020-07-01T00:00:00"/>
    <n v="3"/>
    <n v="2397"/>
    <n v="47.45"/>
    <n v="31.79"/>
    <n v="113737.65"/>
    <n v="15.66"/>
    <n v="113.7377"/>
    <n v="76200.63"/>
    <n v="76.200599999999994"/>
    <n v="37537.019999999997"/>
    <n v="0.66996838777660694"/>
    <n v="37.536999999999999"/>
    <x v="0"/>
  </r>
  <r>
    <s v="C5294"/>
    <s v="Europa"/>
    <s v="Latvia"/>
    <s v="Cuidado personal"/>
    <s v="Offline"/>
    <s v="Crítica"/>
    <d v="2021-02-05T00:00:00"/>
    <n v="2"/>
    <x v="4"/>
    <n v="529457604"/>
    <d v="2021-03-05T00:00:00"/>
    <n v="28"/>
    <n v="7126"/>
    <n v="81.73"/>
    <n v="56.67"/>
    <n v="582407.98"/>
    <n v="25.06"/>
    <n v="582.40800000000002"/>
    <n v="403830.42"/>
    <n v="403.8304"/>
    <n v="178577.56"/>
    <n v="0.69338064358252793"/>
    <n v="178.57759999999999"/>
    <x v="2"/>
  </r>
  <r>
    <s v="C2844"/>
    <s v="África"/>
    <s v="Ghana"/>
    <s v="Cárnicos"/>
    <s v="Offline"/>
    <s v="Media"/>
    <d v="2021-12-02T00:00:00"/>
    <n v="12"/>
    <x v="11"/>
    <n v="284414851"/>
    <d v="2021-12-07T00:00:00"/>
    <n v="5"/>
    <n v="3530"/>
    <n v="421.89"/>
    <n v="364.69"/>
    <n v="1489271.7"/>
    <n v="57.2"/>
    <n v="1489.2717"/>
    <n v="1287355.7"/>
    <n v="1287.3557000000001"/>
    <n v="201916"/>
    <n v="0.86441963544999867"/>
    <n v="201.916"/>
    <x v="2"/>
  </r>
  <r>
    <s v="C7077"/>
    <s v="Europa"/>
    <s v="Poland"/>
    <s v="Bebida"/>
    <s v="Online"/>
    <s v="Crítica"/>
    <d v="2021-10-22T00:00:00"/>
    <n v="10"/>
    <x v="0"/>
    <n v="707739102"/>
    <d v="2021-10-28T00:00:00"/>
    <n v="6"/>
    <n v="4583"/>
    <n v="47.45"/>
    <n v="31.79"/>
    <n v="217463.35"/>
    <n v="15.66"/>
    <n v="217.46340000000001"/>
    <n v="145693.57"/>
    <n v="145.6936"/>
    <n v="71769.78"/>
    <n v="0.66996838777660683"/>
    <n v="71.769800000000004"/>
    <x v="2"/>
  </r>
  <r>
    <s v="C5799"/>
    <s v="Asia"/>
    <s v="Vietnam"/>
    <s v="Cereales"/>
    <s v="Online"/>
    <s v="Crítica"/>
    <d v="2021-12-13T00:00:00"/>
    <n v="12"/>
    <x v="11"/>
    <n v="579996430"/>
    <d v="2022-01-09T00:00:00"/>
    <n v="27"/>
    <n v="2687"/>
    <n v="205.7"/>
    <n v="117.11"/>
    <n v="552715.9"/>
    <n v="88.59"/>
    <n v="552.71590000000003"/>
    <n v="314674.57"/>
    <n v="314.6746"/>
    <n v="238041.33"/>
    <n v="0.56932425862907143"/>
    <n v="238.04130000000001"/>
    <x v="2"/>
  </r>
  <r>
    <s v="C7399"/>
    <s v="Europa"/>
    <s v="United Kingdom"/>
    <s v="Cereales"/>
    <s v="Online"/>
    <s v="Baja"/>
    <d v="2020-06-29T00:00:00"/>
    <n v="6"/>
    <x v="9"/>
    <n v="739964663"/>
    <d v="2020-07-27T00:00:00"/>
    <n v="28"/>
    <n v="842"/>
    <n v="205.7"/>
    <n v="117.11"/>
    <n v="173199.4"/>
    <n v="88.59"/>
    <n v="173.1994"/>
    <n v="98606.62"/>
    <n v="98.6066"/>
    <n v="74592.78"/>
    <n v="0.56932425862907143"/>
    <n v="74.592799999999997"/>
    <x v="0"/>
  </r>
  <r>
    <s v="C2903"/>
    <s v="Australia y Oceanía"/>
    <s v="Vanuatu"/>
    <s v="Ropa"/>
    <s v="Offline"/>
    <s v="Baja"/>
    <d v="2020-05-31T00:00:00"/>
    <n v="5"/>
    <x v="7"/>
    <n v="290370213"/>
    <d v="2020-06-15T00:00:00"/>
    <n v="15"/>
    <n v="5854"/>
    <n v="109.28"/>
    <n v="35.840000000000003"/>
    <n v="639725.12"/>
    <n v="73.44"/>
    <n v="639.7251"/>
    <n v="209807.35999999999"/>
    <n v="209.8074"/>
    <n v="429917.76"/>
    <n v="0.32796486090775995"/>
    <n v="429.9178"/>
    <x v="0"/>
  </r>
  <r>
    <s v="C2125"/>
    <s v="África"/>
    <s v="Ethiopia"/>
    <s v="Frutas"/>
    <s v="Online"/>
    <s v="Baja"/>
    <d v="2021-02-22T00:00:00"/>
    <n v="2"/>
    <x v="4"/>
    <n v="212511909"/>
    <d v="2021-02-22T00:00:00"/>
    <n v="0"/>
    <n v="5851"/>
    <n v="9.33"/>
    <n v="6.92"/>
    <n v="54589.83"/>
    <n v="2.41"/>
    <n v="54.589799999999997"/>
    <n v="40488.92"/>
    <n v="40.488900000000001"/>
    <n v="14100.91"/>
    <n v="0.74169346195069674"/>
    <n v="14.100899999999999"/>
    <x v="2"/>
  </r>
  <r>
    <s v="C2080"/>
    <s v="África"/>
    <s v="Niger"/>
    <s v="Frutas"/>
    <s v="Online"/>
    <s v="Crítica"/>
    <d v="2022-07-13T00:00:00"/>
    <n v="7"/>
    <x v="6"/>
    <n v="208001077"/>
    <d v="2022-07-22T00:00:00"/>
    <n v="9"/>
    <n v="996"/>
    <n v="9.33"/>
    <n v="6.92"/>
    <n v="9292.68"/>
    <n v="2.41"/>
    <n v="9.2927"/>
    <n v="6892.32"/>
    <n v="6.8922999999999996"/>
    <n v="2400.36"/>
    <n v="0.74169346195069663"/>
    <n v="2.4003999999999999"/>
    <x v="1"/>
  </r>
  <r>
    <s v="C9487"/>
    <s v="África"/>
    <s v="Central African Republic"/>
    <s v="Cuidado personal"/>
    <s v="Offline"/>
    <s v="Alta"/>
    <d v="2020-07-09T00:00:00"/>
    <n v="7"/>
    <x v="6"/>
    <n v="948761546"/>
    <d v="2020-07-13T00:00:00"/>
    <n v="4"/>
    <n v="8480"/>
    <n v="81.73"/>
    <n v="56.67"/>
    <n v="693070.4"/>
    <n v="25.06"/>
    <n v="693.07039999999995"/>
    <n v="480561.6"/>
    <n v="480.5616"/>
    <n v="212508.79999999999"/>
    <n v="0.69338064358252782"/>
    <n v="212.50880000000001"/>
    <x v="0"/>
  </r>
  <r>
    <s v="C5053"/>
    <s v="Norteamérica"/>
    <s v="United States of America"/>
    <s v="Cuidado personal"/>
    <s v="Offline"/>
    <s v="Crítica"/>
    <d v="2022-02-26T00:00:00"/>
    <n v="2"/>
    <x v="4"/>
    <n v="505354201"/>
    <d v="2022-04-12T00:00:00"/>
    <n v="45"/>
    <n v="4393"/>
    <n v="81.73"/>
    <n v="56.67"/>
    <n v="359039.89"/>
    <n v="25.06"/>
    <n v="359.03989999999999"/>
    <n v="248951.31"/>
    <n v="248.9513"/>
    <n v="110088.58"/>
    <n v="0.69338064358252782"/>
    <n v="110.0886"/>
    <x v="1"/>
  </r>
  <r>
    <s v="C5665"/>
    <s v="África"/>
    <s v="Sudan"/>
    <s v="Frutas"/>
    <s v="Offline"/>
    <s v="Crítica"/>
    <d v="2022-07-30T00:00:00"/>
    <n v="7"/>
    <x v="6"/>
    <n v="566596543"/>
    <d v="2022-09-01T00:00:00"/>
    <n v="33"/>
    <n v="7363"/>
    <n v="9.33"/>
    <n v="6.92"/>
    <n v="68696.789999999994"/>
    <n v="2.41"/>
    <n v="68.696799999999996"/>
    <n v="50951.96"/>
    <n v="50.951999999999998"/>
    <n v="17744.830000000002"/>
    <n v="0.74169346195069674"/>
    <n v="17.744800000000001"/>
    <x v="1"/>
  </r>
  <r>
    <s v="C2639"/>
    <s v="África"/>
    <s v="Republic of the Congo"/>
    <s v="Material de oficina"/>
    <s v="Offline"/>
    <s v="Crítica"/>
    <d v="2021-09-24T00:00:00"/>
    <n v="9"/>
    <x v="3"/>
    <n v="263930499"/>
    <d v="2021-11-05T00:00:00"/>
    <n v="42"/>
    <n v="1755"/>
    <n v="651.21"/>
    <n v="524.96"/>
    <n v="1142873.55"/>
    <n v="126.25"/>
    <n v="1142.8735999999999"/>
    <n v="921304.8"/>
    <n v="921.3048"/>
    <n v="221568.75"/>
    <n v="0.80613012699436437"/>
    <n v="221.56870000000001"/>
    <x v="2"/>
  </r>
  <r>
    <s v="C1708"/>
    <s v="Australia y Oceanía"/>
    <s v="Federated States of Micronesia"/>
    <s v="Frutas"/>
    <s v="Online"/>
    <s v="Crítica"/>
    <d v="2020-06-10T00:00:00"/>
    <n v="6"/>
    <x v="9"/>
    <n v="170842397"/>
    <d v="2020-06-10T00:00:00"/>
    <n v="0"/>
    <n v="4917"/>
    <n v="9.33"/>
    <n v="6.92"/>
    <n v="45875.61"/>
    <n v="2.41"/>
    <n v="45.875599999999999"/>
    <n v="34025.64"/>
    <n v="34.025599999999997"/>
    <n v="11849.97"/>
    <n v="0.74169346195069674"/>
    <n v="11.85"/>
    <x v="0"/>
  </r>
  <r>
    <s v="C9311"/>
    <s v="África"/>
    <s v="South Sudan"/>
    <s v="Frutas"/>
    <s v="Offline"/>
    <s v="Baja"/>
    <d v="2021-05-10T00:00:00"/>
    <n v="5"/>
    <x v="7"/>
    <n v="931131064"/>
    <d v="2021-06-07T00:00:00"/>
    <n v="28"/>
    <n v="1229"/>
    <n v="9.33"/>
    <n v="6.92"/>
    <n v="11466.57"/>
    <n v="2.41"/>
    <n v="11.4666"/>
    <n v="8504.68"/>
    <n v="8.5046999999999997"/>
    <n v="2961.89"/>
    <n v="0.74169346195069674"/>
    <n v="2.9619"/>
    <x v="2"/>
  </r>
  <r>
    <s v="C1089"/>
    <s v="África"/>
    <s v="Cape Verde"/>
    <s v="Frutas"/>
    <s v="Online"/>
    <s v="Media"/>
    <d v="2021-10-27T00:00:00"/>
    <n v="10"/>
    <x v="0"/>
    <n v="108907830"/>
    <d v="2021-10-31T00:00:00"/>
    <n v="4"/>
    <n v="7102"/>
    <n v="9.33"/>
    <n v="6.92"/>
    <n v="66261.66"/>
    <n v="2.41"/>
    <n v="66.261700000000005"/>
    <n v="49145.84"/>
    <n v="49.145800000000001"/>
    <n v="17115.82"/>
    <n v="0.74169346195069663"/>
    <n v="17.1158"/>
    <x v="2"/>
  </r>
  <r>
    <s v="C7385"/>
    <s v="Australia y Oceanía"/>
    <s v="Palau"/>
    <s v="Doméstico"/>
    <s v="Offline"/>
    <s v="Alta"/>
    <d v="2020-12-31T00:00:00"/>
    <n v="12"/>
    <x v="11"/>
    <n v="738596522"/>
    <d v="2021-02-18T00:00:00"/>
    <n v="49"/>
    <n v="5979"/>
    <n v="668.27"/>
    <n v="502.54"/>
    <n v="3995586.33"/>
    <n v="165.73"/>
    <n v="3995.5862999999999"/>
    <n v="3004686.66"/>
    <n v="3004.6867000000002"/>
    <n v="990899.67"/>
    <n v="0.75200143654510909"/>
    <n v="990.89970000000005"/>
    <x v="0"/>
  </r>
  <r>
    <s v="C9749"/>
    <s v="África"/>
    <s v="Bahrain"/>
    <s v="Material de oficina"/>
    <s v="Offline"/>
    <s v="Baja"/>
    <d v="2021-04-29T00:00:00"/>
    <n v="4"/>
    <x v="8"/>
    <n v="974933469"/>
    <d v="2021-06-12T00:00:00"/>
    <n v="44"/>
    <n v="3333"/>
    <n v="651.21"/>
    <n v="524.96"/>
    <n v="2170482.9300000002"/>
    <n v="126.25"/>
    <n v="2170.4829"/>
    <n v="1749691.68"/>
    <n v="1749.6917000000001"/>
    <n v="420791.25"/>
    <n v="0.80613012699436437"/>
    <n v="420.7912"/>
    <x v="2"/>
  </r>
  <r>
    <s v="C8429"/>
    <s v="África"/>
    <s v="Algeria"/>
    <s v="Material de oficina"/>
    <s v="Offline"/>
    <s v="Media"/>
    <d v="2021-05-04T00:00:00"/>
    <n v="5"/>
    <x v="7"/>
    <n v="842967498"/>
    <d v="2021-05-14T00:00:00"/>
    <n v="10"/>
    <n v="1670"/>
    <n v="651.21"/>
    <n v="524.96"/>
    <n v="1087520.7"/>
    <n v="126.25"/>
    <n v="1087.5207"/>
    <n v="876683.2"/>
    <n v="876.68320000000006"/>
    <n v="210837.5"/>
    <n v="0.80613012699436437"/>
    <n v="210.83750000000001"/>
    <x v="2"/>
  </r>
  <r>
    <s v="C8880"/>
    <s v="África"/>
    <s v="Botswana"/>
    <s v="Cuidado personal"/>
    <s v="Online"/>
    <s v="Crítica"/>
    <d v="2022-11-07T00:00:00"/>
    <n v="11"/>
    <x v="2"/>
    <n v="888059937"/>
    <d v="2022-12-10T00:00:00"/>
    <n v="33"/>
    <n v="5525"/>
    <n v="81.73"/>
    <n v="56.67"/>
    <n v="451558.25"/>
    <n v="25.06"/>
    <n v="451.5582"/>
    <n v="313101.75"/>
    <n v="313.10169999999999"/>
    <n v="138456.5"/>
    <n v="0.69338064358252782"/>
    <n v="138.45650000000001"/>
    <x v="1"/>
  </r>
  <r>
    <s v="C8258"/>
    <s v="África"/>
    <s v="Seychelles "/>
    <s v="Doméstico"/>
    <s v="Offline"/>
    <s v="Media"/>
    <d v="2020-12-01T00:00:00"/>
    <n v="12"/>
    <x v="11"/>
    <n v="825884616"/>
    <d v="2021-01-03T00:00:00"/>
    <n v="33"/>
    <n v="6466"/>
    <n v="668.27"/>
    <n v="502.54"/>
    <n v="4321033.82"/>
    <n v="165.73"/>
    <n v="4321.0338000000002"/>
    <n v="3249423.64"/>
    <n v="3249.4236000000001"/>
    <n v="1071610.18"/>
    <n v="0.75200143654510887"/>
    <n v="1071.6102000000001"/>
    <x v="0"/>
  </r>
  <r>
    <s v="C8924"/>
    <s v="África"/>
    <s v="The Gambia"/>
    <s v="Material de oficina"/>
    <s v="Online"/>
    <s v="Alta"/>
    <d v="2022-06-08T00:00:00"/>
    <n v="6"/>
    <x v="9"/>
    <n v="892427861"/>
    <d v="2022-07-25T00:00:00"/>
    <n v="47"/>
    <n v="8091"/>
    <n v="651.21"/>
    <n v="524.96"/>
    <n v="5268940.1100000003"/>
    <n v="126.25"/>
    <n v="5268.9400999999998"/>
    <n v="4247451.3600000003"/>
    <n v="4247.4513999999999"/>
    <n v="1021488.75"/>
    <n v="0.80613012699436426"/>
    <n v="1021.4887"/>
    <x v="1"/>
  </r>
  <r>
    <s v="C4939"/>
    <s v="África"/>
    <s v="Guinea-Bissau"/>
    <s v="Material de oficina"/>
    <s v="Online"/>
    <s v="Baja"/>
    <d v="2021-11-02T00:00:00"/>
    <n v="11"/>
    <x v="2"/>
    <n v="493988502"/>
    <d v="2021-12-21T00:00:00"/>
    <n v="49"/>
    <n v="1030"/>
    <n v="651.21"/>
    <n v="524.96"/>
    <n v="670746.30000000005"/>
    <n v="126.25"/>
    <n v="670.74630000000002"/>
    <n v="540708.80000000005"/>
    <n v="540.7088"/>
    <n v="130037.5"/>
    <n v="0.80613012699436426"/>
    <n v="130.03749999999999"/>
    <x v="2"/>
  </r>
  <r>
    <s v="C4571"/>
    <s v="África"/>
    <s v="Pakistan"/>
    <s v="Verduras"/>
    <s v="Offline"/>
    <s v="Baja"/>
    <d v="2022-07-17T00:00:00"/>
    <n v="7"/>
    <x v="6"/>
    <n v="457177865"/>
    <d v="2022-08-11T00:00:00"/>
    <n v="25"/>
    <n v="7945"/>
    <n v="154.06"/>
    <n v="90.93"/>
    <n v="1224006.7"/>
    <n v="63.13"/>
    <n v="1224.0066999999999"/>
    <n v="722438.85"/>
    <n v="722.43889999999999"/>
    <n v="501567.85"/>
    <n v="0.59022458782292631"/>
    <n v="501.56779999999998"/>
    <x v="1"/>
  </r>
  <r>
    <s v="C7789"/>
    <s v="África"/>
    <s v="Mauritania"/>
    <s v="Cárnicos"/>
    <s v="Online"/>
    <s v="Media"/>
    <d v="2021-03-19T00:00:00"/>
    <n v="3"/>
    <x v="5"/>
    <n v="778919780"/>
    <d v="2021-03-20T00:00:00"/>
    <n v="1"/>
    <n v="8527"/>
    <n v="421.89"/>
    <n v="364.69"/>
    <n v="3597456.03"/>
    <n v="57.2"/>
    <n v="3597.4560000000001"/>
    <n v="3109711.63"/>
    <n v="3109.7116000000001"/>
    <n v="487744.4"/>
    <n v="0.86441963544999878"/>
    <n v="487.74439999999998"/>
    <x v="2"/>
  </r>
  <r>
    <s v="C1373"/>
    <s v="África"/>
    <s v="Afghanistan"/>
    <s v="Cárnicos"/>
    <s v="Offline"/>
    <s v="Media"/>
    <d v="2022-08-01T00:00:00"/>
    <n v="8"/>
    <x v="10"/>
    <n v="137319076"/>
    <d v="2022-09-20T00:00:00"/>
    <n v="50"/>
    <n v="4621"/>
    <n v="421.89"/>
    <n v="364.69"/>
    <n v="1949553.69"/>
    <n v="57.2"/>
    <n v="1949.5536999999999"/>
    <n v="1685232.49"/>
    <n v="1685.2325000000001"/>
    <n v="264321.2"/>
    <n v="0.86441963544999889"/>
    <n v="264.32119999999998"/>
    <x v="1"/>
  </r>
  <r>
    <s v="C8693"/>
    <s v="África"/>
    <s v="The Gambia"/>
    <s v="Ropa"/>
    <s v="Online"/>
    <s v="Baja"/>
    <d v="2020-08-17T00:00:00"/>
    <n v="8"/>
    <x v="10"/>
    <n v="869386613"/>
    <d v="2020-09-25T00:00:00"/>
    <n v="39"/>
    <n v="9673"/>
    <n v="109.28"/>
    <n v="35.840000000000003"/>
    <n v="1057065.44"/>
    <n v="73.44"/>
    <n v="1057.0654"/>
    <n v="346680.32000000001"/>
    <n v="346.68029999999999"/>
    <n v="710385.12"/>
    <n v="0.32796486090775995"/>
    <n v="710.38509999999997"/>
    <x v="0"/>
  </r>
  <r>
    <s v="C8508"/>
    <s v="África"/>
    <s v="Oman"/>
    <s v="Cárnicos"/>
    <s v="Offline"/>
    <s v="Baja"/>
    <d v="2021-08-16T00:00:00"/>
    <n v="8"/>
    <x v="10"/>
    <n v="850827014"/>
    <d v="2021-08-29T00:00:00"/>
    <n v="13"/>
    <n v="7476"/>
    <n v="421.89"/>
    <n v="364.69"/>
    <n v="3154049.64"/>
    <n v="57.2"/>
    <n v="3154.0495999999998"/>
    <n v="2726422.44"/>
    <n v="2726.4223999999999"/>
    <n v="427627.2"/>
    <n v="0.86441963544999867"/>
    <n v="427.62720000000002"/>
    <x v="2"/>
  </r>
  <r>
    <s v="C8801"/>
    <s v="África"/>
    <s v="Burkina Faso"/>
    <s v="Snacks"/>
    <s v="Offline"/>
    <s v="Alta"/>
    <d v="2021-05-24T00:00:00"/>
    <n v="5"/>
    <x v="7"/>
    <n v="880126607"/>
    <d v="2021-06-07T00:00:00"/>
    <n v="14"/>
    <n v="7876"/>
    <n v="152.58000000000001"/>
    <n v="97.44"/>
    <n v="1201720.08"/>
    <n v="55.14"/>
    <n v="1201.7201"/>
    <n v="767437.44"/>
    <n v="767.43740000000003"/>
    <n v="434282.64"/>
    <n v="0.63861580810066843"/>
    <n v="434.2826"/>
    <x v="2"/>
  </r>
  <r>
    <s v="C9260"/>
    <s v="África"/>
    <s v="Cameroon"/>
    <s v="Ropa"/>
    <s v="Offline"/>
    <s v="Media"/>
    <d v="2020-06-12T00:00:00"/>
    <n v="6"/>
    <x v="9"/>
    <n v="926084220"/>
    <d v="2020-07-05T00:00:00"/>
    <n v="23"/>
    <n v="7755"/>
    <n v="109.28"/>
    <n v="35.840000000000003"/>
    <n v="847466.4"/>
    <n v="73.44"/>
    <n v="847.46640000000002"/>
    <n v="277939.20000000001"/>
    <n v="277.93920000000003"/>
    <n v="569527.19999999995"/>
    <n v="0.32796486090775989"/>
    <n v="569.52719999999999"/>
    <x v="0"/>
  </r>
  <r>
    <s v="C3947"/>
    <s v="Europa"/>
    <s v="Serbia"/>
    <s v="Snacks"/>
    <s v="Online"/>
    <s v="Alta"/>
    <d v="2021-11-17T00:00:00"/>
    <n v="11"/>
    <x v="2"/>
    <n v="394731318"/>
    <d v="2021-12-12T00:00:00"/>
    <n v="25"/>
    <n v="8624"/>
    <n v="152.58000000000001"/>
    <n v="97.44"/>
    <n v="1315849.92"/>
    <n v="55.14"/>
    <n v="1315.8498999999999"/>
    <n v="840322.56000000006"/>
    <n v="840.32259999999997"/>
    <n v="475527.36"/>
    <n v="0.63861580810066843"/>
    <n v="475.5274"/>
    <x v="2"/>
  </r>
  <r>
    <s v="C5565"/>
    <s v="África"/>
    <s v="Mauritius "/>
    <s v="Doméstico"/>
    <s v="Offline"/>
    <s v="Crítica"/>
    <d v="2021-07-26T00:00:00"/>
    <n v="7"/>
    <x v="6"/>
    <n v="556580960"/>
    <d v="2021-09-09T00:00:00"/>
    <n v="45"/>
    <n v="3529"/>
    <n v="668.27"/>
    <n v="502.54"/>
    <n v="2358324.83"/>
    <n v="165.73"/>
    <n v="2358.3247999999999"/>
    <n v="1773463.66"/>
    <n v="1773.4637"/>
    <n v="584861.17000000004"/>
    <n v="0.75200143654510909"/>
    <n v="584.86120000000005"/>
    <x v="2"/>
  </r>
  <r>
    <s v="C4134"/>
    <s v="África"/>
    <s v="Liberia"/>
    <s v="Material de oficina"/>
    <s v="Offline"/>
    <s v="Crítica"/>
    <d v="2020-11-17T00:00:00"/>
    <n v="11"/>
    <x v="2"/>
    <n v="413408935"/>
    <d v="2020-12-13T00:00:00"/>
    <n v="26"/>
    <n v="5745"/>
    <n v="651.21"/>
    <n v="524.96"/>
    <n v="3741201.45"/>
    <n v="126.25"/>
    <n v="3741.2015000000001"/>
    <n v="3015895.2"/>
    <n v="3015.8951999999999"/>
    <n v="725306.25"/>
    <n v="0.80613012699436448"/>
    <n v="725.30619999999999"/>
    <x v="0"/>
  </r>
  <r>
    <s v="C7355"/>
    <s v="Europa"/>
    <s v="Latvia"/>
    <s v="Cuidado personal"/>
    <s v="Offline"/>
    <s v="Crítica"/>
    <d v="2022-05-03T00:00:00"/>
    <n v="5"/>
    <x v="7"/>
    <n v="735576570"/>
    <d v="2022-05-17T00:00:00"/>
    <n v="14"/>
    <n v="2308"/>
    <n v="81.73"/>
    <n v="56.67"/>
    <n v="188632.84"/>
    <n v="25.06"/>
    <n v="188.6328"/>
    <n v="130794.36"/>
    <n v="130.7944"/>
    <n v="57838.48"/>
    <n v="0.69338064358252793"/>
    <n v="57.838500000000003"/>
    <x v="1"/>
  </r>
  <r>
    <s v="C5637"/>
    <s v="Asia"/>
    <s v="China"/>
    <s v="Ropa"/>
    <s v="Offline"/>
    <s v="Media"/>
    <d v="2021-09-16T00:00:00"/>
    <n v="9"/>
    <x v="3"/>
    <n v="563757693"/>
    <d v="2021-11-01T00:00:00"/>
    <n v="46"/>
    <n v="7284"/>
    <n v="109.28"/>
    <n v="35.840000000000003"/>
    <n v="795995.52"/>
    <n v="73.44"/>
    <n v="795.99549999999999"/>
    <n v="261058.56"/>
    <n v="261.05860000000001"/>
    <n v="534936.96"/>
    <n v="0.32796486090775984"/>
    <n v="534.93700000000001"/>
    <x v="2"/>
  </r>
  <r>
    <s v="C3589"/>
    <s v="Australia y Oceanía"/>
    <s v="New Zealand"/>
    <s v="Verduras"/>
    <s v="Online"/>
    <s v="Baja"/>
    <d v="2020-11-22T00:00:00"/>
    <n v="11"/>
    <x v="2"/>
    <n v="358938634"/>
    <d v="2020-12-09T00:00:00"/>
    <n v="17"/>
    <n v="6773"/>
    <n v="154.06"/>
    <n v="90.93"/>
    <n v="1043448.38"/>
    <n v="63.13"/>
    <n v="1043.4484"/>
    <n v="615868.89"/>
    <n v="615.86890000000005"/>
    <n v="427579.49"/>
    <n v="0.59022458782292608"/>
    <n v="427.5795"/>
    <x v="0"/>
  </r>
  <r>
    <s v="C6524"/>
    <s v="África"/>
    <s v="Sierra Leone"/>
    <s v="Snacks"/>
    <s v="Online"/>
    <s v="Crítica"/>
    <d v="2020-10-03T00:00:00"/>
    <n v="10"/>
    <x v="0"/>
    <n v="652418220"/>
    <d v="2020-10-19T00:00:00"/>
    <n v="16"/>
    <n v="3904"/>
    <n v="152.58000000000001"/>
    <n v="97.44"/>
    <n v="595672.31999999995"/>
    <n v="55.14"/>
    <n v="595.67229999999995"/>
    <n v="380405.76000000001"/>
    <n v="380.4058"/>
    <n v="215266.56"/>
    <n v="0.63861580810066843"/>
    <n v="215.26660000000001"/>
    <x v="0"/>
  </r>
  <r>
    <s v="C7110"/>
    <s v="África"/>
    <s v="Somalia"/>
    <s v="Material de oficina"/>
    <s v="Offline"/>
    <s v="Crítica"/>
    <d v="2020-11-05T00:00:00"/>
    <n v="11"/>
    <x v="2"/>
    <n v="711031138"/>
    <d v="2020-12-07T00:00:00"/>
    <n v="32"/>
    <n v="8769"/>
    <n v="651.21"/>
    <n v="524.96"/>
    <n v="5710460.4900000002"/>
    <n v="126.25"/>
    <n v="5710.4605000000001"/>
    <n v="4603374.24"/>
    <n v="4603.3742000000002"/>
    <n v="1107086.25"/>
    <n v="0.80613012699436426"/>
    <n v="1107.0862999999999"/>
    <x v="0"/>
  </r>
  <r>
    <s v="C9962"/>
    <s v="Europa"/>
    <s v="Cyprus"/>
    <s v="Cereales"/>
    <s v="Offline"/>
    <s v="Media"/>
    <d v="2022-08-31T00:00:00"/>
    <n v="8"/>
    <x v="10"/>
    <n v="996237075"/>
    <d v="2022-08-31T00:00:00"/>
    <n v="0"/>
    <n v="7544"/>
    <n v="205.7"/>
    <n v="117.11"/>
    <n v="1551800.8"/>
    <n v="88.59"/>
    <n v="1551.8008"/>
    <n v="883477.84"/>
    <n v="883.4778"/>
    <n v="668322.96"/>
    <n v="0.56932425862907154"/>
    <n v="668.32299999999998"/>
    <x v="1"/>
  </r>
  <r>
    <s v="C1896"/>
    <s v="Norteamérica"/>
    <s v="Greenland"/>
    <s v="Cereales"/>
    <s v="Offline"/>
    <s v="Alta"/>
    <d v="2021-11-19T00:00:00"/>
    <n v="11"/>
    <x v="2"/>
    <n v="189676654"/>
    <d v="2022-01-01T00:00:00"/>
    <n v="43"/>
    <n v="8392"/>
    <n v="205.7"/>
    <n v="117.11"/>
    <n v="1726234.4"/>
    <n v="88.59"/>
    <n v="1726.2344000000001"/>
    <n v="982787.12"/>
    <n v="982.78710000000001"/>
    <n v="743447.28"/>
    <n v="0.56932425862907154"/>
    <n v="743.44730000000004"/>
    <x v="2"/>
  </r>
  <r>
    <s v="C4538"/>
    <s v="África"/>
    <s v="Rwanda"/>
    <s v="Doméstico"/>
    <s v="Online"/>
    <s v="Baja"/>
    <d v="2021-08-23T00:00:00"/>
    <n v="8"/>
    <x v="10"/>
    <n v="453863942"/>
    <d v="2021-09-09T00:00:00"/>
    <n v="17"/>
    <n v="7281"/>
    <n v="668.27"/>
    <n v="502.54"/>
    <n v="4865673.87"/>
    <n v="165.73"/>
    <n v="4865.6738999999998"/>
    <n v="3658993.74"/>
    <n v="3658.9937"/>
    <n v="1206680.1299999999"/>
    <n v="0.75200143654510898"/>
    <n v="1206.6801"/>
    <x v="2"/>
  </r>
  <r>
    <s v="C7979"/>
    <s v="Centroamérica y Caribe"/>
    <s v="The Bahamas"/>
    <s v="Material de oficina"/>
    <s v="Offline"/>
    <s v="Baja"/>
    <d v="2020-08-14T00:00:00"/>
    <n v="8"/>
    <x v="10"/>
    <n v="797990500"/>
    <d v="2020-09-22T00:00:00"/>
    <n v="39"/>
    <n v="1977"/>
    <n v="651.21"/>
    <n v="524.96"/>
    <n v="1287442.17"/>
    <n v="126.25"/>
    <n v="1287.4422"/>
    <n v="1037845.92"/>
    <n v="1037.8459"/>
    <n v="249596.25"/>
    <n v="0.80613012699436415"/>
    <n v="249.59630000000001"/>
    <x v="0"/>
  </r>
  <r>
    <s v="C1361"/>
    <s v="Europa"/>
    <s v="Germany"/>
    <s v="Bebida"/>
    <s v="Online"/>
    <s v="Alta"/>
    <d v="2020-06-08T00:00:00"/>
    <n v="6"/>
    <x v="9"/>
    <n v="136167657"/>
    <d v="2020-06-21T00:00:00"/>
    <n v="13"/>
    <n v="3890"/>
    <n v="47.45"/>
    <n v="31.79"/>
    <n v="184580.5"/>
    <n v="15.66"/>
    <n v="184.5805"/>
    <n v="123663.1"/>
    <n v="123.6631"/>
    <n v="60917.4"/>
    <n v="0.66996838777660683"/>
    <n v="60.917400000000001"/>
    <x v="0"/>
  </r>
  <r>
    <s v="C1528"/>
    <s v="Europa"/>
    <s v="Cyprus"/>
    <s v="Bebida"/>
    <s v="Online"/>
    <s v="Crítica"/>
    <d v="2021-09-11T00:00:00"/>
    <n v="9"/>
    <x v="3"/>
    <n v="152819240"/>
    <d v="2021-10-16T00:00:00"/>
    <n v="35"/>
    <n v="1464"/>
    <n v="47.45"/>
    <n v="31.79"/>
    <n v="69466.8"/>
    <n v="15.66"/>
    <n v="69.466800000000006"/>
    <n v="46540.56"/>
    <n v="46.540599999999998"/>
    <n v="22926.240000000002"/>
    <n v="0.66996838777660683"/>
    <n v="22.926200000000001"/>
    <x v="2"/>
  </r>
  <r>
    <s v="C3526"/>
    <s v="Europa"/>
    <s v="Luxembourg"/>
    <s v="Snacks"/>
    <s v="Online"/>
    <s v="Crítica"/>
    <d v="2022-07-15T00:00:00"/>
    <n v="7"/>
    <x v="6"/>
    <n v="352681577"/>
    <d v="2022-07-25T00:00:00"/>
    <n v="10"/>
    <n v="5171"/>
    <n v="152.58000000000001"/>
    <n v="97.44"/>
    <n v="788991.18"/>
    <n v="55.14"/>
    <n v="788.99120000000005"/>
    <n v="503862.24"/>
    <n v="503.86219999999997"/>
    <n v="285128.94"/>
    <n v="0.63861580810066843"/>
    <n v="285.12889999999999"/>
    <x v="1"/>
  </r>
  <r>
    <s v="C3108"/>
    <s v="Australia y Oceanía"/>
    <s v="Tuvalu"/>
    <s v="Cereales"/>
    <s v="Online"/>
    <s v="Alta"/>
    <d v="2020-01-27T00:00:00"/>
    <n v="1"/>
    <x v="1"/>
    <n v="310803496"/>
    <d v="2020-03-04T00:00:00"/>
    <n v="37"/>
    <n v="2516"/>
    <n v="205.7"/>
    <n v="117.11"/>
    <n v="517541.2"/>
    <n v="88.59"/>
    <n v="517.5412"/>
    <n v="294648.76"/>
    <n v="294.64879999999999"/>
    <n v="222892.44"/>
    <n v="0.56932425862907143"/>
    <n v="222.89240000000001"/>
    <x v="0"/>
  </r>
  <r>
    <s v="C1225"/>
    <s v="Europa"/>
    <s v="Bulgaria"/>
    <s v="Cosméticos"/>
    <s v="Offline"/>
    <s v="Baja"/>
    <d v="2020-05-26T00:00:00"/>
    <n v="5"/>
    <x v="7"/>
    <n v="122546327"/>
    <d v="2020-06-18T00:00:00"/>
    <n v="23"/>
    <n v="3036"/>
    <n v="437.2"/>
    <n v="263.33"/>
    <n v="1327339.2"/>
    <n v="173.87"/>
    <n v="1327.3391999999999"/>
    <n v="799469.88"/>
    <n v="799.46990000000005"/>
    <n v="527869.31999999995"/>
    <n v="0.60231015553522416"/>
    <n v="527.86929999999995"/>
    <x v="0"/>
  </r>
  <r>
    <s v="C8535"/>
    <s v="Asia"/>
    <s v="Bangladesh"/>
    <s v="Frutas"/>
    <s v="Offline"/>
    <s v="Alta"/>
    <d v="2020-01-04T00:00:00"/>
    <n v="1"/>
    <x v="1"/>
    <n v="853583896"/>
    <d v="2020-01-20T00:00:00"/>
    <n v="16"/>
    <n v="3298"/>
    <n v="9.33"/>
    <n v="6.92"/>
    <n v="30770.34"/>
    <n v="2.41"/>
    <n v="30.770299999999999"/>
    <n v="22822.16"/>
    <n v="22.822199999999999"/>
    <n v="7948.18"/>
    <n v="0.74169346195069663"/>
    <n v="7.9481999999999999"/>
    <x v="0"/>
  </r>
  <r>
    <s v="C6878"/>
    <s v="Asia"/>
    <s v="China"/>
    <s v="Verduras"/>
    <s v="Online"/>
    <s v="Media"/>
    <d v="2020-10-02T00:00:00"/>
    <n v="10"/>
    <x v="0"/>
    <n v="687801063"/>
    <d v="2020-10-06T00:00:00"/>
    <n v="4"/>
    <n v="4474"/>
    <n v="154.06"/>
    <n v="90.93"/>
    <n v="689264.44"/>
    <n v="63.13"/>
    <n v="689.26440000000002"/>
    <n v="406820.82"/>
    <n v="406.82080000000002"/>
    <n v="282443.62"/>
    <n v="0.59022458782292619"/>
    <n v="282.4436"/>
    <x v="0"/>
  </r>
  <r>
    <s v="C9238"/>
    <s v="Asia"/>
    <s v="Mongolia"/>
    <s v="Cárnicos"/>
    <s v="Online"/>
    <s v="Media"/>
    <d v="2022-08-07T00:00:00"/>
    <n v="8"/>
    <x v="10"/>
    <n v="923890817"/>
    <d v="2022-08-17T00:00:00"/>
    <n v="10"/>
    <n v="8678"/>
    <n v="421.89"/>
    <n v="364.69"/>
    <n v="3661161.42"/>
    <n v="57.2"/>
    <n v="3661.1614"/>
    <n v="3164779.82"/>
    <n v="3164.7797999999998"/>
    <n v="496381.6"/>
    <n v="0.86441963544999878"/>
    <n v="496.38159999999999"/>
    <x v="1"/>
  </r>
  <r>
    <s v="C7450"/>
    <s v="Australia y Oceanía"/>
    <s v="Solomon Islands"/>
    <s v="Frutas"/>
    <s v="Offline"/>
    <s v="Alta"/>
    <d v="2022-04-11T00:00:00"/>
    <n v="4"/>
    <x v="8"/>
    <n v="745095622"/>
    <d v="2022-05-27T00:00:00"/>
    <n v="46"/>
    <n v="9207"/>
    <n v="9.33"/>
    <n v="6.92"/>
    <n v="85901.31"/>
    <n v="2.41"/>
    <n v="85.901300000000006"/>
    <n v="63712.44"/>
    <n v="63.712400000000002"/>
    <n v="22188.87"/>
    <n v="0.74169346195069674"/>
    <n v="22.1889"/>
    <x v="1"/>
  </r>
  <r>
    <s v="C3821"/>
    <s v="Asia"/>
    <s v="South Korea"/>
    <s v="Verduras"/>
    <s v="Online"/>
    <s v="Media"/>
    <d v="2022-05-26T00:00:00"/>
    <n v="5"/>
    <x v="7"/>
    <n v="382108199"/>
    <d v="2022-07-13T00:00:00"/>
    <n v="48"/>
    <n v="3162"/>
    <n v="154.06"/>
    <n v="90.93"/>
    <n v="487137.72"/>
    <n v="63.13"/>
    <n v="487.1377"/>
    <n v="287520.65999999997"/>
    <n v="287.52069999999998"/>
    <n v="199617.06"/>
    <n v="0.59022458782292608"/>
    <n v="199.61709999999999"/>
    <x v="1"/>
  </r>
  <r>
    <s v="C9933"/>
    <s v="Asia"/>
    <s v="Myanmar"/>
    <s v="Material de oficina"/>
    <s v="Online"/>
    <s v="Baja"/>
    <d v="2021-01-17T00:00:00"/>
    <n v="1"/>
    <x v="1"/>
    <n v="993326127"/>
    <d v="2021-02-18T00:00:00"/>
    <n v="32"/>
    <n v="6130"/>
    <n v="651.21"/>
    <n v="524.96"/>
    <n v="3991917.3"/>
    <n v="126.25"/>
    <n v="3991.9173000000001"/>
    <n v="3218004.8"/>
    <n v="3218.0048000000002"/>
    <n v="773912.5"/>
    <n v="0.80613012699436437"/>
    <n v="773.91250000000002"/>
    <x v="2"/>
  </r>
  <r>
    <s v="C9804"/>
    <s v="África"/>
    <s v="Botswana"/>
    <s v="Cereales"/>
    <s v="Offline"/>
    <s v="Baja"/>
    <d v="2022-07-07T00:00:00"/>
    <n v="7"/>
    <x v="6"/>
    <n v="980479419"/>
    <d v="2022-08-06T00:00:00"/>
    <n v="30"/>
    <n v="4503"/>
    <n v="205.7"/>
    <n v="117.11"/>
    <n v="926267.1"/>
    <n v="88.59"/>
    <n v="926.26710000000003"/>
    <n v="527346.32999999996"/>
    <n v="527.34630000000004"/>
    <n v="398920.77"/>
    <n v="0.56932425862907143"/>
    <n v="398.92079999999999"/>
    <x v="1"/>
  </r>
  <r>
    <s v="C6920"/>
    <s v="Europa"/>
    <s v="Portugal"/>
    <s v="Snacks"/>
    <s v="Offline"/>
    <s v="Crítica"/>
    <d v="2021-03-11T00:00:00"/>
    <n v="3"/>
    <x v="5"/>
    <n v="692054402"/>
    <d v="2021-03-20T00:00:00"/>
    <n v="9"/>
    <n v="3131"/>
    <n v="152.58000000000001"/>
    <n v="97.44"/>
    <n v="477727.98"/>
    <n v="55.14"/>
    <n v="477.72800000000001"/>
    <n v="305084.64"/>
    <n v="305.08460000000002"/>
    <n v="172643.34"/>
    <n v="0.63861580810066854"/>
    <n v="172.64330000000001"/>
    <x v="2"/>
  </r>
  <r>
    <s v="C5468"/>
    <s v="Europa"/>
    <s v="Spain"/>
    <s v="Verduras"/>
    <s v="Offline"/>
    <s v="Crítica"/>
    <d v="2021-11-16T00:00:00"/>
    <n v="11"/>
    <x v="2"/>
    <n v="546849906"/>
    <d v="2021-12-11T00:00:00"/>
    <n v="25"/>
    <n v="3894"/>
    <n v="154.06"/>
    <n v="90.93"/>
    <n v="599909.64"/>
    <n v="63.13"/>
    <n v="599.90959999999995"/>
    <n v="354081.42"/>
    <n v="354.08139999999997"/>
    <n v="245828.22"/>
    <n v="0.59022458782292619"/>
    <n v="245.82820000000001"/>
    <x v="2"/>
  </r>
  <r>
    <s v="C5839"/>
    <s v="África"/>
    <s v="Cote d'Ivoire"/>
    <s v="Bebida"/>
    <s v="Offline"/>
    <s v="Baja"/>
    <d v="2021-03-11T00:00:00"/>
    <n v="3"/>
    <x v="5"/>
    <n v="583977258"/>
    <d v="2021-04-25T00:00:00"/>
    <n v="45"/>
    <n v="703"/>
    <n v="47.45"/>
    <n v="31.79"/>
    <n v="33357.35"/>
    <n v="15.66"/>
    <n v="33.357300000000002"/>
    <n v="22348.37"/>
    <n v="22.348400000000002"/>
    <n v="11008.98"/>
    <n v="0.66996838777660694"/>
    <n v="11.009"/>
    <x v="2"/>
  </r>
  <r>
    <s v="C9128"/>
    <s v="Europa"/>
    <s v="Russia"/>
    <s v="Alimento infantil"/>
    <s v="Online"/>
    <s v="Crítica"/>
    <d v="2020-06-13T00:00:00"/>
    <n v="6"/>
    <x v="9"/>
    <n v="912860286"/>
    <d v="2020-07-10T00:00:00"/>
    <n v="27"/>
    <n v="4499"/>
    <n v="255.28"/>
    <n v="159.41999999999999"/>
    <n v="1148504.72"/>
    <n v="95.86"/>
    <n v="1148.5047"/>
    <n v="717230.58"/>
    <n v="717.23059999999998"/>
    <n v="431274.14"/>
    <n v="0.62449075524913822"/>
    <n v="431.27409999999998"/>
    <x v="0"/>
  </r>
  <r>
    <s v="C3632"/>
    <s v="Australia y Oceanía"/>
    <s v="Federated States of Micronesia"/>
    <s v="Ropa"/>
    <s v="Offline"/>
    <s v="Media"/>
    <d v="2021-05-15T00:00:00"/>
    <n v="5"/>
    <x v="7"/>
    <n v="363235318"/>
    <d v="2021-06-25T00:00:00"/>
    <n v="41"/>
    <n v="8257"/>
    <n v="109.28"/>
    <n v="35.840000000000003"/>
    <n v="902324.96"/>
    <n v="73.44"/>
    <n v="902.32500000000005"/>
    <n v="295930.88"/>
    <n v="295.93090000000001"/>
    <n v="606394.07999999996"/>
    <n v="0.32796486090775989"/>
    <n v="606.39409999999998"/>
    <x v="2"/>
  </r>
  <r>
    <s v="C5351"/>
    <s v="África"/>
    <s v="The Gambia"/>
    <s v="Cárnicos"/>
    <s v="Offline"/>
    <s v="Alta"/>
    <d v="2021-10-11T00:00:00"/>
    <n v="10"/>
    <x v="0"/>
    <n v="535151183"/>
    <d v="2021-11-24T00:00:00"/>
    <n v="44"/>
    <n v="1982"/>
    <n v="421.89"/>
    <n v="364.69"/>
    <n v="836185.98"/>
    <n v="57.2"/>
    <n v="836.18600000000004"/>
    <n v="722815.58"/>
    <n v="722.81560000000002"/>
    <n v="113370.4"/>
    <n v="0.86441963544999878"/>
    <n v="113.3704"/>
    <x v="2"/>
  </r>
  <r>
    <s v="C8489"/>
    <s v="Europa"/>
    <s v="Luxembourg"/>
    <s v="Frutas"/>
    <s v="Offline"/>
    <s v="Alta"/>
    <d v="2022-10-07T00:00:00"/>
    <n v="10"/>
    <x v="0"/>
    <n v="848969209"/>
    <d v="2022-10-15T00:00:00"/>
    <n v="8"/>
    <n v="7710"/>
    <n v="9.33"/>
    <n v="6.92"/>
    <n v="71934.3"/>
    <n v="2.41"/>
    <n v="71.934299999999993"/>
    <n v="53353.2"/>
    <n v="53.353200000000001"/>
    <n v="18581.099999999999"/>
    <n v="0.74169346195069652"/>
    <n v="18.581099999999999"/>
    <x v="1"/>
  </r>
  <r>
    <s v="C7953"/>
    <s v="África"/>
    <s v="Liberia"/>
    <s v="Frutas"/>
    <s v="Offline"/>
    <s v="Crítica"/>
    <d v="2021-07-15T00:00:00"/>
    <n v="7"/>
    <x v="6"/>
    <n v="795363223"/>
    <d v="2021-08-30T00:00:00"/>
    <n v="46"/>
    <n v="4507"/>
    <n v="9.33"/>
    <n v="6.92"/>
    <n v="42050.31"/>
    <n v="2.41"/>
    <n v="42.0503"/>
    <n v="31188.44"/>
    <n v="31.188400000000001"/>
    <n v="10861.87"/>
    <n v="0.74169346195069674"/>
    <n v="10.8619"/>
    <x v="2"/>
  </r>
  <r>
    <s v="C3853"/>
    <s v="África"/>
    <s v="Burundi"/>
    <s v="Cosméticos"/>
    <s v="Offline"/>
    <s v="Crítica"/>
    <d v="2021-06-01T00:00:00"/>
    <n v="6"/>
    <x v="9"/>
    <n v="385319554"/>
    <d v="2021-06-27T00:00:00"/>
    <n v="26"/>
    <n v="3474"/>
    <n v="437.2"/>
    <n v="263.33"/>
    <n v="1518832.8"/>
    <n v="173.87"/>
    <n v="1518.8327999999999"/>
    <n v="914808.42"/>
    <n v="914.80840000000001"/>
    <n v="604024.38"/>
    <n v="0.60231015553522405"/>
    <n v="604.02440000000001"/>
    <x v="2"/>
  </r>
  <r>
    <s v="C6001"/>
    <s v="África"/>
    <s v="Syria"/>
    <s v="Cereales"/>
    <s v="Offline"/>
    <s v="Alta"/>
    <d v="2021-11-02T00:00:00"/>
    <n v="11"/>
    <x v="2"/>
    <n v="600137031"/>
    <d v="2021-11-15T00:00:00"/>
    <n v="13"/>
    <n v="2739"/>
    <n v="205.7"/>
    <n v="117.11"/>
    <n v="563412.30000000005"/>
    <n v="88.59"/>
    <n v="563.41229999999996"/>
    <n v="320764.28999999998"/>
    <n v="320.76429999999999"/>
    <n v="242648.01"/>
    <n v="0.56932425862907143"/>
    <n v="242.648"/>
    <x v="2"/>
  </r>
  <r>
    <s v="C2414"/>
    <s v="Norteamérica"/>
    <s v="United States of America"/>
    <s v="Ropa"/>
    <s v="Offline"/>
    <s v="Alta"/>
    <d v="2022-08-24T00:00:00"/>
    <n v="8"/>
    <x v="10"/>
    <n v="241426980"/>
    <d v="2022-09-24T00:00:00"/>
    <n v="31"/>
    <n v="2463"/>
    <n v="109.28"/>
    <n v="35.840000000000003"/>
    <n v="269156.64"/>
    <n v="73.44"/>
    <n v="269.15660000000003"/>
    <n v="88273.919999999998"/>
    <n v="88.273899999999998"/>
    <n v="180882.72"/>
    <n v="0.32796486090775989"/>
    <n v="180.8827"/>
    <x v="1"/>
  </r>
  <r>
    <s v="C8811"/>
    <s v="Asia"/>
    <s v="Japan"/>
    <s v="Alimento infantil"/>
    <s v="Offline"/>
    <s v="Baja"/>
    <d v="2022-08-24T00:00:00"/>
    <n v="8"/>
    <x v="10"/>
    <n v="881113231"/>
    <d v="2022-10-05T00:00:00"/>
    <n v="42"/>
    <n v="9840"/>
    <n v="255.28"/>
    <n v="159.41999999999999"/>
    <n v="2511955.2000000002"/>
    <n v="95.86"/>
    <n v="2511.9551999999999"/>
    <n v="1568692.8"/>
    <n v="1568.6928"/>
    <n v="943262.4"/>
    <n v="0.624490755249138"/>
    <n v="943.26239999999996"/>
    <x v="1"/>
  </r>
  <r>
    <s v="C1114"/>
    <s v="Asia"/>
    <s v="Laos"/>
    <s v="Frutas"/>
    <s v="Offline"/>
    <s v="Baja"/>
    <d v="2021-01-22T00:00:00"/>
    <n v="1"/>
    <x v="1"/>
    <n v="111432111"/>
    <d v="2021-02-14T00:00:00"/>
    <n v="23"/>
    <n v="4093"/>
    <n v="9.33"/>
    <n v="6.92"/>
    <n v="38187.69"/>
    <n v="2.41"/>
    <n v="38.1877"/>
    <n v="28323.56"/>
    <n v="28.323599999999999"/>
    <n v="9864.1299999999992"/>
    <n v="0.74169346195069663"/>
    <n v="9.8641000000000005"/>
    <x v="2"/>
  </r>
  <r>
    <s v="C9949"/>
    <s v="Europa"/>
    <s v="Germany"/>
    <s v="Verduras"/>
    <s v="Online"/>
    <s v="Crítica"/>
    <d v="2021-10-14T00:00:00"/>
    <n v="10"/>
    <x v="0"/>
    <n v="994932448"/>
    <d v="2021-11-23T00:00:00"/>
    <n v="40"/>
    <n v="1476"/>
    <n v="154.06"/>
    <n v="90.93"/>
    <n v="227392.56"/>
    <n v="63.13"/>
    <n v="227.39259999999999"/>
    <n v="134212.68"/>
    <n v="134.21270000000001"/>
    <n v="93179.88"/>
    <n v="0.59022458782292631"/>
    <n v="93.179900000000004"/>
    <x v="2"/>
  </r>
  <r>
    <s v="C8144"/>
    <s v="Norteamérica"/>
    <s v="Greenland"/>
    <s v="Cuidado personal"/>
    <s v="Online"/>
    <s v="Crítica"/>
    <d v="2020-07-23T00:00:00"/>
    <n v="7"/>
    <x v="6"/>
    <n v="814475572"/>
    <d v="2020-08-10T00:00:00"/>
    <n v="18"/>
    <n v="276"/>
    <n v="81.73"/>
    <n v="56.67"/>
    <n v="22557.48"/>
    <n v="25.06"/>
    <n v="22.557500000000001"/>
    <n v="15640.92"/>
    <n v="15.6409"/>
    <n v="6916.56"/>
    <n v="0.69338064358252782"/>
    <n v="6.9165999999999999"/>
    <x v="0"/>
  </r>
  <r>
    <s v="C6946"/>
    <s v="Europa"/>
    <s v="Switzerland"/>
    <s v="Verduras"/>
    <s v="Online"/>
    <s v="Media"/>
    <d v="2020-01-13T00:00:00"/>
    <n v="1"/>
    <x v="1"/>
    <n v="694697988"/>
    <d v="2020-02-23T00:00:00"/>
    <n v="41"/>
    <n v="5427"/>
    <n v="154.06"/>
    <n v="90.93"/>
    <n v="836083.62"/>
    <n v="63.13"/>
    <n v="836.08360000000005"/>
    <n v="493477.11"/>
    <n v="493.47710000000001"/>
    <n v="342606.51"/>
    <n v="0.59022458782292619"/>
    <n v="342.60649999999998"/>
    <x v="0"/>
  </r>
  <r>
    <s v="C1726"/>
    <s v="Europa"/>
    <s v="Sweden"/>
    <s v="Material de oficina"/>
    <s v="Online"/>
    <s v="Media"/>
    <d v="2021-05-10T00:00:00"/>
    <n v="5"/>
    <x v="7"/>
    <n v="172662436"/>
    <d v="2021-06-10T00:00:00"/>
    <n v="31"/>
    <n v="3507"/>
    <n v="651.21"/>
    <n v="524.96"/>
    <n v="2283793.4700000002"/>
    <n v="126.25"/>
    <n v="2283.7935000000002"/>
    <n v="1841034.72"/>
    <n v="1841.0346999999999"/>
    <n v="442758.75"/>
    <n v="0.80613012699436437"/>
    <n v="442.75880000000001"/>
    <x v="2"/>
  </r>
  <r>
    <s v="C1212"/>
    <s v="África"/>
    <s v="Liberia"/>
    <s v="Bebida"/>
    <s v="Online"/>
    <s v="Media"/>
    <d v="2021-12-15T00:00:00"/>
    <n v="12"/>
    <x v="11"/>
    <n v="121239984"/>
    <d v="2022-01-13T00:00:00"/>
    <n v="29"/>
    <n v="6460"/>
    <n v="47.45"/>
    <n v="31.79"/>
    <n v="306527"/>
    <n v="15.66"/>
    <n v="306.52699999999999"/>
    <n v="205363.4"/>
    <n v="205.36340000000001"/>
    <n v="101163.6"/>
    <n v="0.66996838777660694"/>
    <n v="101.1636"/>
    <x v="2"/>
  </r>
  <r>
    <s v="C8748"/>
    <s v="Australia y Oceanía"/>
    <s v="Kiribati"/>
    <s v="Alimento infantil"/>
    <s v="Offline"/>
    <s v="Media"/>
    <d v="2021-01-02T00:00:00"/>
    <n v="1"/>
    <x v="1"/>
    <n v="874854457"/>
    <d v="2021-01-04T00:00:00"/>
    <n v="2"/>
    <n v="7730"/>
    <n v="255.28"/>
    <n v="159.41999999999999"/>
    <n v="1973314.4"/>
    <n v="95.86"/>
    <n v="1973.3144"/>
    <n v="1232316.6000000001"/>
    <n v="1232.3166000000001"/>
    <n v="740997.8"/>
    <n v="0.62449075524913811"/>
    <n v="740.99779999999998"/>
    <x v="2"/>
  </r>
  <r>
    <s v="C5882"/>
    <s v="Europa"/>
    <s v="Malta"/>
    <s v="Cárnicos"/>
    <s v="Online"/>
    <s v="Media"/>
    <d v="2020-12-06T00:00:00"/>
    <n v="12"/>
    <x v="11"/>
    <n v="588242185"/>
    <d v="2021-01-10T00:00:00"/>
    <n v="35"/>
    <n v="2789"/>
    <n v="421.89"/>
    <n v="364.69"/>
    <n v="1176651.21"/>
    <n v="57.2"/>
    <n v="1176.6512"/>
    <n v="1017120.41"/>
    <n v="1017.1204"/>
    <n v="159530.79999999999"/>
    <n v="0.86441963544999878"/>
    <n v="159.5308"/>
    <x v="0"/>
  </r>
  <r>
    <s v="C1864"/>
    <s v="Asia"/>
    <s v="Philippines"/>
    <s v="Cuidado personal"/>
    <s v="Online"/>
    <s v="Baja"/>
    <d v="2020-04-12T00:00:00"/>
    <n v="4"/>
    <x v="8"/>
    <n v="186451995"/>
    <d v="2020-05-29T00:00:00"/>
    <n v="47"/>
    <n v="4144"/>
    <n v="81.73"/>
    <n v="56.67"/>
    <n v="338689.12"/>
    <n v="25.06"/>
    <n v="338.6891"/>
    <n v="234840.48"/>
    <n v="234.84049999999999"/>
    <n v="103848.64"/>
    <n v="0.69338064358252782"/>
    <n v="103.8486"/>
    <x v="0"/>
  </r>
  <r>
    <s v="C2148"/>
    <s v="África"/>
    <s v="Comoros"/>
    <s v="Alimento infantil"/>
    <s v="Offline"/>
    <s v="Baja"/>
    <d v="2020-11-08T00:00:00"/>
    <n v="11"/>
    <x v="2"/>
    <n v="214845216"/>
    <d v="2020-11-29T00:00:00"/>
    <n v="21"/>
    <n v="6329"/>
    <n v="255.28"/>
    <n v="159.41999999999999"/>
    <n v="1615667.12"/>
    <n v="95.86"/>
    <n v="1615.6670999999999"/>
    <n v="1008969.18"/>
    <n v="1008.9692"/>
    <n v="606697.93999999994"/>
    <n v="0.62449075524913811"/>
    <n v="606.6979"/>
    <x v="0"/>
  </r>
  <r>
    <s v="C3890"/>
    <s v="Europa"/>
    <s v="Liechtenstein"/>
    <s v="Doméstico"/>
    <s v="Offline"/>
    <s v="Baja"/>
    <d v="2020-07-29T00:00:00"/>
    <n v="7"/>
    <x v="6"/>
    <n v="389095675"/>
    <d v="2020-08-30T00:00:00"/>
    <n v="32"/>
    <n v="912"/>
    <n v="668.27"/>
    <n v="502.54"/>
    <n v="609462.24"/>
    <n v="165.73"/>
    <n v="609.46220000000005"/>
    <n v="458316.48"/>
    <n v="458.31650000000002"/>
    <n v="151145.76"/>
    <n v="0.75200143654510909"/>
    <n v="151.14580000000001"/>
    <x v="0"/>
  </r>
  <r>
    <s v="C9451"/>
    <s v="África"/>
    <s v="Lebanon"/>
    <s v="Cereales"/>
    <s v="Online"/>
    <s v="Baja"/>
    <d v="2020-08-15T00:00:00"/>
    <n v="8"/>
    <x v="10"/>
    <n v="945189702"/>
    <d v="2020-08-29T00:00:00"/>
    <n v="14"/>
    <n v="1492"/>
    <n v="205.7"/>
    <n v="117.11"/>
    <n v="306904.40000000002"/>
    <n v="88.59"/>
    <n v="306.90440000000001"/>
    <n v="174728.12"/>
    <n v="174.72810000000001"/>
    <n v="132176.28"/>
    <n v="0.56932425862907154"/>
    <n v="132.1763"/>
    <x v="0"/>
  </r>
  <r>
    <s v="C3894"/>
    <s v="Norteamérica"/>
    <s v="Greenland"/>
    <s v="Cereales"/>
    <s v="Offline"/>
    <s v="Crítica"/>
    <d v="2021-02-22T00:00:00"/>
    <n v="2"/>
    <x v="4"/>
    <n v="389426124"/>
    <d v="2021-04-05T00:00:00"/>
    <n v="42"/>
    <n v="8699"/>
    <n v="205.7"/>
    <n v="117.11"/>
    <n v="1789384.3"/>
    <n v="88.59"/>
    <n v="1789.3842999999999"/>
    <n v="1018739.89"/>
    <n v="1018.7399"/>
    <n v="770644.41"/>
    <n v="0.56932425862907154"/>
    <n v="770.64440000000002"/>
    <x v="2"/>
  </r>
  <r>
    <s v="C4484"/>
    <s v="África"/>
    <s v="Chad"/>
    <s v="Cereales"/>
    <s v="Online"/>
    <s v="Media"/>
    <d v="2022-09-13T00:00:00"/>
    <n v="9"/>
    <x v="3"/>
    <n v="448416268"/>
    <d v="2022-09-15T00:00:00"/>
    <n v="2"/>
    <n v="5193"/>
    <n v="205.7"/>
    <n v="117.11"/>
    <n v="1068200.1000000001"/>
    <n v="88.59"/>
    <n v="1068.2001"/>
    <n v="608152.23"/>
    <n v="608.15219999999999"/>
    <n v="460047.87"/>
    <n v="0.56932425862907166"/>
    <n v="460.04790000000003"/>
    <x v="1"/>
  </r>
  <r>
    <s v="C2190"/>
    <s v="Europa"/>
    <s v="Macedonia"/>
    <s v="Doméstico"/>
    <s v="Offline"/>
    <s v="Baja"/>
    <d v="2021-12-15T00:00:00"/>
    <n v="12"/>
    <x v="11"/>
    <n v="219083964"/>
    <d v="2022-01-05T00:00:00"/>
    <n v="21"/>
    <n v="668"/>
    <n v="668.27"/>
    <n v="502.54"/>
    <n v="446404.36"/>
    <n v="165.73"/>
    <n v="446.40440000000001"/>
    <n v="335696.72"/>
    <n v="335.69670000000002"/>
    <n v="110707.64"/>
    <n v="0.75200143654510909"/>
    <n v="110.7076"/>
    <x v="2"/>
  </r>
  <r>
    <s v="C1347"/>
    <s v="África"/>
    <s v="Qatar"/>
    <s v="Cereales"/>
    <s v="Offline"/>
    <s v="Alta"/>
    <d v="2020-10-29T00:00:00"/>
    <n v="10"/>
    <x v="0"/>
    <n v="134709823"/>
    <d v="2020-11-25T00:00:00"/>
    <n v="27"/>
    <n v="2485"/>
    <n v="205.7"/>
    <n v="117.11"/>
    <n v="511164.5"/>
    <n v="88.59"/>
    <n v="511.16449999999998"/>
    <n v="291018.34999999998"/>
    <n v="291.01830000000001"/>
    <n v="220146.15"/>
    <n v="0.56932425862907143"/>
    <n v="220.14619999999999"/>
    <x v="0"/>
  </r>
  <r>
    <s v="C1750"/>
    <s v="África"/>
    <s v="Iraq"/>
    <s v="Verduras"/>
    <s v="Online"/>
    <s v="Alta"/>
    <d v="2021-07-05T00:00:00"/>
    <n v="7"/>
    <x v="6"/>
    <n v="175078141"/>
    <d v="2021-08-05T00:00:00"/>
    <n v="31"/>
    <n v="8367"/>
    <n v="154.06"/>
    <n v="90.93"/>
    <n v="1289020.02"/>
    <n v="63.13"/>
    <n v="1289.02"/>
    <n v="760811.31"/>
    <n v="760.81129999999996"/>
    <n v="528208.71"/>
    <n v="0.59022458782292619"/>
    <n v="528.20870000000002"/>
    <x v="2"/>
  </r>
  <r>
    <s v="C6179"/>
    <s v="Europa"/>
    <s v="Kosovo"/>
    <s v="Material de oficina"/>
    <s v="Online"/>
    <s v="Baja"/>
    <d v="2022-01-07T00:00:00"/>
    <n v="1"/>
    <x v="1"/>
    <n v="617944324"/>
    <d v="2022-02-04T00:00:00"/>
    <n v="28"/>
    <n v="2312"/>
    <n v="651.21"/>
    <n v="524.96"/>
    <n v="1505597.52"/>
    <n v="126.25"/>
    <n v="1505.5975000000001"/>
    <n v="1213707.52"/>
    <n v="1213.7075"/>
    <n v="291890"/>
    <n v="0.80613012699436426"/>
    <n v="291.89"/>
    <x v="1"/>
  </r>
  <r>
    <s v="C4617"/>
    <s v="Asia"/>
    <s v="Bhutan"/>
    <s v="Cosméticos"/>
    <s v="Offline"/>
    <s v="Crítica"/>
    <d v="2021-01-12T00:00:00"/>
    <n v="1"/>
    <x v="1"/>
    <n v="461794698"/>
    <d v="2021-01-22T00:00:00"/>
    <n v="10"/>
    <n v="4168"/>
    <n v="437.2"/>
    <n v="263.33"/>
    <n v="1822249.6"/>
    <n v="173.87"/>
    <n v="1822.2496000000001"/>
    <n v="1097559.44"/>
    <n v="1097.5594000000001"/>
    <n v="724690.16"/>
    <n v="0.60231015553522416"/>
    <n v="724.6902"/>
    <x v="2"/>
  </r>
  <r>
    <s v="C5754"/>
    <s v="Centroamérica y Caribe"/>
    <s v="Cuba"/>
    <s v="Ropa"/>
    <s v="Offline"/>
    <s v="Alta"/>
    <d v="2021-12-02T00:00:00"/>
    <n v="12"/>
    <x v="11"/>
    <n v="575428092"/>
    <d v="2021-12-10T00:00:00"/>
    <n v="8"/>
    <n v="815"/>
    <n v="109.28"/>
    <n v="35.840000000000003"/>
    <n v="89063.2"/>
    <n v="73.44"/>
    <n v="89.063199999999995"/>
    <n v="29209.599999999999"/>
    <n v="29.209599999999998"/>
    <n v="59853.599999999999"/>
    <n v="0.32796486090775995"/>
    <n v="59.8536"/>
    <x v="2"/>
  </r>
  <r>
    <s v="C5479"/>
    <s v="Norteamérica"/>
    <s v="Mexico"/>
    <s v="Alimento infantil"/>
    <s v="Online"/>
    <s v="Media"/>
    <d v="2022-09-25T00:00:00"/>
    <n v="9"/>
    <x v="3"/>
    <n v="547955834"/>
    <d v="2022-10-09T00:00:00"/>
    <n v="14"/>
    <n v="1163"/>
    <n v="255.28"/>
    <n v="159.41999999999999"/>
    <n v="296890.64"/>
    <n v="95.86"/>
    <n v="296.89060000000001"/>
    <n v="185405.46"/>
    <n v="185.40549999999999"/>
    <n v="111485.18"/>
    <n v="0.62449075524913822"/>
    <n v="111.48520000000001"/>
    <x v="1"/>
  </r>
  <r>
    <s v="C9388"/>
    <s v="África"/>
    <s v="Cote d'Ivoire"/>
    <s v="Bebida"/>
    <s v="Online"/>
    <s v="Media"/>
    <d v="2020-07-01T00:00:00"/>
    <n v="7"/>
    <x v="6"/>
    <n v="938801753"/>
    <d v="2020-07-12T00:00:00"/>
    <n v="11"/>
    <n v="1156"/>
    <n v="47.45"/>
    <n v="31.79"/>
    <n v="54852.2"/>
    <n v="15.66"/>
    <n v="54.852200000000003"/>
    <n v="36749.24"/>
    <n v="36.749200000000002"/>
    <n v="18102.96"/>
    <n v="0.66996838777660694"/>
    <n v="18.103000000000002"/>
    <x v="0"/>
  </r>
  <r>
    <s v="C1277"/>
    <s v="África"/>
    <s v="Nigeria"/>
    <s v="Cereales"/>
    <s v="Offline"/>
    <s v="Alta"/>
    <d v="2021-03-20T00:00:00"/>
    <n v="3"/>
    <x v="5"/>
    <n v="127702176"/>
    <d v="2021-05-02T00:00:00"/>
    <n v="43"/>
    <n v="8767"/>
    <n v="205.7"/>
    <n v="117.11"/>
    <n v="1803371.9"/>
    <n v="88.59"/>
    <n v="1803.3719000000001"/>
    <n v="1026703.37"/>
    <n v="1026.7034000000001"/>
    <n v="776668.53"/>
    <n v="0.56932425862907143"/>
    <n v="776.66849999999999"/>
    <x v="2"/>
  </r>
  <r>
    <s v="C1647"/>
    <s v="Australia y Oceanía"/>
    <s v="Vanuatu"/>
    <s v="Material de oficina"/>
    <s v="Offline"/>
    <s v="Alta"/>
    <d v="2021-04-17T00:00:00"/>
    <n v="4"/>
    <x v="8"/>
    <n v="164705932"/>
    <d v="2021-05-31T00:00:00"/>
    <n v="44"/>
    <n v="9000"/>
    <n v="651.21"/>
    <n v="524.96"/>
    <n v="5860890"/>
    <n v="126.25"/>
    <n v="5860.89"/>
    <n v="4724640"/>
    <n v="4724.6400000000003"/>
    <n v="1136250"/>
    <n v="0.80613012699436437"/>
    <n v="1136.25"/>
    <x v="2"/>
  </r>
  <r>
    <s v="C9201"/>
    <s v="África"/>
    <s v="Kuwait"/>
    <s v="Verduras"/>
    <s v="Offline"/>
    <s v="Baja"/>
    <d v="2020-05-20T00:00:00"/>
    <n v="5"/>
    <x v="7"/>
    <n v="920174348"/>
    <d v="2020-05-30T00:00:00"/>
    <n v="10"/>
    <n v="8893"/>
    <n v="154.06"/>
    <n v="90.93"/>
    <n v="1370055.58"/>
    <n v="63.13"/>
    <n v="1370.0555999999999"/>
    <n v="808640.49"/>
    <n v="808.64049999999997"/>
    <n v="561415.09"/>
    <n v="0.59022458782292619"/>
    <n v="561.41510000000005"/>
    <x v="0"/>
  </r>
  <r>
    <s v="C5347"/>
    <s v="África"/>
    <s v="Namibia"/>
    <s v="Cárnicos"/>
    <s v="Offline"/>
    <s v="Media"/>
    <d v="2022-11-03T00:00:00"/>
    <n v="11"/>
    <x v="2"/>
    <n v="534781253"/>
    <d v="2022-11-30T00:00:00"/>
    <n v="27"/>
    <n v="2512"/>
    <n v="421.89"/>
    <n v="364.69"/>
    <n v="1059787.68"/>
    <n v="57.2"/>
    <n v="1059.7877000000001"/>
    <n v="916101.28"/>
    <n v="916.10130000000004"/>
    <n v="143686.39999999999"/>
    <n v="0.86441963544999889"/>
    <n v="143.68639999999999"/>
    <x v="1"/>
  </r>
  <r>
    <s v="C3695"/>
    <s v="África"/>
    <s v="Egypt"/>
    <s v="Verduras"/>
    <s v="Online"/>
    <s v="Baja"/>
    <d v="2021-12-25T00:00:00"/>
    <n v="12"/>
    <x v="11"/>
    <n v="369512975"/>
    <d v="2022-02-05T00:00:00"/>
    <n v="42"/>
    <n v="5955"/>
    <n v="154.06"/>
    <n v="90.93"/>
    <n v="917427.3"/>
    <n v="63.13"/>
    <n v="917.42729999999995"/>
    <n v="541488.15"/>
    <n v="541.48820000000001"/>
    <n v="375939.15"/>
    <n v="0.59022458782292608"/>
    <n v="375.93920000000003"/>
    <x v="2"/>
  </r>
  <r>
    <s v="C9556"/>
    <s v="África"/>
    <s v="Swaziland"/>
    <s v="Frutas"/>
    <s v="Offline"/>
    <s v="Crítica"/>
    <d v="2021-07-15T00:00:00"/>
    <n v="7"/>
    <x v="6"/>
    <n v="955668342"/>
    <d v="2021-08-26T00:00:00"/>
    <n v="42"/>
    <n v="2354"/>
    <n v="9.33"/>
    <n v="6.92"/>
    <n v="21962.82"/>
    <n v="2.41"/>
    <n v="21.962800000000001"/>
    <n v="16289.68"/>
    <n v="16.2897"/>
    <n v="5673.14"/>
    <n v="0.74169346195069663"/>
    <n v="5.6730999999999998"/>
    <x v="2"/>
  </r>
  <r>
    <s v="C6448"/>
    <s v="Centroamérica y Caribe"/>
    <s v="Antigua and Barbuda "/>
    <s v="Cárnicos"/>
    <s v="Offline"/>
    <s v="Crítica"/>
    <d v="2022-10-08T00:00:00"/>
    <n v="10"/>
    <x v="0"/>
    <n v="644858682"/>
    <d v="2022-11-04T00:00:00"/>
    <n v="27"/>
    <n v="6869"/>
    <n v="421.89"/>
    <n v="364.69"/>
    <n v="2897962.41"/>
    <n v="57.2"/>
    <n v="2897.9623999999999"/>
    <n v="2505055.61"/>
    <n v="2505.0556000000001"/>
    <n v="392906.8"/>
    <n v="0.86441963544999889"/>
    <n v="392.90679999999998"/>
    <x v="1"/>
  </r>
  <r>
    <s v="C5590"/>
    <s v="Asia"/>
    <s v="Sri Lanka"/>
    <s v="Verduras"/>
    <s v="Offline"/>
    <s v="Alta"/>
    <d v="2020-03-15T00:00:00"/>
    <n v="3"/>
    <x v="5"/>
    <n v="559007823"/>
    <d v="2020-04-18T00:00:00"/>
    <n v="34"/>
    <n v="1692"/>
    <n v="154.06"/>
    <n v="90.93"/>
    <n v="260669.52"/>
    <n v="63.13"/>
    <n v="260.66950000000003"/>
    <n v="153853.56"/>
    <n v="153.8536"/>
    <n v="106815.96"/>
    <n v="0.59022458782292608"/>
    <n v="106.816"/>
    <x v="0"/>
  </r>
  <r>
    <s v="C5014"/>
    <s v="África"/>
    <s v="Angola"/>
    <s v="Material de oficina"/>
    <s v="Online"/>
    <s v="Crítica"/>
    <d v="2022-05-20T00:00:00"/>
    <n v="5"/>
    <x v="7"/>
    <n v="501440322"/>
    <d v="2022-05-30T00:00:00"/>
    <n v="10"/>
    <n v="6189"/>
    <n v="651.21"/>
    <n v="524.96"/>
    <n v="4030338.69"/>
    <n v="126.25"/>
    <n v="4030.3386999999998"/>
    <n v="3248977.44"/>
    <n v="3248.9774000000002"/>
    <n v="781361.25"/>
    <n v="0.80613012699436437"/>
    <n v="781.36130000000003"/>
    <x v="1"/>
  </r>
  <r>
    <s v="C8751"/>
    <s v="Asia"/>
    <s v="Brunei"/>
    <s v="Doméstico"/>
    <s v="Offline"/>
    <s v="Crítica"/>
    <d v="2021-01-16T00:00:00"/>
    <n v="1"/>
    <x v="1"/>
    <n v="875133836"/>
    <d v="2021-02-06T00:00:00"/>
    <n v="21"/>
    <n v="404"/>
    <n v="668.27"/>
    <n v="502.54"/>
    <n v="269981.08"/>
    <n v="165.73"/>
    <n v="269.98110000000003"/>
    <n v="203026.16"/>
    <n v="203.02619999999999"/>
    <n v="66954.92"/>
    <n v="0.75200143654510898"/>
    <n v="66.954899999999995"/>
    <x v="2"/>
  </r>
  <r>
    <s v="C3646"/>
    <s v="Australia y Oceanía"/>
    <s v="Samoa "/>
    <s v="Ropa"/>
    <s v="Offline"/>
    <s v="Crítica"/>
    <d v="2020-11-23T00:00:00"/>
    <n v="11"/>
    <x v="2"/>
    <n v="364606463"/>
    <d v="2021-01-02T00:00:00"/>
    <n v="40"/>
    <n v="4010"/>
    <n v="109.28"/>
    <n v="35.840000000000003"/>
    <n v="438212.8"/>
    <n v="73.44"/>
    <n v="438.21280000000002"/>
    <n v="143718.39999999999"/>
    <n v="143.7184"/>
    <n v="294494.40000000002"/>
    <n v="0.32796486090775995"/>
    <n v="294.49439999999998"/>
    <x v="0"/>
  </r>
  <r>
    <s v="C8933"/>
    <s v="Australia y Oceanía"/>
    <s v="Marshall Islands"/>
    <s v="Frutas"/>
    <s v="Online"/>
    <s v="Baja"/>
    <d v="2021-04-30T00:00:00"/>
    <n v="4"/>
    <x v="8"/>
    <n v="893344533"/>
    <d v="2021-05-20T00:00:00"/>
    <n v="20"/>
    <n v="9354"/>
    <n v="9.33"/>
    <n v="6.92"/>
    <n v="87272.82"/>
    <n v="2.41"/>
    <n v="87.272800000000004"/>
    <n v="64729.68"/>
    <n v="64.729699999999994"/>
    <n v="22543.14"/>
    <n v="0.74169346195069663"/>
    <n v="22.543099999999999"/>
    <x v="2"/>
  </r>
  <r>
    <s v="C8551"/>
    <s v="África"/>
    <s v="Democratic Republic of the Congo"/>
    <s v="Frutas"/>
    <s v="Online"/>
    <s v="Crítica"/>
    <d v="2020-09-15T00:00:00"/>
    <n v="9"/>
    <x v="3"/>
    <n v="855146872"/>
    <d v="2020-09-20T00:00:00"/>
    <n v="5"/>
    <n v="5818"/>
    <n v="9.33"/>
    <n v="6.92"/>
    <n v="54281.94"/>
    <n v="2.41"/>
    <n v="54.2819"/>
    <n v="40260.559999999998"/>
    <n v="40.260599999999997"/>
    <n v="14021.38"/>
    <n v="0.74169346195069652"/>
    <n v="14.0214"/>
    <x v="0"/>
  </r>
  <r>
    <s v="C9641"/>
    <s v="Australia y Oceanía"/>
    <s v="Tonga"/>
    <s v="Cosméticos"/>
    <s v="Online"/>
    <s v="Crítica"/>
    <d v="2020-08-30T00:00:00"/>
    <n v="8"/>
    <x v="10"/>
    <n v="964124810"/>
    <d v="2020-08-31T00:00:00"/>
    <n v="1"/>
    <n v="4811"/>
    <n v="437.2"/>
    <n v="263.33"/>
    <n v="2103369.2000000002"/>
    <n v="173.87"/>
    <n v="2103.3692000000001"/>
    <n v="1266880.6299999999"/>
    <n v="1266.8806"/>
    <n v="836488.57"/>
    <n v="0.60231015553522416"/>
    <n v="836.48860000000002"/>
    <x v="0"/>
  </r>
  <r>
    <s v="C2047"/>
    <s v="África"/>
    <s v="Mozambique"/>
    <s v="Snacks"/>
    <s v="Offline"/>
    <s v="Crítica"/>
    <d v="2021-10-15T00:00:00"/>
    <n v="10"/>
    <x v="0"/>
    <n v="204702174"/>
    <d v="2021-10-17T00:00:00"/>
    <n v="2"/>
    <n v="4777"/>
    <n v="152.58000000000001"/>
    <n v="97.44"/>
    <n v="728874.66"/>
    <n v="55.14"/>
    <n v="728.87469999999996"/>
    <n v="465470.88"/>
    <n v="465.47089999999997"/>
    <n v="263403.78000000003"/>
    <n v="0.63861580810066843"/>
    <n v="263.40379999999999"/>
    <x v="2"/>
  </r>
  <r>
    <s v="C7816"/>
    <s v="África"/>
    <s v="Kuwait"/>
    <s v="Cárnicos"/>
    <s v="Online"/>
    <s v="Media"/>
    <d v="2022-03-25T00:00:00"/>
    <n v="3"/>
    <x v="5"/>
    <n v="781615293"/>
    <d v="2022-04-10T00:00:00"/>
    <n v="16"/>
    <n v="6189"/>
    <n v="421.89"/>
    <n v="364.69"/>
    <n v="2611077.21"/>
    <n v="57.2"/>
    <n v="2611.0772000000002"/>
    <n v="2257066.41"/>
    <n v="2257.0664000000002"/>
    <n v="354010.8"/>
    <n v="0.864419635449999"/>
    <n v="354.01080000000002"/>
    <x v="1"/>
  </r>
  <r>
    <s v="C2649"/>
    <s v="África"/>
    <s v="South Sudan"/>
    <s v="Cosméticos"/>
    <s v="Online"/>
    <s v="Crítica"/>
    <d v="2021-05-09T00:00:00"/>
    <n v="5"/>
    <x v="7"/>
    <n v="264956605"/>
    <d v="2021-06-04T00:00:00"/>
    <n v="26"/>
    <n v="5402"/>
    <n v="437.2"/>
    <n v="263.33"/>
    <n v="2361754.4"/>
    <n v="173.87"/>
    <n v="2361.7543999999998"/>
    <n v="1422508.66"/>
    <n v="1422.5087000000001"/>
    <n v="939245.74"/>
    <n v="0.60231015553522416"/>
    <n v="939.24570000000006"/>
    <x v="2"/>
  </r>
  <r>
    <s v="C4582"/>
    <s v="Centroamérica y Caribe"/>
    <s v="Costa Rica"/>
    <s v="Snacks"/>
    <s v="Offline"/>
    <s v="Media"/>
    <d v="2022-08-22T00:00:00"/>
    <n v="8"/>
    <x v="10"/>
    <n v="458289372"/>
    <d v="2022-08-30T00:00:00"/>
    <n v="8"/>
    <n v="6864"/>
    <n v="152.58000000000001"/>
    <n v="97.44"/>
    <n v="1047309.12"/>
    <n v="55.14"/>
    <n v="1047.3090999999999"/>
    <n v="668828.16000000003"/>
    <n v="668.82820000000004"/>
    <n v="378480.96"/>
    <n v="0.63861580810066843"/>
    <n v="378.48099999999999"/>
    <x v="1"/>
  </r>
  <r>
    <s v="C4988"/>
    <s v="Europa"/>
    <s v="Croatia"/>
    <s v="Cuidado personal"/>
    <s v="Online"/>
    <s v="Alta"/>
    <d v="2020-02-25T00:00:00"/>
    <n v="2"/>
    <x v="4"/>
    <n v="498863685"/>
    <d v="2020-03-08T00:00:00"/>
    <n v="12"/>
    <n v="3705"/>
    <n v="81.73"/>
    <n v="56.67"/>
    <n v="302809.65000000002"/>
    <n v="25.06"/>
    <n v="302.80970000000002"/>
    <n v="209962.35"/>
    <n v="209.9624"/>
    <n v="92847.3"/>
    <n v="0.69338064358252782"/>
    <n v="92.847300000000004"/>
    <x v="0"/>
  </r>
  <r>
    <s v="C8307"/>
    <s v="Asia"/>
    <s v="Nepal"/>
    <s v="Bebida"/>
    <s v="Offline"/>
    <s v="Baja"/>
    <d v="2022-11-05T00:00:00"/>
    <n v="11"/>
    <x v="2"/>
    <n v="830754220"/>
    <d v="2022-11-07T00:00:00"/>
    <n v="2"/>
    <n v="7490"/>
    <n v="47.45"/>
    <n v="31.79"/>
    <n v="355400.5"/>
    <n v="15.66"/>
    <n v="355.40050000000002"/>
    <n v="238107.1"/>
    <n v="238.1071"/>
    <n v="117293.4"/>
    <n v="0.66996838777660694"/>
    <n v="117.29340000000001"/>
    <x v="1"/>
  </r>
  <r>
    <s v="C1008"/>
    <s v="Asia"/>
    <s v="Tajikistan"/>
    <s v="Alimento infantil"/>
    <s v="Online"/>
    <s v="Alta"/>
    <d v="2020-04-01T00:00:00"/>
    <n v="4"/>
    <x v="8"/>
    <n v="100884807"/>
    <d v="2020-04-30T00:00:00"/>
    <n v="29"/>
    <n v="2911"/>
    <n v="255.28"/>
    <n v="159.41999999999999"/>
    <n v="743120.08"/>
    <n v="95.86"/>
    <n v="743.12009999999998"/>
    <n v="464071.62"/>
    <n v="464.07159999999999"/>
    <n v="279048.46000000002"/>
    <n v="0.62449075524913822"/>
    <n v="279.04849999999999"/>
    <x v="0"/>
  </r>
  <r>
    <s v="C2951"/>
    <s v="África"/>
    <s v="Angola"/>
    <s v="Cárnicos"/>
    <s v="Offline"/>
    <s v="Baja"/>
    <d v="2020-09-25T00:00:00"/>
    <n v="9"/>
    <x v="3"/>
    <n v="295123946"/>
    <d v="2020-11-03T00:00:00"/>
    <n v="39"/>
    <n v="2589"/>
    <n v="421.89"/>
    <n v="364.69"/>
    <n v="1092273.21"/>
    <n v="57.2"/>
    <n v="1092.2732000000001"/>
    <n v="944182.41"/>
    <n v="944.18240000000003"/>
    <n v="148090.79999999999"/>
    <n v="0.86441963544999878"/>
    <n v="148.0908"/>
    <x v="0"/>
  </r>
  <r>
    <s v="C2146"/>
    <s v="Asia"/>
    <s v="Japan"/>
    <s v="Cuidado personal"/>
    <s v="Online"/>
    <s v="Baja"/>
    <d v="2022-01-07T00:00:00"/>
    <n v="1"/>
    <x v="1"/>
    <n v="214642655"/>
    <d v="2022-02-14T00:00:00"/>
    <n v="38"/>
    <n v="6386"/>
    <n v="81.73"/>
    <n v="56.67"/>
    <n v="521927.78"/>
    <n v="25.06"/>
    <n v="521.92780000000005"/>
    <n v="361894.62"/>
    <n v="361.89460000000003"/>
    <n v="160033.16"/>
    <n v="0.69338064358252782"/>
    <n v="160.03319999999999"/>
    <x v="1"/>
  </r>
  <r>
    <s v="C1893"/>
    <s v="Europa"/>
    <s v="Cyprus"/>
    <s v="Ropa"/>
    <s v="Offline"/>
    <s v="Media"/>
    <d v="2020-12-02T00:00:00"/>
    <n v="12"/>
    <x v="11"/>
    <n v="189347493"/>
    <d v="2020-12-21T00:00:00"/>
    <n v="19"/>
    <n v="986"/>
    <n v="109.28"/>
    <n v="35.840000000000003"/>
    <n v="107750.08"/>
    <n v="73.44"/>
    <n v="107.7501"/>
    <n v="35338.239999999998"/>
    <n v="35.338200000000001"/>
    <n v="72411.839999999997"/>
    <n v="0.32796486090775995"/>
    <n v="72.411799999999999"/>
    <x v="0"/>
  </r>
  <r>
    <s v="C1118"/>
    <s v="Australia y Oceanía"/>
    <s v="East Timor"/>
    <s v="Bebida"/>
    <s v="Offline"/>
    <s v="Alta"/>
    <d v="2020-07-30T00:00:00"/>
    <n v="7"/>
    <x v="6"/>
    <n v="111818778"/>
    <d v="2020-08-23T00:00:00"/>
    <n v="24"/>
    <n v="8516"/>
    <n v="47.45"/>
    <n v="31.79"/>
    <n v="404084.2"/>
    <n v="15.66"/>
    <n v="404.08420000000001"/>
    <n v="270723.64"/>
    <n v="270.72359999999998"/>
    <n v="133360.56"/>
    <n v="0.66996838777660694"/>
    <n v="133.36060000000001"/>
    <x v="0"/>
  </r>
  <r>
    <s v="C4697"/>
    <s v="Asia"/>
    <s v="Tajikistan"/>
    <s v="Material de oficina"/>
    <s v="Online"/>
    <s v="Baja"/>
    <d v="2021-06-17T00:00:00"/>
    <n v="6"/>
    <x v="9"/>
    <n v="469746911"/>
    <d v="2021-07-28T00:00:00"/>
    <n v="41"/>
    <n v="7405"/>
    <n v="651.21"/>
    <n v="524.96"/>
    <n v="4822210.05"/>
    <n v="126.25"/>
    <n v="4822.21"/>
    <n v="3887328.8"/>
    <n v="3887.3287999999998"/>
    <n v="934881.25"/>
    <n v="0.80613012699436448"/>
    <n v="934.88120000000004"/>
    <x v="2"/>
  </r>
  <r>
    <s v="C7499"/>
    <s v="Europa"/>
    <s v="Spain"/>
    <s v="Ropa"/>
    <s v="Offline"/>
    <s v="Alta"/>
    <d v="2021-02-09T00:00:00"/>
    <n v="2"/>
    <x v="4"/>
    <n v="749981534"/>
    <d v="2021-02-11T00:00:00"/>
    <n v="2"/>
    <n v="5057"/>
    <n v="109.28"/>
    <n v="35.840000000000003"/>
    <n v="552628.96"/>
    <n v="73.44"/>
    <n v="552.62900000000002"/>
    <n v="181242.88"/>
    <n v="181.24289999999999"/>
    <n v="371386.08"/>
    <n v="0.32796486090775989"/>
    <n v="371.3861"/>
    <x v="2"/>
  </r>
  <r>
    <s v="C2020"/>
    <s v="Europa"/>
    <s v="Sweden"/>
    <s v="Cereales"/>
    <s v="Online"/>
    <s v="Crítica"/>
    <d v="2022-04-12T00:00:00"/>
    <n v="4"/>
    <x v="8"/>
    <n v="202073180"/>
    <d v="2022-05-08T00:00:00"/>
    <n v="26"/>
    <n v="6799"/>
    <n v="205.7"/>
    <n v="117.11"/>
    <n v="1398554.3"/>
    <n v="88.59"/>
    <n v="1398.5543"/>
    <n v="796230.89"/>
    <n v="796.23090000000002"/>
    <n v="602323.41"/>
    <n v="0.56932425862907154"/>
    <n v="602.32339999999999"/>
    <x v="1"/>
  </r>
  <r>
    <s v="C9491"/>
    <s v="África"/>
    <s v="Ethiopia"/>
    <s v="Doméstico"/>
    <s v="Offline"/>
    <s v="Baja"/>
    <d v="2020-11-26T00:00:00"/>
    <n v="11"/>
    <x v="2"/>
    <n v="949191987"/>
    <d v="2020-12-15T00:00:00"/>
    <n v="19"/>
    <n v="5857"/>
    <n v="668.27"/>
    <n v="502.54"/>
    <n v="3914057.39"/>
    <n v="165.73"/>
    <n v="3914.0574000000001"/>
    <n v="2943376.78"/>
    <n v="2943.3768"/>
    <n v="970680.61"/>
    <n v="0.75200143654510909"/>
    <n v="970.68060000000003"/>
    <x v="0"/>
  </r>
  <r>
    <s v="C6820"/>
    <s v="Asia"/>
    <s v="Turkmenistan"/>
    <s v="Cuidado personal"/>
    <s v="Offline"/>
    <s v="Baja"/>
    <d v="2022-10-04T00:00:00"/>
    <n v="10"/>
    <x v="0"/>
    <n v="682011783"/>
    <d v="2022-11-14T00:00:00"/>
    <n v="41"/>
    <n v="1297"/>
    <n v="81.73"/>
    <n v="56.67"/>
    <n v="106003.81"/>
    <n v="25.06"/>
    <n v="106.0038"/>
    <n v="73500.990000000005"/>
    <n v="73.501000000000005"/>
    <n v="32502.82"/>
    <n v="0.69338064358252771"/>
    <n v="32.502800000000001"/>
    <x v="1"/>
  </r>
  <r>
    <s v="C3115"/>
    <s v="Europa"/>
    <s v="Malta"/>
    <s v="Ropa"/>
    <s v="Online"/>
    <s v="Baja"/>
    <d v="2022-08-06T00:00:00"/>
    <n v="8"/>
    <x v="10"/>
    <n v="311518895"/>
    <d v="2022-08-21T00:00:00"/>
    <n v="15"/>
    <n v="4219"/>
    <n v="109.28"/>
    <n v="35.840000000000003"/>
    <n v="461052.32"/>
    <n v="73.44"/>
    <n v="461.0523"/>
    <n v="151208.95999999999"/>
    <n v="151.209"/>
    <n v="309843.36"/>
    <n v="0.32796486090775989"/>
    <n v="309.84339999999997"/>
    <x v="1"/>
  </r>
  <r>
    <s v="C8190"/>
    <s v="África"/>
    <s v="Malawi"/>
    <s v="Cosméticos"/>
    <s v="Offline"/>
    <s v="Baja"/>
    <d v="2022-09-16T00:00:00"/>
    <n v="9"/>
    <x v="3"/>
    <n v="819012153"/>
    <d v="2022-09-18T00:00:00"/>
    <n v="2"/>
    <n v="2751"/>
    <n v="437.2"/>
    <n v="263.33"/>
    <n v="1202737.2"/>
    <n v="173.87"/>
    <n v="1202.7372"/>
    <n v="724420.83"/>
    <n v="724.42079999999999"/>
    <n v="478316.37"/>
    <n v="0.60231015553522405"/>
    <n v="478.31639999999999"/>
    <x v="1"/>
  </r>
  <r>
    <s v="C1061"/>
    <s v="Europa"/>
    <s v="Czech Republic"/>
    <s v="Material de oficina"/>
    <s v="Offline"/>
    <s v="Crítica"/>
    <d v="2020-01-29T00:00:00"/>
    <n v="1"/>
    <x v="1"/>
    <n v="106102883"/>
    <d v="2020-02-28T00:00:00"/>
    <n v="30"/>
    <n v="7056"/>
    <n v="651.21"/>
    <n v="524.96"/>
    <n v="4594937.76"/>
    <n v="126.25"/>
    <n v="4594.9377999999997"/>
    <n v="3704117.76"/>
    <n v="3704.1178"/>
    <n v="890820"/>
    <n v="0.80613012699436426"/>
    <n v="890.82"/>
    <x v="0"/>
  </r>
  <r>
    <s v="C6447"/>
    <s v="Europa"/>
    <s v="Netherlands"/>
    <s v="Cárnicos"/>
    <s v="Offline"/>
    <s v="Media"/>
    <d v="2022-02-03T00:00:00"/>
    <n v="2"/>
    <x v="4"/>
    <n v="644714915"/>
    <d v="2022-02-10T00:00:00"/>
    <n v="7"/>
    <n v="4325"/>
    <n v="421.89"/>
    <n v="364.69"/>
    <n v="1824674.25"/>
    <n v="57.2"/>
    <n v="1824.6742999999999"/>
    <n v="1577284.25"/>
    <n v="1577.2842000000001"/>
    <n v="247390"/>
    <n v="0.86441963544999878"/>
    <n v="247.39"/>
    <x v="1"/>
  </r>
  <r>
    <s v="C4157"/>
    <s v="África"/>
    <s v="Saudi Arabia"/>
    <s v="Verduras"/>
    <s v="Online"/>
    <s v="Crítica"/>
    <d v="2021-08-06T00:00:00"/>
    <n v="8"/>
    <x v="10"/>
    <n v="415760695"/>
    <d v="2021-08-18T00:00:00"/>
    <n v="12"/>
    <n v="1684"/>
    <n v="154.06"/>
    <n v="90.93"/>
    <n v="259437.04"/>
    <n v="63.13"/>
    <n v="259.43700000000001"/>
    <n v="153126.12"/>
    <n v="153.12610000000001"/>
    <n v="106310.92"/>
    <n v="0.59022458782292608"/>
    <n v="106.3109"/>
    <x v="2"/>
  </r>
  <r>
    <s v="C8936"/>
    <s v="África"/>
    <s v="Turkey"/>
    <s v="Cereales"/>
    <s v="Online"/>
    <s v="Media"/>
    <d v="2021-07-29T00:00:00"/>
    <n v="7"/>
    <x v="6"/>
    <n v="893604600"/>
    <d v="2021-08-29T00:00:00"/>
    <n v="31"/>
    <n v="6314"/>
    <n v="205.7"/>
    <n v="117.11"/>
    <n v="1298789.8"/>
    <n v="88.59"/>
    <n v="1298.7898"/>
    <n v="739432.54"/>
    <n v="739.4325"/>
    <n v="559357.26"/>
    <n v="0.56932425862907154"/>
    <n v="559.35730000000001"/>
    <x v="2"/>
  </r>
  <r>
    <s v="C6137"/>
    <s v="Centroamérica y Caribe"/>
    <s v="Dominican Republic"/>
    <s v="Ropa"/>
    <s v="Offline"/>
    <s v="Baja"/>
    <d v="2022-08-12T00:00:00"/>
    <n v="8"/>
    <x v="10"/>
    <n v="613790118"/>
    <d v="2022-09-18T00:00:00"/>
    <n v="37"/>
    <n v="2991"/>
    <n v="109.28"/>
    <n v="35.840000000000003"/>
    <n v="326856.48"/>
    <n v="73.44"/>
    <n v="326.85649999999998"/>
    <n v="107197.44"/>
    <n v="107.1974"/>
    <n v="219659.04"/>
    <n v="0.32796486090775995"/>
    <n v="219.65899999999999"/>
    <x v="1"/>
  </r>
  <r>
    <s v="C1498"/>
    <s v="Asia"/>
    <s v="Uzbekistan"/>
    <s v="Cuidado personal"/>
    <s v="Offline"/>
    <s v="Alta"/>
    <d v="2022-08-31T00:00:00"/>
    <n v="8"/>
    <x v="10"/>
    <n v="149803578"/>
    <d v="2022-09-07T00:00:00"/>
    <n v="7"/>
    <n v="9063"/>
    <n v="81.73"/>
    <n v="56.67"/>
    <n v="740718.99"/>
    <n v="25.06"/>
    <n v="740.71900000000005"/>
    <n v="513600.21"/>
    <n v="513.60019999999997"/>
    <n v="227118.78"/>
    <n v="0.69338064358252793"/>
    <n v="227.11879999999999"/>
    <x v="1"/>
  </r>
  <r>
    <s v="C1454"/>
    <s v="África"/>
    <s v="Kuwait"/>
    <s v="Snacks"/>
    <s v="Offline"/>
    <s v="Media"/>
    <d v="2021-07-14T00:00:00"/>
    <n v="7"/>
    <x v="6"/>
    <n v="145443809"/>
    <d v="2021-07-26T00:00:00"/>
    <n v="12"/>
    <n v="8910"/>
    <n v="152.58000000000001"/>
    <n v="97.44"/>
    <n v="1359487.8"/>
    <n v="55.14"/>
    <n v="1359.4878000000001"/>
    <n v="868190.4"/>
    <n v="868.19039999999995"/>
    <n v="491297.4"/>
    <n v="0.63861580810066854"/>
    <n v="491.29739999999998"/>
    <x v="2"/>
  </r>
  <r>
    <s v="C8648"/>
    <s v="Australia y Oceanía"/>
    <s v="Federated States of Micronesia"/>
    <s v="Ropa"/>
    <s v="Offline"/>
    <s v="Crítica"/>
    <d v="2022-04-09T00:00:00"/>
    <n v="4"/>
    <x v="8"/>
    <n v="864822137"/>
    <d v="2022-05-11T00:00:00"/>
    <n v="32"/>
    <n v="8943"/>
    <n v="109.28"/>
    <n v="35.840000000000003"/>
    <n v="977291.04"/>
    <n v="73.44"/>
    <n v="977.29100000000005"/>
    <n v="320517.12"/>
    <n v="320.51710000000003"/>
    <n v="656773.92000000004"/>
    <n v="0.32796486090775989"/>
    <n v="656.77390000000003"/>
    <x v="1"/>
  </r>
  <r>
    <s v="C8423"/>
    <s v="Australia y Oceanía"/>
    <s v="Samoa "/>
    <s v="Material de oficina"/>
    <s v="Online"/>
    <s v="Alta"/>
    <d v="2021-03-10T00:00:00"/>
    <n v="3"/>
    <x v="5"/>
    <n v="842362391"/>
    <d v="2021-04-14T00:00:00"/>
    <n v="35"/>
    <n v="2606"/>
    <n v="651.21"/>
    <n v="524.96"/>
    <n v="1697053.26"/>
    <n v="126.25"/>
    <n v="1697.0533"/>
    <n v="1368045.76"/>
    <n v="1368.0458000000001"/>
    <n v="329007.5"/>
    <n v="0.80613012699436437"/>
    <n v="329.00749999999999"/>
    <x v="2"/>
  </r>
  <r>
    <s v="C9328"/>
    <s v="África"/>
    <s v="Eritrea"/>
    <s v="Snacks"/>
    <s v="Online"/>
    <s v="Baja"/>
    <d v="2020-09-18T00:00:00"/>
    <n v="9"/>
    <x v="3"/>
    <n v="932800900"/>
    <d v="2020-09-21T00:00:00"/>
    <n v="3"/>
    <n v="5370"/>
    <n v="152.58000000000001"/>
    <n v="97.44"/>
    <n v="819354.6"/>
    <n v="55.14"/>
    <n v="819.3546"/>
    <n v="523252.8"/>
    <n v="523.25279999999998"/>
    <n v="296101.8"/>
    <n v="0.63861580810066843"/>
    <n v="296.10180000000003"/>
    <x v="0"/>
  </r>
  <r>
    <s v="C2611"/>
    <s v="Asia"/>
    <s v="Singapore"/>
    <s v="Alimento infantil"/>
    <s v="Online"/>
    <s v="Alta"/>
    <d v="2022-04-03T00:00:00"/>
    <n v="4"/>
    <x v="8"/>
    <n v="261186492"/>
    <d v="2022-04-13T00:00:00"/>
    <n v="10"/>
    <n v="9742"/>
    <n v="255.28"/>
    <n v="159.41999999999999"/>
    <n v="2486937.7599999998"/>
    <n v="95.86"/>
    <n v="2486.9378000000002"/>
    <n v="1553069.64"/>
    <n v="1553.0696"/>
    <n v="933868.12"/>
    <n v="0.62449075524913811"/>
    <n v="933.86810000000003"/>
    <x v="1"/>
  </r>
  <r>
    <s v="C2728"/>
    <s v="África"/>
    <s v="Mauritania"/>
    <s v="Doméstico"/>
    <s v="Offline"/>
    <s v="Media"/>
    <d v="2021-11-23T00:00:00"/>
    <n v="11"/>
    <x v="2"/>
    <n v="272880494"/>
    <d v="2021-12-31T00:00:00"/>
    <n v="38"/>
    <n v="257"/>
    <n v="668.27"/>
    <n v="502.54"/>
    <n v="171745.39"/>
    <n v="165.73"/>
    <n v="171.74539999999999"/>
    <n v="129152.78"/>
    <n v="129.15280000000001"/>
    <n v="42592.61"/>
    <n v="0.75200143654510909"/>
    <n v="42.592599999999997"/>
    <x v="2"/>
  </r>
  <r>
    <s v="C6835"/>
    <s v="Asia"/>
    <s v="Bhutan"/>
    <s v="Ropa"/>
    <s v="Online"/>
    <s v="Alta"/>
    <d v="2020-05-30T00:00:00"/>
    <n v="5"/>
    <x v="7"/>
    <n v="683556735"/>
    <d v="2020-06-08T00:00:00"/>
    <n v="9"/>
    <n v="8483"/>
    <n v="109.28"/>
    <n v="35.840000000000003"/>
    <n v="927022.24"/>
    <n v="73.44"/>
    <n v="927.0222"/>
    <n v="304030.71999999997"/>
    <n v="304.03070000000002"/>
    <n v="622991.52"/>
    <n v="0.32796486090775989"/>
    <n v="622.99149999999997"/>
    <x v="0"/>
  </r>
  <r>
    <s v="C8292"/>
    <s v="África"/>
    <s v="Republic of the Congo"/>
    <s v="Bebida"/>
    <s v="Online"/>
    <s v="Baja"/>
    <d v="2021-11-05T00:00:00"/>
    <n v="11"/>
    <x v="2"/>
    <n v="829201543"/>
    <d v="2021-11-15T00:00:00"/>
    <n v="10"/>
    <n v="8018"/>
    <n v="47.45"/>
    <n v="31.79"/>
    <n v="380454.1"/>
    <n v="15.66"/>
    <n v="380.45409999999998"/>
    <n v="254892.22"/>
    <n v="254.8922"/>
    <n v="125561.88"/>
    <n v="0.66996838777660694"/>
    <n v="125.56189999999999"/>
    <x v="2"/>
  </r>
  <r>
    <s v="C1161"/>
    <s v="Europa"/>
    <s v="Germany"/>
    <s v="Bebida"/>
    <s v="Online"/>
    <s v="Media"/>
    <d v="2020-08-18T00:00:00"/>
    <n v="8"/>
    <x v="10"/>
    <n v="116113746"/>
    <d v="2020-09-01T00:00:00"/>
    <n v="14"/>
    <n v="9493"/>
    <n v="47.45"/>
    <n v="31.79"/>
    <n v="450442.85"/>
    <n v="15.66"/>
    <n v="450.44290000000001"/>
    <n v="301782.46999999997"/>
    <n v="301.78250000000003"/>
    <n v="148660.38"/>
    <n v="0.66996838777660694"/>
    <n v="148.66040000000001"/>
    <x v="0"/>
  </r>
  <r>
    <s v="C2709"/>
    <s v="África"/>
    <s v="Tunisia "/>
    <s v="Cereales"/>
    <s v="Offline"/>
    <s v="Media"/>
    <d v="2020-03-06T00:00:00"/>
    <n v="3"/>
    <x v="5"/>
    <n v="270904672"/>
    <d v="2020-03-14T00:00:00"/>
    <n v="8"/>
    <n v="5567"/>
    <n v="205.7"/>
    <n v="117.11"/>
    <n v="1145131.8999999999"/>
    <n v="88.59"/>
    <n v="1145.1319000000001"/>
    <n v="651951.37"/>
    <n v="651.95140000000004"/>
    <n v="493180.53"/>
    <n v="0.56932425862907154"/>
    <n v="493.18049999999999"/>
    <x v="0"/>
  </r>
  <r>
    <s v="C3904"/>
    <s v="Asia"/>
    <s v="Myanmar"/>
    <s v="Cereales"/>
    <s v="Offline"/>
    <s v="Media"/>
    <d v="2020-01-07T00:00:00"/>
    <n v="1"/>
    <x v="1"/>
    <n v="390498149"/>
    <d v="2020-01-26T00:00:00"/>
    <n v="19"/>
    <n v="5935"/>
    <n v="205.7"/>
    <n v="117.11"/>
    <n v="1220829.5"/>
    <n v="88.59"/>
    <n v="1220.8295000000001"/>
    <n v="695047.85"/>
    <n v="695.04780000000005"/>
    <n v="525781.65"/>
    <n v="0.56932425862907132"/>
    <n v="525.7817"/>
    <x v="0"/>
  </r>
  <r>
    <s v="C9921"/>
    <s v="Europa"/>
    <s v="Romania"/>
    <s v="Cosméticos"/>
    <s v="Offline"/>
    <s v="Media"/>
    <d v="2020-01-28T00:00:00"/>
    <n v="1"/>
    <x v="1"/>
    <n v="992130506"/>
    <d v="2020-03-03T00:00:00"/>
    <n v="35"/>
    <n v="2319"/>
    <n v="437.2"/>
    <n v="263.33"/>
    <n v="1013866.8"/>
    <n v="173.87"/>
    <n v="1013.8668"/>
    <n v="610662.27"/>
    <n v="610.66229999999996"/>
    <n v="403204.53"/>
    <n v="0.60231015553522427"/>
    <n v="403.2045"/>
    <x v="0"/>
  </r>
  <r>
    <s v="C2120"/>
    <s v="África"/>
    <s v="Benin"/>
    <s v="Cosméticos"/>
    <s v="Offline"/>
    <s v="Baja"/>
    <d v="2022-07-28T00:00:00"/>
    <n v="7"/>
    <x v="6"/>
    <n v="212019670"/>
    <d v="2022-07-29T00:00:00"/>
    <n v="1"/>
    <n v="187"/>
    <n v="437.2"/>
    <n v="263.33"/>
    <n v="81756.399999999994"/>
    <n v="173.87"/>
    <n v="81.756399999999999"/>
    <n v="49242.71"/>
    <n v="49.242699999999999"/>
    <n v="32513.69"/>
    <n v="0.60231015553522416"/>
    <n v="32.5137"/>
    <x v="1"/>
  </r>
  <r>
    <s v="C2163"/>
    <s v="Centroamérica y Caribe"/>
    <s v="Jamaica"/>
    <s v="Material de oficina"/>
    <s v="Online"/>
    <s v="Crítica"/>
    <d v="2022-08-05T00:00:00"/>
    <n v="8"/>
    <x v="10"/>
    <n v="216311633"/>
    <d v="2022-08-27T00:00:00"/>
    <n v="22"/>
    <n v="274"/>
    <n v="651.21"/>
    <n v="524.96"/>
    <n v="178431.54"/>
    <n v="126.25"/>
    <n v="178.4315"/>
    <n v="143839.04000000001"/>
    <n v="143.839"/>
    <n v="34592.5"/>
    <n v="0.80613012699436437"/>
    <n v="34.592500000000001"/>
    <x v="1"/>
  </r>
  <r>
    <s v="C7747"/>
    <s v="Europa"/>
    <s v="Liechtenstein"/>
    <s v="Doméstico"/>
    <s v="Online"/>
    <s v="Alta"/>
    <d v="2020-11-06T00:00:00"/>
    <n v="11"/>
    <x v="2"/>
    <n v="774712789"/>
    <d v="2020-12-11T00:00:00"/>
    <n v="35"/>
    <n v="3585"/>
    <n v="668.27"/>
    <n v="502.54"/>
    <n v="2395747.9500000002"/>
    <n v="165.73"/>
    <n v="2395.7478999999998"/>
    <n v="1801605.9"/>
    <n v="1801.6059"/>
    <n v="594142.05000000005"/>
    <n v="0.75200143654510909"/>
    <n v="594.14200000000005"/>
    <x v="0"/>
  </r>
  <r>
    <s v="C9560"/>
    <s v="Norteamérica"/>
    <s v="Greenland"/>
    <s v="Alimento infantil"/>
    <s v="Online"/>
    <s v="Crítica"/>
    <d v="2020-09-17T00:00:00"/>
    <n v="9"/>
    <x v="3"/>
    <n v="956021964"/>
    <d v="2020-10-08T00:00:00"/>
    <n v="21"/>
    <n v="6999"/>
    <n v="255.28"/>
    <n v="159.41999999999999"/>
    <n v="1786704.72"/>
    <n v="95.86"/>
    <n v="1786.7047"/>
    <n v="1115780.58"/>
    <n v="1115.7806"/>
    <n v="670924.14"/>
    <n v="0.62449075524913811"/>
    <n v="670.92409999999995"/>
    <x v="0"/>
  </r>
  <r>
    <s v="C3493"/>
    <s v="Europa"/>
    <s v="Romania"/>
    <s v="Cosméticos"/>
    <s v="Online"/>
    <s v="Alta"/>
    <d v="2020-03-26T00:00:00"/>
    <n v="3"/>
    <x v="5"/>
    <n v="349350488"/>
    <d v="2020-04-19T00:00:00"/>
    <n v="24"/>
    <n v="9428"/>
    <n v="437.2"/>
    <n v="263.33"/>
    <n v="4121921.6"/>
    <n v="173.87"/>
    <n v="4121.9215999999997"/>
    <n v="2482675.2400000002"/>
    <n v="2482.6752000000001"/>
    <n v="1639246.36"/>
    <n v="0.60231015553522405"/>
    <n v="1639.2464"/>
    <x v="0"/>
  </r>
  <r>
    <s v="C4141"/>
    <s v="Asia"/>
    <s v="China"/>
    <s v="Cosméticos"/>
    <s v="Online"/>
    <s v="Alta"/>
    <d v="2022-02-26T00:00:00"/>
    <n v="2"/>
    <x v="4"/>
    <n v="414122188"/>
    <d v="2022-03-23T00:00:00"/>
    <n v="25"/>
    <n v="6813"/>
    <n v="437.2"/>
    <n v="263.33"/>
    <n v="2978643.6"/>
    <n v="173.87"/>
    <n v="2978.6435999999999"/>
    <n v="1794067.29"/>
    <n v="1794.0672999999999"/>
    <n v="1184576.31"/>
    <n v="0.60231015553522405"/>
    <n v="1184.5762999999999"/>
    <x v="1"/>
  </r>
  <r>
    <s v="C4300"/>
    <s v="Australia y Oceanía"/>
    <s v="East Timor"/>
    <s v="Doméstico"/>
    <s v="Offline"/>
    <s v="Baja"/>
    <d v="2021-01-17T00:00:00"/>
    <n v="1"/>
    <x v="1"/>
    <n v="430073392"/>
    <d v="2021-02-05T00:00:00"/>
    <n v="19"/>
    <n v="7129"/>
    <n v="668.27"/>
    <n v="502.54"/>
    <n v="4764096.83"/>
    <n v="165.73"/>
    <n v="4764.0968000000003"/>
    <n v="3582607.66"/>
    <n v="3582.6077"/>
    <n v="1181489.17"/>
    <n v="0.75200143654510898"/>
    <n v="1181.4892"/>
    <x v="2"/>
  </r>
  <r>
    <s v="C6472"/>
    <s v="Europa"/>
    <s v="Albania"/>
    <s v="Cuidado personal"/>
    <s v="Online"/>
    <s v="Media"/>
    <d v="2021-11-18T00:00:00"/>
    <n v="11"/>
    <x v="2"/>
    <n v="647252929"/>
    <d v="2021-12-28T00:00:00"/>
    <n v="40"/>
    <n v="5380"/>
    <n v="81.73"/>
    <n v="56.67"/>
    <n v="439707.4"/>
    <n v="25.06"/>
    <n v="439.70740000000001"/>
    <n v="304884.59999999998"/>
    <n v="304.88459999999998"/>
    <n v="134822.79999999999"/>
    <n v="0.69338064358252793"/>
    <n v="134.8228"/>
    <x v="2"/>
  </r>
  <r>
    <s v="C9360"/>
    <s v="Asia"/>
    <s v="Laos"/>
    <s v="Frutas"/>
    <s v="Offline"/>
    <s v="Alta"/>
    <d v="2021-06-20T00:00:00"/>
    <n v="6"/>
    <x v="9"/>
    <n v="936022126"/>
    <d v="2021-07-24T00:00:00"/>
    <n v="34"/>
    <n v="8602"/>
    <n v="9.33"/>
    <n v="6.92"/>
    <n v="80256.66"/>
    <n v="2.41"/>
    <n v="80.256699999999995"/>
    <n v="59525.84"/>
    <n v="59.525799999999997"/>
    <n v="20730.82"/>
    <n v="0.74169346195069663"/>
    <n v="20.730799999999999"/>
    <x v="2"/>
  </r>
  <r>
    <s v="C3370"/>
    <s v="África"/>
    <s v="Central African Republic"/>
    <s v="Material de oficina"/>
    <s v="Offline"/>
    <s v="Baja"/>
    <d v="2021-04-17T00:00:00"/>
    <n v="4"/>
    <x v="8"/>
    <n v="337054812"/>
    <d v="2021-05-24T00:00:00"/>
    <n v="37"/>
    <n v="864"/>
    <n v="651.21"/>
    <n v="524.96"/>
    <n v="562645.43999999994"/>
    <n v="126.25"/>
    <n v="562.6454"/>
    <n v="453565.44"/>
    <n v="453.56540000000001"/>
    <n v="109080"/>
    <n v="0.80613012699436448"/>
    <n v="109.08"/>
    <x v="2"/>
  </r>
  <r>
    <s v="C2113"/>
    <s v="Europa"/>
    <s v="Netherlands"/>
    <s v="Cárnicos"/>
    <s v="Offline"/>
    <s v="Crítica"/>
    <d v="2020-05-24T00:00:00"/>
    <n v="5"/>
    <x v="7"/>
    <n v="211337316"/>
    <d v="2020-07-08T00:00:00"/>
    <n v="45"/>
    <n v="8263"/>
    <n v="421.89"/>
    <n v="364.69"/>
    <n v="3486077.07"/>
    <n v="57.2"/>
    <n v="3486.0771"/>
    <n v="3013433.47"/>
    <n v="3013.4335000000001"/>
    <n v="472643.6"/>
    <n v="0.864419635449999"/>
    <n v="472.64359999999999"/>
    <x v="0"/>
  </r>
  <r>
    <s v="C1901"/>
    <s v="Australia y Oceanía"/>
    <s v="Solomon Islands"/>
    <s v="Snacks"/>
    <s v="Offline"/>
    <s v="Media"/>
    <d v="2022-06-30T00:00:00"/>
    <n v="6"/>
    <x v="9"/>
    <n v="190168464"/>
    <d v="2022-08-15T00:00:00"/>
    <n v="46"/>
    <n v="3929"/>
    <n v="152.58000000000001"/>
    <n v="97.44"/>
    <n v="599486.81999999995"/>
    <n v="55.14"/>
    <n v="599.48680000000002"/>
    <n v="382841.76"/>
    <n v="382.84179999999998"/>
    <n v="216645.06"/>
    <n v="0.63861580810066843"/>
    <n v="216.64510000000001"/>
    <x v="1"/>
  </r>
  <r>
    <s v="C4251"/>
    <s v="África"/>
    <s v="Seychelles "/>
    <s v="Ropa"/>
    <s v="Offline"/>
    <s v="Media"/>
    <d v="2020-04-16T00:00:00"/>
    <n v="4"/>
    <x v="8"/>
    <n v="425159585"/>
    <d v="2020-05-26T00:00:00"/>
    <n v="40"/>
    <n v="3024"/>
    <n v="109.28"/>
    <n v="35.840000000000003"/>
    <n v="330462.71999999997"/>
    <n v="73.44"/>
    <n v="330.46269999999998"/>
    <n v="108380.16"/>
    <n v="108.3802"/>
    <n v="222082.56"/>
    <n v="0.32796486090775984"/>
    <n v="222.08260000000001"/>
    <x v="0"/>
  </r>
  <r>
    <s v="C2382"/>
    <s v="Asia"/>
    <s v="Kazakhstan"/>
    <s v="Cárnicos"/>
    <s v="Online"/>
    <s v="Baja"/>
    <d v="2022-08-07T00:00:00"/>
    <n v="8"/>
    <x v="10"/>
    <n v="238234508"/>
    <d v="2022-08-21T00:00:00"/>
    <n v="14"/>
    <n v="7740"/>
    <n v="421.89"/>
    <n v="364.69"/>
    <n v="3265428.6"/>
    <n v="57.2"/>
    <n v="3265.4286000000002"/>
    <n v="2822700.6"/>
    <n v="2822.7006000000001"/>
    <n v="442728"/>
    <n v="0.86441963544999878"/>
    <n v="442.72800000000001"/>
    <x v="1"/>
  </r>
  <r>
    <s v="C3716"/>
    <s v="Europa"/>
    <s v="Hungary"/>
    <s v="Cosméticos"/>
    <s v="Offline"/>
    <s v="Alta"/>
    <d v="2021-06-26T00:00:00"/>
    <n v="6"/>
    <x v="9"/>
    <n v="371629559"/>
    <d v="2021-07-16T00:00:00"/>
    <n v="20"/>
    <n v="2300"/>
    <n v="437.2"/>
    <n v="263.33"/>
    <n v="1005560"/>
    <n v="173.87"/>
    <n v="1005.56"/>
    <n v="605659"/>
    <n v="605.65899999999999"/>
    <n v="399901"/>
    <n v="0.60231015553522416"/>
    <n v="399.90100000000001"/>
    <x v="2"/>
  </r>
  <r>
    <s v="C7378"/>
    <s v="Asia"/>
    <s v="Laos"/>
    <s v="Alimento infantil"/>
    <s v="Offline"/>
    <s v="Baja"/>
    <d v="2022-04-13T00:00:00"/>
    <n v="4"/>
    <x v="8"/>
    <n v="737893569"/>
    <d v="2022-05-30T00:00:00"/>
    <n v="47"/>
    <n v="7960"/>
    <n v="255.28"/>
    <n v="159.41999999999999"/>
    <n v="2032028.8"/>
    <n v="95.86"/>
    <n v="2032.0288"/>
    <n v="1268983.2"/>
    <n v="1268.9831999999999"/>
    <n v="763045.6"/>
    <n v="0.62449075524913811"/>
    <n v="763.04560000000004"/>
    <x v="1"/>
  </r>
  <r>
    <s v="C8698"/>
    <s v="África"/>
    <s v="Yemen"/>
    <s v="Ropa"/>
    <s v="Online"/>
    <s v="Crítica"/>
    <d v="2022-02-25T00:00:00"/>
    <n v="2"/>
    <x v="4"/>
    <n v="869887864"/>
    <d v="2022-04-15T00:00:00"/>
    <n v="49"/>
    <n v="8005"/>
    <n v="109.28"/>
    <n v="35.840000000000003"/>
    <n v="874786.4"/>
    <n v="73.44"/>
    <n v="874.78639999999996"/>
    <n v="286899.20000000001"/>
    <n v="286.89920000000001"/>
    <n v="587887.19999999995"/>
    <n v="0.32796486090775989"/>
    <n v="587.88720000000001"/>
    <x v="1"/>
  </r>
  <r>
    <s v="C3707"/>
    <s v="Europa"/>
    <s v="Russia"/>
    <s v="Cuidado personal"/>
    <s v="Offline"/>
    <s v="Alta"/>
    <d v="2020-02-01T00:00:00"/>
    <n v="2"/>
    <x v="4"/>
    <n v="370786273"/>
    <d v="2020-02-16T00:00:00"/>
    <n v="15"/>
    <n v="2753"/>
    <n v="81.73"/>
    <n v="56.67"/>
    <n v="225002.69"/>
    <n v="25.06"/>
    <n v="225.0027"/>
    <n v="156012.51"/>
    <n v="156.01249999999999"/>
    <n v="68990.179999999993"/>
    <n v="0.69338064358252793"/>
    <n v="68.990200000000002"/>
    <x v="0"/>
  </r>
  <r>
    <s v="C2640"/>
    <s v="Asia"/>
    <s v="Philippines"/>
    <s v="Cereales"/>
    <s v="Offline"/>
    <s v="Alta"/>
    <d v="2021-03-10T00:00:00"/>
    <n v="3"/>
    <x v="5"/>
    <n v="264075124"/>
    <d v="2021-03-11T00:00:00"/>
    <n v="1"/>
    <n v="4552"/>
    <n v="205.7"/>
    <n v="117.11"/>
    <n v="936346.4"/>
    <n v="88.59"/>
    <n v="936.34640000000002"/>
    <n v="533084.72"/>
    <n v="533.0847"/>
    <n v="403261.68"/>
    <n v="0.56932425862907143"/>
    <n v="403.26170000000002"/>
    <x v="2"/>
  </r>
  <r>
    <s v="C7435"/>
    <s v="Australia y Oceanía"/>
    <s v="Marshall Islands"/>
    <s v="Frutas"/>
    <s v="Online"/>
    <s v="Baja"/>
    <d v="2020-12-22T00:00:00"/>
    <n v="12"/>
    <x v="11"/>
    <n v="743553245"/>
    <d v="2020-12-22T00:00:00"/>
    <n v="0"/>
    <n v="2783"/>
    <n v="9.33"/>
    <n v="6.92"/>
    <n v="25965.39"/>
    <n v="2.41"/>
    <n v="25.965399999999999"/>
    <n v="19258.36"/>
    <n v="19.258400000000002"/>
    <n v="6707.03"/>
    <n v="0.74169346195069663"/>
    <n v="6.7069999999999999"/>
    <x v="0"/>
  </r>
  <r>
    <s v="C7233"/>
    <s v="África"/>
    <s v="Burkina Faso"/>
    <s v="Cuidado personal"/>
    <s v="Online"/>
    <s v="Crítica"/>
    <d v="2021-01-24T00:00:00"/>
    <n v="1"/>
    <x v="1"/>
    <n v="723331964"/>
    <d v="2021-02-11T00:00:00"/>
    <n v="18"/>
    <n v="8857"/>
    <n v="81.73"/>
    <n v="56.67"/>
    <n v="723882.61"/>
    <n v="25.06"/>
    <n v="723.88260000000002"/>
    <n v="501926.19"/>
    <n v="501.92619999999999"/>
    <n v="221956.42"/>
    <n v="0.69338064358252782"/>
    <n v="221.9564"/>
    <x v="2"/>
  </r>
  <r>
    <s v="C9878"/>
    <s v="Europa"/>
    <s v="Kosovo"/>
    <s v="Snacks"/>
    <s v="Offline"/>
    <s v="Media"/>
    <d v="2022-01-23T00:00:00"/>
    <n v="1"/>
    <x v="1"/>
    <n v="987835109"/>
    <d v="2022-03-13T00:00:00"/>
    <n v="49"/>
    <n v="1215"/>
    <n v="152.58000000000001"/>
    <n v="97.44"/>
    <n v="185384.7"/>
    <n v="55.14"/>
    <n v="185.38470000000001"/>
    <n v="118389.6"/>
    <n v="118.3896"/>
    <n v="66995.100000000006"/>
    <n v="0.63861580810066843"/>
    <n v="66.995099999999994"/>
    <x v="1"/>
  </r>
  <r>
    <s v="C1417"/>
    <s v="Asia"/>
    <s v="North Korea"/>
    <s v="Material de oficina"/>
    <s v="Offline"/>
    <s v="Alta"/>
    <d v="2022-02-07T00:00:00"/>
    <n v="2"/>
    <x v="4"/>
    <n v="141799008"/>
    <d v="2022-03-28T00:00:00"/>
    <n v="49"/>
    <n v="333"/>
    <n v="651.21"/>
    <n v="524.96"/>
    <n v="216852.93"/>
    <n v="126.25"/>
    <n v="216.85290000000001"/>
    <n v="174811.68"/>
    <n v="174.8117"/>
    <n v="42041.25"/>
    <n v="0.80613012699436437"/>
    <n v="42.041200000000003"/>
    <x v="1"/>
  </r>
  <r>
    <s v="C4602"/>
    <s v="Asia"/>
    <s v="Bhutan"/>
    <s v="Snacks"/>
    <s v="Online"/>
    <s v="Alta"/>
    <d v="2021-03-01T00:00:00"/>
    <n v="3"/>
    <x v="5"/>
    <n v="460272490"/>
    <d v="2021-03-16T00:00:00"/>
    <n v="15"/>
    <n v="3713"/>
    <n v="152.58000000000001"/>
    <n v="97.44"/>
    <n v="566529.54"/>
    <n v="55.14"/>
    <n v="566.52949999999998"/>
    <n v="361794.72"/>
    <n v="361.79469999999998"/>
    <n v="204734.82"/>
    <n v="0.63861580810066843"/>
    <n v="204.73480000000001"/>
    <x v="2"/>
  </r>
  <r>
    <s v="C2386"/>
    <s v="Europa"/>
    <s v="Switzerland"/>
    <s v="Material de oficina"/>
    <s v="Offline"/>
    <s v="Media"/>
    <d v="2022-06-25T00:00:00"/>
    <n v="6"/>
    <x v="9"/>
    <n v="238616883"/>
    <d v="2022-07-02T00:00:00"/>
    <n v="7"/>
    <n v="893"/>
    <n v="651.21"/>
    <n v="524.96"/>
    <n v="581530.53"/>
    <n v="126.25"/>
    <n v="581.53049999999996"/>
    <n v="468789.28"/>
    <n v="468.78930000000003"/>
    <n v="112741.25"/>
    <n v="0.80613012699436437"/>
    <n v="112.74120000000001"/>
    <x v="1"/>
  </r>
  <r>
    <s v="C5425"/>
    <s v="África"/>
    <s v="Libya"/>
    <s v="Cuidado personal"/>
    <s v="Offline"/>
    <s v="Alta"/>
    <d v="2022-07-17T00:00:00"/>
    <n v="7"/>
    <x v="6"/>
    <n v="542506015"/>
    <d v="2022-08-07T00:00:00"/>
    <n v="21"/>
    <n v="8440"/>
    <n v="81.73"/>
    <n v="56.67"/>
    <n v="689801.2"/>
    <n v="25.06"/>
    <n v="689.80119999999999"/>
    <n v="478294.8"/>
    <n v="478.29480000000001"/>
    <n v="211506.4"/>
    <n v="0.69338064358252771"/>
    <n v="211.50640000000001"/>
    <x v="1"/>
  </r>
  <r>
    <s v="C2579"/>
    <s v="Centroamérica y Caribe"/>
    <s v="Honduras"/>
    <s v="Verduras"/>
    <s v="Online"/>
    <s v="Alta"/>
    <d v="2021-02-04T00:00:00"/>
    <n v="2"/>
    <x v="4"/>
    <n v="257926213"/>
    <d v="2021-02-23T00:00:00"/>
    <n v="19"/>
    <n v="4953"/>
    <n v="154.06"/>
    <n v="90.93"/>
    <n v="763059.18"/>
    <n v="63.13"/>
    <n v="763.05920000000003"/>
    <n v="450376.29"/>
    <n v="450.37630000000001"/>
    <n v="312682.89"/>
    <n v="0.59022458782292608"/>
    <n v="312.68290000000002"/>
    <x v="2"/>
  </r>
  <r>
    <s v="C1411"/>
    <s v="África"/>
    <s v="Benin"/>
    <s v="Alimento infantil"/>
    <s v="Online"/>
    <s v="Media"/>
    <d v="2022-08-02T00:00:00"/>
    <n v="8"/>
    <x v="10"/>
    <n v="141176307"/>
    <d v="2022-09-20T00:00:00"/>
    <n v="49"/>
    <n v="6061"/>
    <n v="255.28"/>
    <n v="159.41999999999999"/>
    <n v="1547252.08"/>
    <n v="95.86"/>
    <n v="1547.2520999999999"/>
    <n v="966244.62"/>
    <n v="966.24459999999999"/>
    <n v="581007.46"/>
    <n v="0.62449075524913811"/>
    <n v="581.00750000000005"/>
    <x v="1"/>
  </r>
  <r>
    <s v="C5688"/>
    <s v="África"/>
    <s v="Egypt"/>
    <s v="Cárnicos"/>
    <s v="Online"/>
    <s v="Media"/>
    <d v="2020-05-31T00:00:00"/>
    <n v="5"/>
    <x v="7"/>
    <n v="568867623"/>
    <d v="2020-06-22T00:00:00"/>
    <n v="22"/>
    <n v="9426"/>
    <n v="421.89"/>
    <n v="364.69"/>
    <n v="3976735.14"/>
    <n v="57.2"/>
    <n v="3976.7350999999999"/>
    <n v="3437567.94"/>
    <n v="3437.5679"/>
    <n v="539167.19999999995"/>
    <n v="0.86441963544999889"/>
    <n v="539.16719999999998"/>
    <x v="0"/>
  </r>
  <r>
    <s v="C1879"/>
    <s v="Europa"/>
    <s v="Cyprus"/>
    <s v="Bebida"/>
    <s v="Online"/>
    <s v="Media"/>
    <d v="2021-04-05T00:00:00"/>
    <n v="4"/>
    <x v="8"/>
    <n v="187923991"/>
    <d v="2021-05-17T00:00:00"/>
    <n v="42"/>
    <n v="9740"/>
    <n v="47.45"/>
    <n v="31.79"/>
    <n v="462163"/>
    <n v="15.66"/>
    <n v="462.16300000000001"/>
    <n v="309634.59999999998"/>
    <n v="309.63459999999998"/>
    <n v="152528.4"/>
    <n v="0.66996838777660694"/>
    <n v="152.5284"/>
    <x v="2"/>
  </r>
  <r>
    <s v="C8655"/>
    <s v="África"/>
    <s v="Morocco"/>
    <s v="Cereales"/>
    <s v="Online"/>
    <s v="Alta"/>
    <d v="2020-10-04T00:00:00"/>
    <n v="10"/>
    <x v="0"/>
    <n v="865581738"/>
    <d v="2020-10-23T00:00:00"/>
    <n v="19"/>
    <n v="3726"/>
    <n v="205.7"/>
    <n v="117.11"/>
    <n v="766438.2"/>
    <n v="88.59"/>
    <n v="766.43820000000005"/>
    <n v="436351.86"/>
    <n v="436.3519"/>
    <n v="330086.34000000003"/>
    <n v="0.56932425862907154"/>
    <n v="330.08629999999999"/>
    <x v="0"/>
  </r>
  <r>
    <s v="C9393"/>
    <s v="Europa"/>
    <s v="Estonia"/>
    <s v="Bebida"/>
    <s v="Offline"/>
    <s v="Alta"/>
    <d v="2022-02-08T00:00:00"/>
    <n v="2"/>
    <x v="4"/>
    <n v="939389693"/>
    <d v="2022-02-15T00:00:00"/>
    <n v="7"/>
    <n v="5140"/>
    <n v="47.45"/>
    <n v="31.79"/>
    <n v="243893"/>
    <n v="15.66"/>
    <n v="243.893"/>
    <n v="163400.6"/>
    <n v="163.4006"/>
    <n v="80492.399999999994"/>
    <n v="0.66996838777660683"/>
    <n v="80.492400000000004"/>
    <x v="1"/>
  </r>
  <r>
    <s v="C1772"/>
    <s v="Asia"/>
    <s v="Vietnam"/>
    <s v="Cosméticos"/>
    <s v="Online"/>
    <s v="Media"/>
    <d v="2020-10-20T00:00:00"/>
    <n v="10"/>
    <x v="0"/>
    <n v="177214038"/>
    <d v="2020-11-06T00:00:00"/>
    <n v="17"/>
    <n v="427"/>
    <n v="437.2"/>
    <n v="263.33"/>
    <n v="186684.4"/>
    <n v="173.87"/>
    <n v="186.68440000000001"/>
    <n v="112441.91"/>
    <n v="112.4419"/>
    <n v="74242.490000000005"/>
    <n v="0.60231015553522416"/>
    <n v="74.242500000000007"/>
    <x v="0"/>
  </r>
  <r>
    <s v="C4178"/>
    <s v="África"/>
    <s v="Syria"/>
    <s v="Snacks"/>
    <s v="Offline"/>
    <s v="Alta"/>
    <d v="2020-10-29T00:00:00"/>
    <n v="10"/>
    <x v="0"/>
    <n v="417890584"/>
    <d v="2020-11-06T00:00:00"/>
    <n v="8"/>
    <n v="1965"/>
    <n v="152.58000000000001"/>
    <n v="97.44"/>
    <n v="299819.7"/>
    <n v="55.14"/>
    <n v="299.81970000000001"/>
    <n v="191469.6"/>
    <n v="191.46960000000001"/>
    <n v="108350.1"/>
    <n v="0.63861580810066854"/>
    <n v="108.3501"/>
    <x v="0"/>
  </r>
  <r>
    <s v="C4080"/>
    <s v="Europa"/>
    <s v="Luxembourg"/>
    <s v="Ropa"/>
    <s v="Online"/>
    <s v="Baja"/>
    <d v="2022-04-27T00:00:00"/>
    <n v="4"/>
    <x v="8"/>
    <n v="408037650"/>
    <d v="2022-04-27T00:00:00"/>
    <n v="0"/>
    <n v="6263"/>
    <n v="109.28"/>
    <n v="35.840000000000003"/>
    <n v="684420.64"/>
    <n v="73.44"/>
    <n v="684.42060000000004"/>
    <n v="224465.92000000001"/>
    <n v="224.4659"/>
    <n v="459954.72"/>
    <n v="0.32796486090775989"/>
    <n v="459.9547"/>
    <x v="1"/>
  </r>
  <r>
    <s v="C1867"/>
    <s v="Centroamérica y Caribe"/>
    <s v="Cuba"/>
    <s v="Cosméticos"/>
    <s v="Online"/>
    <s v="Alta"/>
    <d v="2021-11-28T00:00:00"/>
    <n v="11"/>
    <x v="2"/>
    <n v="186766564"/>
    <d v="2021-12-12T00:00:00"/>
    <n v="14"/>
    <n v="7232"/>
    <n v="437.2"/>
    <n v="263.33"/>
    <n v="3161830.4"/>
    <n v="173.87"/>
    <n v="3161.8303999999998"/>
    <n v="1904402.56"/>
    <n v="1904.4025999999999"/>
    <n v="1257427.8400000001"/>
    <n v="0.60231015553522416"/>
    <n v="1257.4277999999999"/>
    <x v="2"/>
  </r>
  <r>
    <s v="C7635"/>
    <s v="Asia"/>
    <s v="Maldives"/>
    <s v="Cárnicos"/>
    <s v="Offline"/>
    <s v="Alta"/>
    <d v="2020-11-27T00:00:00"/>
    <n v="11"/>
    <x v="2"/>
    <n v="763501155"/>
    <d v="2020-12-02T00:00:00"/>
    <n v="5"/>
    <n v="5813"/>
    <n v="421.89"/>
    <n v="364.69"/>
    <n v="2452446.5699999998"/>
    <n v="57.2"/>
    <n v="2452.4466000000002"/>
    <n v="2119942.9700000002"/>
    <n v="2119.9430000000002"/>
    <n v="332503.59999999998"/>
    <n v="0.864419635449999"/>
    <n v="332.50360000000001"/>
    <x v="0"/>
  </r>
  <r>
    <s v="C9679"/>
    <s v="Asia"/>
    <s v="Taiwan"/>
    <s v="Bebida"/>
    <s v="Online"/>
    <s v="Media"/>
    <d v="2021-01-10T00:00:00"/>
    <n v="1"/>
    <x v="1"/>
    <n v="967977750"/>
    <d v="2021-02-22T00:00:00"/>
    <n v="43"/>
    <n v="4982"/>
    <n v="47.45"/>
    <n v="31.79"/>
    <n v="236395.9"/>
    <n v="15.66"/>
    <n v="236.39590000000001"/>
    <n v="158377.78"/>
    <n v="158.37780000000001"/>
    <n v="78018.12"/>
    <n v="0.66996838777660694"/>
    <n v="78.018100000000004"/>
    <x v="2"/>
  </r>
  <r>
    <s v="C6002"/>
    <s v="Europa"/>
    <s v="Bosnia and Herzegovina"/>
    <s v="Snacks"/>
    <s v="Offline"/>
    <s v="Crítica"/>
    <d v="2020-02-07T00:00:00"/>
    <n v="2"/>
    <x v="4"/>
    <n v="600245177"/>
    <d v="2020-03-14T00:00:00"/>
    <n v="36"/>
    <n v="4742"/>
    <n v="152.58000000000001"/>
    <n v="97.44"/>
    <n v="723534.36"/>
    <n v="55.14"/>
    <n v="723.53440000000001"/>
    <n v="462060.48"/>
    <n v="462.06049999999999"/>
    <n v="261473.88"/>
    <n v="0.63861580810066843"/>
    <n v="261.47390000000001"/>
    <x v="0"/>
  </r>
  <r>
    <s v="C8806"/>
    <s v="África"/>
    <s v="Afghanistan"/>
    <s v="Cosméticos"/>
    <s v="Offline"/>
    <s v="Baja"/>
    <d v="2022-01-28T00:00:00"/>
    <n v="1"/>
    <x v="1"/>
    <n v="880664765"/>
    <d v="2022-02-03T00:00:00"/>
    <n v="6"/>
    <n v="7129"/>
    <n v="437.2"/>
    <n v="263.33"/>
    <n v="3116798.8"/>
    <n v="173.87"/>
    <n v="3116.7988"/>
    <n v="1877279.57"/>
    <n v="1877.2796000000001"/>
    <n v="1239519.23"/>
    <n v="0.60231015553522416"/>
    <n v="1239.5192"/>
    <x v="1"/>
  </r>
  <r>
    <s v="C3999"/>
    <s v="Norteamérica"/>
    <s v="Canada"/>
    <s v="Cereales"/>
    <s v="Online"/>
    <s v="Media"/>
    <d v="2021-04-20T00:00:00"/>
    <n v="4"/>
    <x v="8"/>
    <n v="399910342"/>
    <d v="2021-05-04T00:00:00"/>
    <n v="14"/>
    <n v="1212"/>
    <n v="205.7"/>
    <n v="117.11"/>
    <n v="249308.4"/>
    <n v="88.59"/>
    <n v="249.30840000000001"/>
    <n v="141937.32"/>
    <n v="141.93729999999999"/>
    <n v="107371.08"/>
    <n v="0.56932425862907143"/>
    <n v="107.3711"/>
    <x v="2"/>
  </r>
  <r>
    <s v="C9689"/>
    <s v="África"/>
    <s v="Qatar"/>
    <s v="Cárnicos"/>
    <s v="Offline"/>
    <s v="Media"/>
    <d v="2021-02-04T00:00:00"/>
    <n v="2"/>
    <x v="4"/>
    <n v="968968236"/>
    <d v="2021-03-08T00:00:00"/>
    <n v="32"/>
    <n v="8088"/>
    <n v="421.89"/>
    <n v="364.69"/>
    <n v="3412246.32"/>
    <n v="57.2"/>
    <n v="3412.2462999999998"/>
    <n v="2949612.72"/>
    <n v="2949.6127000000001"/>
    <n v="462633.6"/>
    <n v="0.86441963544999889"/>
    <n v="462.6336"/>
    <x v="2"/>
  </r>
  <r>
    <s v="C8691"/>
    <s v="Europa"/>
    <s v="Malta"/>
    <s v="Verduras"/>
    <s v="Offline"/>
    <s v="Baja"/>
    <d v="2020-11-24T00:00:00"/>
    <n v="11"/>
    <x v="2"/>
    <n v="869137275"/>
    <d v="2020-12-15T00:00:00"/>
    <n v="21"/>
    <n v="5889"/>
    <n v="154.06"/>
    <n v="90.93"/>
    <n v="907259.34"/>
    <n v="63.13"/>
    <n v="907.25930000000005"/>
    <n v="535486.77"/>
    <n v="535.48680000000002"/>
    <n v="371772.57"/>
    <n v="0.59022458782292619"/>
    <n v="371.77260000000001"/>
    <x v="0"/>
  </r>
  <r>
    <s v="C7020"/>
    <s v="África"/>
    <s v="Bahrain"/>
    <s v="Verduras"/>
    <s v="Online"/>
    <s v="Crítica"/>
    <d v="2020-07-19T00:00:00"/>
    <n v="7"/>
    <x v="6"/>
    <n v="702028787"/>
    <d v="2020-07-25T00:00:00"/>
    <n v="6"/>
    <n v="4773"/>
    <n v="154.06"/>
    <n v="90.93"/>
    <n v="735328.38"/>
    <n v="63.13"/>
    <n v="735.32839999999999"/>
    <n v="434008.89"/>
    <n v="434.00889999999998"/>
    <n v="301319.49"/>
    <n v="0.59022458782292608"/>
    <n v="301.31950000000001"/>
    <x v="0"/>
  </r>
  <r>
    <s v="C6739"/>
    <s v="Asia"/>
    <s v="Bangladesh"/>
    <s v="Ropa"/>
    <s v="Online"/>
    <s v="Crítica"/>
    <d v="2020-10-05T00:00:00"/>
    <n v="10"/>
    <x v="0"/>
    <n v="673987042"/>
    <d v="2020-11-07T00:00:00"/>
    <n v="33"/>
    <n v="6598"/>
    <n v="109.28"/>
    <n v="35.840000000000003"/>
    <n v="721029.44"/>
    <n v="73.44"/>
    <n v="721.02940000000001"/>
    <n v="236472.32000000001"/>
    <n v="236.47229999999999"/>
    <n v="484557.12"/>
    <n v="0.32796486090775989"/>
    <n v="484.55709999999999"/>
    <x v="0"/>
  </r>
  <r>
    <s v="C5678"/>
    <s v="África"/>
    <s v="Egypt"/>
    <s v="Cárnicos"/>
    <s v="Offline"/>
    <s v="Media"/>
    <d v="2021-08-01T00:00:00"/>
    <n v="8"/>
    <x v="10"/>
    <n v="567838943"/>
    <d v="2021-08-14T00:00:00"/>
    <n v="13"/>
    <n v="5017"/>
    <n v="421.89"/>
    <n v="364.69"/>
    <n v="2116622.13"/>
    <n v="57.2"/>
    <n v="2116.6221"/>
    <n v="1829649.73"/>
    <n v="1829.6496999999999"/>
    <n v="286972.40000000002"/>
    <n v="0.864419635449999"/>
    <n v="286.97239999999999"/>
    <x v="2"/>
  </r>
  <r>
    <s v="C8039"/>
    <s v="Asia"/>
    <s v="Japan"/>
    <s v="Ropa"/>
    <s v="Online"/>
    <s v="Crítica"/>
    <d v="2022-10-09T00:00:00"/>
    <n v="10"/>
    <x v="0"/>
    <n v="803983628"/>
    <d v="2022-11-01T00:00:00"/>
    <n v="23"/>
    <n v="5477"/>
    <n v="109.28"/>
    <n v="35.840000000000003"/>
    <n v="598526.56000000006"/>
    <n v="73.44"/>
    <n v="598.52660000000003"/>
    <n v="196295.67999999999"/>
    <n v="196.29570000000001"/>
    <n v="402230.88"/>
    <n v="0.32796486090775995"/>
    <n v="402.23090000000002"/>
    <x v="1"/>
  </r>
  <r>
    <s v="C3361"/>
    <s v="África"/>
    <s v="Namibia"/>
    <s v="Alimento infantil"/>
    <s v="Online"/>
    <s v="Media"/>
    <d v="2022-08-14T00:00:00"/>
    <n v="8"/>
    <x v="10"/>
    <n v="336159169"/>
    <d v="2022-08-17T00:00:00"/>
    <n v="3"/>
    <n v="5823"/>
    <n v="255.28"/>
    <n v="159.41999999999999"/>
    <n v="1486495.44"/>
    <n v="95.86"/>
    <n v="1486.4954"/>
    <n v="928302.66"/>
    <n v="928.30269999999996"/>
    <n v="558192.78"/>
    <n v="0.62449075524913822"/>
    <n v="558.19280000000003"/>
    <x v="1"/>
  </r>
  <r>
    <s v="C8494"/>
    <s v="Australia y Oceanía"/>
    <s v="Federated States of Micronesia"/>
    <s v="Cárnicos"/>
    <s v="Offline"/>
    <s v="Crítica"/>
    <d v="2021-11-21T00:00:00"/>
    <n v="11"/>
    <x v="2"/>
    <n v="849475181"/>
    <d v="2021-12-12T00:00:00"/>
    <n v="21"/>
    <n v="7438"/>
    <n v="421.89"/>
    <n v="364.69"/>
    <n v="3138017.82"/>
    <n v="57.2"/>
    <n v="3138.0178000000001"/>
    <n v="2712564.22"/>
    <n v="2712.5641999999998"/>
    <n v="425453.6"/>
    <n v="0.86441963544999889"/>
    <n v="425.45359999999999"/>
    <x v="2"/>
  </r>
  <r>
    <s v="C5396"/>
    <s v="África"/>
    <s v="Iran"/>
    <s v="Ropa"/>
    <s v="Offline"/>
    <s v="Media"/>
    <d v="2022-10-06T00:00:00"/>
    <n v="10"/>
    <x v="0"/>
    <n v="539654290"/>
    <d v="2022-10-18T00:00:00"/>
    <n v="12"/>
    <n v="4552"/>
    <n v="109.28"/>
    <n v="35.840000000000003"/>
    <n v="497442.56"/>
    <n v="73.44"/>
    <n v="497.44260000000003"/>
    <n v="163143.67999999999"/>
    <n v="163.1437"/>
    <n v="334298.88"/>
    <n v="0.32796486090775989"/>
    <n v="334.2989"/>
    <x v="1"/>
  </r>
  <r>
    <s v="C6411"/>
    <s v="Asia"/>
    <s v="Malaysia"/>
    <s v="Cereales"/>
    <s v="Online"/>
    <s v="Alta"/>
    <d v="2021-07-20T00:00:00"/>
    <n v="7"/>
    <x v="6"/>
    <n v="641120326"/>
    <d v="2021-09-03T00:00:00"/>
    <n v="45"/>
    <n v="606"/>
    <n v="205.7"/>
    <n v="117.11"/>
    <n v="124654.2"/>
    <n v="88.59"/>
    <n v="124.6542"/>
    <n v="70968.66"/>
    <n v="70.968699999999998"/>
    <n v="53685.54"/>
    <n v="0.56932425862907143"/>
    <n v="53.685499999999998"/>
    <x v="2"/>
  </r>
  <r>
    <s v="C2086"/>
    <s v="Asia"/>
    <s v="Tajikistan"/>
    <s v="Verduras"/>
    <s v="Offline"/>
    <s v="Crítica"/>
    <d v="2020-09-04T00:00:00"/>
    <n v="9"/>
    <x v="3"/>
    <n v="208609616"/>
    <d v="2020-09-05T00:00:00"/>
    <n v="1"/>
    <n v="1076"/>
    <n v="154.06"/>
    <n v="90.93"/>
    <n v="165768.56"/>
    <n v="63.13"/>
    <n v="165.76859999999999"/>
    <n v="97840.68"/>
    <n v="97.840699999999998"/>
    <n v="67927.88"/>
    <n v="0.59022458782292619"/>
    <n v="67.927899999999994"/>
    <x v="0"/>
  </r>
  <r>
    <s v="C1671"/>
    <s v="África"/>
    <s v="Iran"/>
    <s v="Cárnicos"/>
    <s v="Offline"/>
    <s v="Alta"/>
    <d v="2021-07-20T00:00:00"/>
    <n v="7"/>
    <x v="6"/>
    <n v="167170989"/>
    <d v="2021-07-22T00:00:00"/>
    <n v="2"/>
    <n v="8465"/>
    <n v="421.89"/>
    <n v="364.69"/>
    <n v="3571298.85"/>
    <n v="57.2"/>
    <n v="3571.2988999999998"/>
    <n v="3087100.85"/>
    <n v="3087.1008999999999"/>
    <n v="484198"/>
    <n v="0.86441963544999889"/>
    <n v="484.19799999999998"/>
    <x v="2"/>
  </r>
  <r>
    <s v="C1621"/>
    <s v="Australia y Oceanía"/>
    <s v="Samoa "/>
    <s v="Cárnicos"/>
    <s v="Online"/>
    <s v="Crítica"/>
    <d v="2020-04-03T00:00:00"/>
    <n v="4"/>
    <x v="8"/>
    <n v="162165772"/>
    <d v="2020-05-06T00:00:00"/>
    <n v="33"/>
    <n v="7311"/>
    <n v="421.89"/>
    <n v="364.69"/>
    <n v="3084437.79"/>
    <n v="57.2"/>
    <n v="3084.4378000000002"/>
    <n v="2666248.59"/>
    <n v="2666.2485999999999"/>
    <n v="418189.2"/>
    <n v="0.86441963544999878"/>
    <n v="418.18920000000003"/>
    <x v="0"/>
  </r>
  <r>
    <s v="C8092"/>
    <s v="África"/>
    <s v="Botswana"/>
    <s v="Cosméticos"/>
    <s v="Online"/>
    <s v="Crítica"/>
    <d v="2020-06-05T00:00:00"/>
    <n v="6"/>
    <x v="9"/>
    <n v="809267795"/>
    <d v="2020-06-20T00:00:00"/>
    <n v="15"/>
    <n v="9179"/>
    <n v="437.2"/>
    <n v="263.33"/>
    <n v="4013058.8"/>
    <n v="173.87"/>
    <n v="4013.0587999999998"/>
    <n v="2417106.0699999998"/>
    <n v="2417.1061"/>
    <n v="1595952.73"/>
    <n v="0.60231015553522416"/>
    <n v="1595.9527"/>
    <x v="0"/>
  </r>
  <r>
    <s v="C5444"/>
    <s v="Europa"/>
    <s v="Austria"/>
    <s v="Alimento infantil"/>
    <s v="Online"/>
    <s v="Crítica"/>
    <d v="2020-05-22T00:00:00"/>
    <n v="5"/>
    <x v="7"/>
    <n v="544463384"/>
    <d v="2020-06-25T00:00:00"/>
    <n v="34"/>
    <n v="7669"/>
    <n v="255.28"/>
    <n v="159.41999999999999"/>
    <n v="1957742.32"/>
    <n v="95.86"/>
    <n v="1957.7422999999999"/>
    <n v="1222591.98"/>
    <n v="1222.5920000000001"/>
    <n v="735150.34"/>
    <n v="0.62449075524913811"/>
    <n v="735.15030000000002"/>
    <x v="0"/>
  </r>
  <r>
    <s v="C5740"/>
    <s v="África"/>
    <s v="Syria"/>
    <s v="Bebida"/>
    <s v="Online"/>
    <s v="Alta"/>
    <d v="2020-04-17T00:00:00"/>
    <n v="4"/>
    <x v="8"/>
    <n v="574051368"/>
    <d v="2020-05-01T00:00:00"/>
    <n v="14"/>
    <n v="3411"/>
    <n v="47.45"/>
    <n v="31.79"/>
    <n v="161851.95000000001"/>
    <n v="15.66"/>
    <n v="161.852"/>
    <n v="108435.69"/>
    <n v="108.4357"/>
    <n v="53416.26"/>
    <n v="0.66996838777660694"/>
    <n v="53.4163"/>
    <x v="0"/>
  </r>
  <r>
    <s v="C8246"/>
    <s v="África"/>
    <s v="Senegal"/>
    <s v="Frutas"/>
    <s v="Online"/>
    <s v="Crítica"/>
    <d v="2020-09-10T00:00:00"/>
    <n v="9"/>
    <x v="3"/>
    <n v="824643075"/>
    <d v="2020-10-23T00:00:00"/>
    <n v="43"/>
    <n v="9066"/>
    <n v="9.33"/>
    <n v="6.92"/>
    <n v="84585.78"/>
    <n v="2.41"/>
    <n v="84.585800000000006"/>
    <n v="62736.72"/>
    <n v="62.736699999999999"/>
    <n v="21849.06"/>
    <n v="0.74169346195069663"/>
    <n v="21.8491"/>
    <x v="0"/>
  </r>
  <r>
    <s v="C3931"/>
    <s v="África"/>
    <s v="Mauritius "/>
    <s v="Cuidado personal"/>
    <s v="Offline"/>
    <s v="Media"/>
    <d v="2021-02-11T00:00:00"/>
    <n v="2"/>
    <x v="4"/>
    <n v="393162333"/>
    <d v="2021-03-29T00:00:00"/>
    <n v="46"/>
    <n v="4326"/>
    <n v="81.73"/>
    <n v="56.67"/>
    <n v="353563.98"/>
    <n v="25.06"/>
    <n v="353.56400000000002"/>
    <n v="245154.42"/>
    <n v="245.15440000000001"/>
    <n v="108409.56"/>
    <n v="0.69338064358252782"/>
    <n v="108.4096"/>
    <x v="2"/>
  </r>
  <r>
    <s v="C6968"/>
    <s v="África"/>
    <s v="Cote d'Ivoire"/>
    <s v="Frutas"/>
    <s v="Online"/>
    <s v="Alta"/>
    <d v="2021-06-28T00:00:00"/>
    <n v="6"/>
    <x v="9"/>
    <n v="696845471"/>
    <d v="2021-07-08T00:00:00"/>
    <n v="10"/>
    <n v="915"/>
    <n v="9.33"/>
    <n v="6.92"/>
    <n v="8536.9500000000007"/>
    <n v="2.41"/>
    <n v="8.5370000000000008"/>
    <n v="6331.8"/>
    <n v="6.3318000000000003"/>
    <n v="2205.15"/>
    <n v="0.74169346195069663"/>
    <n v="2.2052"/>
    <x v="2"/>
  </r>
  <r>
    <s v="C9802"/>
    <s v="África"/>
    <s v="Morocco"/>
    <s v="Cereales"/>
    <s v="Offline"/>
    <s v="Baja"/>
    <d v="2020-12-15T00:00:00"/>
    <n v="12"/>
    <x v="11"/>
    <n v="980211198"/>
    <d v="2020-12-15T00:00:00"/>
    <n v="0"/>
    <n v="5131"/>
    <n v="205.7"/>
    <n v="117.11"/>
    <n v="1055446.7"/>
    <n v="88.59"/>
    <n v="1055.4467"/>
    <n v="600891.41"/>
    <n v="600.89139999999998"/>
    <n v="454555.29"/>
    <n v="0.56932425862907154"/>
    <n v="454.55529999999999"/>
    <x v="0"/>
  </r>
  <r>
    <s v="C5459"/>
    <s v="Australia y Oceanía"/>
    <s v="Australia"/>
    <s v="Doméstico"/>
    <s v="Online"/>
    <s v="Baja"/>
    <d v="2020-06-27T00:00:00"/>
    <n v="6"/>
    <x v="9"/>
    <n v="545928943"/>
    <d v="2020-08-10T00:00:00"/>
    <n v="44"/>
    <n v="1361"/>
    <n v="668.27"/>
    <n v="502.54"/>
    <n v="909515.47"/>
    <n v="165.73"/>
    <n v="909.51549999999997"/>
    <n v="683956.94"/>
    <n v="683.95690000000002"/>
    <n v="225558.53"/>
    <n v="0.75200143654510909"/>
    <n v="225.55850000000001"/>
    <x v="0"/>
  </r>
  <r>
    <s v="C9188"/>
    <s v="África"/>
    <s v="Senegal"/>
    <s v="Verduras"/>
    <s v="Online"/>
    <s v="Baja"/>
    <d v="2020-11-05T00:00:00"/>
    <n v="11"/>
    <x v="2"/>
    <n v="918880879"/>
    <d v="2020-12-13T00:00:00"/>
    <n v="38"/>
    <n v="6127"/>
    <n v="154.06"/>
    <n v="90.93"/>
    <n v="943925.62"/>
    <n v="63.13"/>
    <n v="943.92560000000003"/>
    <n v="557128.11"/>
    <n v="557.12810000000002"/>
    <n v="386797.51"/>
    <n v="0.59022458782292608"/>
    <n v="386.79750000000001"/>
    <x v="0"/>
  </r>
  <r>
    <s v="C2678"/>
    <s v="Centroamérica y Caribe"/>
    <s v="Antigua and Barbuda "/>
    <s v="Verduras"/>
    <s v="Offline"/>
    <s v="Alta"/>
    <d v="2022-07-18T00:00:00"/>
    <n v="7"/>
    <x v="6"/>
    <n v="267865836"/>
    <d v="2022-07-30T00:00:00"/>
    <n v="12"/>
    <n v="6308"/>
    <n v="154.06"/>
    <n v="90.93"/>
    <n v="971810.48"/>
    <n v="63.13"/>
    <n v="971.81050000000005"/>
    <n v="573586.43999999994"/>
    <n v="573.58640000000003"/>
    <n v="398224.04"/>
    <n v="0.59022458782292619"/>
    <n v="398.22399999999999"/>
    <x v="1"/>
  </r>
  <r>
    <s v="C8819"/>
    <s v="Europa"/>
    <s v="Poland"/>
    <s v="Material de oficina"/>
    <s v="Online"/>
    <s v="Alta"/>
    <d v="2020-10-08T00:00:00"/>
    <n v="10"/>
    <x v="0"/>
    <n v="881995141"/>
    <d v="2020-10-20T00:00:00"/>
    <n v="12"/>
    <n v="817"/>
    <n v="651.21"/>
    <n v="524.96"/>
    <n v="532038.56999999995"/>
    <n v="126.25"/>
    <n v="532.03859999999997"/>
    <n v="428892.32"/>
    <n v="428.89229999999998"/>
    <n v="103146.25"/>
    <n v="0.80613012699436426"/>
    <n v="103.1463"/>
    <x v="0"/>
  </r>
  <r>
    <s v="C6206"/>
    <s v="Europa"/>
    <s v="Kosovo"/>
    <s v="Cuidado personal"/>
    <s v="Online"/>
    <s v="Crítica"/>
    <d v="2021-02-17T00:00:00"/>
    <n v="2"/>
    <x v="4"/>
    <n v="620692622"/>
    <d v="2021-03-06T00:00:00"/>
    <n v="17"/>
    <n v="5595"/>
    <n v="81.73"/>
    <n v="56.67"/>
    <n v="457279.35"/>
    <n v="25.06"/>
    <n v="457.27940000000001"/>
    <n v="317068.65000000002"/>
    <n v="317.06869999999998"/>
    <n v="140210.70000000001"/>
    <n v="0.69338064358252793"/>
    <n v="140.2107"/>
    <x v="2"/>
  </r>
  <r>
    <s v="C5636"/>
    <s v="Asia"/>
    <s v="Malaysia"/>
    <s v="Cárnicos"/>
    <s v="Online"/>
    <s v="Media"/>
    <d v="2021-01-19T00:00:00"/>
    <n v="1"/>
    <x v="1"/>
    <n v="563694608"/>
    <d v="2021-02-11T00:00:00"/>
    <n v="23"/>
    <n v="8616"/>
    <n v="421.89"/>
    <n v="364.69"/>
    <n v="3635004.24"/>
    <n v="57.2"/>
    <n v="3635.0041999999999"/>
    <n v="3142169.04"/>
    <n v="3142.1689999999999"/>
    <n v="492835.2"/>
    <n v="0.86441963544999889"/>
    <n v="492.83519999999999"/>
    <x v="2"/>
  </r>
  <r>
    <s v="C9610"/>
    <s v="Centroamérica y Caribe"/>
    <s v="Guatemala"/>
    <s v="Bebida"/>
    <s v="Online"/>
    <s v="Alta"/>
    <d v="2022-08-26T00:00:00"/>
    <n v="8"/>
    <x v="10"/>
    <n v="961049926"/>
    <d v="2022-09-09T00:00:00"/>
    <n v="14"/>
    <n v="4885"/>
    <n v="47.45"/>
    <n v="31.79"/>
    <n v="231793.25"/>
    <n v="15.66"/>
    <n v="231.79329999999999"/>
    <n v="155294.15"/>
    <n v="155.29419999999999"/>
    <n v="76499.100000000006"/>
    <n v="0.66996838777660694"/>
    <n v="76.499099999999999"/>
    <x v="1"/>
  </r>
  <r>
    <s v="C7831"/>
    <s v="Australia y Oceanía"/>
    <s v="Vanuatu"/>
    <s v="Material de oficina"/>
    <s v="Online"/>
    <s v="Baja"/>
    <d v="2022-09-24T00:00:00"/>
    <n v="9"/>
    <x v="3"/>
    <n v="783119904"/>
    <d v="2022-10-30T00:00:00"/>
    <n v="36"/>
    <n v="1437"/>
    <n v="651.21"/>
    <n v="524.96"/>
    <n v="935788.77"/>
    <n v="126.25"/>
    <n v="935.78880000000004"/>
    <n v="754367.52"/>
    <n v="754.36749999999995"/>
    <n v="181421.25"/>
    <n v="0.80613012699436437"/>
    <n v="181.4212"/>
    <x v="1"/>
  </r>
  <r>
    <s v="C8705"/>
    <s v="Centroamérica y Caribe"/>
    <s v="Nicaragua"/>
    <s v="Cuidado personal"/>
    <s v="Online"/>
    <s v="Alta"/>
    <d v="2022-10-13T00:00:00"/>
    <n v="10"/>
    <x v="0"/>
    <n v="870578372"/>
    <d v="2022-11-06T00:00:00"/>
    <n v="24"/>
    <n v="2341"/>
    <n v="81.73"/>
    <n v="56.67"/>
    <n v="191329.93"/>
    <n v="25.06"/>
    <n v="191.32990000000001"/>
    <n v="132664.47"/>
    <n v="132.6645"/>
    <n v="58665.46"/>
    <n v="0.69338064358252771"/>
    <n v="58.665500000000002"/>
    <x v="1"/>
  </r>
  <r>
    <s v="C7844"/>
    <s v="África"/>
    <s v="Lesotho"/>
    <s v="Snacks"/>
    <s v="Offline"/>
    <s v="Media"/>
    <d v="2021-11-03T00:00:00"/>
    <n v="11"/>
    <x v="2"/>
    <n v="784411656"/>
    <d v="2021-11-29T00:00:00"/>
    <n v="26"/>
    <n v="3695"/>
    <n v="152.58000000000001"/>
    <n v="97.44"/>
    <n v="563783.1"/>
    <n v="55.14"/>
    <n v="563.78309999999999"/>
    <n v="360040.8"/>
    <n v="360.04079999999999"/>
    <n v="203742.3"/>
    <n v="0.63861580810066831"/>
    <n v="203.7423"/>
    <x v="2"/>
  </r>
  <r>
    <s v="C9367"/>
    <s v="África"/>
    <s v="Saudi Arabia"/>
    <s v="Cosméticos"/>
    <s v="Offline"/>
    <s v="Crítica"/>
    <d v="2020-11-07T00:00:00"/>
    <n v="11"/>
    <x v="2"/>
    <n v="936710488"/>
    <d v="2020-12-08T00:00:00"/>
    <n v="31"/>
    <n v="2304"/>
    <n v="437.2"/>
    <n v="263.33"/>
    <n v="1007308.8"/>
    <n v="173.87"/>
    <n v="1007.3088"/>
    <n v="606712.31999999995"/>
    <n v="606.71230000000003"/>
    <n v="400596.47999999998"/>
    <n v="0.60231015553522416"/>
    <n v="400.59649999999999"/>
    <x v="0"/>
  </r>
  <r>
    <s v="C6487"/>
    <s v="Asia"/>
    <s v="Japan"/>
    <s v="Snacks"/>
    <s v="Online"/>
    <s v="Media"/>
    <d v="2022-04-24T00:00:00"/>
    <n v="4"/>
    <x v="8"/>
    <n v="648711192"/>
    <d v="2022-05-16T00:00:00"/>
    <n v="22"/>
    <n v="6912"/>
    <n v="152.58000000000001"/>
    <n v="97.44"/>
    <n v="1054632.96"/>
    <n v="55.14"/>
    <n v="1054.633"/>
    <n v="673505.28000000003"/>
    <n v="673.50530000000003"/>
    <n v="381127.67999999999"/>
    <n v="0.63861580810066854"/>
    <n v="381.1277"/>
    <x v="1"/>
  </r>
  <r>
    <s v="C9341"/>
    <s v="Europa"/>
    <s v="Latvia"/>
    <s v="Doméstico"/>
    <s v="Online"/>
    <s v="Crítica"/>
    <d v="2020-02-01T00:00:00"/>
    <n v="2"/>
    <x v="4"/>
    <n v="934157025"/>
    <d v="2020-02-03T00:00:00"/>
    <n v="2"/>
    <n v="6678"/>
    <n v="668.27"/>
    <n v="502.54"/>
    <n v="4462707.0599999996"/>
    <n v="165.73"/>
    <n v="4462.7070999999996"/>
    <n v="3355962.12"/>
    <n v="3355.9621000000002"/>
    <n v="1106744.94"/>
    <n v="0.75200143654510909"/>
    <n v="1106.7448999999999"/>
    <x v="0"/>
  </r>
  <r>
    <s v="C8055"/>
    <s v="Norteamérica"/>
    <s v="Greenland"/>
    <s v="Ropa"/>
    <s v="Online"/>
    <s v="Crítica"/>
    <d v="2022-05-11T00:00:00"/>
    <n v="5"/>
    <x v="7"/>
    <n v="805596816"/>
    <d v="2022-05-23T00:00:00"/>
    <n v="12"/>
    <n v="2855"/>
    <n v="109.28"/>
    <n v="35.840000000000003"/>
    <n v="311994.40000000002"/>
    <n v="73.44"/>
    <n v="311.99439999999998"/>
    <n v="102323.2"/>
    <n v="102.3232"/>
    <n v="209671.2"/>
    <n v="0.32796486090775989"/>
    <n v="209.6712"/>
    <x v="1"/>
  </r>
  <r>
    <s v="C2082"/>
    <s v="Asia"/>
    <s v="Japan"/>
    <s v="Cuidado personal"/>
    <s v="Offline"/>
    <s v="Baja"/>
    <d v="2022-04-24T00:00:00"/>
    <n v="4"/>
    <x v="8"/>
    <n v="208216083"/>
    <d v="2022-05-13T00:00:00"/>
    <n v="19"/>
    <n v="4621"/>
    <n v="81.73"/>
    <n v="56.67"/>
    <n v="377674.33"/>
    <n v="25.06"/>
    <n v="377.67430000000002"/>
    <n v="261872.07"/>
    <n v="261.87209999999999"/>
    <n v="115802.26"/>
    <n v="0.69338064358252782"/>
    <n v="115.8023"/>
    <x v="1"/>
  </r>
  <r>
    <s v="C3660"/>
    <s v="Europa"/>
    <s v="Cyprus"/>
    <s v="Cereales"/>
    <s v="Offline"/>
    <s v="Crítica"/>
    <d v="2021-03-25T00:00:00"/>
    <n v="3"/>
    <x v="5"/>
    <n v="366055715"/>
    <d v="2021-04-05T00:00:00"/>
    <n v="11"/>
    <n v="2875"/>
    <n v="205.7"/>
    <n v="117.11"/>
    <n v="591387.5"/>
    <n v="88.59"/>
    <n v="591.38750000000005"/>
    <n v="336691.25"/>
    <n v="336.69130000000001"/>
    <n v="254696.25"/>
    <n v="0.56932425862907143"/>
    <n v="254.6962"/>
    <x v="2"/>
  </r>
  <r>
    <s v="C4632"/>
    <s v="África"/>
    <s v="Pakistan"/>
    <s v="Cárnicos"/>
    <s v="Online"/>
    <s v="Baja"/>
    <d v="2021-06-03T00:00:00"/>
    <n v="6"/>
    <x v="9"/>
    <n v="463209617"/>
    <d v="2021-06-27T00:00:00"/>
    <n v="24"/>
    <n v="2874"/>
    <n v="421.89"/>
    <n v="364.69"/>
    <n v="1212511.8600000001"/>
    <n v="57.2"/>
    <n v="1212.5119"/>
    <n v="1048119.06"/>
    <n v="1048.1190999999999"/>
    <n v="164392.79999999999"/>
    <n v="0.86441963544999889"/>
    <n v="164.39279999999999"/>
    <x v="2"/>
  </r>
  <r>
    <s v="C3137"/>
    <s v="Europa"/>
    <s v="Monaco"/>
    <s v="Cosméticos"/>
    <s v="Online"/>
    <s v="Media"/>
    <d v="2021-08-25T00:00:00"/>
    <n v="8"/>
    <x v="10"/>
    <n v="313789117"/>
    <d v="2021-09-07T00:00:00"/>
    <n v="13"/>
    <n v="6028"/>
    <n v="437.2"/>
    <n v="263.33"/>
    <n v="2635441.6"/>
    <n v="173.87"/>
    <n v="2635.4416000000001"/>
    <n v="1587353.24"/>
    <n v="1587.3532"/>
    <n v="1048088.36"/>
    <n v="0.60231015553522405"/>
    <n v="1048.0884000000001"/>
    <x v="2"/>
  </r>
  <r>
    <s v="C7022"/>
    <s v="Asia"/>
    <s v="China"/>
    <s v="Cereales"/>
    <s v="Offline"/>
    <s v="Crítica"/>
    <d v="2022-07-06T00:00:00"/>
    <n v="7"/>
    <x v="6"/>
    <n v="702218043"/>
    <d v="2022-07-29T00:00:00"/>
    <n v="23"/>
    <n v="779"/>
    <n v="205.7"/>
    <n v="117.11"/>
    <n v="160240.29999999999"/>
    <n v="88.59"/>
    <n v="160.24029999999999"/>
    <n v="91228.69"/>
    <n v="91.228700000000003"/>
    <n v="69011.61"/>
    <n v="0.56932425862907154"/>
    <n v="69.011600000000001"/>
    <x v="1"/>
  </r>
  <r>
    <s v="C2332"/>
    <s v="Australia y Oceanía"/>
    <s v="New Zealand"/>
    <s v="Cárnicos"/>
    <s v="Online"/>
    <s v="Alta"/>
    <d v="2022-02-26T00:00:00"/>
    <n v="2"/>
    <x v="4"/>
    <n v="233232724"/>
    <d v="2022-03-08T00:00:00"/>
    <n v="10"/>
    <n v="7601"/>
    <n v="421.89"/>
    <n v="364.69"/>
    <n v="3206785.89"/>
    <n v="57.2"/>
    <n v="3206.7858999999999"/>
    <n v="2772008.69"/>
    <n v="2772.0086999999999"/>
    <n v="434777.2"/>
    <n v="0.86441963544999889"/>
    <n v="434.77719999999999"/>
    <x v="1"/>
  </r>
  <r>
    <s v="C2818"/>
    <s v="Centroamérica y Caribe"/>
    <s v="Guatemala"/>
    <s v="Alimento infantil"/>
    <s v="Offline"/>
    <s v="Baja"/>
    <d v="2020-07-20T00:00:00"/>
    <n v="7"/>
    <x v="6"/>
    <n v="281881988"/>
    <d v="2020-08-11T00:00:00"/>
    <n v="22"/>
    <n v="3999"/>
    <n v="255.28"/>
    <n v="159.41999999999999"/>
    <n v="1020864.72"/>
    <n v="95.86"/>
    <n v="1020.8647"/>
    <n v="637520.57999999996"/>
    <n v="637.52059999999994"/>
    <n v="383344.14"/>
    <n v="0.62449075524913822"/>
    <n v="383.34410000000003"/>
    <x v="0"/>
  </r>
  <r>
    <s v="C9435"/>
    <s v="África"/>
    <s v="Libya"/>
    <s v="Snacks"/>
    <s v="Online"/>
    <s v="Media"/>
    <d v="2020-12-06T00:00:00"/>
    <n v="12"/>
    <x v="11"/>
    <n v="943527162"/>
    <d v="2020-12-22T00:00:00"/>
    <n v="16"/>
    <n v="9509"/>
    <n v="152.58000000000001"/>
    <n v="97.44"/>
    <n v="1450883.22"/>
    <n v="55.14"/>
    <n v="1450.8832"/>
    <n v="926556.96"/>
    <n v="926.55700000000002"/>
    <n v="524326.26"/>
    <n v="0.63861580810066843"/>
    <n v="524.32629999999995"/>
    <x v="0"/>
  </r>
  <r>
    <s v="C5838"/>
    <s v="Europa"/>
    <s v="Liechtenstein"/>
    <s v="Cárnicos"/>
    <s v="Offline"/>
    <s v="Media"/>
    <d v="2022-08-24T00:00:00"/>
    <n v="8"/>
    <x v="10"/>
    <n v="583842074"/>
    <d v="2022-10-04T00:00:00"/>
    <n v="41"/>
    <n v="699"/>
    <n v="421.89"/>
    <n v="364.69"/>
    <n v="294901.11"/>
    <n v="57.2"/>
    <n v="294.90109999999999"/>
    <n v="254918.31"/>
    <n v="254.91829999999999"/>
    <n v="39982.800000000003"/>
    <n v="0.86441963544999889"/>
    <n v="39.982799999999997"/>
    <x v="1"/>
  </r>
  <r>
    <s v="C7888"/>
    <s v="África"/>
    <s v="Democratic Republic of the Congo"/>
    <s v="Alimento infantil"/>
    <s v="Online"/>
    <s v="Alta"/>
    <d v="2022-08-03T00:00:00"/>
    <n v="8"/>
    <x v="10"/>
    <n v="788813054"/>
    <d v="2022-08-09T00:00:00"/>
    <n v="6"/>
    <n v="6167"/>
    <n v="255.28"/>
    <n v="159.41999999999999"/>
    <n v="1574311.76"/>
    <n v="95.86"/>
    <n v="1574.3117999999999"/>
    <n v="983143.14"/>
    <n v="983.1431"/>
    <n v="591168.62"/>
    <n v="0.62449075524913811"/>
    <n v="591.16859999999997"/>
    <x v="1"/>
  </r>
  <r>
    <s v="C5147"/>
    <s v="Asia"/>
    <s v="Mongolia"/>
    <s v="Cuidado personal"/>
    <s v="Online"/>
    <s v="Crítica"/>
    <d v="2022-05-04T00:00:00"/>
    <n v="5"/>
    <x v="7"/>
    <n v="514738929"/>
    <d v="2022-05-16T00:00:00"/>
    <n v="12"/>
    <n v="1543"/>
    <n v="81.73"/>
    <n v="56.67"/>
    <n v="126109.39"/>
    <n v="25.06"/>
    <n v="126.10939999999999"/>
    <n v="87441.81"/>
    <n v="87.441800000000001"/>
    <n v="38667.58"/>
    <n v="0.69338064358252782"/>
    <n v="38.6676"/>
    <x v="1"/>
  </r>
  <r>
    <s v="C1382"/>
    <s v="Europa"/>
    <s v="Bosnia and Herzegovina"/>
    <s v="Frutas"/>
    <s v="Offline"/>
    <s v="Media"/>
    <d v="2021-01-07T00:00:00"/>
    <n v="1"/>
    <x v="1"/>
    <n v="138231027"/>
    <d v="2021-01-28T00:00:00"/>
    <n v="21"/>
    <n v="4487"/>
    <n v="9.33"/>
    <n v="6.92"/>
    <n v="41863.71"/>
    <n v="2.41"/>
    <n v="41.863700000000001"/>
    <n v="31050.04"/>
    <n v="31.05"/>
    <n v="10813.67"/>
    <n v="0.74169346195069674"/>
    <n v="10.813700000000001"/>
    <x v="2"/>
  </r>
  <r>
    <s v="C1062"/>
    <s v="Centroamérica y Caribe"/>
    <s v="Cuba"/>
    <s v="Cereales"/>
    <s v="Online"/>
    <s v="Crítica"/>
    <d v="2022-06-13T00:00:00"/>
    <n v="6"/>
    <x v="9"/>
    <n v="106213176"/>
    <d v="2022-07-15T00:00:00"/>
    <n v="32"/>
    <n v="9694"/>
    <n v="205.7"/>
    <n v="117.11"/>
    <n v="1994055.8"/>
    <n v="88.59"/>
    <n v="1994.0558000000001"/>
    <n v="1135264.3400000001"/>
    <n v="1135.2643"/>
    <n v="858791.46"/>
    <n v="0.56932425862907154"/>
    <n v="858.79150000000004"/>
    <x v="1"/>
  </r>
  <r>
    <s v="C4859"/>
    <s v="Asia"/>
    <s v="Bhutan"/>
    <s v="Snacks"/>
    <s v="Offline"/>
    <s v="Media"/>
    <d v="2022-04-06T00:00:00"/>
    <n v="4"/>
    <x v="8"/>
    <n v="485921704"/>
    <d v="2022-04-15T00:00:00"/>
    <n v="9"/>
    <n v="3885"/>
    <n v="152.58000000000001"/>
    <n v="97.44"/>
    <n v="592773.30000000005"/>
    <n v="55.14"/>
    <n v="592.77329999999995"/>
    <n v="378554.4"/>
    <n v="378.55439999999999"/>
    <n v="214218.9"/>
    <n v="0.63861580810066843"/>
    <n v="214.21889999999999"/>
    <x v="1"/>
  </r>
  <r>
    <s v="C5149"/>
    <s v="Asia"/>
    <s v="Laos"/>
    <s v="Material de oficina"/>
    <s v="Online"/>
    <s v="Alta"/>
    <d v="2020-10-18T00:00:00"/>
    <n v="10"/>
    <x v="0"/>
    <n v="514905440"/>
    <d v="2020-10-22T00:00:00"/>
    <n v="4"/>
    <n v="817"/>
    <n v="651.21"/>
    <n v="524.96"/>
    <n v="532038.56999999995"/>
    <n v="126.25"/>
    <n v="532.03859999999997"/>
    <n v="428892.32"/>
    <n v="428.89229999999998"/>
    <n v="103146.25"/>
    <n v="0.80613012699436426"/>
    <n v="103.1463"/>
    <x v="0"/>
  </r>
  <r>
    <s v="C8510"/>
    <s v="Asia"/>
    <s v="Turkmenistan"/>
    <s v="Cuidado personal"/>
    <s v="Online"/>
    <s v="Baja"/>
    <d v="2021-08-23T00:00:00"/>
    <n v="8"/>
    <x v="10"/>
    <n v="851025712"/>
    <d v="2021-09-27T00:00:00"/>
    <n v="35"/>
    <n v="6275"/>
    <n v="81.73"/>
    <n v="56.67"/>
    <n v="512855.75"/>
    <n v="25.06"/>
    <n v="512.85569999999996"/>
    <n v="355604.25"/>
    <n v="355.60419999999999"/>
    <n v="157251.5"/>
    <n v="0.69338064358252782"/>
    <n v="157.25149999999999"/>
    <x v="2"/>
  </r>
  <r>
    <s v="C4224"/>
    <s v="Australia y Oceanía"/>
    <s v="Papua New Guinea"/>
    <s v="Alimento infantil"/>
    <s v="Offline"/>
    <s v="Baja"/>
    <d v="2021-08-24T00:00:00"/>
    <n v="8"/>
    <x v="10"/>
    <n v="422456347"/>
    <d v="2021-08-26T00:00:00"/>
    <n v="2"/>
    <n v="3076"/>
    <n v="255.28"/>
    <n v="159.41999999999999"/>
    <n v="785241.28"/>
    <n v="95.86"/>
    <n v="785.24130000000002"/>
    <n v="490375.92"/>
    <n v="490.3759"/>
    <n v="294865.36"/>
    <n v="0.62449075524913811"/>
    <n v="294.86540000000002"/>
    <x v="2"/>
  </r>
  <r>
    <s v="C4776"/>
    <s v="África"/>
    <s v="Qatar"/>
    <s v="Cosméticos"/>
    <s v="Offline"/>
    <s v="Alta"/>
    <d v="2020-11-29T00:00:00"/>
    <n v="11"/>
    <x v="2"/>
    <n v="477683675"/>
    <d v="2020-12-23T00:00:00"/>
    <n v="24"/>
    <n v="6069"/>
    <n v="437.2"/>
    <n v="263.33"/>
    <n v="2653366.7999999998"/>
    <n v="173.87"/>
    <n v="2653.3667999999998"/>
    <n v="1598149.77"/>
    <n v="1598.1497999999999"/>
    <n v="1055217.03"/>
    <n v="0.60231015553522416"/>
    <n v="1055.2170000000001"/>
    <x v="0"/>
  </r>
  <r>
    <s v="C6350"/>
    <s v="Asia"/>
    <s v="Philippines"/>
    <s v="Cereales"/>
    <s v="Online"/>
    <s v="Baja"/>
    <d v="2022-07-15T00:00:00"/>
    <n v="7"/>
    <x v="6"/>
    <n v="635036218"/>
    <d v="2022-07-31T00:00:00"/>
    <n v="16"/>
    <n v="184"/>
    <n v="205.7"/>
    <n v="117.11"/>
    <n v="37848.800000000003"/>
    <n v="88.59"/>
    <n v="37.848799999999997"/>
    <n v="21548.240000000002"/>
    <n v="21.548200000000001"/>
    <n v="16300.56"/>
    <n v="0.56932425862907154"/>
    <n v="16.300599999999999"/>
    <x v="1"/>
  </r>
  <r>
    <s v="C8856"/>
    <s v="Australia y Oceanía"/>
    <s v="Papua New Guinea"/>
    <s v="Cárnicos"/>
    <s v="Offline"/>
    <s v="Baja"/>
    <d v="2022-10-31T00:00:00"/>
    <n v="10"/>
    <x v="0"/>
    <n v="885696589"/>
    <d v="2022-11-11T00:00:00"/>
    <n v="11"/>
    <n v="6158"/>
    <n v="421.89"/>
    <n v="364.69"/>
    <n v="2597998.62"/>
    <n v="57.2"/>
    <n v="2597.9985999999999"/>
    <n v="2245761.02"/>
    <n v="2245.761"/>
    <n v="352237.6"/>
    <n v="0.86441963544999867"/>
    <n v="352.23759999999999"/>
    <x v="1"/>
  </r>
  <r>
    <s v="C1172"/>
    <s v="África"/>
    <s v="Liberia"/>
    <s v="Verduras"/>
    <s v="Offline"/>
    <s v="Baja"/>
    <d v="2021-02-14T00:00:00"/>
    <n v="2"/>
    <x v="4"/>
    <n v="117223966"/>
    <d v="2021-02-25T00:00:00"/>
    <n v="11"/>
    <n v="8031"/>
    <n v="154.06"/>
    <n v="90.93"/>
    <n v="1237255.8600000001"/>
    <n v="63.13"/>
    <n v="1237.2559000000001"/>
    <n v="730258.83"/>
    <n v="730.25879999999995"/>
    <n v="506997.03"/>
    <n v="0.59022458782292608"/>
    <n v="506.99700000000001"/>
    <x v="2"/>
  </r>
  <r>
    <s v="C8296"/>
    <s v="África"/>
    <s v="Iran"/>
    <s v="Ropa"/>
    <s v="Offline"/>
    <s v="Alta"/>
    <d v="2020-12-16T00:00:00"/>
    <n v="12"/>
    <x v="11"/>
    <n v="829667174"/>
    <d v="2021-01-09T00:00:00"/>
    <n v="24"/>
    <n v="5809"/>
    <n v="109.28"/>
    <n v="35.840000000000003"/>
    <n v="634807.52"/>
    <n v="73.44"/>
    <n v="634.8075"/>
    <n v="208194.56"/>
    <n v="208.19460000000001"/>
    <n v="426612.96"/>
    <n v="0.32796486090775989"/>
    <n v="426.613"/>
    <x v="0"/>
  </r>
  <r>
    <s v="C6433"/>
    <s v="Centroamérica y Caribe"/>
    <s v="Guatemala"/>
    <s v="Bebida"/>
    <s v="Offline"/>
    <s v="Crítica"/>
    <d v="2020-07-28T00:00:00"/>
    <n v="7"/>
    <x v="6"/>
    <n v="643387544"/>
    <d v="2020-08-20T00:00:00"/>
    <n v="23"/>
    <n v="1527"/>
    <n v="47.45"/>
    <n v="31.79"/>
    <n v="72456.149999999994"/>
    <n v="15.66"/>
    <n v="72.456199999999995"/>
    <n v="48543.33"/>
    <n v="48.543300000000002"/>
    <n v="23912.82"/>
    <n v="0.66996838777660694"/>
    <n v="23.912800000000001"/>
    <x v="0"/>
  </r>
  <r>
    <s v="C8490"/>
    <s v="Australia y Oceanía"/>
    <s v="Tuvalu"/>
    <s v="Snacks"/>
    <s v="Offline"/>
    <s v="Baja"/>
    <d v="2020-01-09T00:00:00"/>
    <n v="1"/>
    <x v="1"/>
    <n v="849058902"/>
    <d v="2020-01-25T00:00:00"/>
    <n v="16"/>
    <n v="4252"/>
    <n v="152.58000000000001"/>
    <n v="97.44"/>
    <n v="648770.16"/>
    <n v="55.14"/>
    <n v="648.77020000000005"/>
    <n v="414314.88"/>
    <n v="414.31490000000002"/>
    <n v="234455.28"/>
    <n v="0.63861580810066854"/>
    <n v="234.45529999999999"/>
    <x v="0"/>
  </r>
  <r>
    <s v="C5576"/>
    <s v="Asia"/>
    <s v="Philippines"/>
    <s v="Material de oficina"/>
    <s v="Offline"/>
    <s v="Baja"/>
    <d v="2022-08-19T00:00:00"/>
    <n v="8"/>
    <x v="10"/>
    <n v="557667577"/>
    <d v="2022-09-15T00:00:00"/>
    <n v="27"/>
    <n v="5083"/>
    <n v="651.21"/>
    <n v="524.96"/>
    <n v="3310100.43"/>
    <n v="126.25"/>
    <n v="3310.1003999999998"/>
    <n v="2668371.6800000002"/>
    <n v="2668.3717000000001"/>
    <n v="641728.75"/>
    <n v="0.80613012699436437"/>
    <n v="641.7287"/>
    <x v="1"/>
  </r>
  <r>
    <s v="C7505"/>
    <s v="Asia"/>
    <s v="Singapore"/>
    <s v="Ropa"/>
    <s v="Offline"/>
    <s v="Crítica"/>
    <d v="2022-02-15T00:00:00"/>
    <n v="2"/>
    <x v="4"/>
    <n v="750512397"/>
    <d v="2022-03-04T00:00:00"/>
    <n v="17"/>
    <n v="2151"/>
    <n v="109.28"/>
    <n v="35.840000000000003"/>
    <n v="235061.28"/>
    <n v="73.44"/>
    <n v="235.06129999999999"/>
    <n v="77091.839999999997"/>
    <n v="77.091800000000006"/>
    <n v="157969.44"/>
    <n v="0.32796486090775989"/>
    <n v="157.96940000000001"/>
    <x v="1"/>
  </r>
  <r>
    <s v="C2292"/>
    <s v="Asia"/>
    <s v="Laos"/>
    <s v="Verduras"/>
    <s v="Online"/>
    <s v="Media"/>
    <d v="2021-03-13T00:00:00"/>
    <n v="3"/>
    <x v="5"/>
    <n v="229204690"/>
    <d v="2021-03-25T00:00:00"/>
    <n v="12"/>
    <n v="5616"/>
    <n v="154.06"/>
    <n v="90.93"/>
    <n v="865200.96"/>
    <n v="63.13"/>
    <n v="865.20100000000002"/>
    <n v="510662.88"/>
    <n v="510.66289999999998"/>
    <n v="354538.08"/>
    <n v="0.59022458782292619"/>
    <n v="354.53809999999999"/>
    <x v="2"/>
  </r>
  <r>
    <s v="C5656"/>
    <s v="Europa"/>
    <s v="Montenegro"/>
    <s v="Frutas"/>
    <s v="Offline"/>
    <s v="Alta"/>
    <d v="2021-07-10T00:00:00"/>
    <n v="7"/>
    <x v="6"/>
    <n v="565668284"/>
    <d v="2021-08-03T00:00:00"/>
    <n v="24"/>
    <n v="2671"/>
    <n v="9.33"/>
    <n v="6.92"/>
    <n v="24920.43"/>
    <n v="2.41"/>
    <n v="24.920400000000001"/>
    <n v="18483.32"/>
    <n v="18.4833"/>
    <n v="6437.11"/>
    <n v="0.74169346195069663"/>
    <n v="6.4371"/>
    <x v="2"/>
  </r>
  <r>
    <s v="C2521"/>
    <s v="Centroamérica y Caribe"/>
    <s v="Barbados"/>
    <s v="Snacks"/>
    <s v="Offline"/>
    <s v="Media"/>
    <d v="2022-04-23T00:00:00"/>
    <n v="4"/>
    <x v="8"/>
    <n v="252139508"/>
    <d v="2022-05-23T00:00:00"/>
    <n v="30"/>
    <n v="2538"/>
    <n v="152.58000000000001"/>
    <n v="97.44"/>
    <n v="387248.04"/>
    <n v="55.14"/>
    <n v="387.24799999999999"/>
    <n v="247302.72"/>
    <n v="247.30269999999999"/>
    <n v="139945.32"/>
    <n v="0.63861580810066843"/>
    <n v="139.9453"/>
    <x v="1"/>
  </r>
  <r>
    <s v="C5511"/>
    <s v="África"/>
    <s v="Egypt"/>
    <s v="Snacks"/>
    <s v="Offline"/>
    <s v="Alta"/>
    <d v="2021-10-01T00:00:00"/>
    <n v="10"/>
    <x v="0"/>
    <n v="551167190"/>
    <d v="2021-11-13T00:00:00"/>
    <n v="43"/>
    <n v="1474"/>
    <n v="152.58000000000001"/>
    <n v="97.44"/>
    <n v="224902.92"/>
    <n v="55.14"/>
    <n v="224.90289999999999"/>
    <n v="143626.56"/>
    <n v="143.6266"/>
    <n v="81276.36"/>
    <n v="0.63861580810066831"/>
    <n v="81.276399999999995"/>
    <x v="2"/>
  </r>
  <r>
    <s v="C5456"/>
    <s v="África"/>
    <s v="Sudan"/>
    <s v="Doméstico"/>
    <s v="Offline"/>
    <s v="Crítica"/>
    <d v="2021-04-16T00:00:00"/>
    <n v="4"/>
    <x v="8"/>
    <n v="545612657"/>
    <d v="2021-05-29T00:00:00"/>
    <n v="43"/>
    <n v="7765"/>
    <n v="668.27"/>
    <n v="502.54"/>
    <n v="5189116.55"/>
    <n v="165.73"/>
    <n v="5189.1165000000001"/>
    <n v="3902223.1"/>
    <n v="3902.2231000000002"/>
    <n v="1286893.45"/>
    <n v="0.75200143654510909"/>
    <n v="1286.8933999999999"/>
    <x v="2"/>
  </r>
  <r>
    <s v="C3537"/>
    <s v="Centroamérica y Caribe"/>
    <s v="Cuba"/>
    <s v="Cuidado personal"/>
    <s v="Online"/>
    <s v="Baja"/>
    <d v="2022-09-30T00:00:00"/>
    <n v="9"/>
    <x v="3"/>
    <n v="353764760"/>
    <d v="2022-10-27T00:00:00"/>
    <n v="27"/>
    <n v="5709"/>
    <n v="81.73"/>
    <n v="56.67"/>
    <n v="466596.57"/>
    <n v="25.06"/>
    <n v="466.59660000000002"/>
    <n v="323529.03000000003"/>
    <n v="323.529"/>
    <n v="143067.54"/>
    <n v="0.69338064358252793"/>
    <n v="143.0675"/>
    <x v="1"/>
  </r>
  <r>
    <s v="C4847"/>
    <s v="África"/>
    <s v="Ghana"/>
    <s v="Frutas"/>
    <s v="Offline"/>
    <s v="Media"/>
    <d v="2022-06-05T00:00:00"/>
    <n v="6"/>
    <x v="9"/>
    <n v="484756553"/>
    <d v="2022-06-14T00:00:00"/>
    <n v="9"/>
    <n v="9091"/>
    <n v="9.33"/>
    <n v="6.92"/>
    <n v="84819.03"/>
    <n v="2.41"/>
    <n v="84.819000000000003"/>
    <n v="62909.72"/>
    <n v="62.909700000000001"/>
    <n v="21909.31"/>
    <n v="0.74169346195069674"/>
    <n v="21.909300000000002"/>
    <x v="1"/>
  </r>
  <r>
    <s v="C9457"/>
    <s v="Europa"/>
    <s v="Poland"/>
    <s v="Bebida"/>
    <s v="Online"/>
    <s v="Media"/>
    <d v="2020-07-30T00:00:00"/>
    <n v="7"/>
    <x v="6"/>
    <n v="945736443"/>
    <d v="2020-08-20T00:00:00"/>
    <n v="21"/>
    <n v="3285"/>
    <n v="47.45"/>
    <n v="31.79"/>
    <n v="155873.25"/>
    <n v="15.66"/>
    <n v="155.8733"/>
    <n v="104430.15"/>
    <n v="104.4301"/>
    <n v="51443.1"/>
    <n v="0.66996838777660683"/>
    <n v="51.443100000000001"/>
    <x v="0"/>
  </r>
  <r>
    <s v="C2711"/>
    <s v="África"/>
    <s v="Saudi Arabia"/>
    <s v="Bebida"/>
    <s v="Offline"/>
    <s v="Baja"/>
    <d v="2022-02-02T00:00:00"/>
    <n v="2"/>
    <x v="4"/>
    <n v="271128261"/>
    <d v="2022-03-07T00:00:00"/>
    <n v="33"/>
    <n v="1732"/>
    <n v="47.45"/>
    <n v="31.79"/>
    <n v="82183.399999999994"/>
    <n v="15.66"/>
    <n v="82.183400000000006"/>
    <n v="55060.28"/>
    <n v="55.060299999999998"/>
    <n v="27123.119999999999"/>
    <n v="0.66996838777660694"/>
    <n v="27.123100000000001"/>
    <x v="1"/>
  </r>
  <r>
    <s v="C2156"/>
    <s v="Centroamérica y Caribe"/>
    <s v="Barbados"/>
    <s v="Alimento infantil"/>
    <s v="Offline"/>
    <s v="Baja"/>
    <d v="2020-10-26T00:00:00"/>
    <n v="10"/>
    <x v="0"/>
    <n v="215668332"/>
    <d v="2020-11-21T00:00:00"/>
    <n v="26"/>
    <n v="9907"/>
    <n v="255.28"/>
    <n v="159.41999999999999"/>
    <n v="2529058.96"/>
    <n v="95.86"/>
    <n v="2529.0590000000002"/>
    <n v="1579373.94"/>
    <n v="1579.3739"/>
    <n v="949685.02"/>
    <n v="0.62449075524913822"/>
    <n v="949.68499999999995"/>
    <x v="0"/>
  </r>
  <r>
    <s v="C8044"/>
    <s v="Europa"/>
    <s v="Bosnia and Herzegovina"/>
    <s v="Frutas"/>
    <s v="Online"/>
    <s v="Alta"/>
    <d v="2021-01-09T00:00:00"/>
    <n v="1"/>
    <x v="1"/>
    <n v="804405486"/>
    <d v="2021-02-01T00:00:00"/>
    <n v="23"/>
    <n v="314"/>
    <n v="9.33"/>
    <n v="6.92"/>
    <n v="2929.62"/>
    <n v="2.41"/>
    <n v="2.9296000000000002"/>
    <n v="2172.88"/>
    <n v="2.1728999999999998"/>
    <n v="756.74"/>
    <n v="0.74169346195069674"/>
    <n v="0.75670000000000004"/>
    <x v="2"/>
  </r>
  <r>
    <s v="C7662"/>
    <s v="Europa"/>
    <s v="Latvia"/>
    <s v="Doméstico"/>
    <s v="Offline"/>
    <s v="Crítica"/>
    <d v="2020-08-15T00:00:00"/>
    <n v="8"/>
    <x v="10"/>
    <n v="766228854"/>
    <d v="2020-10-03T00:00:00"/>
    <n v="49"/>
    <n v="3000"/>
    <n v="668.27"/>
    <n v="502.54"/>
    <n v="2004810"/>
    <n v="165.73"/>
    <n v="2004.81"/>
    <n v="1507620"/>
    <n v="1507.62"/>
    <n v="497190"/>
    <n v="0.75200143654510898"/>
    <n v="497.19"/>
    <x v="0"/>
  </r>
  <r>
    <s v="C9909"/>
    <s v="Australia y Oceanía"/>
    <s v="Australia"/>
    <s v="Frutas"/>
    <s v="Online"/>
    <s v="Media"/>
    <d v="2021-12-21T00:00:00"/>
    <n v="12"/>
    <x v="11"/>
    <n v="990975224"/>
    <d v="2022-01-27T00:00:00"/>
    <n v="37"/>
    <n v="445"/>
    <n v="9.33"/>
    <n v="6.92"/>
    <n v="4151.8500000000004"/>
    <n v="2.41"/>
    <n v="4.1519000000000004"/>
    <n v="3079.4"/>
    <n v="3.0794000000000001"/>
    <n v="1072.45"/>
    <n v="0.74169346195069663"/>
    <n v="1.0725"/>
    <x v="2"/>
  </r>
  <r>
    <s v="C8632"/>
    <s v="África"/>
    <s v="Jordan"/>
    <s v="Cereales"/>
    <s v="Online"/>
    <s v="Media"/>
    <d v="2020-02-20T00:00:00"/>
    <n v="2"/>
    <x v="4"/>
    <n v="863238990"/>
    <d v="2020-04-03T00:00:00"/>
    <n v="43"/>
    <n v="455"/>
    <n v="205.7"/>
    <n v="117.11"/>
    <n v="93593.5"/>
    <n v="88.59"/>
    <n v="93.593500000000006"/>
    <n v="53285.05"/>
    <n v="53.2851"/>
    <n v="40308.449999999997"/>
    <n v="0.56932425862907143"/>
    <n v="40.308500000000002"/>
    <x v="0"/>
  </r>
  <r>
    <s v="C3096"/>
    <s v="Europa"/>
    <s v="United Kingdom"/>
    <s v="Cuidado personal"/>
    <s v="Offline"/>
    <s v="Media"/>
    <d v="2021-05-22T00:00:00"/>
    <n v="5"/>
    <x v="7"/>
    <n v="309631478"/>
    <d v="2021-05-27T00:00:00"/>
    <n v="5"/>
    <n v="5690"/>
    <n v="81.73"/>
    <n v="56.67"/>
    <n v="465043.7"/>
    <n v="25.06"/>
    <n v="465.0437"/>
    <n v="322452.3"/>
    <n v="322.45229999999998"/>
    <n v="142591.4"/>
    <n v="0.69338064358252782"/>
    <n v="142.59139999999999"/>
    <x v="2"/>
  </r>
  <r>
    <s v="C2270"/>
    <s v="Centroamérica y Caribe"/>
    <s v="Haiti"/>
    <s v="Verduras"/>
    <s v="Offline"/>
    <s v="Baja"/>
    <d v="2022-05-24T00:00:00"/>
    <n v="5"/>
    <x v="7"/>
    <n v="227076518"/>
    <d v="2022-07-13T00:00:00"/>
    <n v="50"/>
    <n v="5843"/>
    <n v="154.06"/>
    <n v="90.93"/>
    <n v="900172.58"/>
    <n v="63.13"/>
    <n v="900.17259999999999"/>
    <n v="531303.99"/>
    <n v="531.30399999999997"/>
    <n v="368868.59"/>
    <n v="0.59022458782292619"/>
    <n v="368.86860000000001"/>
    <x v="1"/>
  </r>
  <r>
    <s v="C2328"/>
    <s v="Asia"/>
    <s v="South Korea"/>
    <s v="Cuidado personal"/>
    <s v="Online"/>
    <s v="Crítica"/>
    <d v="2020-03-23T00:00:00"/>
    <n v="3"/>
    <x v="5"/>
    <n v="232810437"/>
    <d v="2020-04-06T00:00:00"/>
    <n v="14"/>
    <n v="2637"/>
    <n v="81.73"/>
    <n v="56.67"/>
    <n v="215522.01"/>
    <n v="25.06"/>
    <n v="215.52199999999999"/>
    <n v="149438.79"/>
    <n v="149.43879999999999"/>
    <n v="66083.22"/>
    <n v="0.69338064358252782"/>
    <n v="66.083200000000005"/>
    <x v="0"/>
  </r>
  <r>
    <s v="C9143"/>
    <s v="África"/>
    <s v="Niger"/>
    <s v="Bebida"/>
    <s v="Online"/>
    <s v="Crítica"/>
    <d v="2022-05-10T00:00:00"/>
    <n v="5"/>
    <x v="7"/>
    <n v="914382064"/>
    <d v="2022-06-06T00:00:00"/>
    <n v="27"/>
    <n v="4827"/>
    <n v="47.45"/>
    <n v="31.79"/>
    <n v="229041.15"/>
    <n v="15.66"/>
    <n v="229.0412"/>
    <n v="153450.32999999999"/>
    <n v="153.4503"/>
    <n v="75590.820000000007"/>
    <n v="0.66996838777660683"/>
    <n v="75.590800000000002"/>
    <x v="1"/>
  </r>
  <r>
    <s v="C6796"/>
    <s v="África"/>
    <s v="Mozambique"/>
    <s v="Verduras"/>
    <s v="Online"/>
    <s v="Crítica"/>
    <d v="2022-05-17T00:00:00"/>
    <n v="5"/>
    <x v="7"/>
    <n v="679652726"/>
    <d v="2022-06-13T00:00:00"/>
    <n v="27"/>
    <n v="3200"/>
    <n v="154.06"/>
    <n v="90.93"/>
    <n v="492992"/>
    <n v="63.13"/>
    <n v="492.99200000000002"/>
    <n v="290976"/>
    <n v="290.976"/>
    <n v="202016"/>
    <n v="0.59022458782292608"/>
    <n v="202.01599999999999"/>
    <x v="1"/>
  </r>
  <r>
    <s v="C8942"/>
    <s v="Europa"/>
    <s v="Iceland"/>
    <s v="Frutas"/>
    <s v="Online"/>
    <s v="Media"/>
    <d v="2021-01-08T00:00:00"/>
    <n v="1"/>
    <x v="1"/>
    <n v="894298970"/>
    <d v="2021-01-26T00:00:00"/>
    <n v="18"/>
    <n v="1793"/>
    <n v="9.33"/>
    <n v="6.92"/>
    <n v="16728.689999999999"/>
    <n v="2.41"/>
    <n v="16.7287"/>
    <n v="12407.56"/>
    <n v="12.4076"/>
    <n v="4321.13"/>
    <n v="0.74169346195069663"/>
    <n v="4.3211000000000004"/>
    <x v="2"/>
  </r>
  <r>
    <s v="C3109"/>
    <s v="Centroamérica y Caribe"/>
    <s v="Panama"/>
    <s v="Bebida"/>
    <s v="Online"/>
    <s v="Baja"/>
    <d v="2021-09-10T00:00:00"/>
    <n v="9"/>
    <x v="3"/>
    <n v="310959708"/>
    <d v="2021-10-12T00:00:00"/>
    <n v="32"/>
    <n v="8743"/>
    <n v="47.45"/>
    <n v="31.79"/>
    <n v="414855.35"/>
    <n v="15.66"/>
    <n v="414.85539999999997"/>
    <n v="277939.96999999997"/>
    <n v="277.94"/>
    <n v="136915.38"/>
    <n v="0.66996838777660683"/>
    <n v="136.91540000000001"/>
    <x v="2"/>
  </r>
  <r>
    <s v="C3458"/>
    <s v="Europa"/>
    <s v="Switzerland"/>
    <s v="Bebida"/>
    <s v="Offline"/>
    <s v="Baja"/>
    <d v="2021-06-27T00:00:00"/>
    <n v="6"/>
    <x v="9"/>
    <n v="345889794"/>
    <d v="2021-07-25T00:00:00"/>
    <n v="28"/>
    <n v="5331"/>
    <n v="47.45"/>
    <n v="31.79"/>
    <n v="252955.95"/>
    <n v="15.66"/>
    <n v="252.95599999999999"/>
    <n v="169472.49"/>
    <n v="169.4725"/>
    <n v="83483.460000000006"/>
    <n v="0.66996838777660694"/>
    <n v="83.483500000000006"/>
    <x v="2"/>
  </r>
  <r>
    <s v="C6585"/>
    <s v="África"/>
    <s v="Mauritius "/>
    <s v="Frutas"/>
    <s v="Online"/>
    <s v="Alta"/>
    <d v="2020-04-15T00:00:00"/>
    <n v="4"/>
    <x v="8"/>
    <n v="658513057"/>
    <d v="2020-05-23T00:00:00"/>
    <n v="38"/>
    <n v="7502"/>
    <n v="9.33"/>
    <n v="6.92"/>
    <n v="69993.66"/>
    <n v="2.41"/>
    <n v="69.993700000000004"/>
    <n v="51913.84"/>
    <n v="51.913800000000002"/>
    <n v="18079.82"/>
    <n v="0.74169346195069652"/>
    <n v="18.079799999999999"/>
    <x v="0"/>
  </r>
  <r>
    <s v="C5285"/>
    <s v="Europa"/>
    <s v="Andorra"/>
    <s v="Material de oficina"/>
    <s v="Online"/>
    <s v="Media"/>
    <d v="2021-03-28T00:00:00"/>
    <n v="3"/>
    <x v="5"/>
    <n v="528565824"/>
    <d v="2021-04-03T00:00:00"/>
    <n v="6"/>
    <n v="3228"/>
    <n v="651.21"/>
    <n v="524.96"/>
    <n v="2102105.88"/>
    <n v="126.25"/>
    <n v="2102.1059"/>
    <n v="1694570.88"/>
    <n v="1694.5708999999999"/>
    <n v="407535"/>
    <n v="0.80613012699436437"/>
    <n v="407.53500000000003"/>
    <x v="2"/>
  </r>
  <r>
    <s v="C2060"/>
    <s v="Asia"/>
    <s v="Bangladesh"/>
    <s v="Material de oficina"/>
    <s v="Online"/>
    <s v="Alta"/>
    <d v="2020-09-28T00:00:00"/>
    <n v="9"/>
    <x v="3"/>
    <n v="206096923"/>
    <d v="2020-10-15T00:00:00"/>
    <n v="17"/>
    <n v="7514"/>
    <n v="651.21"/>
    <n v="524.96"/>
    <n v="4893191.9400000004"/>
    <n v="126.25"/>
    <n v="4893.1918999999998"/>
    <n v="3944549.44"/>
    <n v="3944.5493999999999"/>
    <n v="948642.5"/>
    <n v="0.80613012699436426"/>
    <n v="948.64250000000004"/>
    <x v="0"/>
  </r>
  <r>
    <s v="C4614"/>
    <s v="Australia y Oceanía"/>
    <s v="Tonga"/>
    <s v="Ropa"/>
    <s v="Online"/>
    <s v="Baja"/>
    <d v="2021-04-25T00:00:00"/>
    <n v="4"/>
    <x v="8"/>
    <n v="461467683"/>
    <d v="2021-05-11T00:00:00"/>
    <n v="16"/>
    <n v="7397"/>
    <n v="109.28"/>
    <n v="35.840000000000003"/>
    <n v="808344.16"/>
    <n v="73.44"/>
    <n v="808.3442"/>
    <n v="265108.47999999998"/>
    <n v="265.10849999999999"/>
    <n v="543235.68000000005"/>
    <n v="0.32796486090775995"/>
    <n v="543.23569999999995"/>
    <x v="2"/>
  </r>
  <r>
    <s v="C2887"/>
    <s v="África"/>
    <s v="Israel"/>
    <s v="Verduras"/>
    <s v="Online"/>
    <s v="Media"/>
    <d v="2020-08-10T00:00:00"/>
    <n v="8"/>
    <x v="10"/>
    <n v="288735997"/>
    <d v="2020-09-14T00:00:00"/>
    <n v="35"/>
    <n v="2253"/>
    <n v="154.06"/>
    <n v="90.93"/>
    <n v="347097.18"/>
    <n v="63.13"/>
    <n v="347.09719999999999"/>
    <n v="204865.29"/>
    <n v="204.86529999999999"/>
    <n v="142231.89000000001"/>
    <n v="0.59022458782292619"/>
    <n v="142.2319"/>
    <x v="0"/>
  </r>
  <r>
    <s v="C8529"/>
    <s v="Europa"/>
    <s v="France"/>
    <s v="Cuidado personal"/>
    <s v="Offline"/>
    <s v="Crítica"/>
    <d v="2022-02-03T00:00:00"/>
    <n v="2"/>
    <x v="4"/>
    <n v="852918708"/>
    <d v="2022-03-14T00:00:00"/>
    <n v="39"/>
    <n v="6454"/>
    <n v="81.73"/>
    <n v="56.67"/>
    <n v="527485.42000000004"/>
    <n v="25.06"/>
    <n v="527.48540000000003"/>
    <n v="365748.18"/>
    <n v="365.7482"/>
    <n v="161737.24"/>
    <n v="0.69338064358252771"/>
    <n v="161.7372"/>
    <x v="1"/>
  </r>
  <r>
    <s v="C3795"/>
    <s v="África"/>
    <s v="Benin"/>
    <s v="Snacks"/>
    <s v="Offline"/>
    <s v="Crítica"/>
    <d v="2021-08-03T00:00:00"/>
    <n v="8"/>
    <x v="10"/>
    <n v="379511392"/>
    <d v="2021-08-03T00:00:00"/>
    <n v="0"/>
    <n v="4709"/>
    <n v="152.58000000000001"/>
    <n v="97.44"/>
    <n v="718499.22"/>
    <n v="55.14"/>
    <n v="718.49919999999997"/>
    <n v="458844.96"/>
    <n v="458.84500000000003"/>
    <n v="259654.26"/>
    <n v="0.63861580810066843"/>
    <n v="259.65429999999998"/>
    <x v="2"/>
  </r>
  <r>
    <s v="C4279"/>
    <s v="Europa"/>
    <s v="Slovakia"/>
    <s v="Frutas"/>
    <s v="Offline"/>
    <s v="Alta"/>
    <d v="2021-09-21T00:00:00"/>
    <n v="9"/>
    <x v="3"/>
    <n v="427934491"/>
    <d v="2021-10-04T00:00:00"/>
    <n v="13"/>
    <n v="4180"/>
    <n v="9.33"/>
    <n v="6.92"/>
    <n v="38999.4"/>
    <n v="2.41"/>
    <n v="38.999400000000001"/>
    <n v="28925.599999999999"/>
    <n v="28.925599999999999"/>
    <n v="10073.799999999999"/>
    <n v="0.74169346195069663"/>
    <n v="10.0738"/>
    <x v="2"/>
  </r>
  <r>
    <s v="C7045"/>
    <s v="Asia"/>
    <s v="Laos"/>
    <s v="Doméstico"/>
    <s v="Offline"/>
    <s v="Alta"/>
    <d v="2022-08-13T00:00:00"/>
    <n v="8"/>
    <x v="10"/>
    <n v="704550063"/>
    <d v="2022-08-18T00:00:00"/>
    <n v="5"/>
    <n v="875"/>
    <n v="668.27"/>
    <n v="502.54"/>
    <n v="584736.25"/>
    <n v="165.73"/>
    <n v="584.73630000000003"/>
    <n v="439722.5"/>
    <n v="439.72250000000003"/>
    <n v="145013.75"/>
    <n v="0.75200143654510898"/>
    <n v="145.0137"/>
    <x v="1"/>
  </r>
  <r>
    <s v="C3531"/>
    <s v="Australia y Oceanía"/>
    <s v="Nauru"/>
    <s v="Cárnicos"/>
    <s v="Online"/>
    <s v="Crítica"/>
    <d v="2022-01-16T00:00:00"/>
    <n v="1"/>
    <x v="1"/>
    <n v="353145921"/>
    <d v="2022-02-23T00:00:00"/>
    <n v="38"/>
    <n v="2580"/>
    <n v="421.89"/>
    <n v="364.69"/>
    <n v="1088476.2"/>
    <n v="57.2"/>
    <n v="1088.4762000000001"/>
    <n v="940900.2"/>
    <n v="940.90020000000004"/>
    <n v="147576"/>
    <n v="0.86441963544999867"/>
    <n v="147.57599999999999"/>
    <x v="1"/>
  </r>
  <r>
    <s v="C7768"/>
    <s v="África"/>
    <s v="Benin"/>
    <s v="Snacks"/>
    <s v="Online"/>
    <s v="Media"/>
    <d v="2021-11-09T00:00:00"/>
    <n v="11"/>
    <x v="2"/>
    <n v="776895892"/>
    <d v="2021-11-09T00:00:00"/>
    <n v="0"/>
    <n v="9614"/>
    <n v="152.58000000000001"/>
    <n v="97.44"/>
    <n v="1466904.12"/>
    <n v="55.14"/>
    <n v="1466.9041"/>
    <n v="936788.16"/>
    <n v="936.78819999999996"/>
    <n v="530115.96"/>
    <n v="0.63861580810066843"/>
    <n v="530.11599999999999"/>
    <x v="2"/>
  </r>
  <r>
    <s v="C2992"/>
    <s v="Centroamérica y Caribe"/>
    <s v="Guatemala"/>
    <s v="Verduras"/>
    <s v="Online"/>
    <s v="Crítica"/>
    <d v="2021-06-14T00:00:00"/>
    <n v="6"/>
    <x v="9"/>
    <n v="299286305"/>
    <d v="2021-08-03T00:00:00"/>
    <n v="50"/>
    <n v="4323"/>
    <n v="154.06"/>
    <n v="90.93"/>
    <n v="666001.38"/>
    <n v="63.13"/>
    <n v="666.00139999999999"/>
    <n v="393090.39"/>
    <n v="393.09039999999999"/>
    <n v="272910.99"/>
    <n v="0.59022458782292608"/>
    <n v="272.911"/>
    <x v="2"/>
  </r>
  <r>
    <s v="C9141"/>
    <s v="Centroamérica y Caribe"/>
    <s v="Belize"/>
    <s v="Snacks"/>
    <s v="Online"/>
    <s v="Alta"/>
    <d v="2022-01-17T00:00:00"/>
    <n v="1"/>
    <x v="1"/>
    <n v="914115989"/>
    <d v="2022-02-12T00:00:00"/>
    <n v="26"/>
    <n v="6090"/>
    <n v="152.58000000000001"/>
    <n v="97.44"/>
    <n v="929212.2"/>
    <n v="55.14"/>
    <n v="929.21220000000005"/>
    <n v="593409.6"/>
    <n v="593.40959999999995"/>
    <n v="335802.6"/>
    <n v="0.63861580810066843"/>
    <n v="335.80259999999998"/>
    <x v="1"/>
  </r>
  <r>
    <s v="C6354"/>
    <s v="África"/>
    <s v="Tunisia "/>
    <s v="Alimento infantil"/>
    <s v="Offline"/>
    <s v="Crítica"/>
    <d v="2022-05-30T00:00:00"/>
    <n v="5"/>
    <x v="7"/>
    <n v="635496270"/>
    <d v="2022-07-05T00:00:00"/>
    <n v="36"/>
    <n v="6323"/>
    <n v="255.28"/>
    <n v="159.41999999999999"/>
    <n v="1614135.44"/>
    <n v="95.86"/>
    <n v="1614.1353999999999"/>
    <n v="1008012.66"/>
    <n v="1008.0127"/>
    <n v="606122.78"/>
    <n v="0.62449075524913811"/>
    <n v="606.12279999999998"/>
    <x v="1"/>
  </r>
  <r>
    <s v="C2478"/>
    <s v="África"/>
    <s v="Republic of the Congo"/>
    <s v="Cárnicos"/>
    <s v="Offline"/>
    <s v="Alta"/>
    <d v="2020-04-13T00:00:00"/>
    <n v="4"/>
    <x v="8"/>
    <n v="247850978"/>
    <d v="2020-05-08T00:00:00"/>
    <n v="25"/>
    <n v="3467"/>
    <n v="421.89"/>
    <n v="364.69"/>
    <n v="1462692.63"/>
    <n v="57.2"/>
    <n v="1462.6926000000001"/>
    <n v="1264380.23"/>
    <n v="1264.3802000000001"/>
    <n v="198312.4"/>
    <n v="0.86441963544999889"/>
    <n v="198.3124"/>
    <x v="0"/>
  </r>
  <r>
    <s v="C8347"/>
    <s v="Europa"/>
    <s v="Albania"/>
    <s v="Verduras"/>
    <s v="Offline"/>
    <s v="Baja"/>
    <d v="2020-02-11T00:00:00"/>
    <n v="2"/>
    <x v="4"/>
    <n v="834741485"/>
    <d v="2020-02-17T00:00:00"/>
    <n v="6"/>
    <n v="7410"/>
    <n v="154.06"/>
    <n v="90.93"/>
    <n v="1141584.6000000001"/>
    <n v="63.13"/>
    <n v="1141.5845999999999"/>
    <n v="673791.3"/>
    <n v="673.79129999999998"/>
    <n v="467793.3"/>
    <n v="0.59022458782292619"/>
    <n v="467.79329999999999"/>
    <x v="0"/>
  </r>
  <r>
    <s v="C5796"/>
    <s v="Australia y Oceanía"/>
    <s v="Palau"/>
    <s v="Cárnicos"/>
    <s v="Online"/>
    <s v="Baja"/>
    <d v="2022-06-02T00:00:00"/>
    <n v="6"/>
    <x v="9"/>
    <n v="579687440"/>
    <d v="2022-06-05T00:00:00"/>
    <n v="3"/>
    <n v="1250"/>
    <n v="421.89"/>
    <n v="364.69"/>
    <n v="527362.5"/>
    <n v="57.2"/>
    <n v="527.36249999999995"/>
    <n v="455862.5"/>
    <n v="455.86250000000001"/>
    <n v="71500"/>
    <n v="0.86441963544999889"/>
    <n v="71.5"/>
    <x v="1"/>
  </r>
  <r>
    <s v="C4564"/>
    <s v="África"/>
    <s v="Angola"/>
    <s v="Cuidado personal"/>
    <s v="Online"/>
    <s v="Alta"/>
    <d v="2020-01-27T00:00:00"/>
    <n v="1"/>
    <x v="1"/>
    <n v="456428134"/>
    <d v="2020-03-06T00:00:00"/>
    <n v="39"/>
    <n v="6083"/>
    <n v="81.73"/>
    <n v="56.67"/>
    <n v="497163.59"/>
    <n v="25.06"/>
    <n v="497.16359999999997"/>
    <n v="344723.61"/>
    <n v="344.72359999999998"/>
    <n v="152439.98000000001"/>
    <n v="0.69338064358252782"/>
    <n v="152.44"/>
    <x v="0"/>
  </r>
  <r>
    <s v="C2509"/>
    <s v="África"/>
    <s v="Swaziland"/>
    <s v="Snacks"/>
    <s v="Offline"/>
    <s v="Media"/>
    <d v="2021-05-27T00:00:00"/>
    <n v="5"/>
    <x v="7"/>
    <n v="250949895"/>
    <d v="2021-06-19T00:00:00"/>
    <n v="23"/>
    <n v="505"/>
    <n v="152.58000000000001"/>
    <n v="97.44"/>
    <n v="77052.899999999994"/>
    <n v="55.14"/>
    <n v="77.052899999999994"/>
    <n v="49207.199999999997"/>
    <n v="49.2072"/>
    <n v="27845.7"/>
    <n v="0.63861580810066843"/>
    <n v="27.845700000000001"/>
    <x v="2"/>
  </r>
  <r>
    <s v="C7195"/>
    <s v="Centroamérica y Caribe"/>
    <s v="Barbados"/>
    <s v="Verduras"/>
    <s v="Online"/>
    <s v="Baja"/>
    <d v="2022-04-09T00:00:00"/>
    <n v="4"/>
    <x v="8"/>
    <n v="719551551"/>
    <d v="2022-04-14T00:00:00"/>
    <n v="5"/>
    <n v="149"/>
    <n v="154.06"/>
    <n v="90.93"/>
    <n v="22954.94"/>
    <n v="63.13"/>
    <n v="22.954899999999999"/>
    <n v="13548.57"/>
    <n v="13.5486"/>
    <n v="9406.3700000000008"/>
    <n v="0.59022458782292631"/>
    <n v="9.4063999999999997"/>
    <x v="1"/>
  </r>
  <r>
    <s v="C4388"/>
    <s v="Europa"/>
    <s v="Sweden"/>
    <s v="Cosméticos"/>
    <s v="Online"/>
    <s v="Crítica"/>
    <d v="2021-10-20T00:00:00"/>
    <n v="10"/>
    <x v="0"/>
    <n v="438844430"/>
    <d v="2021-12-07T00:00:00"/>
    <n v="48"/>
    <n v="2674"/>
    <n v="437.2"/>
    <n v="263.33"/>
    <n v="1169072.8"/>
    <n v="173.87"/>
    <n v="1169.0727999999999"/>
    <n v="704144.42"/>
    <n v="704.14440000000002"/>
    <n v="464928.38"/>
    <n v="0.60231015553522405"/>
    <n v="464.92840000000001"/>
    <x v="2"/>
  </r>
  <r>
    <s v="C7557"/>
    <s v="África"/>
    <s v="Zambia"/>
    <s v="Verduras"/>
    <s v="Online"/>
    <s v="Crítica"/>
    <d v="2020-12-15T00:00:00"/>
    <n v="12"/>
    <x v="11"/>
    <n v="755752360"/>
    <d v="2021-02-03T00:00:00"/>
    <n v="50"/>
    <n v="2773"/>
    <n v="154.06"/>
    <n v="90.93"/>
    <n v="427208.38"/>
    <n v="63.13"/>
    <n v="427.20839999999998"/>
    <n v="252148.89"/>
    <n v="252.1489"/>
    <n v="175059.49"/>
    <n v="0.59022458782292619"/>
    <n v="175.05950000000001"/>
    <x v="0"/>
  </r>
  <r>
    <s v="C8375"/>
    <s v="África"/>
    <s v="Sierra Leone"/>
    <s v="Ropa"/>
    <s v="Online"/>
    <s v="Crítica"/>
    <d v="2021-02-01T00:00:00"/>
    <n v="2"/>
    <x v="4"/>
    <n v="837511670"/>
    <d v="2021-02-28T00:00:00"/>
    <n v="27"/>
    <n v="7169"/>
    <n v="109.28"/>
    <n v="35.840000000000003"/>
    <n v="783428.32"/>
    <n v="73.44"/>
    <n v="783.42830000000004"/>
    <n v="256936.95999999999"/>
    <n v="256.93700000000001"/>
    <n v="526491.36"/>
    <n v="0.32796486090775984"/>
    <n v="526.4914"/>
    <x v="2"/>
  </r>
  <r>
    <s v="C8216"/>
    <s v="África"/>
    <s v="Sierra Leone"/>
    <s v="Cosméticos"/>
    <s v="Offline"/>
    <s v="Media"/>
    <d v="2022-07-12T00:00:00"/>
    <n v="7"/>
    <x v="6"/>
    <n v="821671187"/>
    <d v="2022-08-11T00:00:00"/>
    <n v="30"/>
    <n v="9619"/>
    <n v="437.2"/>
    <n v="263.33"/>
    <n v="4205426.8"/>
    <n v="173.87"/>
    <n v="4205.4268000000002"/>
    <n v="2532971.27"/>
    <n v="2532.9713000000002"/>
    <n v="1672455.53"/>
    <n v="0.60231015553522416"/>
    <n v="1672.4555"/>
    <x v="1"/>
  </r>
  <r>
    <s v="C4660"/>
    <s v="Europa"/>
    <s v="Andorra"/>
    <s v="Verduras"/>
    <s v="Online"/>
    <s v="Media"/>
    <d v="2020-04-17T00:00:00"/>
    <n v="4"/>
    <x v="8"/>
    <n v="466092240"/>
    <d v="2020-05-13T00:00:00"/>
    <n v="26"/>
    <n v="5906"/>
    <n v="154.06"/>
    <n v="90.93"/>
    <n v="909878.36"/>
    <n v="63.13"/>
    <n v="909.87840000000006"/>
    <n v="537032.57999999996"/>
    <n v="537.0326"/>
    <n v="372845.78"/>
    <n v="0.59022458782292619"/>
    <n v="372.8458"/>
    <x v="0"/>
  </r>
  <r>
    <s v="C4989"/>
    <s v="África"/>
    <s v="Seychelles "/>
    <s v="Alimento infantil"/>
    <s v="Offline"/>
    <s v="Media"/>
    <d v="2022-08-31T00:00:00"/>
    <n v="8"/>
    <x v="10"/>
    <n v="498948657"/>
    <d v="2022-09-16T00:00:00"/>
    <n v="16"/>
    <n v="8850"/>
    <n v="255.28"/>
    <n v="159.41999999999999"/>
    <n v="2259228"/>
    <n v="95.86"/>
    <n v="2259.2280000000001"/>
    <n v="1410867"/>
    <n v="1410.867"/>
    <n v="848361"/>
    <n v="0.62449075524913822"/>
    <n v="848.36099999999999"/>
    <x v="1"/>
  </r>
  <r>
    <s v="C8391"/>
    <s v="Australia y Oceanía"/>
    <s v="Fiji"/>
    <s v="Ropa"/>
    <s v="Online"/>
    <s v="Media"/>
    <d v="2022-01-28T00:00:00"/>
    <n v="1"/>
    <x v="1"/>
    <n v="839142024"/>
    <d v="2022-03-15T00:00:00"/>
    <n v="46"/>
    <n v="9627"/>
    <n v="109.28"/>
    <n v="35.840000000000003"/>
    <n v="1052038.56"/>
    <n v="73.44"/>
    <n v="1052.0386000000001"/>
    <n v="345031.67999999999"/>
    <n v="345.0317"/>
    <n v="707006.88"/>
    <n v="0.32796486090775995"/>
    <n v="707.00689999999997"/>
    <x v="1"/>
  </r>
  <r>
    <s v="C8977"/>
    <s v="Norteamérica"/>
    <s v="Canada"/>
    <s v="Bebida"/>
    <s v="Online"/>
    <s v="Media"/>
    <d v="2021-05-26T00:00:00"/>
    <n v="5"/>
    <x v="7"/>
    <n v="897720181"/>
    <d v="2021-06-02T00:00:00"/>
    <n v="7"/>
    <n v="4206"/>
    <n v="47.45"/>
    <n v="31.79"/>
    <n v="199574.7"/>
    <n v="15.66"/>
    <n v="199.57470000000001"/>
    <n v="133708.74"/>
    <n v="133.70869999999999"/>
    <n v="65865.960000000006"/>
    <n v="0.66996838777660683"/>
    <n v="65.866"/>
    <x v="2"/>
  </r>
  <r>
    <s v="C8903"/>
    <s v="Asia"/>
    <s v="Philippines"/>
    <s v="Bebida"/>
    <s v="Offline"/>
    <s v="Crítica"/>
    <d v="2021-12-30T00:00:00"/>
    <n v="12"/>
    <x v="11"/>
    <n v="890339171"/>
    <d v="2022-02-09T00:00:00"/>
    <n v="41"/>
    <n v="1"/>
    <n v="47.45"/>
    <n v="31.79"/>
    <n v="47.45"/>
    <n v="15.66"/>
    <n v="4.7500000000000001E-2"/>
    <n v="31.79"/>
    <n v="3.1800000000000002E-2"/>
    <n v="15.66"/>
    <n v="0.66996838777660683"/>
    <n v="1.5699999999999999E-2"/>
    <x v="2"/>
  </r>
  <r>
    <s v="C2373"/>
    <s v="Asia"/>
    <s v="Turkmenistan"/>
    <s v="Snacks"/>
    <s v="Offline"/>
    <s v="Baja"/>
    <d v="2022-02-07T00:00:00"/>
    <n v="2"/>
    <x v="4"/>
    <n v="237360322"/>
    <d v="2022-02-24T00:00:00"/>
    <n v="17"/>
    <n v="9049"/>
    <n v="152.58000000000001"/>
    <n v="97.44"/>
    <n v="1380696.42"/>
    <n v="55.14"/>
    <n v="1380.6964"/>
    <n v="881734.56"/>
    <n v="881.7346"/>
    <n v="498961.86"/>
    <n v="0.63861580810066843"/>
    <n v="498.96190000000001"/>
    <x v="1"/>
  </r>
  <r>
    <s v="C2294"/>
    <s v="Europa"/>
    <s v="Ukraine"/>
    <s v="Ropa"/>
    <s v="Online"/>
    <s v="Alta"/>
    <d v="2021-10-11T00:00:00"/>
    <n v="10"/>
    <x v="0"/>
    <n v="229457461"/>
    <d v="2021-11-26T00:00:00"/>
    <n v="46"/>
    <n v="417"/>
    <n v="109.28"/>
    <n v="35.840000000000003"/>
    <n v="45569.760000000002"/>
    <n v="73.44"/>
    <n v="45.569800000000001"/>
    <n v="14945.28"/>
    <n v="14.9453"/>
    <n v="30624.48"/>
    <n v="0.32796486090775989"/>
    <n v="30.624500000000001"/>
    <x v="2"/>
  </r>
  <r>
    <s v="C8776"/>
    <s v="Asia"/>
    <s v="Indonesia"/>
    <s v="Cuidado personal"/>
    <s v="Online"/>
    <s v="Media"/>
    <d v="2021-06-28T00:00:00"/>
    <n v="6"/>
    <x v="9"/>
    <n v="877616918"/>
    <d v="2021-06-28T00:00:00"/>
    <n v="0"/>
    <n v="5203"/>
    <n v="81.73"/>
    <n v="56.67"/>
    <n v="425241.19"/>
    <n v="25.06"/>
    <n v="425.24119999999999"/>
    <n v="294854.01"/>
    <n v="294.85399999999998"/>
    <n v="130387.18"/>
    <n v="0.69338064358252782"/>
    <n v="130.38720000000001"/>
    <x v="2"/>
  </r>
  <r>
    <s v="C4631"/>
    <s v="África"/>
    <s v="Sao Tome and Principe"/>
    <s v="Verduras"/>
    <s v="Offline"/>
    <s v="Baja"/>
    <d v="2020-09-02T00:00:00"/>
    <n v="9"/>
    <x v="3"/>
    <n v="463137519"/>
    <d v="2020-10-14T00:00:00"/>
    <n v="42"/>
    <n v="1539"/>
    <n v="154.06"/>
    <n v="90.93"/>
    <n v="237098.34"/>
    <n v="63.13"/>
    <n v="237.09829999999999"/>
    <n v="139941.26999999999"/>
    <n v="139.94130000000001"/>
    <n v="97157.07"/>
    <n v="0.59022458782292619"/>
    <n v="97.1571"/>
    <x v="0"/>
  </r>
  <r>
    <s v="C4876"/>
    <s v="Asia"/>
    <s v="Indonesia"/>
    <s v="Cuidado personal"/>
    <s v="Online"/>
    <s v="Crítica"/>
    <d v="2022-01-10T00:00:00"/>
    <n v="1"/>
    <x v="1"/>
    <n v="487630593"/>
    <d v="2022-02-25T00:00:00"/>
    <n v="46"/>
    <n v="9584"/>
    <n v="81.73"/>
    <n v="56.67"/>
    <n v="783300.32"/>
    <n v="25.06"/>
    <n v="783.30029999999999"/>
    <n v="543125.28"/>
    <n v="543.12530000000004"/>
    <n v="240175.04"/>
    <n v="0.69338064358252771"/>
    <n v="240.17500000000001"/>
    <x v="1"/>
  </r>
  <r>
    <s v="C7230"/>
    <s v="Asia"/>
    <s v="India"/>
    <s v="Verduras"/>
    <s v="Online"/>
    <s v="Crítica"/>
    <d v="2021-07-03T00:00:00"/>
    <n v="7"/>
    <x v="6"/>
    <n v="723019969"/>
    <d v="2021-07-27T00:00:00"/>
    <n v="24"/>
    <n v="6531"/>
    <n v="154.06"/>
    <n v="90.93"/>
    <n v="1006165.86"/>
    <n v="63.13"/>
    <n v="1006.1659"/>
    <n v="593863.82999999996"/>
    <n v="593.86379999999997"/>
    <n v="412302.03"/>
    <n v="0.59022458782292631"/>
    <n v="412.30200000000002"/>
    <x v="2"/>
  </r>
  <r>
    <s v="C5615"/>
    <s v="África"/>
    <s v="Israel"/>
    <s v="Alimento infantil"/>
    <s v="Online"/>
    <s v="Media"/>
    <d v="2021-03-06T00:00:00"/>
    <n v="3"/>
    <x v="5"/>
    <n v="561541974"/>
    <d v="2021-03-10T00:00:00"/>
    <n v="4"/>
    <n v="1604"/>
    <n v="255.28"/>
    <n v="159.41999999999999"/>
    <n v="409469.12"/>
    <n v="95.86"/>
    <n v="409.46910000000003"/>
    <n v="255709.68"/>
    <n v="255.7097"/>
    <n v="153759.44"/>
    <n v="0.62449075524913822"/>
    <n v="153.7594"/>
    <x v="2"/>
  </r>
  <r>
    <s v="C3657"/>
    <s v="África"/>
    <s v="Qatar"/>
    <s v="Verduras"/>
    <s v="Online"/>
    <s v="Alta"/>
    <d v="2022-02-04T00:00:00"/>
    <n v="2"/>
    <x v="4"/>
    <n v="365745437"/>
    <d v="2022-02-04T00:00:00"/>
    <n v="0"/>
    <n v="1057"/>
    <n v="154.06"/>
    <n v="90.93"/>
    <n v="162841.42000000001"/>
    <n v="63.13"/>
    <n v="162.84139999999999"/>
    <n v="96113.01"/>
    <n v="96.113"/>
    <n v="66728.41"/>
    <n v="0.59022458782292619"/>
    <n v="66.728399999999993"/>
    <x v="1"/>
  </r>
  <r>
    <s v="C7729"/>
    <s v="África"/>
    <s v="South Sudan"/>
    <s v="Doméstico"/>
    <s v="Online"/>
    <s v="Alta"/>
    <d v="2020-12-25T00:00:00"/>
    <n v="12"/>
    <x v="11"/>
    <n v="772954547"/>
    <d v="2021-02-03T00:00:00"/>
    <n v="40"/>
    <n v="3282"/>
    <n v="668.27"/>
    <n v="502.54"/>
    <n v="2193262.14"/>
    <n v="165.73"/>
    <n v="2193.2620999999999"/>
    <n v="1649336.28"/>
    <n v="1649.3362999999999"/>
    <n v="543925.86"/>
    <n v="0.75200143654510887"/>
    <n v="543.92589999999996"/>
    <x v="0"/>
  </r>
  <r>
    <s v="C2026"/>
    <s v="Europa"/>
    <s v="Latvia"/>
    <s v="Verduras"/>
    <s v="Online"/>
    <s v="Media"/>
    <d v="2020-03-13T00:00:00"/>
    <n v="3"/>
    <x v="5"/>
    <n v="202620351"/>
    <d v="2020-04-11T00:00:00"/>
    <n v="29"/>
    <n v="8719"/>
    <n v="154.06"/>
    <n v="90.93"/>
    <n v="1343249.14"/>
    <n v="63.13"/>
    <n v="1343.2491"/>
    <n v="792818.67"/>
    <n v="792.81870000000004"/>
    <n v="550430.47"/>
    <n v="0.59022458782292608"/>
    <n v="550.43050000000005"/>
    <x v="0"/>
  </r>
  <r>
    <s v="C8512"/>
    <s v="Centroamérica y Caribe"/>
    <s v="Saint Lucia"/>
    <s v="Frutas"/>
    <s v="Offline"/>
    <s v="Baja"/>
    <d v="2020-04-12T00:00:00"/>
    <n v="4"/>
    <x v="8"/>
    <n v="851287925"/>
    <d v="2020-05-06T00:00:00"/>
    <n v="24"/>
    <n v="3869"/>
    <n v="9.33"/>
    <n v="6.92"/>
    <n v="36097.769999999997"/>
    <n v="2.41"/>
    <n v="36.097799999999999"/>
    <n v="26773.48"/>
    <n v="26.773499999999999"/>
    <n v="9324.2900000000009"/>
    <n v="0.74169346195069674"/>
    <n v="9.3242999999999991"/>
    <x v="0"/>
  </r>
  <r>
    <s v="C2830"/>
    <s v="África"/>
    <s v="Mali"/>
    <s v="Verduras"/>
    <s v="Offline"/>
    <s v="Crítica"/>
    <d v="2021-06-05T00:00:00"/>
    <n v="6"/>
    <x v="9"/>
    <n v="283068597"/>
    <d v="2021-06-13T00:00:00"/>
    <n v="8"/>
    <n v="5143"/>
    <n v="154.06"/>
    <n v="90.93"/>
    <n v="792330.58"/>
    <n v="63.13"/>
    <n v="792.3306"/>
    <n v="467652.99"/>
    <n v="467.65300000000002"/>
    <n v="324677.59000000003"/>
    <n v="0.59022458782292619"/>
    <n v="324.67759999999998"/>
    <x v="2"/>
  </r>
  <r>
    <s v="C6323"/>
    <s v="Europa"/>
    <s v="Portugal"/>
    <s v="Bebida"/>
    <s v="Offline"/>
    <s v="Media"/>
    <d v="2022-10-23T00:00:00"/>
    <n v="10"/>
    <x v="0"/>
    <n v="632386195"/>
    <d v="2022-12-12T00:00:00"/>
    <n v="50"/>
    <n v="5983"/>
    <n v="47.45"/>
    <n v="31.79"/>
    <n v="283893.34999999998"/>
    <n v="15.66"/>
    <n v="283.89339999999999"/>
    <n v="190199.57"/>
    <n v="190.1996"/>
    <n v="93693.78"/>
    <n v="0.66996838777660683"/>
    <n v="93.693799999999996"/>
    <x v="1"/>
  </r>
  <r>
    <s v="C9539"/>
    <s v="Asia"/>
    <s v="Malaysia"/>
    <s v="Snacks"/>
    <s v="Online"/>
    <s v="Crítica"/>
    <d v="2021-02-20T00:00:00"/>
    <n v="2"/>
    <x v="4"/>
    <n v="953977048"/>
    <d v="2021-03-22T00:00:00"/>
    <n v="30"/>
    <n v="1863"/>
    <n v="152.58000000000001"/>
    <n v="97.44"/>
    <n v="284256.53999999998"/>
    <n v="55.14"/>
    <n v="284.25650000000002"/>
    <n v="181530.72"/>
    <n v="181.5307"/>
    <n v="102725.82"/>
    <n v="0.63861580810066843"/>
    <n v="102.72580000000001"/>
    <x v="2"/>
  </r>
  <r>
    <s v="C3728"/>
    <s v="Europa"/>
    <s v="Spain"/>
    <s v="Cosméticos"/>
    <s v="Online"/>
    <s v="Baja"/>
    <d v="2020-09-04T00:00:00"/>
    <n v="9"/>
    <x v="3"/>
    <n v="372889983"/>
    <d v="2020-09-25T00:00:00"/>
    <n v="21"/>
    <n v="5287"/>
    <n v="437.2"/>
    <n v="263.33"/>
    <n v="2311476.4"/>
    <n v="173.87"/>
    <n v="2311.4764"/>
    <n v="1392225.71"/>
    <n v="1392.2257"/>
    <n v="919250.69"/>
    <n v="0.60231015553522416"/>
    <n v="919.25070000000005"/>
    <x v="0"/>
  </r>
  <r>
    <s v="C3344"/>
    <s v="Europa"/>
    <s v="Slovenia"/>
    <s v="Ropa"/>
    <s v="Offline"/>
    <s v="Media"/>
    <d v="2020-05-15T00:00:00"/>
    <n v="5"/>
    <x v="7"/>
    <n v="334486329"/>
    <d v="2020-05-22T00:00:00"/>
    <n v="7"/>
    <n v="793"/>
    <n v="109.28"/>
    <n v="35.840000000000003"/>
    <n v="86659.04"/>
    <n v="73.44"/>
    <n v="86.659000000000006"/>
    <n v="28421.119999999999"/>
    <n v="28.421099999999999"/>
    <n v="58237.919999999998"/>
    <n v="0.32796486090775989"/>
    <n v="58.237900000000003"/>
    <x v="0"/>
  </r>
  <r>
    <s v="C5544"/>
    <s v="África"/>
    <s v="Jordan"/>
    <s v="Verduras"/>
    <s v="Offline"/>
    <s v="Media"/>
    <d v="2020-12-29T00:00:00"/>
    <n v="12"/>
    <x v="11"/>
    <n v="554439914"/>
    <d v="2021-01-08T00:00:00"/>
    <n v="10"/>
    <n v="9946"/>
    <n v="154.06"/>
    <n v="90.93"/>
    <n v="1532280.76"/>
    <n v="63.13"/>
    <n v="1532.2808"/>
    <n v="904389.78"/>
    <n v="904.38980000000004"/>
    <n v="627890.98"/>
    <n v="0.59022458782292608"/>
    <n v="627.89099999999996"/>
    <x v="0"/>
  </r>
  <r>
    <s v="C9836"/>
    <s v="África"/>
    <s v="Lebanon"/>
    <s v="Material de oficina"/>
    <s v="Online"/>
    <s v="Baja"/>
    <d v="2020-02-28T00:00:00"/>
    <n v="2"/>
    <x v="4"/>
    <n v="983676612"/>
    <d v="2020-04-18T00:00:00"/>
    <n v="50"/>
    <n v="624"/>
    <n v="651.21"/>
    <n v="524.96"/>
    <n v="406355.04"/>
    <n v="126.25"/>
    <n v="406.35500000000002"/>
    <n v="327575.03999999998"/>
    <n v="327.57499999999999"/>
    <n v="78780"/>
    <n v="0.80613012699436437"/>
    <n v="78.78"/>
    <x v="0"/>
  </r>
  <r>
    <s v="C5258"/>
    <s v="África"/>
    <s v="Tunisia "/>
    <s v="Cereales"/>
    <s v="Online"/>
    <s v="Media"/>
    <d v="2022-04-06T00:00:00"/>
    <n v="4"/>
    <x v="8"/>
    <n v="525869882"/>
    <d v="2022-05-22T00:00:00"/>
    <n v="46"/>
    <n v="5439"/>
    <n v="205.7"/>
    <n v="117.11"/>
    <n v="1118802.3"/>
    <n v="88.59"/>
    <n v="1118.8023000000001"/>
    <n v="636961.29"/>
    <n v="636.96130000000005"/>
    <n v="481841.01"/>
    <n v="0.56932425862907154"/>
    <n v="481.84100000000001"/>
    <x v="1"/>
  </r>
  <r>
    <s v="C7922"/>
    <s v="Europa"/>
    <s v="Romania"/>
    <s v="Frutas"/>
    <s v="Offline"/>
    <s v="Alta"/>
    <d v="2020-12-28T00:00:00"/>
    <n v="12"/>
    <x v="11"/>
    <n v="792240703"/>
    <d v="2021-01-29T00:00:00"/>
    <n v="32"/>
    <n v="484"/>
    <n v="9.33"/>
    <n v="6.92"/>
    <n v="4515.72"/>
    <n v="2.41"/>
    <n v="4.5156999999999998"/>
    <n v="3349.28"/>
    <n v="3.3492999999999999"/>
    <n v="1166.44"/>
    <n v="0.74169346195069663"/>
    <n v="1.1664000000000001"/>
    <x v="0"/>
  </r>
  <r>
    <s v="C5000"/>
    <s v="Europa"/>
    <s v="Netherlands"/>
    <s v="Cereales"/>
    <s v="Offline"/>
    <s v="Alta"/>
    <d v="2021-12-30T00:00:00"/>
    <n v="12"/>
    <x v="11"/>
    <n v="500025403"/>
    <d v="2022-02-15T00:00:00"/>
    <n v="47"/>
    <n v="7483"/>
    <n v="205.7"/>
    <n v="117.11"/>
    <n v="1539253.1"/>
    <n v="88.59"/>
    <n v="1539.2530999999999"/>
    <n v="876334.13"/>
    <n v="876.33410000000003"/>
    <n v="662918.97"/>
    <n v="0.56932425862907143"/>
    <n v="662.91899999999998"/>
    <x v="2"/>
  </r>
  <r>
    <s v="C2367"/>
    <s v="África"/>
    <s v="Azerbaijan"/>
    <s v="Frutas"/>
    <s v="Online"/>
    <s v="Baja"/>
    <d v="2021-04-25T00:00:00"/>
    <n v="4"/>
    <x v="8"/>
    <n v="236772811"/>
    <d v="2021-05-11T00:00:00"/>
    <n v="16"/>
    <n v="5191"/>
    <n v="9.33"/>
    <n v="6.92"/>
    <n v="48432.03"/>
    <n v="2.41"/>
    <n v="48.432000000000002"/>
    <n v="35921.72"/>
    <n v="35.921700000000001"/>
    <n v="12510.31"/>
    <n v="0.74169346195069674"/>
    <n v="12.510300000000001"/>
    <x v="2"/>
  </r>
  <r>
    <s v="C2103"/>
    <s v="Europa"/>
    <s v="Slovenia"/>
    <s v="Doméstico"/>
    <s v="Online"/>
    <s v="Media"/>
    <d v="2021-02-11T00:00:00"/>
    <n v="2"/>
    <x v="4"/>
    <n v="210344254"/>
    <d v="2021-03-15T00:00:00"/>
    <n v="32"/>
    <n v="4394"/>
    <n v="668.27"/>
    <n v="502.54"/>
    <n v="2936378.38"/>
    <n v="165.73"/>
    <n v="2936.3784000000001"/>
    <n v="2208160.7599999998"/>
    <n v="2208.1608000000001"/>
    <n v="728217.62"/>
    <n v="0.75200143654510909"/>
    <n v="728.21759999999995"/>
    <x v="2"/>
  </r>
  <r>
    <s v="C6989"/>
    <s v="África"/>
    <s v="Chad"/>
    <s v="Ropa"/>
    <s v="Online"/>
    <s v="Crítica"/>
    <d v="2022-07-12T00:00:00"/>
    <n v="7"/>
    <x v="6"/>
    <n v="698913562"/>
    <d v="2022-08-02T00:00:00"/>
    <n v="21"/>
    <n v="2909"/>
    <n v="109.28"/>
    <n v="35.840000000000003"/>
    <n v="317895.52"/>
    <n v="73.44"/>
    <n v="317.89550000000003"/>
    <n v="104258.56"/>
    <n v="104.2586"/>
    <n v="213636.96"/>
    <n v="0.32796486090775989"/>
    <n v="213.637"/>
    <x v="1"/>
  </r>
  <r>
    <s v="C7009"/>
    <s v="Australia y Oceanía"/>
    <s v="Nauru"/>
    <s v="Verduras"/>
    <s v="Online"/>
    <s v="Media"/>
    <d v="2021-05-17T00:00:00"/>
    <n v="5"/>
    <x v="7"/>
    <n v="700967061"/>
    <d v="2021-06-13T00:00:00"/>
    <n v="27"/>
    <n v="585"/>
    <n v="154.06"/>
    <n v="90.93"/>
    <n v="90125.1"/>
    <n v="63.13"/>
    <n v="90.125100000000003"/>
    <n v="53194.05"/>
    <n v="53.194099999999999"/>
    <n v="36931.050000000003"/>
    <n v="0.59022458782292619"/>
    <n v="36.931100000000001"/>
    <x v="2"/>
  </r>
  <r>
    <s v="C1853"/>
    <s v="África"/>
    <s v="Kenya"/>
    <s v="Ropa"/>
    <s v="Offline"/>
    <s v="Baja"/>
    <d v="2021-01-08T00:00:00"/>
    <n v="1"/>
    <x v="1"/>
    <n v="185303580"/>
    <d v="2021-02-07T00:00:00"/>
    <n v="30"/>
    <n v="4302"/>
    <n v="109.28"/>
    <n v="35.840000000000003"/>
    <n v="470122.56"/>
    <n v="73.44"/>
    <n v="470.12259999999998"/>
    <n v="154183.67999999999"/>
    <n v="154.18369999999999"/>
    <n v="315938.88"/>
    <n v="0.32796486090775989"/>
    <n v="315.93889999999999"/>
    <x v="2"/>
  </r>
  <r>
    <s v="C5410"/>
    <s v="Centroamérica y Caribe"/>
    <s v="Jamaica"/>
    <s v="Cuidado personal"/>
    <s v="Online"/>
    <s v="Alta"/>
    <d v="2022-05-20T00:00:00"/>
    <n v="5"/>
    <x v="7"/>
    <n v="541034448"/>
    <d v="2022-06-11T00:00:00"/>
    <n v="22"/>
    <n v="2971"/>
    <n v="81.73"/>
    <n v="56.67"/>
    <n v="242819.83"/>
    <n v="25.06"/>
    <n v="242.81979999999999"/>
    <n v="168366.57"/>
    <n v="168.36660000000001"/>
    <n v="74453.259999999995"/>
    <n v="0.69338064358252771"/>
    <n v="74.453299999999999"/>
    <x v="1"/>
  </r>
  <r>
    <s v="C5275"/>
    <s v="Europa"/>
    <s v="Bosnia and Herzegovina"/>
    <s v="Alimento infantil"/>
    <s v="Offline"/>
    <s v="Baja"/>
    <d v="2022-06-25T00:00:00"/>
    <n v="6"/>
    <x v="9"/>
    <n v="527583491"/>
    <d v="2022-07-31T00:00:00"/>
    <n v="36"/>
    <n v="2534"/>
    <n v="255.28"/>
    <n v="159.41999999999999"/>
    <n v="646879.52"/>
    <n v="95.86"/>
    <n v="646.87950000000001"/>
    <n v="403970.28"/>
    <n v="403.97030000000001"/>
    <n v="242909.24"/>
    <n v="0.624490755249138"/>
    <n v="242.9092"/>
    <x v="1"/>
  </r>
  <r>
    <s v="C3246"/>
    <s v="Centroamérica y Caribe"/>
    <s v="Antigua and Barbuda "/>
    <s v="Cuidado personal"/>
    <s v="Offline"/>
    <s v="Crítica"/>
    <d v="2021-08-09T00:00:00"/>
    <n v="8"/>
    <x v="10"/>
    <n v="324687039"/>
    <d v="2021-08-25T00:00:00"/>
    <n v="16"/>
    <n v="965"/>
    <n v="81.73"/>
    <n v="56.67"/>
    <n v="78869.45"/>
    <n v="25.06"/>
    <n v="78.869500000000002"/>
    <n v="54686.55"/>
    <n v="54.686599999999999"/>
    <n v="24182.9"/>
    <n v="0.69338064358252793"/>
    <n v="24.1829"/>
    <x v="2"/>
  </r>
  <r>
    <s v="C1823"/>
    <s v="Europa"/>
    <s v="Romania"/>
    <s v="Cosméticos"/>
    <s v="Online"/>
    <s v="Media"/>
    <d v="2021-11-13T00:00:00"/>
    <n v="11"/>
    <x v="2"/>
    <n v="182393920"/>
    <d v="2021-12-31T00:00:00"/>
    <n v="48"/>
    <n v="3269"/>
    <n v="437.2"/>
    <n v="263.33"/>
    <n v="1429206.8"/>
    <n v="173.87"/>
    <n v="1429.2067999999999"/>
    <n v="860825.77"/>
    <n v="860.82579999999996"/>
    <n v="568381.03"/>
    <n v="0.60231015553522405"/>
    <n v="568.38099999999997"/>
    <x v="2"/>
  </r>
  <r>
    <s v="C8710"/>
    <s v="Asia"/>
    <s v="Kazakhstan"/>
    <s v="Frutas"/>
    <s v="Offline"/>
    <s v="Crítica"/>
    <d v="2020-01-29T00:00:00"/>
    <n v="1"/>
    <x v="1"/>
    <n v="871065461"/>
    <d v="2020-02-23T00:00:00"/>
    <n v="25"/>
    <n v="6482"/>
    <n v="9.33"/>
    <n v="6.92"/>
    <n v="60477.06"/>
    <n v="2.41"/>
    <n v="60.4771"/>
    <n v="44855.44"/>
    <n v="44.855400000000003"/>
    <n v="15621.62"/>
    <n v="0.74169346195069674"/>
    <n v="15.621600000000001"/>
    <x v="0"/>
  </r>
  <r>
    <s v="C5313"/>
    <s v="África"/>
    <s v="Burkina Faso"/>
    <s v="Material de oficina"/>
    <s v="Offline"/>
    <s v="Alta"/>
    <d v="2020-07-31T00:00:00"/>
    <n v="7"/>
    <x v="6"/>
    <n v="531375491"/>
    <d v="2020-09-03T00:00:00"/>
    <n v="34"/>
    <n v="4671"/>
    <n v="651.21"/>
    <n v="524.96"/>
    <n v="3041801.91"/>
    <n v="126.25"/>
    <n v="3041.8018999999999"/>
    <n v="2452088.16"/>
    <n v="2452.0882000000001"/>
    <n v="589713.75"/>
    <n v="0.80613012699436437"/>
    <n v="589.71379999999999"/>
    <x v="0"/>
  </r>
  <r>
    <s v="C5243"/>
    <s v="Centroamérica y Caribe"/>
    <s v="Saint Lucia"/>
    <s v="Cereales"/>
    <s v="Offline"/>
    <s v="Baja"/>
    <d v="2022-06-01T00:00:00"/>
    <n v="6"/>
    <x v="9"/>
    <n v="524310338"/>
    <d v="2022-06-23T00:00:00"/>
    <n v="22"/>
    <n v="3935"/>
    <n v="205.7"/>
    <n v="117.11"/>
    <n v="809429.5"/>
    <n v="88.59"/>
    <n v="809.42949999999996"/>
    <n v="460827.85"/>
    <n v="460.82780000000002"/>
    <n v="348601.65"/>
    <n v="0.56932425862907143"/>
    <n v="348.60169999999999"/>
    <x v="1"/>
  </r>
  <r>
    <s v="C4811"/>
    <s v="Centroamérica y Caribe"/>
    <s v="Jamaica"/>
    <s v="Snacks"/>
    <s v="Offline"/>
    <s v="Alta"/>
    <d v="2020-09-23T00:00:00"/>
    <n v="9"/>
    <x v="3"/>
    <n v="481168830"/>
    <d v="2020-10-20T00:00:00"/>
    <n v="27"/>
    <n v="7404"/>
    <n v="152.58000000000001"/>
    <n v="97.44"/>
    <n v="1129702.32"/>
    <n v="55.14"/>
    <n v="1129.7022999999999"/>
    <n v="721445.76"/>
    <n v="721.44579999999996"/>
    <n v="408256.56"/>
    <n v="0.63861580810066854"/>
    <n v="408.25659999999999"/>
    <x v="0"/>
  </r>
  <r>
    <s v="C5535"/>
    <s v="África"/>
    <s v="Bahrain"/>
    <s v="Doméstico"/>
    <s v="Online"/>
    <s v="Media"/>
    <d v="2022-07-05T00:00:00"/>
    <n v="7"/>
    <x v="6"/>
    <n v="553562295"/>
    <d v="2022-08-22T00:00:00"/>
    <n v="48"/>
    <n v="239"/>
    <n v="668.27"/>
    <n v="502.54"/>
    <n v="159716.53"/>
    <n v="165.73"/>
    <n v="159.7165"/>
    <n v="120107.06"/>
    <n v="120.1071"/>
    <n v="39609.47"/>
    <n v="0.75200143654510898"/>
    <n v="39.609499999999997"/>
    <x v="1"/>
  </r>
  <r>
    <s v="C9634"/>
    <s v="África"/>
    <s v="Pakistan"/>
    <s v="Cereales"/>
    <s v="Offline"/>
    <s v="Crítica"/>
    <d v="2022-04-11T00:00:00"/>
    <n v="4"/>
    <x v="8"/>
    <n v="963414561"/>
    <d v="2022-05-04T00:00:00"/>
    <n v="23"/>
    <n v="4633"/>
    <n v="205.7"/>
    <n v="117.11"/>
    <n v="953008.1"/>
    <n v="88.59"/>
    <n v="953.00810000000001"/>
    <n v="542570.63"/>
    <n v="542.57060000000001"/>
    <n v="410437.47"/>
    <n v="0.56932425862907154"/>
    <n v="410.4375"/>
    <x v="1"/>
  </r>
  <r>
    <s v="C6529"/>
    <s v="Centroamérica y Caribe"/>
    <s v="Saint Lucia"/>
    <s v="Cereales"/>
    <s v="Online"/>
    <s v="Baja"/>
    <d v="2020-09-05T00:00:00"/>
    <n v="9"/>
    <x v="3"/>
    <n v="652961957"/>
    <d v="2020-09-07T00:00:00"/>
    <n v="2"/>
    <n v="4808"/>
    <n v="205.7"/>
    <n v="117.11"/>
    <n v="989005.6"/>
    <n v="88.59"/>
    <n v="989.00559999999996"/>
    <n v="563064.88"/>
    <n v="563.06489999999997"/>
    <n v="425940.72"/>
    <n v="0.56932425862907154"/>
    <n v="425.94069999999999"/>
    <x v="0"/>
  </r>
  <r>
    <s v="C4347"/>
    <s v="África"/>
    <s v="Angola"/>
    <s v="Snacks"/>
    <s v="Online"/>
    <s v="Crítica"/>
    <d v="2020-03-11T00:00:00"/>
    <n v="3"/>
    <x v="5"/>
    <n v="434753310"/>
    <d v="2020-04-07T00:00:00"/>
    <n v="27"/>
    <n v="2021"/>
    <n v="152.58000000000001"/>
    <n v="97.44"/>
    <n v="308364.18"/>
    <n v="55.14"/>
    <n v="308.36419999999998"/>
    <n v="196926.24"/>
    <n v="196.92619999999999"/>
    <n v="111437.94"/>
    <n v="0.63861580810066831"/>
    <n v="111.4379"/>
    <x v="0"/>
  </r>
  <r>
    <s v="C7416"/>
    <s v="Europa"/>
    <s v="Kosovo"/>
    <s v="Cosméticos"/>
    <s v="Online"/>
    <s v="Baja"/>
    <d v="2020-10-29T00:00:00"/>
    <n v="10"/>
    <x v="0"/>
    <n v="741649949"/>
    <d v="2020-12-18T00:00:00"/>
    <n v="50"/>
    <n v="9556"/>
    <n v="437.2"/>
    <n v="263.33"/>
    <n v="4177883.2"/>
    <n v="173.87"/>
    <n v="4177.8832000000002"/>
    <n v="2516381.48"/>
    <n v="2516.3815"/>
    <n v="1661501.72"/>
    <n v="0.60231015553522427"/>
    <n v="1661.5017"/>
    <x v="0"/>
  </r>
  <r>
    <s v="C2768"/>
    <s v="Europa"/>
    <s v="Georgia"/>
    <s v="Frutas"/>
    <s v="Offline"/>
    <s v="Baja"/>
    <d v="2021-08-01T00:00:00"/>
    <n v="8"/>
    <x v="10"/>
    <n v="276825702"/>
    <d v="2021-08-11T00:00:00"/>
    <n v="10"/>
    <n v="7732"/>
    <n v="9.33"/>
    <n v="6.92"/>
    <n v="72139.56"/>
    <n v="2.41"/>
    <n v="72.139600000000002"/>
    <n v="53505.440000000002"/>
    <n v="53.505400000000002"/>
    <n v="18634.12"/>
    <n v="0.74169346195069663"/>
    <n v="18.6341"/>
    <x v="2"/>
  </r>
  <r>
    <s v="C9637"/>
    <s v="Australia y Oceanía"/>
    <s v="Nauru"/>
    <s v="Doméstico"/>
    <s v="Online"/>
    <s v="Media"/>
    <d v="2021-11-06T00:00:00"/>
    <n v="11"/>
    <x v="2"/>
    <n v="963766896"/>
    <d v="2021-11-21T00:00:00"/>
    <n v="15"/>
    <n v="8896"/>
    <n v="668.27"/>
    <n v="502.54"/>
    <n v="5944929.9199999999"/>
    <n v="165.73"/>
    <n v="5944.9299000000001"/>
    <n v="4470595.84"/>
    <n v="4470.5958000000001"/>
    <n v="1474334.08"/>
    <n v="0.75200143654510909"/>
    <n v="1474.3341"/>
    <x v="2"/>
  </r>
  <r>
    <s v="C2962"/>
    <s v="Australia y Oceanía"/>
    <s v="Solomon Islands"/>
    <s v="Material de oficina"/>
    <s v="Online"/>
    <s v="Baja"/>
    <d v="2022-11-06T00:00:00"/>
    <n v="11"/>
    <x v="2"/>
    <n v="296272361"/>
    <d v="2022-11-11T00:00:00"/>
    <n v="5"/>
    <n v="2430"/>
    <n v="651.21"/>
    <n v="524.96"/>
    <n v="1582440.3"/>
    <n v="126.25"/>
    <n v="1582.4403"/>
    <n v="1275652.8"/>
    <n v="1275.6528000000001"/>
    <n v="306787.5"/>
    <n v="0.80613012699436437"/>
    <n v="306.78750000000002"/>
    <x v="1"/>
  </r>
  <r>
    <s v="C7884"/>
    <s v="Asia"/>
    <s v="Thailand"/>
    <s v="Alimento infantil"/>
    <s v="Offline"/>
    <s v="Crítica"/>
    <d v="2020-06-28T00:00:00"/>
    <n v="6"/>
    <x v="9"/>
    <n v="788453423"/>
    <d v="2020-08-04T00:00:00"/>
    <n v="37"/>
    <n v="9744"/>
    <n v="255.28"/>
    <n v="159.41999999999999"/>
    <n v="2487448.3199999998"/>
    <n v="95.86"/>
    <n v="2487.4483"/>
    <n v="1553388.48"/>
    <n v="1553.3885"/>
    <n v="934059.84"/>
    <n v="0.62449075524913822"/>
    <n v="934.0598"/>
    <x v="0"/>
  </r>
  <r>
    <s v="C5247"/>
    <s v="Europa"/>
    <s v="Russia"/>
    <s v="Cereales"/>
    <s v="Offline"/>
    <s v="Media"/>
    <d v="2021-02-03T00:00:00"/>
    <n v="2"/>
    <x v="4"/>
    <n v="524733912"/>
    <d v="2021-02-08T00:00:00"/>
    <n v="5"/>
    <n v="9280"/>
    <n v="205.7"/>
    <n v="117.11"/>
    <n v="1908896"/>
    <n v="88.59"/>
    <n v="1908.896"/>
    <n v="1086780.8"/>
    <n v="1086.7808"/>
    <n v="822115.2"/>
    <n v="0.56932425862907143"/>
    <n v="822.11519999999996"/>
    <x v="2"/>
  </r>
  <r>
    <s v="C8098"/>
    <s v="Australia y Oceanía"/>
    <s v="Samoa "/>
    <s v="Frutas"/>
    <s v="Online"/>
    <s v="Media"/>
    <d v="2022-10-18T00:00:00"/>
    <n v="10"/>
    <x v="0"/>
    <n v="809850156"/>
    <d v="2022-11-04T00:00:00"/>
    <n v="17"/>
    <n v="1513"/>
    <n v="9.33"/>
    <n v="6.92"/>
    <n v="14116.29"/>
    <n v="2.41"/>
    <n v="14.116300000000001"/>
    <n v="10469.959999999999"/>
    <n v="10.47"/>
    <n v="3646.33"/>
    <n v="0.74169346195069652"/>
    <n v="3.6463000000000001"/>
    <x v="1"/>
  </r>
  <r>
    <s v="C3188"/>
    <s v="Australia y Oceanía"/>
    <s v="Vanuatu"/>
    <s v="Snacks"/>
    <s v="Offline"/>
    <s v="Baja"/>
    <d v="2022-09-18T00:00:00"/>
    <n v="9"/>
    <x v="3"/>
    <n v="318850982"/>
    <d v="2022-10-06T00:00:00"/>
    <n v="18"/>
    <n v="3946"/>
    <n v="152.58000000000001"/>
    <n v="97.44"/>
    <n v="602080.68000000005"/>
    <n v="55.14"/>
    <n v="602.08069999999998"/>
    <n v="384498.24"/>
    <n v="384.4982"/>
    <n v="217582.44"/>
    <n v="0.63861580810066854"/>
    <n v="217.58240000000001"/>
    <x v="1"/>
  </r>
  <r>
    <s v="C9470"/>
    <s v="África"/>
    <s v="Lesotho"/>
    <s v="Frutas"/>
    <s v="Offline"/>
    <s v="Alta"/>
    <d v="2021-03-23T00:00:00"/>
    <n v="3"/>
    <x v="5"/>
    <n v="947097718"/>
    <d v="2021-04-10T00:00:00"/>
    <n v="18"/>
    <n v="6116"/>
    <n v="9.33"/>
    <n v="6.92"/>
    <n v="57062.28"/>
    <n v="2.41"/>
    <n v="57.0623"/>
    <n v="42322.720000000001"/>
    <n v="42.322699999999998"/>
    <n v="14739.56"/>
    <n v="0.74169346195069674"/>
    <n v="14.739599999999999"/>
    <x v="2"/>
  </r>
  <r>
    <s v="C1602"/>
    <s v="Australia y Oceanía"/>
    <s v="Solomon Islands"/>
    <s v="Bebida"/>
    <s v="Online"/>
    <s v="Alta"/>
    <d v="2020-07-14T00:00:00"/>
    <n v="7"/>
    <x v="6"/>
    <n v="160264194"/>
    <d v="2020-07-28T00:00:00"/>
    <n v="14"/>
    <n v="4591"/>
    <n v="47.45"/>
    <n v="31.79"/>
    <n v="217842.95"/>
    <n v="15.66"/>
    <n v="217.84299999999999"/>
    <n v="145947.89000000001"/>
    <n v="145.9479"/>
    <n v="71895.06"/>
    <n v="0.66996838777660683"/>
    <n v="71.895099999999999"/>
    <x v="0"/>
  </r>
  <r>
    <s v="C4443"/>
    <s v="Asia"/>
    <s v="Taiwan"/>
    <s v="Snacks"/>
    <s v="Offline"/>
    <s v="Crítica"/>
    <d v="2020-05-23T00:00:00"/>
    <n v="5"/>
    <x v="7"/>
    <n v="444336736"/>
    <d v="2020-06-09T00:00:00"/>
    <n v="17"/>
    <n v="7969"/>
    <n v="152.58000000000001"/>
    <n v="97.44"/>
    <n v="1215910.02"/>
    <n v="55.14"/>
    <n v="1215.9100000000001"/>
    <n v="776499.36"/>
    <n v="776.49940000000004"/>
    <n v="439410.66"/>
    <n v="0.63861580810066854"/>
    <n v="439.41070000000002"/>
    <x v="0"/>
  </r>
  <r>
    <s v="C7556"/>
    <s v="Asia"/>
    <s v="Singapore"/>
    <s v="Verduras"/>
    <s v="Online"/>
    <s v="Baja"/>
    <d v="2022-05-19T00:00:00"/>
    <n v="5"/>
    <x v="7"/>
    <n v="755614173"/>
    <d v="2022-06-14T00:00:00"/>
    <n v="26"/>
    <n v="1880"/>
    <n v="154.06"/>
    <n v="90.93"/>
    <n v="289632.8"/>
    <n v="63.13"/>
    <n v="289.63279999999997"/>
    <n v="170948.4"/>
    <n v="170.94839999999999"/>
    <n v="118684.4"/>
    <n v="0.59022458782292631"/>
    <n v="118.6844"/>
    <x v="1"/>
  </r>
  <r>
    <s v="C5707"/>
    <s v="África"/>
    <s v="Ghana"/>
    <s v="Verduras"/>
    <s v="Offline"/>
    <s v="Media"/>
    <d v="2022-10-06T00:00:00"/>
    <n v="10"/>
    <x v="0"/>
    <n v="570707833"/>
    <d v="2022-10-07T00:00:00"/>
    <n v="1"/>
    <n v="3985"/>
    <n v="154.06"/>
    <n v="90.93"/>
    <n v="613929.1"/>
    <n v="63.13"/>
    <n v="613.92909999999995"/>
    <n v="362356.05"/>
    <n v="362.35610000000003"/>
    <n v="251573.05"/>
    <n v="0.59022458782292619"/>
    <n v="251.57300000000001"/>
    <x v="1"/>
  </r>
  <r>
    <s v="C3365"/>
    <s v="Europa"/>
    <s v="Belarus"/>
    <s v="Bebida"/>
    <s v="Offline"/>
    <s v="Alta"/>
    <d v="2022-07-02T00:00:00"/>
    <n v="7"/>
    <x v="6"/>
    <n v="336541545"/>
    <d v="2022-08-18T00:00:00"/>
    <n v="47"/>
    <n v="8977"/>
    <n v="47.45"/>
    <n v="31.79"/>
    <n v="425958.65"/>
    <n v="15.66"/>
    <n v="425.95870000000002"/>
    <n v="285378.83"/>
    <n v="285.37880000000001"/>
    <n v="140579.82"/>
    <n v="0.66996838777660683"/>
    <n v="140.57980000000001"/>
    <x v="1"/>
  </r>
  <r>
    <s v="C1203"/>
    <s v="África"/>
    <s v="Lesotho"/>
    <s v="Snacks"/>
    <s v="Offline"/>
    <s v="Crítica"/>
    <d v="2020-02-03T00:00:00"/>
    <n v="2"/>
    <x v="4"/>
    <n v="120351636"/>
    <d v="2020-02-26T00:00:00"/>
    <n v="23"/>
    <n v="3578"/>
    <n v="152.58000000000001"/>
    <n v="97.44"/>
    <n v="545931.24"/>
    <n v="55.14"/>
    <n v="545.93119999999999"/>
    <n v="348640.32"/>
    <n v="348.64030000000002"/>
    <n v="197290.92"/>
    <n v="0.63861580810066854"/>
    <n v="197.29089999999999"/>
    <x v="0"/>
  </r>
  <r>
    <s v="C9596"/>
    <s v="África"/>
    <s v="Democratic Republic of the Congo"/>
    <s v="Cereales"/>
    <s v="Online"/>
    <s v="Crítica"/>
    <d v="2021-07-30T00:00:00"/>
    <n v="7"/>
    <x v="6"/>
    <n v="959686934"/>
    <d v="2021-09-02T00:00:00"/>
    <n v="34"/>
    <n v="1545"/>
    <n v="205.7"/>
    <n v="117.11"/>
    <n v="317806.5"/>
    <n v="88.59"/>
    <n v="317.80650000000003"/>
    <n v="180934.95"/>
    <n v="180.935"/>
    <n v="136871.54999999999"/>
    <n v="0.56932425862907143"/>
    <n v="136.8715"/>
    <x v="2"/>
  </r>
  <r>
    <s v="C8124"/>
    <s v="Europa"/>
    <s v="San Marino"/>
    <s v="Frutas"/>
    <s v="Online"/>
    <s v="Baja"/>
    <d v="2021-12-25T00:00:00"/>
    <n v="12"/>
    <x v="11"/>
    <n v="812408769"/>
    <d v="2022-02-08T00:00:00"/>
    <n v="45"/>
    <n v="8663"/>
    <n v="9.33"/>
    <n v="6.92"/>
    <n v="80825.789999999994"/>
    <n v="2.41"/>
    <n v="80.825800000000001"/>
    <n v="59947.96"/>
    <n v="59.948"/>
    <n v="20877.830000000002"/>
    <n v="0.74169346195069674"/>
    <n v="20.877800000000001"/>
    <x v="2"/>
  </r>
  <r>
    <s v="C4066"/>
    <s v="África"/>
    <s v="Mauritius "/>
    <s v="Frutas"/>
    <s v="Online"/>
    <s v="Media"/>
    <d v="2021-01-03T00:00:00"/>
    <n v="1"/>
    <x v="1"/>
    <n v="406690967"/>
    <d v="2021-01-11T00:00:00"/>
    <n v="8"/>
    <n v="7749"/>
    <n v="9.33"/>
    <n v="6.92"/>
    <n v="72298.17"/>
    <n v="2.41"/>
    <n v="72.298199999999994"/>
    <n v="53623.08"/>
    <n v="53.623100000000001"/>
    <n v="18675.09"/>
    <n v="0.74169346195069674"/>
    <n v="18.6751"/>
    <x v="2"/>
  </r>
  <r>
    <s v="C9910"/>
    <s v="Europa"/>
    <s v="Kosovo"/>
    <s v="Verduras"/>
    <s v="Online"/>
    <s v="Media"/>
    <d v="2021-08-14T00:00:00"/>
    <n v="8"/>
    <x v="10"/>
    <n v="991019856"/>
    <d v="2021-09-25T00:00:00"/>
    <n v="42"/>
    <n v="3653"/>
    <n v="154.06"/>
    <n v="90.93"/>
    <n v="562781.18000000005"/>
    <n v="63.13"/>
    <n v="562.78120000000001"/>
    <n v="332167.28999999998"/>
    <n v="332.16730000000001"/>
    <n v="230613.89"/>
    <n v="0.59022458782292608"/>
    <n v="230.6139"/>
    <x v="2"/>
  </r>
  <r>
    <s v="C2841"/>
    <s v="África"/>
    <s v="Tunisia "/>
    <s v="Verduras"/>
    <s v="Offline"/>
    <s v="Alta"/>
    <d v="2020-01-15T00:00:00"/>
    <n v="1"/>
    <x v="1"/>
    <n v="284194266"/>
    <d v="2020-01-16T00:00:00"/>
    <n v="1"/>
    <n v="8254"/>
    <n v="154.06"/>
    <n v="90.93"/>
    <n v="1271611.24"/>
    <n v="63.13"/>
    <n v="1271.6112000000001"/>
    <n v="750536.22"/>
    <n v="750.53620000000001"/>
    <n v="521075.02"/>
    <n v="0.59022458782292619"/>
    <n v="521.07500000000005"/>
    <x v="0"/>
  </r>
  <r>
    <s v="C1253"/>
    <s v="Europa"/>
    <s v="Czech Republic"/>
    <s v="Material de oficina"/>
    <s v="Online"/>
    <s v="Alta"/>
    <d v="2021-06-20T00:00:00"/>
    <n v="6"/>
    <x v="9"/>
    <n v="125325524"/>
    <d v="2021-06-24T00:00:00"/>
    <n v="4"/>
    <n v="5463"/>
    <n v="651.21"/>
    <n v="524.96"/>
    <n v="3557560.23"/>
    <n v="126.25"/>
    <n v="3557.5601999999999"/>
    <n v="2867856.48"/>
    <n v="2867.8564999999999"/>
    <n v="689703.75"/>
    <n v="0.80613012699436426"/>
    <n v="689.7038"/>
    <x v="2"/>
  </r>
  <r>
    <s v="C6238"/>
    <s v="Australia y Oceanía"/>
    <s v="Federated States of Micronesia"/>
    <s v="Cosméticos"/>
    <s v="Offline"/>
    <s v="Baja"/>
    <d v="2021-07-02T00:00:00"/>
    <n v="7"/>
    <x v="6"/>
    <n v="623837459"/>
    <d v="2021-07-10T00:00:00"/>
    <n v="8"/>
    <n v="6222"/>
    <n v="437.2"/>
    <n v="263.33"/>
    <n v="2720258.4"/>
    <n v="173.87"/>
    <n v="2720.2584000000002"/>
    <n v="1638439.26"/>
    <n v="1638.4393"/>
    <n v="1081819.1399999999"/>
    <n v="0.60231015553522427"/>
    <n v="1081.8190999999999"/>
    <x v="2"/>
  </r>
  <r>
    <s v="C6094"/>
    <s v="Europa"/>
    <s v="Estonia"/>
    <s v="Doméstico"/>
    <s v="Offline"/>
    <s v="Media"/>
    <d v="2021-11-08T00:00:00"/>
    <n v="11"/>
    <x v="2"/>
    <n v="609466397"/>
    <d v="2021-12-10T00:00:00"/>
    <n v="32"/>
    <n v="3506"/>
    <n v="668.27"/>
    <n v="502.54"/>
    <n v="2342954.62"/>
    <n v="165.73"/>
    <n v="2342.9546"/>
    <n v="1761905.24"/>
    <n v="1761.9051999999999"/>
    <n v="581049.38"/>
    <n v="0.75200143654510909"/>
    <n v="581.04939999999999"/>
    <x v="2"/>
  </r>
  <r>
    <s v="C7822"/>
    <s v="Asia"/>
    <s v="Nepal"/>
    <s v="Frutas"/>
    <s v="Offline"/>
    <s v="Baja"/>
    <d v="2020-05-10T00:00:00"/>
    <n v="5"/>
    <x v="7"/>
    <n v="782261168"/>
    <d v="2020-06-15T00:00:00"/>
    <n v="36"/>
    <n v="7318"/>
    <n v="9.33"/>
    <n v="6.92"/>
    <n v="68276.94"/>
    <n v="2.41"/>
    <n v="68.276899999999998"/>
    <n v="50640.56"/>
    <n v="50.640599999999999"/>
    <n v="17636.38"/>
    <n v="0.74169346195069674"/>
    <n v="17.636399999999998"/>
    <x v="0"/>
  </r>
  <r>
    <s v="C5625"/>
    <s v="África"/>
    <s v="Democratic Republic of the Congo"/>
    <s v="Bebida"/>
    <s v="Offline"/>
    <s v="Media"/>
    <d v="2020-12-15T00:00:00"/>
    <n v="12"/>
    <x v="11"/>
    <n v="562583100"/>
    <d v="2021-01-24T00:00:00"/>
    <n v="40"/>
    <n v="9696"/>
    <n v="47.45"/>
    <n v="31.79"/>
    <n v="460075.2"/>
    <n v="15.66"/>
    <n v="460.0752"/>
    <n v="308235.84000000003"/>
    <n v="308.23579999999998"/>
    <n v="151839.35999999999"/>
    <n v="0.66996838777660683"/>
    <n v="151.83940000000001"/>
    <x v="0"/>
  </r>
  <r>
    <s v="C3411"/>
    <s v="Asia"/>
    <s v="Singapore"/>
    <s v="Snacks"/>
    <s v="Offline"/>
    <s v="Alta"/>
    <d v="2020-11-09T00:00:00"/>
    <n v="11"/>
    <x v="2"/>
    <n v="341106021"/>
    <d v="2020-11-12T00:00:00"/>
    <n v="3"/>
    <n v="9707"/>
    <n v="152.58000000000001"/>
    <n v="97.44"/>
    <n v="1481094.06"/>
    <n v="55.14"/>
    <n v="1481.0941"/>
    <n v="945850.08"/>
    <n v="945.8501"/>
    <n v="535243.98"/>
    <n v="0.63861580810066843"/>
    <n v="535.24400000000003"/>
    <x v="0"/>
  </r>
  <r>
    <s v="C1288"/>
    <s v="Asia"/>
    <s v="India"/>
    <s v="Bebida"/>
    <s v="Online"/>
    <s v="Alta"/>
    <d v="2020-07-11T00:00:00"/>
    <n v="7"/>
    <x v="6"/>
    <n v="128816258"/>
    <d v="2020-07-12T00:00:00"/>
    <n v="1"/>
    <n v="8448"/>
    <n v="47.45"/>
    <n v="31.79"/>
    <n v="400857.59999999998"/>
    <n v="15.66"/>
    <n v="400.85759999999999"/>
    <n v="268561.91999999998"/>
    <n v="268.56189999999998"/>
    <n v="132295.67999999999"/>
    <n v="0.66996838777660683"/>
    <n v="132.29570000000001"/>
    <x v="0"/>
  </r>
  <r>
    <s v="C9070"/>
    <s v="África"/>
    <s v="Angola"/>
    <s v="Cereales"/>
    <s v="Offline"/>
    <s v="Media"/>
    <d v="2022-04-04T00:00:00"/>
    <n v="4"/>
    <x v="8"/>
    <n v="907012641"/>
    <d v="2022-05-19T00:00:00"/>
    <n v="45"/>
    <n v="4051"/>
    <n v="205.7"/>
    <n v="117.11"/>
    <n v="833290.7"/>
    <n v="88.59"/>
    <n v="833.29070000000002"/>
    <n v="474412.61"/>
    <n v="474.4126"/>
    <n v="358878.09"/>
    <n v="0.56932425862907154"/>
    <n v="358.87810000000002"/>
    <x v="1"/>
  </r>
  <r>
    <s v="C5773"/>
    <s v="Asia"/>
    <s v="Kyrgyzstan"/>
    <s v="Alimento infantil"/>
    <s v="Online"/>
    <s v="Crítica"/>
    <d v="2020-03-05T00:00:00"/>
    <n v="3"/>
    <x v="5"/>
    <n v="577306497"/>
    <d v="2020-03-12T00:00:00"/>
    <n v="7"/>
    <n v="6676"/>
    <n v="255.28"/>
    <n v="159.41999999999999"/>
    <n v="1704249.28"/>
    <n v="95.86"/>
    <n v="1704.2492999999999"/>
    <n v="1064287.92"/>
    <n v="1064.2879"/>
    <n v="639961.36"/>
    <n v="0.62449075524913822"/>
    <n v="639.96140000000003"/>
    <x v="0"/>
  </r>
  <r>
    <s v="C7021"/>
    <s v="África"/>
    <s v="South Africa"/>
    <s v="Material de oficina"/>
    <s v="Online"/>
    <s v="Media"/>
    <d v="2020-03-23T00:00:00"/>
    <n v="3"/>
    <x v="5"/>
    <n v="702194440"/>
    <d v="2020-03-30T00:00:00"/>
    <n v="7"/>
    <n v="3794"/>
    <n v="651.21"/>
    <n v="524.96"/>
    <n v="2470690.7400000002"/>
    <n v="126.25"/>
    <n v="2470.6907000000001"/>
    <n v="1991698.24"/>
    <n v="1991.6982"/>
    <n v="478992.5"/>
    <n v="0.80613012699436437"/>
    <n v="478.99250000000001"/>
    <x v="0"/>
  </r>
  <r>
    <s v="C9115"/>
    <s v="Europa"/>
    <s v="Georgia"/>
    <s v="Cereales"/>
    <s v="Offline"/>
    <s v="Baja"/>
    <d v="2022-08-14T00:00:00"/>
    <n v="8"/>
    <x v="10"/>
    <n v="911573684"/>
    <d v="2022-09-19T00:00:00"/>
    <n v="36"/>
    <n v="3765"/>
    <n v="205.7"/>
    <n v="117.11"/>
    <n v="774460.5"/>
    <n v="88.59"/>
    <n v="774.46050000000002"/>
    <n v="440919.15"/>
    <n v="440.91919999999999"/>
    <n v="333541.34999999998"/>
    <n v="0.56932425862907143"/>
    <n v="333.54129999999998"/>
    <x v="1"/>
  </r>
  <r>
    <s v="C4226"/>
    <s v="África"/>
    <s v="The Gambia"/>
    <s v="Bebida"/>
    <s v="Offline"/>
    <s v="Baja"/>
    <d v="2021-09-19T00:00:00"/>
    <n v="9"/>
    <x v="3"/>
    <n v="422620713"/>
    <d v="2021-10-05T00:00:00"/>
    <n v="16"/>
    <n v="1715"/>
    <n v="47.45"/>
    <n v="31.79"/>
    <n v="81376.75"/>
    <n v="15.66"/>
    <n v="81.376800000000003"/>
    <n v="54519.85"/>
    <n v="54.519799999999996"/>
    <n v="26856.9"/>
    <n v="0.66996838777660694"/>
    <n v="26.8569"/>
    <x v="2"/>
  </r>
  <r>
    <s v="C1885"/>
    <s v="Asia"/>
    <s v="Nepal"/>
    <s v="Doméstico"/>
    <s v="Online"/>
    <s v="Crítica"/>
    <d v="2020-10-18T00:00:00"/>
    <n v="10"/>
    <x v="0"/>
    <n v="188509356"/>
    <d v="2020-10-31T00:00:00"/>
    <n v="13"/>
    <n v="2963"/>
    <n v="668.27"/>
    <n v="502.54"/>
    <n v="1980084.01"/>
    <n v="165.73"/>
    <n v="1980.0840000000001"/>
    <n v="1489026.02"/>
    <n v="1489.0260000000001"/>
    <n v="491057.99"/>
    <n v="0.75200143654510898"/>
    <n v="491.05799999999999"/>
    <x v="0"/>
  </r>
  <r>
    <s v="C1490"/>
    <s v="Centroamérica y Caribe"/>
    <s v="Dominica"/>
    <s v="Material de oficina"/>
    <s v="Online"/>
    <s v="Crítica"/>
    <d v="2021-03-04T00:00:00"/>
    <n v="3"/>
    <x v="5"/>
    <n v="149069297"/>
    <d v="2021-03-22T00:00:00"/>
    <n v="18"/>
    <n v="1772"/>
    <n v="651.21"/>
    <n v="524.96"/>
    <n v="1153944.1200000001"/>
    <n v="126.25"/>
    <n v="1153.9440999999999"/>
    <n v="930229.12"/>
    <n v="930.22910000000002"/>
    <n v="223715"/>
    <n v="0.80613012699436437"/>
    <n v="223.715"/>
    <x v="2"/>
  </r>
  <r>
    <s v="C3516"/>
    <s v="África"/>
    <s v="Oman"/>
    <s v="Bebida"/>
    <s v="Online"/>
    <s v="Media"/>
    <d v="2022-06-16T00:00:00"/>
    <n v="6"/>
    <x v="9"/>
    <n v="351650750"/>
    <d v="2022-07-09T00:00:00"/>
    <n v="23"/>
    <n v="126"/>
    <n v="47.45"/>
    <n v="31.79"/>
    <n v="5978.7"/>
    <n v="15.66"/>
    <n v="5.9786999999999999"/>
    <n v="4005.54"/>
    <n v="4.0054999999999996"/>
    <n v="1973.16"/>
    <n v="0.66996838777660683"/>
    <n v="1.9732000000000001"/>
    <x v="1"/>
  </r>
  <r>
    <s v="C8248"/>
    <s v="África"/>
    <s v="Ethiopia"/>
    <s v="Cereales"/>
    <s v="Online"/>
    <s v="Media"/>
    <d v="2020-11-06T00:00:00"/>
    <n v="11"/>
    <x v="2"/>
    <n v="824894130"/>
    <d v="2020-12-20T00:00:00"/>
    <n v="44"/>
    <n v="3359"/>
    <n v="205.7"/>
    <n v="117.11"/>
    <n v="690946.3"/>
    <n v="88.59"/>
    <n v="690.94629999999995"/>
    <n v="393372.49"/>
    <n v="393.3725"/>
    <n v="297573.81"/>
    <n v="0.56932425862907143"/>
    <n v="297.57380000000001"/>
    <x v="0"/>
  </r>
  <r>
    <s v="C6235"/>
    <s v="Centroamérica y Caribe"/>
    <s v="Saint Kitts and Nevis "/>
    <s v="Bebida"/>
    <s v="Online"/>
    <s v="Alta"/>
    <d v="2021-08-21T00:00:00"/>
    <n v="8"/>
    <x v="10"/>
    <n v="623535764"/>
    <d v="2021-09-01T00:00:00"/>
    <n v="11"/>
    <n v="6944"/>
    <n v="47.45"/>
    <n v="31.79"/>
    <n v="329492.8"/>
    <n v="15.66"/>
    <n v="329.49279999999999"/>
    <n v="220749.76"/>
    <n v="220.74979999999999"/>
    <n v="108743.03999999999"/>
    <n v="0.66996838777660683"/>
    <n v="108.74299999999999"/>
    <x v="2"/>
  </r>
  <r>
    <s v="C6726"/>
    <s v="África"/>
    <s v="The Gambia"/>
    <s v="Verduras"/>
    <s v="Online"/>
    <s v="Media"/>
    <d v="2020-07-05T00:00:00"/>
    <n v="7"/>
    <x v="6"/>
    <n v="672624480"/>
    <d v="2020-08-22T00:00:00"/>
    <n v="48"/>
    <n v="3386"/>
    <n v="154.06"/>
    <n v="90.93"/>
    <n v="521647.16"/>
    <n v="63.13"/>
    <n v="521.6472"/>
    <n v="307888.98"/>
    <n v="307.88900000000001"/>
    <n v="213758.18"/>
    <n v="0.59022458782292631"/>
    <n v="213.75819999999999"/>
    <x v="0"/>
  </r>
  <r>
    <s v="C6175"/>
    <s v="África"/>
    <s v="Rwanda"/>
    <s v="Cosméticos"/>
    <s v="Online"/>
    <s v="Media"/>
    <d v="2022-02-15T00:00:00"/>
    <n v="2"/>
    <x v="4"/>
    <n v="617521607"/>
    <d v="2022-03-24T00:00:00"/>
    <n v="37"/>
    <n v="7221"/>
    <n v="437.2"/>
    <n v="263.33"/>
    <n v="3157021.2"/>
    <n v="173.87"/>
    <n v="3157.0212000000001"/>
    <n v="1901505.93"/>
    <n v="1901.5059000000001"/>
    <n v="1255515.27"/>
    <n v="0.60231015553522427"/>
    <n v="1255.5153"/>
    <x v="1"/>
  </r>
  <r>
    <s v="C1739"/>
    <s v="Asia"/>
    <s v="Japan"/>
    <s v="Frutas"/>
    <s v="Offline"/>
    <s v="Crítica"/>
    <d v="2021-07-19T00:00:00"/>
    <n v="7"/>
    <x v="6"/>
    <n v="173900973"/>
    <d v="2021-07-19T00:00:00"/>
    <n v="0"/>
    <n v="17"/>
    <n v="9.33"/>
    <n v="6.92"/>
    <n v="158.61000000000001"/>
    <n v="2.41"/>
    <n v="0.15859999999999999"/>
    <n v="117.64"/>
    <n v="0.1176"/>
    <n v="40.97"/>
    <n v="0.74169346195069663"/>
    <n v="4.1000000000000002E-2"/>
    <x v="2"/>
  </r>
  <r>
    <s v="C4777"/>
    <s v="Europa"/>
    <s v="Ireland"/>
    <s v="Verduras"/>
    <s v="Online"/>
    <s v="Baja"/>
    <d v="2022-10-24T00:00:00"/>
    <n v="10"/>
    <x v="0"/>
    <n v="477748906"/>
    <d v="2022-11-18T00:00:00"/>
    <n v="25"/>
    <n v="5373"/>
    <n v="154.06"/>
    <n v="90.93"/>
    <n v="827764.38"/>
    <n v="63.13"/>
    <n v="827.76440000000002"/>
    <n v="488566.89"/>
    <n v="488.56689999999998"/>
    <n v="339197.49"/>
    <n v="0.59022458782292619"/>
    <n v="339.19749999999999"/>
    <x v="1"/>
  </r>
  <r>
    <s v="C9353"/>
    <s v="Europa"/>
    <s v="Andorra"/>
    <s v="Alimento infantil"/>
    <s v="Offline"/>
    <s v="Media"/>
    <d v="2020-05-11T00:00:00"/>
    <n v="5"/>
    <x v="7"/>
    <n v="935364234"/>
    <d v="2020-06-14T00:00:00"/>
    <n v="34"/>
    <n v="3918"/>
    <n v="255.28"/>
    <n v="159.41999999999999"/>
    <n v="1000187.04"/>
    <n v="95.86"/>
    <n v="1000.187"/>
    <n v="624607.56000000006"/>
    <n v="624.60760000000005"/>
    <n v="375579.48"/>
    <n v="0.62449075524913811"/>
    <n v="375.5795"/>
    <x v="0"/>
  </r>
  <r>
    <s v="C5733"/>
    <s v="Asia"/>
    <s v="Kazakhstan"/>
    <s v="Snacks"/>
    <s v="Online"/>
    <s v="Crítica"/>
    <d v="2020-06-15T00:00:00"/>
    <n v="6"/>
    <x v="9"/>
    <n v="573358285"/>
    <d v="2020-06-29T00:00:00"/>
    <n v="14"/>
    <n v="8313"/>
    <n v="152.58000000000001"/>
    <n v="97.44"/>
    <n v="1268397.54"/>
    <n v="55.14"/>
    <n v="1268.3975"/>
    <n v="810018.72"/>
    <n v="810.01869999999997"/>
    <n v="458378.82"/>
    <n v="0.63861580810066843"/>
    <n v="458.37880000000001"/>
    <x v="0"/>
  </r>
  <r>
    <s v="C5984"/>
    <s v="África"/>
    <s v="Tanzania"/>
    <s v="Snacks"/>
    <s v="Offline"/>
    <s v="Baja"/>
    <d v="2021-02-01T00:00:00"/>
    <n v="2"/>
    <x v="4"/>
    <n v="598490369"/>
    <d v="2021-02-07T00:00:00"/>
    <n v="6"/>
    <n v="5455"/>
    <n v="152.58000000000001"/>
    <n v="97.44"/>
    <n v="832323.9"/>
    <n v="55.14"/>
    <n v="832.32389999999998"/>
    <n v="531535.19999999995"/>
    <n v="531.53520000000003"/>
    <n v="300788.7"/>
    <n v="0.63861580810066843"/>
    <n v="300.78870000000001"/>
    <x v="2"/>
  </r>
  <r>
    <s v="C2904"/>
    <s v="Centroamérica y Caribe"/>
    <s v="Antigua and Barbuda "/>
    <s v="Ropa"/>
    <s v="Offline"/>
    <s v="Crítica"/>
    <d v="2020-06-15T00:00:00"/>
    <n v="6"/>
    <x v="9"/>
    <n v="290413558"/>
    <d v="2020-07-19T00:00:00"/>
    <n v="34"/>
    <n v="8680"/>
    <n v="109.28"/>
    <n v="35.840000000000003"/>
    <n v="948550.4"/>
    <n v="73.44"/>
    <n v="948.55039999999997"/>
    <n v="311091.20000000001"/>
    <n v="311.09120000000001"/>
    <n v="637459.19999999995"/>
    <n v="0.32796486090775989"/>
    <n v="637.45920000000001"/>
    <x v="0"/>
  </r>
  <r>
    <s v="C4722"/>
    <s v="África"/>
    <s v="Qatar"/>
    <s v="Cosméticos"/>
    <s v="Online"/>
    <s v="Media"/>
    <d v="2020-01-13T00:00:00"/>
    <n v="1"/>
    <x v="1"/>
    <n v="472285783"/>
    <d v="2020-01-27T00:00:00"/>
    <n v="14"/>
    <n v="8713"/>
    <n v="437.2"/>
    <n v="263.33"/>
    <n v="3809323.6"/>
    <n v="173.87"/>
    <n v="3809.3236000000002"/>
    <n v="2294394.29"/>
    <n v="2294.3942999999999"/>
    <n v="1514929.31"/>
    <n v="0.60231015553522416"/>
    <n v="1514.9293"/>
    <x v="0"/>
  </r>
  <r>
    <s v="C5222"/>
    <s v="África"/>
    <s v="Jordan"/>
    <s v="Cárnicos"/>
    <s v="Offline"/>
    <s v="Media"/>
    <d v="2020-12-16T00:00:00"/>
    <n v="12"/>
    <x v="11"/>
    <n v="522280871"/>
    <d v="2021-01-12T00:00:00"/>
    <n v="27"/>
    <n v="3371"/>
    <n v="421.89"/>
    <n v="364.69"/>
    <n v="1422191.19"/>
    <n v="57.2"/>
    <n v="1422.1912"/>
    <n v="1229369.99"/>
    <n v="1229.3699999999999"/>
    <n v="192821.2"/>
    <n v="0.86441963544999878"/>
    <n v="192.8212"/>
    <x v="0"/>
  </r>
  <r>
    <s v="C7908"/>
    <s v="Australia y Oceanía"/>
    <s v="Tonga"/>
    <s v="Doméstico"/>
    <s v="Offline"/>
    <s v="Baja"/>
    <d v="2020-07-12T00:00:00"/>
    <n v="7"/>
    <x v="6"/>
    <n v="790897452"/>
    <d v="2020-07-17T00:00:00"/>
    <n v="5"/>
    <n v="2986"/>
    <n v="668.27"/>
    <n v="502.54"/>
    <n v="1995454.22"/>
    <n v="165.73"/>
    <n v="1995.4541999999999"/>
    <n v="1500584.44"/>
    <n v="1500.5844"/>
    <n v="494869.78"/>
    <n v="0.75200143654510898"/>
    <n v="494.8698"/>
    <x v="0"/>
  </r>
  <r>
    <s v="C5674"/>
    <s v="África"/>
    <s v="Madagascar"/>
    <s v="Cárnicos"/>
    <s v="Offline"/>
    <s v="Alta"/>
    <d v="2020-08-06T00:00:00"/>
    <n v="8"/>
    <x v="10"/>
    <n v="567429101"/>
    <d v="2020-09-19T00:00:00"/>
    <n v="44"/>
    <n v="3735"/>
    <n v="421.89"/>
    <n v="364.69"/>
    <n v="1575759.15"/>
    <n v="57.2"/>
    <n v="1575.7591"/>
    <n v="1362117.15"/>
    <n v="1362.1170999999999"/>
    <n v="213642"/>
    <n v="0.86441963544999878"/>
    <n v="213.642"/>
    <x v="0"/>
  </r>
  <r>
    <s v="C2279"/>
    <s v="África"/>
    <s v="Seychelles "/>
    <s v="Alimento infantil"/>
    <s v="Offline"/>
    <s v="Media"/>
    <d v="2021-12-29T00:00:00"/>
    <n v="12"/>
    <x v="11"/>
    <n v="227903926"/>
    <d v="2022-01-10T00:00:00"/>
    <n v="12"/>
    <n v="691"/>
    <n v="255.28"/>
    <n v="159.41999999999999"/>
    <n v="176398.48"/>
    <n v="95.86"/>
    <n v="176.39850000000001"/>
    <n v="110159.22"/>
    <n v="110.1592"/>
    <n v="66239.259999999995"/>
    <n v="0.62449075524913811"/>
    <n v="66.2393"/>
    <x v="2"/>
  </r>
  <r>
    <s v="C8520"/>
    <s v="África"/>
    <s v="Swaziland"/>
    <s v="Bebida"/>
    <s v="Offline"/>
    <s v="Media"/>
    <d v="2022-02-23T00:00:00"/>
    <n v="2"/>
    <x v="4"/>
    <n v="852058255"/>
    <d v="2022-02-28T00:00:00"/>
    <n v="5"/>
    <n v="1827"/>
    <n v="47.45"/>
    <n v="31.79"/>
    <n v="86691.15"/>
    <n v="15.66"/>
    <n v="86.691199999999995"/>
    <n v="58080.33"/>
    <n v="58.080300000000001"/>
    <n v="28610.82"/>
    <n v="0.66996838777660694"/>
    <n v="28.610800000000001"/>
    <x v="1"/>
  </r>
  <r>
    <s v="C8899"/>
    <s v="Australia y Oceanía"/>
    <s v="Tonga"/>
    <s v="Cereales"/>
    <s v="Online"/>
    <s v="Crítica"/>
    <d v="2020-04-25T00:00:00"/>
    <n v="4"/>
    <x v="8"/>
    <n v="889940917"/>
    <d v="2020-04-30T00:00:00"/>
    <n v="5"/>
    <n v="2149"/>
    <n v="205.7"/>
    <n v="117.11"/>
    <n v="442049.3"/>
    <n v="88.59"/>
    <n v="442.04930000000002"/>
    <n v="251669.39"/>
    <n v="251.6694"/>
    <n v="190379.91"/>
    <n v="0.56932425862907143"/>
    <n v="190.37989999999999"/>
    <x v="0"/>
  </r>
  <r>
    <s v="C2119"/>
    <s v="África"/>
    <s v="Azerbaijan"/>
    <s v="Bebida"/>
    <s v="Offline"/>
    <s v="Media"/>
    <d v="2021-11-16T00:00:00"/>
    <n v="11"/>
    <x v="2"/>
    <n v="211913239"/>
    <d v="2021-11-27T00:00:00"/>
    <n v="11"/>
    <n v="8692"/>
    <n v="47.45"/>
    <n v="31.79"/>
    <n v="412435.4"/>
    <n v="15.66"/>
    <n v="412.43540000000002"/>
    <n v="276318.68"/>
    <n v="276.31869999999998"/>
    <n v="136116.72"/>
    <n v="0.66996838777660683"/>
    <n v="136.11670000000001"/>
    <x v="2"/>
  </r>
  <r>
    <s v="C5586"/>
    <s v="África"/>
    <s v="Madagascar"/>
    <s v="Cereales"/>
    <s v="Offline"/>
    <s v="Crítica"/>
    <d v="2022-08-10T00:00:00"/>
    <n v="8"/>
    <x v="10"/>
    <n v="558649051"/>
    <d v="2022-08-15T00:00:00"/>
    <n v="5"/>
    <n v="5523"/>
    <n v="205.7"/>
    <n v="117.11"/>
    <n v="1136081.1000000001"/>
    <n v="88.59"/>
    <n v="1136.0811000000001"/>
    <n v="646798.53"/>
    <n v="646.79849999999999"/>
    <n v="489282.57"/>
    <n v="0.56932425862907154"/>
    <n v="489.2826"/>
    <x v="1"/>
  </r>
  <r>
    <s v="C8406"/>
    <s v="Australia y Oceanía"/>
    <s v="New Zealand"/>
    <s v="Cosméticos"/>
    <s v="Offline"/>
    <s v="Baja"/>
    <d v="2022-05-27T00:00:00"/>
    <n v="5"/>
    <x v="7"/>
    <n v="840668952"/>
    <d v="2022-07-10T00:00:00"/>
    <n v="44"/>
    <n v="1479"/>
    <n v="437.2"/>
    <n v="263.33"/>
    <n v="646618.80000000005"/>
    <n v="173.87"/>
    <n v="646.61879999999996"/>
    <n v="389465.07"/>
    <n v="389.46510000000001"/>
    <n v="257153.73"/>
    <n v="0.60231015553522416"/>
    <n v="257.15370000000001"/>
    <x v="1"/>
  </r>
  <r>
    <s v="C5588"/>
    <s v="África"/>
    <s v="Democratic Republic of the Congo"/>
    <s v="Doméstico"/>
    <s v="Online"/>
    <s v="Crítica"/>
    <d v="2020-09-29T00:00:00"/>
    <n v="9"/>
    <x v="3"/>
    <n v="558863198"/>
    <d v="2020-10-23T00:00:00"/>
    <n v="24"/>
    <n v="8894"/>
    <n v="668.27"/>
    <n v="502.54"/>
    <n v="5943593.3799999999"/>
    <n v="165.73"/>
    <n v="5943.5933999999997"/>
    <n v="4469590.76"/>
    <n v="4469.5907999999999"/>
    <n v="1474002.62"/>
    <n v="0.75200143654510898"/>
    <n v="1474.0026"/>
    <x v="0"/>
  </r>
  <r>
    <s v="C8676"/>
    <s v="Europa"/>
    <s v="Lithuania"/>
    <s v="Alimento infantil"/>
    <s v="Offline"/>
    <s v="Baja"/>
    <d v="2022-07-12T00:00:00"/>
    <n v="7"/>
    <x v="6"/>
    <n v="867641246"/>
    <d v="2022-07-27T00:00:00"/>
    <n v="15"/>
    <n v="3180"/>
    <n v="255.28"/>
    <n v="159.41999999999999"/>
    <n v="811790.4"/>
    <n v="95.86"/>
    <n v="811.79039999999998"/>
    <n v="506955.6"/>
    <n v="506.9556"/>
    <n v="304834.8"/>
    <n v="0.62449075524913822"/>
    <n v="304.83479999999997"/>
    <x v="1"/>
  </r>
  <r>
    <s v="C7092"/>
    <s v="África"/>
    <s v="Seychelles "/>
    <s v="Cereales"/>
    <s v="Online"/>
    <s v="Baja"/>
    <d v="2022-09-04T00:00:00"/>
    <n v="9"/>
    <x v="3"/>
    <n v="709239423"/>
    <d v="2022-09-24T00:00:00"/>
    <n v="20"/>
    <n v="8561"/>
    <n v="205.7"/>
    <n v="117.11"/>
    <n v="1760997.7"/>
    <n v="88.59"/>
    <n v="1760.9976999999999"/>
    <n v="1002578.71"/>
    <n v="1002.5787"/>
    <n v="758418.99"/>
    <n v="0.56932425862907154"/>
    <n v="758.41899999999998"/>
    <x v="1"/>
  </r>
  <r>
    <s v="C8962"/>
    <s v="Europa"/>
    <s v="Croatia"/>
    <s v="Cereales"/>
    <s v="Online"/>
    <s v="Crítica"/>
    <d v="2020-10-20T00:00:00"/>
    <n v="10"/>
    <x v="0"/>
    <n v="896206557"/>
    <d v="2020-11-16T00:00:00"/>
    <n v="27"/>
    <n v="6291"/>
    <n v="205.7"/>
    <n v="117.11"/>
    <n v="1294058.7"/>
    <n v="88.59"/>
    <n v="1294.0587"/>
    <n v="736739.01"/>
    <n v="736.73900000000003"/>
    <n v="557319.68999999994"/>
    <n v="0.56932425862907143"/>
    <n v="557.31970000000001"/>
    <x v="0"/>
  </r>
  <r>
    <s v="C9614"/>
    <s v="África"/>
    <s v="Swaziland"/>
    <s v="Alimento infantil"/>
    <s v="Online"/>
    <s v="Crítica"/>
    <d v="2022-08-26T00:00:00"/>
    <n v="8"/>
    <x v="10"/>
    <n v="961403977"/>
    <d v="2022-10-05T00:00:00"/>
    <n v="40"/>
    <n v="9656"/>
    <n v="255.28"/>
    <n v="159.41999999999999"/>
    <n v="2464983.6800000002"/>
    <n v="95.86"/>
    <n v="2464.9837000000002"/>
    <n v="1539359.52"/>
    <n v="1539.3595"/>
    <n v="925624.16"/>
    <n v="0.624490755249138"/>
    <n v="925.62419999999997"/>
    <x v="1"/>
  </r>
  <r>
    <s v="C5080"/>
    <s v="Asia"/>
    <s v="Singapore"/>
    <s v="Snacks"/>
    <s v="Online"/>
    <s v="Alta"/>
    <d v="2021-06-27T00:00:00"/>
    <n v="6"/>
    <x v="9"/>
    <n v="508005511"/>
    <d v="2021-08-15T00:00:00"/>
    <n v="49"/>
    <n v="8975"/>
    <n v="152.58000000000001"/>
    <n v="97.44"/>
    <n v="1369405.5"/>
    <n v="55.14"/>
    <n v="1369.4055000000001"/>
    <n v="874524"/>
    <n v="874.524"/>
    <n v="494881.5"/>
    <n v="0.63861580810066843"/>
    <n v="494.88150000000002"/>
    <x v="2"/>
  </r>
  <r>
    <s v="C4096"/>
    <s v="Europa"/>
    <s v="Norway"/>
    <s v="Cosméticos"/>
    <s v="Online"/>
    <s v="Baja"/>
    <d v="2020-12-20T00:00:00"/>
    <n v="12"/>
    <x v="11"/>
    <n v="409678733"/>
    <d v="2021-01-02T00:00:00"/>
    <n v="13"/>
    <n v="1896"/>
    <n v="437.2"/>
    <n v="263.33"/>
    <n v="828931.2"/>
    <n v="173.87"/>
    <n v="828.93119999999999"/>
    <n v="499273.68"/>
    <n v="499.27370000000002"/>
    <n v="329657.52"/>
    <n v="0.60231015553522416"/>
    <n v="329.65750000000003"/>
    <x v="0"/>
  </r>
  <r>
    <s v="C7726"/>
    <s v="Asia"/>
    <s v="Malaysia"/>
    <s v="Cosméticos"/>
    <s v="Online"/>
    <s v="Media"/>
    <d v="2021-08-10T00:00:00"/>
    <n v="8"/>
    <x v="10"/>
    <n v="772660577"/>
    <d v="2021-08-26T00:00:00"/>
    <n v="16"/>
    <n v="6290"/>
    <n v="437.2"/>
    <n v="263.33"/>
    <n v="2749988"/>
    <n v="173.87"/>
    <n v="2749.9879999999998"/>
    <n v="1656345.7"/>
    <n v="1656.3457000000001"/>
    <n v="1093642.3"/>
    <n v="0.60231015553522416"/>
    <n v="1093.6423"/>
    <x v="2"/>
  </r>
  <r>
    <s v="C6328"/>
    <s v="Europa"/>
    <s v="Austria"/>
    <s v="Bebida"/>
    <s v="Online"/>
    <s v="Crítica"/>
    <d v="2022-01-29T00:00:00"/>
    <n v="1"/>
    <x v="1"/>
    <n v="632866847"/>
    <d v="2022-02-12T00:00:00"/>
    <n v="14"/>
    <n v="8219"/>
    <n v="47.45"/>
    <n v="31.79"/>
    <n v="389991.55"/>
    <n v="15.66"/>
    <n v="389.99160000000001"/>
    <n v="261282.01"/>
    <n v="261.28199999999998"/>
    <n v="128709.54"/>
    <n v="0.66996838777660672"/>
    <n v="128.70949999999999"/>
    <x v="1"/>
  </r>
  <r>
    <s v="C3950"/>
    <s v="Asia"/>
    <s v="Malaysia"/>
    <s v="Snacks"/>
    <s v="Online"/>
    <s v="Media"/>
    <d v="2020-07-10T00:00:00"/>
    <n v="7"/>
    <x v="6"/>
    <n v="395033872"/>
    <d v="2020-07-23T00:00:00"/>
    <n v="13"/>
    <n v="8156"/>
    <n v="152.58000000000001"/>
    <n v="97.44"/>
    <n v="1244442.48"/>
    <n v="55.14"/>
    <n v="1244.4425000000001"/>
    <n v="794720.64"/>
    <n v="794.72059999999999"/>
    <n v="449721.84"/>
    <n v="0.63861580810066843"/>
    <n v="449.72179999999997"/>
    <x v="0"/>
  </r>
  <r>
    <s v="C5342"/>
    <s v="África"/>
    <s v="Lesotho"/>
    <s v="Cuidado personal"/>
    <s v="Offline"/>
    <s v="Alta"/>
    <d v="2022-08-20T00:00:00"/>
    <n v="8"/>
    <x v="10"/>
    <n v="534210479"/>
    <d v="2022-08-29T00:00:00"/>
    <n v="9"/>
    <n v="3607"/>
    <n v="81.73"/>
    <n v="56.67"/>
    <n v="294800.11"/>
    <n v="25.06"/>
    <n v="294.80009999999999"/>
    <n v="204408.69"/>
    <n v="204.40870000000001"/>
    <n v="90391.42"/>
    <n v="0.69338064358252793"/>
    <n v="90.391400000000004"/>
    <x v="1"/>
  </r>
  <r>
    <s v="C2457"/>
    <s v="África"/>
    <s v="Benin"/>
    <s v="Frutas"/>
    <s v="Offline"/>
    <s v="Alta"/>
    <d v="2020-03-18T00:00:00"/>
    <n v="3"/>
    <x v="5"/>
    <n v="245757997"/>
    <d v="2020-03-30T00:00:00"/>
    <n v="12"/>
    <n v="4107"/>
    <n v="9.33"/>
    <n v="6.92"/>
    <n v="38318.31"/>
    <n v="2.41"/>
    <n v="38.318300000000001"/>
    <n v="28420.44"/>
    <n v="28.420400000000001"/>
    <n v="9897.8700000000008"/>
    <n v="0.74169346195069674"/>
    <n v="9.8978999999999999"/>
    <x v="0"/>
  </r>
  <r>
    <s v="C5953"/>
    <s v="Europa"/>
    <s v="Greece"/>
    <s v="Material de oficina"/>
    <s v="Offline"/>
    <s v="Baja"/>
    <d v="2021-03-05T00:00:00"/>
    <n v="3"/>
    <x v="5"/>
    <n v="595350253"/>
    <d v="2021-03-24T00:00:00"/>
    <n v="19"/>
    <n v="6225"/>
    <n v="651.21"/>
    <n v="524.96"/>
    <n v="4053782.25"/>
    <n v="126.25"/>
    <n v="4053.7822999999999"/>
    <n v="3267876"/>
    <n v="3267.8760000000002"/>
    <n v="785906.25"/>
    <n v="0.80613012699436437"/>
    <n v="785.90620000000001"/>
    <x v="2"/>
  </r>
  <r>
    <s v="C6229"/>
    <s v="África"/>
    <s v="Comoros"/>
    <s v="Cárnicos"/>
    <s v="Offline"/>
    <s v="Alta"/>
    <d v="2022-09-02T00:00:00"/>
    <n v="9"/>
    <x v="3"/>
    <n v="622926795"/>
    <d v="2022-09-26T00:00:00"/>
    <n v="24"/>
    <n v="6736"/>
    <n v="421.89"/>
    <n v="364.69"/>
    <n v="2841851.04"/>
    <n v="57.2"/>
    <n v="2841.8510000000001"/>
    <n v="2456551.84"/>
    <n v="2456.5518000000002"/>
    <n v="385299.20000000001"/>
    <n v="0.86441963544999867"/>
    <n v="385.29919999999998"/>
    <x v="1"/>
  </r>
  <r>
    <s v="C5338"/>
    <s v="Asia"/>
    <s v="Myanmar"/>
    <s v="Doméstico"/>
    <s v="Offline"/>
    <s v="Media"/>
    <d v="2021-01-17T00:00:00"/>
    <n v="1"/>
    <x v="1"/>
    <n v="533821237"/>
    <d v="2021-02-21T00:00:00"/>
    <n v="35"/>
    <n v="8421"/>
    <n v="668.27"/>
    <n v="502.54"/>
    <n v="5627501.6699999999"/>
    <n v="165.73"/>
    <n v="5627.5016999999998"/>
    <n v="4231889.34"/>
    <n v="4231.8892999999998"/>
    <n v="1395612.33"/>
    <n v="0.75200143654510898"/>
    <n v="1395.6123"/>
    <x v="2"/>
  </r>
  <r>
    <s v="C6485"/>
    <s v="África"/>
    <s v="Ethiopia"/>
    <s v="Cuidado personal"/>
    <s v="Online"/>
    <s v="Baja"/>
    <d v="2021-05-14T00:00:00"/>
    <n v="5"/>
    <x v="7"/>
    <n v="648580729"/>
    <d v="2021-06-04T00:00:00"/>
    <n v="21"/>
    <n v="8306"/>
    <n v="81.73"/>
    <n v="56.67"/>
    <n v="678849.38"/>
    <n v="25.06"/>
    <n v="678.84939999999995"/>
    <n v="470701.02"/>
    <n v="470.70100000000002"/>
    <n v="208148.36"/>
    <n v="0.69338064358252793"/>
    <n v="208.14840000000001"/>
    <x v="2"/>
  </r>
  <r>
    <s v="C1344"/>
    <s v="África"/>
    <s v="Guinea"/>
    <s v="Cereales"/>
    <s v="Offline"/>
    <s v="Crítica"/>
    <d v="2022-02-16T00:00:00"/>
    <n v="2"/>
    <x v="4"/>
    <n v="134441602"/>
    <d v="2022-04-05T00:00:00"/>
    <n v="48"/>
    <n v="3112"/>
    <n v="205.7"/>
    <n v="117.11"/>
    <n v="640138.4"/>
    <n v="88.59"/>
    <n v="640.13840000000005"/>
    <n v="364446.32"/>
    <n v="364.44630000000001"/>
    <n v="275692.08"/>
    <n v="0.56932425862907154"/>
    <n v="275.69209999999998"/>
    <x v="1"/>
  </r>
  <r>
    <s v="C9289"/>
    <s v="Centroamérica y Caribe"/>
    <s v="Saint Lucia"/>
    <s v="Cosméticos"/>
    <s v="Offline"/>
    <s v="Baja"/>
    <d v="2020-10-21T00:00:00"/>
    <n v="10"/>
    <x v="0"/>
    <n v="928952682"/>
    <d v="2020-11-05T00:00:00"/>
    <n v="15"/>
    <n v="6597"/>
    <n v="437.2"/>
    <n v="263.33"/>
    <n v="2884208.4"/>
    <n v="173.87"/>
    <n v="2884.2084"/>
    <n v="1737188.01"/>
    <n v="1737.1880000000001"/>
    <n v="1147020.3899999999"/>
    <n v="0.60231015553522416"/>
    <n v="1147.0204000000001"/>
    <x v="0"/>
  </r>
  <r>
    <s v="C9899"/>
    <s v="África"/>
    <s v="Eritrea"/>
    <s v="Material de oficina"/>
    <s v="Offline"/>
    <s v="Media"/>
    <d v="2020-12-27T00:00:00"/>
    <n v="12"/>
    <x v="11"/>
    <n v="989975297"/>
    <d v="2021-02-07T00:00:00"/>
    <n v="42"/>
    <n v="4545"/>
    <n v="651.21"/>
    <n v="524.96"/>
    <n v="2959749.45"/>
    <n v="126.25"/>
    <n v="2959.7494999999999"/>
    <n v="2385943.2000000002"/>
    <n v="2385.9432000000002"/>
    <n v="573806.25"/>
    <n v="0.80613012699436437"/>
    <n v="573.80619999999999"/>
    <x v="0"/>
  </r>
  <r>
    <s v="C1456"/>
    <s v="África"/>
    <s v="Niger"/>
    <s v="Cuidado personal"/>
    <s v="Offline"/>
    <s v="Baja"/>
    <d v="2022-05-21T00:00:00"/>
    <n v="5"/>
    <x v="7"/>
    <n v="145683276"/>
    <d v="2022-06-18T00:00:00"/>
    <n v="28"/>
    <n v="9774"/>
    <n v="81.73"/>
    <n v="56.67"/>
    <n v="798829.02"/>
    <n v="25.06"/>
    <n v="798.82899999999995"/>
    <n v="553892.57999999996"/>
    <n v="553.89260000000002"/>
    <n v="244936.44"/>
    <n v="0.69338064358252793"/>
    <n v="244.93639999999999"/>
    <x v="1"/>
  </r>
  <r>
    <s v="C5445"/>
    <s v="Centroamérica y Caribe"/>
    <s v="Barbados"/>
    <s v="Cosméticos"/>
    <s v="Online"/>
    <s v="Media"/>
    <d v="2022-03-29T00:00:00"/>
    <n v="3"/>
    <x v="5"/>
    <n v="544562947"/>
    <d v="2022-05-11T00:00:00"/>
    <n v="43"/>
    <n v="7132"/>
    <n v="437.2"/>
    <n v="263.33"/>
    <n v="3118110.4"/>
    <n v="173.87"/>
    <n v="3118.1104"/>
    <n v="1878069.56"/>
    <n v="1878.0696"/>
    <n v="1240040.8400000001"/>
    <n v="0.60231015553522416"/>
    <n v="1240.0408"/>
    <x v="1"/>
  </r>
  <r>
    <s v="C8054"/>
    <s v="Australia y Oceanía"/>
    <s v="Tonga"/>
    <s v="Snacks"/>
    <s v="Offline"/>
    <s v="Crítica"/>
    <d v="2022-06-30T00:00:00"/>
    <n v="6"/>
    <x v="9"/>
    <n v="805413138"/>
    <d v="2022-08-10T00:00:00"/>
    <n v="41"/>
    <n v="8501"/>
    <n v="152.58000000000001"/>
    <n v="97.44"/>
    <n v="1297082.58"/>
    <n v="55.14"/>
    <n v="1297.0826"/>
    <n v="828337.44"/>
    <n v="828.3374"/>
    <n v="468745.14"/>
    <n v="0.63861580810066843"/>
    <n v="468.74509999999998"/>
    <x v="1"/>
  </r>
  <r>
    <s v="C9673"/>
    <s v="Asia"/>
    <s v="Indonesia"/>
    <s v="Bebida"/>
    <s v="Offline"/>
    <s v="Baja"/>
    <d v="2022-08-19T00:00:00"/>
    <n v="8"/>
    <x v="10"/>
    <n v="967345178"/>
    <d v="2022-09-29T00:00:00"/>
    <n v="41"/>
    <n v="7789"/>
    <n v="47.45"/>
    <n v="31.79"/>
    <n v="369588.05"/>
    <n v="15.66"/>
    <n v="369.5881"/>
    <n v="247612.31"/>
    <n v="247.6123"/>
    <n v="121975.74"/>
    <n v="0.66996838777660683"/>
    <n v="121.9757"/>
    <x v="1"/>
  </r>
  <r>
    <s v="C2397"/>
    <s v="Asia"/>
    <s v="Indonesia"/>
    <s v="Ropa"/>
    <s v="Online"/>
    <s v="Alta"/>
    <d v="2021-02-07T00:00:00"/>
    <n v="2"/>
    <x v="4"/>
    <n v="239782893"/>
    <d v="2021-03-28T00:00:00"/>
    <n v="49"/>
    <n v="5941"/>
    <n v="109.28"/>
    <n v="35.840000000000003"/>
    <n v="649232.48"/>
    <n v="73.44"/>
    <n v="649.23249999999996"/>
    <n v="212925.44"/>
    <n v="212.9254"/>
    <n v="436307.04"/>
    <n v="0.32796486090775995"/>
    <n v="436.30700000000002"/>
    <x v="2"/>
  </r>
  <r>
    <s v="C1524"/>
    <s v="África"/>
    <s v="Lebanon"/>
    <s v="Cuidado personal"/>
    <s v="Offline"/>
    <s v="Crítica"/>
    <d v="2022-06-27T00:00:00"/>
    <n v="6"/>
    <x v="9"/>
    <n v="152462613"/>
    <d v="2022-08-01T00:00:00"/>
    <n v="35"/>
    <n v="5930"/>
    <n v="81.73"/>
    <n v="56.67"/>
    <n v="484658.9"/>
    <n v="25.06"/>
    <n v="484.65890000000002"/>
    <n v="336053.1"/>
    <n v="336.05309999999997"/>
    <n v="148605.79999999999"/>
    <n v="0.69338064358252782"/>
    <n v="148.60579999999999"/>
    <x v="1"/>
  </r>
  <r>
    <s v="C5054"/>
    <s v="África"/>
    <s v="Afghanistan"/>
    <s v="Ropa"/>
    <s v="Online"/>
    <s v="Crítica"/>
    <d v="2021-10-01T00:00:00"/>
    <n v="10"/>
    <x v="0"/>
    <n v="505433166"/>
    <d v="2021-10-09T00:00:00"/>
    <n v="8"/>
    <n v="7760"/>
    <n v="109.28"/>
    <n v="35.840000000000003"/>
    <n v="848012.80000000005"/>
    <n v="73.44"/>
    <n v="848.01279999999997"/>
    <n v="278118.40000000002"/>
    <n v="278.11840000000001"/>
    <n v="569894.40000000002"/>
    <n v="0.32796486090775984"/>
    <n v="569.89440000000002"/>
    <x v="2"/>
  </r>
  <r>
    <s v="C7190"/>
    <s v="Europa"/>
    <s v="Hungary"/>
    <s v="Frutas"/>
    <s v="Offline"/>
    <s v="Baja"/>
    <d v="2022-11-04T00:00:00"/>
    <n v="11"/>
    <x v="2"/>
    <n v="719055879"/>
    <d v="2022-12-14T00:00:00"/>
    <n v="40"/>
    <n v="3468"/>
    <n v="9.33"/>
    <n v="6.92"/>
    <n v="32356.44"/>
    <n v="2.41"/>
    <n v="32.356400000000001"/>
    <n v="23998.560000000001"/>
    <n v="23.9986"/>
    <n v="8357.8799999999992"/>
    <n v="0.74169346195069674"/>
    <n v="8.3579000000000008"/>
    <x v="1"/>
  </r>
  <r>
    <s v="C1112"/>
    <s v="Asia"/>
    <s v="Mongolia"/>
    <s v="Material de oficina"/>
    <s v="Offline"/>
    <s v="Media"/>
    <d v="2022-08-07T00:00:00"/>
    <n v="8"/>
    <x v="10"/>
    <n v="111265599"/>
    <d v="2022-09-07T00:00:00"/>
    <n v="31"/>
    <n v="4818"/>
    <n v="651.21"/>
    <n v="524.96"/>
    <n v="3137529.78"/>
    <n v="126.25"/>
    <n v="3137.5297999999998"/>
    <n v="2529257.2799999998"/>
    <n v="2529.2573000000002"/>
    <n v="608272.5"/>
    <n v="0.80613012699436437"/>
    <n v="608.27250000000004"/>
    <x v="1"/>
  </r>
  <r>
    <s v="C2821"/>
    <s v="Norteamérica"/>
    <s v="Canada"/>
    <s v="Alimento infantil"/>
    <s v="Offline"/>
    <s v="Baja"/>
    <d v="2021-02-28T00:00:00"/>
    <n v="2"/>
    <x v="4"/>
    <n v="282137763"/>
    <d v="2021-03-25T00:00:00"/>
    <n v="25"/>
    <n v="9689"/>
    <n v="255.28"/>
    <n v="159.41999999999999"/>
    <n v="2473407.92"/>
    <n v="95.86"/>
    <n v="2473.4079000000002"/>
    <n v="1544620.38"/>
    <n v="1544.6204"/>
    <n v="928787.54"/>
    <n v="0.62449075524913811"/>
    <n v="928.78750000000002"/>
    <x v="2"/>
  </r>
  <r>
    <s v="C4982"/>
    <s v="África"/>
    <s v="Afghanistan"/>
    <s v="Doméstico"/>
    <s v="Online"/>
    <s v="Alta"/>
    <d v="2021-05-11T00:00:00"/>
    <n v="5"/>
    <x v="7"/>
    <n v="498232400"/>
    <d v="2021-06-27T00:00:00"/>
    <n v="47"/>
    <n v="6894"/>
    <n v="668.27"/>
    <n v="502.54"/>
    <n v="4607053.38"/>
    <n v="165.73"/>
    <n v="4607.0533999999998"/>
    <n v="3464510.76"/>
    <n v="3464.5108"/>
    <n v="1142542.6200000001"/>
    <n v="0.75200143654510898"/>
    <n v="1142.5426"/>
    <x v="2"/>
  </r>
  <r>
    <s v="C5314"/>
    <s v="Europa"/>
    <s v="Liechtenstein"/>
    <s v="Cereales"/>
    <s v="Offline"/>
    <s v="Media"/>
    <d v="2022-01-02T00:00:00"/>
    <n v="1"/>
    <x v="1"/>
    <n v="531473338"/>
    <d v="2022-01-11T00:00:00"/>
    <n v="9"/>
    <n v="3626"/>
    <n v="205.7"/>
    <n v="117.11"/>
    <n v="745868.2"/>
    <n v="88.59"/>
    <n v="745.8682"/>
    <n v="424640.86"/>
    <n v="424.64089999999999"/>
    <n v="321227.34000000003"/>
    <n v="0.56932425862907143"/>
    <n v="321.22730000000001"/>
    <x v="1"/>
  </r>
  <r>
    <s v="C3886"/>
    <s v="Norteamérica"/>
    <s v="Mexico"/>
    <s v="Alimento infantil"/>
    <s v="Online"/>
    <s v="Alta"/>
    <d v="2020-06-18T00:00:00"/>
    <n v="6"/>
    <x v="9"/>
    <n v="388651931"/>
    <d v="2020-08-07T00:00:00"/>
    <n v="50"/>
    <n v="9598"/>
    <n v="255.28"/>
    <n v="159.41999999999999"/>
    <n v="2450177.44"/>
    <n v="95.86"/>
    <n v="2450.1774"/>
    <n v="1530113.16"/>
    <n v="1530.1132"/>
    <n v="920064.28"/>
    <n v="0.62449075524913822"/>
    <n v="920.0643"/>
    <x v="0"/>
  </r>
  <r>
    <s v="C5579"/>
    <s v="África"/>
    <s v="Liberia"/>
    <s v="Material de oficina"/>
    <s v="Online"/>
    <s v="Media"/>
    <d v="2020-10-08T00:00:00"/>
    <n v="10"/>
    <x v="0"/>
    <n v="557999742"/>
    <d v="2020-10-28T00:00:00"/>
    <n v="20"/>
    <n v="3378"/>
    <n v="651.21"/>
    <n v="524.96"/>
    <n v="2199787.38"/>
    <n v="126.25"/>
    <n v="2199.7874000000002"/>
    <n v="1773314.88"/>
    <n v="1773.3149000000001"/>
    <n v="426472.5"/>
    <n v="0.80613012699436437"/>
    <n v="426.47250000000003"/>
    <x v="0"/>
  </r>
  <r>
    <s v="C2940"/>
    <s v="África"/>
    <s v="Morocco"/>
    <s v="Cárnicos"/>
    <s v="Offline"/>
    <s v="Crítica"/>
    <d v="2021-05-08T00:00:00"/>
    <n v="5"/>
    <x v="7"/>
    <n v="294081532"/>
    <d v="2021-05-24T00:00:00"/>
    <n v="16"/>
    <n v="4115"/>
    <n v="421.89"/>
    <n v="364.69"/>
    <n v="1736077.35"/>
    <n v="57.2"/>
    <n v="1736.0772999999999"/>
    <n v="1500699.35"/>
    <n v="1500.6994"/>
    <n v="235378"/>
    <n v="0.864419635449999"/>
    <n v="235.37799999999999"/>
    <x v="2"/>
  </r>
  <r>
    <s v="C1781"/>
    <s v="Centroamérica y Caribe"/>
    <s v="Dominica"/>
    <s v="Ropa"/>
    <s v="Offline"/>
    <s v="Media"/>
    <d v="2022-03-30T00:00:00"/>
    <n v="3"/>
    <x v="5"/>
    <n v="178100669"/>
    <d v="2022-05-09T00:00:00"/>
    <n v="40"/>
    <n v="2801"/>
    <n v="109.28"/>
    <n v="35.840000000000003"/>
    <n v="306093.28000000003"/>
    <n v="73.44"/>
    <n v="306.0933"/>
    <n v="100387.84"/>
    <n v="100.3878"/>
    <n v="205705.44"/>
    <n v="0.32796486090775989"/>
    <n v="205.7054"/>
    <x v="1"/>
  </r>
  <r>
    <s v="C2514"/>
    <s v="África"/>
    <s v="Cameroon"/>
    <s v="Doméstico"/>
    <s v="Offline"/>
    <s v="Media"/>
    <d v="2020-10-21T00:00:00"/>
    <n v="10"/>
    <x v="0"/>
    <n v="251482903"/>
    <d v="2020-11-06T00:00:00"/>
    <n v="16"/>
    <n v="8234"/>
    <n v="668.27"/>
    <n v="502.54"/>
    <n v="5502535.1799999997"/>
    <n v="165.73"/>
    <n v="5502.5352000000003"/>
    <n v="4137914.36"/>
    <n v="4137.9143999999997"/>
    <n v="1364620.82"/>
    <n v="0.7520014365451092"/>
    <n v="1364.6207999999999"/>
    <x v="0"/>
  </r>
  <r>
    <s v="C8486"/>
    <s v="Asia"/>
    <s v="Nepal"/>
    <s v="Cárnicos"/>
    <s v="Offline"/>
    <s v="Baja"/>
    <d v="2021-12-04T00:00:00"/>
    <n v="12"/>
    <x v="11"/>
    <n v="848652064"/>
    <d v="2021-12-20T00:00:00"/>
    <n v="16"/>
    <n v="3860"/>
    <n v="421.89"/>
    <n v="364.69"/>
    <n v="1628495.4"/>
    <n v="57.2"/>
    <n v="1628.4954"/>
    <n v="1407703.4"/>
    <n v="1407.7034000000001"/>
    <n v="220792"/>
    <n v="0.86441963544999878"/>
    <n v="220.792"/>
    <x v="2"/>
  </r>
  <r>
    <s v="C1243"/>
    <s v="Europa"/>
    <s v="Albania"/>
    <s v="Cereales"/>
    <s v="Online"/>
    <s v="Crítica"/>
    <d v="2022-04-25T00:00:00"/>
    <n v="4"/>
    <x v="8"/>
    <n v="124344480"/>
    <d v="2022-05-16T00:00:00"/>
    <n v="21"/>
    <n v="5150"/>
    <n v="205.7"/>
    <n v="117.11"/>
    <n v="1059355"/>
    <n v="88.59"/>
    <n v="1059.355"/>
    <n v="603116.5"/>
    <n v="603.11649999999997"/>
    <n v="456238.5"/>
    <n v="0.56932425862907143"/>
    <n v="456.23849999999999"/>
    <x v="1"/>
  </r>
  <r>
    <s v="C8036"/>
    <s v="Asia"/>
    <s v="Maldives"/>
    <s v="Cuidado personal"/>
    <s v="Online"/>
    <s v="Baja"/>
    <d v="2020-07-08T00:00:00"/>
    <n v="7"/>
    <x v="6"/>
    <n v="803608977"/>
    <d v="2020-07-10T00:00:00"/>
    <n v="2"/>
    <n v="4609"/>
    <n v="81.73"/>
    <n v="56.67"/>
    <n v="376693.57"/>
    <n v="25.06"/>
    <n v="376.6936"/>
    <n v="261192.03"/>
    <n v="261.19200000000001"/>
    <n v="115501.54"/>
    <n v="0.69338064358252771"/>
    <n v="115.50149999999999"/>
    <x v="0"/>
  </r>
  <r>
    <s v="C7318"/>
    <s v="África"/>
    <s v="Turkey"/>
    <s v="Ropa"/>
    <s v="Offline"/>
    <s v="Alta"/>
    <d v="2021-03-14T00:00:00"/>
    <n v="3"/>
    <x v="5"/>
    <n v="731806886"/>
    <d v="2021-04-28T00:00:00"/>
    <n v="45"/>
    <n v="6775"/>
    <n v="109.28"/>
    <n v="35.840000000000003"/>
    <n v="740372"/>
    <n v="73.44"/>
    <n v="740.37199999999996"/>
    <n v="242816"/>
    <n v="242.816"/>
    <n v="497556"/>
    <n v="0.32796486090775995"/>
    <n v="497.55599999999998"/>
    <x v="2"/>
  </r>
  <r>
    <s v="C4180"/>
    <s v="África"/>
    <s v="Lebanon"/>
    <s v="Cereales"/>
    <s v="Offline"/>
    <s v="Alta"/>
    <d v="2022-01-27T00:00:00"/>
    <n v="1"/>
    <x v="1"/>
    <n v="418010747"/>
    <d v="2022-02-07T00:00:00"/>
    <n v="11"/>
    <n v="7524"/>
    <n v="205.7"/>
    <n v="117.11"/>
    <n v="1547686.8"/>
    <n v="88.59"/>
    <n v="1547.6867999999999"/>
    <n v="881135.64"/>
    <n v="881.13559999999995"/>
    <n v="666551.16"/>
    <n v="0.56932425862907154"/>
    <n v="666.55119999999999"/>
    <x v="1"/>
  </r>
  <r>
    <s v="C7183"/>
    <s v="Europa"/>
    <s v="Luxembourg"/>
    <s v="Ropa"/>
    <s v="Online"/>
    <s v="Baja"/>
    <d v="2020-09-26T00:00:00"/>
    <n v="9"/>
    <x v="3"/>
    <n v="718301856"/>
    <d v="2020-11-12T00:00:00"/>
    <n v="47"/>
    <n v="336"/>
    <n v="109.28"/>
    <n v="35.840000000000003"/>
    <n v="36718.080000000002"/>
    <n v="73.44"/>
    <n v="36.7181"/>
    <n v="12042.24"/>
    <n v="12.042199999999999"/>
    <n v="24675.84"/>
    <n v="0.32796486090775989"/>
    <n v="24.675799999999999"/>
    <x v="0"/>
  </r>
  <r>
    <s v="C4520"/>
    <s v="África"/>
    <s v="Togo"/>
    <s v="Ropa"/>
    <s v="Online"/>
    <s v="Media"/>
    <d v="2021-09-07T00:00:00"/>
    <n v="9"/>
    <x v="3"/>
    <n v="452096688"/>
    <d v="2021-09-18T00:00:00"/>
    <n v="11"/>
    <n v="4311"/>
    <n v="109.28"/>
    <n v="35.840000000000003"/>
    <n v="471106.08"/>
    <n v="73.44"/>
    <n v="471.10610000000003"/>
    <n v="154506.23999999999"/>
    <n v="154.50620000000001"/>
    <n v="316599.84000000003"/>
    <n v="0.32796486090775989"/>
    <n v="316.59980000000002"/>
    <x v="2"/>
  </r>
  <r>
    <s v="C5163"/>
    <s v="Europa"/>
    <s v="Hungary"/>
    <s v="Cuidado personal"/>
    <s v="Offline"/>
    <s v="Alta"/>
    <d v="2021-07-31T00:00:00"/>
    <n v="7"/>
    <x v="6"/>
    <n v="516319072"/>
    <d v="2021-08-31T00:00:00"/>
    <n v="31"/>
    <n v="9142"/>
    <n v="81.73"/>
    <n v="56.67"/>
    <n v="747175.66"/>
    <n v="25.06"/>
    <n v="747.17570000000001"/>
    <n v="518077.14"/>
    <n v="518.07709999999997"/>
    <n v="229098.52"/>
    <n v="0.69338064358252782"/>
    <n v="229.0985"/>
    <x v="2"/>
  </r>
  <r>
    <s v="C5282"/>
    <s v="Europa"/>
    <s v="Lithuania"/>
    <s v="Doméstico"/>
    <s v="Online"/>
    <s v="Baja"/>
    <d v="2020-05-10T00:00:00"/>
    <n v="5"/>
    <x v="7"/>
    <n v="528205335"/>
    <d v="2020-06-24T00:00:00"/>
    <n v="45"/>
    <n v="6551"/>
    <n v="668.27"/>
    <n v="502.54"/>
    <n v="4377836.7699999996"/>
    <n v="165.73"/>
    <n v="4377.8368"/>
    <n v="3292139.54"/>
    <n v="3292.1395000000002"/>
    <n v="1085697.23"/>
    <n v="0.75200143654510909"/>
    <n v="1085.6972000000001"/>
    <x v="0"/>
  </r>
  <r>
    <s v="C1753"/>
    <s v="Asia"/>
    <s v="Bangladesh"/>
    <s v="Material de oficina"/>
    <s v="Offline"/>
    <s v="Media"/>
    <d v="2022-08-19T00:00:00"/>
    <n v="8"/>
    <x v="10"/>
    <n v="175304305"/>
    <d v="2022-09-18T00:00:00"/>
    <n v="30"/>
    <n v="5294"/>
    <n v="651.21"/>
    <n v="524.96"/>
    <n v="3447505.74"/>
    <n v="126.25"/>
    <n v="3447.5057000000002"/>
    <n v="2779138.24"/>
    <n v="2779.1381999999999"/>
    <n v="668367.5"/>
    <n v="0.80613012699436437"/>
    <n v="668.36749999999995"/>
    <x v="1"/>
  </r>
  <r>
    <s v="C5654"/>
    <s v="Asia"/>
    <s v="China"/>
    <s v="Bebida"/>
    <s v="Online"/>
    <s v="Baja"/>
    <d v="2021-12-28T00:00:00"/>
    <n v="12"/>
    <x v="11"/>
    <n v="565477311"/>
    <d v="2022-01-22T00:00:00"/>
    <n v="25"/>
    <n v="6157"/>
    <n v="47.45"/>
    <n v="31.79"/>
    <n v="292149.65000000002"/>
    <n v="15.66"/>
    <n v="292.1497"/>
    <n v="195731.03"/>
    <n v="195.73099999999999"/>
    <n v="96418.62"/>
    <n v="0.66996838777660694"/>
    <n v="96.418599999999998"/>
    <x v="2"/>
  </r>
  <r>
    <s v="C1768"/>
    <s v="África"/>
    <s v="Equatorial Guinea"/>
    <s v="Cárnicos"/>
    <s v="Offline"/>
    <s v="Media"/>
    <d v="2022-06-05T00:00:00"/>
    <n v="6"/>
    <x v="9"/>
    <n v="176898181"/>
    <d v="2022-06-16T00:00:00"/>
    <n v="11"/>
    <n v="6958"/>
    <n v="421.89"/>
    <n v="364.69"/>
    <n v="2935510.62"/>
    <n v="57.2"/>
    <n v="2935.5106000000001"/>
    <n v="2537513.02"/>
    <n v="2537.5129999999999"/>
    <n v="397997.6"/>
    <n v="0.86441963544999878"/>
    <n v="397.99759999999998"/>
    <x v="1"/>
  </r>
  <r>
    <s v="C7080"/>
    <s v="Europa"/>
    <s v="Belgium"/>
    <s v="Cereales"/>
    <s v="Offline"/>
    <s v="Media"/>
    <d v="2022-08-14T00:00:00"/>
    <n v="8"/>
    <x v="10"/>
    <n v="708053243"/>
    <d v="2022-09-12T00:00:00"/>
    <n v="29"/>
    <n v="7544"/>
    <n v="205.7"/>
    <n v="117.11"/>
    <n v="1551800.8"/>
    <n v="88.59"/>
    <n v="1551.8008"/>
    <n v="883477.84"/>
    <n v="883.4778"/>
    <n v="668322.96"/>
    <n v="0.56932425862907154"/>
    <n v="668.32299999999998"/>
    <x v="1"/>
  </r>
  <r>
    <s v="C3277"/>
    <s v="África"/>
    <s v="Turkey"/>
    <s v="Snacks"/>
    <s v="Online"/>
    <s v="Alta"/>
    <d v="2020-03-20T00:00:00"/>
    <n v="3"/>
    <x v="5"/>
    <n v="327741324"/>
    <d v="2020-03-29T00:00:00"/>
    <n v="9"/>
    <n v="4796"/>
    <n v="152.58000000000001"/>
    <n v="97.44"/>
    <n v="731773.68"/>
    <n v="55.14"/>
    <n v="731.77369999999996"/>
    <n v="467322.24"/>
    <n v="467.32220000000001"/>
    <n v="264451.44"/>
    <n v="0.63861580810066843"/>
    <n v="264.45139999999998"/>
    <x v="0"/>
  </r>
  <r>
    <s v="C4250"/>
    <s v="Asia"/>
    <s v="Indonesia"/>
    <s v="Cuidado personal"/>
    <s v="Offline"/>
    <s v="Media"/>
    <d v="2021-11-07T00:00:00"/>
    <n v="11"/>
    <x v="2"/>
    <n v="425073754"/>
    <d v="2021-12-22T00:00:00"/>
    <n v="45"/>
    <n v="7625"/>
    <n v="81.73"/>
    <n v="56.67"/>
    <n v="623191.25"/>
    <n v="25.06"/>
    <n v="623.19119999999998"/>
    <n v="432108.75"/>
    <n v="432.1087"/>
    <n v="191082.5"/>
    <n v="0.69338064358252782"/>
    <n v="191.08250000000001"/>
    <x v="2"/>
  </r>
  <r>
    <s v="C6594"/>
    <s v="Europa"/>
    <s v="Russia"/>
    <s v="Frutas"/>
    <s v="Online"/>
    <s v="Baja"/>
    <d v="2021-09-08T00:00:00"/>
    <n v="9"/>
    <x v="3"/>
    <n v="659474360"/>
    <d v="2021-09-25T00:00:00"/>
    <n v="17"/>
    <n v="1973"/>
    <n v="9.33"/>
    <n v="6.92"/>
    <n v="18408.09"/>
    <n v="2.41"/>
    <n v="18.408100000000001"/>
    <n v="13653.16"/>
    <n v="13.6532"/>
    <n v="4754.93"/>
    <n v="0.74169346195069663"/>
    <n v="4.7549000000000001"/>
    <x v="2"/>
  </r>
  <r>
    <s v="C5287"/>
    <s v="Centroamérica y Caribe"/>
    <s v="Belize"/>
    <s v="Cosméticos"/>
    <s v="Online"/>
    <s v="Crítica"/>
    <d v="2021-10-19T00:00:00"/>
    <n v="10"/>
    <x v="0"/>
    <n v="528737914"/>
    <d v="2021-12-01T00:00:00"/>
    <n v="43"/>
    <n v="4153"/>
    <n v="437.2"/>
    <n v="263.33"/>
    <n v="1815691.6"/>
    <n v="173.87"/>
    <n v="1815.6916000000001"/>
    <n v="1093609.49"/>
    <n v="1093.6095"/>
    <n v="722082.11"/>
    <n v="0.60231015553522427"/>
    <n v="722.08209999999997"/>
    <x v="2"/>
  </r>
  <r>
    <s v="C4171"/>
    <s v="Australia y Oceanía"/>
    <s v="Samoa "/>
    <s v="Alimento infantil"/>
    <s v="Offline"/>
    <s v="Baja"/>
    <d v="2021-12-14T00:00:00"/>
    <n v="12"/>
    <x v="11"/>
    <n v="417172610"/>
    <d v="2021-12-19T00:00:00"/>
    <n v="5"/>
    <n v="9501"/>
    <n v="255.28"/>
    <n v="159.41999999999999"/>
    <n v="2425415.2799999998"/>
    <n v="95.86"/>
    <n v="2425.4153000000001"/>
    <n v="1514649.42"/>
    <n v="1514.6494"/>
    <n v="910765.86"/>
    <n v="0.62449075524913822"/>
    <n v="910.76589999999999"/>
    <x v="2"/>
  </r>
  <r>
    <s v="C4892"/>
    <s v="África"/>
    <s v="The Gambia"/>
    <s v="Cosméticos"/>
    <s v="Offline"/>
    <s v="Crítica"/>
    <d v="2020-11-04T00:00:00"/>
    <n v="11"/>
    <x v="2"/>
    <n v="489209020"/>
    <d v="2020-12-05T00:00:00"/>
    <n v="31"/>
    <n v="6675"/>
    <n v="437.2"/>
    <n v="263.33"/>
    <n v="2918310"/>
    <n v="173.87"/>
    <n v="2918.31"/>
    <n v="1757727.75"/>
    <n v="1757.7277999999999"/>
    <n v="1160582.25"/>
    <n v="0.60231015553522416"/>
    <n v="1160.5822000000001"/>
    <x v="0"/>
  </r>
  <r>
    <s v="C1314"/>
    <s v="Europa"/>
    <s v="Greece"/>
    <s v="Doméstico"/>
    <s v="Online"/>
    <s v="Baja"/>
    <d v="2021-05-25T00:00:00"/>
    <n v="5"/>
    <x v="7"/>
    <n v="131419074"/>
    <d v="2021-07-03T00:00:00"/>
    <n v="39"/>
    <n v="8679"/>
    <n v="668.27"/>
    <n v="502.54"/>
    <n v="5799915.3300000001"/>
    <n v="165.73"/>
    <n v="5799.9152999999997"/>
    <n v="4361544.66"/>
    <n v="4361.5447000000004"/>
    <n v="1438370.67"/>
    <n v="0.75200143654510909"/>
    <n v="1438.3706999999999"/>
    <x v="2"/>
  </r>
  <r>
    <s v="C3954"/>
    <s v="Europa"/>
    <s v="Finland"/>
    <s v="Bebida"/>
    <s v="Online"/>
    <s v="Crítica"/>
    <d v="2022-01-07T00:00:00"/>
    <n v="1"/>
    <x v="1"/>
    <n v="395414102"/>
    <d v="2022-02-04T00:00:00"/>
    <n v="28"/>
    <n v="674"/>
    <n v="47.45"/>
    <n v="31.79"/>
    <n v="31981.3"/>
    <n v="15.66"/>
    <n v="31.981300000000001"/>
    <n v="21426.46"/>
    <n v="21.426500000000001"/>
    <n v="10554.84"/>
    <n v="0.66996838777660683"/>
    <n v="10.5548"/>
    <x v="1"/>
  </r>
  <r>
    <s v="C6031"/>
    <s v="Centroamérica y Caribe"/>
    <s v="Trinidad and Tobago"/>
    <s v="Cereales"/>
    <s v="Offline"/>
    <s v="Baja"/>
    <d v="2020-02-05T00:00:00"/>
    <n v="2"/>
    <x v="4"/>
    <n v="603117930"/>
    <d v="2020-03-12T00:00:00"/>
    <n v="36"/>
    <n v="4853"/>
    <n v="205.7"/>
    <n v="117.11"/>
    <n v="998262.1"/>
    <n v="88.59"/>
    <n v="998.26210000000003"/>
    <n v="568334.82999999996"/>
    <n v="568.33479999999997"/>
    <n v="429927.27"/>
    <n v="0.56932425862907143"/>
    <n v="429.9273"/>
    <x v="0"/>
  </r>
  <r>
    <s v="C5967"/>
    <s v="Asia"/>
    <s v="Vietnam"/>
    <s v="Frutas"/>
    <s v="Online"/>
    <s v="Baja"/>
    <d v="2021-12-27T00:00:00"/>
    <n v="12"/>
    <x v="11"/>
    <n v="596766889"/>
    <d v="2022-01-11T00:00:00"/>
    <n v="15"/>
    <n v="5439"/>
    <n v="9.33"/>
    <n v="6.92"/>
    <n v="50745.87"/>
    <n v="2.41"/>
    <n v="50.745899999999999"/>
    <n v="37637.879999999997"/>
    <n v="37.637900000000002"/>
    <n v="13107.99"/>
    <n v="0.74169346195069652"/>
    <n v="13.108000000000001"/>
    <x v="2"/>
  </r>
  <r>
    <s v="C2889"/>
    <s v="Asia"/>
    <s v="Indonesia"/>
    <s v="Cuidado personal"/>
    <s v="Offline"/>
    <s v="Media"/>
    <d v="2021-08-06T00:00:00"/>
    <n v="8"/>
    <x v="10"/>
    <n v="288909804"/>
    <d v="2021-08-10T00:00:00"/>
    <n v="4"/>
    <n v="3686"/>
    <n v="81.73"/>
    <n v="56.67"/>
    <n v="301256.78000000003"/>
    <n v="25.06"/>
    <n v="301.2568"/>
    <n v="208885.62"/>
    <n v="208.88560000000001"/>
    <n v="92371.16"/>
    <n v="0.69338064358252771"/>
    <n v="92.371200000000002"/>
    <x v="2"/>
  </r>
  <r>
    <s v="C1124"/>
    <s v="Europa"/>
    <s v="Norway"/>
    <s v="Cereales"/>
    <s v="Online"/>
    <s v="Media"/>
    <d v="2021-10-16T00:00:00"/>
    <n v="10"/>
    <x v="0"/>
    <n v="112408006"/>
    <d v="2021-10-23T00:00:00"/>
    <n v="7"/>
    <n v="2882"/>
    <n v="205.7"/>
    <n v="117.11"/>
    <n v="592827.4"/>
    <n v="88.59"/>
    <n v="592.82740000000001"/>
    <n v="337511.02"/>
    <n v="337.51100000000002"/>
    <n v="255316.38"/>
    <n v="0.56932425862907154"/>
    <n v="255.31639999999999"/>
    <x v="2"/>
  </r>
  <r>
    <s v="C5704"/>
    <s v="África"/>
    <s v="Zimbabwe"/>
    <s v="Cuidado personal"/>
    <s v="Offline"/>
    <s v="Crítica"/>
    <d v="2021-07-27T00:00:00"/>
    <n v="7"/>
    <x v="6"/>
    <n v="570435321"/>
    <d v="2021-08-11T00:00:00"/>
    <n v="15"/>
    <n v="3343"/>
    <n v="81.73"/>
    <n v="56.67"/>
    <n v="273223.39"/>
    <n v="25.06"/>
    <n v="273.22340000000003"/>
    <n v="189447.81"/>
    <n v="189.4478"/>
    <n v="83775.58"/>
    <n v="0.69338064358252782"/>
    <n v="83.775599999999997"/>
    <x v="2"/>
  </r>
  <r>
    <s v="C8864"/>
    <s v="África"/>
    <s v="Namibia"/>
    <s v="Alimento infantil"/>
    <s v="Online"/>
    <s v="Crítica"/>
    <d v="2020-04-28T00:00:00"/>
    <n v="4"/>
    <x v="8"/>
    <n v="886478078"/>
    <d v="2020-05-29T00:00:00"/>
    <n v="31"/>
    <n v="7418"/>
    <n v="255.28"/>
    <n v="159.41999999999999"/>
    <n v="1893667.04"/>
    <n v="95.86"/>
    <n v="1893.6669999999999"/>
    <n v="1182577.56"/>
    <n v="1182.5776000000001"/>
    <n v="711089.48"/>
    <n v="0.624490755249138"/>
    <n v="711.08950000000004"/>
    <x v="0"/>
  </r>
  <r>
    <s v="C3543"/>
    <s v="Australia y Oceanía"/>
    <s v="Tonga"/>
    <s v="Cereales"/>
    <s v="Online"/>
    <s v="Alta"/>
    <d v="2022-02-17T00:00:00"/>
    <n v="2"/>
    <x v="4"/>
    <n v="354335105"/>
    <d v="2022-04-07T00:00:00"/>
    <n v="49"/>
    <n v="4487"/>
    <n v="205.7"/>
    <n v="117.11"/>
    <n v="922975.9"/>
    <n v="88.59"/>
    <n v="922.97590000000002"/>
    <n v="525472.56999999995"/>
    <n v="525.47260000000006"/>
    <n v="397503.33"/>
    <n v="0.56932425862907143"/>
    <n v="397.50330000000002"/>
    <x v="1"/>
  </r>
  <r>
    <s v="C5881"/>
    <s v="Asia"/>
    <s v="Malaysia"/>
    <s v="Cárnicos"/>
    <s v="Online"/>
    <s v="Crítica"/>
    <d v="2020-01-18T00:00:00"/>
    <n v="1"/>
    <x v="1"/>
    <n v="588117730"/>
    <d v="2020-02-11T00:00:00"/>
    <n v="24"/>
    <n v="5960"/>
    <n v="421.89"/>
    <n v="364.69"/>
    <n v="2514464.4"/>
    <n v="57.2"/>
    <n v="2514.4643999999998"/>
    <n v="2173552.4"/>
    <n v="2173.5524"/>
    <n v="340912"/>
    <n v="0.86441963544999889"/>
    <n v="340.91199999999998"/>
    <x v="0"/>
  </r>
  <r>
    <s v="C5722"/>
    <s v="África"/>
    <s v="Egypt"/>
    <s v="Bebida"/>
    <s v="Online"/>
    <s v="Crítica"/>
    <d v="2020-05-21T00:00:00"/>
    <n v="5"/>
    <x v="7"/>
    <n v="572249782"/>
    <d v="2020-05-21T00:00:00"/>
    <n v="0"/>
    <n v="282"/>
    <n v="47.45"/>
    <n v="31.79"/>
    <n v="13380.9"/>
    <n v="15.66"/>
    <n v="13.3809"/>
    <n v="8964.7800000000007"/>
    <n v="8.9648000000000003"/>
    <n v="4416.12"/>
    <n v="0.66996838777660694"/>
    <n v="4.4161000000000001"/>
    <x v="0"/>
  </r>
  <r>
    <s v="C7114"/>
    <s v="África"/>
    <s v="Saudi Arabia"/>
    <s v="Doméstico"/>
    <s v="Offline"/>
    <s v="Baja"/>
    <d v="2021-04-16T00:00:00"/>
    <n v="4"/>
    <x v="8"/>
    <n v="711467587"/>
    <d v="2021-05-23T00:00:00"/>
    <n v="37"/>
    <n v="7924"/>
    <n v="668.27"/>
    <n v="502.54"/>
    <n v="5295371.4800000004"/>
    <n v="165.73"/>
    <n v="5295.3715000000002"/>
    <n v="3982126.96"/>
    <n v="3982.127"/>
    <n v="1313244.52"/>
    <n v="0.75200143654510909"/>
    <n v="1313.2445"/>
    <x v="2"/>
  </r>
  <r>
    <s v="C5808"/>
    <s v="Centroamérica y Caribe"/>
    <s v="Panama"/>
    <s v="Material de oficina"/>
    <s v="Online"/>
    <s v="Crítica"/>
    <d v="2022-09-26T00:00:00"/>
    <n v="9"/>
    <x v="3"/>
    <n v="580819976"/>
    <d v="2022-10-24T00:00:00"/>
    <n v="28"/>
    <n v="6393"/>
    <n v="651.21"/>
    <n v="524.96"/>
    <n v="4163185.53"/>
    <n v="126.25"/>
    <n v="4163.1854999999996"/>
    <n v="3356069.28"/>
    <n v="3356.0693000000001"/>
    <n v="807116.25"/>
    <n v="0.80613012699436426"/>
    <n v="807.11630000000002"/>
    <x v="1"/>
  </r>
  <r>
    <s v="C2756"/>
    <s v="Centroamérica y Caribe"/>
    <s v="Haiti"/>
    <s v="Material de oficina"/>
    <s v="Online"/>
    <s v="Media"/>
    <d v="2022-03-27T00:00:00"/>
    <n v="3"/>
    <x v="5"/>
    <n v="275668275"/>
    <d v="2022-04-30T00:00:00"/>
    <n v="34"/>
    <n v="5223"/>
    <n v="651.21"/>
    <n v="524.96"/>
    <n v="3401269.83"/>
    <n v="126.25"/>
    <n v="3401.2698"/>
    <n v="2741866.08"/>
    <n v="2741.8661000000002"/>
    <n v="659403.75"/>
    <n v="0.80613012699436437"/>
    <n v="659.40369999999996"/>
    <x v="1"/>
  </r>
  <r>
    <s v="C8616"/>
    <s v="África"/>
    <s v="Mauritania"/>
    <s v="Cereales"/>
    <s v="Offline"/>
    <s v="Alta"/>
    <d v="2021-12-30T00:00:00"/>
    <n v="12"/>
    <x v="11"/>
    <n v="861686313"/>
    <d v="2021-12-30T00:00:00"/>
    <n v="0"/>
    <n v="983"/>
    <n v="205.7"/>
    <n v="117.11"/>
    <n v="202203.1"/>
    <n v="88.59"/>
    <n v="202.20310000000001"/>
    <n v="115119.13"/>
    <n v="115.1191"/>
    <n v="87083.97"/>
    <n v="0.56932425862907154"/>
    <n v="87.084000000000003"/>
    <x v="2"/>
  </r>
  <r>
    <s v="C3248"/>
    <s v="África"/>
    <s v="The Gambia"/>
    <s v="Cárnicos"/>
    <s v="Offline"/>
    <s v="Crítica"/>
    <d v="2021-10-08T00:00:00"/>
    <n v="10"/>
    <x v="0"/>
    <n v="324860417"/>
    <d v="2021-11-18T00:00:00"/>
    <n v="41"/>
    <n v="2271"/>
    <n v="421.89"/>
    <n v="364.69"/>
    <n v="958112.19"/>
    <n v="57.2"/>
    <n v="958.11220000000003"/>
    <n v="828210.99"/>
    <n v="828.21100000000001"/>
    <n v="129901.2"/>
    <n v="0.86441963544999889"/>
    <n v="129.90119999999999"/>
    <x v="2"/>
  </r>
  <r>
    <s v="C3214"/>
    <s v="Europa"/>
    <s v="Ireland"/>
    <s v="Snacks"/>
    <s v="Offline"/>
    <s v="Crítica"/>
    <d v="2020-04-12T00:00:00"/>
    <n v="4"/>
    <x v="8"/>
    <n v="321489417"/>
    <d v="2020-04-13T00:00:00"/>
    <n v="1"/>
    <n v="4718"/>
    <n v="152.58000000000001"/>
    <n v="97.44"/>
    <n v="719872.44"/>
    <n v="55.14"/>
    <n v="719.87239999999997"/>
    <n v="459721.92"/>
    <n v="459.72190000000001"/>
    <n v="260150.52"/>
    <n v="0.63861580810066843"/>
    <n v="260.15050000000002"/>
    <x v="0"/>
  </r>
  <r>
    <s v="C3281"/>
    <s v="Europa"/>
    <s v="San Marino"/>
    <s v="Cosméticos"/>
    <s v="Online"/>
    <s v="Baja"/>
    <d v="2022-05-14T00:00:00"/>
    <n v="5"/>
    <x v="7"/>
    <n v="328184640"/>
    <d v="2022-06-29T00:00:00"/>
    <n v="46"/>
    <n v="5983"/>
    <n v="437.2"/>
    <n v="263.33"/>
    <n v="2615767.6"/>
    <n v="173.87"/>
    <n v="2615.7676000000001"/>
    <n v="1575503.39"/>
    <n v="1575.5034000000001"/>
    <n v="1040264.21"/>
    <n v="0.60231015553522405"/>
    <n v="1040.2642000000001"/>
    <x v="1"/>
  </r>
  <r>
    <s v="C7918"/>
    <s v="África"/>
    <s v="United Arab Emirates"/>
    <s v="Material de oficina"/>
    <s v="Offline"/>
    <s v="Baja"/>
    <d v="2020-05-30T00:00:00"/>
    <n v="5"/>
    <x v="7"/>
    <n v="791869914"/>
    <d v="2020-06-22T00:00:00"/>
    <n v="23"/>
    <n v="760"/>
    <n v="651.21"/>
    <n v="524.96"/>
    <n v="494919.6"/>
    <n v="126.25"/>
    <n v="494.9196"/>
    <n v="398969.59999999998"/>
    <n v="398.96960000000001"/>
    <n v="95950"/>
    <n v="0.80613012699436426"/>
    <n v="95.95"/>
    <x v="0"/>
  </r>
  <r>
    <s v="C7294"/>
    <s v="Centroamérica y Caribe"/>
    <s v="Nicaragua"/>
    <s v="Cárnicos"/>
    <s v="Offline"/>
    <s v="Crítica"/>
    <d v="2020-03-19T00:00:00"/>
    <n v="3"/>
    <x v="5"/>
    <n v="729468429"/>
    <d v="2020-04-13T00:00:00"/>
    <n v="25"/>
    <n v="4773"/>
    <n v="421.89"/>
    <n v="364.69"/>
    <n v="2013680.97"/>
    <n v="57.2"/>
    <n v="2013.681"/>
    <n v="1740665.37"/>
    <n v="1740.6654000000001"/>
    <n v="273015.59999999998"/>
    <n v="0.86441963544999878"/>
    <n v="273.01560000000001"/>
    <x v="0"/>
  </r>
  <r>
    <s v="C9987"/>
    <s v="Asia"/>
    <s v="Malaysia"/>
    <s v="Ropa"/>
    <s v="Offline"/>
    <s v="Alta"/>
    <d v="2020-03-05T00:00:00"/>
    <n v="3"/>
    <x v="5"/>
    <n v="998791825"/>
    <d v="2020-03-21T00:00:00"/>
    <n v="16"/>
    <n v="3551"/>
    <n v="109.28"/>
    <n v="35.840000000000003"/>
    <n v="388053.28"/>
    <n v="73.44"/>
    <n v="388.05329999999998"/>
    <n v="127267.84"/>
    <n v="127.26779999999999"/>
    <n v="260785.44"/>
    <n v="0.32796486090775989"/>
    <n v="260.78539999999998"/>
    <x v="0"/>
  </r>
  <r>
    <s v="C6159"/>
    <s v="África"/>
    <s v="Zambia"/>
    <s v="Cosméticos"/>
    <s v="Online"/>
    <s v="Alta"/>
    <d v="2021-01-30T00:00:00"/>
    <n v="1"/>
    <x v="1"/>
    <n v="615925586"/>
    <d v="2021-02-25T00:00:00"/>
    <n v="26"/>
    <n v="4923"/>
    <n v="437.2"/>
    <n v="263.33"/>
    <n v="2152335.6"/>
    <n v="173.87"/>
    <n v="2152.3355999999999"/>
    <n v="1296373.5900000001"/>
    <n v="1296.3735999999999"/>
    <n v="855962.01"/>
    <n v="0.60231015553522416"/>
    <n v="855.96199999999999"/>
    <x v="2"/>
  </r>
  <r>
    <s v="C8293"/>
    <s v="África"/>
    <s v="Malawi"/>
    <s v="Frutas"/>
    <s v="Online"/>
    <s v="Baja"/>
    <d v="2020-03-07T00:00:00"/>
    <n v="3"/>
    <x v="5"/>
    <n v="829356038"/>
    <d v="2020-03-29T00:00:00"/>
    <n v="22"/>
    <n v="3737"/>
    <n v="9.33"/>
    <n v="6.92"/>
    <n v="34866.21"/>
    <n v="2.41"/>
    <n v="34.866199999999999"/>
    <n v="25860.04"/>
    <n v="25.86"/>
    <n v="9006.17"/>
    <n v="0.74169346195069663"/>
    <n v="9.0061999999999998"/>
    <x v="0"/>
  </r>
  <r>
    <s v="C2578"/>
    <s v="África"/>
    <s v="Lesotho"/>
    <s v="Cuidado personal"/>
    <s v="Offline"/>
    <s v="Alta"/>
    <d v="2022-04-09T00:00:00"/>
    <n v="4"/>
    <x v="8"/>
    <n v="257882010"/>
    <d v="2022-04-17T00:00:00"/>
    <n v="8"/>
    <n v="1872"/>
    <n v="81.73"/>
    <n v="56.67"/>
    <n v="152998.56"/>
    <n v="25.06"/>
    <n v="152.99860000000001"/>
    <n v="106086.24"/>
    <n v="106.08620000000001"/>
    <n v="46912.32"/>
    <n v="0.69338064358252782"/>
    <n v="46.912300000000002"/>
    <x v="1"/>
  </r>
  <r>
    <s v="C7406"/>
    <s v="África"/>
    <s v="Malawi"/>
    <s v="Cárnicos"/>
    <s v="Offline"/>
    <s v="Baja"/>
    <d v="2021-02-11T00:00:00"/>
    <n v="2"/>
    <x v="4"/>
    <n v="740614831"/>
    <d v="2021-02-15T00:00:00"/>
    <n v="4"/>
    <n v="3241"/>
    <n v="421.89"/>
    <n v="364.69"/>
    <n v="1367345.49"/>
    <n v="57.2"/>
    <n v="1367.3454999999999"/>
    <n v="1181960.29"/>
    <n v="1181.9603"/>
    <n v="185385.2"/>
    <n v="0.86441963544999889"/>
    <n v="185.3852"/>
    <x v="2"/>
  </r>
  <r>
    <s v="C5869"/>
    <s v="África"/>
    <s v="Iraq"/>
    <s v="Cárnicos"/>
    <s v="Offline"/>
    <s v="Crítica"/>
    <d v="2020-11-19T00:00:00"/>
    <n v="11"/>
    <x v="2"/>
    <n v="586978328"/>
    <d v="2020-12-06T00:00:00"/>
    <n v="17"/>
    <n v="8786"/>
    <n v="421.89"/>
    <n v="364.69"/>
    <n v="3706725.54"/>
    <n v="57.2"/>
    <n v="3706.7255"/>
    <n v="3204166.34"/>
    <n v="3204.1662999999999"/>
    <n v="502559.2"/>
    <n v="0.86441963544999878"/>
    <n v="502.55919999999998"/>
    <x v="0"/>
  </r>
  <r>
    <s v="C4267"/>
    <s v="Asia"/>
    <s v="Turkmenistan"/>
    <s v="Doméstico"/>
    <s v="Offline"/>
    <s v="Media"/>
    <d v="2020-06-09T00:00:00"/>
    <n v="6"/>
    <x v="9"/>
    <n v="426708829"/>
    <d v="2020-06-25T00:00:00"/>
    <n v="16"/>
    <n v="1480"/>
    <n v="668.27"/>
    <n v="502.54"/>
    <n v="989039.6"/>
    <n v="165.73"/>
    <n v="989.03959999999995"/>
    <n v="743759.2"/>
    <n v="743.75919999999996"/>
    <n v="245280.4"/>
    <n v="0.75200143654510909"/>
    <n v="245.28039999999999"/>
    <x v="0"/>
  </r>
  <r>
    <s v="C9598"/>
    <s v="África"/>
    <s v="United Arab Emirates"/>
    <s v="Material de oficina"/>
    <s v="Offline"/>
    <s v="Baja"/>
    <d v="2020-06-19T00:00:00"/>
    <n v="6"/>
    <x v="9"/>
    <n v="959855163"/>
    <d v="2020-06-28T00:00:00"/>
    <n v="9"/>
    <n v="1328"/>
    <n v="651.21"/>
    <n v="524.96"/>
    <n v="864806.88"/>
    <n v="126.25"/>
    <n v="864.80690000000004"/>
    <n v="697146.88"/>
    <n v="697.14689999999996"/>
    <n v="167660"/>
    <n v="0.80613012699436437"/>
    <n v="167.66"/>
    <x v="0"/>
  </r>
  <r>
    <s v="C9581"/>
    <s v="Europa"/>
    <s v="Romania"/>
    <s v="Doméstico"/>
    <s v="Online"/>
    <s v="Crítica"/>
    <d v="2022-05-29T00:00:00"/>
    <n v="5"/>
    <x v="7"/>
    <n v="958153140"/>
    <d v="2022-06-01T00:00:00"/>
    <n v="3"/>
    <n v="7661"/>
    <n v="668.27"/>
    <n v="502.54"/>
    <n v="5119616.47"/>
    <n v="165.73"/>
    <n v="5119.6165000000001"/>
    <n v="3849958.94"/>
    <n v="3849.9589000000001"/>
    <n v="1269657.53"/>
    <n v="0.75200143654510898"/>
    <n v="1269.6575"/>
    <x v="1"/>
  </r>
  <r>
    <s v="C8249"/>
    <s v="África"/>
    <s v="Lebanon"/>
    <s v="Cosméticos"/>
    <s v="Offline"/>
    <s v="Crítica"/>
    <d v="2021-12-28T00:00:00"/>
    <n v="12"/>
    <x v="11"/>
    <n v="824964940"/>
    <d v="2022-02-05T00:00:00"/>
    <n v="39"/>
    <n v="4313"/>
    <n v="437.2"/>
    <n v="263.33"/>
    <n v="1885643.6"/>
    <n v="173.87"/>
    <n v="1885.6436000000001"/>
    <n v="1135742.29"/>
    <n v="1135.7422999999999"/>
    <n v="749901.31"/>
    <n v="0.60231015553522427"/>
    <n v="749.90129999999999"/>
    <x v="2"/>
  </r>
  <r>
    <s v="C3885"/>
    <s v="Europa"/>
    <s v="Portugal"/>
    <s v="Cosméticos"/>
    <s v="Online"/>
    <s v="Alta"/>
    <d v="2020-03-30T00:00:00"/>
    <n v="3"/>
    <x v="5"/>
    <n v="388512885"/>
    <d v="2020-05-03T00:00:00"/>
    <n v="34"/>
    <n v="8451"/>
    <n v="437.2"/>
    <n v="263.33"/>
    <n v="3694777.2"/>
    <n v="173.87"/>
    <n v="3694.7772"/>
    <n v="2225401.83"/>
    <n v="2225.4018000000001"/>
    <n v="1469375.37"/>
    <n v="0.60231015553522427"/>
    <n v="1469.3753999999999"/>
    <x v="0"/>
  </r>
  <r>
    <s v="C2504"/>
    <s v="Europa"/>
    <s v="Bosnia and Herzegovina"/>
    <s v="Material de oficina"/>
    <s v="Offline"/>
    <s v="Crítica"/>
    <d v="2022-09-22T00:00:00"/>
    <n v="9"/>
    <x v="3"/>
    <n v="250408303"/>
    <d v="2022-10-07T00:00:00"/>
    <n v="15"/>
    <n v="236"/>
    <n v="651.21"/>
    <n v="524.96"/>
    <n v="153685.56"/>
    <n v="126.25"/>
    <n v="153.68559999999999"/>
    <n v="123890.56"/>
    <n v="123.89060000000001"/>
    <n v="29795"/>
    <n v="0.80613012699436437"/>
    <n v="29.795000000000002"/>
    <x v="1"/>
  </r>
  <r>
    <s v="C1825"/>
    <s v="África"/>
    <s v="Iraq"/>
    <s v="Snacks"/>
    <s v="Offline"/>
    <s v="Crítica"/>
    <d v="2022-07-10T00:00:00"/>
    <n v="7"/>
    <x v="6"/>
    <n v="182575023"/>
    <d v="2022-08-24T00:00:00"/>
    <n v="45"/>
    <n v="6861"/>
    <n v="152.58000000000001"/>
    <n v="97.44"/>
    <n v="1046851.38"/>
    <n v="55.14"/>
    <n v="1046.8514"/>
    <n v="668535.84"/>
    <n v="668.53579999999999"/>
    <n v="378315.54"/>
    <n v="0.63861580810066843"/>
    <n v="378.31549999999999"/>
    <x v="1"/>
  </r>
  <r>
    <s v="C4772"/>
    <s v="Europa"/>
    <s v="Moldova "/>
    <s v="Ropa"/>
    <s v="Offline"/>
    <s v="Crítica"/>
    <d v="2021-09-18T00:00:00"/>
    <n v="9"/>
    <x v="3"/>
    <n v="477249372"/>
    <d v="2021-11-06T00:00:00"/>
    <n v="49"/>
    <n v="7549"/>
    <n v="109.28"/>
    <n v="35.840000000000003"/>
    <n v="824954.72"/>
    <n v="73.44"/>
    <n v="824.9547"/>
    <n v="270556.15999999997"/>
    <n v="270.55619999999999"/>
    <n v="554398.56000000006"/>
    <n v="0.32796486090775995"/>
    <n v="554.39859999999999"/>
    <x v="2"/>
  </r>
  <r>
    <s v="C5969"/>
    <s v="África"/>
    <s v="Liberia"/>
    <s v="Cereales"/>
    <s v="Offline"/>
    <s v="Alta"/>
    <d v="2021-05-06T00:00:00"/>
    <n v="5"/>
    <x v="7"/>
    <n v="596980178"/>
    <d v="2021-06-17T00:00:00"/>
    <n v="42"/>
    <n v="8556"/>
    <n v="205.7"/>
    <n v="117.11"/>
    <n v="1759969.2"/>
    <n v="88.59"/>
    <n v="1759.9692"/>
    <n v="1001993.16"/>
    <n v="1001.9932"/>
    <n v="757976.04"/>
    <n v="0.56932425862907143"/>
    <n v="757.976"/>
    <x v="2"/>
  </r>
  <r>
    <s v="C3133"/>
    <s v="África"/>
    <s v="Democratic Republic of the Congo"/>
    <s v="Cosméticos"/>
    <s v="Online"/>
    <s v="Media"/>
    <d v="2020-12-18T00:00:00"/>
    <n v="12"/>
    <x v="11"/>
    <n v="313368976"/>
    <d v="2021-02-02T00:00:00"/>
    <n v="46"/>
    <n v="1698"/>
    <n v="437.2"/>
    <n v="263.33"/>
    <n v="742365.6"/>
    <n v="173.87"/>
    <n v="742.36559999999997"/>
    <n v="447134.34"/>
    <n v="447.1343"/>
    <n v="295231.26"/>
    <n v="0.60231015553522416"/>
    <n v="295.23129999999998"/>
    <x v="0"/>
  </r>
  <r>
    <s v="C5366"/>
    <s v="África"/>
    <s v="Morocco"/>
    <s v="Snacks"/>
    <s v="Offline"/>
    <s v="Media"/>
    <d v="2022-03-13T00:00:00"/>
    <n v="3"/>
    <x v="5"/>
    <n v="536687123"/>
    <d v="2022-03-15T00:00:00"/>
    <n v="2"/>
    <n v="6501"/>
    <n v="152.58000000000001"/>
    <n v="97.44"/>
    <n v="991922.58"/>
    <n v="55.14"/>
    <n v="991.92259999999999"/>
    <n v="633457.43999999994"/>
    <n v="633.45740000000001"/>
    <n v="358465.14"/>
    <n v="0.63861580810066843"/>
    <n v="358.46510000000001"/>
    <x v="1"/>
  </r>
  <r>
    <s v="C9383"/>
    <s v="Centroamérica y Caribe"/>
    <s v="Saint Vincent and the Grenadines"/>
    <s v="Frutas"/>
    <s v="Online"/>
    <s v="Media"/>
    <d v="2020-08-20T00:00:00"/>
    <n v="8"/>
    <x v="10"/>
    <n v="938382041"/>
    <d v="2020-09-29T00:00:00"/>
    <n v="40"/>
    <n v="6954"/>
    <n v="9.33"/>
    <n v="6.92"/>
    <n v="64880.82"/>
    <n v="2.41"/>
    <n v="64.880799999999994"/>
    <n v="48121.68"/>
    <n v="48.121699999999997"/>
    <n v="16759.14"/>
    <n v="0.74169346195069663"/>
    <n v="16.7591"/>
    <x v="0"/>
  </r>
  <r>
    <s v="C8825"/>
    <s v="África"/>
    <s v="Pakistan"/>
    <s v="Doméstico"/>
    <s v="Offline"/>
    <s v="Baja"/>
    <d v="2022-03-12T00:00:00"/>
    <n v="3"/>
    <x v="5"/>
    <n v="882565057"/>
    <d v="2022-04-19T00:00:00"/>
    <n v="38"/>
    <n v="9468"/>
    <n v="668.27"/>
    <n v="502.54"/>
    <n v="6327180.3600000003"/>
    <n v="165.73"/>
    <n v="6327.1804000000002"/>
    <n v="4758048.72"/>
    <n v="4758.0487000000003"/>
    <n v="1569131.64"/>
    <n v="0.75200143654510909"/>
    <n v="1569.1315999999999"/>
    <x v="1"/>
  </r>
  <r>
    <s v="C7036"/>
    <s v="Europa"/>
    <s v="Sweden"/>
    <s v="Cereales"/>
    <s v="Online"/>
    <s v="Alta"/>
    <d v="2020-04-27T00:00:00"/>
    <n v="4"/>
    <x v="8"/>
    <n v="703659999"/>
    <d v="2020-05-14T00:00:00"/>
    <n v="17"/>
    <n v="7485"/>
    <n v="205.7"/>
    <n v="117.11"/>
    <n v="1539664.5"/>
    <n v="88.59"/>
    <n v="1539.6645000000001"/>
    <n v="876568.35"/>
    <n v="876.5684"/>
    <n v="663096.15"/>
    <n v="0.56932425862907143"/>
    <n v="663.09619999999995"/>
    <x v="0"/>
  </r>
  <r>
    <s v="C3564"/>
    <s v="Australia y Oceanía"/>
    <s v="Palau"/>
    <s v="Cuidado personal"/>
    <s v="Online"/>
    <s v="Crítica"/>
    <d v="2020-04-24T00:00:00"/>
    <n v="4"/>
    <x v="8"/>
    <n v="356403195"/>
    <d v="2020-05-03T00:00:00"/>
    <n v="9"/>
    <n v="6480"/>
    <n v="81.73"/>
    <n v="56.67"/>
    <n v="529610.4"/>
    <n v="25.06"/>
    <n v="529.61040000000003"/>
    <n v="367221.6"/>
    <n v="367.22160000000002"/>
    <n v="162388.79999999999"/>
    <n v="0.69338064358252782"/>
    <n v="162.3888"/>
    <x v="0"/>
  </r>
  <r>
    <s v="C7658"/>
    <s v="Europa"/>
    <s v="Poland"/>
    <s v="Cereales"/>
    <s v="Offline"/>
    <s v="Crítica"/>
    <d v="2020-09-15T00:00:00"/>
    <n v="9"/>
    <x v="3"/>
    <n v="765843474"/>
    <d v="2020-10-21T00:00:00"/>
    <n v="36"/>
    <n v="8958"/>
    <n v="205.7"/>
    <n v="117.11"/>
    <n v="1842660.6"/>
    <n v="88.59"/>
    <n v="1842.6605999999999"/>
    <n v="1049071.3799999999"/>
    <n v="1049.0714"/>
    <n v="793589.22"/>
    <n v="0.56932425862907143"/>
    <n v="793.58920000000001"/>
    <x v="0"/>
  </r>
  <r>
    <s v="C6773"/>
    <s v="África"/>
    <s v="Equatorial Guinea"/>
    <s v="Cárnicos"/>
    <s v="Online"/>
    <s v="Crítica"/>
    <d v="2020-06-15T00:00:00"/>
    <n v="6"/>
    <x v="9"/>
    <n v="677342164"/>
    <d v="2020-07-15T00:00:00"/>
    <n v="30"/>
    <n v="9453"/>
    <n v="421.89"/>
    <n v="364.69"/>
    <n v="3988126.17"/>
    <n v="57.2"/>
    <n v="3988.1262000000002"/>
    <n v="3447414.57"/>
    <n v="3447.4146000000001"/>
    <n v="540711.6"/>
    <n v="0.86441963544999878"/>
    <n v="540.71159999999998"/>
    <x v="0"/>
  </r>
  <r>
    <s v="C7065"/>
    <s v="Australia y Oceanía"/>
    <s v="Kiribati"/>
    <s v="Doméstico"/>
    <s v="Offline"/>
    <s v="Media"/>
    <d v="2020-04-30T00:00:00"/>
    <n v="4"/>
    <x v="8"/>
    <n v="706573092"/>
    <d v="2020-05-15T00:00:00"/>
    <n v="15"/>
    <n v="9535"/>
    <n v="668.27"/>
    <n v="502.54"/>
    <n v="6371954.4500000002"/>
    <n v="165.73"/>
    <n v="6371.9544999999998"/>
    <n v="4791718.9000000004"/>
    <n v="4791.7188999999998"/>
    <n v="1580235.55"/>
    <n v="0.75200143654510909"/>
    <n v="1580.2355"/>
    <x v="0"/>
  </r>
  <r>
    <s v="C1895"/>
    <s v="Asia"/>
    <s v="Myanmar"/>
    <s v="Cereales"/>
    <s v="Offline"/>
    <s v="Crítica"/>
    <d v="2021-07-06T00:00:00"/>
    <n v="7"/>
    <x v="6"/>
    <n v="189522588"/>
    <d v="2021-08-01T00:00:00"/>
    <n v="26"/>
    <n v="2800"/>
    <n v="205.7"/>
    <n v="117.11"/>
    <n v="575960"/>
    <n v="88.59"/>
    <n v="575.96"/>
    <n v="327908"/>
    <n v="327.90800000000002"/>
    <n v="248052"/>
    <n v="0.56932425862907143"/>
    <n v="248.05199999999999"/>
    <x v="2"/>
  </r>
  <r>
    <s v="C1620"/>
    <s v="África"/>
    <s v="Mauritius "/>
    <s v="Snacks"/>
    <s v="Online"/>
    <s v="Media"/>
    <d v="2020-03-26T00:00:00"/>
    <n v="3"/>
    <x v="5"/>
    <n v="162085092"/>
    <d v="2020-05-02T00:00:00"/>
    <n v="37"/>
    <n v="3435"/>
    <n v="152.58000000000001"/>
    <n v="97.44"/>
    <n v="524112.3"/>
    <n v="55.14"/>
    <n v="524.1123"/>
    <n v="334706.40000000002"/>
    <n v="334.70639999999997"/>
    <n v="189405.9"/>
    <n v="0.63861580810066843"/>
    <n v="189.4059"/>
    <x v="0"/>
  </r>
  <r>
    <s v="C5752"/>
    <s v="Europa"/>
    <s v="Luxembourg"/>
    <s v="Cereales"/>
    <s v="Online"/>
    <s v="Crítica"/>
    <d v="2020-09-18T00:00:00"/>
    <n v="9"/>
    <x v="3"/>
    <n v="575233256"/>
    <d v="2020-11-05T00:00:00"/>
    <n v="48"/>
    <n v="3158"/>
    <n v="205.7"/>
    <n v="117.11"/>
    <n v="649600.6"/>
    <n v="88.59"/>
    <n v="649.60059999999999"/>
    <n v="369833.38"/>
    <n v="369.83339999999998"/>
    <n v="279767.21999999997"/>
    <n v="0.56932425862907143"/>
    <n v="279.7672"/>
    <x v="0"/>
  </r>
  <r>
    <s v="C2891"/>
    <s v="Australia y Oceanía"/>
    <s v="Tonga"/>
    <s v="Ropa"/>
    <s v="Offline"/>
    <s v="Baja"/>
    <d v="2022-08-31T00:00:00"/>
    <n v="8"/>
    <x v="10"/>
    <n v="289170300"/>
    <d v="2022-09-11T00:00:00"/>
    <n v="11"/>
    <n v="773"/>
    <n v="109.28"/>
    <n v="35.840000000000003"/>
    <n v="84473.44"/>
    <n v="73.44"/>
    <n v="84.473399999999998"/>
    <n v="27704.32"/>
    <n v="27.7043"/>
    <n v="56769.120000000003"/>
    <n v="0.32796486090775995"/>
    <n v="56.769100000000002"/>
    <x v="1"/>
  </r>
  <r>
    <s v="C7914"/>
    <s v="Europa"/>
    <s v="Ukraine"/>
    <s v="Verduras"/>
    <s v="Offline"/>
    <s v="Alta"/>
    <d v="2022-02-16T00:00:00"/>
    <n v="2"/>
    <x v="4"/>
    <n v="791445052"/>
    <d v="2022-02-19T00:00:00"/>
    <n v="3"/>
    <n v="5033"/>
    <n v="154.06"/>
    <n v="90.93"/>
    <n v="775383.98"/>
    <n v="63.13"/>
    <n v="775.38400000000001"/>
    <n v="457650.69"/>
    <n v="457.65069999999997"/>
    <n v="317733.28999999998"/>
    <n v="0.59022458782292619"/>
    <n v="317.73329999999999"/>
    <x v="1"/>
  </r>
  <r>
    <s v="C5627"/>
    <s v="Europa"/>
    <s v="France"/>
    <s v="Doméstico"/>
    <s v="Online"/>
    <s v="Baja"/>
    <d v="2021-03-19T00:00:00"/>
    <n v="3"/>
    <x v="5"/>
    <n v="562765491"/>
    <d v="2021-04-11T00:00:00"/>
    <n v="23"/>
    <n v="3669"/>
    <n v="668.27"/>
    <n v="502.54"/>
    <n v="2451882.63"/>
    <n v="165.73"/>
    <n v="2451.8825999999999"/>
    <n v="1843819.26"/>
    <n v="1843.8193000000001"/>
    <n v="608063.37"/>
    <n v="0.75200143654510898"/>
    <n v="608.0634"/>
    <x v="2"/>
  </r>
  <r>
    <s v="C9084"/>
    <s v="Asia"/>
    <s v="Laos"/>
    <s v="Ropa"/>
    <s v="Offline"/>
    <s v="Media"/>
    <d v="2020-08-25T00:00:00"/>
    <n v="8"/>
    <x v="10"/>
    <n v="908471333"/>
    <d v="2020-09-16T00:00:00"/>
    <n v="22"/>
    <n v="5711"/>
    <n v="109.28"/>
    <n v="35.840000000000003"/>
    <n v="624098.07999999996"/>
    <n v="73.44"/>
    <n v="624.09810000000004"/>
    <n v="204682.23999999999"/>
    <n v="204.68219999999999"/>
    <n v="419415.84"/>
    <n v="0.32796486090775989"/>
    <n v="419.41579999999999"/>
    <x v="0"/>
  </r>
  <r>
    <s v="C5958"/>
    <s v="Centroamérica y Caribe"/>
    <s v="Dominica"/>
    <s v="Cosméticos"/>
    <s v="Online"/>
    <s v="Crítica"/>
    <d v="2020-01-31T00:00:00"/>
    <n v="1"/>
    <x v="1"/>
    <n v="595835196"/>
    <d v="2020-03-12T00:00:00"/>
    <n v="41"/>
    <n v="9730"/>
    <n v="437.2"/>
    <n v="263.33"/>
    <n v="4253956"/>
    <n v="173.87"/>
    <n v="4253.9560000000001"/>
    <n v="2562200.9"/>
    <n v="2562.2008999999998"/>
    <n v="1691755.1"/>
    <n v="0.60231015553522405"/>
    <n v="1691.7551000000001"/>
    <x v="0"/>
  </r>
  <r>
    <s v="C1139"/>
    <s v="Europa"/>
    <s v="Estonia"/>
    <s v="Snacks"/>
    <s v="Offline"/>
    <s v="Alta"/>
    <d v="2020-06-03T00:00:00"/>
    <n v="6"/>
    <x v="9"/>
    <n v="113968408"/>
    <d v="2020-06-26T00:00:00"/>
    <n v="23"/>
    <n v="4639"/>
    <n v="152.58000000000001"/>
    <n v="97.44"/>
    <n v="707818.62"/>
    <n v="55.14"/>
    <n v="707.81859999999995"/>
    <n v="452024.16"/>
    <n v="452.02420000000001"/>
    <n v="255794.46"/>
    <n v="0.63861580810066843"/>
    <n v="255.7945"/>
    <x v="0"/>
  </r>
  <r>
    <s v="C9222"/>
    <s v="África"/>
    <s v="Afghanistan"/>
    <s v="Cuidado personal"/>
    <s v="Offline"/>
    <s v="Crítica"/>
    <d v="2021-07-23T00:00:00"/>
    <n v="7"/>
    <x v="6"/>
    <n v="922294795"/>
    <d v="2021-09-11T00:00:00"/>
    <n v="50"/>
    <n v="6380"/>
    <n v="81.73"/>
    <n v="56.67"/>
    <n v="521437.4"/>
    <n v="25.06"/>
    <n v="521.43740000000003"/>
    <n v="361554.6"/>
    <n v="361.55459999999999"/>
    <n v="159882.79999999999"/>
    <n v="0.69338064358252793"/>
    <n v="159.8828"/>
    <x v="2"/>
  </r>
  <r>
    <s v="C5005"/>
    <s v="África"/>
    <s v="Eritrea"/>
    <s v="Frutas"/>
    <s v="Online"/>
    <s v="Crítica"/>
    <d v="2020-11-29T00:00:00"/>
    <n v="11"/>
    <x v="2"/>
    <n v="500550687"/>
    <d v="2020-12-16T00:00:00"/>
    <n v="17"/>
    <n v="2926"/>
    <n v="9.33"/>
    <n v="6.92"/>
    <n v="27299.58"/>
    <n v="2.41"/>
    <n v="27.299600000000002"/>
    <n v="20247.919999999998"/>
    <n v="20.247900000000001"/>
    <n v="7051.66"/>
    <n v="0.74169346195069652"/>
    <n v="7.0517000000000003"/>
    <x v="0"/>
  </r>
  <r>
    <s v="C8987"/>
    <s v="África"/>
    <s v="Oman"/>
    <s v="Cárnicos"/>
    <s v="Online"/>
    <s v="Alta"/>
    <d v="2020-08-08T00:00:00"/>
    <n v="8"/>
    <x v="10"/>
    <n v="898784911"/>
    <d v="2020-08-15T00:00:00"/>
    <n v="7"/>
    <n v="9283"/>
    <n v="421.89"/>
    <n v="364.69"/>
    <n v="3916404.87"/>
    <n v="57.2"/>
    <n v="3916.4049"/>
    <n v="3385417.27"/>
    <n v="3385.4173000000001"/>
    <n v="530987.6"/>
    <n v="0.86441963544999878"/>
    <n v="530.98760000000004"/>
    <x v="0"/>
  </r>
  <r>
    <s v="C1873"/>
    <s v="Centroamérica y Caribe"/>
    <s v="Cuba"/>
    <s v="Snacks"/>
    <s v="Offline"/>
    <s v="Media"/>
    <d v="2020-04-18T00:00:00"/>
    <n v="4"/>
    <x v="8"/>
    <n v="187358796"/>
    <d v="2020-05-06T00:00:00"/>
    <n v="18"/>
    <n v="2486"/>
    <n v="152.58000000000001"/>
    <n v="97.44"/>
    <n v="379313.88"/>
    <n v="55.14"/>
    <n v="379.31389999999999"/>
    <n v="242235.84"/>
    <n v="242.23580000000001"/>
    <n v="137078.04"/>
    <n v="0.63861580810066854"/>
    <n v="137.078"/>
    <x v="0"/>
  </r>
  <r>
    <s v="C2185"/>
    <s v="Europa"/>
    <s v="Luxembourg"/>
    <s v="Material de oficina"/>
    <s v="Offline"/>
    <s v="Alta"/>
    <d v="2020-04-29T00:00:00"/>
    <n v="4"/>
    <x v="8"/>
    <n v="218533360"/>
    <d v="2020-05-02T00:00:00"/>
    <n v="3"/>
    <n v="7733"/>
    <n v="651.21"/>
    <n v="524.96"/>
    <n v="5035806.93"/>
    <n v="126.25"/>
    <n v="5035.8068999999996"/>
    <n v="4059515.68"/>
    <n v="4059.5156999999999"/>
    <n v="976291.25"/>
    <n v="0.80613012699436426"/>
    <n v="976.29129999999998"/>
    <x v="0"/>
  </r>
  <r>
    <s v="C1534"/>
    <s v="África"/>
    <s v="Namibia"/>
    <s v="Material de oficina"/>
    <s v="Offline"/>
    <s v="Baja"/>
    <d v="2020-07-27T00:00:00"/>
    <n v="7"/>
    <x v="6"/>
    <n v="153419196"/>
    <d v="2020-08-07T00:00:00"/>
    <n v="11"/>
    <n v="9004"/>
    <n v="651.21"/>
    <n v="524.96"/>
    <n v="5863494.8399999999"/>
    <n v="126.25"/>
    <n v="5863.4948000000004"/>
    <n v="4726739.84"/>
    <n v="4726.7398000000003"/>
    <n v="1136755"/>
    <n v="0.80613012699436437"/>
    <n v="1136.7550000000001"/>
    <x v="0"/>
  </r>
  <r>
    <s v="C9632"/>
    <s v="Asia"/>
    <s v="India"/>
    <s v="Frutas"/>
    <s v="Online"/>
    <s v="Alta"/>
    <d v="2020-08-12T00:00:00"/>
    <n v="8"/>
    <x v="10"/>
    <n v="963215005"/>
    <d v="2020-08-21T00:00:00"/>
    <n v="9"/>
    <n v="5580"/>
    <n v="9.33"/>
    <n v="6.92"/>
    <n v="52061.4"/>
    <n v="2.41"/>
    <n v="52.061399999999999"/>
    <n v="38613.599999999999"/>
    <n v="38.613599999999998"/>
    <n v="13447.8"/>
    <n v="0.74169346195069663"/>
    <n v="13.447800000000001"/>
    <x v="0"/>
  </r>
  <r>
    <s v="C1698"/>
    <s v="Australia y Oceanía"/>
    <s v="Palau"/>
    <s v="Verduras"/>
    <s v="Offline"/>
    <s v="Alta"/>
    <d v="2020-09-14T00:00:00"/>
    <n v="9"/>
    <x v="3"/>
    <n v="169844615"/>
    <d v="2020-10-19T00:00:00"/>
    <n v="35"/>
    <n v="9651"/>
    <n v="154.06"/>
    <n v="90.93"/>
    <n v="1486833.06"/>
    <n v="63.13"/>
    <n v="1486.8331000000001"/>
    <n v="877565.43"/>
    <n v="877.56539999999995"/>
    <n v="609267.63"/>
    <n v="0.59022458782292619"/>
    <n v="609.26760000000002"/>
    <x v="0"/>
  </r>
  <r>
    <s v="C3155"/>
    <s v="Europa"/>
    <s v="Serbia"/>
    <s v="Cuidado personal"/>
    <s v="Online"/>
    <s v="Alta"/>
    <d v="2021-06-26T00:00:00"/>
    <n v="6"/>
    <x v="9"/>
    <n v="315544354"/>
    <d v="2021-08-04T00:00:00"/>
    <n v="39"/>
    <n v="5441"/>
    <n v="81.73"/>
    <n v="56.67"/>
    <n v="444692.93"/>
    <n v="25.06"/>
    <n v="444.69290000000001"/>
    <n v="308341.46999999997"/>
    <n v="308.3415"/>
    <n v="136351.46"/>
    <n v="0.69338064358252793"/>
    <n v="136.35149999999999"/>
    <x v="2"/>
  </r>
  <r>
    <s v="C4128"/>
    <s v="África"/>
    <s v="Mauritania"/>
    <s v="Verduras"/>
    <s v="Offline"/>
    <s v="Crítica"/>
    <d v="2022-07-26T00:00:00"/>
    <n v="7"/>
    <x v="6"/>
    <n v="412863051"/>
    <d v="2022-08-05T00:00:00"/>
    <n v="10"/>
    <n v="4206"/>
    <n v="154.06"/>
    <n v="90.93"/>
    <n v="647976.36"/>
    <n v="63.13"/>
    <n v="647.97640000000001"/>
    <n v="382451.58"/>
    <n v="382.45159999999998"/>
    <n v="265524.78000000003"/>
    <n v="0.59022458782292619"/>
    <n v="265.52480000000003"/>
    <x v="1"/>
  </r>
  <r>
    <s v="C8946"/>
    <s v="Asia"/>
    <s v="Maldives"/>
    <s v="Frutas"/>
    <s v="Offline"/>
    <s v="Alta"/>
    <d v="2021-02-10T00:00:00"/>
    <n v="2"/>
    <x v="4"/>
    <n v="894662034"/>
    <d v="2021-02-13T00:00:00"/>
    <n v="3"/>
    <n v="9232"/>
    <n v="9.33"/>
    <n v="6.92"/>
    <n v="86134.56"/>
    <n v="2.41"/>
    <n v="86.134600000000006"/>
    <n v="63885.440000000002"/>
    <n v="63.885399999999997"/>
    <n v="22249.119999999999"/>
    <n v="0.74169346195069674"/>
    <n v="22.249099999999999"/>
    <x v="2"/>
  </r>
  <r>
    <s v="C4641"/>
    <s v="África"/>
    <s v="Liberia"/>
    <s v="Cuidado personal"/>
    <s v="Offline"/>
    <s v="Crítica"/>
    <d v="2021-10-31T00:00:00"/>
    <n v="10"/>
    <x v="0"/>
    <n v="464115130"/>
    <d v="2021-11-09T00:00:00"/>
    <n v="9"/>
    <n v="836"/>
    <n v="81.73"/>
    <n v="56.67"/>
    <n v="68326.28"/>
    <n v="25.06"/>
    <n v="68.326300000000003"/>
    <n v="47376.12"/>
    <n v="47.376100000000001"/>
    <n v="20950.16"/>
    <n v="0.69338064358252782"/>
    <n v="20.950199999999999"/>
    <x v="2"/>
  </r>
  <r>
    <s v="C1447"/>
    <s v="Europa"/>
    <s v="Greece"/>
    <s v="Bebida"/>
    <s v="Online"/>
    <s v="Media"/>
    <d v="2021-04-04T00:00:00"/>
    <n v="4"/>
    <x v="8"/>
    <n v="144708669"/>
    <d v="2021-05-05T00:00:00"/>
    <n v="31"/>
    <n v="1366"/>
    <n v="47.45"/>
    <n v="31.79"/>
    <n v="64816.7"/>
    <n v="15.66"/>
    <n v="64.816699999999997"/>
    <n v="43425.14"/>
    <n v="43.4251"/>
    <n v="21391.56"/>
    <n v="0.66996838777660694"/>
    <n v="21.3916"/>
    <x v="2"/>
  </r>
  <r>
    <s v="C1302"/>
    <s v="Centroamérica y Caribe"/>
    <s v="Dominica"/>
    <s v="Frutas"/>
    <s v="Offline"/>
    <s v="Baja"/>
    <d v="2020-08-11T00:00:00"/>
    <n v="8"/>
    <x v="10"/>
    <n v="130241477"/>
    <d v="2020-08-23T00:00:00"/>
    <n v="12"/>
    <n v="202"/>
    <n v="9.33"/>
    <n v="6.92"/>
    <n v="1884.66"/>
    <n v="2.41"/>
    <n v="1.8847"/>
    <n v="1397.84"/>
    <n v="1.3977999999999999"/>
    <n v="486.82"/>
    <n v="0.74169346195069663"/>
    <n v="0.48680000000000001"/>
    <x v="0"/>
  </r>
  <r>
    <s v="C2348"/>
    <s v="Asia"/>
    <s v="Vietnam"/>
    <s v="Cereales"/>
    <s v="Offline"/>
    <s v="Crítica"/>
    <d v="2021-07-10T00:00:00"/>
    <n v="7"/>
    <x v="6"/>
    <n v="234824883"/>
    <d v="2021-07-19T00:00:00"/>
    <n v="9"/>
    <n v="8756"/>
    <n v="205.7"/>
    <n v="117.11"/>
    <n v="1801109.2"/>
    <n v="88.59"/>
    <n v="1801.1092000000001"/>
    <n v="1025415.16"/>
    <n v="1025.4151999999999"/>
    <n v="775694.04"/>
    <n v="0.56932425862907154"/>
    <n v="775.69399999999996"/>
    <x v="2"/>
  </r>
  <r>
    <s v="C3428"/>
    <s v="Asia"/>
    <s v="Sri Lanka"/>
    <s v="Cereales"/>
    <s v="Offline"/>
    <s v="Alta"/>
    <d v="2021-09-24T00:00:00"/>
    <n v="9"/>
    <x v="3"/>
    <n v="342882716"/>
    <d v="2021-10-09T00:00:00"/>
    <n v="15"/>
    <n v="5470"/>
    <n v="205.7"/>
    <n v="117.11"/>
    <n v="1125179"/>
    <n v="88.59"/>
    <n v="1125.1790000000001"/>
    <n v="640591.69999999995"/>
    <n v="640.59169999999995"/>
    <n v="484587.3"/>
    <n v="0.56932425862907132"/>
    <n v="484.58730000000003"/>
    <x v="2"/>
  </r>
  <r>
    <s v="C8591"/>
    <s v="Europa"/>
    <s v="Portugal"/>
    <s v="Doméstico"/>
    <s v="Offline"/>
    <s v="Media"/>
    <d v="2022-03-28T00:00:00"/>
    <n v="3"/>
    <x v="5"/>
    <n v="859151303"/>
    <d v="2022-05-06T00:00:00"/>
    <n v="39"/>
    <n v="818"/>
    <n v="668.27"/>
    <n v="502.54"/>
    <n v="546644.86"/>
    <n v="165.73"/>
    <n v="546.64490000000001"/>
    <n v="411077.72"/>
    <n v="411.07769999999999"/>
    <n v="135567.14000000001"/>
    <n v="0.75200143654510909"/>
    <n v="135.56710000000001"/>
    <x v="1"/>
  </r>
  <r>
    <s v="C4586"/>
    <s v="Norteamérica"/>
    <s v="United States of America"/>
    <s v="Cárnicos"/>
    <s v="Offline"/>
    <s v="Crítica"/>
    <d v="2020-02-26T00:00:00"/>
    <n v="2"/>
    <x v="4"/>
    <n v="458679473"/>
    <d v="2020-03-22T00:00:00"/>
    <n v="25"/>
    <n v="2304"/>
    <n v="421.89"/>
    <n v="364.69"/>
    <n v="972034.56000000006"/>
    <n v="57.2"/>
    <n v="972.03459999999995"/>
    <n v="840245.76000000001"/>
    <n v="840.24580000000003"/>
    <n v="131788.79999999999"/>
    <n v="0.86441963544999889"/>
    <n v="131.78880000000001"/>
    <x v="0"/>
  </r>
  <r>
    <s v="C1368"/>
    <s v="Centroamérica y Caribe"/>
    <s v="Jamaica"/>
    <s v="Snacks"/>
    <s v="Online"/>
    <s v="Crítica"/>
    <d v="2021-07-30T00:00:00"/>
    <n v="7"/>
    <x v="6"/>
    <n v="136828553"/>
    <d v="2021-09-02T00:00:00"/>
    <n v="34"/>
    <n v="9464"/>
    <n v="152.58000000000001"/>
    <n v="97.44"/>
    <n v="1444017.12"/>
    <n v="55.14"/>
    <n v="1444.0171"/>
    <n v="922172.16"/>
    <n v="922.17219999999998"/>
    <n v="521844.96"/>
    <n v="0.63861580810066843"/>
    <n v="521.84500000000003"/>
    <x v="2"/>
  </r>
  <r>
    <s v="C9592"/>
    <s v="Europa"/>
    <s v="Cyprus"/>
    <s v="Alimento infantil"/>
    <s v="Online"/>
    <s v="Alta"/>
    <d v="2020-02-19T00:00:00"/>
    <n v="2"/>
    <x v="4"/>
    <n v="959272372"/>
    <d v="2020-03-01T00:00:00"/>
    <n v="11"/>
    <n v="8867"/>
    <n v="255.28"/>
    <n v="159.41999999999999"/>
    <n v="2263567.7599999998"/>
    <n v="95.86"/>
    <n v="2263.5677999999998"/>
    <n v="1413577.14"/>
    <n v="1413.5771"/>
    <n v="849990.62"/>
    <n v="0.624490755249138"/>
    <n v="849.99059999999997"/>
    <x v="0"/>
  </r>
  <r>
    <s v="C9119"/>
    <s v="África"/>
    <s v="Iran"/>
    <s v="Cereales"/>
    <s v="Offline"/>
    <s v="Media"/>
    <d v="2021-04-18T00:00:00"/>
    <n v="4"/>
    <x v="8"/>
    <n v="911997258"/>
    <d v="2021-05-07T00:00:00"/>
    <n v="19"/>
    <n v="9110"/>
    <n v="205.7"/>
    <n v="117.11"/>
    <n v="1873927"/>
    <n v="88.59"/>
    <n v="1873.9269999999999"/>
    <n v="1066872.1000000001"/>
    <n v="1066.8721"/>
    <n v="807054.9"/>
    <n v="0.56932425862907154"/>
    <n v="807.05489999999998"/>
    <x v="2"/>
  </r>
  <r>
    <s v="C7513"/>
    <s v="Asia"/>
    <s v="Sri Lanka"/>
    <s v="Verduras"/>
    <s v="Offline"/>
    <s v="Crítica"/>
    <d v="2020-12-04T00:00:00"/>
    <n v="12"/>
    <x v="11"/>
    <n v="751302039"/>
    <d v="2020-12-10T00:00:00"/>
    <n v="6"/>
    <n v="5824"/>
    <n v="154.06"/>
    <n v="90.93"/>
    <n v="897245.44"/>
    <n v="63.13"/>
    <n v="897.24540000000002"/>
    <n v="529576.31999999995"/>
    <n v="529.57629999999995"/>
    <n v="367669.12"/>
    <n v="0.59022458782292608"/>
    <n v="367.66910000000001"/>
    <x v="0"/>
  </r>
  <r>
    <s v="C8537"/>
    <s v="Australia y Oceanía"/>
    <s v="East Timor"/>
    <s v="Snacks"/>
    <s v="Online"/>
    <s v="Media"/>
    <d v="2021-01-02T00:00:00"/>
    <n v="1"/>
    <x v="1"/>
    <n v="853798043"/>
    <d v="2021-02-05T00:00:00"/>
    <n v="34"/>
    <n v="6669"/>
    <n v="152.58000000000001"/>
    <n v="97.44"/>
    <n v="1017556.02"/>
    <n v="55.14"/>
    <n v="1017.556"/>
    <n v="649827.36"/>
    <n v="649.82740000000001"/>
    <n v="367728.66"/>
    <n v="0.63861580810066843"/>
    <n v="367.7287"/>
    <x v="2"/>
  </r>
  <r>
    <s v="C7664"/>
    <s v="África"/>
    <s v="Niger"/>
    <s v="Cárnicos"/>
    <s v="Online"/>
    <s v="Crítica"/>
    <d v="2022-06-29T00:00:00"/>
    <n v="6"/>
    <x v="9"/>
    <n v="766409099"/>
    <d v="2022-07-03T00:00:00"/>
    <n v="4"/>
    <n v="6338"/>
    <n v="421.89"/>
    <n v="364.69"/>
    <n v="2673938.8199999998"/>
    <n v="57.2"/>
    <n v="2673.9387999999999"/>
    <n v="2311405.2200000002"/>
    <n v="2311.4052000000001"/>
    <n v="362533.6"/>
    <n v="0.86441963544999889"/>
    <n v="362.53359999999998"/>
    <x v="1"/>
  </r>
  <r>
    <s v="C5563"/>
    <s v="Australia y Oceanía"/>
    <s v="Australia"/>
    <s v="Frutas"/>
    <s v="Online"/>
    <s v="Media"/>
    <d v="2021-01-10T00:00:00"/>
    <n v="1"/>
    <x v="1"/>
    <n v="556371533"/>
    <d v="2021-02-09T00:00:00"/>
    <n v="30"/>
    <n v="1555"/>
    <n v="9.33"/>
    <n v="6.92"/>
    <n v="14508.15"/>
    <n v="2.41"/>
    <n v="14.508100000000001"/>
    <n v="10760.6"/>
    <n v="10.7606"/>
    <n v="3747.55"/>
    <n v="0.74169346195069674"/>
    <n v="3.7475000000000001"/>
    <x v="2"/>
  </r>
  <r>
    <s v="C3612"/>
    <s v="África"/>
    <s v="Botswana"/>
    <s v="Alimento infantil"/>
    <s v="Online"/>
    <s v="Media"/>
    <d v="2022-08-29T00:00:00"/>
    <n v="8"/>
    <x v="10"/>
    <n v="361234176"/>
    <d v="2022-09-11T00:00:00"/>
    <n v="13"/>
    <n v="6075"/>
    <n v="255.28"/>
    <n v="159.41999999999999"/>
    <n v="1550826"/>
    <n v="95.86"/>
    <n v="1550.826"/>
    <n v="968476.5"/>
    <n v="968.47649999999999"/>
    <n v="582349.5"/>
    <n v="0.62449075524913811"/>
    <n v="582.34950000000003"/>
    <x v="1"/>
  </r>
  <r>
    <s v="C8388"/>
    <s v="Europa"/>
    <s v="Portugal"/>
    <s v="Frutas"/>
    <s v="Online"/>
    <s v="Media"/>
    <d v="2022-05-27T00:00:00"/>
    <n v="5"/>
    <x v="7"/>
    <n v="838858354"/>
    <d v="2022-06-16T00:00:00"/>
    <n v="20"/>
    <n v="5683"/>
    <n v="9.33"/>
    <n v="6.92"/>
    <n v="53022.39"/>
    <n v="2.41"/>
    <n v="53.022399999999998"/>
    <n v="39326.36"/>
    <n v="39.3264"/>
    <n v="13696.03"/>
    <n v="0.74169346195069663"/>
    <n v="13.696"/>
    <x v="1"/>
  </r>
  <r>
    <s v="C9174"/>
    <s v="Asia"/>
    <s v="South Korea"/>
    <s v="Bebida"/>
    <s v="Offline"/>
    <s v="Alta"/>
    <d v="2022-10-26T00:00:00"/>
    <n v="10"/>
    <x v="0"/>
    <n v="917417895"/>
    <d v="2022-10-28T00:00:00"/>
    <n v="2"/>
    <n v="3197"/>
    <n v="47.45"/>
    <n v="31.79"/>
    <n v="151697.65"/>
    <n v="15.66"/>
    <n v="151.6977"/>
    <n v="101632.63"/>
    <n v="101.6326"/>
    <n v="50065.02"/>
    <n v="0.66996838777660683"/>
    <n v="50.064999999999998"/>
    <x v="1"/>
  </r>
  <r>
    <s v="C9453"/>
    <s v="Asia"/>
    <s v="Philippines"/>
    <s v="Cárnicos"/>
    <s v="Offline"/>
    <s v="Media"/>
    <d v="2021-02-28T00:00:00"/>
    <n v="2"/>
    <x v="4"/>
    <n v="945399129"/>
    <d v="2021-03-29T00:00:00"/>
    <n v="29"/>
    <n v="3466"/>
    <n v="421.89"/>
    <n v="364.69"/>
    <n v="1462270.74"/>
    <n v="57.2"/>
    <n v="1462.2707"/>
    <n v="1264015.54"/>
    <n v="1264.0155"/>
    <n v="198255.2"/>
    <n v="0.86441963544999889"/>
    <n v="198.2552"/>
    <x v="2"/>
  </r>
  <r>
    <s v="C4416"/>
    <s v="Centroamérica y Caribe"/>
    <s v="Saint Vincent and the Grenadines"/>
    <s v="Cárnicos"/>
    <s v="Offline"/>
    <s v="Baja"/>
    <d v="2022-03-23T00:00:00"/>
    <n v="3"/>
    <x v="5"/>
    <n v="441600883"/>
    <d v="2022-03-27T00:00:00"/>
    <n v="4"/>
    <n v="8369"/>
    <n v="421.89"/>
    <n v="364.69"/>
    <n v="3530797.41"/>
    <n v="57.2"/>
    <n v="3530.7973999999999"/>
    <n v="3052090.61"/>
    <n v="3052.0906"/>
    <n v="478706.8"/>
    <n v="0.86441963544999878"/>
    <n v="478.70679999999999"/>
    <x v="1"/>
  </r>
  <r>
    <s v="C3451"/>
    <s v="Centroamérica y Caribe"/>
    <s v="Panama"/>
    <s v="Verduras"/>
    <s v="Online"/>
    <s v="Crítica"/>
    <d v="2022-08-20T00:00:00"/>
    <n v="8"/>
    <x v="10"/>
    <n v="345134484"/>
    <d v="2022-10-07T00:00:00"/>
    <n v="48"/>
    <n v="1818"/>
    <n v="154.06"/>
    <n v="90.93"/>
    <n v="280081.08"/>
    <n v="63.13"/>
    <n v="280.08109999999999"/>
    <n v="165310.74"/>
    <n v="165.3107"/>
    <n v="114770.34"/>
    <n v="0.59022458782292608"/>
    <n v="114.77030000000001"/>
    <x v="1"/>
  </r>
  <r>
    <s v="C7654"/>
    <s v="Europa"/>
    <s v="Italy"/>
    <s v="Cárnicos"/>
    <s v="Offline"/>
    <s v="Crítica"/>
    <d v="2020-11-04T00:00:00"/>
    <n v="11"/>
    <x v="2"/>
    <n v="765423762"/>
    <d v="2020-11-18T00:00:00"/>
    <n v="14"/>
    <n v="4756"/>
    <n v="421.89"/>
    <n v="364.69"/>
    <n v="2006508.84"/>
    <n v="57.2"/>
    <n v="2006.5088000000001"/>
    <n v="1734465.64"/>
    <n v="1734.4656"/>
    <n v="272043.2"/>
    <n v="0.86441963544999878"/>
    <n v="272.04320000000001"/>
    <x v="0"/>
  </r>
  <r>
    <s v="C5322"/>
    <s v="Asia"/>
    <s v="Tajikistan"/>
    <s v="Alimento infantil"/>
    <s v="Offline"/>
    <s v="Media"/>
    <d v="2021-06-06T00:00:00"/>
    <n v="6"/>
    <x v="9"/>
    <n v="532205045"/>
    <d v="2021-07-01T00:00:00"/>
    <n v="25"/>
    <n v="154"/>
    <n v="255.28"/>
    <n v="159.41999999999999"/>
    <n v="39313.120000000003"/>
    <n v="95.86"/>
    <n v="39.313099999999999"/>
    <n v="24550.68"/>
    <n v="24.550699999999999"/>
    <n v="14762.44"/>
    <n v="0.624490755249138"/>
    <n v="14.7624"/>
    <x v="2"/>
  </r>
  <r>
    <s v="C5257"/>
    <s v="África"/>
    <s v="Sao Tome and Principe"/>
    <s v="Verduras"/>
    <s v="Online"/>
    <s v="Crítica"/>
    <d v="2021-06-10T00:00:00"/>
    <n v="6"/>
    <x v="9"/>
    <n v="525751435"/>
    <d v="2021-07-05T00:00:00"/>
    <n v="25"/>
    <n v="388"/>
    <n v="154.06"/>
    <n v="90.93"/>
    <n v="59775.28"/>
    <n v="63.13"/>
    <n v="59.775300000000001"/>
    <n v="35280.839999999997"/>
    <n v="35.280799999999999"/>
    <n v="24494.44"/>
    <n v="0.59022458782292619"/>
    <n v="24.494399999999999"/>
    <x v="2"/>
  </r>
  <r>
    <s v="C5635"/>
    <s v="África"/>
    <s v="Somalia"/>
    <s v="Verduras"/>
    <s v="Online"/>
    <s v="Baja"/>
    <d v="2022-01-08T00:00:00"/>
    <n v="1"/>
    <x v="1"/>
    <n v="563551700"/>
    <d v="2022-02-24T00:00:00"/>
    <n v="47"/>
    <n v="6326"/>
    <n v="154.06"/>
    <n v="90.93"/>
    <n v="974583.56"/>
    <n v="63.13"/>
    <n v="974.58360000000005"/>
    <n v="575223.18000000005"/>
    <n v="575.22320000000002"/>
    <n v="399360.38"/>
    <n v="0.59022458782292619"/>
    <n v="399.36040000000003"/>
    <x v="1"/>
  </r>
  <r>
    <s v="C3261"/>
    <s v="Europa"/>
    <s v="Poland"/>
    <s v="Cárnicos"/>
    <s v="Online"/>
    <s v="Alta"/>
    <d v="2022-05-14T00:00:00"/>
    <n v="5"/>
    <x v="7"/>
    <n v="326138007"/>
    <d v="2022-06-04T00:00:00"/>
    <n v="21"/>
    <n v="339"/>
    <n v="421.89"/>
    <n v="364.69"/>
    <n v="143020.71"/>
    <n v="57.2"/>
    <n v="143.02070000000001"/>
    <n v="123629.91"/>
    <n v="123.62990000000001"/>
    <n v="19390.8"/>
    <n v="0.864419635449999"/>
    <n v="19.390799999999999"/>
    <x v="1"/>
  </r>
  <r>
    <s v="C7338"/>
    <s v="Europa"/>
    <s v="Ukraine"/>
    <s v="Material de oficina"/>
    <s v="Offline"/>
    <s v="Crítica"/>
    <d v="2021-05-29T00:00:00"/>
    <n v="5"/>
    <x v="7"/>
    <n v="733834207"/>
    <d v="2021-06-09T00:00:00"/>
    <n v="11"/>
    <n v="6704"/>
    <n v="651.21"/>
    <n v="524.96"/>
    <n v="4365711.84"/>
    <n v="126.25"/>
    <n v="4365.7118"/>
    <n v="3519331.84"/>
    <n v="3519.3317999999999"/>
    <n v="846380"/>
    <n v="0.80613012699436437"/>
    <n v="846.38"/>
    <x v="2"/>
  </r>
  <r>
    <s v="C5649"/>
    <s v="Asia"/>
    <s v="Cambodia"/>
    <s v="Doméstico"/>
    <s v="Online"/>
    <s v="Crítica"/>
    <d v="2020-05-12T00:00:00"/>
    <n v="5"/>
    <x v="7"/>
    <n v="564926707"/>
    <d v="2020-05-19T00:00:00"/>
    <n v="7"/>
    <n v="3221"/>
    <n v="668.27"/>
    <n v="502.54"/>
    <n v="2152497.67"/>
    <n v="165.73"/>
    <n v="2152.4976999999999"/>
    <n v="1618681.34"/>
    <n v="1618.6813"/>
    <n v="533816.32999999996"/>
    <n v="0.75200143654510909"/>
    <n v="533.81629999999996"/>
    <x v="0"/>
  </r>
  <r>
    <s v="C1116"/>
    <s v="Europa"/>
    <s v="Bosnia and Herzegovina"/>
    <s v="Ropa"/>
    <s v="Offline"/>
    <s v="Crítica"/>
    <d v="2021-04-19T00:00:00"/>
    <n v="4"/>
    <x v="8"/>
    <n v="111651837"/>
    <d v="2021-05-25T00:00:00"/>
    <n v="36"/>
    <n v="9115"/>
    <n v="109.28"/>
    <n v="35.840000000000003"/>
    <n v="996087.2"/>
    <n v="73.44"/>
    <n v="996.08720000000005"/>
    <n v="326681.59999999998"/>
    <n v="326.6816"/>
    <n v="669405.6"/>
    <n v="0.32796486090775995"/>
    <n v="669.40560000000005"/>
    <x v="2"/>
  </r>
  <r>
    <s v="C6365"/>
    <s v="Asia"/>
    <s v="Philippines"/>
    <s v="Verduras"/>
    <s v="Online"/>
    <s v="Media"/>
    <d v="2022-05-28T00:00:00"/>
    <n v="5"/>
    <x v="7"/>
    <n v="636558425"/>
    <d v="2022-06-08T00:00:00"/>
    <n v="11"/>
    <n v="639"/>
    <n v="154.06"/>
    <n v="90.93"/>
    <n v="98444.34"/>
    <n v="63.13"/>
    <n v="98.444299999999998"/>
    <n v="58104.27"/>
    <n v="58.104300000000002"/>
    <n v="40340.07"/>
    <n v="0.59022458782292619"/>
    <n v="40.3401"/>
    <x v="1"/>
  </r>
  <r>
    <s v="C3225"/>
    <s v="Asia"/>
    <s v="Japan"/>
    <s v="Snacks"/>
    <s v="Offline"/>
    <s v="Alta"/>
    <d v="2022-04-09T00:00:00"/>
    <n v="4"/>
    <x v="8"/>
    <n v="322507798"/>
    <d v="2022-04-21T00:00:00"/>
    <n v="12"/>
    <n v="6079"/>
    <n v="152.58000000000001"/>
    <n v="97.44"/>
    <n v="927533.82"/>
    <n v="55.14"/>
    <n v="927.53380000000004"/>
    <n v="592337.76"/>
    <n v="592.33780000000002"/>
    <n v="335196.06"/>
    <n v="0.63861580810066843"/>
    <n v="335.1961"/>
    <x v="1"/>
  </r>
  <r>
    <s v="C1226"/>
    <s v="Asia"/>
    <s v="Turkmenistan"/>
    <s v="Ropa"/>
    <s v="Offline"/>
    <s v="Alta"/>
    <d v="2021-04-25T00:00:00"/>
    <n v="4"/>
    <x v="8"/>
    <n v="122673785"/>
    <d v="2021-04-29T00:00:00"/>
    <n v="4"/>
    <n v="754"/>
    <n v="109.28"/>
    <n v="35.840000000000003"/>
    <n v="82397.119999999995"/>
    <n v="73.44"/>
    <n v="82.397099999999995"/>
    <n v="27023.360000000001"/>
    <n v="27.023399999999999"/>
    <n v="55373.760000000002"/>
    <n v="0.32796486090775995"/>
    <n v="55.373800000000003"/>
    <x v="2"/>
  </r>
  <r>
    <s v="C6105"/>
    <s v="Europa"/>
    <s v="Andorra"/>
    <s v="Verduras"/>
    <s v="Offline"/>
    <s v="Media"/>
    <d v="2020-05-12T00:00:00"/>
    <n v="5"/>
    <x v="7"/>
    <n v="610542714"/>
    <d v="2020-05-29T00:00:00"/>
    <n v="17"/>
    <n v="2012"/>
    <n v="154.06"/>
    <n v="90.93"/>
    <n v="309968.71999999997"/>
    <n v="63.13"/>
    <n v="309.96870000000001"/>
    <n v="182951.16"/>
    <n v="182.9512"/>
    <n v="127017.56"/>
    <n v="0.59022458782292619"/>
    <n v="127.0176"/>
    <x v="0"/>
  </r>
  <r>
    <s v="C6299"/>
    <s v="África"/>
    <s v="Kenya"/>
    <s v="Alimento infantil"/>
    <s v="Online"/>
    <s v="Baja"/>
    <d v="2022-01-23T00:00:00"/>
    <n v="1"/>
    <x v="1"/>
    <n v="629913413"/>
    <d v="2022-02-09T00:00:00"/>
    <n v="17"/>
    <n v="4232"/>
    <n v="255.28"/>
    <n v="159.41999999999999"/>
    <n v="1080344.96"/>
    <n v="95.86"/>
    <n v="1080.345"/>
    <n v="674665.44"/>
    <n v="674.66539999999998"/>
    <n v="405679.52"/>
    <n v="0.62449075524913822"/>
    <n v="405.67950000000002"/>
    <x v="1"/>
  </r>
  <r>
    <s v="C4448"/>
    <s v="África"/>
    <s v="Mozambique"/>
    <s v="Ropa"/>
    <s v="Online"/>
    <s v="Alta"/>
    <d v="2020-11-24T00:00:00"/>
    <n v="11"/>
    <x v="2"/>
    <n v="444897210"/>
    <d v="2021-01-01T00:00:00"/>
    <n v="38"/>
    <n v="3826"/>
    <n v="109.28"/>
    <n v="35.840000000000003"/>
    <n v="418105.28"/>
    <n v="73.44"/>
    <n v="418.1053"/>
    <n v="137123.84"/>
    <n v="137.12379999999999"/>
    <n v="280981.44"/>
    <n v="0.32796486090775989"/>
    <n v="280.98140000000001"/>
    <x v="0"/>
  </r>
  <r>
    <s v="C3899"/>
    <s v="Australia y Oceanía"/>
    <s v="Solomon Islands"/>
    <s v="Snacks"/>
    <s v="Offline"/>
    <s v="Alta"/>
    <d v="2021-10-03T00:00:00"/>
    <n v="10"/>
    <x v="0"/>
    <n v="389917933"/>
    <d v="2021-11-18T00:00:00"/>
    <n v="46"/>
    <n v="4236"/>
    <n v="152.58000000000001"/>
    <n v="97.44"/>
    <n v="646328.88"/>
    <n v="55.14"/>
    <n v="646.32889999999998"/>
    <n v="412755.84"/>
    <n v="412.75580000000002"/>
    <n v="233573.04"/>
    <n v="0.63861580810066843"/>
    <n v="233.57300000000001"/>
    <x v="2"/>
  </r>
  <r>
    <s v="C4197"/>
    <s v="África"/>
    <s v="Democratic Republic of the Congo"/>
    <s v="Cosméticos"/>
    <s v="Online"/>
    <s v="Alta"/>
    <d v="2021-05-07T00:00:00"/>
    <n v="5"/>
    <x v="7"/>
    <n v="419711911"/>
    <d v="2021-06-01T00:00:00"/>
    <n v="25"/>
    <n v="936"/>
    <n v="437.2"/>
    <n v="263.33"/>
    <n v="409219.2"/>
    <n v="173.87"/>
    <n v="409.2192"/>
    <n v="246476.88"/>
    <n v="246.4769"/>
    <n v="162742.32"/>
    <n v="0.60231015553522405"/>
    <n v="162.7423"/>
    <x v="2"/>
  </r>
  <r>
    <s v="C5593"/>
    <s v="África"/>
    <s v="Uganda"/>
    <s v="Ropa"/>
    <s v="Offline"/>
    <s v="Baja"/>
    <d v="2021-01-27T00:00:00"/>
    <n v="1"/>
    <x v="1"/>
    <n v="559327971"/>
    <d v="2021-03-15T00:00:00"/>
    <n v="47"/>
    <n v="6431"/>
    <n v="109.28"/>
    <n v="35.840000000000003"/>
    <n v="702779.68"/>
    <n v="73.44"/>
    <n v="702.77970000000005"/>
    <n v="230487.04000000001"/>
    <n v="230.48699999999999"/>
    <n v="472292.64"/>
    <n v="0.32796486090775984"/>
    <n v="472.29259999999999"/>
    <x v="2"/>
  </r>
  <r>
    <s v="C4541"/>
    <s v="Europa"/>
    <s v="Albania"/>
    <s v="Material de oficina"/>
    <s v="Online"/>
    <s v="Alta"/>
    <d v="2022-09-29T00:00:00"/>
    <n v="9"/>
    <x v="3"/>
    <n v="454127442"/>
    <d v="2022-11-12T00:00:00"/>
    <n v="44"/>
    <n v="5257"/>
    <n v="651.21"/>
    <n v="524.96"/>
    <n v="3423410.97"/>
    <n v="126.25"/>
    <n v="3423.4110000000001"/>
    <n v="2759714.72"/>
    <n v="2759.7147"/>
    <n v="663696.25"/>
    <n v="0.80613012699436437"/>
    <n v="663.69619999999998"/>
    <x v="1"/>
  </r>
  <r>
    <s v="C7197"/>
    <s v="Australia y Oceanía"/>
    <s v="Samoa "/>
    <s v="Cereales"/>
    <s v="Online"/>
    <s v="Crítica"/>
    <d v="2021-06-01T00:00:00"/>
    <n v="6"/>
    <x v="9"/>
    <n v="719784152"/>
    <d v="2021-07-11T00:00:00"/>
    <n v="40"/>
    <n v="8981"/>
    <n v="205.7"/>
    <n v="117.11"/>
    <n v="1847391.7"/>
    <n v="88.59"/>
    <n v="1847.3916999999999"/>
    <n v="1051764.9099999999"/>
    <n v="1051.7648999999999"/>
    <n v="795626.79"/>
    <n v="0.56932425862907143"/>
    <n v="795.6268"/>
    <x v="2"/>
  </r>
  <r>
    <s v="C6922"/>
    <s v="Asia"/>
    <s v="Indonesia"/>
    <s v="Verduras"/>
    <s v="Online"/>
    <s v="Alta"/>
    <d v="2021-02-16T00:00:00"/>
    <n v="2"/>
    <x v="4"/>
    <n v="692284429"/>
    <d v="2021-03-07T00:00:00"/>
    <n v="19"/>
    <n v="1201"/>
    <n v="154.06"/>
    <n v="90.93"/>
    <n v="185026.06"/>
    <n v="63.13"/>
    <n v="185.02610000000001"/>
    <n v="109206.93"/>
    <n v="109.2069"/>
    <n v="75819.13"/>
    <n v="0.59022458782292619"/>
    <n v="75.819100000000006"/>
    <x v="2"/>
  </r>
  <r>
    <s v="C6779"/>
    <s v="África"/>
    <s v="South Africa"/>
    <s v="Snacks"/>
    <s v="Offline"/>
    <s v="Baja"/>
    <d v="2022-01-12T00:00:00"/>
    <n v="1"/>
    <x v="1"/>
    <n v="677927100"/>
    <d v="2022-01-18T00:00:00"/>
    <n v="6"/>
    <n v="2549"/>
    <n v="152.58000000000001"/>
    <n v="97.44"/>
    <n v="388926.42"/>
    <n v="55.14"/>
    <n v="388.9264"/>
    <n v="248374.56"/>
    <n v="248.37459999999999"/>
    <n v="140551.85999999999"/>
    <n v="0.63861580810066843"/>
    <n v="140.55189999999999"/>
    <x v="1"/>
  </r>
  <r>
    <s v="C6033"/>
    <s v="África"/>
    <s v="Malawi"/>
    <s v="Cereales"/>
    <s v="Online"/>
    <s v="Baja"/>
    <d v="2021-10-27T00:00:00"/>
    <n v="10"/>
    <x v="0"/>
    <n v="603323495"/>
    <d v="2021-12-06T00:00:00"/>
    <n v="40"/>
    <n v="5684"/>
    <n v="205.7"/>
    <n v="117.11"/>
    <n v="1169198.8"/>
    <n v="88.59"/>
    <n v="1169.1987999999999"/>
    <n v="665653.24"/>
    <n v="665.65319999999997"/>
    <n v="503545.56"/>
    <n v="0.56932425862907143"/>
    <n v="503.54559999999998"/>
    <x v="2"/>
  </r>
  <r>
    <s v="C4653"/>
    <s v="Europa"/>
    <s v="United Kingdom"/>
    <s v="Ropa"/>
    <s v="Online"/>
    <s v="Baja"/>
    <d v="2020-01-11T00:00:00"/>
    <n v="1"/>
    <x v="1"/>
    <n v="465397441"/>
    <d v="2020-02-23T00:00:00"/>
    <n v="43"/>
    <n v="300"/>
    <n v="109.28"/>
    <n v="35.840000000000003"/>
    <n v="32784"/>
    <n v="73.44"/>
    <n v="32.783999999999999"/>
    <n v="10752"/>
    <n v="10.752000000000001"/>
    <n v="22032"/>
    <n v="0.32796486090775995"/>
    <n v="22.032"/>
    <x v="0"/>
  </r>
  <r>
    <s v="C7813"/>
    <s v="Centroamérica y Caribe"/>
    <s v="Jamaica"/>
    <s v="Alimento infantil"/>
    <s v="Online"/>
    <s v="Alta"/>
    <d v="2022-04-17T00:00:00"/>
    <n v="4"/>
    <x v="8"/>
    <n v="781385266"/>
    <d v="2022-04-22T00:00:00"/>
    <n v="5"/>
    <n v="8119"/>
    <n v="255.28"/>
    <n v="159.41999999999999"/>
    <n v="2072618.32"/>
    <n v="95.86"/>
    <n v="2072.6183000000001"/>
    <n v="1294330.98"/>
    <n v="1294.3309999999999"/>
    <n v="778287.34"/>
    <n v="0.62449075524913822"/>
    <n v="778.28729999999996"/>
    <x v="1"/>
  </r>
  <r>
    <s v="C2456"/>
    <s v="África"/>
    <s v="Mali"/>
    <s v="Alimento infantil"/>
    <s v="Online"/>
    <s v="Crítica"/>
    <d v="2020-09-20T00:00:00"/>
    <n v="9"/>
    <x v="3"/>
    <n v="245610368"/>
    <d v="2020-10-22T00:00:00"/>
    <n v="32"/>
    <n v="421"/>
    <n v="255.28"/>
    <n v="159.41999999999999"/>
    <n v="107472.88"/>
    <n v="95.86"/>
    <n v="107.4729"/>
    <n v="67115.820000000007"/>
    <n v="67.115799999999993"/>
    <n v="40357.06"/>
    <n v="0.62449075524913822"/>
    <n v="40.357100000000003"/>
    <x v="0"/>
  </r>
  <r>
    <s v="C7798"/>
    <s v="Asia"/>
    <s v="China"/>
    <s v="Alimento infantil"/>
    <s v="Online"/>
    <s v="Alta"/>
    <d v="2020-03-07T00:00:00"/>
    <n v="3"/>
    <x v="5"/>
    <n v="779882800"/>
    <d v="2020-03-21T00:00:00"/>
    <n v="14"/>
    <n v="3506"/>
    <n v="255.28"/>
    <n v="159.41999999999999"/>
    <n v="895011.68"/>
    <n v="95.86"/>
    <n v="895.01170000000002"/>
    <n v="558926.52"/>
    <n v="558.92650000000003"/>
    <n v="336085.16"/>
    <n v="0.624490755249138"/>
    <n v="336.08519999999999"/>
    <x v="0"/>
  </r>
  <r>
    <s v="C9401"/>
    <s v="África"/>
    <s v="Togo"/>
    <s v="Cuidado personal"/>
    <s v="Online"/>
    <s v="Baja"/>
    <d v="2021-09-19T00:00:00"/>
    <n v="9"/>
    <x v="3"/>
    <n v="940139424"/>
    <d v="2021-11-02T00:00:00"/>
    <n v="44"/>
    <n v="7002"/>
    <n v="81.73"/>
    <n v="56.67"/>
    <n v="572273.46"/>
    <n v="25.06"/>
    <n v="572.27350000000001"/>
    <n v="396803.34"/>
    <n v="396.80329999999998"/>
    <n v="175470.12"/>
    <n v="0.69338064358252782"/>
    <n v="175.4701"/>
    <x v="2"/>
  </r>
  <r>
    <s v="C6951"/>
    <s v="Australia y Oceanía"/>
    <s v="Solomon Islands"/>
    <s v="Doméstico"/>
    <s v="Offline"/>
    <s v="Alta"/>
    <d v="2020-02-16T00:00:00"/>
    <n v="2"/>
    <x v="4"/>
    <n v="695179069"/>
    <d v="2020-02-16T00:00:00"/>
    <n v="0"/>
    <n v="7790"/>
    <n v="668.27"/>
    <n v="502.54"/>
    <n v="5205823.3"/>
    <n v="165.73"/>
    <n v="5205.8233"/>
    <n v="3914786.6"/>
    <n v="3914.7865999999999"/>
    <n v="1291036.7"/>
    <n v="0.75200143654510898"/>
    <n v="1291.0367000000001"/>
    <x v="0"/>
  </r>
  <r>
    <s v="C5341"/>
    <s v="África"/>
    <s v="Central African Republic"/>
    <s v="Frutas"/>
    <s v="Offline"/>
    <s v="Crítica"/>
    <d v="2022-01-12T00:00:00"/>
    <n v="1"/>
    <x v="1"/>
    <n v="534113061"/>
    <d v="2022-02-10T00:00:00"/>
    <n v="29"/>
    <n v="4779"/>
    <n v="9.33"/>
    <n v="6.92"/>
    <n v="44588.07"/>
    <n v="2.41"/>
    <n v="44.588099999999997"/>
    <n v="33070.68"/>
    <n v="33.070700000000002"/>
    <n v="11517.39"/>
    <n v="0.74169346195069674"/>
    <n v="11.5174"/>
    <x v="1"/>
  </r>
  <r>
    <s v="C1163"/>
    <s v="África"/>
    <s v="Swaziland"/>
    <s v="Cosméticos"/>
    <s v="Online"/>
    <s v="Baja"/>
    <d v="2021-08-10T00:00:00"/>
    <n v="8"/>
    <x v="10"/>
    <n v="116365230"/>
    <d v="2021-08-20T00:00:00"/>
    <n v="10"/>
    <n v="3912"/>
    <n v="437.2"/>
    <n v="263.33"/>
    <n v="1710326.4"/>
    <n v="173.87"/>
    <n v="1710.3263999999999"/>
    <n v="1030146.96"/>
    <n v="1030.1469999999999"/>
    <n v="680179.44"/>
    <n v="0.60231015553522416"/>
    <n v="680.17939999999999"/>
    <x v="2"/>
  </r>
  <r>
    <s v="C5216"/>
    <s v="África"/>
    <s v="United Arab Emirates"/>
    <s v="Cereales"/>
    <s v="Online"/>
    <s v="Media"/>
    <d v="2021-12-28T00:00:00"/>
    <n v="12"/>
    <x v="11"/>
    <n v="521671903"/>
    <d v="2022-02-06T00:00:00"/>
    <n v="40"/>
    <n v="3164"/>
    <n v="205.7"/>
    <n v="117.11"/>
    <n v="650834.80000000005"/>
    <n v="88.59"/>
    <n v="650.83479999999997"/>
    <n v="370536.04"/>
    <n v="370.536"/>
    <n v="280298.76"/>
    <n v="0.56932425862907143"/>
    <n v="280.29880000000003"/>
    <x v="2"/>
  </r>
  <r>
    <s v="C2000"/>
    <s v="Australia y Oceanía"/>
    <s v="Fiji"/>
    <s v="Bebida"/>
    <s v="Offline"/>
    <s v="Baja"/>
    <d v="2022-06-12T00:00:00"/>
    <n v="6"/>
    <x v="9"/>
    <n v="200081908"/>
    <d v="2022-06-12T00:00:00"/>
    <n v="0"/>
    <n v="7538"/>
    <n v="47.45"/>
    <n v="31.79"/>
    <n v="357678.1"/>
    <n v="15.66"/>
    <n v="357.67809999999997"/>
    <n v="239633.02"/>
    <n v="239.63300000000001"/>
    <n v="118045.08"/>
    <n v="0.66996838777660683"/>
    <n v="118.04510000000001"/>
    <x v="1"/>
  </r>
  <r>
    <s v="C5279"/>
    <s v="Europa"/>
    <s v="Vatican City"/>
    <s v="Verduras"/>
    <s v="Offline"/>
    <s v="Alta"/>
    <d v="2021-03-07T00:00:00"/>
    <n v="3"/>
    <x v="5"/>
    <n v="527969729"/>
    <d v="2021-04-17T00:00:00"/>
    <n v="41"/>
    <n v="6830"/>
    <n v="154.06"/>
    <n v="90.93"/>
    <n v="1052229.8"/>
    <n v="63.13"/>
    <n v="1052.2298000000001"/>
    <n v="621051.9"/>
    <n v="621.05190000000005"/>
    <n v="431177.9"/>
    <n v="0.59022458782292608"/>
    <n v="431.17790000000002"/>
    <x v="2"/>
  </r>
  <r>
    <s v="C6791"/>
    <s v="Asia"/>
    <s v="Thailand"/>
    <s v="Bebida"/>
    <s v="Online"/>
    <s v="Baja"/>
    <d v="2022-11-05T00:00:00"/>
    <n v="11"/>
    <x v="2"/>
    <n v="679107701"/>
    <d v="2022-11-07T00:00:00"/>
    <n v="2"/>
    <n v="1915"/>
    <n v="47.45"/>
    <n v="31.79"/>
    <n v="90866.75"/>
    <n v="15.66"/>
    <n v="90.866699999999994"/>
    <n v="60877.85"/>
    <n v="60.877800000000001"/>
    <n v="29988.9"/>
    <n v="0.66996838777660694"/>
    <n v="29.988900000000001"/>
    <x v="1"/>
  </r>
  <r>
    <s v="C9066"/>
    <s v="Europa"/>
    <s v="Georgia"/>
    <s v="Verduras"/>
    <s v="Online"/>
    <s v="Alta"/>
    <d v="2022-10-12T00:00:00"/>
    <n v="10"/>
    <x v="0"/>
    <n v="906669318"/>
    <d v="2022-10-24T00:00:00"/>
    <n v="12"/>
    <n v="2454"/>
    <n v="154.06"/>
    <n v="90.93"/>
    <n v="378063.24"/>
    <n v="63.13"/>
    <n v="378.06319999999999"/>
    <n v="223142.22"/>
    <n v="223.1422"/>
    <n v="154921.01999999999"/>
    <n v="0.59022458782292619"/>
    <n v="154.92099999999999"/>
    <x v="1"/>
  </r>
  <r>
    <s v="C4622"/>
    <s v="África"/>
    <s v="Guinea-Bissau"/>
    <s v="Snacks"/>
    <s v="Online"/>
    <s v="Baja"/>
    <d v="2022-03-31T00:00:00"/>
    <n v="3"/>
    <x v="5"/>
    <n v="462265908"/>
    <d v="2022-04-19T00:00:00"/>
    <n v="19"/>
    <n v="3610"/>
    <n v="152.58000000000001"/>
    <n v="97.44"/>
    <n v="550813.80000000005"/>
    <n v="55.14"/>
    <n v="550.81380000000001"/>
    <n v="351758.4"/>
    <n v="351.75839999999999"/>
    <n v="199055.4"/>
    <n v="0.63861580810066843"/>
    <n v="199.05539999999999"/>
    <x v="1"/>
  </r>
  <r>
    <s v="C4678"/>
    <s v="Europa"/>
    <s v="Estonia"/>
    <s v="Snacks"/>
    <s v="Online"/>
    <s v="Baja"/>
    <d v="2021-06-28T00:00:00"/>
    <n v="6"/>
    <x v="9"/>
    <n v="467821300"/>
    <d v="2021-07-09T00:00:00"/>
    <n v="11"/>
    <n v="7573"/>
    <n v="152.58000000000001"/>
    <n v="97.44"/>
    <n v="1155488.3400000001"/>
    <n v="55.14"/>
    <n v="1155.4883"/>
    <n v="737913.12"/>
    <n v="737.91309999999999"/>
    <n v="417575.22"/>
    <n v="0.63861580810066854"/>
    <n v="417.5752"/>
    <x v="2"/>
  </r>
  <r>
    <s v="C7655"/>
    <s v="África"/>
    <s v="Swaziland"/>
    <s v="Cosméticos"/>
    <s v="Offline"/>
    <s v="Alta"/>
    <d v="2021-02-26T00:00:00"/>
    <n v="2"/>
    <x v="4"/>
    <n v="765571820"/>
    <d v="2021-04-07T00:00:00"/>
    <n v="40"/>
    <n v="8569"/>
    <n v="437.2"/>
    <n v="263.33"/>
    <n v="3746366.8"/>
    <n v="173.87"/>
    <n v="3746.3667999999998"/>
    <n v="2256474.77"/>
    <n v="2256.4748"/>
    <n v="1489892.03"/>
    <n v="0.60231015553522416"/>
    <n v="1489.8920000000001"/>
    <x v="2"/>
  </r>
  <r>
    <s v="C3680"/>
    <s v="Centroamérica y Caribe"/>
    <s v="Trinidad and Tobago"/>
    <s v="Cosméticos"/>
    <s v="Online"/>
    <s v="Crítica"/>
    <d v="2020-11-09T00:00:00"/>
    <n v="11"/>
    <x v="2"/>
    <n v="368066298"/>
    <d v="2020-12-24T00:00:00"/>
    <n v="45"/>
    <n v="7852"/>
    <n v="437.2"/>
    <n v="263.33"/>
    <n v="3432894.4"/>
    <n v="173.87"/>
    <n v="3432.8944000000001"/>
    <n v="2067667.16"/>
    <n v="2067.6671999999999"/>
    <n v="1365227.24"/>
    <n v="0.60231015553522416"/>
    <n v="1365.2272"/>
    <x v="0"/>
  </r>
  <r>
    <s v="C1890"/>
    <s v="África"/>
    <s v="Djibouti"/>
    <s v="Ropa"/>
    <s v="Online"/>
    <s v="Alta"/>
    <d v="2022-04-10T00:00:00"/>
    <n v="4"/>
    <x v="8"/>
    <n v="189044940"/>
    <d v="2022-05-12T00:00:00"/>
    <n v="32"/>
    <n v="1454"/>
    <n v="109.28"/>
    <n v="35.840000000000003"/>
    <n v="158893.12"/>
    <n v="73.44"/>
    <n v="158.8931"/>
    <n v="52111.360000000001"/>
    <n v="52.111400000000003"/>
    <n v="106781.75999999999"/>
    <n v="0.32796486090775995"/>
    <n v="106.7818"/>
    <x v="1"/>
  </r>
  <r>
    <s v="C1341"/>
    <s v="Australia y Oceanía"/>
    <s v="New Zealand"/>
    <s v="Cereales"/>
    <s v="Offline"/>
    <s v="Crítica"/>
    <d v="2022-05-15T00:00:00"/>
    <n v="5"/>
    <x v="7"/>
    <n v="134189260"/>
    <d v="2022-05-24T00:00:00"/>
    <n v="9"/>
    <n v="8439"/>
    <n v="205.7"/>
    <n v="117.11"/>
    <n v="1735902.3"/>
    <n v="88.59"/>
    <n v="1735.9023"/>
    <n v="988291.29"/>
    <n v="988.29129999999998"/>
    <n v="747611.01"/>
    <n v="0.56932425862907154"/>
    <n v="747.61099999999999"/>
    <x v="1"/>
  </r>
  <r>
    <s v="C6373"/>
    <s v="África"/>
    <s v="Syria"/>
    <s v="Cuidado personal"/>
    <s v="Offline"/>
    <s v="Baja"/>
    <d v="2022-02-17T00:00:00"/>
    <n v="2"/>
    <x v="4"/>
    <n v="637397849"/>
    <d v="2022-02-21T00:00:00"/>
    <n v="4"/>
    <n v="9043"/>
    <n v="81.73"/>
    <n v="56.67"/>
    <n v="739084.39"/>
    <n v="25.06"/>
    <n v="739.08439999999996"/>
    <n v="512466.81"/>
    <n v="512.46680000000003"/>
    <n v="226617.58"/>
    <n v="0.69338064358252782"/>
    <n v="226.61760000000001"/>
    <x v="1"/>
  </r>
  <r>
    <s v="C6127"/>
    <s v="Europa"/>
    <s v="Albania"/>
    <s v="Ropa"/>
    <s v="Online"/>
    <s v="Alta"/>
    <d v="2020-04-26T00:00:00"/>
    <n v="4"/>
    <x v="8"/>
    <n v="612782037"/>
    <d v="2020-05-19T00:00:00"/>
    <n v="23"/>
    <n v="4677"/>
    <n v="109.28"/>
    <n v="35.840000000000003"/>
    <n v="511102.56"/>
    <n v="73.44"/>
    <n v="511.1026"/>
    <n v="167623.67999999999"/>
    <n v="167.62370000000001"/>
    <n v="343478.88"/>
    <n v="0.32796486090775995"/>
    <n v="343.47890000000001"/>
    <x v="0"/>
  </r>
  <r>
    <s v="C8447"/>
    <s v="Asia"/>
    <s v="Taiwan"/>
    <s v="Material de oficina"/>
    <s v="Offline"/>
    <s v="Crítica"/>
    <d v="2020-05-24T00:00:00"/>
    <n v="5"/>
    <x v="7"/>
    <n v="844765651"/>
    <d v="2020-06-01T00:00:00"/>
    <n v="8"/>
    <n v="3783"/>
    <n v="651.21"/>
    <n v="524.96"/>
    <n v="2463527.4300000002"/>
    <n v="126.25"/>
    <n v="2463.5273999999999"/>
    <n v="1985923.68"/>
    <n v="1985.9237000000001"/>
    <n v="477603.75"/>
    <n v="0.80613012699436437"/>
    <n v="477.6037"/>
    <x v="0"/>
  </r>
  <r>
    <s v="C8380"/>
    <s v="África"/>
    <s v="Ethiopia"/>
    <s v="Bebida"/>
    <s v="Offline"/>
    <s v="Media"/>
    <d v="2020-07-02T00:00:00"/>
    <n v="7"/>
    <x v="6"/>
    <n v="838085019"/>
    <d v="2020-07-21T00:00:00"/>
    <n v="19"/>
    <n v="6836"/>
    <n v="47.45"/>
    <n v="31.79"/>
    <n v="324368.2"/>
    <n v="15.66"/>
    <n v="324.3682"/>
    <n v="217316.44"/>
    <n v="217.31639999999999"/>
    <n v="107051.76"/>
    <n v="0.66996838777660694"/>
    <n v="107.0518"/>
    <x v="0"/>
  </r>
  <r>
    <s v="C1677"/>
    <s v="Europa"/>
    <s v="United Kingdom"/>
    <s v="Snacks"/>
    <s v="Offline"/>
    <s v="Media"/>
    <d v="2020-08-11T00:00:00"/>
    <n v="8"/>
    <x v="10"/>
    <n v="167788970"/>
    <d v="2020-08-11T00:00:00"/>
    <n v="0"/>
    <n v="1340"/>
    <n v="152.58000000000001"/>
    <n v="97.44"/>
    <n v="204457.2"/>
    <n v="55.14"/>
    <n v="204.4572"/>
    <n v="130569.60000000001"/>
    <n v="130.56960000000001"/>
    <n v="73887.600000000006"/>
    <n v="0.63861580810066843"/>
    <n v="73.887600000000006"/>
    <x v="0"/>
  </r>
  <r>
    <s v="C7292"/>
    <s v="África"/>
    <s v="Cape Verde"/>
    <s v="Material de oficina"/>
    <s v="Offline"/>
    <s v="Baja"/>
    <d v="2021-02-05T00:00:00"/>
    <n v="2"/>
    <x v="4"/>
    <n v="729238831"/>
    <d v="2021-02-16T00:00:00"/>
    <n v="11"/>
    <n v="6830"/>
    <n v="651.21"/>
    <n v="524.96"/>
    <n v="4447764.3"/>
    <n v="126.25"/>
    <n v="4447.7642999999998"/>
    <n v="3585476.8"/>
    <n v="3585.4767999999999"/>
    <n v="862287.5"/>
    <n v="0.80613012699436448"/>
    <n v="862.28750000000002"/>
    <x v="2"/>
  </r>
  <r>
    <s v="C8881"/>
    <s v="África"/>
    <s v="Tanzania"/>
    <s v="Alimento infantil"/>
    <s v="Online"/>
    <s v="Media"/>
    <d v="2021-04-24T00:00:00"/>
    <n v="4"/>
    <x v="8"/>
    <n v="888108432"/>
    <d v="2021-06-13T00:00:00"/>
    <n v="50"/>
    <n v="9876"/>
    <n v="255.28"/>
    <n v="159.41999999999999"/>
    <n v="2521145.2799999998"/>
    <n v="95.86"/>
    <n v="2521.1453000000001"/>
    <n v="1574431.92"/>
    <n v="1574.4319"/>
    <n v="946713.36"/>
    <n v="0.62449075524913822"/>
    <n v="946.71339999999998"/>
    <x v="2"/>
  </r>
  <r>
    <s v="C4303"/>
    <s v="Centroamérica y Caribe"/>
    <s v="Trinidad and Tobago"/>
    <s v="Snacks"/>
    <s v="Online"/>
    <s v="Alta"/>
    <d v="2021-01-01T00:00:00"/>
    <n v="1"/>
    <x v="1"/>
    <n v="430384099"/>
    <d v="2021-01-27T00:00:00"/>
    <n v="26"/>
    <n v="9074"/>
    <n v="152.58000000000001"/>
    <n v="97.44"/>
    <n v="1384510.92"/>
    <n v="55.14"/>
    <n v="1384.5109"/>
    <n v="884170.56"/>
    <n v="884.17060000000004"/>
    <n v="500340.36"/>
    <n v="0.63861580810066831"/>
    <n v="500.34039999999999"/>
    <x v="2"/>
  </r>
  <r>
    <s v="C1123"/>
    <s v="África"/>
    <s v="Togo"/>
    <s v="Cereales"/>
    <s v="Offline"/>
    <s v="Alta"/>
    <d v="2021-10-01T00:00:00"/>
    <n v="10"/>
    <x v="0"/>
    <n v="112364661"/>
    <d v="2021-11-09T00:00:00"/>
    <n v="39"/>
    <n v="55"/>
    <n v="205.7"/>
    <n v="117.11"/>
    <n v="11313.5"/>
    <n v="88.59"/>
    <n v="11.313499999999999"/>
    <n v="6441.05"/>
    <n v="6.4410999999999996"/>
    <n v="4872.45"/>
    <n v="0.56932425862907154"/>
    <n v="4.8723999999999998"/>
    <x v="2"/>
  </r>
  <r>
    <s v="C5721"/>
    <s v="Europa"/>
    <s v="Russia"/>
    <s v="Ropa"/>
    <s v="Offline"/>
    <s v="Media"/>
    <d v="2021-11-23T00:00:00"/>
    <n v="11"/>
    <x v="2"/>
    <n v="572198283"/>
    <d v="2021-12-06T00:00:00"/>
    <n v="13"/>
    <n v="5042"/>
    <n v="109.28"/>
    <n v="35.840000000000003"/>
    <n v="550989.76"/>
    <n v="73.44"/>
    <n v="550.98979999999995"/>
    <n v="180705.28"/>
    <n v="180.70529999999999"/>
    <n v="370284.48"/>
    <n v="0.32796486090775989"/>
    <n v="370.28449999999998"/>
    <x v="2"/>
  </r>
  <r>
    <s v="C9642"/>
    <s v="Asia"/>
    <s v="Nepal"/>
    <s v="Cereales"/>
    <s v="Offline"/>
    <s v="Media"/>
    <d v="2020-09-29T00:00:00"/>
    <n v="9"/>
    <x v="3"/>
    <n v="964211499"/>
    <d v="2020-11-07T00:00:00"/>
    <n v="39"/>
    <n v="464"/>
    <n v="205.7"/>
    <n v="117.11"/>
    <n v="95444.800000000003"/>
    <n v="88.59"/>
    <n v="95.444800000000001"/>
    <n v="54339.040000000001"/>
    <n v="54.338999999999999"/>
    <n v="41105.760000000002"/>
    <n v="0.56932425862907154"/>
    <n v="41.105800000000002"/>
    <x v="0"/>
  </r>
  <r>
    <s v="C7242"/>
    <s v="África"/>
    <s v="Kenya"/>
    <s v="Doméstico"/>
    <s v="Online"/>
    <s v="Alta"/>
    <d v="2022-06-04T00:00:00"/>
    <n v="6"/>
    <x v="9"/>
    <n v="724249923"/>
    <d v="2022-07-03T00:00:00"/>
    <n v="29"/>
    <n v="501"/>
    <n v="668.27"/>
    <n v="502.54"/>
    <n v="334803.27"/>
    <n v="165.73"/>
    <n v="334.80329999999998"/>
    <n v="251772.54"/>
    <n v="251.77250000000001"/>
    <n v="83030.73"/>
    <n v="0.75200143654510909"/>
    <n v="83.030699999999996"/>
    <x v="1"/>
  </r>
  <r>
    <s v="C5101"/>
    <s v="África"/>
    <s v="Zimbabwe"/>
    <s v="Alimento infantil"/>
    <s v="Online"/>
    <s v="Crítica"/>
    <d v="2021-12-11T00:00:00"/>
    <n v="12"/>
    <x v="11"/>
    <n v="510174882"/>
    <d v="2021-12-12T00:00:00"/>
    <n v="1"/>
    <n v="940"/>
    <n v="255.28"/>
    <n v="159.41999999999999"/>
    <n v="239963.2"/>
    <n v="95.86"/>
    <n v="239.9632"/>
    <n v="149854.79999999999"/>
    <n v="149.85480000000001"/>
    <n v="90108.4"/>
    <n v="0.62449075524913811"/>
    <n v="90.108400000000003"/>
    <x v="2"/>
  </r>
  <r>
    <s v="C1501"/>
    <s v="África"/>
    <s v="Turkey"/>
    <s v="Bebida"/>
    <s v="Offline"/>
    <s v="Alta"/>
    <d v="2021-11-15T00:00:00"/>
    <n v="11"/>
    <x v="2"/>
    <n v="150160205"/>
    <d v="2021-11-22T00:00:00"/>
    <n v="7"/>
    <n v="4596"/>
    <n v="47.45"/>
    <n v="31.79"/>
    <n v="218080.2"/>
    <n v="15.66"/>
    <n v="218.08019999999999"/>
    <n v="146106.84"/>
    <n v="146.10679999999999"/>
    <n v="71973.36"/>
    <n v="0.66996838777660694"/>
    <n v="71.973399999999998"/>
    <x v="2"/>
  </r>
  <r>
    <s v="C8926"/>
    <s v="Europa"/>
    <s v="Portugal"/>
    <s v="Bebida"/>
    <s v="Online"/>
    <s v="Media"/>
    <d v="2022-04-27T00:00:00"/>
    <n v="4"/>
    <x v="8"/>
    <n v="892692220"/>
    <d v="2022-05-11T00:00:00"/>
    <n v="14"/>
    <n v="6320"/>
    <n v="47.45"/>
    <n v="31.79"/>
    <n v="299884"/>
    <n v="15.66"/>
    <n v="299.88400000000001"/>
    <n v="200912.8"/>
    <n v="200.9128"/>
    <n v="98971.199999999997"/>
    <n v="0.66996838777660683"/>
    <n v="98.971199999999996"/>
    <x v="1"/>
  </r>
  <r>
    <s v="C4565"/>
    <s v="Centroamérica y Caribe"/>
    <s v="Costa Rica"/>
    <s v="Doméstico"/>
    <s v="Online"/>
    <s v="Media"/>
    <d v="2022-05-11T00:00:00"/>
    <n v="5"/>
    <x v="7"/>
    <n v="456569755"/>
    <d v="2022-06-09T00:00:00"/>
    <n v="29"/>
    <n v="7991"/>
    <n v="668.27"/>
    <n v="502.54"/>
    <n v="5340145.57"/>
    <n v="165.73"/>
    <n v="5340.1455999999998"/>
    <n v="4015797.14"/>
    <n v="4015.7970999999998"/>
    <n v="1324348.43"/>
    <n v="0.75200143654510898"/>
    <n v="1324.3484000000001"/>
    <x v="1"/>
  </r>
  <r>
    <s v="C6809"/>
    <s v="Norteamérica"/>
    <s v="Canada"/>
    <s v="Material de oficina"/>
    <s v="Online"/>
    <s v="Media"/>
    <d v="2021-06-23T00:00:00"/>
    <n v="6"/>
    <x v="9"/>
    <n v="680904138"/>
    <d v="2021-07-11T00:00:00"/>
    <n v="18"/>
    <n v="3520"/>
    <n v="651.21"/>
    <n v="524.96"/>
    <n v="2292259.2000000002"/>
    <n v="126.25"/>
    <n v="2292.2592"/>
    <n v="1847859.2"/>
    <n v="1847.8592000000001"/>
    <n v="444400"/>
    <n v="0.80613012699436437"/>
    <n v="444.4"/>
    <x v="2"/>
  </r>
  <r>
    <s v="C7751"/>
    <s v="Centroamérica y Caribe"/>
    <s v="Trinidad and Tobago"/>
    <s v="Doméstico"/>
    <s v="Online"/>
    <s v="Media"/>
    <d v="2020-12-25T00:00:00"/>
    <n v="12"/>
    <x v="11"/>
    <n v="775119197"/>
    <d v="2021-02-02T00:00:00"/>
    <n v="39"/>
    <n v="3850"/>
    <n v="668.27"/>
    <n v="502.54"/>
    <n v="2572839.5"/>
    <n v="165.73"/>
    <n v="2572.8395"/>
    <n v="1934779"/>
    <n v="1934.779"/>
    <n v="638060.5"/>
    <n v="0.75200143654510898"/>
    <n v="638.06050000000005"/>
    <x v="0"/>
  </r>
  <r>
    <s v="C4624"/>
    <s v="África"/>
    <s v="Burundi"/>
    <s v="Material de oficina"/>
    <s v="Online"/>
    <s v="Baja"/>
    <d v="2021-04-16T00:00:00"/>
    <n v="4"/>
    <x v="8"/>
    <n v="462449157"/>
    <d v="2021-05-31T00:00:00"/>
    <n v="45"/>
    <n v="7837"/>
    <n v="651.21"/>
    <n v="524.96"/>
    <n v="5103532.7699999996"/>
    <n v="126.25"/>
    <n v="5103.5328"/>
    <n v="4114111.52"/>
    <n v="4114.1115"/>
    <n v="989421.25"/>
    <n v="0.80613012699436426"/>
    <n v="989.4212"/>
    <x v="2"/>
  </r>
  <r>
    <s v="C1759"/>
    <s v="África"/>
    <s v="Cameroon"/>
    <s v="Cosméticos"/>
    <s v="Offline"/>
    <s v="Alta"/>
    <d v="2021-01-03T00:00:00"/>
    <n v="1"/>
    <x v="1"/>
    <n v="175974214"/>
    <d v="2021-01-13T00:00:00"/>
    <n v="10"/>
    <n v="3535"/>
    <n v="437.2"/>
    <n v="263.33"/>
    <n v="1545502"/>
    <n v="173.87"/>
    <n v="1545.502"/>
    <n v="930871.55"/>
    <n v="930.87149999999997"/>
    <n v="614630.44999999995"/>
    <n v="0.60231015553522416"/>
    <n v="614.63049999999998"/>
    <x v="2"/>
  </r>
  <r>
    <s v="C9002"/>
    <s v="Asia"/>
    <s v="Maldives"/>
    <s v="Cosméticos"/>
    <s v="Offline"/>
    <s v="Baja"/>
    <d v="2021-10-24T00:00:00"/>
    <n v="10"/>
    <x v="0"/>
    <n v="900200259"/>
    <d v="2021-11-10T00:00:00"/>
    <n v="17"/>
    <n v="8116"/>
    <n v="437.2"/>
    <n v="263.33"/>
    <n v="3548315.2"/>
    <n v="173.87"/>
    <n v="3548.3152"/>
    <n v="2137186.2799999998"/>
    <n v="2137.1862999999998"/>
    <n v="1411128.92"/>
    <n v="0.60231015553522416"/>
    <n v="1411.1288999999999"/>
    <x v="2"/>
  </r>
  <r>
    <s v="C9950"/>
    <s v="Europa"/>
    <s v="Ukraine"/>
    <s v="Alimento infantil"/>
    <s v="Offline"/>
    <s v="Alta"/>
    <d v="2021-10-22T00:00:00"/>
    <n v="10"/>
    <x v="0"/>
    <n v="995013129"/>
    <d v="2021-11-27T00:00:00"/>
    <n v="36"/>
    <n v="5351"/>
    <n v="255.28"/>
    <n v="159.41999999999999"/>
    <n v="1366003.28"/>
    <n v="95.86"/>
    <n v="1366.0033000000001"/>
    <n v="853056.42"/>
    <n v="853.05640000000005"/>
    <n v="512946.86"/>
    <n v="0.62449075524913811"/>
    <n v="512.94690000000003"/>
    <x v="2"/>
  </r>
  <r>
    <s v="C1485"/>
    <s v="África"/>
    <s v="Madagascar"/>
    <s v="Cuidado personal"/>
    <s v="Online"/>
    <s v="Crítica"/>
    <d v="2020-04-09T00:00:00"/>
    <n v="4"/>
    <x v="8"/>
    <n v="148510110"/>
    <d v="2020-05-14T00:00:00"/>
    <n v="35"/>
    <n v="6297"/>
    <n v="81.73"/>
    <n v="56.67"/>
    <n v="514653.81"/>
    <n v="25.06"/>
    <n v="514.65380000000005"/>
    <n v="356850.99"/>
    <n v="356.851"/>
    <n v="157802.82"/>
    <n v="0.69338064358252771"/>
    <n v="157.80279999999999"/>
    <x v="0"/>
  </r>
  <r>
    <s v="C4773"/>
    <s v="África"/>
    <s v="Somalia"/>
    <s v="Bebida"/>
    <s v="Online"/>
    <s v="Media"/>
    <d v="2021-01-22T00:00:00"/>
    <n v="1"/>
    <x v="1"/>
    <n v="477304303"/>
    <d v="2021-01-23T00:00:00"/>
    <n v="1"/>
    <n v="3805"/>
    <n v="47.45"/>
    <n v="31.79"/>
    <n v="180547.25"/>
    <n v="15.66"/>
    <n v="180.5472"/>
    <n v="120960.95"/>
    <n v="120.9609"/>
    <n v="59586.3"/>
    <n v="0.66996838777660694"/>
    <n v="59.586300000000001"/>
    <x v="2"/>
  </r>
  <r>
    <s v="C5073"/>
    <s v="Europa"/>
    <s v="San Marino"/>
    <s v="Snacks"/>
    <s v="Offline"/>
    <s v="Alta"/>
    <d v="2020-10-13T00:00:00"/>
    <n v="10"/>
    <x v="0"/>
    <n v="507386672"/>
    <d v="2020-10-22T00:00:00"/>
    <n v="9"/>
    <n v="5846"/>
    <n v="152.58000000000001"/>
    <n v="97.44"/>
    <n v="891982.68"/>
    <n v="55.14"/>
    <n v="891.98270000000002"/>
    <n v="569634.24"/>
    <n v="569.63419999999996"/>
    <n v="322348.44"/>
    <n v="0.63861580810066843"/>
    <n v="322.34840000000003"/>
    <x v="0"/>
  </r>
  <r>
    <s v="C8516"/>
    <s v="África"/>
    <s v="Turkey"/>
    <s v="Snacks"/>
    <s v="Offline"/>
    <s v="Crítica"/>
    <d v="2021-11-10T00:00:00"/>
    <n v="11"/>
    <x v="2"/>
    <n v="851636826"/>
    <d v="2021-11-10T00:00:00"/>
    <n v="0"/>
    <n v="7117"/>
    <n v="152.58000000000001"/>
    <n v="97.44"/>
    <n v="1085911.8600000001"/>
    <n v="55.14"/>
    <n v="1085.9119000000001"/>
    <n v="693480.48"/>
    <n v="693.48050000000001"/>
    <n v="392431.38"/>
    <n v="0.63861580810066831"/>
    <n v="392.4314"/>
    <x v="2"/>
  </r>
  <r>
    <s v="C5156"/>
    <s v="Europa"/>
    <s v="Lithuania"/>
    <s v="Cereales"/>
    <s v="Offline"/>
    <s v="Baja"/>
    <d v="2021-07-25T00:00:00"/>
    <n v="7"/>
    <x v="6"/>
    <n v="515648305"/>
    <d v="2021-08-03T00:00:00"/>
    <n v="9"/>
    <n v="647"/>
    <n v="205.7"/>
    <n v="117.11"/>
    <n v="133087.9"/>
    <n v="88.59"/>
    <n v="133.08789999999999"/>
    <n v="75770.17"/>
    <n v="75.770200000000003"/>
    <n v="57317.73"/>
    <n v="0.56932425862907143"/>
    <n v="57.317700000000002"/>
    <x v="2"/>
  </r>
  <r>
    <s v="C1526"/>
    <s v="Australia y Oceanía"/>
    <s v="Papua New Guinea"/>
    <s v="Bebida"/>
    <s v="Online"/>
    <s v="Alta"/>
    <d v="2020-10-23T00:00:00"/>
    <n v="10"/>
    <x v="0"/>
    <n v="152694785"/>
    <d v="2020-11-16T00:00:00"/>
    <n v="24"/>
    <n v="4635"/>
    <n v="47.45"/>
    <n v="31.79"/>
    <n v="219930.75"/>
    <n v="15.66"/>
    <n v="219.9307"/>
    <n v="147346.65"/>
    <n v="147.3466"/>
    <n v="72584.100000000006"/>
    <n v="0.66996838777660694"/>
    <n v="72.584100000000007"/>
    <x v="0"/>
  </r>
  <r>
    <s v="C7384"/>
    <s v="Europa"/>
    <s v="Serbia"/>
    <s v="Cereales"/>
    <s v="Online"/>
    <s v="Alta"/>
    <d v="2022-08-23T00:00:00"/>
    <n v="8"/>
    <x v="10"/>
    <n v="738479363"/>
    <d v="2022-09-07T00:00:00"/>
    <n v="15"/>
    <n v="1309"/>
    <n v="205.7"/>
    <n v="117.11"/>
    <n v="269261.3"/>
    <n v="88.59"/>
    <n v="269.26130000000001"/>
    <n v="153296.99"/>
    <n v="153.297"/>
    <n v="115964.31"/>
    <n v="0.56932425862907143"/>
    <n v="115.96429999999999"/>
    <x v="1"/>
  </r>
  <r>
    <s v="C8074"/>
    <s v="Europa"/>
    <s v="Ukraine"/>
    <s v="Snacks"/>
    <s v="Offline"/>
    <s v="Media"/>
    <d v="2020-07-05T00:00:00"/>
    <n v="7"/>
    <x v="6"/>
    <n v="807425868"/>
    <d v="2020-07-07T00:00:00"/>
    <n v="2"/>
    <n v="4112"/>
    <n v="152.58000000000001"/>
    <n v="97.44"/>
    <n v="627408.96"/>
    <n v="55.14"/>
    <n v="627.40899999999999"/>
    <n v="400673.28000000003"/>
    <n v="400.67329999999998"/>
    <n v="226735.68"/>
    <n v="0.63861580810066843"/>
    <n v="226.73570000000001"/>
    <x v="0"/>
  </r>
  <r>
    <s v="C3142"/>
    <s v="Norteamérica"/>
    <s v="Greenland"/>
    <s v="Bebida"/>
    <s v="Offline"/>
    <s v="Crítica"/>
    <d v="2022-07-24T00:00:00"/>
    <n v="7"/>
    <x v="6"/>
    <n v="314270627"/>
    <d v="2022-08-12T00:00:00"/>
    <n v="19"/>
    <n v="8517"/>
    <n v="47.45"/>
    <n v="31.79"/>
    <n v="404131.65"/>
    <n v="15.66"/>
    <n v="404.13170000000002"/>
    <n v="270755.43"/>
    <n v="270.75540000000001"/>
    <n v="133376.22"/>
    <n v="0.66996838777660683"/>
    <n v="133.37620000000001"/>
    <x v="1"/>
  </r>
  <r>
    <s v="C1840"/>
    <s v="Europa"/>
    <s v="Lithuania"/>
    <s v="Doméstico"/>
    <s v="Offline"/>
    <s v="Baja"/>
    <d v="2021-08-15T00:00:00"/>
    <n v="8"/>
    <x v="10"/>
    <n v="184062469"/>
    <d v="2021-09-20T00:00:00"/>
    <n v="36"/>
    <n v="7030"/>
    <n v="668.27"/>
    <n v="502.54"/>
    <n v="4697938.0999999996"/>
    <n v="165.73"/>
    <n v="4697.9381000000003"/>
    <n v="3532856.2"/>
    <n v="3532.8562000000002"/>
    <n v="1165081.8999999999"/>
    <n v="0.75200143654510909"/>
    <n v="1165.0818999999999"/>
    <x v="2"/>
  </r>
  <r>
    <s v="C9621"/>
    <s v="África"/>
    <s v="South Sudan"/>
    <s v="Cuidado personal"/>
    <s v="Offline"/>
    <s v="Baja"/>
    <d v="2022-05-10T00:00:00"/>
    <n v="5"/>
    <x v="7"/>
    <n v="962162721"/>
    <d v="2022-06-15T00:00:00"/>
    <n v="36"/>
    <n v="4185"/>
    <n v="81.73"/>
    <n v="56.67"/>
    <n v="342040.05"/>
    <n v="25.06"/>
    <n v="342.0401"/>
    <n v="237163.95"/>
    <n v="237.16390000000001"/>
    <n v="104876.1"/>
    <n v="0.69338064358252782"/>
    <n v="104.87609999999999"/>
    <x v="1"/>
  </r>
  <r>
    <s v="C5642"/>
    <s v="Asia"/>
    <s v="Maldives"/>
    <s v="Ropa"/>
    <s v="Online"/>
    <s v="Crítica"/>
    <d v="2022-09-07T00:00:00"/>
    <n v="9"/>
    <x v="3"/>
    <n v="564245212"/>
    <d v="2022-10-19T00:00:00"/>
    <n v="42"/>
    <n v="1552"/>
    <n v="109.28"/>
    <n v="35.840000000000003"/>
    <n v="169602.56"/>
    <n v="73.44"/>
    <n v="169.6026"/>
    <n v="55623.68"/>
    <n v="55.623699999999999"/>
    <n v="113978.88"/>
    <n v="0.32796486090775989"/>
    <n v="113.9789"/>
    <x v="1"/>
  </r>
  <r>
    <s v="C1262"/>
    <s v="Asia"/>
    <s v="Kazakhstan"/>
    <s v="Doméstico"/>
    <s v="Offline"/>
    <s v="Media"/>
    <d v="2020-12-03T00:00:00"/>
    <n v="12"/>
    <x v="11"/>
    <n v="126296269"/>
    <d v="2021-01-12T00:00:00"/>
    <n v="40"/>
    <n v="2728"/>
    <n v="668.27"/>
    <n v="502.54"/>
    <n v="1823040.56"/>
    <n v="165.73"/>
    <n v="1823.0406"/>
    <n v="1370929.12"/>
    <n v="1370.9291000000001"/>
    <n v="452111.44"/>
    <n v="0.75200143654510898"/>
    <n v="452.1114"/>
    <x v="0"/>
  </r>
  <r>
    <s v="C8546"/>
    <s v="África"/>
    <s v="Kuwait"/>
    <s v="Cosméticos"/>
    <s v="Online"/>
    <s v="Baja"/>
    <d v="2020-02-02T00:00:00"/>
    <n v="2"/>
    <x v="4"/>
    <n v="854614722"/>
    <d v="2020-02-05T00:00:00"/>
    <n v="3"/>
    <n v="8343"/>
    <n v="437.2"/>
    <n v="263.33"/>
    <n v="3647559.6"/>
    <n v="173.87"/>
    <n v="3647.5596"/>
    <n v="2196962.19"/>
    <n v="2196.9621999999999"/>
    <n v="1450597.41"/>
    <n v="0.60231015553522405"/>
    <n v="1450.5974000000001"/>
    <x v="0"/>
  </r>
  <r>
    <s v="C8758"/>
    <s v="África"/>
    <s v="Rwanda"/>
    <s v="Cuidado personal"/>
    <s v="Offline"/>
    <s v="Alta"/>
    <d v="2020-09-23T00:00:00"/>
    <n v="9"/>
    <x v="3"/>
    <n v="875811898"/>
    <d v="2020-10-13T00:00:00"/>
    <n v="20"/>
    <n v="1058"/>
    <n v="81.73"/>
    <n v="56.67"/>
    <n v="86470.34"/>
    <n v="25.06"/>
    <n v="86.470299999999995"/>
    <n v="59956.86"/>
    <n v="59.956899999999997"/>
    <n v="26513.48"/>
    <n v="0.69338064358252771"/>
    <n v="26.513500000000001"/>
    <x v="0"/>
  </r>
  <r>
    <s v="C1868"/>
    <s v="África"/>
    <s v="Cameroon"/>
    <s v="Cuidado personal"/>
    <s v="Offline"/>
    <s v="Crítica"/>
    <d v="2022-05-18T00:00:00"/>
    <n v="5"/>
    <x v="7"/>
    <n v="186811625"/>
    <d v="2022-06-03T00:00:00"/>
    <n v="16"/>
    <n v="566"/>
    <n v="81.73"/>
    <n v="56.67"/>
    <n v="46259.18"/>
    <n v="25.06"/>
    <n v="46.2592"/>
    <n v="32075.22"/>
    <n v="32.075200000000002"/>
    <n v="14183.96"/>
    <n v="0.69338064358252782"/>
    <n v="14.183999999999999"/>
    <x v="1"/>
  </r>
  <r>
    <s v="C2048"/>
    <s v="Europa"/>
    <s v="Czech Republic"/>
    <s v="Cárnicos"/>
    <s v="Offline"/>
    <s v="Crítica"/>
    <d v="2022-02-06T00:00:00"/>
    <n v="2"/>
    <x v="4"/>
    <n v="204850232"/>
    <d v="2022-03-06T00:00:00"/>
    <n v="28"/>
    <n v="8591"/>
    <n v="421.89"/>
    <n v="364.69"/>
    <n v="3624456.99"/>
    <n v="57.2"/>
    <n v="3624.4569999999999"/>
    <n v="3133051.79"/>
    <n v="3133.0518000000002"/>
    <n v="491405.2"/>
    <n v="0.86441963544999889"/>
    <n v="491.40519999999998"/>
    <x v="1"/>
  </r>
  <r>
    <s v="C6174"/>
    <s v="África"/>
    <s v="Equatorial Guinea"/>
    <s v="Doméstico"/>
    <s v="Offline"/>
    <s v="Crítica"/>
    <d v="2021-08-28T00:00:00"/>
    <n v="8"/>
    <x v="10"/>
    <n v="617476546"/>
    <d v="2021-10-03T00:00:00"/>
    <n v="36"/>
    <n v="3887"/>
    <n v="668.27"/>
    <n v="502.54"/>
    <n v="2597565.4900000002"/>
    <n v="165.73"/>
    <n v="2597.5655000000002"/>
    <n v="1953372.98"/>
    <n v="1953.373"/>
    <n v="644192.51"/>
    <n v="0.75200143654510898"/>
    <n v="644.1925"/>
    <x v="2"/>
  </r>
  <r>
    <s v="C7325"/>
    <s v="África"/>
    <s v="Liberia"/>
    <s v="Frutas"/>
    <s v="Online"/>
    <s v="Crítica"/>
    <d v="2020-05-09T00:00:00"/>
    <n v="5"/>
    <x v="7"/>
    <n v="732551896"/>
    <d v="2020-06-05T00:00:00"/>
    <n v="27"/>
    <n v="7240"/>
    <n v="9.33"/>
    <n v="6.92"/>
    <n v="67549.2"/>
    <n v="2.41"/>
    <n v="67.549199999999999"/>
    <n v="50100.800000000003"/>
    <n v="50.1008"/>
    <n v="17448.400000000001"/>
    <n v="0.74169346195069663"/>
    <n v="17.448399999999999"/>
    <x v="0"/>
  </r>
  <r>
    <s v="C8030"/>
    <s v="África"/>
    <s v="Liberia"/>
    <s v="Cuidado personal"/>
    <s v="Online"/>
    <s v="Media"/>
    <d v="2020-02-08T00:00:00"/>
    <n v="2"/>
    <x v="4"/>
    <n v="803057515"/>
    <d v="2020-03-22T00:00:00"/>
    <n v="43"/>
    <n v="1419"/>
    <n v="81.73"/>
    <n v="56.67"/>
    <n v="115974.87"/>
    <n v="25.06"/>
    <n v="115.97490000000001"/>
    <n v="80414.73"/>
    <n v="80.414699999999996"/>
    <n v="35560.14"/>
    <n v="0.69338064358252771"/>
    <n v="35.560099999999998"/>
    <x v="0"/>
  </r>
  <r>
    <s v="C6257"/>
    <s v="Europa"/>
    <s v="Monaco"/>
    <s v="Material de oficina"/>
    <s v="Offline"/>
    <s v="Media"/>
    <d v="2020-05-07T00:00:00"/>
    <n v="5"/>
    <x v="7"/>
    <n v="625772941"/>
    <d v="2020-06-15T00:00:00"/>
    <n v="39"/>
    <n v="8974"/>
    <n v="651.21"/>
    <n v="524.96"/>
    <n v="5843958.54"/>
    <n v="126.25"/>
    <n v="5843.9584999999997"/>
    <n v="4710991.04"/>
    <n v="4710.991"/>
    <n v="1132967.5"/>
    <n v="0.80613012699436437"/>
    <n v="1132.9675"/>
    <x v="0"/>
  </r>
  <r>
    <s v="C7855"/>
    <s v="Asia"/>
    <s v="Thailand"/>
    <s v="Snacks"/>
    <s v="Offline"/>
    <s v="Alta"/>
    <d v="2020-12-17T00:00:00"/>
    <n v="12"/>
    <x v="11"/>
    <n v="785507714"/>
    <d v="2020-12-31T00:00:00"/>
    <n v="14"/>
    <n v="8043"/>
    <n v="152.58000000000001"/>
    <n v="97.44"/>
    <n v="1227200.94"/>
    <n v="55.14"/>
    <n v="1227.2009"/>
    <n v="783709.92"/>
    <n v="783.70989999999995"/>
    <n v="443491.02"/>
    <n v="0.63861580810066831"/>
    <n v="443.49099999999999"/>
    <x v="0"/>
  </r>
  <r>
    <s v="C9416"/>
    <s v="África"/>
    <s v="Cape Verde"/>
    <s v="Bebida"/>
    <s v="Offline"/>
    <s v="Crítica"/>
    <d v="2021-11-01T00:00:00"/>
    <n v="11"/>
    <x v="2"/>
    <n v="941685664"/>
    <d v="2021-12-21T00:00:00"/>
    <n v="50"/>
    <n v="4569"/>
    <n v="47.45"/>
    <n v="31.79"/>
    <n v="216799.05"/>
    <n v="15.66"/>
    <n v="216.79910000000001"/>
    <n v="145248.51"/>
    <n v="145.24850000000001"/>
    <n v="71550.539999999994"/>
    <n v="0.66996838777660694"/>
    <n v="71.5505"/>
    <x v="2"/>
  </r>
  <r>
    <s v="C3740"/>
    <s v="África"/>
    <s v="Rwanda"/>
    <s v="Frutas"/>
    <s v="Offline"/>
    <s v="Media"/>
    <d v="2020-05-22T00:00:00"/>
    <n v="5"/>
    <x v="7"/>
    <n v="374043118"/>
    <d v="2020-07-02T00:00:00"/>
    <n v="41"/>
    <n v="6526"/>
    <n v="9.33"/>
    <n v="6.92"/>
    <n v="60887.58"/>
    <n v="2.41"/>
    <n v="60.887599999999999"/>
    <n v="45159.92"/>
    <n v="45.1599"/>
    <n v="15727.66"/>
    <n v="0.74169346195069663"/>
    <n v="15.7277"/>
    <x v="0"/>
  </r>
  <r>
    <s v="C3878"/>
    <s v="África"/>
    <s v="Turkey"/>
    <s v="Cuidado personal"/>
    <s v="Online"/>
    <s v="Baja"/>
    <d v="2022-04-15T00:00:00"/>
    <n v="4"/>
    <x v="8"/>
    <n v="387804353"/>
    <d v="2022-05-23T00:00:00"/>
    <n v="38"/>
    <n v="8781"/>
    <n v="81.73"/>
    <n v="56.67"/>
    <n v="717671.13"/>
    <n v="25.06"/>
    <n v="717.67110000000002"/>
    <n v="497619.27"/>
    <n v="497.61930000000001"/>
    <n v="220051.86"/>
    <n v="0.69338064358252793"/>
    <n v="220.05189999999999"/>
    <x v="1"/>
  </r>
  <r>
    <s v="C7802"/>
    <s v="África"/>
    <s v="Tanzania"/>
    <s v="Ropa"/>
    <s v="Online"/>
    <s v="Crítica"/>
    <d v="2021-01-23T00:00:00"/>
    <n v="1"/>
    <x v="1"/>
    <n v="780243289"/>
    <d v="2021-02-17T00:00:00"/>
    <n v="25"/>
    <n v="183"/>
    <n v="109.28"/>
    <n v="35.840000000000003"/>
    <n v="19998.240000000002"/>
    <n v="73.44"/>
    <n v="19.998200000000001"/>
    <n v="6558.72"/>
    <n v="6.5587"/>
    <n v="13439.52"/>
    <n v="0.32796486090775984"/>
    <n v="13.439500000000001"/>
    <x v="2"/>
  </r>
  <r>
    <s v="C9709"/>
    <s v="África"/>
    <s v="Togo"/>
    <s v="Cuidado personal"/>
    <s v="Online"/>
    <s v="Media"/>
    <d v="2022-09-08T00:00:00"/>
    <n v="9"/>
    <x v="3"/>
    <n v="970932042"/>
    <d v="2022-10-09T00:00:00"/>
    <n v="31"/>
    <n v="9222"/>
    <n v="81.73"/>
    <n v="56.67"/>
    <n v="753714.06"/>
    <n v="25.06"/>
    <n v="753.71410000000003"/>
    <n v="522610.74"/>
    <n v="522.61069999999995"/>
    <n v="231103.32"/>
    <n v="0.69338064358252782"/>
    <n v="231.10329999999999"/>
    <x v="1"/>
  </r>
  <r>
    <s v="C6925"/>
    <s v="Centroamérica y Caribe"/>
    <s v="Cuba"/>
    <s v="Doméstico"/>
    <s v="Online"/>
    <s v="Baja"/>
    <d v="2021-03-14T00:00:00"/>
    <n v="3"/>
    <x v="5"/>
    <n v="692566812"/>
    <d v="2021-03-21T00:00:00"/>
    <n v="7"/>
    <n v="4765"/>
    <n v="668.27"/>
    <n v="502.54"/>
    <n v="3184306.55"/>
    <n v="165.73"/>
    <n v="3184.3065000000001"/>
    <n v="2394603.1"/>
    <n v="2394.6030999999998"/>
    <n v="789703.45"/>
    <n v="0.75200143654510909"/>
    <n v="789.70339999999999"/>
    <x v="2"/>
  </r>
  <r>
    <s v="C5970"/>
    <s v="África"/>
    <s v="Guinea-Bissau"/>
    <s v="Material de oficina"/>
    <s v="Online"/>
    <s v="Baja"/>
    <d v="2022-06-16T00:00:00"/>
    <n v="6"/>
    <x v="9"/>
    <n v="597047984"/>
    <d v="2022-07-02T00:00:00"/>
    <n v="16"/>
    <n v="8621"/>
    <n v="651.21"/>
    <n v="524.96"/>
    <n v="5614081.4100000001"/>
    <n v="126.25"/>
    <n v="5614.0814"/>
    <n v="4525680.16"/>
    <n v="4525.6801999999998"/>
    <n v="1088401.25"/>
    <n v="0.80613012699436437"/>
    <n v="1088.4012"/>
    <x v="1"/>
  </r>
  <r>
    <s v="C1468"/>
    <s v="Europa"/>
    <s v="Georgia"/>
    <s v="Bebida"/>
    <s v="Online"/>
    <s v="Alta"/>
    <d v="2021-01-03T00:00:00"/>
    <n v="1"/>
    <x v="1"/>
    <n v="146849286"/>
    <d v="2021-01-23T00:00:00"/>
    <n v="20"/>
    <n v="4822"/>
    <n v="47.45"/>
    <n v="31.79"/>
    <n v="228803.9"/>
    <n v="15.66"/>
    <n v="228.8039"/>
    <n v="153291.38"/>
    <n v="153.29140000000001"/>
    <n v="75512.52"/>
    <n v="0.66996838777660694"/>
    <n v="75.512500000000003"/>
    <x v="2"/>
  </r>
  <r>
    <s v="C1545"/>
    <s v="Centroamérica y Caribe"/>
    <s v="The Bahamas"/>
    <s v="Frutas"/>
    <s v="Offline"/>
    <s v="Alta"/>
    <d v="2022-03-09T00:00:00"/>
    <n v="3"/>
    <x v="5"/>
    <n v="154519546"/>
    <d v="2022-03-15T00:00:00"/>
    <n v="6"/>
    <n v="4622"/>
    <n v="9.33"/>
    <n v="6.92"/>
    <n v="43123.26"/>
    <n v="2.41"/>
    <n v="43.1233"/>
    <n v="31984.240000000002"/>
    <n v="31.984200000000001"/>
    <n v="11139.02"/>
    <n v="0.74169346195069652"/>
    <n v="11.138999999999999"/>
    <x v="1"/>
  </r>
  <r>
    <s v="C1529"/>
    <s v="Europa"/>
    <s v="Ukraine"/>
    <s v="Frutas"/>
    <s v="Offline"/>
    <s v="Crítica"/>
    <d v="2020-04-16T00:00:00"/>
    <n v="4"/>
    <x v="8"/>
    <n v="152920091"/>
    <d v="2020-05-17T00:00:00"/>
    <n v="31"/>
    <n v="1308"/>
    <n v="9.33"/>
    <n v="6.92"/>
    <n v="12203.64"/>
    <n v="2.41"/>
    <n v="12.2036"/>
    <n v="9051.36"/>
    <n v="9.0513999999999992"/>
    <n v="3152.28"/>
    <n v="0.74169346195069674"/>
    <n v="3.1522999999999999"/>
    <x v="0"/>
  </r>
  <r>
    <s v="C6452"/>
    <s v="África"/>
    <s v="Djibouti"/>
    <s v="Cereales"/>
    <s v="Online"/>
    <s v="Crítica"/>
    <d v="2020-01-13T00:00:00"/>
    <n v="1"/>
    <x v="1"/>
    <n v="645224750"/>
    <d v="2020-02-14T00:00:00"/>
    <n v="32"/>
    <n v="5197"/>
    <n v="205.7"/>
    <n v="117.11"/>
    <n v="1069022.8999999999"/>
    <n v="88.59"/>
    <n v="1069.0228999999999"/>
    <n v="608620.67000000004"/>
    <n v="608.62070000000006"/>
    <n v="460402.23"/>
    <n v="0.56932425862907154"/>
    <n v="460.40219999999999"/>
    <x v="0"/>
  </r>
  <r>
    <s v="C8549"/>
    <s v="Centroamérica y Caribe"/>
    <s v="Honduras"/>
    <s v="Material de oficina"/>
    <s v="Offline"/>
    <s v="Crítica"/>
    <d v="2020-10-20T00:00:00"/>
    <n v="10"/>
    <x v="0"/>
    <n v="854919850"/>
    <d v="2020-11-05T00:00:00"/>
    <n v="16"/>
    <n v="8637"/>
    <n v="651.21"/>
    <n v="524.96"/>
    <n v="5624500.7699999996"/>
    <n v="126.25"/>
    <n v="5624.5007999999998"/>
    <n v="4534079.5199999996"/>
    <n v="4534.0794999999998"/>
    <n v="1090421.25"/>
    <n v="0.80613012699436426"/>
    <n v="1090.4213"/>
    <x v="0"/>
  </r>
  <r>
    <s v="C9758"/>
    <s v="Australia y Oceanía"/>
    <s v="Palau"/>
    <s v="Cereales"/>
    <s v="Online"/>
    <s v="Crítica"/>
    <d v="2020-12-19T00:00:00"/>
    <n v="12"/>
    <x v="11"/>
    <n v="975804221"/>
    <d v="2021-01-13T00:00:00"/>
    <n v="25"/>
    <n v="1008"/>
    <n v="205.7"/>
    <n v="117.11"/>
    <n v="207345.6"/>
    <n v="88.59"/>
    <n v="207.34559999999999"/>
    <n v="118046.88"/>
    <n v="118.04689999999999"/>
    <n v="89298.72"/>
    <n v="0.56932425862907154"/>
    <n v="89.298699999999997"/>
    <x v="0"/>
  </r>
  <r>
    <s v="C2778"/>
    <s v="África"/>
    <s v="Iraq"/>
    <s v="Alimento infantil"/>
    <s v="Offline"/>
    <s v="Baja"/>
    <d v="2022-02-05T00:00:00"/>
    <n v="2"/>
    <x v="4"/>
    <n v="277898585"/>
    <d v="2022-03-06T00:00:00"/>
    <n v="29"/>
    <n v="5222"/>
    <n v="255.28"/>
    <n v="159.41999999999999"/>
    <n v="1333072.1599999999"/>
    <n v="95.86"/>
    <n v="1333.0722000000001"/>
    <n v="832491.24"/>
    <n v="832.49120000000005"/>
    <n v="500580.92"/>
    <n v="0.62449075524913822"/>
    <n v="500.58089999999999"/>
    <x v="1"/>
  </r>
  <r>
    <s v="C6482"/>
    <s v="Asia"/>
    <s v="Philippines"/>
    <s v="Verduras"/>
    <s v="Offline"/>
    <s v="Baja"/>
    <d v="2021-10-21T00:00:00"/>
    <n v="10"/>
    <x v="0"/>
    <n v="648268735"/>
    <d v="2021-11-17T00:00:00"/>
    <n v="27"/>
    <n v="5979"/>
    <n v="154.06"/>
    <n v="90.93"/>
    <n v="921124.74"/>
    <n v="63.13"/>
    <n v="921.12469999999996"/>
    <n v="543670.47"/>
    <n v="543.67049999999995"/>
    <n v="377454.27"/>
    <n v="0.59022458782292631"/>
    <n v="377.45429999999999"/>
    <x v="2"/>
  </r>
  <r>
    <s v="C2528"/>
    <s v="África"/>
    <s v="Mozambique"/>
    <s v="Cereales"/>
    <s v="Online"/>
    <s v="Baja"/>
    <d v="2020-10-19T00:00:00"/>
    <n v="10"/>
    <x v="0"/>
    <n v="252899110"/>
    <d v="2020-11-05T00:00:00"/>
    <n v="17"/>
    <n v="7321"/>
    <n v="205.7"/>
    <n v="117.11"/>
    <n v="1505929.7"/>
    <n v="88.59"/>
    <n v="1505.9296999999999"/>
    <n v="857362.31"/>
    <n v="857.3623"/>
    <n v="648567.39"/>
    <n v="0.56932425862907143"/>
    <n v="648.56740000000002"/>
    <x v="0"/>
  </r>
  <r>
    <s v="C6481"/>
    <s v="Europa"/>
    <s v="Vatican City"/>
    <s v="Frutas"/>
    <s v="Online"/>
    <s v="Alta"/>
    <d v="2022-09-01T00:00:00"/>
    <n v="9"/>
    <x v="3"/>
    <n v="648194491"/>
    <d v="2022-09-17T00:00:00"/>
    <n v="16"/>
    <n v="4009"/>
    <n v="9.33"/>
    <n v="6.92"/>
    <n v="37403.97"/>
    <n v="2.41"/>
    <n v="37.404000000000003"/>
    <n v="27742.28"/>
    <n v="27.7423"/>
    <n v="9661.69"/>
    <n v="0.74169346195069663"/>
    <n v="9.6616999999999997"/>
    <x v="1"/>
  </r>
  <r>
    <s v="C6800"/>
    <s v="África"/>
    <s v="Kuwait"/>
    <s v="Snacks"/>
    <s v="Offline"/>
    <s v="Alta"/>
    <d v="2020-11-20T00:00:00"/>
    <n v="11"/>
    <x v="2"/>
    <n v="680020940"/>
    <d v="2020-12-01T00:00:00"/>
    <n v="11"/>
    <n v="2163"/>
    <n v="152.58000000000001"/>
    <n v="97.44"/>
    <n v="330030.53999999998"/>
    <n v="55.14"/>
    <n v="330.03050000000002"/>
    <n v="210762.72"/>
    <n v="210.7627"/>
    <n v="119267.82"/>
    <n v="0.63861580810066843"/>
    <n v="119.26779999999999"/>
    <x v="0"/>
  </r>
  <r>
    <s v="C2046"/>
    <s v="África"/>
    <s v="Gabon"/>
    <s v="Alimento infantil"/>
    <s v="Offline"/>
    <s v="Crítica"/>
    <d v="2022-10-03T00:00:00"/>
    <n v="10"/>
    <x v="0"/>
    <n v="204677283"/>
    <d v="2022-10-03T00:00:00"/>
    <n v="0"/>
    <n v="7411"/>
    <n v="255.28"/>
    <n v="159.41999999999999"/>
    <n v="1891880.08"/>
    <n v="95.86"/>
    <n v="1891.8801000000001"/>
    <n v="1181461.6200000001"/>
    <n v="1181.4616000000001"/>
    <n v="710418.46"/>
    <n v="0.62449075524913811"/>
    <n v="710.41849999999999"/>
    <x v="1"/>
  </r>
  <r>
    <s v="C4987"/>
    <s v="Asia"/>
    <s v="Brunei"/>
    <s v="Ropa"/>
    <s v="Online"/>
    <s v="Media"/>
    <d v="2021-09-05T00:00:00"/>
    <n v="9"/>
    <x v="3"/>
    <n v="498774850"/>
    <d v="2021-10-22T00:00:00"/>
    <n v="47"/>
    <n v="7417"/>
    <n v="109.28"/>
    <n v="35.840000000000003"/>
    <n v="810529.76"/>
    <n v="73.44"/>
    <n v="810.52980000000002"/>
    <n v="265825.28000000003"/>
    <n v="265.82530000000003"/>
    <n v="544704.48"/>
    <n v="0.32796486090775989"/>
    <n v="544.70450000000005"/>
    <x v="2"/>
  </r>
  <r>
    <s v="C2092"/>
    <s v="África"/>
    <s v="Iran"/>
    <s v="Frutas"/>
    <s v="Online"/>
    <s v="Alta"/>
    <d v="2021-06-22T00:00:00"/>
    <n v="6"/>
    <x v="9"/>
    <n v="209237468"/>
    <d v="2021-06-22T00:00:00"/>
    <n v="0"/>
    <n v="6871"/>
    <n v="9.33"/>
    <n v="6.92"/>
    <n v="64106.43"/>
    <n v="2.41"/>
    <n v="64.106399999999994"/>
    <n v="47547.32"/>
    <n v="47.5473"/>
    <n v="16559.11"/>
    <n v="0.74169346195069663"/>
    <n v="16.559100000000001"/>
    <x v="2"/>
  </r>
  <r>
    <s v="C3033"/>
    <s v="Europa"/>
    <s v="Czech Republic"/>
    <s v="Cosméticos"/>
    <s v="Offline"/>
    <s v="Crítica"/>
    <d v="2020-08-22T00:00:00"/>
    <n v="8"/>
    <x v="10"/>
    <n v="303301465"/>
    <d v="2020-09-16T00:00:00"/>
    <n v="25"/>
    <n v="2498"/>
    <n v="437.2"/>
    <n v="263.33"/>
    <n v="1092125.6000000001"/>
    <n v="173.87"/>
    <n v="1092.1256000000001"/>
    <n v="657798.34"/>
    <n v="657.79830000000004"/>
    <n v="434327.26"/>
    <n v="0.60231015553522416"/>
    <n v="434.32729999999998"/>
    <x v="0"/>
  </r>
  <r>
    <s v="C9185"/>
    <s v="Australia y Oceanía"/>
    <s v="Nauru"/>
    <s v="Cárnicos"/>
    <s v="Offline"/>
    <s v="Alta"/>
    <d v="2022-05-14T00:00:00"/>
    <n v="5"/>
    <x v="7"/>
    <n v="918515670"/>
    <d v="2022-06-07T00:00:00"/>
    <n v="24"/>
    <n v="8053"/>
    <n v="421.89"/>
    <n v="364.69"/>
    <n v="3397480.17"/>
    <n v="57.2"/>
    <n v="3397.4802"/>
    <n v="2936848.57"/>
    <n v="2936.8485999999998"/>
    <n v="460631.6"/>
    <n v="0.86441963544999878"/>
    <n v="460.63159999999999"/>
    <x v="1"/>
  </r>
  <r>
    <s v="C9127"/>
    <s v="Europa"/>
    <s v="Monaco"/>
    <s v="Snacks"/>
    <s v="Online"/>
    <s v="Baja"/>
    <d v="2021-09-01T00:00:00"/>
    <n v="9"/>
    <x v="3"/>
    <n v="912741410"/>
    <d v="2021-09-11T00:00:00"/>
    <n v="10"/>
    <n v="9321"/>
    <n v="152.58000000000001"/>
    <n v="97.44"/>
    <n v="1422198.18"/>
    <n v="55.14"/>
    <n v="1422.1982"/>
    <n v="908238.24"/>
    <n v="908.23820000000001"/>
    <n v="513959.94"/>
    <n v="0.63861580810066843"/>
    <n v="513.95989999999995"/>
    <x v="2"/>
  </r>
  <r>
    <s v="C1141"/>
    <s v="Europa"/>
    <s v="Vatican City"/>
    <s v="Cereales"/>
    <s v="Offline"/>
    <s v="Baja"/>
    <d v="2021-02-09T00:00:00"/>
    <n v="2"/>
    <x v="4"/>
    <n v="114152514"/>
    <d v="2021-03-21T00:00:00"/>
    <n v="40"/>
    <n v="9121"/>
    <n v="205.7"/>
    <n v="117.11"/>
    <n v="1876189.7"/>
    <n v="88.59"/>
    <n v="1876.1896999999999"/>
    <n v="1068160.31"/>
    <n v="1068.1603"/>
    <n v="808029.39"/>
    <n v="0.56932425862907143"/>
    <n v="808.02940000000001"/>
    <x v="2"/>
  </r>
  <r>
    <s v="C6712"/>
    <s v="África"/>
    <s v="Swaziland"/>
    <s v="Cuidado personal"/>
    <s v="Online"/>
    <s v="Baja"/>
    <d v="2020-10-18T00:00:00"/>
    <n v="10"/>
    <x v="0"/>
    <n v="671235311"/>
    <d v="2020-11-15T00:00:00"/>
    <n v="28"/>
    <n v="2300"/>
    <n v="81.73"/>
    <n v="56.67"/>
    <n v="187979"/>
    <n v="25.06"/>
    <n v="187.97900000000001"/>
    <n v="130341"/>
    <n v="130.34100000000001"/>
    <n v="57638"/>
    <n v="0.69338064358252782"/>
    <n v="57.637999999999998"/>
    <x v="0"/>
  </r>
  <r>
    <s v="C3027"/>
    <s v="Centroamérica y Caribe"/>
    <s v="Barbados"/>
    <s v="Alimento infantil"/>
    <s v="Online"/>
    <s v="Media"/>
    <d v="2022-09-02T00:00:00"/>
    <n v="9"/>
    <x v="3"/>
    <n v="302788627"/>
    <d v="2022-10-03T00:00:00"/>
    <n v="31"/>
    <n v="738"/>
    <n v="255.28"/>
    <n v="159.41999999999999"/>
    <n v="188396.64"/>
    <n v="95.86"/>
    <n v="188.39660000000001"/>
    <n v="117651.96"/>
    <n v="117.652"/>
    <n v="70744.679999999993"/>
    <n v="0.62449075524913811"/>
    <n v="70.744699999999995"/>
    <x v="1"/>
  </r>
  <r>
    <s v="C8479"/>
    <s v="Europa"/>
    <s v="Slovakia"/>
    <s v="Cuidado personal"/>
    <s v="Online"/>
    <s v="Media"/>
    <d v="2020-06-29T00:00:00"/>
    <n v="6"/>
    <x v="9"/>
    <n v="847923791"/>
    <d v="2020-07-16T00:00:00"/>
    <n v="17"/>
    <n v="8347"/>
    <n v="81.73"/>
    <n v="56.67"/>
    <n v="682200.31"/>
    <n v="25.06"/>
    <n v="682.20029999999997"/>
    <n v="473024.49"/>
    <n v="473.02449999999999"/>
    <n v="209175.82"/>
    <n v="0.69338064358252782"/>
    <n v="209.17580000000001"/>
    <x v="0"/>
  </r>
  <r>
    <s v="C6160"/>
    <s v="Australia y Oceanía"/>
    <s v="Tuvalu"/>
    <s v="Alimento infantil"/>
    <s v="Online"/>
    <s v="Alta"/>
    <d v="2021-04-20T00:00:00"/>
    <n v="4"/>
    <x v="8"/>
    <n v="616064631"/>
    <d v="2021-06-01T00:00:00"/>
    <n v="42"/>
    <n v="6070"/>
    <n v="255.28"/>
    <n v="159.41999999999999"/>
    <n v="1549549.6"/>
    <n v="95.86"/>
    <n v="1549.5496000000001"/>
    <n v="967679.4"/>
    <n v="967.67939999999999"/>
    <n v="581870.19999999995"/>
    <n v="0.62449075524913811"/>
    <n v="581.87019999999995"/>
    <x v="2"/>
  </r>
  <r>
    <s v="C2369"/>
    <s v="Europa"/>
    <s v="Austria"/>
    <s v="Frutas"/>
    <s v="Offline"/>
    <s v="Media"/>
    <d v="2021-02-01T00:00:00"/>
    <n v="2"/>
    <x v="4"/>
    <n v="236947476"/>
    <d v="2021-02-28T00:00:00"/>
    <n v="27"/>
    <n v="6879"/>
    <n v="9.33"/>
    <n v="6.92"/>
    <n v="64181.07"/>
    <n v="2.41"/>
    <n v="64.181100000000001"/>
    <n v="47602.68"/>
    <n v="47.602699999999999"/>
    <n v="16578.39"/>
    <n v="0.74169346195069663"/>
    <n v="16.578399999999998"/>
    <x v="2"/>
  </r>
  <r>
    <s v="C4106"/>
    <s v="Australia y Oceanía"/>
    <s v="Tonga"/>
    <s v="Doméstico"/>
    <s v="Online"/>
    <s v="Alta"/>
    <d v="2020-07-16T00:00:00"/>
    <n v="7"/>
    <x v="6"/>
    <n v="410621154"/>
    <d v="2020-08-15T00:00:00"/>
    <n v="30"/>
    <n v="779"/>
    <n v="668.27"/>
    <n v="502.54"/>
    <n v="520582.33"/>
    <n v="165.73"/>
    <n v="520.58230000000003"/>
    <n v="391478.66"/>
    <n v="391.4787"/>
    <n v="129103.67"/>
    <n v="0.7520014365451092"/>
    <n v="129.1037"/>
    <x v="0"/>
  </r>
  <r>
    <s v="C5574"/>
    <s v="Centroamérica y Caribe"/>
    <s v="Dominica"/>
    <s v="Frutas"/>
    <s v="Online"/>
    <s v="Baja"/>
    <d v="2020-10-01T00:00:00"/>
    <n v="10"/>
    <x v="0"/>
    <n v="557446992"/>
    <d v="2020-10-24T00:00:00"/>
    <n v="23"/>
    <n v="9807"/>
    <n v="9.33"/>
    <n v="6.92"/>
    <n v="91499.31"/>
    <n v="2.41"/>
    <n v="91.499300000000005"/>
    <n v="67864.44"/>
    <n v="67.864400000000003"/>
    <n v="23634.87"/>
    <n v="0.74169346195069674"/>
    <n v="23.634899999999998"/>
    <x v="0"/>
  </r>
  <r>
    <s v="C1680"/>
    <s v="Australia y Oceanía"/>
    <s v="Samoa "/>
    <s v="Cosméticos"/>
    <s v="Offline"/>
    <s v="Alta"/>
    <d v="2021-10-13T00:00:00"/>
    <n v="10"/>
    <x v="0"/>
    <n v="168098819"/>
    <d v="2021-10-28T00:00:00"/>
    <n v="15"/>
    <n v="3031"/>
    <n v="437.2"/>
    <n v="263.33"/>
    <n v="1325153.2"/>
    <n v="173.87"/>
    <n v="1325.1532"/>
    <n v="798153.23"/>
    <n v="798.15319999999997"/>
    <n v="526999.97"/>
    <n v="0.60231015553522416"/>
    <n v="527"/>
    <x v="2"/>
  </r>
  <r>
    <s v="C1535"/>
    <s v="Australia y Oceanía"/>
    <s v="Kiribati"/>
    <s v="Verduras"/>
    <s v="Offline"/>
    <s v="Alta"/>
    <d v="2021-03-30T00:00:00"/>
    <n v="3"/>
    <x v="5"/>
    <n v="153562963"/>
    <d v="2021-04-29T00:00:00"/>
    <n v="30"/>
    <n v="1548"/>
    <n v="154.06"/>
    <n v="90.93"/>
    <n v="238484.88"/>
    <n v="63.13"/>
    <n v="238.48490000000001"/>
    <n v="140759.64000000001"/>
    <n v="140.75960000000001"/>
    <n v="97725.24"/>
    <n v="0.59022458782292619"/>
    <n v="97.725200000000001"/>
    <x v="2"/>
  </r>
  <r>
    <s v="C5951"/>
    <s v="Centroamérica y Caribe"/>
    <s v="Panama"/>
    <s v="Ropa"/>
    <s v="Offline"/>
    <s v="Baja"/>
    <d v="2021-06-05T00:00:00"/>
    <n v="6"/>
    <x v="9"/>
    <n v="595138251"/>
    <d v="2021-07-04T00:00:00"/>
    <n v="29"/>
    <n v="3489"/>
    <n v="109.28"/>
    <n v="35.840000000000003"/>
    <n v="381277.92"/>
    <n v="73.44"/>
    <n v="381.27789999999999"/>
    <n v="125045.75999999999"/>
    <n v="125.0458"/>
    <n v="256232.16"/>
    <n v="0.32796486090775995"/>
    <n v="256.23219999999998"/>
    <x v="2"/>
  </r>
  <r>
    <s v="C2944"/>
    <s v="Asia"/>
    <s v="Uzbekistan"/>
    <s v="Alimento infantil"/>
    <s v="Online"/>
    <s v="Baja"/>
    <d v="2022-03-04T00:00:00"/>
    <n v="3"/>
    <x v="5"/>
    <n v="294436013"/>
    <d v="2022-04-11T00:00:00"/>
    <n v="38"/>
    <n v="9014"/>
    <n v="255.28"/>
    <n v="159.41999999999999"/>
    <n v="2301093.92"/>
    <n v="95.86"/>
    <n v="2301.0938999999998"/>
    <n v="1437011.88"/>
    <n v="1437.0119"/>
    <n v="864082.04"/>
    <n v="0.62449075524913822"/>
    <n v="864.08199999999999"/>
    <x v="1"/>
  </r>
  <r>
    <s v="C8233"/>
    <s v="África"/>
    <s v="Swaziland"/>
    <s v="Alimento infantil"/>
    <s v="Online"/>
    <s v="Crítica"/>
    <d v="2022-04-16T00:00:00"/>
    <n v="4"/>
    <x v="8"/>
    <n v="823380076"/>
    <d v="2022-05-03T00:00:00"/>
    <n v="17"/>
    <n v="5317"/>
    <n v="255.28"/>
    <n v="159.41999999999999"/>
    <n v="1357323.76"/>
    <n v="95.86"/>
    <n v="1357.3237999999999"/>
    <n v="847636.14"/>
    <n v="847.63610000000006"/>
    <n v="509687.62"/>
    <n v="0.62449075524913811"/>
    <n v="509.68759999999997"/>
    <x v="1"/>
  </r>
  <r>
    <s v="C6742"/>
    <s v="África"/>
    <s v="Saudi Arabia"/>
    <s v="Frutas"/>
    <s v="Online"/>
    <s v="Alta"/>
    <d v="2020-12-31T00:00:00"/>
    <n v="12"/>
    <x v="11"/>
    <n v="674206769"/>
    <d v="2021-02-15T00:00:00"/>
    <n v="46"/>
    <n v="1620"/>
    <n v="9.33"/>
    <n v="6.92"/>
    <n v="15114.6"/>
    <n v="2.41"/>
    <n v="15.114599999999999"/>
    <n v="11210.4"/>
    <n v="11.2104"/>
    <n v="3904.2"/>
    <n v="0.74169346195069663"/>
    <n v="3.9041999999999999"/>
    <x v="0"/>
  </r>
  <r>
    <s v="C2094"/>
    <s v="África"/>
    <s v="Zambia"/>
    <s v="Material de oficina"/>
    <s v="Offline"/>
    <s v="Alta"/>
    <d v="2022-03-15T00:00:00"/>
    <n v="3"/>
    <x v="5"/>
    <n v="209464919"/>
    <d v="2022-04-20T00:00:00"/>
    <n v="36"/>
    <n v="4179"/>
    <n v="651.21"/>
    <n v="524.96"/>
    <n v="2721406.59"/>
    <n v="126.25"/>
    <n v="2721.4065999999998"/>
    <n v="2193807.84"/>
    <n v="2193.8078"/>
    <n v="527598.75"/>
    <n v="0.80613012699436437"/>
    <n v="527.59870000000001"/>
    <x v="1"/>
  </r>
  <r>
    <s v="C3120"/>
    <s v="Norteamérica"/>
    <s v="Greenland"/>
    <s v="Alimento infantil"/>
    <s v="Online"/>
    <s v="Alta"/>
    <d v="2021-08-17T00:00:00"/>
    <n v="8"/>
    <x v="10"/>
    <n v="312015855"/>
    <d v="2021-09-03T00:00:00"/>
    <n v="17"/>
    <n v="1280"/>
    <n v="255.28"/>
    <n v="159.41999999999999"/>
    <n v="326758.40000000002"/>
    <n v="95.86"/>
    <n v="326.75839999999999"/>
    <n v="204057.60000000001"/>
    <n v="204.05760000000001"/>
    <n v="122700.8"/>
    <n v="0.624490755249138"/>
    <n v="122.7008"/>
    <x v="2"/>
  </r>
  <r>
    <s v="C1350"/>
    <s v="Asia"/>
    <s v="Turkmenistan"/>
    <s v="Cárnicos"/>
    <s v="Offline"/>
    <s v="Baja"/>
    <d v="2022-07-21T00:00:00"/>
    <n v="7"/>
    <x v="6"/>
    <n v="135033404"/>
    <d v="2022-07-26T00:00:00"/>
    <n v="5"/>
    <n v="8240"/>
    <n v="421.89"/>
    <n v="364.69"/>
    <n v="3476373.6"/>
    <n v="57.2"/>
    <n v="3476.3735999999999"/>
    <n v="3005045.6"/>
    <n v="3005.0455999999999"/>
    <n v="471328"/>
    <n v="0.86441963544999878"/>
    <n v="471.32799999999997"/>
    <x v="1"/>
  </r>
  <r>
    <s v="C2520"/>
    <s v="Centroamérica y Caribe"/>
    <s v="El Salvador"/>
    <s v="Alimento infantil"/>
    <s v="Offline"/>
    <s v="Media"/>
    <d v="2020-02-01T00:00:00"/>
    <n v="2"/>
    <x v="4"/>
    <n v="252003896"/>
    <d v="2020-03-02T00:00:00"/>
    <n v="30"/>
    <n v="2408"/>
    <n v="255.28"/>
    <n v="159.41999999999999"/>
    <n v="614714.24"/>
    <n v="95.86"/>
    <n v="614.71420000000001"/>
    <n v="383883.36"/>
    <n v="383.88339999999999"/>
    <n v="230830.88"/>
    <n v="0.62449075524913811"/>
    <n v="230.83090000000001"/>
    <x v="0"/>
  </r>
  <r>
    <s v="C4067"/>
    <s v="África"/>
    <s v="Pakistan"/>
    <s v="Alimento infantil"/>
    <s v="Offline"/>
    <s v="Alta"/>
    <d v="2022-08-06T00:00:00"/>
    <n v="8"/>
    <x v="10"/>
    <n v="406726157"/>
    <d v="2022-08-13T00:00:00"/>
    <n v="7"/>
    <n v="8163"/>
    <n v="255.28"/>
    <n v="159.41999999999999"/>
    <n v="2083850.64"/>
    <n v="95.86"/>
    <n v="2083.8506000000002"/>
    <n v="1301345.46"/>
    <n v="1301.3454999999999"/>
    <n v="782505.18"/>
    <n v="0.62449075524913822"/>
    <n v="782.50519999999995"/>
    <x v="1"/>
  </r>
  <r>
    <s v="C1561"/>
    <s v="Asia"/>
    <s v="Taiwan"/>
    <s v="Bebida"/>
    <s v="Offline"/>
    <s v="Crítica"/>
    <d v="2022-04-20T00:00:00"/>
    <n v="4"/>
    <x v="8"/>
    <n v="156183803"/>
    <d v="2022-05-28T00:00:00"/>
    <n v="38"/>
    <n v="7113"/>
    <n v="47.45"/>
    <n v="31.79"/>
    <n v="337511.85"/>
    <n v="15.66"/>
    <n v="337.51190000000003"/>
    <n v="226122.27"/>
    <n v="226.1223"/>
    <n v="111389.58"/>
    <n v="0.66996838777660683"/>
    <n v="111.3896"/>
    <x v="1"/>
  </r>
  <r>
    <s v="C9400"/>
    <s v="Europa"/>
    <s v="Macedonia"/>
    <s v="Bebida"/>
    <s v="Offline"/>
    <s v="Baja"/>
    <d v="2021-02-03T00:00:00"/>
    <n v="2"/>
    <x v="4"/>
    <n v="940079343"/>
    <d v="2021-03-17T00:00:00"/>
    <n v="42"/>
    <n v="9223"/>
    <n v="47.45"/>
    <n v="31.79"/>
    <n v="437631.35"/>
    <n v="15.66"/>
    <n v="437.63139999999999"/>
    <n v="293199.17"/>
    <n v="293.19920000000002"/>
    <n v="144432.18"/>
    <n v="0.66996838777660683"/>
    <n v="144.43219999999999"/>
    <x v="2"/>
  </r>
  <r>
    <s v="C5400"/>
    <s v="Australia y Oceanía"/>
    <s v="Solomon Islands"/>
    <s v="Doméstico"/>
    <s v="Offline"/>
    <s v="Alta"/>
    <d v="2022-05-07T00:00:00"/>
    <n v="5"/>
    <x v="7"/>
    <n v="540046966"/>
    <d v="2022-05-09T00:00:00"/>
    <n v="2"/>
    <n v="753"/>
    <n v="668.27"/>
    <n v="502.54"/>
    <n v="503207.31"/>
    <n v="165.73"/>
    <n v="503.20729999999998"/>
    <n v="378412.62"/>
    <n v="378.4126"/>
    <n v="124794.69"/>
    <n v="0.75200143654510898"/>
    <n v="124.79470000000001"/>
    <x v="1"/>
  </r>
  <r>
    <s v="C4014"/>
    <s v="Norteamérica"/>
    <s v="Mexico"/>
    <s v="Bebida"/>
    <s v="Offline"/>
    <s v="Media"/>
    <d v="2022-02-22T00:00:00"/>
    <n v="2"/>
    <x v="4"/>
    <n v="401447999"/>
    <d v="2022-02-27T00:00:00"/>
    <n v="5"/>
    <n v="6239"/>
    <n v="47.45"/>
    <n v="31.79"/>
    <n v="296040.55"/>
    <n v="15.66"/>
    <n v="296.04059999999998"/>
    <n v="198337.81"/>
    <n v="198.33779999999999"/>
    <n v="97702.74"/>
    <n v="0.66996838777660683"/>
    <n v="97.702699999999993"/>
    <x v="1"/>
  </r>
  <r>
    <s v="C2399"/>
    <s v="África"/>
    <s v="Somalia"/>
    <s v="Cuidado personal"/>
    <s v="Offline"/>
    <s v="Alta"/>
    <d v="2021-04-08T00:00:00"/>
    <n v="4"/>
    <x v="8"/>
    <n v="239956271"/>
    <d v="2021-04-30T00:00:00"/>
    <n v="22"/>
    <n v="7248"/>
    <n v="81.73"/>
    <n v="56.67"/>
    <n v="592379.04"/>
    <n v="25.06"/>
    <n v="592.37900000000002"/>
    <n v="410744.16"/>
    <n v="410.74419999999998"/>
    <n v="181634.88"/>
    <n v="0.69338064358252782"/>
    <n v="181.63489999999999"/>
    <x v="2"/>
  </r>
  <r>
    <s v="C2915"/>
    <s v="Asia"/>
    <s v="Taiwan"/>
    <s v="Frutas"/>
    <s v="Online"/>
    <s v="Media"/>
    <d v="2020-11-23T00:00:00"/>
    <n v="11"/>
    <x v="2"/>
    <n v="291558110"/>
    <d v="2021-01-01T00:00:00"/>
    <n v="39"/>
    <n v="7379"/>
    <n v="9.33"/>
    <n v="6.92"/>
    <n v="68846.070000000007"/>
    <n v="2.41"/>
    <n v="68.846100000000007"/>
    <n v="51062.68"/>
    <n v="51.0627"/>
    <n v="17783.39"/>
    <n v="0.74169346195069652"/>
    <n v="17.7834"/>
    <x v="0"/>
  </r>
  <r>
    <s v="C8625"/>
    <s v="Centroamérica y Caribe"/>
    <s v="Cuba"/>
    <s v="Doméstico"/>
    <s v="Online"/>
    <s v="Crítica"/>
    <d v="2021-03-07T00:00:00"/>
    <n v="3"/>
    <x v="5"/>
    <n v="862552344"/>
    <d v="2021-04-05T00:00:00"/>
    <n v="29"/>
    <n v="7261"/>
    <n v="668.27"/>
    <n v="502.54"/>
    <n v="4852308.47"/>
    <n v="165.73"/>
    <n v="4852.3085000000001"/>
    <n v="3648942.94"/>
    <n v="3648.9429"/>
    <n v="1203365.53"/>
    <n v="0.75200143654510898"/>
    <n v="1203.3655000000001"/>
    <x v="2"/>
  </r>
  <r>
    <s v="C9795"/>
    <s v="Australia y Oceanía"/>
    <s v="Federated States of Micronesia"/>
    <s v="Frutas"/>
    <s v="Offline"/>
    <s v="Crítica"/>
    <d v="2022-09-03T00:00:00"/>
    <n v="9"/>
    <x v="3"/>
    <n v="979550302"/>
    <d v="2022-10-03T00:00:00"/>
    <n v="30"/>
    <n v="9557"/>
    <n v="9.33"/>
    <n v="6.92"/>
    <n v="89166.81"/>
    <n v="2.41"/>
    <n v="89.166799999999995"/>
    <n v="66134.44"/>
    <n v="66.134399999999999"/>
    <n v="23032.37"/>
    <n v="0.74169346195069663"/>
    <n v="23.032399999999999"/>
    <x v="1"/>
  </r>
  <r>
    <s v="C6394"/>
    <s v="Australia y Oceanía"/>
    <s v="Australia"/>
    <s v="Doméstico"/>
    <s v="Offline"/>
    <s v="Alta"/>
    <d v="2022-01-17T00:00:00"/>
    <n v="1"/>
    <x v="1"/>
    <n v="639475810"/>
    <d v="2022-02-03T00:00:00"/>
    <n v="17"/>
    <n v="3958"/>
    <n v="668.27"/>
    <n v="502.54"/>
    <n v="2645012.66"/>
    <n v="165.73"/>
    <n v="2645.0127000000002"/>
    <n v="1989053.32"/>
    <n v="1989.0533"/>
    <n v="655959.34"/>
    <n v="0.75200143654510887"/>
    <n v="655.95929999999998"/>
    <x v="1"/>
  </r>
  <r>
    <s v="C3595"/>
    <s v="Asia"/>
    <s v="Myanmar"/>
    <s v="Cereales"/>
    <s v="Offline"/>
    <s v="Alta"/>
    <d v="2022-01-31T00:00:00"/>
    <n v="1"/>
    <x v="1"/>
    <n v="359565198"/>
    <d v="2022-03-01T00:00:00"/>
    <n v="29"/>
    <n v="2187"/>
    <n v="205.7"/>
    <n v="117.11"/>
    <n v="449865.9"/>
    <n v="88.59"/>
    <n v="449.86590000000001"/>
    <n v="256119.57"/>
    <n v="256.11959999999999"/>
    <n v="193746.33"/>
    <n v="0.56932425862907154"/>
    <n v="193.74629999999999"/>
    <x v="1"/>
  </r>
  <r>
    <s v="C7273"/>
    <s v="Europa"/>
    <s v="Montenegro"/>
    <s v="Cereales"/>
    <s v="Online"/>
    <s v="Baja"/>
    <d v="2021-09-09T00:00:00"/>
    <n v="9"/>
    <x v="3"/>
    <n v="727367293"/>
    <d v="2021-10-23T00:00:00"/>
    <n v="44"/>
    <n v="3001"/>
    <n v="205.7"/>
    <n v="117.11"/>
    <n v="617305.69999999995"/>
    <n v="88.59"/>
    <n v="617.3057"/>
    <n v="351447.11"/>
    <n v="351.44709999999998"/>
    <n v="265858.59000000003"/>
    <n v="0.56932425862907143"/>
    <n v="265.85860000000002"/>
    <x v="2"/>
  </r>
  <r>
    <s v="C1507"/>
    <s v="África"/>
    <s v="Nigeria"/>
    <s v="Ropa"/>
    <s v="Offline"/>
    <s v="Media"/>
    <d v="2020-03-02T00:00:00"/>
    <n v="3"/>
    <x v="5"/>
    <n v="150743424"/>
    <d v="2020-03-02T00:00:00"/>
    <n v="0"/>
    <n v="7184"/>
    <n v="109.28"/>
    <n v="35.840000000000003"/>
    <n v="785067.52000000002"/>
    <n v="73.44"/>
    <n v="785.0675"/>
    <n v="257474.56"/>
    <n v="257.47460000000001"/>
    <n v="527592.95999999996"/>
    <n v="0.32796486090775995"/>
    <n v="527.59299999999996"/>
    <x v="0"/>
  </r>
  <r>
    <s v="C7078"/>
    <s v="Centroamérica y Caribe"/>
    <s v="The Bahamas"/>
    <s v="Verduras"/>
    <s v="Online"/>
    <s v="Alta"/>
    <d v="2021-07-04T00:00:00"/>
    <n v="7"/>
    <x v="6"/>
    <n v="707867419"/>
    <d v="2021-08-02T00:00:00"/>
    <n v="29"/>
    <n v="2555"/>
    <n v="154.06"/>
    <n v="90.93"/>
    <n v="393623.3"/>
    <n v="63.13"/>
    <n v="393.62329999999997"/>
    <n v="232326.15"/>
    <n v="232.3262"/>
    <n v="161297.15"/>
    <n v="0.59022458782292619"/>
    <n v="161.2971"/>
    <x v="2"/>
  </r>
  <r>
    <s v="C4972"/>
    <s v="África"/>
    <s v="Ethiopia"/>
    <s v="Snacks"/>
    <s v="Offline"/>
    <s v="Alta"/>
    <d v="2021-07-13T00:00:00"/>
    <n v="7"/>
    <x v="6"/>
    <n v="497225606"/>
    <d v="2021-08-02T00:00:00"/>
    <n v="20"/>
    <n v="8961"/>
    <n v="152.58000000000001"/>
    <n v="97.44"/>
    <n v="1367269.38"/>
    <n v="55.14"/>
    <n v="1367.2693999999999"/>
    <n v="873159.84"/>
    <n v="873.15980000000002"/>
    <n v="494109.54"/>
    <n v="0.63861580810066831"/>
    <n v="494.10950000000003"/>
    <x v="2"/>
  </r>
  <r>
    <s v="C3876"/>
    <s v="Australia y Oceanía"/>
    <s v="Nauru"/>
    <s v="Verduras"/>
    <s v="Offline"/>
    <s v="Alta"/>
    <d v="2020-09-30T00:00:00"/>
    <n v="9"/>
    <x v="3"/>
    <n v="387616813"/>
    <d v="2020-10-05T00:00:00"/>
    <n v="5"/>
    <n v="3283"/>
    <n v="154.06"/>
    <n v="90.93"/>
    <n v="505778.98"/>
    <n v="63.13"/>
    <n v="505.779"/>
    <n v="298523.19"/>
    <n v="298.52319999999997"/>
    <n v="207255.79"/>
    <n v="0.59022458782292619"/>
    <n v="207.25579999999999"/>
    <x v="0"/>
  </r>
  <r>
    <s v="C8681"/>
    <s v="Centroamérica y Caribe"/>
    <s v="Haiti"/>
    <s v="Doméstico"/>
    <s v="Online"/>
    <s v="Baja"/>
    <d v="2020-01-27T00:00:00"/>
    <n v="1"/>
    <x v="1"/>
    <n v="868152368"/>
    <d v="2020-02-23T00:00:00"/>
    <n v="27"/>
    <n v="4433"/>
    <n v="668.27"/>
    <n v="502.54"/>
    <n v="2962440.91"/>
    <n v="165.73"/>
    <n v="2962.4409000000001"/>
    <n v="2227759.8199999998"/>
    <n v="2227.7597999999998"/>
    <n v="734681.09"/>
    <n v="0.75200143654510898"/>
    <n v="734.68110000000001"/>
    <x v="0"/>
  </r>
  <r>
    <s v="C6982"/>
    <s v="Centroamérica y Caribe"/>
    <s v="Antigua and Barbuda "/>
    <s v="Snacks"/>
    <s v="Online"/>
    <s v="Alta"/>
    <d v="2022-03-29T00:00:00"/>
    <n v="3"/>
    <x v="5"/>
    <n v="698256099"/>
    <d v="2022-04-14T00:00:00"/>
    <n v="16"/>
    <n v="8351"/>
    <n v="152.58000000000001"/>
    <n v="97.44"/>
    <n v="1274195.58"/>
    <n v="55.14"/>
    <n v="1274.1956"/>
    <n v="813721.44"/>
    <n v="813.72140000000002"/>
    <n v="460474.14"/>
    <n v="0.63861580810066843"/>
    <n v="460.47410000000002"/>
    <x v="1"/>
  </r>
  <r>
    <s v="C9576"/>
    <s v="Europa"/>
    <s v="Slovenia"/>
    <s v="Cárnicos"/>
    <s v="Online"/>
    <s v="Baja"/>
    <d v="2021-10-29T00:00:00"/>
    <n v="10"/>
    <x v="0"/>
    <n v="957664334"/>
    <d v="2021-11-18T00:00:00"/>
    <n v="20"/>
    <n v="3013"/>
    <n v="421.89"/>
    <n v="364.69"/>
    <n v="1271154.57"/>
    <n v="57.2"/>
    <n v="1271.1546000000001"/>
    <n v="1098810.97"/>
    <n v="1098.8109999999999"/>
    <n v="172343.6"/>
    <n v="0.86441963544999867"/>
    <n v="172.34360000000001"/>
    <x v="2"/>
  </r>
  <r>
    <s v="C9964"/>
    <s v="Norteamérica"/>
    <s v="Greenland"/>
    <s v="Material de oficina"/>
    <s v="Online"/>
    <s v="Baja"/>
    <d v="2020-12-12T00:00:00"/>
    <n v="12"/>
    <x v="11"/>
    <n v="996425902"/>
    <d v="2021-01-02T00:00:00"/>
    <n v="21"/>
    <n v="3422"/>
    <n v="651.21"/>
    <n v="524.96"/>
    <n v="2228440.62"/>
    <n v="126.25"/>
    <n v="2228.4405999999999"/>
    <n v="1796413.12"/>
    <n v="1796.4131"/>
    <n v="432027.5"/>
    <n v="0.80613012699436426"/>
    <n v="432.02749999999997"/>
    <x v="0"/>
  </r>
  <r>
    <s v="C6849"/>
    <s v="África"/>
    <s v="Burundi"/>
    <s v="Cosméticos"/>
    <s v="Offline"/>
    <s v="Crítica"/>
    <d v="2022-02-13T00:00:00"/>
    <n v="2"/>
    <x v="4"/>
    <n v="684902131"/>
    <d v="2022-02-28T00:00:00"/>
    <n v="15"/>
    <n v="6615"/>
    <n v="437.2"/>
    <n v="263.33"/>
    <n v="2892078"/>
    <n v="173.87"/>
    <n v="2892.078"/>
    <n v="1741927.95"/>
    <n v="1741.9280000000001"/>
    <n v="1150150.05"/>
    <n v="0.60231015553522416"/>
    <n v="1150.1500000000001"/>
    <x v="1"/>
  </r>
  <r>
    <s v="C8637"/>
    <s v="Europa"/>
    <s v="Czech Republic"/>
    <s v="Material de oficina"/>
    <s v="Offline"/>
    <s v="Alta"/>
    <d v="2021-02-14T00:00:00"/>
    <n v="2"/>
    <x v="4"/>
    <n v="863766849"/>
    <d v="2021-03-24T00:00:00"/>
    <n v="38"/>
    <n v="6660"/>
    <n v="651.21"/>
    <n v="524.96"/>
    <n v="4337058.5999999996"/>
    <n v="126.25"/>
    <n v="4337.0586000000003"/>
    <n v="3496233.6"/>
    <n v="3496.2336"/>
    <n v="840825"/>
    <n v="0.80613012699436426"/>
    <n v="840.82500000000005"/>
    <x v="2"/>
  </r>
  <r>
    <s v="C1940"/>
    <s v="África"/>
    <s v="Equatorial Guinea"/>
    <s v="Material de oficina"/>
    <s v="Offline"/>
    <s v="Media"/>
    <d v="2022-09-15T00:00:00"/>
    <n v="9"/>
    <x v="3"/>
    <n v="194006383"/>
    <d v="2022-10-22T00:00:00"/>
    <n v="37"/>
    <n v="9655"/>
    <n v="651.21"/>
    <n v="524.96"/>
    <n v="6287432.5499999998"/>
    <n v="126.25"/>
    <n v="6287.4326000000001"/>
    <n v="5068488.8"/>
    <n v="5068.4888000000001"/>
    <n v="1218943.75"/>
    <n v="0.80613012699436448"/>
    <n v="1218.9437"/>
    <x v="1"/>
  </r>
  <r>
    <s v="C7541"/>
    <s v="Europa"/>
    <s v="Poland"/>
    <s v="Cuidado personal"/>
    <s v="Online"/>
    <s v="Crítica"/>
    <d v="2020-04-30T00:00:00"/>
    <n v="4"/>
    <x v="8"/>
    <n v="754117715"/>
    <d v="2020-05-24T00:00:00"/>
    <n v="24"/>
    <n v="9045"/>
    <n v="81.73"/>
    <n v="56.67"/>
    <n v="739247.85"/>
    <n v="25.06"/>
    <n v="739.24789999999996"/>
    <n v="512580.15"/>
    <n v="512.58019999999999"/>
    <n v="226667.7"/>
    <n v="0.69338064358252771"/>
    <n v="226.6677"/>
    <x v="0"/>
  </r>
  <r>
    <s v="C5575"/>
    <s v="Europa"/>
    <s v="Albania"/>
    <s v="Frutas"/>
    <s v="Offline"/>
    <s v="Crítica"/>
    <d v="2020-09-27T00:00:00"/>
    <n v="9"/>
    <x v="3"/>
    <n v="557524669"/>
    <d v="2020-11-16T00:00:00"/>
    <n v="50"/>
    <n v="2794"/>
    <n v="9.33"/>
    <n v="6.92"/>
    <n v="26068.02"/>
    <n v="2.41"/>
    <n v="26.068000000000001"/>
    <n v="19334.48"/>
    <n v="19.334499999999998"/>
    <n v="6733.54"/>
    <n v="0.74169346195069663"/>
    <n v="6.7335000000000003"/>
    <x v="0"/>
  </r>
  <r>
    <s v="C2593"/>
    <s v="África"/>
    <s v="Sudan"/>
    <s v="Snacks"/>
    <s v="Offline"/>
    <s v="Baja"/>
    <d v="2021-01-13T00:00:00"/>
    <n v="1"/>
    <x v="1"/>
    <n v="259376752"/>
    <d v="2021-02-10T00:00:00"/>
    <n v="28"/>
    <n v="4200"/>
    <n v="152.58000000000001"/>
    <n v="97.44"/>
    <n v="640836"/>
    <n v="55.14"/>
    <n v="640.83600000000001"/>
    <n v="409248"/>
    <n v="409.24799999999999"/>
    <n v="231588"/>
    <n v="0.63861580810066843"/>
    <n v="231.58799999999999"/>
    <x v="2"/>
  </r>
  <r>
    <s v="C6722"/>
    <s v="Norteamérica"/>
    <s v="Canada"/>
    <s v="Cárnicos"/>
    <s v="Online"/>
    <s v="Baja"/>
    <d v="2020-10-31T00:00:00"/>
    <n v="10"/>
    <x v="0"/>
    <n v="672222793"/>
    <d v="2020-12-17T00:00:00"/>
    <n v="47"/>
    <n v="4517"/>
    <n v="421.89"/>
    <n v="364.69"/>
    <n v="1905677.13"/>
    <n v="57.2"/>
    <n v="1905.6771000000001"/>
    <n v="1647304.73"/>
    <n v="1647.3046999999999"/>
    <n v="258372.4"/>
    <n v="0.86441963544999889"/>
    <n v="258.37240000000003"/>
    <x v="0"/>
  </r>
  <r>
    <s v="C4289"/>
    <s v="Europa"/>
    <s v="Czech Republic"/>
    <s v="Cereales"/>
    <s v="Online"/>
    <s v="Baja"/>
    <d v="2020-02-24T00:00:00"/>
    <n v="2"/>
    <x v="4"/>
    <n v="428924119"/>
    <d v="2020-03-06T00:00:00"/>
    <n v="11"/>
    <n v="7033"/>
    <n v="205.7"/>
    <n v="117.11"/>
    <n v="1446688.1"/>
    <n v="88.59"/>
    <n v="1446.6881000000001"/>
    <n v="823634.63"/>
    <n v="823.63459999999998"/>
    <n v="623053.47"/>
    <n v="0.56932425862907154"/>
    <n v="623.05349999999999"/>
    <x v="0"/>
  </r>
  <r>
    <s v="C9326"/>
    <s v="África"/>
    <s v="Madagascar"/>
    <s v="Doméstico"/>
    <s v="Offline"/>
    <s v="Crítica"/>
    <d v="2020-10-30T00:00:00"/>
    <n v="10"/>
    <x v="0"/>
    <n v="932654559"/>
    <d v="2020-11-09T00:00:00"/>
    <n v="10"/>
    <n v="2065"/>
    <n v="668.27"/>
    <n v="502.54"/>
    <n v="1379977.55"/>
    <n v="165.73"/>
    <n v="1379.9775999999999"/>
    <n v="1037745.1"/>
    <n v="1037.7451000000001"/>
    <n v="342232.45"/>
    <n v="0.75200143654510909"/>
    <n v="342.23239999999998"/>
    <x v="0"/>
  </r>
  <r>
    <s v="C5069"/>
    <s v="Europa"/>
    <s v="Estonia"/>
    <s v="Bebida"/>
    <s v="Online"/>
    <s v="Alta"/>
    <d v="2022-04-10T00:00:00"/>
    <n v="4"/>
    <x v="8"/>
    <n v="506900441"/>
    <d v="2022-04-10T00:00:00"/>
    <n v="0"/>
    <n v="1960"/>
    <n v="47.45"/>
    <n v="31.79"/>
    <n v="93002"/>
    <n v="15.66"/>
    <n v="93.001999999999995"/>
    <n v="62308.4"/>
    <n v="62.308399999999999"/>
    <n v="30693.599999999999"/>
    <n v="0.66996838777660694"/>
    <n v="30.6936"/>
    <x v="1"/>
  </r>
  <r>
    <s v="C2454"/>
    <s v="África"/>
    <s v="Ethiopia"/>
    <s v="Ropa"/>
    <s v="Online"/>
    <s v="Media"/>
    <d v="2022-11-04T00:00:00"/>
    <n v="11"/>
    <x v="2"/>
    <n v="245460593"/>
    <d v="2022-11-27T00:00:00"/>
    <n v="23"/>
    <n v="6099"/>
    <n v="109.28"/>
    <n v="35.840000000000003"/>
    <n v="666498.72"/>
    <n v="73.44"/>
    <n v="666.49869999999999"/>
    <n v="218588.16"/>
    <n v="218.5882"/>
    <n v="447910.56"/>
    <n v="0.32796486090776"/>
    <n v="447.91059999999999"/>
    <x v="1"/>
  </r>
  <r>
    <s v="C8624"/>
    <s v="África"/>
    <s v="Republic of the Congo"/>
    <s v="Snacks"/>
    <s v="Online"/>
    <s v="Media"/>
    <d v="2021-04-22T00:00:00"/>
    <n v="4"/>
    <x v="8"/>
    <n v="862446343"/>
    <d v="2021-05-26T00:00:00"/>
    <n v="34"/>
    <n v="5893"/>
    <n v="152.58000000000001"/>
    <n v="97.44"/>
    <n v="899153.94"/>
    <n v="55.14"/>
    <n v="899.15390000000002"/>
    <n v="574213.92000000004"/>
    <n v="574.21389999999997"/>
    <n v="324940.02"/>
    <n v="0.63861580810066854"/>
    <n v="324.94"/>
    <x v="2"/>
  </r>
  <r>
    <s v="C4422"/>
    <s v="Europa"/>
    <s v="Croatia"/>
    <s v="Doméstico"/>
    <s v="Offline"/>
    <s v="Crítica"/>
    <d v="2021-02-13T00:00:00"/>
    <n v="2"/>
    <x v="4"/>
    <n v="442281520"/>
    <d v="2021-03-14T00:00:00"/>
    <n v="29"/>
    <n v="9785"/>
    <n v="668.27"/>
    <n v="502.54"/>
    <n v="6539021.9500000002"/>
    <n v="165.73"/>
    <n v="6539.0219999999999"/>
    <n v="4917353.9000000004"/>
    <n v="4917.3539000000001"/>
    <n v="1621668.05"/>
    <n v="0.75200143654510898"/>
    <n v="1621.6679999999999"/>
    <x v="2"/>
  </r>
  <r>
    <s v="C2897"/>
    <s v="Europa"/>
    <s v="Switzerland"/>
    <s v="Bebida"/>
    <s v="Offline"/>
    <s v="Alta"/>
    <d v="2020-06-05T00:00:00"/>
    <n v="6"/>
    <x v="9"/>
    <n v="289702451"/>
    <d v="2020-06-18T00:00:00"/>
    <n v="13"/>
    <n v="8248"/>
    <n v="47.45"/>
    <n v="31.79"/>
    <n v="391367.6"/>
    <n v="15.66"/>
    <n v="391.36759999999998"/>
    <n v="262203.92"/>
    <n v="262.20389999999998"/>
    <n v="129163.68"/>
    <n v="0.66996838777660683"/>
    <n v="129.16370000000001"/>
    <x v="0"/>
  </r>
  <r>
    <s v="C5078"/>
    <s v="Asia"/>
    <s v="Cambodia"/>
    <s v="Cereales"/>
    <s v="Offline"/>
    <s v="Alta"/>
    <d v="2020-09-04T00:00:00"/>
    <n v="9"/>
    <x v="3"/>
    <n v="507809388"/>
    <d v="2020-09-05T00:00:00"/>
    <n v="1"/>
    <n v="937"/>
    <n v="205.7"/>
    <n v="117.11"/>
    <n v="192740.9"/>
    <n v="88.59"/>
    <n v="192.74090000000001"/>
    <n v="109732.07"/>
    <n v="109.7321"/>
    <n v="83008.83"/>
    <n v="0.56932425862907143"/>
    <n v="83.008799999999994"/>
    <x v="0"/>
  </r>
  <r>
    <s v="C7609"/>
    <s v="África"/>
    <s v="Malawi"/>
    <s v="Alimento infantil"/>
    <s v="Online"/>
    <s v="Baja"/>
    <d v="2020-12-13T00:00:00"/>
    <n v="12"/>
    <x v="11"/>
    <n v="760907781"/>
    <d v="2021-01-06T00:00:00"/>
    <n v="24"/>
    <n v="8376"/>
    <n v="255.28"/>
    <n v="159.41999999999999"/>
    <n v="2138225.2799999998"/>
    <n v="95.86"/>
    <n v="2138.2253000000001"/>
    <n v="1335301.92"/>
    <n v="1335.3018999999999"/>
    <n v="802923.36"/>
    <n v="0.62449075524913822"/>
    <n v="802.92340000000002"/>
    <x v="0"/>
  </r>
  <r>
    <s v="C1282"/>
    <s v="África"/>
    <s v="Botswana"/>
    <s v="Cereales"/>
    <s v="Offline"/>
    <s v="Baja"/>
    <d v="2021-01-29T00:00:00"/>
    <n v="1"/>
    <x v="1"/>
    <n v="128239905"/>
    <d v="2021-03-10T00:00:00"/>
    <n v="40"/>
    <n v="7893"/>
    <n v="205.7"/>
    <n v="117.11"/>
    <n v="1623590.1"/>
    <n v="88.59"/>
    <n v="1623.5900999999999"/>
    <n v="924349.23"/>
    <n v="924.3492"/>
    <n v="699240.87"/>
    <n v="0.56932425862907154"/>
    <n v="699.24090000000001"/>
    <x v="2"/>
  </r>
  <r>
    <s v="C5181"/>
    <s v="Centroamérica y Caribe"/>
    <s v="Saint Vincent and the Grenadines"/>
    <s v="Alimento infantil"/>
    <s v="Online"/>
    <s v="Crítica"/>
    <d v="2020-11-08T00:00:00"/>
    <n v="11"/>
    <x v="2"/>
    <n v="518138253"/>
    <d v="2020-11-28T00:00:00"/>
    <n v="20"/>
    <n v="7478"/>
    <n v="255.28"/>
    <n v="159.41999999999999"/>
    <n v="1908983.84"/>
    <n v="95.86"/>
    <n v="1908.9838"/>
    <n v="1192142.76"/>
    <n v="1192.1428000000001"/>
    <n v="716841.08"/>
    <n v="0.62449075524913811"/>
    <n v="716.84109999999998"/>
    <x v="0"/>
  </r>
  <r>
    <s v="C5775"/>
    <s v="Australia y Oceanía"/>
    <s v="Kiribati"/>
    <s v="Snacks"/>
    <s v="Online"/>
    <s v="Alta"/>
    <d v="2021-03-26T00:00:00"/>
    <n v="3"/>
    <x v="5"/>
    <n v="577526652"/>
    <d v="2021-04-10T00:00:00"/>
    <n v="15"/>
    <n v="1825"/>
    <n v="152.58000000000001"/>
    <n v="97.44"/>
    <n v="278458.5"/>
    <n v="55.14"/>
    <n v="278.45850000000002"/>
    <n v="177828"/>
    <n v="177.828"/>
    <n v="100630.5"/>
    <n v="0.63861580810066843"/>
    <n v="100.6305"/>
    <x v="2"/>
  </r>
  <r>
    <s v="C3736"/>
    <s v="Centroamérica y Caribe"/>
    <s v="Honduras"/>
    <s v="Material de oficina"/>
    <s v="Offline"/>
    <s v="Baja"/>
    <d v="2020-09-18T00:00:00"/>
    <n v="9"/>
    <x v="3"/>
    <n v="373641431"/>
    <d v="2020-10-28T00:00:00"/>
    <n v="40"/>
    <n v="7657"/>
    <n v="651.21"/>
    <n v="524.96"/>
    <n v="4986314.97"/>
    <n v="126.25"/>
    <n v="4986.3149999999996"/>
    <n v="4019618.72"/>
    <n v="4019.6187"/>
    <n v="966696.25"/>
    <n v="0.80613012699436437"/>
    <n v="966.69629999999995"/>
    <x v="0"/>
  </r>
  <r>
    <s v="C9440"/>
    <s v="África"/>
    <s v="Israel"/>
    <s v="Cárnicos"/>
    <s v="Offline"/>
    <s v="Baja"/>
    <d v="2022-06-27T00:00:00"/>
    <n v="6"/>
    <x v="9"/>
    <n v="944031417"/>
    <d v="2022-08-12T00:00:00"/>
    <n v="46"/>
    <n v="8730"/>
    <n v="421.89"/>
    <n v="364.69"/>
    <n v="3683099.7"/>
    <n v="57.2"/>
    <n v="3683.0997000000002"/>
    <n v="3183743.7"/>
    <n v="3183.7437"/>
    <n v="499356"/>
    <n v="0.86441963544999889"/>
    <n v="499.35599999999999"/>
    <x v="1"/>
  </r>
  <r>
    <s v="C2465"/>
    <s v="Asia"/>
    <s v="Brunei"/>
    <s v="Bebida"/>
    <s v="Online"/>
    <s v="Baja"/>
    <d v="2021-07-27T00:00:00"/>
    <n v="7"/>
    <x v="6"/>
    <n v="246557939"/>
    <d v="2021-09-14T00:00:00"/>
    <n v="49"/>
    <n v="828"/>
    <n v="47.45"/>
    <n v="31.79"/>
    <n v="39288.6"/>
    <n v="15.66"/>
    <n v="39.288600000000002"/>
    <n v="26322.12"/>
    <n v="26.322099999999999"/>
    <n v="12966.48"/>
    <n v="0.66996838777660683"/>
    <n v="12.9665"/>
    <x v="2"/>
  </r>
  <r>
    <s v="C8093"/>
    <s v="África"/>
    <s v="Senegal"/>
    <s v="Material de oficina"/>
    <s v="Online"/>
    <s v="Baja"/>
    <d v="2020-07-09T00:00:00"/>
    <n v="7"/>
    <x v="6"/>
    <n v="809394824"/>
    <d v="2020-07-09T00:00:00"/>
    <n v="0"/>
    <n v="6770"/>
    <n v="651.21"/>
    <n v="524.96"/>
    <n v="4408691.7"/>
    <n v="126.25"/>
    <n v="4408.6917000000003"/>
    <n v="3553979.2"/>
    <n v="3553.9792000000002"/>
    <n v="854712.5"/>
    <n v="0.80613012699436437"/>
    <n v="854.71249999999998"/>
    <x v="0"/>
  </r>
  <r>
    <s v="C2810"/>
    <s v="Europa"/>
    <s v="Iceland"/>
    <s v="Verduras"/>
    <s v="Offline"/>
    <s v="Alta"/>
    <d v="2022-04-24T00:00:00"/>
    <n v="4"/>
    <x v="8"/>
    <n v="281028401"/>
    <d v="2022-05-14T00:00:00"/>
    <n v="20"/>
    <n v="1404"/>
    <n v="154.06"/>
    <n v="90.93"/>
    <n v="216300.24"/>
    <n v="63.13"/>
    <n v="216.30019999999999"/>
    <n v="127665.72"/>
    <n v="127.6657"/>
    <n v="88634.52"/>
    <n v="0.59022458782292619"/>
    <n v="88.634500000000003"/>
    <x v="1"/>
  </r>
  <r>
    <s v="C8802"/>
    <s v="Centroamérica y Caribe"/>
    <s v="Haiti"/>
    <s v="Material de oficina"/>
    <s v="Offline"/>
    <s v="Baja"/>
    <d v="2020-04-20T00:00:00"/>
    <n v="4"/>
    <x v="8"/>
    <n v="880257499"/>
    <d v="2020-05-01T00:00:00"/>
    <n v="11"/>
    <n v="6610"/>
    <n v="651.21"/>
    <n v="524.96"/>
    <n v="4304498.0999999996"/>
    <n v="126.25"/>
    <n v="4304.4980999999998"/>
    <n v="3469985.6"/>
    <n v="3469.9856"/>
    <n v="834512.5"/>
    <n v="0.80613012699436415"/>
    <n v="834.51250000000005"/>
    <x v="0"/>
  </r>
  <r>
    <s v="C2882"/>
    <s v="Europa"/>
    <s v="Italy"/>
    <s v="Cárnicos"/>
    <s v="Offline"/>
    <s v="Alta"/>
    <d v="2021-10-18T00:00:00"/>
    <n v="10"/>
    <x v="0"/>
    <n v="288260066"/>
    <d v="2021-11-10T00:00:00"/>
    <n v="23"/>
    <n v="1414"/>
    <n v="421.89"/>
    <n v="364.69"/>
    <n v="596552.46"/>
    <n v="57.2"/>
    <n v="596.55250000000001"/>
    <n v="515671.66"/>
    <n v="515.67169999999999"/>
    <n v="80880.800000000003"/>
    <n v="0.86441963544999878"/>
    <n v="80.880799999999994"/>
    <x v="2"/>
  </r>
  <r>
    <s v="C7361"/>
    <s v="Europa"/>
    <s v="Romania"/>
    <s v="Cereales"/>
    <s v="Online"/>
    <s v="Media"/>
    <d v="2022-08-12T00:00:00"/>
    <n v="8"/>
    <x v="10"/>
    <n v="736193692"/>
    <d v="2022-09-01T00:00:00"/>
    <n v="20"/>
    <n v="4928"/>
    <n v="205.7"/>
    <n v="117.11"/>
    <n v="1013689.6"/>
    <n v="88.59"/>
    <n v="1013.6896"/>
    <n v="577118.07999999996"/>
    <n v="577.11810000000003"/>
    <n v="436571.52"/>
    <n v="0.56932425862907143"/>
    <n v="436.57150000000001"/>
    <x v="1"/>
  </r>
  <r>
    <s v="C1900"/>
    <s v="Europa"/>
    <s v="Georgia"/>
    <s v="Cereales"/>
    <s v="Offline"/>
    <s v="Crítica"/>
    <d v="2022-10-30T00:00:00"/>
    <n v="10"/>
    <x v="0"/>
    <n v="190043151"/>
    <d v="2022-12-13T00:00:00"/>
    <n v="44"/>
    <n v="6846"/>
    <n v="205.7"/>
    <n v="117.11"/>
    <n v="1408222.2"/>
    <n v="88.59"/>
    <n v="1408.2221999999999"/>
    <n v="801735.06"/>
    <n v="801.73509999999999"/>
    <n v="606487.14"/>
    <n v="0.56932425862907143"/>
    <n v="606.48710000000005"/>
    <x v="1"/>
  </r>
  <r>
    <s v="C7701"/>
    <s v="Norteamérica"/>
    <s v="United States of America"/>
    <s v="Cárnicos"/>
    <s v="Offline"/>
    <s v="Media"/>
    <d v="2020-09-04T00:00:00"/>
    <n v="9"/>
    <x v="3"/>
    <n v="770169770"/>
    <d v="2020-09-18T00:00:00"/>
    <n v="14"/>
    <n v="9205"/>
    <n v="421.89"/>
    <n v="364.69"/>
    <n v="3883497.45"/>
    <n v="57.2"/>
    <n v="3883.4974000000002"/>
    <n v="3356971.45"/>
    <n v="3356.9715000000001"/>
    <n v="526526"/>
    <n v="0.86441963544999889"/>
    <n v="526.52599999999995"/>
    <x v="0"/>
  </r>
  <r>
    <s v="C1922"/>
    <s v="Europa"/>
    <s v="Bosnia and Herzegovina"/>
    <s v="Snacks"/>
    <s v="Online"/>
    <s v="Crítica"/>
    <d v="2021-05-08T00:00:00"/>
    <n v="5"/>
    <x v="7"/>
    <n v="192262303"/>
    <d v="2021-05-08T00:00:00"/>
    <n v="0"/>
    <n v="3543"/>
    <n v="152.58000000000001"/>
    <n v="97.44"/>
    <n v="540590.93999999994"/>
    <n v="55.14"/>
    <n v="540.59090000000003"/>
    <n v="345229.92"/>
    <n v="345.22989999999999"/>
    <n v="195361.02"/>
    <n v="0.63861580810066843"/>
    <n v="195.36099999999999"/>
    <x v="2"/>
  </r>
  <r>
    <s v="C9265"/>
    <s v="África"/>
    <s v="Mauritius "/>
    <s v="Cuidado personal"/>
    <s v="Offline"/>
    <s v="Media"/>
    <d v="2021-03-23T00:00:00"/>
    <n v="3"/>
    <x v="5"/>
    <n v="926513373"/>
    <d v="2021-03-23T00:00:00"/>
    <n v="0"/>
    <n v="4751"/>
    <n v="81.73"/>
    <n v="56.67"/>
    <n v="388299.23"/>
    <n v="25.06"/>
    <n v="388.29919999999998"/>
    <n v="269239.17"/>
    <n v="269.23919999999998"/>
    <n v="119060.06"/>
    <n v="0.69338064358252782"/>
    <n v="119.06010000000001"/>
    <x v="2"/>
  </r>
  <r>
    <s v="C2716"/>
    <s v="Norteamérica"/>
    <s v="Greenland"/>
    <s v="Cárnicos"/>
    <s v="Online"/>
    <s v="Media"/>
    <d v="2021-05-23T00:00:00"/>
    <n v="5"/>
    <x v="7"/>
    <n v="271611917"/>
    <d v="2021-06-09T00:00:00"/>
    <n v="17"/>
    <n v="4857"/>
    <n v="421.89"/>
    <n v="364.69"/>
    <n v="2049119.73"/>
    <n v="57.2"/>
    <n v="2049.1197000000002"/>
    <n v="1771299.33"/>
    <n v="1771.2992999999999"/>
    <n v="277820.40000000002"/>
    <n v="0.86441963544999889"/>
    <n v="277.82040000000001"/>
    <x v="2"/>
  </r>
  <r>
    <s v="C7023"/>
    <s v="Europa"/>
    <s v="Belgium"/>
    <s v="Ropa"/>
    <s v="Offline"/>
    <s v="Media"/>
    <d v="2021-02-12T00:00:00"/>
    <n v="2"/>
    <x v="4"/>
    <n v="702359235"/>
    <d v="2021-03-01T00:00:00"/>
    <n v="17"/>
    <n v="2560"/>
    <n v="109.28"/>
    <n v="35.840000000000003"/>
    <n v="279756.79999999999"/>
    <n v="73.44"/>
    <n v="279.7568"/>
    <n v="91750.399999999994"/>
    <n v="91.750399999999999"/>
    <n v="188006.39999999999"/>
    <n v="0.32796486090775995"/>
    <n v="188.00640000000001"/>
    <x v="2"/>
  </r>
  <r>
    <s v="C6427"/>
    <s v="Europa"/>
    <s v="Luxembourg"/>
    <s v="Verduras"/>
    <s v="Online"/>
    <s v="Media"/>
    <d v="2020-12-09T00:00:00"/>
    <n v="12"/>
    <x v="11"/>
    <n v="642793166"/>
    <d v="2021-01-19T00:00:00"/>
    <n v="41"/>
    <n v="5637"/>
    <n v="154.06"/>
    <n v="90.93"/>
    <n v="868436.22"/>
    <n v="63.13"/>
    <n v="868.43619999999999"/>
    <n v="512572.41"/>
    <n v="512.57240000000002"/>
    <n v="355863.81"/>
    <n v="0.59022458782292619"/>
    <n v="355.86380000000003"/>
    <x v="0"/>
  </r>
  <r>
    <s v="C5036"/>
    <s v="África"/>
    <s v="Sudan"/>
    <s v="Material de oficina"/>
    <s v="Online"/>
    <s v="Baja"/>
    <d v="2021-07-28T00:00:00"/>
    <n v="7"/>
    <x v="6"/>
    <n v="503644883"/>
    <d v="2021-08-09T00:00:00"/>
    <n v="12"/>
    <n v="8568"/>
    <n v="651.21"/>
    <n v="524.96"/>
    <n v="5579567.2800000003"/>
    <n v="126.25"/>
    <n v="5579.5672999999997"/>
    <n v="4497857.28"/>
    <n v="4497.8572999999997"/>
    <n v="1081710"/>
    <n v="0.80613012699436437"/>
    <n v="1081.71"/>
    <x v="2"/>
  </r>
  <r>
    <s v="C3380"/>
    <s v="África"/>
    <s v="Cote d'Ivoire"/>
    <s v="Cuidado personal"/>
    <s v="Online"/>
    <s v="Alta"/>
    <d v="2020-07-31T00:00:00"/>
    <n v="7"/>
    <x v="6"/>
    <n v="338088214"/>
    <d v="2020-09-18T00:00:00"/>
    <n v="49"/>
    <n v="6670"/>
    <n v="81.73"/>
    <n v="56.67"/>
    <n v="545139.1"/>
    <n v="25.06"/>
    <n v="545.13909999999998"/>
    <n v="377988.9"/>
    <n v="377.9889"/>
    <n v="167150.20000000001"/>
    <n v="0.69338064358252782"/>
    <n v="167.15020000000001"/>
    <x v="0"/>
  </r>
  <r>
    <s v="C7196"/>
    <s v="África"/>
    <s v="Rwanda"/>
    <s v="Cereales"/>
    <s v="Offline"/>
    <s v="Media"/>
    <d v="2021-08-24T00:00:00"/>
    <n v="8"/>
    <x v="10"/>
    <n v="719609487"/>
    <d v="2021-09-21T00:00:00"/>
    <n v="28"/>
    <n v="7293"/>
    <n v="205.7"/>
    <n v="117.11"/>
    <n v="1500170.1"/>
    <n v="88.59"/>
    <n v="1500.1701"/>
    <n v="854083.23"/>
    <n v="854.08320000000003"/>
    <n v="646086.87"/>
    <n v="0.56932425862907154"/>
    <n v="646.08690000000001"/>
    <x v="2"/>
  </r>
  <r>
    <s v="C4920"/>
    <s v="Norteamérica"/>
    <s v="Mexico"/>
    <s v="Verduras"/>
    <s v="Online"/>
    <s v="Media"/>
    <d v="2021-09-14T00:00:00"/>
    <n v="9"/>
    <x v="3"/>
    <n v="492007529"/>
    <d v="2021-10-04T00:00:00"/>
    <n v="20"/>
    <n v="4816"/>
    <n v="154.06"/>
    <n v="90.93"/>
    <n v="741952.96"/>
    <n v="63.13"/>
    <n v="741.95299999999997"/>
    <n v="437918.88"/>
    <n v="437.91890000000001"/>
    <n v="304034.08"/>
    <n v="0.59022458782292619"/>
    <n v="304.03410000000002"/>
    <x v="2"/>
  </r>
  <r>
    <s v="C8193"/>
    <s v="Australia y Oceanía"/>
    <s v="Tuvalu"/>
    <s v="Verduras"/>
    <s v="Offline"/>
    <s v="Crítica"/>
    <d v="2020-12-12T00:00:00"/>
    <n v="12"/>
    <x v="11"/>
    <n v="819393670"/>
    <d v="2020-12-16T00:00:00"/>
    <n v="4"/>
    <n v="5651"/>
    <n v="154.06"/>
    <n v="90.93"/>
    <n v="870593.06"/>
    <n v="63.13"/>
    <n v="870.59310000000005"/>
    <n v="513845.43"/>
    <n v="513.84540000000004"/>
    <n v="356747.63"/>
    <n v="0.59022458782292619"/>
    <n v="356.74759999999998"/>
    <x v="0"/>
  </r>
  <r>
    <s v="C2361"/>
    <s v="África"/>
    <s v="Guinea-Bissau"/>
    <s v="Frutas"/>
    <s v="Offline"/>
    <s v="Crítica"/>
    <d v="2021-05-31T00:00:00"/>
    <n v="5"/>
    <x v="7"/>
    <n v="236191737"/>
    <d v="2021-06-01T00:00:00"/>
    <n v="1"/>
    <n v="3239"/>
    <n v="9.33"/>
    <n v="6.92"/>
    <n v="30219.87"/>
    <n v="2.41"/>
    <n v="30.219899999999999"/>
    <n v="22413.88"/>
    <n v="22.413900000000002"/>
    <n v="7805.99"/>
    <n v="0.74169346195069674"/>
    <n v="7.806"/>
    <x v="2"/>
  </r>
  <r>
    <s v="C4971"/>
    <s v="Europa"/>
    <s v="Greece"/>
    <s v="Cereales"/>
    <s v="Online"/>
    <s v="Crítica"/>
    <d v="2022-08-31T00:00:00"/>
    <n v="8"/>
    <x v="10"/>
    <n v="497138059"/>
    <d v="2022-10-12T00:00:00"/>
    <n v="42"/>
    <n v="3054"/>
    <n v="205.7"/>
    <n v="117.11"/>
    <n v="628207.80000000005"/>
    <n v="88.59"/>
    <n v="628.20780000000002"/>
    <n v="357653.94"/>
    <n v="357.65390000000002"/>
    <n v="270553.86"/>
    <n v="0.56932425862907154"/>
    <n v="270.5539"/>
    <x v="1"/>
  </r>
  <r>
    <s v="C7272"/>
    <s v="Centroamérica y Caribe"/>
    <s v="Haiti"/>
    <s v="Bebida"/>
    <s v="Online"/>
    <s v="Baja"/>
    <d v="2020-05-23T00:00:00"/>
    <n v="5"/>
    <x v="7"/>
    <n v="727281463"/>
    <d v="2020-07-11T00:00:00"/>
    <n v="49"/>
    <n v="7601"/>
    <n v="47.45"/>
    <n v="31.79"/>
    <n v="360667.45"/>
    <n v="15.66"/>
    <n v="360.66750000000002"/>
    <n v="241635.79"/>
    <n v="241.63579999999999"/>
    <n v="119031.66"/>
    <n v="0.66996838777660683"/>
    <n v="119.0317"/>
    <x v="0"/>
  </r>
  <r>
    <s v="C5719"/>
    <s v="África"/>
    <s v="Yemen"/>
    <s v="Cárnicos"/>
    <s v="Online"/>
    <s v="Media"/>
    <d v="2022-02-11T00:00:00"/>
    <n v="2"/>
    <x v="4"/>
    <n v="571983277"/>
    <d v="2022-02-14T00:00:00"/>
    <n v="3"/>
    <n v="1417"/>
    <n v="421.89"/>
    <n v="364.69"/>
    <n v="597818.13"/>
    <n v="57.2"/>
    <n v="597.81809999999996"/>
    <n v="516765.73"/>
    <n v="516.76570000000004"/>
    <n v="81052.399999999994"/>
    <n v="0.86441963544999878"/>
    <n v="81.052400000000006"/>
    <x v="1"/>
  </r>
  <r>
    <s v="C2880"/>
    <s v="África"/>
    <s v="Tunisia "/>
    <s v="Alimento infantil"/>
    <s v="Offline"/>
    <s v="Media"/>
    <d v="2021-01-18T00:00:00"/>
    <n v="1"/>
    <x v="1"/>
    <n v="288069951"/>
    <d v="2021-02-03T00:00:00"/>
    <n v="16"/>
    <n v="5155"/>
    <n v="255.28"/>
    <n v="159.41999999999999"/>
    <n v="1315968.3999999999"/>
    <n v="95.86"/>
    <n v="1315.9684"/>
    <n v="821810.1"/>
    <n v="821.81010000000003"/>
    <n v="494158.3"/>
    <n v="0.62449075524913811"/>
    <n v="494.1583"/>
    <x v="2"/>
  </r>
  <r>
    <s v="C7017"/>
    <s v="Asia"/>
    <s v="India"/>
    <s v="Verduras"/>
    <s v="Online"/>
    <s v="Media"/>
    <d v="2022-06-14T00:00:00"/>
    <n v="6"/>
    <x v="9"/>
    <n v="701739966"/>
    <d v="2022-07-16T00:00:00"/>
    <n v="32"/>
    <n v="9305"/>
    <n v="154.06"/>
    <n v="90.93"/>
    <n v="1433528.3"/>
    <n v="63.13"/>
    <n v="1433.5282999999999"/>
    <n v="846103.65"/>
    <n v="846.1037"/>
    <n v="587424.65"/>
    <n v="0.59022458782292619"/>
    <n v="587.42470000000003"/>
    <x v="1"/>
  </r>
  <r>
    <s v="C9233"/>
    <s v="África"/>
    <s v="Morocco"/>
    <s v="Snacks"/>
    <s v="Offline"/>
    <s v="Alta"/>
    <d v="2021-11-23T00:00:00"/>
    <n v="11"/>
    <x v="2"/>
    <n v="923389995"/>
    <d v="2022-01-09T00:00:00"/>
    <n v="47"/>
    <n v="474"/>
    <n v="152.58000000000001"/>
    <n v="97.44"/>
    <n v="72322.92"/>
    <n v="55.14"/>
    <n v="72.322900000000004"/>
    <n v="46186.559999999998"/>
    <n v="46.186599999999999"/>
    <n v="26136.36"/>
    <n v="0.63861580810066843"/>
    <n v="26.136399999999998"/>
    <x v="2"/>
  </r>
  <r>
    <s v="C6685"/>
    <s v="África"/>
    <s v="Lebanon"/>
    <s v="Ropa"/>
    <s v="Online"/>
    <s v="Baja"/>
    <d v="2021-11-25T00:00:00"/>
    <n v="11"/>
    <x v="2"/>
    <n v="668508040"/>
    <d v="2021-12-25T00:00:00"/>
    <n v="30"/>
    <n v="5240"/>
    <n v="109.28"/>
    <n v="35.840000000000003"/>
    <n v="572627.19999999995"/>
    <n v="73.44"/>
    <n v="572.62720000000002"/>
    <n v="187801.60000000001"/>
    <n v="187.80160000000001"/>
    <n v="384825.59999999998"/>
    <n v="0.32796486090775995"/>
    <n v="384.82560000000001"/>
    <x v="2"/>
  </r>
  <r>
    <s v="C3001"/>
    <s v="Australia y Oceanía"/>
    <s v="Federated States of Micronesia"/>
    <s v="Material de oficina"/>
    <s v="Offline"/>
    <s v="Alta"/>
    <d v="2020-02-27T00:00:00"/>
    <n v="2"/>
    <x v="4"/>
    <n v="300184953"/>
    <d v="2020-02-29T00:00:00"/>
    <n v="2"/>
    <n v="253"/>
    <n v="651.21"/>
    <n v="524.96"/>
    <n v="164756.13"/>
    <n v="126.25"/>
    <n v="164.7561"/>
    <n v="132814.88"/>
    <n v="132.81489999999999"/>
    <n v="31941.25"/>
    <n v="0.80613012699436437"/>
    <n v="31.941299999999998"/>
    <x v="0"/>
  </r>
  <r>
    <s v="C4187"/>
    <s v="Europa"/>
    <s v="Macedonia"/>
    <s v="Frutas"/>
    <s v="Online"/>
    <s v="Baja"/>
    <d v="2021-01-03T00:00:00"/>
    <n v="1"/>
    <x v="1"/>
    <n v="418734729"/>
    <d v="2021-01-06T00:00:00"/>
    <n v="3"/>
    <n v="1766"/>
    <n v="9.33"/>
    <n v="6.92"/>
    <n v="16476.78"/>
    <n v="2.41"/>
    <n v="16.476800000000001"/>
    <n v="12220.72"/>
    <n v="12.220700000000001"/>
    <n v="4256.0600000000004"/>
    <n v="0.74169346195069674"/>
    <n v="4.2561"/>
    <x v="2"/>
  </r>
  <r>
    <s v="C9226"/>
    <s v="África"/>
    <s v="Ghana"/>
    <s v="Cosméticos"/>
    <s v="Online"/>
    <s v="Media"/>
    <d v="2020-04-11T00:00:00"/>
    <n v="4"/>
    <x v="8"/>
    <n v="922643697"/>
    <d v="2020-05-07T00:00:00"/>
    <n v="26"/>
    <n v="9628"/>
    <n v="437.2"/>
    <n v="263.33"/>
    <n v="4209361.5999999996"/>
    <n v="173.87"/>
    <n v="4209.3616000000002"/>
    <n v="2535341.2400000002"/>
    <n v="2535.3411999999998"/>
    <n v="1674020.36"/>
    <n v="0.60231015553522416"/>
    <n v="1674.0204000000001"/>
    <x v="0"/>
  </r>
  <r>
    <s v="C8807"/>
    <s v="Norteamérica"/>
    <s v="Greenland"/>
    <s v="Material de oficina"/>
    <s v="Offline"/>
    <s v="Alta"/>
    <d v="2021-04-30T00:00:00"/>
    <n v="4"/>
    <x v="8"/>
    <n v="880710685"/>
    <d v="2021-06-19T00:00:00"/>
    <n v="50"/>
    <n v="718"/>
    <n v="651.21"/>
    <n v="524.96"/>
    <n v="467568.78"/>
    <n v="126.25"/>
    <n v="467.56880000000001"/>
    <n v="376921.28"/>
    <n v="376.92129999999997"/>
    <n v="90647.5"/>
    <n v="0.80613012699436437"/>
    <n v="90.647499999999994"/>
    <x v="2"/>
  </r>
  <r>
    <s v="C7820"/>
    <s v="África"/>
    <s v="Bahrain"/>
    <s v="Doméstico"/>
    <s v="Online"/>
    <s v="Baja"/>
    <d v="2022-03-20T00:00:00"/>
    <n v="3"/>
    <x v="5"/>
    <n v="782047021"/>
    <d v="2022-04-06T00:00:00"/>
    <n v="17"/>
    <n v="3947"/>
    <n v="668.27"/>
    <n v="502.54"/>
    <n v="2637661.69"/>
    <n v="165.73"/>
    <n v="2637.6617000000001"/>
    <n v="1983525.38"/>
    <n v="1983.5254"/>
    <n v="654136.31000000006"/>
    <n v="0.75200143654510909"/>
    <n v="654.13630000000001"/>
    <x v="1"/>
  </r>
  <r>
    <s v="C2860"/>
    <s v="Europa"/>
    <s v="Serbia"/>
    <s v="Alimento infantil"/>
    <s v="Offline"/>
    <s v="Crítica"/>
    <d v="2022-10-29T00:00:00"/>
    <n v="10"/>
    <x v="0"/>
    <n v="286076533"/>
    <d v="2022-11-10T00:00:00"/>
    <n v="12"/>
    <n v="5258"/>
    <n v="255.28"/>
    <n v="159.41999999999999"/>
    <n v="1342262.24"/>
    <n v="95.86"/>
    <n v="1342.2621999999999"/>
    <n v="838230.36"/>
    <n v="838.23040000000003"/>
    <n v="504031.88"/>
    <n v="0.62449075524913822"/>
    <n v="504.03190000000001"/>
    <x v="1"/>
  </r>
  <r>
    <s v="C6914"/>
    <s v="Europa"/>
    <s v="Monaco"/>
    <s v="Cárnicos"/>
    <s v="Online"/>
    <s v="Alta"/>
    <d v="2020-06-19T00:00:00"/>
    <n v="6"/>
    <x v="9"/>
    <n v="691472899"/>
    <d v="2020-08-07T00:00:00"/>
    <n v="49"/>
    <n v="1052"/>
    <n v="421.89"/>
    <n v="364.69"/>
    <n v="443828.28"/>
    <n v="57.2"/>
    <n v="443.82830000000001"/>
    <n v="383653.88"/>
    <n v="383.65390000000002"/>
    <n v="60174.400000000001"/>
    <n v="0.864419635449999"/>
    <n v="60.174399999999999"/>
    <x v="0"/>
  </r>
  <r>
    <s v="C8132"/>
    <s v="África"/>
    <s v="Iran"/>
    <s v="Alimento infantil"/>
    <s v="Online"/>
    <s v="Alta"/>
    <d v="2022-02-18T00:00:00"/>
    <n v="2"/>
    <x v="4"/>
    <n v="813249909"/>
    <d v="2022-03-10T00:00:00"/>
    <n v="20"/>
    <n v="7575"/>
    <n v="255.28"/>
    <n v="159.41999999999999"/>
    <n v="1933746"/>
    <n v="95.86"/>
    <n v="1933.7460000000001"/>
    <n v="1207606.5"/>
    <n v="1207.6065000000001"/>
    <n v="726139.5"/>
    <n v="0.62449075524913822"/>
    <n v="726.1395"/>
    <x v="1"/>
  </r>
  <r>
    <s v="C1483"/>
    <s v="Centroamérica y Caribe"/>
    <s v="Saint Kitts and Nevis "/>
    <s v="Cárnicos"/>
    <s v="Online"/>
    <s v="Crítica"/>
    <d v="2020-01-17T00:00:00"/>
    <n v="1"/>
    <x v="1"/>
    <n v="148330724"/>
    <d v="2020-02-07T00:00:00"/>
    <n v="21"/>
    <n v="3212"/>
    <n v="421.89"/>
    <n v="364.69"/>
    <n v="1355110.68"/>
    <n v="57.2"/>
    <n v="1355.1107"/>
    <n v="1171384.28"/>
    <n v="1171.3842999999999"/>
    <n v="183726.4"/>
    <n v="0.86441963544999878"/>
    <n v="183.72640000000001"/>
    <x v="0"/>
  </r>
  <r>
    <s v="C3539"/>
    <s v="Europa"/>
    <s v="Bulgaria"/>
    <s v="Frutas"/>
    <s v="Online"/>
    <s v="Baja"/>
    <d v="2021-11-27T00:00:00"/>
    <n v="11"/>
    <x v="2"/>
    <n v="353919684"/>
    <d v="2022-01-01T00:00:00"/>
    <n v="35"/>
    <n v="1554"/>
    <n v="9.33"/>
    <n v="6.92"/>
    <n v="14498.82"/>
    <n v="2.41"/>
    <n v="14.498799999999999"/>
    <n v="10753.68"/>
    <n v="10.7537"/>
    <n v="3745.14"/>
    <n v="0.74169346195069674"/>
    <n v="3.7450999999999999"/>
    <x v="2"/>
  </r>
  <r>
    <s v="C3492"/>
    <s v="África"/>
    <s v="Namibia"/>
    <s v="Verduras"/>
    <s v="Offline"/>
    <s v="Baja"/>
    <d v="2022-01-23T00:00:00"/>
    <n v="1"/>
    <x v="1"/>
    <n v="349251353"/>
    <d v="2022-02-03T00:00:00"/>
    <n v="11"/>
    <n v="91"/>
    <n v="154.06"/>
    <n v="90.93"/>
    <n v="14019.46"/>
    <n v="63.13"/>
    <n v="14.019500000000001"/>
    <n v="8274.6299999999992"/>
    <n v="8.2745999999999995"/>
    <n v="5744.83"/>
    <n v="0.59022458782292608"/>
    <n v="5.7447999999999997"/>
    <x v="1"/>
  </r>
  <r>
    <s v="C2031"/>
    <s v="Europa"/>
    <s v="San Marino"/>
    <s v="Bebida"/>
    <s v="Online"/>
    <s v="Media"/>
    <d v="2021-03-31T00:00:00"/>
    <n v="3"/>
    <x v="5"/>
    <n v="203154218"/>
    <d v="2021-04-13T00:00:00"/>
    <n v="13"/>
    <n v="6702"/>
    <n v="47.45"/>
    <n v="31.79"/>
    <n v="318009.90000000002"/>
    <n v="15.66"/>
    <n v="318.00990000000002"/>
    <n v="213056.58"/>
    <n v="213.0566"/>
    <n v="104953.32"/>
    <n v="0.66996838777660694"/>
    <n v="104.9533"/>
    <x v="2"/>
  </r>
  <r>
    <s v="C1211"/>
    <s v="Centroamérica y Caribe"/>
    <s v="The Bahamas"/>
    <s v="Bebida"/>
    <s v="Offline"/>
    <s v="Baja"/>
    <d v="2022-07-08T00:00:00"/>
    <n v="7"/>
    <x v="6"/>
    <n v="121176040"/>
    <d v="2022-07-23T00:00:00"/>
    <n v="15"/>
    <n v="7538"/>
    <n v="47.45"/>
    <n v="31.79"/>
    <n v="357678.1"/>
    <n v="15.66"/>
    <n v="357.67809999999997"/>
    <n v="239633.02"/>
    <n v="239.63300000000001"/>
    <n v="118045.08"/>
    <n v="0.66996838777660683"/>
    <n v="118.04510000000001"/>
    <x v="1"/>
  </r>
  <r>
    <s v="C5361"/>
    <s v="África"/>
    <s v="Lebanon"/>
    <s v="Alimento infantil"/>
    <s v="Online"/>
    <s v="Baja"/>
    <d v="2020-03-07T00:00:00"/>
    <n v="3"/>
    <x v="5"/>
    <n v="536178147"/>
    <d v="2020-03-27T00:00:00"/>
    <n v="20"/>
    <n v="5884"/>
    <n v="255.28"/>
    <n v="159.41999999999999"/>
    <n v="1502067.52"/>
    <n v="95.86"/>
    <n v="1502.0675000000001"/>
    <n v="938027.28"/>
    <n v="938.02729999999997"/>
    <n v="564040.24"/>
    <n v="0.62449075524913811"/>
    <n v="564.04020000000003"/>
    <x v="0"/>
  </r>
  <r>
    <s v="C1513"/>
    <s v="Australia y Oceanía"/>
    <s v="Australia"/>
    <s v="Verduras"/>
    <s v="Online"/>
    <s v="Alta"/>
    <d v="2021-10-21T00:00:00"/>
    <n v="10"/>
    <x v="0"/>
    <n v="151334369"/>
    <d v="2021-11-07T00:00:00"/>
    <n v="17"/>
    <n v="2058"/>
    <n v="154.06"/>
    <n v="90.93"/>
    <n v="317055.48"/>
    <n v="63.13"/>
    <n v="317.05549999999999"/>
    <n v="187133.94"/>
    <n v="187.13390000000001"/>
    <n v="129921.54"/>
    <n v="0.59022458782292619"/>
    <n v="129.92150000000001"/>
    <x v="2"/>
  </r>
  <r>
    <s v="C8901"/>
    <s v="Asia"/>
    <s v="Tajikistan"/>
    <s v="Cuidado personal"/>
    <s v="Online"/>
    <s v="Baja"/>
    <d v="2021-01-23T00:00:00"/>
    <n v="1"/>
    <x v="1"/>
    <n v="890131032"/>
    <d v="2021-02-05T00:00:00"/>
    <n v="13"/>
    <n v="8408"/>
    <n v="81.73"/>
    <n v="56.67"/>
    <n v="687185.84"/>
    <n v="25.06"/>
    <n v="687.18579999999997"/>
    <n v="476481.36"/>
    <n v="476.48140000000001"/>
    <n v="210704.48"/>
    <n v="0.69338064358252771"/>
    <n v="210.7045"/>
    <x v="2"/>
  </r>
  <r>
    <s v="C2463"/>
    <s v="Centroamérica y Caribe"/>
    <s v="El Salvador"/>
    <s v="Doméstico"/>
    <s v="Online"/>
    <s v="Alta"/>
    <d v="2022-01-14T00:00:00"/>
    <n v="1"/>
    <x v="1"/>
    <n v="246366965"/>
    <d v="2022-03-05T00:00:00"/>
    <n v="50"/>
    <n v="4315"/>
    <n v="668.27"/>
    <n v="502.54"/>
    <n v="2883585.05"/>
    <n v="165.73"/>
    <n v="2883.585"/>
    <n v="2168460.1"/>
    <n v="2168.4600999999998"/>
    <n v="715124.95"/>
    <n v="0.7520014365451092"/>
    <n v="715.12490000000003"/>
    <x v="1"/>
  </r>
  <r>
    <s v="C7341"/>
    <s v="Asia"/>
    <s v="Indonesia"/>
    <s v="Cereales"/>
    <s v="Online"/>
    <s v="Baja"/>
    <d v="2020-08-21T00:00:00"/>
    <n v="8"/>
    <x v="10"/>
    <n v="734153497"/>
    <d v="2020-09-22T00:00:00"/>
    <n v="32"/>
    <n v="1189"/>
    <n v="205.7"/>
    <n v="117.11"/>
    <n v="244577.3"/>
    <n v="88.59"/>
    <n v="244.57730000000001"/>
    <n v="139243.79"/>
    <n v="139.24379999999999"/>
    <n v="105333.51"/>
    <n v="0.56932425862907154"/>
    <n v="105.3335"/>
    <x v="0"/>
  </r>
  <r>
    <s v="C4379"/>
    <s v="Europa"/>
    <s v="Sweden"/>
    <s v="Cuidado personal"/>
    <s v="Offline"/>
    <s v="Media"/>
    <d v="2020-04-27T00:00:00"/>
    <n v="4"/>
    <x v="8"/>
    <n v="437914454"/>
    <d v="2020-05-02T00:00:00"/>
    <n v="5"/>
    <n v="7473"/>
    <n v="81.73"/>
    <n v="56.67"/>
    <n v="610768.29"/>
    <n v="25.06"/>
    <n v="610.76829999999995"/>
    <n v="423494.91"/>
    <n v="423.49489999999997"/>
    <n v="187273.38"/>
    <n v="0.69338064358252771"/>
    <n v="187.27340000000001"/>
    <x v="0"/>
  </r>
  <r>
    <s v="C6623"/>
    <s v="Australia y Oceanía"/>
    <s v="Tonga"/>
    <s v="Doméstico"/>
    <s v="Offline"/>
    <s v="Alta"/>
    <d v="2022-02-01T00:00:00"/>
    <n v="2"/>
    <x v="4"/>
    <n v="662386167"/>
    <d v="2022-03-01T00:00:00"/>
    <n v="28"/>
    <n v="3641"/>
    <n v="668.27"/>
    <n v="502.54"/>
    <n v="2433171.0699999998"/>
    <n v="165.73"/>
    <n v="2433.1711"/>
    <n v="1829748.14"/>
    <n v="1829.7481"/>
    <n v="603422.93000000005"/>
    <n v="0.75200143654510909"/>
    <n v="603.42290000000003"/>
    <x v="1"/>
  </r>
  <r>
    <s v="C9826"/>
    <s v="África"/>
    <s v="Mozambique"/>
    <s v="Ropa"/>
    <s v="Online"/>
    <s v="Media"/>
    <d v="2020-03-12T00:00:00"/>
    <n v="3"/>
    <x v="5"/>
    <n v="982617461"/>
    <d v="2020-04-25T00:00:00"/>
    <n v="44"/>
    <n v="7198"/>
    <n v="109.28"/>
    <n v="35.840000000000003"/>
    <n v="786597.44"/>
    <n v="73.44"/>
    <n v="786.59739999999999"/>
    <n v="257976.32000000001"/>
    <n v="257.97629999999998"/>
    <n v="528621.12"/>
    <n v="0.32796486090775995"/>
    <n v="528.62109999999996"/>
    <x v="0"/>
  </r>
  <r>
    <s v="C5939"/>
    <s v="Europa"/>
    <s v="Andorra"/>
    <s v="Cosméticos"/>
    <s v="Online"/>
    <s v="Crítica"/>
    <d v="2020-09-25T00:00:00"/>
    <n v="9"/>
    <x v="3"/>
    <n v="593969666"/>
    <d v="2020-10-08T00:00:00"/>
    <n v="13"/>
    <n v="7678"/>
    <n v="437.2"/>
    <n v="263.33"/>
    <n v="3356821.6"/>
    <n v="173.87"/>
    <n v="3356.8216000000002"/>
    <n v="2021847.74"/>
    <n v="2021.8477"/>
    <n v="1334973.8600000001"/>
    <n v="0.60231015553522405"/>
    <n v="1334.9739"/>
    <x v="0"/>
  </r>
  <r>
    <s v="C5621"/>
    <s v="Australia y Oceanía"/>
    <s v="Solomon Islands"/>
    <s v="Verduras"/>
    <s v="Online"/>
    <s v="Alta"/>
    <d v="2020-03-13T00:00:00"/>
    <n v="3"/>
    <x v="5"/>
    <n v="562116611"/>
    <d v="2020-04-16T00:00:00"/>
    <n v="34"/>
    <n v="1651"/>
    <n v="154.06"/>
    <n v="90.93"/>
    <n v="254353.06"/>
    <n v="63.13"/>
    <n v="254.35310000000001"/>
    <n v="150125.43"/>
    <n v="150.12540000000001"/>
    <n v="104227.63"/>
    <n v="0.59022458782292619"/>
    <n v="104.2276"/>
    <x v="0"/>
  </r>
  <r>
    <s v="C6730"/>
    <s v="Europa"/>
    <s v="Romania"/>
    <s v="Verduras"/>
    <s v="Offline"/>
    <s v="Media"/>
    <d v="2021-03-11T00:00:00"/>
    <n v="3"/>
    <x v="5"/>
    <n v="673044621"/>
    <d v="2021-03-26T00:00:00"/>
    <n v="15"/>
    <n v="7715"/>
    <n v="154.06"/>
    <n v="90.93"/>
    <n v="1188572.8999999999"/>
    <n v="63.13"/>
    <n v="1188.5728999999999"/>
    <n v="701524.95"/>
    <n v="701.52499999999998"/>
    <n v="487047.95"/>
    <n v="0.59022458782292631"/>
    <n v="487.04790000000003"/>
    <x v="2"/>
  </r>
  <r>
    <s v="C7830"/>
    <s v="Centroamérica y Caribe"/>
    <s v="Saint Vincent and the Grenadines"/>
    <s v="Material de oficina"/>
    <s v="Offline"/>
    <s v="Alta"/>
    <d v="2022-06-10T00:00:00"/>
    <n v="6"/>
    <x v="9"/>
    <n v="783052527"/>
    <d v="2022-06-17T00:00:00"/>
    <n v="7"/>
    <n v="1499"/>
    <n v="651.21"/>
    <n v="524.96"/>
    <n v="976163.79"/>
    <n v="126.25"/>
    <n v="976.16380000000004"/>
    <n v="786915.04"/>
    <n v="786.91499999999996"/>
    <n v="189248.75"/>
    <n v="0.80613012699436437"/>
    <n v="189.24879999999999"/>
    <x v="1"/>
  </r>
  <r>
    <s v="C7770"/>
    <s v="África"/>
    <s v="The Gambia"/>
    <s v="Doméstico"/>
    <s v="Offline"/>
    <s v="Baja"/>
    <d v="2021-03-04T00:00:00"/>
    <n v="3"/>
    <x v="5"/>
    <n v="777065837"/>
    <d v="2021-03-12T00:00:00"/>
    <n v="8"/>
    <n v="9904"/>
    <n v="668.27"/>
    <n v="502.54"/>
    <n v="6618546.0800000001"/>
    <n v="165.73"/>
    <n v="6618.5460999999996"/>
    <n v="4977156.16"/>
    <n v="4977.1562000000004"/>
    <n v="1641389.92"/>
    <n v="0.75200143654510909"/>
    <n v="1641.3898999999999"/>
    <x v="2"/>
  </r>
  <r>
    <s v="C2752"/>
    <s v="Australia y Oceanía"/>
    <s v="Samoa "/>
    <s v="Snacks"/>
    <s v="Offline"/>
    <s v="Baja"/>
    <d v="2020-12-19T00:00:00"/>
    <n v="12"/>
    <x v="11"/>
    <n v="275231397"/>
    <d v="2021-01-21T00:00:00"/>
    <n v="33"/>
    <n v="5941"/>
    <n v="152.58000000000001"/>
    <n v="97.44"/>
    <n v="906477.78"/>
    <n v="55.14"/>
    <n v="906.4778"/>
    <n v="578891.04"/>
    <n v="578.89099999999996"/>
    <n v="327586.74"/>
    <n v="0.63861580810066854"/>
    <n v="327.58670000000001"/>
    <x v="0"/>
  </r>
  <r>
    <s v="C8007"/>
    <s v="Europa"/>
    <s v="Serbia"/>
    <s v="Ropa"/>
    <s v="Offline"/>
    <s v="Media"/>
    <d v="2022-10-15T00:00:00"/>
    <n v="10"/>
    <x v="0"/>
    <n v="800797164"/>
    <d v="2022-12-01T00:00:00"/>
    <n v="47"/>
    <n v="2531"/>
    <n v="109.28"/>
    <n v="35.840000000000003"/>
    <n v="276587.68"/>
    <n v="73.44"/>
    <n v="276.58769999999998"/>
    <n v="90711.039999999994"/>
    <n v="90.710999999999999"/>
    <n v="185876.64"/>
    <n v="0.32796486090775995"/>
    <n v="185.8766"/>
    <x v="1"/>
  </r>
  <r>
    <s v="C3116"/>
    <s v="Centroamérica y Caribe"/>
    <s v="Saint Vincent and the Grenadines"/>
    <s v="Cosméticos"/>
    <s v="Online"/>
    <s v="Alta"/>
    <d v="2021-08-25T00:00:00"/>
    <n v="8"/>
    <x v="10"/>
    <n v="311624467"/>
    <d v="2021-09-08T00:00:00"/>
    <n v="14"/>
    <n v="5460"/>
    <n v="437.2"/>
    <n v="263.33"/>
    <n v="2387112"/>
    <n v="173.87"/>
    <n v="2387.1120000000001"/>
    <n v="1437781.8"/>
    <n v="1437.7818"/>
    <n v="949330.2"/>
    <n v="0.60231015553522405"/>
    <n v="949.33019999999999"/>
    <x v="2"/>
  </r>
  <r>
    <s v="C6220"/>
    <s v="Australia y Oceanía"/>
    <s v="Australia"/>
    <s v="Verduras"/>
    <s v="Offline"/>
    <s v="Alta"/>
    <d v="2021-02-22T00:00:00"/>
    <n v="2"/>
    <x v="4"/>
    <n v="622071492"/>
    <d v="2021-04-03T00:00:00"/>
    <n v="40"/>
    <n v="3633"/>
    <n v="154.06"/>
    <n v="90.93"/>
    <n v="559699.98"/>
    <n v="63.13"/>
    <n v="559.70000000000005"/>
    <n v="330348.69"/>
    <n v="330.34870000000001"/>
    <n v="229351.29"/>
    <n v="0.59022458782292608"/>
    <n v="229.35130000000001"/>
    <x v="2"/>
  </r>
  <r>
    <s v="C3889"/>
    <s v="África"/>
    <s v="Cote d'Ivoire"/>
    <s v="Cosméticos"/>
    <s v="Offline"/>
    <s v="Media"/>
    <d v="2020-12-20T00:00:00"/>
    <n v="12"/>
    <x v="11"/>
    <n v="388976371"/>
    <d v="2021-01-09T00:00:00"/>
    <n v="20"/>
    <n v="5607"/>
    <n v="437.2"/>
    <n v="263.33"/>
    <n v="2451380.4"/>
    <n v="173.87"/>
    <n v="2451.3804"/>
    <n v="1476491.31"/>
    <n v="1476.4912999999999"/>
    <n v="974889.09"/>
    <n v="0.60231015553522416"/>
    <n v="974.88909999999998"/>
    <x v="0"/>
  </r>
  <r>
    <s v="C6757"/>
    <s v="Centroamérica y Caribe"/>
    <s v="Dominican Republic"/>
    <s v="Cuidado personal"/>
    <s v="Online"/>
    <s v="Crítica"/>
    <d v="2021-12-05T00:00:00"/>
    <n v="12"/>
    <x v="11"/>
    <n v="675713098"/>
    <d v="2022-01-23T00:00:00"/>
    <n v="49"/>
    <n v="7376"/>
    <n v="81.73"/>
    <n v="56.67"/>
    <n v="602840.48"/>
    <n v="25.06"/>
    <n v="602.84050000000002"/>
    <n v="417997.92"/>
    <n v="417.99790000000002"/>
    <n v="184842.56"/>
    <n v="0.69338064358252782"/>
    <n v="184.8426"/>
    <x v="2"/>
  </r>
  <r>
    <s v="C6917"/>
    <s v="África"/>
    <s v="Rwanda"/>
    <s v="Frutas"/>
    <s v="Online"/>
    <s v="Media"/>
    <d v="2022-06-21T00:00:00"/>
    <n v="6"/>
    <x v="9"/>
    <n v="691705501"/>
    <d v="2022-07-24T00:00:00"/>
    <n v="33"/>
    <n v="9884"/>
    <n v="9.33"/>
    <n v="6.92"/>
    <n v="92217.72"/>
    <n v="2.41"/>
    <n v="92.217699999999994"/>
    <n v="68397.279999999999"/>
    <n v="68.397300000000001"/>
    <n v="23820.44"/>
    <n v="0.74169346195069663"/>
    <n v="23.820399999999999"/>
    <x v="1"/>
  </r>
  <r>
    <s v="C1666"/>
    <s v="África"/>
    <s v="Chad"/>
    <s v="Cosméticos"/>
    <s v="Online"/>
    <s v="Media"/>
    <d v="2021-06-17T00:00:00"/>
    <n v="6"/>
    <x v="9"/>
    <n v="166689908"/>
    <d v="2021-07-29T00:00:00"/>
    <n v="42"/>
    <n v="6103"/>
    <n v="437.2"/>
    <n v="263.33"/>
    <n v="2668231.6"/>
    <n v="173.87"/>
    <n v="2668.2316000000001"/>
    <n v="1607102.99"/>
    <n v="1607.1030000000001"/>
    <n v="1061128.6100000001"/>
    <n v="0.60231015553522416"/>
    <n v="1061.1286"/>
    <x v="2"/>
  </r>
  <r>
    <s v="C7007"/>
    <s v="África"/>
    <s v="Kenya"/>
    <s v="Doméstico"/>
    <s v="Offline"/>
    <s v="Alta"/>
    <d v="2022-06-09T00:00:00"/>
    <n v="6"/>
    <x v="9"/>
    <n v="700715148"/>
    <d v="2022-07-14T00:00:00"/>
    <n v="35"/>
    <n v="6039"/>
    <n v="668.27"/>
    <n v="502.54"/>
    <n v="4035682.53"/>
    <n v="165.73"/>
    <n v="4035.6824999999999"/>
    <n v="3034839.06"/>
    <n v="3034.8391000000001"/>
    <n v="1000843.47"/>
    <n v="0.7520014365451092"/>
    <n v="1000.8434999999999"/>
    <x v="1"/>
  </r>
  <r>
    <s v="C8976"/>
    <s v="Australia y Oceanía"/>
    <s v="Palau"/>
    <s v="Snacks"/>
    <s v="Offline"/>
    <s v="Crítica"/>
    <d v="2022-04-06T00:00:00"/>
    <n v="4"/>
    <x v="8"/>
    <n v="897645938"/>
    <d v="2022-05-23T00:00:00"/>
    <n v="47"/>
    <n v="2236"/>
    <n v="152.58000000000001"/>
    <n v="97.44"/>
    <n v="341168.88"/>
    <n v="55.14"/>
    <n v="341.16890000000001"/>
    <n v="217875.84"/>
    <n v="217.8758"/>
    <n v="123293.04"/>
    <n v="0.63861580810066843"/>
    <n v="123.29300000000001"/>
    <x v="1"/>
  </r>
  <r>
    <s v="C9622"/>
    <s v="África"/>
    <s v="Equatorial Guinea"/>
    <s v="Material de oficina"/>
    <s v="Offline"/>
    <s v="Alta"/>
    <d v="2021-08-21T00:00:00"/>
    <n v="8"/>
    <x v="10"/>
    <n v="962211644"/>
    <d v="2021-10-09T00:00:00"/>
    <n v="49"/>
    <n v="8663"/>
    <n v="651.21"/>
    <n v="524.96"/>
    <n v="5641432.2300000004"/>
    <n v="126.25"/>
    <n v="5641.4322000000002"/>
    <n v="4547728.4800000004"/>
    <n v="4547.7285000000002"/>
    <n v="1093703.75"/>
    <n v="0.80613012699436437"/>
    <n v="1093.7037"/>
    <x v="2"/>
  </r>
  <r>
    <s v="C1891"/>
    <s v="Asia"/>
    <s v="Kyrgyzstan"/>
    <s v="Doméstico"/>
    <s v="Offline"/>
    <s v="Baja"/>
    <d v="2021-03-14T00:00:00"/>
    <n v="3"/>
    <x v="5"/>
    <n v="189138495"/>
    <d v="2021-03-14T00:00:00"/>
    <n v="0"/>
    <n v="9139"/>
    <n v="668.27"/>
    <n v="502.54"/>
    <n v="6107319.5300000003"/>
    <n v="165.73"/>
    <n v="6107.3194999999996"/>
    <n v="4592713.0599999996"/>
    <n v="4592.7130999999999"/>
    <n v="1514606.47"/>
    <n v="0.75200143654510909"/>
    <n v="1514.6065000000001"/>
    <x v="2"/>
  </r>
  <r>
    <s v="C9800"/>
    <s v="Asia"/>
    <s v="Bangladesh"/>
    <s v="Frutas"/>
    <s v="Online"/>
    <s v="Baja"/>
    <d v="2020-10-15T00:00:00"/>
    <n v="10"/>
    <x v="0"/>
    <n v="980037820"/>
    <d v="2020-11-10T00:00:00"/>
    <n v="26"/>
    <n v="3824"/>
    <n v="9.33"/>
    <n v="6.92"/>
    <n v="35677.919999999998"/>
    <n v="2.41"/>
    <n v="35.677900000000001"/>
    <n v="26462.080000000002"/>
    <n v="26.4621"/>
    <n v="9215.84"/>
    <n v="0.74169346195069663"/>
    <n v="9.2157999999999998"/>
    <x v="0"/>
  </r>
  <r>
    <s v="C4068"/>
    <s v="Asia"/>
    <s v="Bhutan"/>
    <s v="Alimento infantil"/>
    <s v="Online"/>
    <s v="Alta"/>
    <d v="2022-01-28T00:00:00"/>
    <n v="1"/>
    <x v="1"/>
    <n v="406833446"/>
    <d v="2022-03-09T00:00:00"/>
    <n v="40"/>
    <n v="9912"/>
    <n v="255.28"/>
    <n v="159.41999999999999"/>
    <n v="2530335.36"/>
    <n v="95.86"/>
    <n v="2530.3353999999999"/>
    <n v="1580171.04"/>
    <n v="1580.171"/>
    <n v="950164.32"/>
    <n v="0.62449075524913811"/>
    <n v="950.16430000000003"/>
    <x v="1"/>
  </r>
  <r>
    <s v="C5617"/>
    <s v="Europa"/>
    <s v="Macedonia"/>
    <s v="Cárnicos"/>
    <s v="Offline"/>
    <s v="Baja"/>
    <d v="2021-06-01T00:00:00"/>
    <n v="6"/>
    <x v="9"/>
    <n v="561761701"/>
    <d v="2021-06-18T00:00:00"/>
    <n v="17"/>
    <n v="6626"/>
    <n v="421.89"/>
    <n v="364.69"/>
    <n v="2795443.14"/>
    <n v="57.2"/>
    <n v="2795.4431"/>
    <n v="2416435.94"/>
    <n v="2416.4358999999999"/>
    <n v="379007.2"/>
    <n v="0.86441963544999867"/>
    <n v="379.00720000000001"/>
    <x v="2"/>
  </r>
  <r>
    <s v="C9073"/>
    <s v="Australia y Oceanía"/>
    <s v="Samoa "/>
    <s v="Verduras"/>
    <s v="Offline"/>
    <s v="Crítica"/>
    <d v="2022-09-18T00:00:00"/>
    <n v="9"/>
    <x v="3"/>
    <n v="907371413"/>
    <d v="2022-10-11T00:00:00"/>
    <n v="23"/>
    <n v="220"/>
    <n v="154.06"/>
    <n v="90.93"/>
    <n v="33893.199999999997"/>
    <n v="63.13"/>
    <n v="33.8932"/>
    <n v="20004.599999999999"/>
    <n v="20.0046"/>
    <n v="13888.6"/>
    <n v="0.59022458782292619"/>
    <n v="13.8886"/>
    <x v="1"/>
  </r>
  <r>
    <s v="C5265"/>
    <s v="Europa"/>
    <s v="Austria"/>
    <s v="Bebida"/>
    <s v="Online"/>
    <s v="Media"/>
    <d v="2021-09-11T00:00:00"/>
    <n v="9"/>
    <x v="3"/>
    <n v="526523911"/>
    <d v="2021-10-16T00:00:00"/>
    <n v="35"/>
    <n v="8981"/>
    <n v="47.45"/>
    <n v="31.79"/>
    <n v="426148.45"/>
    <n v="15.66"/>
    <n v="426.14850000000001"/>
    <n v="285505.99"/>
    <n v="285.50599999999997"/>
    <n v="140642.46"/>
    <n v="0.66996838777660694"/>
    <n v="140.64250000000001"/>
    <x v="2"/>
  </r>
  <r>
    <s v="C3723"/>
    <s v="Europa"/>
    <s v="Italy"/>
    <s v="Bebida"/>
    <s v="Online"/>
    <s v="Alta"/>
    <d v="2021-08-24T00:00:00"/>
    <n v="8"/>
    <x v="10"/>
    <n v="372393023"/>
    <d v="2021-09-12T00:00:00"/>
    <n v="19"/>
    <n v="8226"/>
    <n v="47.45"/>
    <n v="31.79"/>
    <n v="390323.7"/>
    <n v="15.66"/>
    <n v="390.32369999999997"/>
    <n v="261504.54"/>
    <n v="261.50450000000001"/>
    <n v="128819.16"/>
    <n v="0.66996838777660683"/>
    <n v="128.8192"/>
    <x v="2"/>
  </r>
  <r>
    <s v="C4085"/>
    <s v="Australia y Oceanía"/>
    <s v="Australia"/>
    <s v="Snacks"/>
    <s v="Offline"/>
    <s v="Crítica"/>
    <d v="2020-12-26T00:00:00"/>
    <n v="12"/>
    <x v="11"/>
    <n v="408538901"/>
    <d v="2021-01-05T00:00:00"/>
    <n v="10"/>
    <n v="4594"/>
    <n v="152.58000000000001"/>
    <n v="97.44"/>
    <n v="700952.52"/>
    <n v="55.14"/>
    <n v="700.95249999999999"/>
    <n v="447639.36"/>
    <n v="447.63940000000002"/>
    <n v="253313.16"/>
    <n v="0.63861580810066843"/>
    <n v="253.31319999999999"/>
    <x v="0"/>
  </r>
  <r>
    <s v="C6067"/>
    <s v="África"/>
    <s v="Nigeria"/>
    <s v="Cosméticos"/>
    <s v="Online"/>
    <s v="Baja"/>
    <d v="2020-05-15T00:00:00"/>
    <n v="5"/>
    <x v="7"/>
    <n v="606725823"/>
    <d v="2020-05-31T00:00:00"/>
    <n v="16"/>
    <n v="2509"/>
    <n v="437.2"/>
    <n v="263.33"/>
    <n v="1096934.8"/>
    <n v="173.87"/>
    <n v="1096.9348"/>
    <n v="660694.97"/>
    <n v="660.69500000000005"/>
    <n v="436239.83"/>
    <n v="0.60231015553522416"/>
    <n v="436.2398"/>
    <x v="0"/>
  </r>
  <r>
    <s v="C1474"/>
    <s v="Europa"/>
    <s v="Spain"/>
    <s v="Ropa"/>
    <s v="Offline"/>
    <s v="Crítica"/>
    <d v="2020-09-13T00:00:00"/>
    <n v="9"/>
    <x v="3"/>
    <n v="147449672"/>
    <d v="2020-10-26T00:00:00"/>
    <n v="43"/>
    <n v="2489"/>
    <n v="109.28"/>
    <n v="35.840000000000003"/>
    <n v="271997.92"/>
    <n v="73.44"/>
    <n v="271.99790000000002"/>
    <n v="89205.759999999995"/>
    <n v="89.205799999999996"/>
    <n v="182792.16"/>
    <n v="0.32796486090775995"/>
    <n v="182.79220000000001"/>
    <x v="0"/>
  </r>
  <r>
    <s v="C7854"/>
    <s v="Europa"/>
    <s v="Hungary"/>
    <s v="Cárnicos"/>
    <s v="Online"/>
    <s v="Media"/>
    <d v="2021-07-22T00:00:00"/>
    <n v="7"/>
    <x v="6"/>
    <n v="785446774"/>
    <d v="2021-08-11T00:00:00"/>
    <n v="20"/>
    <n v="10"/>
    <n v="421.89"/>
    <n v="364.69"/>
    <n v="4218.8999999999996"/>
    <n v="57.2"/>
    <n v="4.2188999999999997"/>
    <n v="3646.9"/>
    <n v="3.6469"/>
    <n v="572"/>
    <n v="0.86441963544999889"/>
    <n v="0.57199999999999995"/>
    <x v="2"/>
  </r>
  <r>
    <s v="C7457"/>
    <s v="Europa"/>
    <s v="Bosnia and Herzegovina"/>
    <s v="Verduras"/>
    <s v="Offline"/>
    <s v="Baja"/>
    <d v="2021-06-22T00:00:00"/>
    <n v="6"/>
    <x v="9"/>
    <n v="745765960"/>
    <d v="2021-07-14T00:00:00"/>
    <n v="22"/>
    <n v="7575"/>
    <n v="154.06"/>
    <n v="90.93"/>
    <n v="1167004.5"/>
    <n v="63.13"/>
    <n v="1167.0045"/>
    <n v="688794.75"/>
    <n v="688.79480000000001"/>
    <n v="478209.75"/>
    <n v="0.59022458782292619"/>
    <n v="478.2097"/>
    <x v="2"/>
  </r>
  <r>
    <s v="C5737"/>
    <s v="Asia"/>
    <s v="South Korea"/>
    <s v="Cosméticos"/>
    <s v="Online"/>
    <s v="Crítica"/>
    <d v="2022-04-05T00:00:00"/>
    <n v="4"/>
    <x v="8"/>
    <n v="573768556"/>
    <d v="2022-05-05T00:00:00"/>
    <n v="30"/>
    <n v="9721"/>
    <n v="437.2"/>
    <n v="263.33"/>
    <n v="4250021.2"/>
    <n v="173.87"/>
    <n v="4250.0212000000001"/>
    <n v="2559830.9300000002"/>
    <n v="2559.8308999999999"/>
    <n v="1690190.27"/>
    <n v="0.60231015553522405"/>
    <n v="1690.1903"/>
    <x v="1"/>
  </r>
  <r>
    <s v="C8851"/>
    <s v="África"/>
    <s v="The Gambia"/>
    <s v="Snacks"/>
    <s v="Offline"/>
    <s v="Baja"/>
    <d v="2021-11-02T00:00:00"/>
    <n v="11"/>
    <x v="2"/>
    <n v="885128390"/>
    <d v="2021-11-20T00:00:00"/>
    <n v="18"/>
    <n v="8015"/>
    <n v="152.58000000000001"/>
    <n v="97.44"/>
    <n v="1222928.7"/>
    <n v="55.14"/>
    <n v="1222.9286999999999"/>
    <n v="780981.6"/>
    <n v="780.98159999999996"/>
    <n v="441947.1"/>
    <n v="0.63861580810066843"/>
    <n v="441.94709999999998"/>
    <x v="2"/>
  </r>
  <r>
    <s v="C1158"/>
    <s v="Europa"/>
    <s v="Norway"/>
    <s v="Bebida"/>
    <s v="Online"/>
    <s v="Baja"/>
    <d v="2021-05-19T00:00:00"/>
    <n v="5"/>
    <x v="7"/>
    <n v="115831792"/>
    <d v="2021-06-09T00:00:00"/>
    <n v="21"/>
    <n v="6056"/>
    <n v="47.45"/>
    <n v="31.79"/>
    <n v="287357.2"/>
    <n v="15.66"/>
    <n v="287.35719999999998"/>
    <n v="192520.24"/>
    <n v="192.52019999999999"/>
    <n v="94836.96"/>
    <n v="0.66996838777660683"/>
    <n v="94.837000000000003"/>
    <x v="2"/>
  </r>
  <r>
    <s v="C3721"/>
    <s v="Norteamérica"/>
    <s v="Mexico"/>
    <s v="Frutas"/>
    <s v="Offline"/>
    <s v="Media"/>
    <d v="2021-01-16T00:00:00"/>
    <n v="1"/>
    <x v="1"/>
    <n v="372177588"/>
    <d v="2021-01-30T00:00:00"/>
    <n v="14"/>
    <n v="4474"/>
    <n v="9.33"/>
    <n v="6.92"/>
    <n v="41742.42"/>
    <n v="2.41"/>
    <n v="41.742400000000004"/>
    <n v="30960.080000000002"/>
    <n v="30.960100000000001"/>
    <n v="10782.34"/>
    <n v="0.74169346195069674"/>
    <n v="10.782299999999999"/>
    <x v="2"/>
  </r>
  <r>
    <s v="C6807"/>
    <s v="Europa"/>
    <s v="France"/>
    <s v="Cosméticos"/>
    <s v="Offline"/>
    <s v="Baja"/>
    <d v="2021-05-20T00:00:00"/>
    <n v="5"/>
    <x v="7"/>
    <n v="680777108"/>
    <d v="2021-06-22T00:00:00"/>
    <n v="33"/>
    <n v="5930"/>
    <n v="437.2"/>
    <n v="263.33"/>
    <n v="2592596"/>
    <n v="173.87"/>
    <n v="2592.596"/>
    <n v="1561546.9"/>
    <n v="1561.5469000000001"/>
    <n v="1031049.1"/>
    <n v="0.60231015553522405"/>
    <n v="1031.0491"/>
    <x v="2"/>
  </r>
  <r>
    <s v="C1385"/>
    <s v="Centroamérica y Caribe"/>
    <s v="Belize"/>
    <s v="Frutas"/>
    <s v="Offline"/>
    <s v="Alta"/>
    <d v="2021-12-03T00:00:00"/>
    <n v="12"/>
    <x v="11"/>
    <n v="138554179"/>
    <d v="2021-12-06T00:00:00"/>
    <n v="3"/>
    <n v="115"/>
    <n v="9.33"/>
    <n v="6.92"/>
    <n v="1072.95"/>
    <n v="2.41"/>
    <n v="1.073"/>
    <n v="795.8"/>
    <n v="0.79579999999999995"/>
    <n v="277.14999999999998"/>
    <n v="0.74169346195069663"/>
    <n v="0.2772"/>
    <x v="2"/>
  </r>
  <r>
    <s v="C1627"/>
    <s v="África"/>
    <s v="Malawi"/>
    <s v="Bebida"/>
    <s v="Online"/>
    <s v="Alta"/>
    <d v="2022-08-04T00:00:00"/>
    <n v="8"/>
    <x v="10"/>
    <n v="162745130"/>
    <d v="2022-08-19T00:00:00"/>
    <n v="15"/>
    <n v="8755"/>
    <n v="47.45"/>
    <n v="31.79"/>
    <n v="415424.75"/>
    <n v="15.66"/>
    <n v="415.4248"/>
    <n v="278321.45"/>
    <n v="278.32150000000001"/>
    <n v="137103.29999999999"/>
    <n v="0.66996838777660694"/>
    <n v="137.10329999999999"/>
    <x v="1"/>
  </r>
  <r>
    <s v="C4408"/>
    <s v="Asia"/>
    <s v="India"/>
    <s v="Cuidado personal"/>
    <s v="Offline"/>
    <s v="Crítica"/>
    <d v="2022-04-17T00:00:00"/>
    <n v="4"/>
    <x v="8"/>
    <n v="440898787"/>
    <d v="2022-06-01T00:00:00"/>
    <n v="45"/>
    <n v="604"/>
    <n v="81.73"/>
    <n v="56.67"/>
    <n v="49364.92"/>
    <n v="25.06"/>
    <n v="49.364899999999999"/>
    <n v="34228.68"/>
    <n v="34.228700000000003"/>
    <n v="15136.24"/>
    <n v="0.69338064358252771"/>
    <n v="15.136200000000001"/>
    <x v="1"/>
  </r>
  <r>
    <s v="C2808"/>
    <s v="Asia"/>
    <s v="Tajikistan"/>
    <s v="Frutas"/>
    <s v="Online"/>
    <s v="Media"/>
    <d v="2020-04-29T00:00:00"/>
    <n v="4"/>
    <x v="8"/>
    <n v="280876481"/>
    <d v="2020-05-31T00:00:00"/>
    <n v="32"/>
    <n v="6447"/>
    <n v="9.33"/>
    <n v="6.92"/>
    <n v="60150.51"/>
    <n v="2.41"/>
    <n v="60.150500000000001"/>
    <n v="44613.24"/>
    <n v="44.613199999999999"/>
    <n v="15537.27"/>
    <n v="0.74169346195069663"/>
    <n v="15.5373"/>
    <x v="0"/>
  </r>
  <r>
    <s v="C8608"/>
    <s v="Europa"/>
    <s v="Finland"/>
    <s v="Verduras"/>
    <s v="Online"/>
    <s v="Baja"/>
    <d v="2020-09-09T00:00:00"/>
    <n v="9"/>
    <x v="3"/>
    <n v="860852038"/>
    <d v="2020-09-15T00:00:00"/>
    <n v="6"/>
    <n v="4103"/>
    <n v="154.06"/>
    <n v="90.93"/>
    <n v="632108.18000000005"/>
    <n v="63.13"/>
    <n v="632.10820000000001"/>
    <n v="373085.79"/>
    <n v="373.08580000000001"/>
    <n v="259022.39"/>
    <n v="0.59022458782292608"/>
    <n v="259.0224"/>
    <x v="0"/>
  </r>
  <r>
    <s v="C2793"/>
    <s v="África"/>
    <s v="Rwanda"/>
    <s v="Ropa"/>
    <s v="Offline"/>
    <s v="Crítica"/>
    <d v="2022-01-22T00:00:00"/>
    <n v="1"/>
    <x v="1"/>
    <n v="279311788"/>
    <d v="2022-02-01T00:00:00"/>
    <n v="10"/>
    <n v="3420"/>
    <n v="109.28"/>
    <n v="35.840000000000003"/>
    <n v="373737.6"/>
    <n v="73.44"/>
    <n v="373.73759999999999"/>
    <n v="122572.8"/>
    <n v="122.5728"/>
    <n v="251164.79999999999"/>
    <n v="0.32796486090775995"/>
    <n v="251.16480000000001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03">
  <r>
    <s v="C2421"/>
    <x v="0"/>
    <x v="0"/>
    <x v="0"/>
    <x v="0"/>
    <x v="0"/>
    <d v="2020-10-12T00:00:00"/>
    <n v="10"/>
    <n v="242113196"/>
    <d v="2020-11-30T00:00:00"/>
    <n v="49"/>
    <n v="5530"/>
    <n v="152.58000000000001"/>
    <n v="97.44"/>
    <n v="843767.4"/>
    <n v="55.140000000000015"/>
    <n v="843.76740000000007"/>
    <n v="538843.19999999995"/>
    <n v="538.84319999999991"/>
    <n v="304924.20000000007"/>
    <n v="0.63861580810066831"/>
    <n v="304.92420000000004"/>
    <x v="0"/>
  </r>
  <r>
    <s v="C1908"/>
    <x v="0"/>
    <x v="1"/>
    <x v="1"/>
    <x v="1"/>
    <x v="1"/>
    <d v="2020-01-26T00:00:00"/>
    <n v="1"/>
    <n v="190800607"/>
    <d v="2020-01-28T00:00:00"/>
    <n v="2"/>
    <n v="994"/>
    <n v="421.89"/>
    <n v="364.69"/>
    <n v="419358.66"/>
    <n v="57.199999999999989"/>
    <n v="419.35865999999999"/>
    <n v="362501.86"/>
    <n v="362.50185999999997"/>
    <n v="56856.799999999988"/>
    <n v="0.86441963544999878"/>
    <n v="56.856799999999986"/>
    <x v="0"/>
  </r>
  <r>
    <s v="C7652"/>
    <x v="1"/>
    <x v="2"/>
    <x v="2"/>
    <x v="1"/>
    <x v="0"/>
    <d v="2020-11-09T00:00:00"/>
    <n v="11"/>
    <n v="765228068"/>
    <d v="2020-11-21T00:00:00"/>
    <n v="12"/>
    <n v="6845"/>
    <n v="205.7"/>
    <n v="117.11"/>
    <n v="1408016.5"/>
    <n v="88.589999999999989"/>
    <n v="1408.0165"/>
    <n v="801617.95"/>
    <n v="801.61794999999995"/>
    <n v="606398.55000000005"/>
    <n v="0.56932425862907143"/>
    <n v="606.39855"/>
    <x v="0"/>
  </r>
  <r>
    <s v="C5305"/>
    <x v="2"/>
    <x v="3"/>
    <x v="3"/>
    <x v="0"/>
    <x v="2"/>
    <d v="2022-09-30T00:00:00"/>
    <n v="9"/>
    <n v="530560958"/>
    <d v="2022-11-12T00:00:00"/>
    <n v="43"/>
    <n v="3633"/>
    <n v="255.28"/>
    <n v="159.41999999999999"/>
    <n v="927432.24"/>
    <n v="95.860000000000014"/>
    <n v="927.43223999999998"/>
    <n v="579172.86"/>
    <n v="579.17286000000001"/>
    <n v="348259.38"/>
    <n v="0.62449075524913822"/>
    <n v="348.25938000000002"/>
    <x v="1"/>
  </r>
  <r>
    <s v="C5168"/>
    <x v="2"/>
    <x v="4"/>
    <x v="4"/>
    <x v="0"/>
    <x v="3"/>
    <d v="2022-01-21T00:00:00"/>
    <n v="1"/>
    <n v="516876542"/>
    <d v="2022-02-21T00:00:00"/>
    <n v="31"/>
    <n v="4110"/>
    <n v="47.45"/>
    <n v="31.79"/>
    <n v="195019.5"/>
    <n v="15.660000000000004"/>
    <n v="195.01949999999999"/>
    <n v="130656.9"/>
    <n v="130.65690000000001"/>
    <n v="64362.600000000006"/>
    <n v="0.66996838777660705"/>
    <n v="64.3626"/>
    <x v="1"/>
  </r>
  <r>
    <s v="C9197"/>
    <x v="1"/>
    <x v="5"/>
    <x v="0"/>
    <x v="0"/>
    <x v="2"/>
    <d v="2022-02-17T00:00:00"/>
    <n v="2"/>
    <n v="919752490"/>
    <d v="2022-02-27T00:00:00"/>
    <n v="10"/>
    <n v="4056"/>
    <n v="152.58000000000001"/>
    <n v="97.44"/>
    <n v="618864.4800000001"/>
    <n v="55.140000000000015"/>
    <n v="618.86448000000007"/>
    <n v="395216.64000000001"/>
    <n v="395.21664000000004"/>
    <n v="223647.84000000008"/>
    <n v="0.63861580810066854"/>
    <n v="223.64784000000009"/>
    <x v="1"/>
  </r>
  <r>
    <s v="C2876"/>
    <x v="3"/>
    <x v="6"/>
    <x v="5"/>
    <x v="0"/>
    <x v="2"/>
    <d v="2020-03-21T00:00:00"/>
    <n v="3"/>
    <n v="287675130"/>
    <d v="2020-05-07T00:00:00"/>
    <n v="47"/>
    <n v="8319"/>
    <n v="437.2"/>
    <n v="263.33"/>
    <n v="3637066.8"/>
    <n v="173.87"/>
    <n v="3637.0667999999996"/>
    <n v="2190642.27"/>
    <n v="2190.6422699999998"/>
    <n v="1446424.5299999998"/>
    <n v="0.60231015553522416"/>
    <n v="1446.4245299999998"/>
    <x v="0"/>
  </r>
  <r>
    <s v="C8394"/>
    <x v="2"/>
    <x v="4"/>
    <x v="6"/>
    <x v="0"/>
    <x v="0"/>
    <d v="2021-02-13T00:00:00"/>
    <n v="2"/>
    <n v="839443290"/>
    <d v="2021-04-01T00:00:00"/>
    <n v="47"/>
    <n v="8779"/>
    <n v="81.73"/>
    <n v="56.67"/>
    <n v="717507.67"/>
    <n v="25.060000000000002"/>
    <n v="717.50767000000008"/>
    <n v="497505.93"/>
    <n v="497.50592999999998"/>
    <n v="220001.74000000005"/>
    <n v="0.69338064358252771"/>
    <n v="220.00174000000004"/>
    <x v="2"/>
  </r>
  <r>
    <s v="C3212"/>
    <x v="4"/>
    <x v="7"/>
    <x v="5"/>
    <x v="1"/>
    <x v="1"/>
    <d v="2022-07-15T00:00:00"/>
    <n v="7"/>
    <n v="321273982"/>
    <d v="2022-08-30T00:00:00"/>
    <n v="46"/>
    <n v="966"/>
    <n v="437.2"/>
    <n v="263.33"/>
    <n v="422335.2"/>
    <n v="173.87"/>
    <n v="422.33519999999999"/>
    <n v="254376.78"/>
    <n v="254.37678"/>
    <n v="167958.42"/>
    <n v="0.60231015553522416"/>
    <n v="167.95842000000002"/>
    <x v="1"/>
  </r>
  <r>
    <s v="C5218"/>
    <x v="3"/>
    <x v="8"/>
    <x v="4"/>
    <x v="0"/>
    <x v="0"/>
    <d v="2021-05-06T00:00:00"/>
    <n v="5"/>
    <n v="521885192"/>
    <d v="2021-05-22T00:00:00"/>
    <n v="16"/>
    <n v="6281"/>
    <n v="47.45"/>
    <n v="31.79"/>
    <n v="298033.45"/>
    <n v="15.660000000000004"/>
    <n v="298.03345000000002"/>
    <n v="199672.99"/>
    <n v="199.67299"/>
    <n v="98360.460000000021"/>
    <n v="0.66996838777660694"/>
    <n v="98.360460000000018"/>
    <x v="2"/>
  </r>
  <r>
    <s v="C1229"/>
    <x v="3"/>
    <x v="9"/>
    <x v="7"/>
    <x v="0"/>
    <x v="0"/>
    <d v="2021-10-20T00:00:00"/>
    <n v="10"/>
    <n v="122917544"/>
    <d v="2021-11-17T00:00:00"/>
    <n v="28"/>
    <n v="2888"/>
    <n v="9.33"/>
    <n v="6.92"/>
    <n v="26945.040000000001"/>
    <n v="2.41"/>
    <n v="26.945040000000002"/>
    <n v="19984.96"/>
    <n v="19.984959999999997"/>
    <n v="6960.0800000000017"/>
    <n v="0.74169346195069652"/>
    <n v="6.9600800000000014"/>
    <x v="2"/>
  </r>
  <r>
    <s v="C7310"/>
    <x v="1"/>
    <x v="10"/>
    <x v="5"/>
    <x v="0"/>
    <x v="0"/>
    <d v="2020-04-19T00:00:00"/>
    <n v="4"/>
    <n v="731011664"/>
    <d v="2020-04-30T00:00:00"/>
    <n v="11"/>
    <n v="1451"/>
    <n v="437.2"/>
    <n v="263.33"/>
    <n v="634377.19999999995"/>
    <n v="173.87"/>
    <n v="634.3771999999999"/>
    <n v="382091.82999999996"/>
    <n v="382.09182999999996"/>
    <n v="252285.37"/>
    <n v="0.60231015553522416"/>
    <n v="252.28537"/>
    <x v="0"/>
  </r>
  <r>
    <s v="C5348"/>
    <x v="2"/>
    <x v="11"/>
    <x v="0"/>
    <x v="0"/>
    <x v="0"/>
    <d v="2022-11-03T00:00:00"/>
    <n v="11"/>
    <n v="534899270"/>
    <d v="2022-11-04T00:00:00"/>
    <n v="1"/>
    <n v="7436"/>
    <n v="152.58000000000001"/>
    <n v="97.44"/>
    <n v="1134584.8800000001"/>
    <n v="55.140000000000015"/>
    <n v="1134.5848800000001"/>
    <n v="724563.84"/>
    <n v="724.56383999999991"/>
    <n v="410021.04000000015"/>
    <n v="0.63861580810066831"/>
    <n v="410.02104000000014"/>
    <x v="1"/>
  </r>
  <r>
    <s v="C2519"/>
    <x v="5"/>
    <x v="12"/>
    <x v="8"/>
    <x v="1"/>
    <x v="3"/>
    <d v="2021-06-01T00:00:00"/>
    <n v="6"/>
    <n v="251974713"/>
    <d v="2021-06-21T00:00:00"/>
    <n v="20"/>
    <n v="3772"/>
    <n v="651.21"/>
    <n v="524.96"/>
    <n v="2456364.12"/>
    <n v="126.25"/>
    <n v="2456.3641200000002"/>
    <n v="1980149.12"/>
    <n v="1980.14912"/>
    <n v="476215"/>
    <n v="0.80613012699436426"/>
    <n v="476.21499999999997"/>
    <x v="2"/>
  </r>
  <r>
    <s v="C8199"/>
    <x v="5"/>
    <x v="13"/>
    <x v="6"/>
    <x v="0"/>
    <x v="2"/>
    <d v="2020-07-28T00:00:00"/>
    <n v="7"/>
    <n v="819947707"/>
    <d v="2020-09-05T00:00:00"/>
    <n v="39"/>
    <n v="9602"/>
    <n v="81.73"/>
    <n v="56.67"/>
    <n v="784771.46000000008"/>
    <n v="25.060000000000002"/>
    <n v="784.77146000000005"/>
    <n v="544145.34"/>
    <n v="544.14533999999992"/>
    <n v="240626.12000000011"/>
    <n v="0.69338064358252771"/>
    <n v="240.6261200000001"/>
    <x v="0"/>
  </r>
  <r>
    <s v="C4645"/>
    <x v="3"/>
    <x v="14"/>
    <x v="5"/>
    <x v="1"/>
    <x v="0"/>
    <d v="2021-06-08T00:00:00"/>
    <n v="6"/>
    <n v="464588487"/>
    <d v="2021-07-25T00:00:00"/>
    <n v="47"/>
    <n v="912"/>
    <n v="437.2"/>
    <n v="263.33"/>
    <n v="398726.39999999997"/>
    <n v="173.87"/>
    <n v="398.72639999999996"/>
    <n v="240156.96"/>
    <n v="240.15696"/>
    <n v="158569.43999999997"/>
    <n v="0.60231015553522427"/>
    <n v="158.56943999999999"/>
    <x v="2"/>
  </r>
  <r>
    <s v="C1390"/>
    <x v="5"/>
    <x v="15"/>
    <x v="0"/>
    <x v="0"/>
    <x v="2"/>
    <d v="2021-07-26T00:00:00"/>
    <n v="7"/>
    <n v="139070880"/>
    <d v="2021-08-04T00:00:00"/>
    <n v="9"/>
    <n v="3019"/>
    <n v="152.58000000000001"/>
    <n v="97.44"/>
    <n v="460639.02"/>
    <n v="55.140000000000015"/>
    <n v="460.63902000000002"/>
    <n v="294171.36"/>
    <n v="294.17135999999999"/>
    <n v="166467.66000000003"/>
    <n v="0.63861580810066843"/>
    <n v="166.46766000000002"/>
    <x v="2"/>
  </r>
  <r>
    <s v="C4168"/>
    <x v="5"/>
    <x v="16"/>
    <x v="9"/>
    <x v="1"/>
    <x v="0"/>
    <d v="2021-10-15T00:00:00"/>
    <n v="10"/>
    <n v="416881215"/>
    <d v="2021-10-21T00:00:00"/>
    <n v="6"/>
    <n v="3270"/>
    <n v="109.28"/>
    <n v="35.840000000000003"/>
    <n v="357345.6"/>
    <n v="73.44"/>
    <n v="357.34559999999999"/>
    <n v="117196.80000000002"/>
    <n v="117.19680000000002"/>
    <n v="240148.79999999996"/>
    <n v="0.32796486090775995"/>
    <n v="240.14879999999997"/>
    <x v="2"/>
  </r>
  <r>
    <s v="C1418"/>
    <x v="3"/>
    <x v="17"/>
    <x v="10"/>
    <x v="1"/>
    <x v="0"/>
    <d v="2021-11-23T00:00:00"/>
    <n v="11"/>
    <n v="141818320"/>
    <d v="2021-11-29T00:00:00"/>
    <n v="6"/>
    <n v="6047"/>
    <n v="154.06"/>
    <n v="90.93"/>
    <n v="931600.82000000007"/>
    <n v="63.129999999999995"/>
    <n v="931.60082000000011"/>
    <n v="549853.71000000008"/>
    <n v="549.85371000000009"/>
    <n v="381747.11"/>
    <n v="0.59022458782292619"/>
    <n v="381.74710999999996"/>
    <x v="2"/>
  </r>
  <r>
    <s v="C4779"/>
    <x v="3"/>
    <x v="18"/>
    <x v="6"/>
    <x v="1"/>
    <x v="1"/>
    <d v="2022-01-31T00:00:00"/>
    <n v="1"/>
    <n v="477993524"/>
    <d v="2022-03-12T00:00:00"/>
    <n v="40"/>
    <n v="7761"/>
    <n v="81.73"/>
    <n v="56.67"/>
    <n v="634306.53"/>
    <n v="25.060000000000002"/>
    <n v="634.30653000000007"/>
    <n v="439815.87"/>
    <n v="439.81587000000002"/>
    <n v="194490.66000000003"/>
    <n v="0.69338064358252782"/>
    <n v="194.49066000000002"/>
    <x v="1"/>
  </r>
  <r>
    <s v="C8598"/>
    <x v="3"/>
    <x v="19"/>
    <x v="9"/>
    <x v="0"/>
    <x v="1"/>
    <d v="2021-07-11T00:00:00"/>
    <n v="7"/>
    <n v="859830653"/>
    <d v="2021-08-05T00:00:00"/>
    <n v="25"/>
    <n v="1852"/>
    <n v="109.28"/>
    <n v="35.840000000000003"/>
    <n v="202386.56"/>
    <n v="73.44"/>
    <n v="202.38656"/>
    <n v="66375.680000000008"/>
    <n v="66.375680000000003"/>
    <n v="136010.88"/>
    <n v="0.32796486090775989"/>
    <n v="136.01088000000001"/>
    <x v="2"/>
  </r>
  <r>
    <s v="C3420"/>
    <x v="3"/>
    <x v="20"/>
    <x v="9"/>
    <x v="0"/>
    <x v="0"/>
    <d v="2022-08-26T00:00:00"/>
    <n v="8"/>
    <n v="342066037"/>
    <d v="2022-10-11T00:00:00"/>
    <n v="46"/>
    <n v="3797"/>
    <n v="109.28"/>
    <n v="35.840000000000003"/>
    <n v="414936.16000000003"/>
    <n v="73.44"/>
    <n v="414.93616000000003"/>
    <n v="136084.48000000001"/>
    <n v="136.08448000000001"/>
    <n v="278851.68000000005"/>
    <n v="0.32796486090775989"/>
    <n v="278.85168000000004"/>
    <x v="1"/>
  </r>
  <r>
    <s v="C7497"/>
    <x v="0"/>
    <x v="21"/>
    <x v="11"/>
    <x v="1"/>
    <x v="0"/>
    <d v="2021-02-21T00:00:00"/>
    <n v="2"/>
    <n v="749748504"/>
    <d v="2021-03-16T00:00:00"/>
    <n v="23"/>
    <n v="6098"/>
    <n v="668.27"/>
    <n v="502.54"/>
    <n v="4075110.46"/>
    <n v="165.72999999999996"/>
    <n v="4075.1104599999999"/>
    <n v="3064488.92"/>
    <n v="3064.4889199999998"/>
    <n v="1010621.54"/>
    <n v="0.75200143654510898"/>
    <n v="1010.62154"/>
    <x v="2"/>
  </r>
  <r>
    <s v="C2932"/>
    <x v="1"/>
    <x v="22"/>
    <x v="10"/>
    <x v="1"/>
    <x v="1"/>
    <d v="2022-02-19T00:00:00"/>
    <n v="2"/>
    <n v="293212497"/>
    <d v="2022-03-09T00:00:00"/>
    <n v="18"/>
    <n v="6948"/>
    <n v="154.06"/>
    <n v="90.93"/>
    <n v="1070408.8800000001"/>
    <n v="63.129999999999995"/>
    <n v="1070.4088800000002"/>
    <n v="631781.64"/>
    <n v="631.78164000000004"/>
    <n v="438627.24000000011"/>
    <n v="0.59022458782292608"/>
    <n v="438.62724000000009"/>
    <x v="1"/>
  </r>
  <r>
    <s v="C2806"/>
    <x v="5"/>
    <x v="23"/>
    <x v="6"/>
    <x v="0"/>
    <x v="3"/>
    <d v="2020-11-17T00:00:00"/>
    <n v="11"/>
    <n v="280654180"/>
    <d v="2021-01-02T00:00:00"/>
    <n v="46"/>
    <n v="663"/>
    <n v="81.73"/>
    <n v="56.67"/>
    <n v="54186.990000000005"/>
    <n v="25.060000000000002"/>
    <n v="54.186990000000009"/>
    <n v="37572.21"/>
    <n v="37.572209999999998"/>
    <n v="16614.780000000006"/>
    <n v="0.69338064358252771"/>
    <n v="16.614780000000007"/>
    <x v="0"/>
  </r>
  <r>
    <s v="C1968"/>
    <x v="0"/>
    <x v="24"/>
    <x v="9"/>
    <x v="0"/>
    <x v="2"/>
    <d v="2020-11-25T00:00:00"/>
    <n v="11"/>
    <n v="196863257"/>
    <d v="2021-01-09T00:00:00"/>
    <n v="45"/>
    <n v="5067"/>
    <n v="109.28"/>
    <n v="35.840000000000003"/>
    <n v="553721.76"/>
    <n v="73.44"/>
    <n v="553.72176000000002"/>
    <n v="181601.28000000003"/>
    <n v="181.60128000000003"/>
    <n v="372120.48"/>
    <n v="0.32796486090775995"/>
    <n v="372.12047999999999"/>
    <x v="0"/>
  </r>
  <r>
    <s v="C8684"/>
    <x v="0"/>
    <x v="21"/>
    <x v="7"/>
    <x v="0"/>
    <x v="1"/>
    <d v="2022-10-06T00:00:00"/>
    <n v="10"/>
    <n v="868451058"/>
    <d v="2022-10-08T00:00:00"/>
    <n v="2"/>
    <n v="2822"/>
    <n v="9.33"/>
    <n v="6.92"/>
    <n v="26329.26"/>
    <n v="2.41"/>
    <n v="26.329259999999998"/>
    <n v="19528.240000000002"/>
    <n v="19.52824"/>
    <n v="6801.0199999999968"/>
    <n v="0.74169346195069674"/>
    <n v="6.8010199999999967"/>
    <x v="1"/>
  </r>
  <r>
    <s v="C4923"/>
    <x v="3"/>
    <x v="25"/>
    <x v="9"/>
    <x v="0"/>
    <x v="3"/>
    <d v="2020-04-07T00:00:00"/>
    <n v="4"/>
    <n v="492341411"/>
    <d v="2020-05-24T00:00:00"/>
    <n v="47"/>
    <n v="3619"/>
    <n v="109.28"/>
    <n v="35.840000000000003"/>
    <n v="395484.32"/>
    <n v="73.44"/>
    <n v="395.48432000000003"/>
    <n v="129704.96000000001"/>
    <n v="129.70496"/>
    <n v="265779.36"/>
    <n v="0.32796486090775984"/>
    <n v="265.77936"/>
    <x v="0"/>
  </r>
  <r>
    <s v="C4857"/>
    <x v="5"/>
    <x v="26"/>
    <x v="1"/>
    <x v="1"/>
    <x v="1"/>
    <d v="2021-12-02T00:00:00"/>
    <n v="12"/>
    <n v="485770642"/>
    <d v="2021-12-15T00:00:00"/>
    <n v="13"/>
    <n v="9183"/>
    <n v="421.89"/>
    <n v="364.69"/>
    <n v="3874215.8699999996"/>
    <n v="57.199999999999989"/>
    <n v="3874.2158699999995"/>
    <n v="3348948.27"/>
    <n v="3348.9482699999999"/>
    <n v="525267.59999999963"/>
    <n v="0.86441963544999889"/>
    <n v="525.26759999999967"/>
    <x v="2"/>
  </r>
  <r>
    <s v="C5362"/>
    <x v="3"/>
    <x v="27"/>
    <x v="4"/>
    <x v="1"/>
    <x v="1"/>
    <d v="2020-11-28T00:00:00"/>
    <n v="11"/>
    <n v="536287581"/>
    <d v="2020-12-28T00:00:00"/>
    <n v="30"/>
    <n v="8268"/>
    <n v="47.45"/>
    <n v="31.79"/>
    <n v="392316.60000000003"/>
    <n v="15.660000000000004"/>
    <n v="392.31660000000005"/>
    <n v="262839.71999999997"/>
    <n v="262.83972"/>
    <n v="129476.88000000006"/>
    <n v="0.66996838777660683"/>
    <n v="129.47688000000005"/>
    <x v="0"/>
  </r>
  <r>
    <s v="C8517"/>
    <x v="5"/>
    <x v="28"/>
    <x v="2"/>
    <x v="1"/>
    <x v="0"/>
    <d v="2022-04-03T00:00:00"/>
    <n v="4"/>
    <n v="851753556"/>
    <d v="2022-05-12T00:00:00"/>
    <n v="39"/>
    <n v="1660"/>
    <n v="205.7"/>
    <n v="117.11"/>
    <n v="341462"/>
    <n v="88.589999999999989"/>
    <n v="341.46199999999999"/>
    <n v="194402.6"/>
    <n v="194.40260000000001"/>
    <n v="147059.4"/>
    <n v="0.56932425862907154"/>
    <n v="147.05939999999998"/>
    <x v="1"/>
  </r>
  <r>
    <s v="C8103"/>
    <x v="5"/>
    <x v="29"/>
    <x v="10"/>
    <x v="1"/>
    <x v="2"/>
    <d v="2021-05-15T00:00:00"/>
    <n v="5"/>
    <n v="810342395"/>
    <d v="2021-05-31T00:00:00"/>
    <n v="16"/>
    <n v="7177"/>
    <n v="154.06"/>
    <n v="90.93"/>
    <n v="1105688.6200000001"/>
    <n v="63.129999999999995"/>
    <n v="1105.6886200000001"/>
    <n v="652604.6100000001"/>
    <n v="652.60461000000009"/>
    <n v="453084.01"/>
    <n v="0.59022458782292619"/>
    <n v="453.08401000000003"/>
    <x v="2"/>
  </r>
  <r>
    <s v="C3105"/>
    <x v="3"/>
    <x v="30"/>
    <x v="11"/>
    <x v="1"/>
    <x v="3"/>
    <d v="2022-08-26T00:00:00"/>
    <n v="8"/>
    <n v="310540425"/>
    <d v="2022-09-01T00:00:00"/>
    <n v="6"/>
    <n v="4668"/>
    <n v="668.27"/>
    <n v="502.54"/>
    <n v="3119484.36"/>
    <n v="165.72999999999996"/>
    <n v="3119.4843599999999"/>
    <n v="2345856.7200000002"/>
    <n v="2345.8567200000002"/>
    <n v="773627.63999999966"/>
    <n v="0.75200143654510909"/>
    <n v="773.6276399999997"/>
    <x v="1"/>
  </r>
  <r>
    <s v="C2211"/>
    <x v="5"/>
    <x v="15"/>
    <x v="7"/>
    <x v="1"/>
    <x v="1"/>
    <d v="2020-11-23T00:00:00"/>
    <n v="11"/>
    <n v="221146476"/>
    <d v="2020-12-31T00:00:00"/>
    <n v="38"/>
    <n v="1011"/>
    <n v="9.33"/>
    <n v="6.92"/>
    <n v="9432.6299999999992"/>
    <n v="2.41"/>
    <n v="9.4326299999999996"/>
    <n v="6996.12"/>
    <n v="6.9961199999999995"/>
    <n v="2436.5099999999993"/>
    <n v="0.74169346195069663"/>
    <n v="2.4365099999999993"/>
    <x v="0"/>
  </r>
  <r>
    <s v="C1312"/>
    <x v="5"/>
    <x v="31"/>
    <x v="9"/>
    <x v="1"/>
    <x v="1"/>
    <d v="2022-09-23T00:00:00"/>
    <n v="9"/>
    <n v="131271874"/>
    <d v="2022-09-27T00:00:00"/>
    <n v="4"/>
    <n v="5120"/>
    <n v="109.28"/>
    <n v="35.840000000000003"/>
    <n v="559513.59999999998"/>
    <n v="73.44"/>
    <n v="559.5136"/>
    <n v="183500.80000000002"/>
    <n v="183.50080000000003"/>
    <n v="376012.79999999993"/>
    <n v="0.32796486090775995"/>
    <n v="376.01279999999991"/>
    <x v="1"/>
  </r>
  <r>
    <s v="C6003"/>
    <x v="3"/>
    <x v="32"/>
    <x v="7"/>
    <x v="1"/>
    <x v="3"/>
    <d v="2022-04-25T00:00:00"/>
    <n v="4"/>
    <n v="600340449"/>
    <d v="2022-06-02T00:00:00"/>
    <n v="38"/>
    <n v="2935"/>
    <n v="9.33"/>
    <n v="6.92"/>
    <n v="27383.55"/>
    <n v="2.41"/>
    <n v="27.38355"/>
    <n v="20310.2"/>
    <n v="20.310200000000002"/>
    <n v="7073.3499999999985"/>
    <n v="0.74169346195069674"/>
    <n v="7.0733499999999987"/>
    <x v="1"/>
  </r>
  <r>
    <s v="C9080"/>
    <x v="1"/>
    <x v="33"/>
    <x v="8"/>
    <x v="0"/>
    <x v="3"/>
    <d v="2022-10-20T00:00:00"/>
    <n v="10"/>
    <n v="908088529"/>
    <d v="2022-11-22T00:00:00"/>
    <n v="33"/>
    <n v="2430"/>
    <n v="651.21"/>
    <n v="524.96"/>
    <n v="1582440.3"/>
    <n v="126.25"/>
    <n v="1582.4403"/>
    <n v="1275652.8"/>
    <n v="1275.6528000000001"/>
    <n v="306787.5"/>
    <n v="0.80613012699436437"/>
    <n v="306.78750000000002"/>
    <x v="1"/>
  </r>
  <r>
    <s v="C4045"/>
    <x v="2"/>
    <x v="34"/>
    <x v="2"/>
    <x v="0"/>
    <x v="0"/>
    <d v="2020-08-04T00:00:00"/>
    <n v="8"/>
    <n v="404564940"/>
    <d v="2020-08-28T00:00:00"/>
    <n v="24"/>
    <n v="8611"/>
    <n v="205.7"/>
    <n v="117.11"/>
    <n v="1771282.7"/>
    <n v="88.589999999999989"/>
    <n v="1771.2827"/>
    <n v="1008434.21"/>
    <n v="1008.43421"/>
    <n v="762848.49"/>
    <n v="0.56932425862907143"/>
    <n v="762.84848999999997"/>
    <x v="0"/>
  </r>
  <r>
    <s v="C7601"/>
    <x v="1"/>
    <x v="22"/>
    <x v="6"/>
    <x v="0"/>
    <x v="3"/>
    <d v="2021-01-21T00:00:00"/>
    <n v="1"/>
    <n v="760131013"/>
    <d v="2021-01-28T00:00:00"/>
    <n v="7"/>
    <n v="8513"/>
    <n v="81.73"/>
    <n v="56.67"/>
    <n v="695767.49"/>
    <n v="25.060000000000002"/>
    <n v="695.76748999999995"/>
    <n v="482431.71"/>
    <n v="482.43171000000001"/>
    <n v="213335.77999999997"/>
    <n v="0.69338064358252793"/>
    <n v="213.33577999999997"/>
    <x v="2"/>
  </r>
  <r>
    <s v="C1154"/>
    <x v="2"/>
    <x v="35"/>
    <x v="9"/>
    <x v="0"/>
    <x v="2"/>
    <d v="2022-11-02T00:00:00"/>
    <n v="11"/>
    <n v="115460574"/>
    <d v="2022-11-19T00:00:00"/>
    <n v="17"/>
    <n v="6205"/>
    <n v="109.28"/>
    <n v="35.840000000000003"/>
    <n v="678082.4"/>
    <n v="73.44"/>
    <n v="678.08240000000001"/>
    <n v="222387.20000000001"/>
    <n v="222.38720000000001"/>
    <n v="455695.2"/>
    <n v="0.32796486090775989"/>
    <n v="455.6952"/>
    <x v="1"/>
  </r>
  <r>
    <s v="C7315"/>
    <x v="3"/>
    <x v="36"/>
    <x v="4"/>
    <x v="0"/>
    <x v="3"/>
    <d v="2022-02-08T00:00:00"/>
    <n v="2"/>
    <n v="731539952"/>
    <d v="2022-02-09T00:00:00"/>
    <n v="1"/>
    <n v="7783"/>
    <n v="47.45"/>
    <n v="31.79"/>
    <n v="369303.35000000003"/>
    <n v="15.660000000000004"/>
    <n v="369.30335000000002"/>
    <n v="247421.57"/>
    <n v="247.42157"/>
    <n v="121881.78000000003"/>
    <n v="0.66996838777660694"/>
    <n v="121.88178000000003"/>
    <x v="1"/>
  </r>
  <r>
    <s v="C4396"/>
    <x v="1"/>
    <x v="37"/>
    <x v="1"/>
    <x v="1"/>
    <x v="0"/>
    <d v="2022-08-03T00:00:00"/>
    <n v="8"/>
    <n v="439667975"/>
    <d v="2022-09-21T00:00:00"/>
    <n v="49"/>
    <n v="6379"/>
    <n v="421.89"/>
    <n v="364.69"/>
    <n v="2691236.31"/>
    <n v="57.199999999999989"/>
    <n v="2691.2363100000002"/>
    <n v="2326357.5099999998"/>
    <n v="2326.3575099999998"/>
    <n v="364878.80000000028"/>
    <n v="0.86441963544999867"/>
    <n v="364.8788000000003"/>
    <x v="1"/>
  </r>
  <r>
    <s v="C2914"/>
    <x v="5"/>
    <x v="38"/>
    <x v="9"/>
    <x v="0"/>
    <x v="3"/>
    <d v="2022-09-11T00:00:00"/>
    <n v="9"/>
    <n v="291455972"/>
    <d v="2022-09-16T00:00:00"/>
    <n v="5"/>
    <n v="7154"/>
    <n v="109.28"/>
    <n v="35.840000000000003"/>
    <n v="781789.12"/>
    <n v="73.44"/>
    <n v="781.78912000000003"/>
    <n v="256399.36000000002"/>
    <n v="256.39936"/>
    <n v="525389.76"/>
    <n v="0.32796486090775989"/>
    <n v="525.38976000000002"/>
    <x v="1"/>
  </r>
  <r>
    <s v="C5088"/>
    <x v="3"/>
    <x v="18"/>
    <x v="2"/>
    <x v="0"/>
    <x v="3"/>
    <d v="2022-09-01T00:00:00"/>
    <n v="9"/>
    <n v="508827769"/>
    <d v="2022-09-13T00:00:00"/>
    <n v="12"/>
    <n v="2299"/>
    <n v="205.7"/>
    <n v="117.11"/>
    <n v="472904.3"/>
    <n v="88.589999999999989"/>
    <n v="472.90429999999998"/>
    <n v="269235.89"/>
    <n v="269.23589000000004"/>
    <n v="203668.40999999997"/>
    <n v="0.56932425862907154"/>
    <n v="203.66840999999997"/>
    <x v="1"/>
  </r>
  <r>
    <s v="C9340"/>
    <x v="3"/>
    <x v="39"/>
    <x v="10"/>
    <x v="1"/>
    <x v="2"/>
    <d v="2020-04-17T00:00:00"/>
    <n v="4"/>
    <n v="934019696"/>
    <d v="2020-05-07T00:00:00"/>
    <n v="20"/>
    <n v="6039"/>
    <n v="154.06"/>
    <n v="90.93"/>
    <n v="930368.34"/>
    <n v="63.129999999999995"/>
    <n v="930.36833999999999"/>
    <n v="549126.27"/>
    <n v="549.12626999999998"/>
    <n v="381242.06999999995"/>
    <n v="0.59022458782292608"/>
    <n v="381.24206999999996"/>
    <x v="0"/>
  </r>
  <r>
    <s v="C5795"/>
    <x v="3"/>
    <x v="40"/>
    <x v="4"/>
    <x v="1"/>
    <x v="3"/>
    <d v="2020-11-25T00:00:00"/>
    <n v="11"/>
    <n v="579580581"/>
    <d v="2020-12-12T00:00:00"/>
    <n v="17"/>
    <n v="9628"/>
    <n v="47.45"/>
    <n v="31.79"/>
    <n v="456848.60000000003"/>
    <n v="15.660000000000004"/>
    <n v="456.84860000000003"/>
    <n v="306074.12"/>
    <n v="306.07411999999999"/>
    <n v="150774.48000000004"/>
    <n v="0.66996838777660694"/>
    <n v="150.77448000000004"/>
    <x v="0"/>
  </r>
  <r>
    <s v="C7783"/>
    <x v="2"/>
    <x v="41"/>
    <x v="1"/>
    <x v="1"/>
    <x v="0"/>
    <d v="2021-08-27T00:00:00"/>
    <n v="8"/>
    <n v="778371751"/>
    <d v="2021-09-03T00:00:00"/>
    <n v="7"/>
    <n v="6353"/>
    <n v="421.89"/>
    <n v="364.69"/>
    <n v="2680267.17"/>
    <n v="57.199999999999989"/>
    <n v="2680.2671700000001"/>
    <n v="2316875.5699999998"/>
    <n v="2316.8755699999997"/>
    <n v="363391.60000000009"/>
    <n v="0.86441963544999867"/>
    <n v="363.3916000000001"/>
    <x v="2"/>
  </r>
  <r>
    <s v="C2335"/>
    <x v="3"/>
    <x v="42"/>
    <x v="10"/>
    <x v="0"/>
    <x v="2"/>
    <d v="2021-07-16T00:00:00"/>
    <n v="7"/>
    <n v="233567035"/>
    <d v="2021-08-17T00:00:00"/>
    <n v="32"/>
    <n v="6531"/>
    <n v="154.06"/>
    <n v="90.93"/>
    <n v="1006165.86"/>
    <n v="63.129999999999995"/>
    <n v="1006.16586"/>
    <n v="593863.83000000007"/>
    <n v="593.86383000000012"/>
    <n v="412302.02999999991"/>
    <n v="0.59022458782292631"/>
    <n v="412.30202999999989"/>
    <x v="2"/>
  </r>
  <r>
    <s v="C8686"/>
    <x v="3"/>
    <x v="42"/>
    <x v="4"/>
    <x v="1"/>
    <x v="1"/>
    <d v="2022-10-24T00:00:00"/>
    <n v="10"/>
    <n v="868652760"/>
    <d v="2022-12-08T00:00:00"/>
    <n v="45"/>
    <n v="2510"/>
    <n v="47.45"/>
    <n v="31.79"/>
    <n v="119099.5"/>
    <n v="15.660000000000004"/>
    <n v="119.09950000000001"/>
    <n v="79792.899999999994"/>
    <n v="79.792899999999989"/>
    <n v="39306.600000000006"/>
    <n v="0.66996838777660683"/>
    <n v="39.306600000000003"/>
    <x v="1"/>
  </r>
  <r>
    <s v="C1774"/>
    <x v="0"/>
    <x v="43"/>
    <x v="10"/>
    <x v="0"/>
    <x v="3"/>
    <d v="2020-12-23T00:00:00"/>
    <n v="12"/>
    <n v="177427756"/>
    <d v="2021-01-31T00:00:00"/>
    <n v="39"/>
    <n v="3671"/>
    <n v="154.06"/>
    <n v="90.93"/>
    <n v="565554.26"/>
    <n v="63.129999999999995"/>
    <n v="565.55426"/>
    <n v="333804.03000000003"/>
    <n v="333.80403000000001"/>
    <n v="231750.22999999998"/>
    <n v="0.59022458782292619"/>
    <n v="231.75022999999999"/>
    <x v="0"/>
  </r>
  <r>
    <s v="C4428"/>
    <x v="0"/>
    <x v="44"/>
    <x v="9"/>
    <x v="0"/>
    <x v="3"/>
    <d v="2022-01-16T00:00:00"/>
    <n v="1"/>
    <n v="442803370"/>
    <d v="2022-02-18T00:00:00"/>
    <n v="33"/>
    <n v="4212"/>
    <n v="109.28"/>
    <n v="35.840000000000003"/>
    <n v="460287.36"/>
    <n v="73.44"/>
    <n v="460.28735999999998"/>
    <n v="150958.08000000002"/>
    <n v="150.95808000000002"/>
    <n v="309329.27999999997"/>
    <n v="0.32796486090775995"/>
    <n v="309.32927999999998"/>
    <x v="1"/>
  </r>
  <r>
    <s v="C7885"/>
    <x v="5"/>
    <x v="45"/>
    <x v="3"/>
    <x v="1"/>
    <x v="0"/>
    <d v="2020-10-27T00:00:00"/>
    <n v="10"/>
    <n v="788564145"/>
    <d v="2020-12-01T00:00:00"/>
    <n v="35"/>
    <n v="2509"/>
    <n v="255.28"/>
    <n v="159.41999999999999"/>
    <n v="640497.52"/>
    <n v="95.860000000000014"/>
    <n v="640.49752000000001"/>
    <n v="399984.77999999997"/>
    <n v="399.98477999999994"/>
    <n v="240512.74000000005"/>
    <n v="0.62449075524913811"/>
    <n v="240.51274000000004"/>
    <x v="0"/>
  </r>
  <r>
    <s v="C3863"/>
    <x v="3"/>
    <x v="46"/>
    <x v="5"/>
    <x v="1"/>
    <x v="2"/>
    <d v="2022-07-21T00:00:00"/>
    <n v="7"/>
    <n v="386334502"/>
    <d v="2022-08-11T00:00:00"/>
    <n v="21"/>
    <n v="3819"/>
    <n v="437.2"/>
    <n v="263.33"/>
    <n v="1669666.8"/>
    <n v="173.87"/>
    <n v="1669.6668"/>
    <n v="1005657.2699999999"/>
    <n v="1005.6572699999999"/>
    <n v="664009.53000000014"/>
    <n v="0.60231015553522416"/>
    <n v="664.00953000000015"/>
    <x v="1"/>
  </r>
  <r>
    <s v="C2314"/>
    <x v="0"/>
    <x v="47"/>
    <x v="6"/>
    <x v="1"/>
    <x v="0"/>
    <d v="2021-11-22T00:00:00"/>
    <n v="11"/>
    <n v="231475770"/>
    <d v="2021-11-23T00:00:00"/>
    <n v="1"/>
    <n v="7679"/>
    <n v="81.73"/>
    <n v="56.67"/>
    <n v="627604.67000000004"/>
    <n v="25.060000000000002"/>
    <n v="627.60467000000006"/>
    <n v="435168.93"/>
    <n v="435.16892999999999"/>
    <n v="192435.74000000005"/>
    <n v="0.69338064358252771"/>
    <n v="192.43574000000004"/>
    <x v="2"/>
  </r>
  <r>
    <s v="C4896"/>
    <x v="5"/>
    <x v="48"/>
    <x v="11"/>
    <x v="1"/>
    <x v="2"/>
    <d v="2021-01-18T00:00:00"/>
    <n v="1"/>
    <n v="489661777"/>
    <d v="2021-02-11T00:00:00"/>
    <n v="24"/>
    <n v="656"/>
    <n v="668.27"/>
    <n v="502.54"/>
    <n v="438385.12"/>
    <n v="165.72999999999996"/>
    <n v="438.38511999999997"/>
    <n v="329666.24"/>
    <n v="329.66624000000002"/>
    <n v="108718.88"/>
    <n v="0.75200143654510909"/>
    <n v="108.71888"/>
    <x v="2"/>
  </r>
  <r>
    <s v="C9468"/>
    <x v="3"/>
    <x v="49"/>
    <x v="6"/>
    <x v="0"/>
    <x v="3"/>
    <d v="2022-08-18T00:00:00"/>
    <n v="8"/>
    <n v="946878850"/>
    <d v="2022-10-05T00:00:00"/>
    <n v="48"/>
    <n v="1348"/>
    <n v="81.73"/>
    <n v="56.67"/>
    <n v="110172.04000000001"/>
    <n v="25.060000000000002"/>
    <n v="110.17204000000001"/>
    <n v="76391.16"/>
    <n v="76.391159999999999"/>
    <n v="33780.880000000005"/>
    <n v="0.69338064358252782"/>
    <n v="33.780880000000003"/>
    <x v="1"/>
  </r>
  <r>
    <s v="C6039"/>
    <x v="3"/>
    <x v="50"/>
    <x v="10"/>
    <x v="0"/>
    <x v="2"/>
    <d v="2022-08-22T00:00:00"/>
    <n v="8"/>
    <n v="603914010"/>
    <d v="2022-09-01T00:00:00"/>
    <n v="10"/>
    <n v="431"/>
    <n v="154.06"/>
    <n v="90.93"/>
    <n v="66399.86"/>
    <n v="63.129999999999995"/>
    <n v="66.399860000000004"/>
    <n v="39190.83"/>
    <n v="39.190829999999998"/>
    <n v="27209.03"/>
    <n v="0.59022458782292608"/>
    <n v="27.209029999999998"/>
    <x v="1"/>
  </r>
  <r>
    <s v="C6272"/>
    <x v="3"/>
    <x v="51"/>
    <x v="7"/>
    <x v="0"/>
    <x v="0"/>
    <d v="2021-02-24T00:00:00"/>
    <n v="2"/>
    <n v="627267253"/>
    <d v="2021-03-08T00:00:00"/>
    <n v="12"/>
    <n v="1174"/>
    <n v="9.33"/>
    <n v="6.92"/>
    <n v="10953.42"/>
    <n v="2.41"/>
    <n v="10.953419999999999"/>
    <n v="8124.08"/>
    <n v="8.1240799999999993"/>
    <n v="2829.34"/>
    <n v="0.74169346195069663"/>
    <n v="2.8293400000000002"/>
    <x v="2"/>
  </r>
  <r>
    <s v="C6967"/>
    <x v="3"/>
    <x v="52"/>
    <x v="3"/>
    <x v="1"/>
    <x v="1"/>
    <d v="2022-04-01T00:00:00"/>
    <n v="4"/>
    <n v="696721875"/>
    <d v="2022-05-12T00:00:00"/>
    <n v="41"/>
    <n v="4340"/>
    <n v="255.28"/>
    <n v="159.41999999999999"/>
    <n v="1107915.2"/>
    <n v="95.860000000000014"/>
    <n v="1107.9151999999999"/>
    <n v="691882.79999999993"/>
    <n v="691.88279999999997"/>
    <n v="416032.4"/>
    <n v="0.62449075524913822"/>
    <n v="416.0324"/>
    <x v="1"/>
  </r>
  <r>
    <s v="C9498"/>
    <x v="5"/>
    <x v="45"/>
    <x v="6"/>
    <x v="0"/>
    <x v="3"/>
    <d v="2020-07-18T00:00:00"/>
    <n v="7"/>
    <n v="949826705"/>
    <d v="2020-09-06T00:00:00"/>
    <n v="50"/>
    <n v="3684"/>
    <n v="81.73"/>
    <n v="56.67"/>
    <n v="301093.32"/>
    <n v="25.060000000000002"/>
    <n v="301.09332000000001"/>
    <n v="208772.28"/>
    <n v="208.77227999999999"/>
    <n v="92321.040000000008"/>
    <n v="0.69338064358252782"/>
    <n v="92.321040000000011"/>
    <x v="0"/>
  </r>
  <r>
    <s v="C2444"/>
    <x v="0"/>
    <x v="53"/>
    <x v="6"/>
    <x v="0"/>
    <x v="3"/>
    <d v="2022-06-30T00:00:00"/>
    <n v="6"/>
    <n v="244443070"/>
    <d v="2022-07-03T00:00:00"/>
    <n v="3"/>
    <n v="4991"/>
    <n v="81.73"/>
    <n v="56.67"/>
    <n v="407914.43"/>
    <n v="25.060000000000002"/>
    <n v="407.91442999999998"/>
    <n v="282839.97000000003"/>
    <n v="282.83997000000005"/>
    <n v="125074.45999999996"/>
    <n v="0.69338064358252804"/>
    <n v="125.07445999999996"/>
    <x v="1"/>
  </r>
  <r>
    <s v="C2087"/>
    <x v="0"/>
    <x v="21"/>
    <x v="11"/>
    <x v="0"/>
    <x v="1"/>
    <d v="2022-01-29T00:00:00"/>
    <n v="1"/>
    <n v="208744800"/>
    <d v="2022-02-03T00:00:00"/>
    <n v="5"/>
    <n v="1080"/>
    <n v="668.27"/>
    <n v="502.54"/>
    <n v="721731.6"/>
    <n v="165.72999999999996"/>
    <n v="721.73159999999996"/>
    <n v="542743.20000000007"/>
    <n v="542.74320000000012"/>
    <n v="178988.39999999991"/>
    <n v="0.7520014365451092"/>
    <n v="178.9883999999999"/>
    <x v="1"/>
  </r>
  <r>
    <s v="C2912"/>
    <x v="1"/>
    <x v="54"/>
    <x v="1"/>
    <x v="0"/>
    <x v="0"/>
    <d v="2022-04-09T00:00:00"/>
    <n v="4"/>
    <n v="291218221"/>
    <d v="2022-05-02T00:00:00"/>
    <n v="23"/>
    <n v="6798"/>
    <n v="421.89"/>
    <n v="364.69"/>
    <n v="2868008.2199999997"/>
    <n v="57.199999999999989"/>
    <n v="2868.0082199999997"/>
    <n v="2479162.62"/>
    <n v="2479.1626200000001"/>
    <n v="388845.59999999963"/>
    <n v="0.86441963544999889"/>
    <n v="388.84559999999965"/>
    <x v="1"/>
  </r>
  <r>
    <s v="C9106"/>
    <x v="3"/>
    <x v="20"/>
    <x v="11"/>
    <x v="0"/>
    <x v="2"/>
    <d v="2022-02-22T00:00:00"/>
    <n v="2"/>
    <n v="910662162"/>
    <d v="2022-03-05T00:00:00"/>
    <n v="11"/>
    <n v="4025"/>
    <n v="668.27"/>
    <n v="502.54"/>
    <n v="2689786.75"/>
    <n v="165.72999999999996"/>
    <n v="2689.7867500000002"/>
    <n v="2022723.5"/>
    <n v="2022.7235000000001"/>
    <n v="667063.25"/>
    <n v="0.75200143654510898"/>
    <n v="667.06325000000004"/>
    <x v="1"/>
  </r>
  <r>
    <s v="C3061"/>
    <x v="5"/>
    <x v="55"/>
    <x v="8"/>
    <x v="1"/>
    <x v="2"/>
    <d v="2021-03-09T00:00:00"/>
    <n v="3"/>
    <n v="306187951"/>
    <d v="2021-04-17T00:00:00"/>
    <n v="39"/>
    <n v="6674"/>
    <n v="651.21"/>
    <n v="524.96"/>
    <n v="4346175.54"/>
    <n v="126.25"/>
    <n v="4346.1755400000002"/>
    <n v="3503583.04"/>
    <n v="3503.58304"/>
    <n v="842592.5"/>
    <n v="0.80613012699436426"/>
    <n v="842.59249999999997"/>
    <x v="2"/>
  </r>
  <r>
    <s v="C3872"/>
    <x v="5"/>
    <x v="56"/>
    <x v="7"/>
    <x v="0"/>
    <x v="1"/>
    <d v="2020-09-16T00:00:00"/>
    <n v="9"/>
    <n v="387219417"/>
    <d v="2020-09-27T00:00:00"/>
    <n v="11"/>
    <n v="5685"/>
    <n v="9.33"/>
    <n v="6.92"/>
    <n v="53041.05"/>
    <n v="2.41"/>
    <n v="53.041050000000006"/>
    <n v="39340.199999999997"/>
    <n v="39.340199999999996"/>
    <n v="13700.850000000006"/>
    <n v="0.74169346195069652"/>
    <n v="13.700850000000006"/>
    <x v="0"/>
  </r>
  <r>
    <s v="C8834"/>
    <x v="5"/>
    <x v="57"/>
    <x v="10"/>
    <x v="1"/>
    <x v="3"/>
    <d v="2022-06-05T00:00:00"/>
    <n v="6"/>
    <n v="883492887"/>
    <d v="2022-06-05T00:00:00"/>
    <n v="0"/>
    <n v="4033"/>
    <n v="154.06"/>
    <n v="90.93"/>
    <n v="621323.98"/>
    <n v="63.129999999999995"/>
    <n v="621.32398000000001"/>
    <n v="366720.69"/>
    <n v="366.72068999999999"/>
    <n v="254603.28999999998"/>
    <n v="0.59022458782292608"/>
    <n v="254.60328999999999"/>
    <x v="1"/>
  </r>
  <r>
    <s v="C6950"/>
    <x v="0"/>
    <x v="58"/>
    <x v="4"/>
    <x v="0"/>
    <x v="3"/>
    <d v="2021-04-24T00:00:00"/>
    <n v="4"/>
    <n v="695057189"/>
    <d v="2021-05-08T00:00:00"/>
    <n v="14"/>
    <n v="1723"/>
    <n v="47.45"/>
    <n v="31.79"/>
    <n v="81756.350000000006"/>
    <n v="15.660000000000004"/>
    <n v="81.756350000000012"/>
    <n v="54774.17"/>
    <n v="54.774169999999998"/>
    <n v="26982.180000000008"/>
    <n v="0.66996838777660683"/>
    <n v="26.982180000000007"/>
    <x v="2"/>
  </r>
  <r>
    <s v="C1422"/>
    <x v="1"/>
    <x v="59"/>
    <x v="5"/>
    <x v="1"/>
    <x v="3"/>
    <d v="2021-04-23T00:00:00"/>
    <n v="4"/>
    <n v="142273652"/>
    <d v="2021-05-16T00:00:00"/>
    <n v="23"/>
    <n v="790"/>
    <n v="437.2"/>
    <n v="263.33"/>
    <n v="345388"/>
    <n v="173.87"/>
    <n v="345.38799999999998"/>
    <n v="208030.69999999998"/>
    <n v="208.0307"/>
    <n v="137357.30000000002"/>
    <n v="0.60231015553522416"/>
    <n v="137.35730000000001"/>
    <x v="2"/>
  </r>
  <r>
    <s v="C5158"/>
    <x v="0"/>
    <x v="60"/>
    <x v="2"/>
    <x v="1"/>
    <x v="3"/>
    <d v="2022-06-28T00:00:00"/>
    <n v="6"/>
    <n v="515816104"/>
    <d v="2022-08-06T00:00:00"/>
    <n v="39"/>
    <n v="303"/>
    <n v="205.7"/>
    <n v="117.11"/>
    <n v="62327.1"/>
    <n v="88.589999999999989"/>
    <n v="62.327100000000002"/>
    <n v="35484.33"/>
    <n v="35.48433"/>
    <n v="26842.769999999997"/>
    <n v="0.56932425862907143"/>
    <n v="26.842769999999998"/>
    <x v="1"/>
  </r>
  <r>
    <s v="C9266"/>
    <x v="0"/>
    <x v="61"/>
    <x v="6"/>
    <x v="0"/>
    <x v="3"/>
    <d v="2022-06-14T00:00:00"/>
    <n v="6"/>
    <n v="926670873"/>
    <d v="2022-07-17T00:00:00"/>
    <n v="33"/>
    <n v="1359"/>
    <n v="81.73"/>
    <n v="56.67"/>
    <n v="111071.07"/>
    <n v="25.060000000000002"/>
    <n v="111.07107000000001"/>
    <n v="77014.53"/>
    <n v="77.014529999999993"/>
    <n v="34056.540000000008"/>
    <n v="0.69338064358252771"/>
    <n v="34.056540000000005"/>
    <x v="1"/>
  </r>
  <r>
    <s v="C5561"/>
    <x v="0"/>
    <x v="62"/>
    <x v="11"/>
    <x v="1"/>
    <x v="3"/>
    <d v="2020-08-19T00:00:00"/>
    <n v="8"/>
    <n v="556136786"/>
    <d v="2020-09-05T00:00:00"/>
    <n v="17"/>
    <n v="2089"/>
    <n v="668.27"/>
    <n v="502.54"/>
    <n v="1396016.03"/>
    <n v="165.72999999999996"/>
    <n v="1396.01603"/>
    <n v="1049806.06"/>
    <n v="1049.8060600000001"/>
    <n v="346209.97"/>
    <n v="0.75200143654510909"/>
    <n v="346.20997"/>
    <x v="0"/>
  </r>
  <r>
    <s v="C9058"/>
    <x v="3"/>
    <x v="27"/>
    <x v="3"/>
    <x v="1"/>
    <x v="3"/>
    <d v="2022-08-06T00:00:00"/>
    <n v="8"/>
    <n v="905825173"/>
    <d v="2022-08-22T00:00:00"/>
    <n v="16"/>
    <n v="2653"/>
    <n v="255.28"/>
    <n v="159.41999999999999"/>
    <n v="677257.84"/>
    <n v="95.860000000000014"/>
    <n v="677.25783999999999"/>
    <n v="422941.25999999995"/>
    <n v="422.94125999999994"/>
    <n v="254316.58000000002"/>
    <n v="0.62449075524913811"/>
    <n v="254.31658000000002"/>
    <x v="1"/>
  </r>
  <r>
    <s v="C8476"/>
    <x v="0"/>
    <x v="1"/>
    <x v="8"/>
    <x v="1"/>
    <x v="0"/>
    <d v="2021-06-07T00:00:00"/>
    <n v="6"/>
    <n v="847659862"/>
    <d v="2021-07-22T00:00:00"/>
    <n v="45"/>
    <n v="245"/>
    <n v="651.21"/>
    <n v="524.96"/>
    <n v="159546.45000000001"/>
    <n v="126.25"/>
    <n v="159.54645000000002"/>
    <n v="128615.20000000001"/>
    <n v="128.61520000000002"/>
    <n v="30931.25"/>
    <n v="0.80613012699436437"/>
    <n v="30.931249999999999"/>
    <x v="2"/>
  </r>
  <r>
    <s v="C6738"/>
    <x v="0"/>
    <x v="61"/>
    <x v="1"/>
    <x v="0"/>
    <x v="3"/>
    <d v="2022-01-26T00:00:00"/>
    <n v="1"/>
    <n v="673877179"/>
    <d v="2022-02-21T00:00:00"/>
    <n v="26"/>
    <n v="4087"/>
    <n v="421.89"/>
    <n v="364.69"/>
    <n v="1724264.43"/>
    <n v="57.199999999999989"/>
    <n v="1724.2644299999999"/>
    <n v="1490488.03"/>
    <n v="1490.48803"/>
    <n v="233776.39999999991"/>
    <n v="0.86441963544999878"/>
    <n v="233.77639999999991"/>
    <x v="1"/>
  </r>
  <r>
    <s v="C7470"/>
    <x v="3"/>
    <x v="63"/>
    <x v="3"/>
    <x v="1"/>
    <x v="3"/>
    <d v="2022-09-14T00:00:00"/>
    <n v="9"/>
    <n v="747025954"/>
    <d v="2022-10-12T00:00:00"/>
    <n v="28"/>
    <n v="435"/>
    <n v="255.28"/>
    <n v="159.41999999999999"/>
    <n v="111046.8"/>
    <n v="95.860000000000014"/>
    <n v="111.0468"/>
    <n v="69347.7"/>
    <n v="69.347700000000003"/>
    <n v="41699.100000000006"/>
    <n v="0.62449075524913822"/>
    <n v="41.699100000000008"/>
    <x v="1"/>
  </r>
  <r>
    <s v="C1499"/>
    <x v="0"/>
    <x v="64"/>
    <x v="5"/>
    <x v="1"/>
    <x v="2"/>
    <d v="2021-12-01T00:00:00"/>
    <n v="12"/>
    <n v="149967515"/>
    <d v="2021-12-27T00:00:00"/>
    <n v="26"/>
    <n v="7575"/>
    <n v="437.2"/>
    <n v="263.33"/>
    <n v="3311790"/>
    <n v="173.87"/>
    <n v="3311.79"/>
    <n v="1994724.7499999998"/>
    <n v="1994.7247499999999"/>
    <n v="1317065.2500000002"/>
    <n v="0.60231015553522416"/>
    <n v="1317.0652500000003"/>
    <x v="2"/>
  </r>
  <r>
    <s v="C7358"/>
    <x v="3"/>
    <x v="65"/>
    <x v="6"/>
    <x v="0"/>
    <x v="0"/>
    <d v="2020-02-17T00:00:00"/>
    <n v="2"/>
    <n v="735875689"/>
    <d v="2020-03-25T00:00:00"/>
    <n v="37"/>
    <n v="824"/>
    <n v="81.73"/>
    <n v="56.67"/>
    <n v="67345.52"/>
    <n v="25.060000000000002"/>
    <n v="67.345520000000008"/>
    <n v="46696.08"/>
    <n v="46.696080000000002"/>
    <n v="20649.440000000002"/>
    <n v="0.69338064358252782"/>
    <n v="20.649440000000002"/>
    <x v="0"/>
  </r>
  <r>
    <s v="C3782"/>
    <x v="0"/>
    <x v="66"/>
    <x v="8"/>
    <x v="1"/>
    <x v="0"/>
    <d v="2021-01-09T00:00:00"/>
    <n v="1"/>
    <n v="378236806"/>
    <d v="2021-02-18T00:00:00"/>
    <n v="40"/>
    <n v="7531"/>
    <n v="651.21"/>
    <n v="524.96"/>
    <n v="4904262.5100000007"/>
    <n v="126.25"/>
    <n v="4904.2625100000005"/>
    <n v="3953473.7600000002"/>
    <n v="3953.4737600000003"/>
    <n v="950788.75000000047"/>
    <n v="0.80613012699436437"/>
    <n v="950.7887500000005"/>
    <x v="2"/>
  </r>
  <r>
    <s v="C6208"/>
    <x v="0"/>
    <x v="62"/>
    <x v="5"/>
    <x v="0"/>
    <x v="1"/>
    <d v="2021-07-15T00:00:00"/>
    <n v="7"/>
    <n v="620849692"/>
    <d v="2021-07-18T00:00:00"/>
    <n v="3"/>
    <n v="2075"/>
    <n v="437.2"/>
    <n v="263.33"/>
    <n v="907190"/>
    <n v="173.87"/>
    <n v="907.19"/>
    <n v="546409.75"/>
    <n v="546.40975000000003"/>
    <n v="360780.25"/>
    <n v="0.60231015553522416"/>
    <n v="360.78025000000002"/>
    <x v="2"/>
  </r>
  <r>
    <s v="C8278"/>
    <x v="2"/>
    <x v="67"/>
    <x v="0"/>
    <x v="0"/>
    <x v="3"/>
    <d v="2021-11-11T00:00:00"/>
    <n v="11"/>
    <n v="827825677"/>
    <d v="2021-11-19T00:00:00"/>
    <n v="8"/>
    <n v="869"/>
    <n v="152.58000000000001"/>
    <n v="97.44"/>
    <n v="132592.02000000002"/>
    <n v="55.140000000000015"/>
    <n v="132.59202000000002"/>
    <n v="84675.36"/>
    <n v="84.675359999999998"/>
    <n v="47916.660000000018"/>
    <n v="0.63861580810066843"/>
    <n v="47.916660000000022"/>
    <x v="2"/>
  </r>
  <r>
    <s v="C4335"/>
    <x v="5"/>
    <x v="29"/>
    <x v="11"/>
    <x v="0"/>
    <x v="0"/>
    <d v="2021-03-05T00:00:00"/>
    <n v="3"/>
    <n v="433588588"/>
    <d v="2021-03-28T00:00:00"/>
    <n v="23"/>
    <n v="7353"/>
    <n v="668.27"/>
    <n v="502.54"/>
    <n v="4913789.3099999996"/>
    <n v="165.72999999999996"/>
    <n v="4913.7893099999992"/>
    <n v="3695176.62"/>
    <n v="3695.1766200000002"/>
    <n v="1218612.6899999995"/>
    <n v="0.7520014365451092"/>
    <n v="1218.6126899999995"/>
    <x v="2"/>
  </r>
  <r>
    <s v="C2928"/>
    <x v="1"/>
    <x v="68"/>
    <x v="1"/>
    <x v="0"/>
    <x v="1"/>
    <d v="2021-11-24T00:00:00"/>
    <n v="11"/>
    <n v="292874753"/>
    <d v="2021-12-25T00:00:00"/>
    <n v="31"/>
    <n v="7003"/>
    <n v="421.89"/>
    <n v="364.69"/>
    <n v="2954495.67"/>
    <n v="57.199999999999989"/>
    <n v="2954.4956699999998"/>
    <n v="2553924.0699999998"/>
    <n v="2553.92407"/>
    <n v="400571.60000000009"/>
    <n v="0.86441963544999889"/>
    <n v="400.5716000000001"/>
    <x v="2"/>
  </r>
  <r>
    <s v="C4307"/>
    <x v="0"/>
    <x v="69"/>
    <x v="8"/>
    <x v="0"/>
    <x v="3"/>
    <d v="2022-07-31T00:00:00"/>
    <n v="7"/>
    <n v="430733001"/>
    <d v="2022-08-02T00:00:00"/>
    <n v="2"/>
    <n v="2322"/>
    <n v="651.21"/>
    <n v="524.96"/>
    <n v="1512109.62"/>
    <n v="126.25"/>
    <n v="1512.1096200000002"/>
    <n v="1218957.1200000001"/>
    <n v="1218.95712"/>
    <n v="293152.5"/>
    <n v="0.80613012699436426"/>
    <n v="293.15249999999997"/>
    <x v="1"/>
  </r>
  <r>
    <s v="C4925"/>
    <x v="3"/>
    <x v="70"/>
    <x v="7"/>
    <x v="1"/>
    <x v="2"/>
    <d v="2022-03-03T00:00:00"/>
    <n v="3"/>
    <n v="492524659"/>
    <d v="2022-03-25T00:00:00"/>
    <n v="22"/>
    <n v="7846"/>
    <n v="9.33"/>
    <n v="6.92"/>
    <n v="73203.180000000008"/>
    <n v="2.41"/>
    <n v="73.203180000000003"/>
    <n v="54294.32"/>
    <n v="54.294319999999999"/>
    <n v="18908.860000000008"/>
    <n v="0.74169346195069663"/>
    <n v="18.908860000000008"/>
    <x v="1"/>
  </r>
  <r>
    <s v="C1939"/>
    <x v="0"/>
    <x v="71"/>
    <x v="4"/>
    <x v="1"/>
    <x v="3"/>
    <d v="2021-06-09T00:00:00"/>
    <n v="6"/>
    <n v="193923556"/>
    <d v="2021-06-20T00:00:00"/>
    <n v="11"/>
    <n v="5145"/>
    <n v="47.45"/>
    <n v="31.79"/>
    <n v="244130.25000000003"/>
    <n v="15.660000000000004"/>
    <n v="244.13025000000002"/>
    <n v="163559.54999999999"/>
    <n v="163.55955"/>
    <n v="80570.700000000041"/>
    <n v="0.66996838777660694"/>
    <n v="80.570700000000045"/>
    <x v="2"/>
  </r>
  <r>
    <s v="C6709"/>
    <x v="0"/>
    <x v="53"/>
    <x v="4"/>
    <x v="0"/>
    <x v="3"/>
    <d v="2021-07-26T00:00:00"/>
    <n v="7"/>
    <n v="670916020"/>
    <d v="2021-08-02T00:00:00"/>
    <n v="7"/>
    <n v="7815"/>
    <n v="47.45"/>
    <n v="31.79"/>
    <n v="370821.75"/>
    <n v="15.660000000000004"/>
    <n v="370.82175000000001"/>
    <n v="248438.85"/>
    <n v="248.43885"/>
    <n v="122382.9"/>
    <n v="0.66996838777660694"/>
    <n v="122.38289999999999"/>
    <x v="2"/>
  </r>
  <r>
    <s v="C4298"/>
    <x v="5"/>
    <x v="72"/>
    <x v="3"/>
    <x v="0"/>
    <x v="0"/>
    <d v="2022-09-17T00:00:00"/>
    <n v="9"/>
    <n v="429800879"/>
    <d v="2022-10-19T00:00:00"/>
    <n v="32"/>
    <n v="6486"/>
    <n v="255.28"/>
    <n v="159.41999999999999"/>
    <n v="1655746.08"/>
    <n v="95.860000000000014"/>
    <n v="1655.7460800000001"/>
    <n v="1033998.1199999999"/>
    <n v="1033.99812"/>
    <n v="621747.9600000002"/>
    <n v="0.62449075524913811"/>
    <n v="621.74796000000015"/>
    <x v="1"/>
  </r>
  <r>
    <s v="C2971"/>
    <x v="3"/>
    <x v="17"/>
    <x v="11"/>
    <x v="0"/>
    <x v="1"/>
    <d v="2022-07-25T00:00:00"/>
    <n v="7"/>
    <n v="297189462"/>
    <d v="2022-08-19T00:00:00"/>
    <n v="25"/>
    <n v="3821"/>
    <n v="668.27"/>
    <n v="502.54"/>
    <n v="2553459.67"/>
    <n v="165.72999999999996"/>
    <n v="2553.4596699999997"/>
    <n v="1920205.34"/>
    <n v="1920.20534"/>
    <n v="633254.32999999984"/>
    <n v="0.75200143654510909"/>
    <n v="633.25432999999987"/>
    <x v="1"/>
  </r>
  <r>
    <s v="C2700"/>
    <x v="3"/>
    <x v="73"/>
    <x v="6"/>
    <x v="1"/>
    <x v="2"/>
    <d v="2020-08-26T00:00:00"/>
    <n v="8"/>
    <n v="270005595"/>
    <d v="2020-09-04T00:00:00"/>
    <n v="9"/>
    <n v="9511"/>
    <n v="81.73"/>
    <n v="56.67"/>
    <n v="777334.03"/>
    <n v="25.060000000000002"/>
    <n v="777.33402999999998"/>
    <n v="538988.37"/>
    <n v="538.98837000000003"/>
    <n v="238345.66000000003"/>
    <n v="0.69338064358252793"/>
    <n v="238.34566000000004"/>
    <x v="0"/>
  </r>
  <r>
    <s v="C8654"/>
    <x v="5"/>
    <x v="23"/>
    <x v="0"/>
    <x v="0"/>
    <x v="3"/>
    <d v="2022-08-15T00:00:00"/>
    <n v="8"/>
    <n v="865485608"/>
    <d v="2022-09-10T00:00:00"/>
    <n v="26"/>
    <n v="5279"/>
    <n v="152.58000000000001"/>
    <n v="97.44"/>
    <n v="805469.82000000007"/>
    <n v="55.140000000000015"/>
    <n v="805.46982000000003"/>
    <n v="514385.76"/>
    <n v="514.38576"/>
    <n v="291084.06000000006"/>
    <n v="0.63861580810066854"/>
    <n v="291.08406000000008"/>
    <x v="1"/>
  </r>
  <r>
    <s v="C8711"/>
    <x v="5"/>
    <x v="12"/>
    <x v="2"/>
    <x v="0"/>
    <x v="1"/>
    <d v="2021-08-28T00:00:00"/>
    <n v="8"/>
    <n v="871178328"/>
    <d v="2021-08-28T00:00:00"/>
    <n v="0"/>
    <n v="9882"/>
    <n v="205.7"/>
    <n v="117.11"/>
    <n v="2032727.4"/>
    <n v="88.589999999999989"/>
    <n v="2032.7274"/>
    <n v="1157281.02"/>
    <n v="1157.2810200000001"/>
    <n v="875446.37999999989"/>
    <n v="0.56932425862907154"/>
    <n v="875.44637999999986"/>
    <x v="2"/>
  </r>
  <r>
    <s v="C4949"/>
    <x v="0"/>
    <x v="74"/>
    <x v="10"/>
    <x v="1"/>
    <x v="3"/>
    <d v="2022-10-12T00:00:00"/>
    <n v="10"/>
    <n v="494945085"/>
    <d v="2022-11-06T00:00:00"/>
    <n v="25"/>
    <n v="4104"/>
    <n v="154.06"/>
    <n v="90.93"/>
    <n v="632262.24"/>
    <n v="63.129999999999995"/>
    <n v="632.26224000000002"/>
    <n v="373176.72000000003"/>
    <n v="373.17672000000005"/>
    <n v="259085.51999999996"/>
    <n v="0.59022458782292619"/>
    <n v="259.08551999999997"/>
    <x v="1"/>
  </r>
  <r>
    <s v="C9149"/>
    <x v="5"/>
    <x v="28"/>
    <x v="0"/>
    <x v="0"/>
    <x v="0"/>
    <d v="2021-05-29T00:00:00"/>
    <n v="5"/>
    <n v="914959704"/>
    <d v="2021-06-24T00:00:00"/>
    <n v="26"/>
    <n v="5764"/>
    <n v="152.58000000000001"/>
    <n v="97.44"/>
    <n v="879471.12000000011"/>
    <n v="55.140000000000015"/>
    <n v="879.47112000000016"/>
    <n v="561644.16"/>
    <n v="561.64416000000006"/>
    <n v="317826.96000000008"/>
    <n v="0.63861580810066843"/>
    <n v="317.8269600000001"/>
    <x v="2"/>
  </r>
  <r>
    <s v="C2297"/>
    <x v="0"/>
    <x v="75"/>
    <x v="11"/>
    <x v="1"/>
    <x v="3"/>
    <d v="2021-12-07T00:00:00"/>
    <n v="12"/>
    <n v="229708516"/>
    <d v="2022-01-23T00:00:00"/>
    <n v="47"/>
    <n v="4709"/>
    <n v="668.27"/>
    <n v="502.54"/>
    <n v="3146883.4299999997"/>
    <n v="165.72999999999996"/>
    <n v="3146.8834299999999"/>
    <n v="2366460.86"/>
    <n v="2366.4608599999997"/>
    <n v="780422.56999999983"/>
    <n v="0.75200143654510898"/>
    <n v="780.42256999999984"/>
    <x v="2"/>
  </r>
  <r>
    <s v="C2079"/>
    <x v="3"/>
    <x v="76"/>
    <x v="4"/>
    <x v="0"/>
    <x v="1"/>
    <d v="2022-01-04T00:00:00"/>
    <n v="1"/>
    <n v="207990348"/>
    <d v="2022-01-20T00:00:00"/>
    <n v="16"/>
    <n v="7821"/>
    <n v="47.45"/>
    <n v="31.79"/>
    <n v="371106.45"/>
    <n v="15.660000000000004"/>
    <n v="371.10645"/>
    <n v="248629.59"/>
    <n v="248.62959000000001"/>
    <n v="122476.86000000002"/>
    <n v="0.66996838777660694"/>
    <n v="122.47686000000002"/>
    <x v="1"/>
  </r>
  <r>
    <s v="C4389"/>
    <x v="3"/>
    <x v="39"/>
    <x v="10"/>
    <x v="0"/>
    <x v="0"/>
    <d v="2022-07-20T00:00:00"/>
    <n v="7"/>
    <n v="438916528"/>
    <d v="2022-08-18T00:00:00"/>
    <n v="29"/>
    <n v="4009"/>
    <n v="154.06"/>
    <n v="90.93"/>
    <n v="617626.54"/>
    <n v="63.129999999999995"/>
    <n v="617.62654000000009"/>
    <n v="364538.37000000005"/>
    <n v="364.53837000000004"/>
    <n v="253088.16999999998"/>
    <n v="0.59022458782292608"/>
    <n v="253.08816999999999"/>
    <x v="1"/>
  </r>
  <r>
    <s v="C5819"/>
    <x v="0"/>
    <x v="77"/>
    <x v="3"/>
    <x v="1"/>
    <x v="1"/>
    <d v="2020-07-30T00:00:00"/>
    <n v="7"/>
    <n v="581910884"/>
    <d v="2020-08-16T00:00:00"/>
    <n v="17"/>
    <n v="9217"/>
    <n v="255.28"/>
    <n v="159.41999999999999"/>
    <n v="2352915.7600000002"/>
    <n v="95.860000000000014"/>
    <n v="2352.9157600000003"/>
    <n v="1469374.14"/>
    <n v="1469.3741399999999"/>
    <n v="883541.62000000034"/>
    <n v="0.62449075524913811"/>
    <n v="883.54162000000031"/>
    <x v="0"/>
  </r>
  <r>
    <s v="C8167"/>
    <x v="3"/>
    <x v="78"/>
    <x v="1"/>
    <x v="0"/>
    <x v="1"/>
    <d v="2022-02-04T00:00:00"/>
    <n v="2"/>
    <n v="816709744"/>
    <d v="2022-03-01T00:00:00"/>
    <n v="25"/>
    <n v="1417"/>
    <n v="421.89"/>
    <n v="364.69"/>
    <n v="597818.13"/>
    <n v="57.199999999999989"/>
    <n v="597.81813"/>
    <n v="516765.73"/>
    <n v="516.76572999999996"/>
    <n v="81052.400000000023"/>
    <n v="0.86441963544999878"/>
    <n v="81.05240000000002"/>
    <x v="1"/>
  </r>
  <r>
    <s v="C4933"/>
    <x v="2"/>
    <x v="41"/>
    <x v="11"/>
    <x v="1"/>
    <x v="1"/>
    <d v="2020-08-24T00:00:00"/>
    <n v="8"/>
    <n v="493361937"/>
    <d v="2020-09-29T00:00:00"/>
    <n v="36"/>
    <n v="5616"/>
    <n v="668.27"/>
    <n v="502.54"/>
    <n v="3753004.32"/>
    <n v="165.72999999999996"/>
    <n v="3753.00432"/>
    <n v="2822264.64"/>
    <n v="2822.2646400000003"/>
    <n v="930739.6799999997"/>
    <n v="0.75200143654510909"/>
    <n v="930.73967999999968"/>
    <x v="0"/>
  </r>
  <r>
    <s v="C3822"/>
    <x v="2"/>
    <x v="79"/>
    <x v="3"/>
    <x v="0"/>
    <x v="1"/>
    <d v="2021-08-10T00:00:00"/>
    <n v="8"/>
    <n v="382228791"/>
    <d v="2021-09-26T00:00:00"/>
    <n v="47"/>
    <n v="8848"/>
    <n v="255.28"/>
    <n v="159.41999999999999"/>
    <n v="2258717.44"/>
    <n v="95.860000000000014"/>
    <n v="2258.7174399999999"/>
    <n v="1410548.16"/>
    <n v="1410.5481599999998"/>
    <n v="848169.28"/>
    <n v="0.62449075524913811"/>
    <n v="848.16928000000007"/>
    <x v="2"/>
  </r>
  <r>
    <s v="C4239"/>
    <x v="0"/>
    <x v="80"/>
    <x v="5"/>
    <x v="0"/>
    <x v="3"/>
    <d v="2020-10-02T00:00:00"/>
    <n v="10"/>
    <n v="423984134"/>
    <d v="2020-11-14T00:00:00"/>
    <n v="43"/>
    <n v="5182"/>
    <n v="437.2"/>
    <n v="263.33"/>
    <n v="2265570.4"/>
    <n v="173.87"/>
    <n v="2265.5704000000001"/>
    <n v="1364576.0599999998"/>
    <n v="1364.5760599999999"/>
    <n v="900994.34000000008"/>
    <n v="0.60231015553522405"/>
    <n v="900.99434000000008"/>
    <x v="0"/>
  </r>
  <r>
    <s v="C1796"/>
    <x v="3"/>
    <x v="17"/>
    <x v="1"/>
    <x v="0"/>
    <x v="0"/>
    <d v="2022-11-03T00:00:00"/>
    <n v="11"/>
    <n v="179614293"/>
    <d v="2022-11-23T00:00:00"/>
    <n v="20"/>
    <n v="716"/>
    <n v="421.89"/>
    <n v="364.69"/>
    <n v="302073.24"/>
    <n v="57.199999999999989"/>
    <n v="302.07324"/>
    <n v="261118.04"/>
    <n v="261.11804000000001"/>
    <n v="40955.199999999983"/>
    <n v="0.86441963544999889"/>
    <n v="40.955199999999984"/>
    <x v="1"/>
  </r>
  <r>
    <s v="C1804"/>
    <x v="3"/>
    <x v="81"/>
    <x v="6"/>
    <x v="0"/>
    <x v="2"/>
    <d v="2020-02-26T00:00:00"/>
    <n v="2"/>
    <n v="180418097"/>
    <d v="2020-03-15T00:00:00"/>
    <n v="18"/>
    <n v="8579"/>
    <n v="81.73"/>
    <n v="56.67"/>
    <n v="701161.67"/>
    <n v="25.060000000000002"/>
    <n v="701.16167000000007"/>
    <n v="486171.93"/>
    <n v="486.17192999999997"/>
    <n v="214989.74000000005"/>
    <n v="0.69338064358252771"/>
    <n v="214.98974000000004"/>
    <x v="0"/>
  </r>
  <r>
    <s v="C5780"/>
    <x v="5"/>
    <x v="55"/>
    <x v="1"/>
    <x v="0"/>
    <x v="1"/>
    <d v="2022-07-17T00:00:00"/>
    <n v="7"/>
    <n v="578006875"/>
    <d v="2022-08-21T00:00:00"/>
    <n v="35"/>
    <n v="3934"/>
    <n v="421.89"/>
    <n v="364.69"/>
    <n v="1659715.26"/>
    <n v="57.199999999999989"/>
    <n v="1659.7152599999999"/>
    <n v="1434690.46"/>
    <n v="1434.69046"/>
    <n v="225024.80000000005"/>
    <n v="0.86441963544999889"/>
    <n v="225.02480000000006"/>
    <x v="1"/>
  </r>
  <r>
    <s v="C6943"/>
    <x v="0"/>
    <x v="43"/>
    <x v="11"/>
    <x v="1"/>
    <x v="1"/>
    <d v="2021-09-01T00:00:00"/>
    <n v="9"/>
    <n v="694304454"/>
    <d v="2021-09-09T00:00:00"/>
    <n v="8"/>
    <n v="8972"/>
    <n v="668.27"/>
    <n v="502.54"/>
    <n v="5995718.4399999995"/>
    <n v="165.72999999999996"/>
    <n v="5995.7184399999996"/>
    <n v="4508788.88"/>
    <n v="4508.7888800000001"/>
    <n v="1486929.5599999996"/>
    <n v="0.75200143654510909"/>
    <n v="1486.9295599999996"/>
    <x v="2"/>
  </r>
  <r>
    <s v="C3715"/>
    <x v="2"/>
    <x v="67"/>
    <x v="3"/>
    <x v="1"/>
    <x v="1"/>
    <d v="2021-01-14T00:00:00"/>
    <n v="1"/>
    <n v="371547162"/>
    <d v="2021-02-23T00:00:00"/>
    <n v="40"/>
    <n v="7917"/>
    <n v="255.28"/>
    <n v="159.41999999999999"/>
    <n v="2021051.76"/>
    <n v="95.860000000000014"/>
    <n v="2021.0517600000001"/>
    <n v="1262128.1399999999"/>
    <n v="1262.1281399999998"/>
    <n v="758923.62000000011"/>
    <n v="0.62449075524913811"/>
    <n v="758.92362000000014"/>
    <x v="2"/>
  </r>
  <r>
    <s v="C4222"/>
    <x v="5"/>
    <x v="82"/>
    <x v="4"/>
    <x v="1"/>
    <x v="2"/>
    <d v="2020-04-06T00:00:00"/>
    <n v="4"/>
    <n v="422283828"/>
    <d v="2020-04-26T00:00:00"/>
    <n v="20"/>
    <n v="2024"/>
    <n v="47.45"/>
    <n v="31.79"/>
    <n v="96038.8"/>
    <n v="15.660000000000004"/>
    <n v="96.038800000000009"/>
    <n v="64342.96"/>
    <n v="64.342960000000005"/>
    <n v="31695.840000000004"/>
    <n v="0.66996838777660694"/>
    <n v="31.695840000000004"/>
    <x v="0"/>
  </r>
  <r>
    <s v="C3793"/>
    <x v="3"/>
    <x v="83"/>
    <x v="2"/>
    <x v="0"/>
    <x v="0"/>
    <d v="2022-03-23T00:00:00"/>
    <n v="3"/>
    <n v="379375779"/>
    <d v="2022-03-23T00:00:00"/>
    <n v="0"/>
    <n v="4578"/>
    <n v="205.7"/>
    <n v="117.11"/>
    <n v="941694.6"/>
    <n v="88.589999999999989"/>
    <n v="941.69459999999992"/>
    <n v="536129.57999999996"/>
    <n v="536.12957999999992"/>
    <n v="405565.02"/>
    <n v="0.56932425862907143"/>
    <n v="405.56502"/>
    <x v="1"/>
  </r>
  <r>
    <s v="C7459"/>
    <x v="3"/>
    <x v="9"/>
    <x v="6"/>
    <x v="1"/>
    <x v="3"/>
    <d v="2020-03-11T00:00:00"/>
    <n v="3"/>
    <n v="745996844"/>
    <d v="2020-04-03T00:00:00"/>
    <n v="23"/>
    <n v="5899"/>
    <n v="81.73"/>
    <n v="56.67"/>
    <n v="482125.27"/>
    <n v="25.060000000000002"/>
    <n v="482.12527"/>
    <n v="334296.33"/>
    <n v="334.29633000000001"/>
    <n v="147828.94"/>
    <n v="0.69338064358252782"/>
    <n v="147.82893999999999"/>
    <x v="0"/>
  </r>
  <r>
    <s v="C7456"/>
    <x v="3"/>
    <x v="84"/>
    <x v="7"/>
    <x v="0"/>
    <x v="3"/>
    <d v="2022-02-20T00:00:00"/>
    <n v="2"/>
    <n v="745633351"/>
    <d v="2022-04-03T00:00:00"/>
    <n v="42"/>
    <n v="8333"/>
    <n v="9.33"/>
    <n v="6.92"/>
    <n v="77746.89"/>
    <n v="2.41"/>
    <n v="77.746889999999993"/>
    <n v="57664.36"/>
    <n v="57.664360000000002"/>
    <n v="20082.53"/>
    <n v="0.74169346195069674"/>
    <n v="20.082529999999998"/>
    <x v="1"/>
  </r>
  <r>
    <s v="C5720"/>
    <x v="0"/>
    <x v="85"/>
    <x v="0"/>
    <x v="0"/>
    <x v="2"/>
    <d v="2020-09-16T00:00:00"/>
    <n v="9"/>
    <n v="572084128"/>
    <d v="2020-11-05T00:00:00"/>
    <n v="50"/>
    <n v="1261"/>
    <n v="152.58000000000001"/>
    <n v="97.44"/>
    <n v="192403.38"/>
    <n v="55.140000000000015"/>
    <n v="192.40338"/>
    <n v="122871.84"/>
    <n v="122.87183999999999"/>
    <n v="69531.540000000008"/>
    <n v="0.63861580810066843"/>
    <n v="69.531540000000007"/>
    <x v="0"/>
  </r>
  <r>
    <s v="C9394"/>
    <x v="3"/>
    <x v="86"/>
    <x v="4"/>
    <x v="1"/>
    <x v="3"/>
    <d v="2020-05-22T00:00:00"/>
    <n v="5"/>
    <n v="939460504"/>
    <d v="2020-05-24T00:00:00"/>
    <n v="2"/>
    <n v="6095"/>
    <n v="47.45"/>
    <n v="31.79"/>
    <n v="289207.75"/>
    <n v="15.660000000000004"/>
    <n v="289.20774999999998"/>
    <n v="193760.05"/>
    <n v="193.76004999999998"/>
    <n v="95447.700000000012"/>
    <n v="0.66996838777660694"/>
    <n v="95.447700000000012"/>
    <x v="0"/>
  </r>
  <r>
    <s v="C8321"/>
    <x v="3"/>
    <x v="39"/>
    <x v="7"/>
    <x v="1"/>
    <x v="1"/>
    <d v="2021-10-12T00:00:00"/>
    <n v="10"/>
    <n v="832186305"/>
    <d v="2021-11-26T00:00:00"/>
    <n v="45"/>
    <n v="1276"/>
    <n v="9.33"/>
    <n v="6.92"/>
    <n v="11905.08"/>
    <n v="2.41"/>
    <n v="11.90508"/>
    <n v="8829.92"/>
    <n v="8.8299199999999995"/>
    <n v="3075.16"/>
    <n v="0.74169346195069663"/>
    <n v="3.0751599999999999"/>
    <x v="2"/>
  </r>
  <r>
    <s v="C6549"/>
    <x v="3"/>
    <x v="87"/>
    <x v="7"/>
    <x v="1"/>
    <x v="3"/>
    <d v="2020-02-28T00:00:00"/>
    <n v="2"/>
    <n v="654997861"/>
    <d v="2020-04-02T00:00:00"/>
    <n v="34"/>
    <n v="7277"/>
    <n v="9.33"/>
    <n v="6.92"/>
    <n v="67894.41"/>
    <n v="2.41"/>
    <n v="67.894410000000008"/>
    <n v="50356.84"/>
    <n v="50.356839999999998"/>
    <n v="17537.570000000007"/>
    <n v="0.74169346195069652"/>
    <n v="17.537570000000006"/>
    <x v="0"/>
  </r>
  <r>
    <s v="C8829"/>
    <x v="2"/>
    <x v="88"/>
    <x v="1"/>
    <x v="1"/>
    <x v="3"/>
    <d v="2021-03-23T00:00:00"/>
    <n v="3"/>
    <n v="882943999"/>
    <d v="2021-04-07T00:00:00"/>
    <n v="15"/>
    <n v="1605"/>
    <n v="421.89"/>
    <n v="364.69"/>
    <n v="677133.45"/>
    <n v="57.199999999999989"/>
    <n v="677.13344999999993"/>
    <n v="585327.44999999995"/>
    <n v="585.32745"/>
    <n v="91806"/>
    <n v="0.86441963544999889"/>
    <n v="91.805999999999997"/>
    <x v="2"/>
  </r>
  <r>
    <s v="C7113"/>
    <x v="3"/>
    <x v="89"/>
    <x v="7"/>
    <x v="1"/>
    <x v="3"/>
    <d v="2022-06-27T00:00:00"/>
    <n v="6"/>
    <n v="711386048"/>
    <d v="2022-08-15T00:00:00"/>
    <n v="49"/>
    <n v="3795"/>
    <n v="9.33"/>
    <n v="6.92"/>
    <n v="35407.35"/>
    <n v="2.41"/>
    <n v="35.407350000000001"/>
    <n v="26261.4"/>
    <n v="26.261400000000002"/>
    <n v="9145.9499999999971"/>
    <n v="0.74169346195069674"/>
    <n v="9.1459499999999974"/>
    <x v="1"/>
  </r>
  <r>
    <s v="C3059"/>
    <x v="1"/>
    <x v="90"/>
    <x v="4"/>
    <x v="0"/>
    <x v="3"/>
    <d v="2020-06-09T00:00:00"/>
    <n v="6"/>
    <n v="305997836"/>
    <d v="2020-07-10T00:00:00"/>
    <n v="31"/>
    <n v="415"/>
    <n v="47.45"/>
    <n v="31.79"/>
    <n v="19691.75"/>
    <n v="15.660000000000004"/>
    <n v="19.691749999999999"/>
    <n v="13192.85"/>
    <n v="13.19285"/>
    <n v="6498.9"/>
    <n v="0.66996838777660694"/>
    <n v="6.4988999999999999"/>
    <x v="0"/>
  </r>
  <r>
    <s v="C3527"/>
    <x v="3"/>
    <x v="18"/>
    <x v="1"/>
    <x v="0"/>
    <x v="1"/>
    <d v="2020-07-19T00:00:00"/>
    <n v="7"/>
    <n v="352765691"/>
    <d v="2020-08-11T00:00:00"/>
    <n v="23"/>
    <n v="62"/>
    <n v="421.89"/>
    <n v="364.69"/>
    <n v="26157.18"/>
    <n v="57.199999999999989"/>
    <n v="26.15718"/>
    <n v="22610.78"/>
    <n v="22.610779999999998"/>
    <n v="3546.4000000000015"/>
    <n v="0.86441963544999878"/>
    <n v="3.5464000000000016"/>
    <x v="0"/>
  </r>
  <r>
    <s v="C7079"/>
    <x v="3"/>
    <x v="86"/>
    <x v="10"/>
    <x v="1"/>
    <x v="0"/>
    <d v="2021-07-15T00:00:00"/>
    <n v="7"/>
    <n v="707988440"/>
    <d v="2021-08-08T00:00:00"/>
    <n v="24"/>
    <n v="8367"/>
    <n v="154.06"/>
    <n v="90.93"/>
    <n v="1289020.02"/>
    <n v="63.129999999999995"/>
    <n v="1289.0200199999999"/>
    <n v="760811.31"/>
    <n v="760.81131000000005"/>
    <n v="528208.71"/>
    <n v="0.59022458782292619"/>
    <n v="528.20871"/>
    <x v="2"/>
  </r>
  <r>
    <s v="C8482"/>
    <x v="5"/>
    <x v="91"/>
    <x v="10"/>
    <x v="0"/>
    <x v="2"/>
    <d v="2022-07-13T00:00:00"/>
    <n v="7"/>
    <n v="848277413"/>
    <d v="2022-08-29T00:00:00"/>
    <n v="47"/>
    <n v="2992"/>
    <n v="154.06"/>
    <n v="90.93"/>
    <n v="460947.52"/>
    <n v="63.129999999999995"/>
    <n v="460.94752"/>
    <n v="272062.56"/>
    <n v="272.06256000000002"/>
    <n v="188884.96000000002"/>
    <n v="0.59022458782292619"/>
    <n v="188.88496000000004"/>
    <x v="1"/>
  </r>
  <r>
    <s v="C3205"/>
    <x v="3"/>
    <x v="92"/>
    <x v="11"/>
    <x v="1"/>
    <x v="2"/>
    <d v="2021-08-16T00:00:00"/>
    <n v="8"/>
    <n v="320556437"/>
    <d v="2021-09-25T00:00:00"/>
    <n v="40"/>
    <n v="8628"/>
    <n v="668.27"/>
    <n v="502.54"/>
    <n v="5765833.5599999996"/>
    <n v="165.72999999999996"/>
    <n v="5765.83356"/>
    <n v="4335915.12"/>
    <n v="4335.9151199999997"/>
    <n v="1429918.4399999995"/>
    <n v="0.75200143654510898"/>
    <n v="1429.9184399999995"/>
    <x v="2"/>
  </r>
  <r>
    <s v="C9920"/>
    <x v="3"/>
    <x v="30"/>
    <x v="3"/>
    <x v="1"/>
    <x v="1"/>
    <d v="2020-03-06T00:00:00"/>
    <n v="3"/>
    <n v="992061841"/>
    <d v="2020-03-24T00:00:00"/>
    <n v="18"/>
    <n v="1999"/>
    <n v="255.28"/>
    <n v="159.41999999999999"/>
    <n v="510304.72000000003"/>
    <n v="95.860000000000014"/>
    <n v="510.30472000000003"/>
    <n v="318680.57999999996"/>
    <n v="318.68057999999996"/>
    <n v="191624.14000000007"/>
    <n v="0.62449075524913811"/>
    <n v="191.62414000000007"/>
    <x v="0"/>
  </r>
  <r>
    <s v="C3003"/>
    <x v="0"/>
    <x v="93"/>
    <x v="8"/>
    <x v="1"/>
    <x v="2"/>
    <d v="2021-05-20T00:00:00"/>
    <n v="5"/>
    <n v="300342452"/>
    <d v="2021-06-24T00:00:00"/>
    <n v="35"/>
    <n v="6861"/>
    <n v="651.21"/>
    <n v="524.96"/>
    <n v="4467951.8100000005"/>
    <n v="126.25"/>
    <n v="4467.9518100000005"/>
    <n v="3601750.56"/>
    <n v="3601.75056"/>
    <n v="866201.25000000047"/>
    <n v="0.80613012699436426"/>
    <n v="866.20125000000041"/>
    <x v="2"/>
  </r>
  <r>
    <s v="C7032"/>
    <x v="3"/>
    <x v="94"/>
    <x v="10"/>
    <x v="1"/>
    <x v="1"/>
    <d v="2020-04-02T00:00:00"/>
    <n v="4"/>
    <n v="703259599"/>
    <d v="2020-04-05T00:00:00"/>
    <n v="3"/>
    <n v="8998"/>
    <n v="154.06"/>
    <n v="90.93"/>
    <n v="1386231.8800000001"/>
    <n v="63.129999999999995"/>
    <n v="1386.23188"/>
    <n v="818188.14"/>
    <n v="818.18813999999998"/>
    <n v="568043.74000000011"/>
    <n v="0.59022458782292608"/>
    <n v="568.04374000000007"/>
    <x v="0"/>
  </r>
  <r>
    <s v="C2289"/>
    <x v="5"/>
    <x v="57"/>
    <x v="9"/>
    <x v="0"/>
    <x v="1"/>
    <d v="2022-03-17T00:00:00"/>
    <n v="3"/>
    <n v="228987109"/>
    <d v="2022-04-14T00:00:00"/>
    <n v="28"/>
    <n v="1229"/>
    <n v="109.28"/>
    <n v="35.840000000000003"/>
    <n v="134305.12"/>
    <n v="73.44"/>
    <n v="134.30511999999999"/>
    <n v="44047.360000000001"/>
    <n v="44.047359999999998"/>
    <n v="90257.76"/>
    <n v="0.32796486090775989"/>
    <n v="90.25775999999999"/>
    <x v="1"/>
  </r>
  <r>
    <s v="C1260"/>
    <x v="3"/>
    <x v="52"/>
    <x v="2"/>
    <x v="1"/>
    <x v="0"/>
    <d v="2021-08-22T00:00:00"/>
    <n v="8"/>
    <n v="126011312"/>
    <d v="2021-09-18T00:00:00"/>
    <n v="27"/>
    <n v="8402"/>
    <n v="205.7"/>
    <n v="117.11"/>
    <n v="1728291.4"/>
    <n v="88.589999999999989"/>
    <n v="1728.2913999999998"/>
    <n v="983958.22"/>
    <n v="983.95821999999998"/>
    <n v="744333.17999999993"/>
    <n v="0.56932425862907154"/>
    <n v="744.33317999999997"/>
    <x v="2"/>
  </r>
  <r>
    <s v="C8131"/>
    <x v="5"/>
    <x v="12"/>
    <x v="4"/>
    <x v="0"/>
    <x v="0"/>
    <d v="2020-06-28T00:00:00"/>
    <n v="6"/>
    <n v="813131034"/>
    <d v="2020-07-01T00:00:00"/>
    <n v="3"/>
    <n v="2397"/>
    <n v="47.45"/>
    <n v="31.79"/>
    <n v="113737.65000000001"/>
    <n v="15.660000000000004"/>
    <n v="113.73765"/>
    <n v="76200.63"/>
    <n v="76.200630000000004"/>
    <n v="37537.020000000004"/>
    <n v="0.66996838777660694"/>
    <n v="37.537020000000005"/>
    <x v="0"/>
  </r>
  <r>
    <s v="C5294"/>
    <x v="0"/>
    <x v="74"/>
    <x v="6"/>
    <x v="0"/>
    <x v="0"/>
    <d v="2021-02-05T00:00:00"/>
    <n v="2"/>
    <n v="529457604"/>
    <d v="2021-03-05T00:00:00"/>
    <n v="28"/>
    <n v="7126"/>
    <n v="81.73"/>
    <n v="56.67"/>
    <n v="582407.98"/>
    <n v="25.060000000000002"/>
    <n v="582.40797999999995"/>
    <n v="403830.42"/>
    <n v="403.83042"/>
    <n v="178577.56"/>
    <n v="0.69338064358252793"/>
    <n v="178.57756000000001"/>
    <x v="2"/>
  </r>
  <r>
    <s v="C2844"/>
    <x v="3"/>
    <x v="95"/>
    <x v="1"/>
    <x v="0"/>
    <x v="2"/>
    <d v="2021-12-02T00:00:00"/>
    <n v="12"/>
    <n v="284414851"/>
    <d v="2021-12-07T00:00:00"/>
    <n v="5"/>
    <n v="3530"/>
    <n v="421.89"/>
    <n v="364.69"/>
    <n v="1489271.7"/>
    <n v="57.199999999999989"/>
    <n v="1489.2717"/>
    <n v="1287355.7"/>
    <n v="1287.3556999999998"/>
    <n v="201916"/>
    <n v="0.86441963544999867"/>
    <n v="201.916"/>
    <x v="2"/>
  </r>
  <r>
    <s v="C7077"/>
    <x v="0"/>
    <x v="96"/>
    <x v="4"/>
    <x v="1"/>
    <x v="0"/>
    <d v="2021-10-22T00:00:00"/>
    <n v="10"/>
    <n v="707739102"/>
    <d v="2021-10-28T00:00:00"/>
    <n v="6"/>
    <n v="4583"/>
    <n v="47.45"/>
    <n v="31.79"/>
    <n v="217463.35"/>
    <n v="15.660000000000004"/>
    <n v="217.46335000000002"/>
    <n v="145693.57"/>
    <n v="145.69356999999999"/>
    <n v="71769.78"/>
    <n v="0.66996838777660683"/>
    <n v="71.769779999999997"/>
    <x v="2"/>
  </r>
  <r>
    <s v="C5799"/>
    <x v="5"/>
    <x v="31"/>
    <x v="2"/>
    <x v="1"/>
    <x v="0"/>
    <d v="2021-12-13T00:00:00"/>
    <n v="12"/>
    <n v="579996430"/>
    <d v="2022-01-09T00:00:00"/>
    <n v="27"/>
    <n v="2687"/>
    <n v="205.7"/>
    <n v="117.11"/>
    <n v="552715.9"/>
    <n v="88.589999999999989"/>
    <n v="552.71590000000003"/>
    <n v="314674.57"/>
    <n v="314.67457000000002"/>
    <n v="238041.33000000002"/>
    <n v="0.56932425862907143"/>
    <n v="238.04133000000002"/>
    <x v="2"/>
  </r>
  <r>
    <s v="C7399"/>
    <x v="0"/>
    <x v="0"/>
    <x v="2"/>
    <x v="1"/>
    <x v="3"/>
    <d v="2020-06-29T00:00:00"/>
    <n v="6"/>
    <n v="739964663"/>
    <d v="2020-07-27T00:00:00"/>
    <n v="28"/>
    <n v="842"/>
    <n v="205.7"/>
    <n v="117.11"/>
    <n v="173199.4"/>
    <n v="88.589999999999989"/>
    <n v="173.1994"/>
    <n v="98606.62"/>
    <n v="98.606619999999992"/>
    <n v="74592.78"/>
    <n v="0.56932425862907143"/>
    <n v="74.592780000000005"/>
    <x v="0"/>
  </r>
  <r>
    <s v="C2903"/>
    <x v="1"/>
    <x v="37"/>
    <x v="9"/>
    <x v="0"/>
    <x v="3"/>
    <d v="2020-05-31T00:00:00"/>
    <n v="5"/>
    <n v="290370213"/>
    <d v="2020-06-15T00:00:00"/>
    <n v="15"/>
    <n v="5854"/>
    <n v="109.28"/>
    <n v="35.840000000000003"/>
    <n v="639725.12"/>
    <n v="73.44"/>
    <n v="639.72511999999995"/>
    <n v="209807.36000000002"/>
    <n v="209.80736000000002"/>
    <n v="429917.76"/>
    <n v="0.32796486090775995"/>
    <n v="429.91775999999999"/>
    <x v="0"/>
  </r>
  <r>
    <s v="C2125"/>
    <x v="3"/>
    <x v="97"/>
    <x v="7"/>
    <x v="1"/>
    <x v="3"/>
    <d v="2021-02-22T00:00:00"/>
    <n v="2"/>
    <n v="212511909"/>
    <d v="2021-02-22T00:00:00"/>
    <n v="0"/>
    <n v="5851"/>
    <n v="9.33"/>
    <n v="6.92"/>
    <n v="54589.83"/>
    <n v="2.41"/>
    <n v="54.589829999999999"/>
    <n v="40488.92"/>
    <n v="40.48892"/>
    <n v="14100.910000000003"/>
    <n v="0.74169346195069674"/>
    <n v="14.100910000000004"/>
    <x v="2"/>
  </r>
  <r>
    <s v="C2080"/>
    <x v="3"/>
    <x v="98"/>
    <x v="7"/>
    <x v="1"/>
    <x v="0"/>
    <d v="2022-07-13T00:00:00"/>
    <n v="7"/>
    <n v="208001077"/>
    <d v="2022-07-22T00:00:00"/>
    <n v="9"/>
    <n v="996"/>
    <n v="9.33"/>
    <n v="6.92"/>
    <n v="9292.68"/>
    <n v="2.41"/>
    <n v="9.2926800000000007"/>
    <n v="6892.32"/>
    <n v="6.8923199999999998"/>
    <n v="2400.3600000000006"/>
    <n v="0.74169346195069663"/>
    <n v="2.4003600000000005"/>
    <x v="1"/>
  </r>
  <r>
    <s v="C9487"/>
    <x v="3"/>
    <x v="83"/>
    <x v="6"/>
    <x v="0"/>
    <x v="1"/>
    <d v="2020-07-09T00:00:00"/>
    <n v="7"/>
    <n v="948761546"/>
    <d v="2020-07-13T00:00:00"/>
    <n v="4"/>
    <n v="8480"/>
    <n v="81.73"/>
    <n v="56.67"/>
    <n v="693070.4"/>
    <n v="25.060000000000002"/>
    <n v="693.07040000000006"/>
    <n v="480561.60000000003"/>
    <n v="480.56160000000006"/>
    <n v="212508.79999999999"/>
    <n v="0.69338064358252782"/>
    <n v="212.50879999999998"/>
    <x v="0"/>
  </r>
  <r>
    <s v="C5053"/>
    <x v="4"/>
    <x v="99"/>
    <x v="6"/>
    <x v="0"/>
    <x v="0"/>
    <d v="2022-02-26T00:00:00"/>
    <n v="2"/>
    <n v="505354201"/>
    <d v="2022-04-12T00:00:00"/>
    <n v="45"/>
    <n v="4393"/>
    <n v="81.73"/>
    <n v="56.67"/>
    <n v="359039.89"/>
    <n v="25.060000000000002"/>
    <n v="359.03989000000001"/>
    <n v="248951.31"/>
    <n v="248.95131000000001"/>
    <n v="110088.58000000002"/>
    <n v="0.69338064358252782"/>
    <n v="110.08858000000002"/>
    <x v="1"/>
  </r>
  <r>
    <s v="C5665"/>
    <x v="3"/>
    <x v="100"/>
    <x v="7"/>
    <x v="0"/>
    <x v="0"/>
    <d v="2022-07-30T00:00:00"/>
    <n v="7"/>
    <n v="566596543"/>
    <d v="2022-09-01T00:00:00"/>
    <n v="33"/>
    <n v="7363"/>
    <n v="9.33"/>
    <n v="6.92"/>
    <n v="68696.789999999994"/>
    <n v="2.41"/>
    <n v="68.696789999999993"/>
    <n v="50951.96"/>
    <n v="50.95196"/>
    <n v="17744.829999999994"/>
    <n v="0.74169346195069674"/>
    <n v="17.744829999999993"/>
    <x v="1"/>
  </r>
  <r>
    <s v="C2639"/>
    <x v="3"/>
    <x v="36"/>
    <x v="8"/>
    <x v="0"/>
    <x v="0"/>
    <d v="2021-09-24T00:00:00"/>
    <n v="9"/>
    <n v="263930499"/>
    <d v="2021-11-05T00:00:00"/>
    <n v="42"/>
    <n v="1755"/>
    <n v="651.21"/>
    <n v="524.96"/>
    <n v="1142873.55"/>
    <n v="126.25"/>
    <n v="1142.87355"/>
    <n v="921304.8"/>
    <n v="921.3048"/>
    <n v="221568.75"/>
    <n v="0.80613012699436437"/>
    <n v="221.56874999999999"/>
    <x v="2"/>
  </r>
  <r>
    <s v="C1708"/>
    <x v="1"/>
    <x v="10"/>
    <x v="7"/>
    <x v="1"/>
    <x v="0"/>
    <d v="2020-06-10T00:00:00"/>
    <n v="6"/>
    <n v="170842397"/>
    <d v="2020-06-10T00:00:00"/>
    <n v="0"/>
    <n v="4917"/>
    <n v="9.33"/>
    <n v="6.92"/>
    <n v="45875.61"/>
    <n v="2.41"/>
    <n v="45.875610000000002"/>
    <n v="34025.64"/>
    <n v="34.025640000000003"/>
    <n v="11849.970000000001"/>
    <n v="0.74169346195069674"/>
    <n v="11.849970000000001"/>
    <x v="0"/>
  </r>
  <r>
    <s v="C9311"/>
    <x v="3"/>
    <x v="39"/>
    <x v="7"/>
    <x v="0"/>
    <x v="3"/>
    <d v="2021-05-10T00:00:00"/>
    <n v="5"/>
    <n v="931131064"/>
    <d v="2021-06-07T00:00:00"/>
    <n v="28"/>
    <n v="1229"/>
    <n v="9.33"/>
    <n v="6.92"/>
    <n v="11466.57"/>
    <n v="2.41"/>
    <n v="11.466569999999999"/>
    <n v="8504.68"/>
    <n v="8.5046800000000005"/>
    <n v="2961.8899999999994"/>
    <n v="0.74169346195069674"/>
    <n v="2.9618899999999995"/>
    <x v="2"/>
  </r>
  <r>
    <s v="C1089"/>
    <x v="3"/>
    <x v="70"/>
    <x v="7"/>
    <x v="1"/>
    <x v="2"/>
    <d v="2021-10-27T00:00:00"/>
    <n v="10"/>
    <n v="108907830"/>
    <d v="2021-10-31T00:00:00"/>
    <n v="4"/>
    <n v="7102"/>
    <n v="9.33"/>
    <n v="6.92"/>
    <n v="66261.66"/>
    <n v="2.41"/>
    <n v="66.261660000000006"/>
    <n v="49145.84"/>
    <n v="49.14584"/>
    <n v="17115.820000000007"/>
    <n v="0.74169346195069663"/>
    <n v="17.115820000000006"/>
    <x v="2"/>
  </r>
  <r>
    <s v="C7385"/>
    <x v="1"/>
    <x v="33"/>
    <x v="11"/>
    <x v="0"/>
    <x v="1"/>
    <d v="2020-12-31T00:00:00"/>
    <n v="12"/>
    <n v="738596522"/>
    <d v="2021-02-18T00:00:00"/>
    <n v="49"/>
    <n v="5979"/>
    <n v="668.27"/>
    <n v="502.54"/>
    <n v="3995586.33"/>
    <n v="165.72999999999996"/>
    <n v="3995.5863300000001"/>
    <n v="3004686.66"/>
    <n v="3004.6866600000003"/>
    <n v="990899.66999999993"/>
    <n v="0.75200143654510909"/>
    <n v="990.8996699999999"/>
    <x v="0"/>
  </r>
  <r>
    <s v="C9749"/>
    <x v="3"/>
    <x v="101"/>
    <x v="8"/>
    <x v="0"/>
    <x v="3"/>
    <d v="2021-04-29T00:00:00"/>
    <n v="4"/>
    <n v="974933469"/>
    <d v="2021-06-12T00:00:00"/>
    <n v="44"/>
    <n v="3333"/>
    <n v="651.21"/>
    <n v="524.96"/>
    <n v="2170482.9300000002"/>
    <n v="126.25"/>
    <n v="2170.4829300000001"/>
    <n v="1749691.6800000002"/>
    <n v="1749.6916800000001"/>
    <n v="420791.25"/>
    <n v="0.80613012699436437"/>
    <n v="420.79124999999999"/>
    <x v="2"/>
  </r>
  <r>
    <s v="C8429"/>
    <x v="3"/>
    <x v="102"/>
    <x v="8"/>
    <x v="0"/>
    <x v="2"/>
    <d v="2021-05-04T00:00:00"/>
    <n v="5"/>
    <n v="842967498"/>
    <d v="2021-05-14T00:00:00"/>
    <n v="10"/>
    <n v="1670"/>
    <n v="651.21"/>
    <n v="524.96"/>
    <n v="1087520.7"/>
    <n v="126.25"/>
    <n v="1087.5207"/>
    <n v="876683.20000000007"/>
    <n v="876.68320000000006"/>
    <n v="210837.49999999988"/>
    <n v="0.80613012699436437"/>
    <n v="210.83749999999989"/>
    <x v="2"/>
  </r>
  <r>
    <s v="C8880"/>
    <x v="3"/>
    <x v="103"/>
    <x v="6"/>
    <x v="1"/>
    <x v="0"/>
    <d v="2022-11-07T00:00:00"/>
    <n v="11"/>
    <n v="888059937"/>
    <d v="2022-12-10T00:00:00"/>
    <n v="33"/>
    <n v="5525"/>
    <n v="81.73"/>
    <n v="56.67"/>
    <n v="451558.25"/>
    <n v="25.060000000000002"/>
    <n v="451.55824999999999"/>
    <n v="313101.75"/>
    <n v="313.10174999999998"/>
    <n v="138456.5"/>
    <n v="0.69338064358252782"/>
    <n v="138.45650000000001"/>
    <x v="1"/>
  </r>
  <r>
    <s v="C8258"/>
    <x v="3"/>
    <x v="78"/>
    <x v="11"/>
    <x v="0"/>
    <x v="2"/>
    <d v="2020-12-01T00:00:00"/>
    <n v="12"/>
    <n v="825884616"/>
    <d v="2021-01-03T00:00:00"/>
    <n v="33"/>
    <n v="6466"/>
    <n v="668.27"/>
    <n v="502.54"/>
    <n v="4321033.82"/>
    <n v="165.72999999999996"/>
    <n v="4321.0338200000006"/>
    <n v="3249423.64"/>
    <n v="3249.42364"/>
    <n v="1071610.1800000002"/>
    <n v="0.75200143654510887"/>
    <n v="1071.6101800000001"/>
    <x v="0"/>
  </r>
  <r>
    <s v="C8924"/>
    <x v="3"/>
    <x v="14"/>
    <x v="8"/>
    <x v="1"/>
    <x v="1"/>
    <d v="2022-06-08T00:00:00"/>
    <n v="6"/>
    <n v="892427861"/>
    <d v="2022-07-25T00:00:00"/>
    <n v="47"/>
    <n v="8091"/>
    <n v="651.21"/>
    <n v="524.96"/>
    <n v="5268940.1100000003"/>
    <n v="126.25"/>
    <n v="5268.9401100000005"/>
    <n v="4247451.3600000003"/>
    <n v="4247.45136"/>
    <n v="1021488.75"/>
    <n v="0.80613012699436426"/>
    <n v="1021.48875"/>
    <x v="1"/>
  </r>
  <r>
    <s v="C4939"/>
    <x v="3"/>
    <x v="104"/>
    <x v="8"/>
    <x v="1"/>
    <x v="3"/>
    <d v="2021-11-02T00:00:00"/>
    <n v="11"/>
    <n v="493988502"/>
    <d v="2021-12-21T00:00:00"/>
    <n v="49"/>
    <n v="1030"/>
    <n v="651.21"/>
    <n v="524.96"/>
    <n v="670746.30000000005"/>
    <n v="126.25"/>
    <n v="670.74630000000002"/>
    <n v="540708.80000000005"/>
    <n v="540.7088"/>
    <n v="130037.5"/>
    <n v="0.80613012699436426"/>
    <n v="130.03749999999999"/>
    <x v="2"/>
  </r>
  <r>
    <s v="C4571"/>
    <x v="3"/>
    <x v="105"/>
    <x v="10"/>
    <x v="0"/>
    <x v="3"/>
    <d v="2022-07-17T00:00:00"/>
    <n v="7"/>
    <n v="457177865"/>
    <d v="2022-08-11T00:00:00"/>
    <n v="25"/>
    <n v="7945"/>
    <n v="154.06"/>
    <n v="90.93"/>
    <n v="1224006.7"/>
    <n v="63.129999999999995"/>
    <n v="1224.0066999999999"/>
    <n v="722438.85000000009"/>
    <n v="722.43885000000012"/>
    <n v="501567.84999999986"/>
    <n v="0.59022458782292631"/>
    <n v="501.56784999999985"/>
    <x v="1"/>
  </r>
  <r>
    <s v="C7789"/>
    <x v="3"/>
    <x v="84"/>
    <x v="1"/>
    <x v="1"/>
    <x v="2"/>
    <d v="2021-03-19T00:00:00"/>
    <n v="3"/>
    <n v="778919780"/>
    <d v="2021-03-20T00:00:00"/>
    <n v="1"/>
    <n v="8527"/>
    <n v="421.89"/>
    <n v="364.69"/>
    <n v="3597456.03"/>
    <n v="57.199999999999989"/>
    <n v="3597.4560299999998"/>
    <n v="3109711.63"/>
    <n v="3109.7116299999998"/>
    <n v="487744.39999999991"/>
    <n v="0.86441963544999878"/>
    <n v="487.74439999999993"/>
    <x v="2"/>
  </r>
  <r>
    <s v="C1373"/>
    <x v="3"/>
    <x v="106"/>
    <x v="1"/>
    <x v="0"/>
    <x v="2"/>
    <d v="2022-08-01T00:00:00"/>
    <n v="8"/>
    <n v="137319076"/>
    <d v="2022-09-20T00:00:00"/>
    <n v="50"/>
    <n v="4621"/>
    <n v="421.89"/>
    <n v="364.69"/>
    <n v="1949553.69"/>
    <n v="57.199999999999989"/>
    <n v="1949.55369"/>
    <n v="1685232.49"/>
    <n v="1685.2324900000001"/>
    <n v="264321.19999999995"/>
    <n v="0.86441963544999889"/>
    <n v="264.32119999999998"/>
    <x v="1"/>
  </r>
  <r>
    <s v="C8693"/>
    <x v="3"/>
    <x v="14"/>
    <x v="9"/>
    <x v="1"/>
    <x v="3"/>
    <d v="2020-08-17T00:00:00"/>
    <n v="8"/>
    <n v="869386613"/>
    <d v="2020-09-25T00:00:00"/>
    <n v="39"/>
    <n v="9673"/>
    <n v="109.28"/>
    <n v="35.840000000000003"/>
    <n v="1057065.44"/>
    <n v="73.44"/>
    <n v="1057.0654399999999"/>
    <n v="346680.32000000001"/>
    <n v="346.68031999999999"/>
    <n v="710385.11999999988"/>
    <n v="0.32796486090775995"/>
    <n v="710.38511999999992"/>
    <x v="0"/>
  </r>
  <r>
    <s v="C8508"/>
    <x v="3"/>
    <x v="107"/>
    <x v="1"/>
    <x v="0"/>
    <x v="3"/>
    <d v="2021-08-16T00:00:00"/>
    <n v="8"/>
    <n v="850827014"/>
    <d v="2021-08-29T00:00:00"/>
    <n v="13"/>
    <n v="7476"/>
    <n v="421.89"/>
    <n v="364.69"/>
    <n v="3154049.64"/>
    <n v="57.199999999999989"/>
    <n v="3154.0496400000002"/>
    <n v="2726422.44"/>
    <n v="2726.4224399999998"/>
    <n v="427627.20000000019"/>
    <n v="0.86441963544999867"/>
    <n v="427.62720000000019"/>
    <x v="2"/>
  </r>
  <r>
    <s v="C8801"/>
    <x v="3"/>
    <x v="108"/>
    <x v="0"/>
    <x v="0"/>
    <x v="1"/>
    <d v="2021-05-24T00:00:00"/>
    <n v="5"/>
    <n v="880126607"/>
    <d v="2021-06-07T00:00:00"/>
    <n v="14"/>
    <n v="7876"/>
    <n v="152.58000000000001"/>
    <n v="97.44"/>
    <n v="1201720.08"/>
    <n v="55.140000000000015"/>
    <n v="1201.7200800000001"/>
    <n v="767437.44"/>
    <n v="767.43743999999992"/>
    <n v="434282.64000000013"/>
    <n v="0.63861580810066843"/>
    <n v="434.28264000000013"/>
    <x v="2"/>
  </r>
  <r>
    <s v="C9260"/>
    <x v="3"/>
    <x v="87"/>
    <x v="9"/>
    <x v="0"/>
    <x v="2"/>
    <d v="2020-06-12T00:00:00"/>
    <n v="6"/>
    <n v="926084220"/>
    <d v="2020-07-05T00:00:00"/>
    <n v="23"/>
    <n v="7755"/>
    <n v="109.28"/>
    <n v="35.840000000000003"/>
    <n v="847466.4"/>
    <n v="73.44"/>
    <n v="847.46640000000002"/>
    <n v="277939.20000000001"/>
    <n v="277.93920000000003"/>
    <n v="569527.19999999995"/>
    <n v="0.32796486090775989"/>
    <n v="569.52719999999999"/>
    <x v="0"/>
  </r>
  <r>
    <s v="C3947"/>
    <x v="0"/>
    <x v="109"/>
    <x v="0"/>
    <x v="1"/>
    <x v="1"/>
    <d v="2021-11-17T00:00:00"/>
    <n v="11"/>
    <n v="394731318"/>
    <d v="2021-12-12T00:00:00"/>
    <n v="25"/>
    <n v="8624"/>
    <n v="152.58000000000001"/>
    <n v="97.44"/>
    <n v="1315849.9200000002"/>
    <n v="55.140000000000015"/>
    <n v="1315.8499200000001"/>
    <n v="840322.55999999994"/>
    <n v="840.32255999999995"/>
    <n v="475527.36000000022"/>
    <n v="0.63861580810066843"/>
    <n v="475.52736000000021"/>
    <x v="2"/>
  </r>
  <r>
    <s v="C5565"/>
    <x v="3"/>
    <x v="110"/>
    <x v="11"/>
    <x v="0"/>
    <x v="0"/>
    <d v="2021-07-26T00:00:00"/>
    <n v="7"/>
    <n v="556580960"/>
    <d v="2021-09-09T00:00:00"/>
    <n v="45"/>
    <n v="3529"/>
    <n v="668.27"/>
    <n v="502.54"/>
    <n v="2358324.83"/>
    <n v="165.72999999999996"/>
    <n v="2358.32483"/>
    <n v="1773463.6600000001"/>
    <n v="1773.4636600000001"/>
    <n v="584861.16999999993"/>
    <n v="0.75200143654510909"/>
    <n v="584.8611699999999"/>
    <x v="2"/>
  </r>
  <r>
    <s v="C4134"/>
    <x v="3"/>
    <x v="86"/>
    <x v="8"/>
    <x v="0"/>
    <x v="0"/>
    <d v="2020-11-17T00:00:00"/>
    <n v="11"/>
    <n v="413408935"/>
    <d v="2020-12-13T00:00:00"/>
    <n v="26"/>
    <n v="5745"/>
    <n v="651.21"/>
    <n v="524.96"/>
    <n v="3741201.45"/>
    <n v="126.25"/>
    <n v="3741.20145"/>
    <n v="3015895.2"/>
    <n v="3015.8952000000004"/>
    <n v="725306.25"/>
    <n v="0.80613012699436448"/>
    <n v="725.30624999999998"/>
    <x v="0"/>
  </r>
  <r>
    <s v="C7355"/>
    <x v="0"/>
    <x v="74"/>
    <x v="6"/>
    <x v="0"/>
    <x v="0"/>
    <d v="2022-05-03T00:00:00"/>
    <n v="5"/>
    <n v="735576570"/>
    <d v="2022-05-17T00:00:00"/>
    <n v="14"/>
    <n v="2308"/>
    <n v="81.73"/>
    <n v="56.67"/>
    <n v="188632.84"/>
    <n v="25.060000000000002"/>
    <n v="188.63283999999999"/>
    <n v="130794.36"/>
    <n v="130.79436000000001"/>
    <n v="57838.479999999996"/>
    <n v="0.69338064358252793"/>
    <n v="57.838479999999997"/>
    <x v="1"/>
  </r>
  <r>
    <s v="C5637"/>
    <x v="5"/>
    <x v="45"/>
    <x v="9"/>
    <x v="0"/>
    <x v="2"/>
    <d v="2021-09-16T00:00:00"/>
    <n v="9"/>
    <n v="563757693"/>
    <d v="2021-11-01T00:00:00"/>
    <n v="46"/>
    <n v="7284"/>
    <n v="109.28"/>
    <n v="35.840000000000003"/>
    <n v="795995.52"/>
    <n v="73.44"/>
    <n v="795.99552000000006"/>
    <n v="261058.56000000003"/>
    <n v="261.05856"/>
    <n v="534936.96"/>
    <n v="0.32796486090775984"/>
    <n v="534.93696"/>
    <x v="2"/>
  </r>
  <r>
    <s v="C3589"/>
    <x v="1"/>
    <x v="111"/>
    <x v="10"/>
    <x v="1"/>
    <x v="3"/>
    <d v="2020-11-22T00:00:00"/>
    <n v="11"/>
    <n v="358938634"/>
    <d v="2020-12-09T00:00:00"/>
    <n v="17"/>
    <n v="6773"/>
    <n v="154.06"/>
    <n v="90.93"/>
    <n v="1043448.38"/>
    <n v="63.129999999999995"/>
    <n v="1043.44838"/>
    <n v="615868.89"/>
    <n v="615.86888999999996"/>
    <n v="427579.49"/>
    <n v="0.59022458782292608"/>
    <n v="427.57948999999996"/>
    <x v="0"/>
  </r>
  <r>
    <s v="C6524"/>
    <x v="3"/>
    <x v="65"/>
    <x v="0"/>
    <x v="1"/>
    <x v="0"/>
    <d v="2020-10-03T00:00:00"/>
    <n v="10"/>
    <n v="652418220"/>
    <d v="2020-10-19T00:00:00"/>
    <n v="16"/>
    <n v="3904"/>
    <n v="152.58000000000001"/>
    <n v="97.44"/>
    <n v="595672.32000000007"/>
    <n v="55.140000000000015"/>
    <n v="595.67232000000001"/>
    <n v="380405.76000000001"/>
    <n v="380.40575999999999"/>
    <n v="215266.56000000006"/>
    <n v="0.63861580810066843"/>
    <n v="215.26656000000006"/>
    <x v="0"/>
  </r>
  <r>
    <s v="C7110"/>
    <x v="3"/>
    <x v="112"/>
    <x v="8"/>
    <x v="0"/>
    <x v="0"/>
    <d v="2020-11-05T00:00:00"/>
    <n v="11"/>
    <n v="711031138"/>
    <d v="2020-12-07T00:00:00"/>
    <n v="32"/>
    <n v="8769"/>
    <n v="651.21"/>
    <n v="524.96"/>
    <n v="5710460.4900000002"/>
    <n v="126.25"/>
    <n v="5710.4604900000004"/>
    <n v="4603374.24"/>
    <n v="4603.3742400000001"/>
    <n v="1107086.25"/>
    <n v="0.80613012699436426"/>
    <n v="1107.0862500000001"/>
    <x v="0"/>
  </r>
  <r>
    <s v="C9962"/>
    <x v="0"/>
    <x v="113"/>
    <x v="2"/>
    <x v="0"/>
    <x v="2"/>
    <d v="2022-08-31T00:00:00"/>
    <n v="8"/>
    <n v="996237075"/>
    <d v="2022-08-31T00:00:00"/>
    <n v="0"/>
    <n v="7544"/>
    <n v="205.7"/>
    <n v="117.11"/>
    <n v="1551800.7999999998"/>
    <n v="88.589999999999989"/>
    <n v="1551.8007999999998"/>
    <n v="883477.84"/>
    <n v="883.47784000000001"/>
    <n v="668322.95999999985"/>
    <n v="0.56932425862907154"/>
    <n v="668.32295999999985"/>
    <x v="1"/>
  </r>
  <r>
    <s v="C1896"/>
    <x v="4"/>
    <x v="7"/>
    <x v="2"/>
    <x v="0"/>
    <x v="1"/>
    <d v="2021-11-19T00:00:00"/>
    <n v="11"/>
    <n v="189676654"/>
    <d v="2022-01-01T00:00:00"/>
    <n v="43"/>
    <n v="8392"/>
    <n v="205.7"/>
    <n v="117.11"/>
    <n v="1726234.4"/>
    <n v="88.589999999999989"/>
    <n v="1726.2343999999998"/>
    <n v="982787.12"/>
    <n v="982.78711999999996"/>
    <n v="743447.27999999991"/>
    <n v="0.56932425862907154"/>
    <n v="743.44727999999986"/>
    <x v="2"/>
  </r>
  <r>
    <s v="C4538"/>
    <x v="3"/>
    <x v="42"/>
    <x v="11"/>
    <x v="1"/>
    <x v="3"/>
    <d v="2021-08-23T00:00:00"/>
    <n v="8"/>
    <n v="453863942"/>
    <d v="2021-09-09T00:00:00"/>
    <n v="17"/>
    <n v="7281"/>
    <n v="668.27"/>
    <n v="502.54"/>
    <n v="4865673.87"/>
    <n v="165.72999999999996"/>
    <n v="4865.6738700000005"/>
    <n v="3658993.74"/>
    <n v="3658.9937400000003"/>
    <n v="1206680.1299999999"/>
    <n v="0.75200143654510898"/>
    <n v="1206.68013"/>
    <x v="2"/>
  </r>
  <r>
    <s v="C7979"/>
    <x v="2"/>
    <x v="114"/>
    <x v="8"/>
    <x v="0"/>
    <x v="3"/>
    <d v="2020-08-14T00:00:00"/>
    <n v="8"/>
    <n v="797990500"/>
    <d v="2020-09-22T00:00:00"/>
    <n v="39"/>
    <n v="1977"/>
    <n v="651.21"/>
    <n v="524.96"/>
    <n v="1287442.1700000002"/>
    <n v="126.25"/>
    <n v="1287.4421700000003"/>
    <n v="1037845.92"/>
    <n v="1037.84592"/>
    <n v="249596.25000000012"/>
    <n v="0.80613012699436415"/>
    <n v="249.59625000000011"/>
    <x v="0"/>
  </r>
  <r>
    <s v="C1361"/>
    <x v="0"/>
    <x v="115"/>
    <x v="4"/>
    <x v="1"/>
    <x v="1"/>
    <d v="2020-06-08T00:00:00"/>
    <n v="6"/>
    <n v="136167657"/>
    <d v="2020-06-21T00:00:00"/>
    <n v="13"/>
    <n v="3890"/>
    <n v="47.45"/>
    <n v="31.79"/>
    <n v="184580.5"/>
    <n v="15.660000000000004"/>
    <n v="184.5805"/>
    <n v="123663.09999999999"/>
    <n v="123.66309999999999"/>
    <n v="60917.400000000009"/>
    <n v="0.66996838777660683"/>
    <n v="60.917400000000008"/>
    <x v="0"/>
  </r>
  <r>
    <s v="C1528"/>
    <x v="0"/>
    <x v="113"/>
    <x v="4"/>
    <x v="1"/>
    <x v="0"/>
    <d v="2021-09-11T00:00:00"/>
    <n v="9"/>
    <n v="152819240"/>
    <d v="2021-10-16T00:00:00"/>
    <n v="35"/>
    <n v="1464"/>
    <n v="47.45"/>
    <n v="31.79"/>
    <n v="69466.8"/>
    <n v="15.660000000000004"/>
    <n v="69.466800000000006"/>
    <n v="46540.56"/>
    <n v="46.540559999999999"/>
    <n v="22926.240000000005"/>
    <n v="0.66996838777660683"/>
    <n v="22.926240000000004"/>
    <x v="2"/>
  </r>
  <r>
    <s v="C3526"/>
    <x v="0"/>
    <x v="116"/>
    <x v="0"/>
    <x v="1"/>
    <x v="0"/>
    <d v="2022-07-15T00:00:00"/>
    <n v="7"/>
    <n v="352681577"/>
    <d v="2022-07-25T00:00:00"/>
    <n v="10"/>
    <n v="5171"/>
    <n v="152.58000000000001"/>
    <n v="97.44"/>
    <n v="788991.18"/>
    <n v="55.140000000000015"/>
    <n v="788.9911800000001"/>
    <n v="503862.24"/>
    <n v="503.86223999999999"/>
    <n v="285128.94000000006"/>
    <n v="0.63861580810066843"/>
    <n v="285.12894000000006"/>
    <x v="1"/>
  </r>
  <r>
    <s v="C3108"/>
    <x v="1"/>
    <x v="90"/>
    <x v="2"/>
    <x v="1"/>
    <x v="1"/>
    <d v="2020-01-27T00:00:00"/>
    <n v="1"/>
    <n v="310803496"/>
    <d v="2020-03-04T00:00:00"/>
    <n v="37"/>
    <n v="2516"/>
    <n v="205.7"/>
    <n v="117.11"/>
    <n v="517541.19999999995"/>
    <n v="88.589999999999989"/>
    <n v="517.5412"/>
    <n v="294648.76"/>
    <n v="294.64875999999998"/>
    <n v="222892.43999999994"/>
    <n v="0.56932425862907143"/>
    <n v="222.89243999999994"/>
    <x v="0"/>
  </r>
  <r>
    <s v="C1225"/>
    <x v="0"/>
    <x v="77"/>
    <x v="5"/>
    <x v="0"/>
    <x v="3"/>
    <d v="2020-05-26T00:00:00"/>
    <n v="5"/>
    <n v="122546327"/>
    <d v="2020-06-18T00:00:00"/>
    <n v="23"/>
    <n v="3036"/>
    <n v="437.2"/>
    <n v="263.33"/>
    <n v="1327339.2"/>
    <n v="173.87"/>
    <n v="1327.3391999999999"/>
    <n v="799469.88"/>
    <n v="799.46987999999999"/>
    <n v="527869.31999999995"/>
    <n v="0.60231015553522416"/>
    <n v="527.8693199999999"/>
    <x v="0"/>
  </r>
  <r>
    <s v="C8535"/>
    <x v="5"/>
    <x v="38"/>
    <x v="7"/>
    <x v="0"/>
    <x v="1"/>
    <d v="2020-01-04T00:00:00"/>
    <n v="1"/>
    <n v="853583896"/>
    <d v="2020-01-20T00:00:00"/>
    <n v="16"/>
    <n v="3298"/>
    <n v="9.33"/>
    <n v="6.92"/>
    <n v="30770.34"/>
    <n v="2.41"/>
    <n v="30.770340000000001"/>
    <n v="22822.16"/>
    <n v="22.82216"/>
    <n v="7948.18"/>
    <n v="0.74169346195069663"/>
    <n v="7.9481800000000007"/>
    <x v="0"/>
  </r>
  <r>
    <s v="C6878"/>
    <x v="5"/>
    <x v="45"/>
    <x v="10"/>
    <x v="1"/>
    <x v="2"/>
    <d v="2020-10-02T00:00:00"/>
    <n v="10"/>
    <n v="687801063"/>
    <d v="2020-10-06T00:00:00"/>
    <n v="4"/>
    <n v="4474"/>
    <n v="154.06"/>
    <n v="90.93"/>
    <n v="689264.44000000006"/>
    <n v="63.129999999999995"/>
    <n v="689.26444000000004"/>
    <n v="406820.82"/>
    <n v="406.82082000000003"/>
    <n v="282443.62000000005"/>
    <n v="0.59022458782292619"/>
    <n v="282.44362000000007"/>
    <x v="0"/>
  </r>
  <r>
    <s v="C9238"/>
    <x v="5"/>
    <x v="117"/>
    <x v="1"/>
    <x v="1"/>
    <x v="2"/>
    <d v="2022-08-07T00:00:00"/>
    <n v="8"/>
    <n v="923890817"/>
    <d v="2022-08-17T00:00:00"/>
    <n v="10"/>
    <n v="8678"/>
    <n v="421.89"/>
    <n v="364.69"/>
    <n v="3661161.42"/>
    <n v="57.199999999999989"/>
    <n v="3661.1614199999999"/>
    <n v="3164779.82"/>
    <n v="3164.7798199999997"/>
    <n v="496381.60000000009"/>
    <n v="0.86441963544999878"/>
    <n v="496.38160000000011"/>
    <x v="1"/>
  </r>
  <r>
    <s v="C7450"/>
    <x v="1"/>
    <x v="118"/>
    <x v="7"/>
    <x v="0"/>
    <x v="1"/>
    <d v="2022-04-11T00:00:00"/>
    <n v="4"/>
    <n v="745095622"/>
    <d v="2022-05-27T00:00:00"/>
    <n v="46"/>
    <n v="9207"/>
    <n v="9.33"/>
    <n v="6.92"/>
    <n v="85901.31"/>
    <n v="2.41"/>
    <n v="85.901309999999995"/>
    <n v="63712.44"/>
    <n v="63.712440000000001"/>
    <n v="22188.869999999995"/>
    <n v="0.74169346195069674"/>
    <n v="22.188869999999994"/>
    <x v="1"/>
  </r>
  <r>
    <s v="C3821"/>
    <x v="5"/>
    <x v="29"/>
    <x v="10"/>
    <x v="1"/>
    <x v="2"/>
    <d v="2022-05-26T00:00:00"/>
    <n v="5"/>
    <n v="382108199"/>
    <d v="2022-07-13T00:00:00"/>
    <n v="48"/>
    <n v="3162"/>
    <n v="154.06"/>
    <n v="90.93"/>
    <n v="487137.72000000003"/>
    <n v="63.129999999999995"/>
    <n v="487.13772000000006"/>
    <n v="287520.66000000003"/>
    <n v="287.52066000000002"/>
    <n v="199617.06"/>
    <n v="0.59022458782292608"/>
    <n v="199.61706000000001"/>
    <x v="1"/>
  </r>
  <r>
    <s v="C9933"/>
    <x v="5"/>
    <x v="15"/>
    <x v="8"/>
    <x v="1"/>
    <x v="3"/>
    <d v="2021-01-17T00:00:00"/>
    <n v="1"/>
    <n v="993326127"/>
    <d v="2021-02-18T00:00:00"/>
    <n v="32"/>
    <n v="6130"/>
    <n v="651.21"/>
    <n v="524.96"/>
    <n v="3991917.3000000003"/>
    <n v="126.25"/>
    <n v="3991.9173000000001"/>
    <n v="3218004.8000000003"/>
    <n v="3218.0048000000002"/>
    <n v="773912.5"/>
    <n v="0.80613012699436437"/>
    <n v="773.91250000000002"/>
    <x v="2"/>
  </r>
  <r>
    <s v="C9804"/>
    <x v="3"/>
    <x v="103"/>
    <x v="2"/>
    <x v="0"/>
    <x v="3"/>
    <d v="2022-07-07T00:00:00"/>
    <n v="7"/>
    <n v="980479419"/>
    <d v="2022-08-06T00:00:00"/>
    <n v="30"/>
    <n v="4503"/>
    <n v="205.7"/>
    <n v="117.11"/>
    <n v="926267.1"/>
    <n v="88.589999999999989"/>
    <n v="926.26710000000003"/>
    <n v="527346.32999999996"/>
    <n v="527.34632999999997"/>
    <n v="398920.77"/>
    <n v="0.56932425862907143"/>
    <n v="398.92077"/>
    <x v="1"/>
  </r>
  <r>
    <s v="C6920"/>
    <x v="0"/>
    <x v="85"/>
    <x v="0"/>
    <x v="0"/>
    <x v="0"/>
    <d v="2021-03-11T00:00:00"/>
    <n v="3"/>
    <n v="692054402"/>
    <d v="2021-03-20T00:00:00"/>
    <n v="9"/>
    <n v="3131"/>
    <n v="152.58000000000001"/>
    <n v="97.44"/>
    <n v="477727.98000000004"/>
    <n v="55.140000000000015"/>
    <n v="477.72798000000006"/>
    <n v="305084.64"/>
    <n v="305.08464000000004"/>
    <n v="172643.34000000003"/>
    <n v="0.63861580810066854"/>
    <n v="172.64334000000002"/>
    <x v="2"/>
  </r>
  <r>
    <s v="C5468"/>
    <x v="0"/>
    <x v="44"/>
    <x v="10"/>
    <x v="0"/>
    <x v="0"/>
    <d v="2021-11-16T00:00:00"/>
    <n v="11"/>
    <n v="546849906"/>
    <d v="2021-12-11T00:00:00"/>
    <n v="25"/>
    <n v="3894"/>
    <n v="154.06"/>
    <n v="90.93"/>
    <n v="599909.64"/>
    <n v="63.129999999999995"/>
    <n v="599.90963999999997"/>
    <n v="354081.42000000004"/>
    <n v="354.08142000000004"/>
    <n v="245828.21999999997"/>
    <n v="0.59022458782292619"/>
    <n v="245.82821999999996"/>
    <x v="2"/>
  </r>
  <r>
    <s v="C5839"/>
    <x v="3"/>
    <x v="119"/>
    <x v="4"/>
    <x v="0"/>
    <x v="3"/>
    <d v="2021-03-11T00:00:00"/>
    <n v="3"/>
    <n v="583977258"/>
    <d v="2021-04-25T00:00:00"/>
    <n v="45"/>
    <n v="703"/>
    <n v="47.45"/>
    <n v="31.79"/>
    <n v="33357.35"/>
    <n v="15.660000000000004"/>
    <n v="33.357349999999997"/>
    <n v="22348.37"/>
    <n v="22.348369999999999"/>
    <n v="11008.98"/>
    <n v="0.66996838777660694"/>
    <n v="11.008979999999999"/>
    <x v="2"/>
  </r>
  <r>
    <s v="C9128"/>
    <x v="0"/>
    <x v="120"/>
    <x v="3"/>
    <x v="1"/>
    <x v="0"/>
    <d v="2020-06-13T00:00:00"/>
    <n v="6"/>
    <n v="912860286"/>
    <d v="2020-07-10T00:00:00"/>
    <n v="27"/>
    <n v="4499"/>
    <n v="255.28"/>
    <n v="159.41999999999999"/>
    <n v="1148504.72"/>
    <n v="95.860000000000014"/>
    <n v="1148.5047199999999"/>
    <n v="717230.58"/>
    <n v="717.23057999999992"/>
    <n v="431274.14"/>
    <n v="0.62449075524913822"/>
    <n v="431.27413999999999"/>
    <x v="0"/>
  </r>
  <r>
    <s v="C3632"/>
    <x v="1"/>
    <x v="10"/>
    <x v="9"/>
    <x v="0"/>
    <x v="2"/>
    <d v="2021-05-15T00:00:00"/>
    <n v="5"/>
    <n v="363235318"/>
    <d v="2021-06-25T00:00:00"/>
    <n v="41"/>
    <n v="8257"/>
    <n v="109.28"/>
    <n v="35.840000000000003"/>
    <n v="902324.96"/>
    <n v="73.44"/>
    <n v="902.32495999999992"/>
    <n v="295930.88"/>
    <n v="295.93088"/>
    <n v="606394.07999999996"/>
    <n v="0.32796486090775989"/>
    <n v="606.39407999999992"/>
    <x v="2"/>
  </r>
  <r>
    <s v="C5351"/>
    <x v="3"/>
    <x v="14"/>
    <x v="1"/>
    <x v="0"/>
    <x v="1"/>
    <d v="2021-10-11T00:00:00"/>
    <n v="10"/>
    <n v="535151183"/>
    <d v="2021-11-24T00:00:00"/>
    <n v="44"/>
    <n v="1982"/>
    <n v="421.89"/>
    <n v="364.69"/>
    <n v="836185.98"/>
    <n v="57.199999999999989"/>
    <n v="836.18597999999997"/>
    <n v="722815.58"/>
    <n v="722.81557999999995"/>
    <n v="113370.40000000002"/>
    <n v="0.86441963544999878"/>
    <n v="113.37040000000002"/>
    <x v="2"/>
  </r>
  <r>
    <s v="C8489"/>
    <x v="0"/>
    <x v="116"/>
    <x v="7"/>
    <x v="0"/>
    <x v="1"/>
    <d v="2022-10-07T00:00:00"/>
    <n v="10"/>
    <n v="848969209"/>
    <d v="2022-10-15T00:00:00"/>
    <n v="8"/>
    <n v="7710"/>
    <n v="9.33"/>
    <n v="6.92"/>
    <n v="71934.3"/>
    <n v="2.41"/>
    <n v="71.934300000000007"/>
    <n v="53353.2"/>
    <n v="53.353199999999994"/>
    <n v="18581.100000000006"/>
    <n v="0.74169346195069652"/>
    <n v="18.581100000000006"/>
    <x v="1"/>
  </r>
  <r>
    <s v="C7953"/>
    <x v="3"/>
    <x v="86"/>
    <x v="7"/>
    <x v="0"/>
    <x v="0"/>
    <d v="2021-07-15T00:00:00"/>
    <n v="7"/>
    <n v="795363223"/>
    <d v="2021-08-30T00:00:00"/>
    <n v="46"/>
    <n v="4507"/>
    <n v="9.33"/>
    <n v="6.92"/>
    <n v="42050.31"/>
    <n v="2.41"/>
    <n v="42.050309999999996"/>
    <n v="31188.44"/>
    <n v="31.18844"/>
    <n v="10861.869999999999"/>
    <n v="0.74169346195069674"/>
    <n v="10.86187"/>
    <x v="2"/>
  </r>
  <r>
    <s v="C3853"/>
    <x v="3"/>
    <x v="18"/>
    <x v="5"/>
    <x v="0"/>
    <x v="0"/>
    <d v="2021-06-01T00:00:00"/>
    <n v="6"/>
    <n v="385319554"/>
    <d v="2021-06-27T00:00:00"/>
    <n v="26"/>
    <n v="3474"/>
    <n v="437.2"/>
    <n v="263.33"/>
    <n v="1518832.8"/>
    <n v="173.87"/>
    <n v="1518.8328000000001"/>
    <n v="914808.41999999993"/>
    <n v="914.80841999999996"/>
    <n v="604024.38000000012"/>
    <n v="0.60231015553522405"/>
    <n v="604.02438000000006"/>
    <x v="2"/>
  </r>
  <r>
    <s v="C6001"/>
    <x v="3"/>
    <x v="50"/>
    <x v="2"/>
    <x v="0"/>
    <x v="1"/>
    <d v="2021-11-02T00:00:00"/>
    <n v="11"/>
    <n v="600137031"/>
    <d v="2021-11-15T00:00:00"/>
    <n v="13"/>
    <n v="2739"/>
    <n v="205.7"/>
    <n v="117.11"/>
    <n v="563412.29999999993"/>
    <n v="88.589999999999989"/>
    <n v="563.41229999999996"/>
    <n v="320764.28999999998"/>
    <n v="320.76428999999996"/>
    <n v="242648.00999999995"/>
    <n v="0.56932425862907143"/>
    <n v="242.64800999999994"/>
    <x v="2"/>
  </r>
  <r>
    <s v="C2414"/>
    <x v="4"/>
    <x v="99"/>
    <x v="9"/>
    <x v="0"/>
    <x v="1"/>
    <d v="2022-08-24T00:00:00"/>
    <n v="8"/>
    <n v="241426980"/>
    <d v="2022-09-24T00:00:00"/>
    <n v="31"/>
    <n v="2463"/>
    <n v="109.28"/>
    <n v="35.840000000000003"/>
    <n v="269156.64"/>
    <n v="73.44"/>
    <n v="269.15664000000004"/>
    <n v="88273.920000000013"/>
    <n v="88.273920000000018"/>
    <n v="180882.72"/>
    <n v="0.32796486090775989"/>
    <n v="180.88272000000001"/>
    <x v="1"/>
  </r>
  <r>
    <s v="C8811"/>
    <x v="5"/>
    <x v="82"/>
    <x v="3"/>
    <x v="0"/>
    <x v="3"/>
    <d v="2022-08-24T00:00:00"/>
    <n v="8"/>
    <n v="881113231"/>
    <d v="2022-10-05T00:00:00"/>
    <n v="42"/>
    <n v="9840"/>
    <n v="255.28"/>
    <n v="159.41999999999999"/>
    <n v="2511955.2000000002"/>
    <n v="95.860000000000014"/>
    <n v="2511.9552000000003"/>
    <n v="1568692.7999999998"/>
    <n v="1568.6927999999998"/>
    <n v="943262.40000000037"/>
    <n v="0.624490755249138"/>
    <n v="943.26240000000041"/>
    <x v="1"/>
  </r>
  <r>
    <s v="C1114"/>
    <x v="5"/>
    <x v="121"/>
    <x v="7"/>
    <x v="0"/>
    <x v="3"/>
    <d v="2021-01-22T00:00:00"/>
    <n v="1"/>
    <n v="111432111"/>
    <d v="2021-02-14T00:00:00"/>
    <n v="23"/>
    <n v="4093"/>
    <n v="9.33"/>
    <n v="6.92"/>
    <n v="38187.69"/>
    <n v="2.41"/>
    <n v="38.187690000000003"/>
    <n v="28323.56"/>
    <n v="28.323560000000001"/>
    <n v="9864.130000000001"/>
    <n v="0.74169346195069663"/>
    <n v="9.8641300000000012"/>
    <x v="2"/>
  </r>
  <r>
    <s v="C9949"/>
    <x v="0"/>
    <x v="115"/>
    <x v="10"/>
    <x v="1"/>
    <x v="0"/>
    <d v="2021-10-14T00:00:00"/>
    <n v="10"/>
    <n v="994932448"/>
    <d v="2021-11-23T00:00:00"/>
    <n v="40"/>
    <n v="1476"/>
    <n v="154.06"/>
    <n v="90.93"/>
    <n v="227392.56"/>
    <n v="63.129999999999995"/>
    <n v="227.39256"/>
    <n v="134212.68000000002"/>
    <n v="134.21268000000003"/>
    <n v="93179.879999999976"/>
    <n v="0.59022458782292631"/>
    <n v="93.179879999999969"/>
    <x v="2"/>
  </r>
  <r>
    <s v="C8144"/>
    <x v="4"/>
    <x v="7"/>
    <x v="6"/>
    <x v="1"/>
    <x v="0"/>
    <d v="2020-07-23T00:00:00"/>
    <n v="7"/>
    <n v="814475572"/>
    <d v="2020-08-10T00:00:00"/>
    <n v="18"/>
    <n v="276"/>
    <n v="81.73"/>
    <n v="56.67"/>
    <n v="22557.48"/>
    <n v="25.060000000000002"/>
    <n v="22.557479999999998"/>
    <n v="15640.92"/>
    <n v="15.640919999999999"/>
    <n v="6916.5599999999995"/>
    <n v="0.69338064358252782"/>
    <n v="6.9165599999999996"/>
    <x v="0"/>
  </r>
  <r>
    <s v="C6946"/>
    <x v="0"/>
    <x v="93"/>
    <x v="10"/>
    <x v="1"/>
    <x v="2"/>
    <d v="2020-01-13T00:00:00"/>
    <n v="1"/>
    <n v="694697988"/>
    <d v="2020-02-23T00:00:00"/>
    <n v="41"/>
    <n v="5427"/>
    <n v="154.06"/>
    <n v="90.93"/>
    <n v="836083.62"/>
    <n v="63.129999999999995"/>
    <n v="836.08362"/>
    <n v="493477.11000000004"/>
    <n v="493.47711000000004"/>
    <n v="342606.50999999995"/>
    <n v="0.59022458782292619"/>
    <n v="342.60650999999996"/>
    <x v="0"/>
  </r>
  <r>
    <s v="C1726"/>
    <x v="0"/>
    <x v="122"/>
    <x v="8"/>
    <x v="1"/>
    <x v="2"/>
    <d v="2021-05-10T00:00:00"/>
    <n v="5"/>
    <n v="172662436"/>
    <d v="2021-06-10T00:00:00"/>
    <n v="31"/>
    <n v="3507"/>
    <n v="651.21"/>
    <n v="524.96"/>
    <n v="2283793.4700000002"/>
    <n v="126.25"/>
    <n v="2283.7934700000001"/>
    <n v="1841034.7200000002"/>
    <n v="1841.0347200000001"/>
    <n v="442758.75"/>
    <n v="0.80613012699436437"/>
    <n v="442.75875000000002"/>
    <x v="2"/>
  </r>
  <r>
    <s v="C1212"/>
    <x v="3"/>
    <x v="86"/>
    <x v="4"/>
    <x v="1"/>
    <x v="2"/>
    <d v="2021-12-15T00:00:00"/>
    <n v="12"/>
    <n v="121239984"/>
    <d v="2022-01-13T00:00:00"/>
    <n v="29"/>
    <n v="6460"/>
    <n v="47.45"/>
    <n v="31.79"/>
    <n v="306527"/>
    <n v="15.660000000000004"/>
    <n v="306.52699999999999"/>
    <n v="205363.4"/>
    <n v="205.36339999999998"/>
    <n v="101163.6"/>
    <n v="0.66996838777660694"/>
    <n v="101.1636"/>
    <x v="2"/>
  </r>
  <r>
    <s v="C8748"/>
    <x v="1"/>
    <x v="123"/>
    <x v="3"/>
    <x v="0"/>
    <x v="2"/>
    <d v="2021-01-02T00:00:00"/>
    <n v="1"/>
    <n v="874854457"/>
    <d v="2021-01-04T00:00:00"/>
    <n v="2"/>
    <n v="7730"/>
    <n v="255.28"/>
    <n v="159.41999999999999"/>
    <n v="1973314.4"/>
    <n v="95.860000000000014"/>
    <n v="1973.3144"/>
    <n v="1232316.5999999999"/>
    <n v="1232.3165999999999"/>
    <n v="740997.8"/>
    <n v="0.62449075524913811"/>
    <n v="740.9978000000001"/>
    <x v="2"/>
  </r>
  <r>
    <s v="C5882"/>
    <x v="0"/>
    <x v="1"/>
    <x v="1"/>
    <x v="1"/>
    <x v="2"/>
    <d v="2020-12-06T00:00:00"/>
    <n v="12"/>
    <n v="588242185"/>
    <d v="2021-01-10T00:00:00"/>
    <n v="35"/>
    <n v="2789"/>
    <n v="421.89"/>
    <n v="364.69"/>
    <n v="1176651.21"/>
    <n v="57.199999999999989"/>
    <n v="1176.65121"/>
    <n v="1017120.41"/>
    <n v="1017.12041"/>
    <n v="159530.79999999993"/>
    <n v="0.86441963544999878"/>
    <n v="159.53079999999994"/>
    <x v="0"/>
  </r>
  <r>
    <s v="C1864"/>
    <x v="5"/>
    <x v="124"/>
    <x v="6"/>
    <x v="1"/>
    <x v="3"/>
    <d v="2020-04-12T00:00:00"/>
    <n v="4"/>
    <n v="186451995"/>
    <d v="2020-05-29T00:00:00"/>
    <n v="47"/>
    <n v="4144"/>
    <n v="81.73"/>
    <n v="56.67"/>
    <n v="338689.12"/>
    <n v="25.060000000000002"/>
    <n v="338.68912"/>
    <n v="234840.48"/>
    <n v="234.84048000000001"/>
    <n v="103848.63999999998"/>
    <n v="0.69338064358252782"/>
    <n v="103.84863999999999"/>
    <x v="0"/>
  </r>
  <r>
    <s v="C2148"/>
    <x v="3"/>
    <x v="125"/>
    <x v="3"/>
    <x v="0"/>
    <x v="3"/>
    <d v="2020-11-08T00:00:00"/>
    <n v="11"/>
    <n v="214845216"/>
    <d v="2020-11-29T00:00:00"/>
    <n v="21"/>
    <n v="6329"/>
    <n v="255.28"/>
    <n v="159.41999999999999"/>
    <n v="1615667.12"/>
    <n v="95.860000000000014"/>
    <n v="1615.6671200000001"/>
    <n v="1008969.1799999999"/>
    <n v="1008.9691799999999"/>
    <n v="606697.94000000018"/>
    <n v="0.62449075524913811"/>
    <n v="606.69794000000013"/>
    <x v="0"/>
  </r>
  <r>
    <s v="C3890"/>
    <x v="0"/>
    <x v="126"/>
    <x v="11"/>
    <x v="0"/>
    <x v="3"/>
    <d v="2020-07-29T00:00:00"/>
    <n v="7"/>
    <n v="389095675"/>
    <d v="2020-08-30T00:00:00"/>
    <n v="32"/>
    <n v="912"/>
    <n v="668.27"/>
    <n v="502.54"/>
    <n v="609462.24"/>
    <n v="165.72999999999996"/>
    <n v="609.46223999999995"/>
    <n v="458316.48000000004"/>
    <n v="458.31648000000001"/>
    <n v="151145.75999999995"/>
    <n v="0.75200143654510909"/>
    <n v="151.14575999999994"/>
    <x v="0"/>
  </r>
  <r>
    <s v="C9451"/>
    <x v="3"/>
    <x v="30"/>
    <x v="2"/>
    <x v="1"/>
    <x v="3"/>
    <d v="2020-08-15T00:00:00"/>
    <n v="8"/>
    <n v="945189702"/>
    <d v="2020-08-29T00:00:00"/>
    <n v="14"/>
    <n v="1492"/>
    <n v="205.7"/>
    <n v="117.11"/>
    <n v="306904.39999999997"/>
    <n v="88.589999999999989"/>
    <n v="306.90439999999995"/>
    <n v="174728.12"/>
    <n v="174.72811999999999"/>
    <n v="132176.27999999997"/>
    <n v="0.56932425862907154"/>
    <n v="132.17627999999996"/>
    <x v="0"/>
  </r>
  <r>
    <s v="C3894"/>
    <x v="4"/>
    <x v="7"/>
    <x v="2"/>
    <x v="0"/>
    <x v="0"/>
    <d v="2021-02-22T00:00:00"/>
    <n v="2"/>
    <n v="389426124"/>
    <d v="2021-04-05T00:00:00"/>
    <n v="42"/>
    <n v="8699"/>
    <n v="205.7"/>
    <n v="117.11"/>
    <n v="1789384.2999999998"/>
    <n v="88.589999999999989"/>
    <n v="1789.3842999999997"/>
    <n v="1018739.89"/>
    <n v="1018.7398900000001"/>
    <n v="770644.4099999998"/>
    <n v="0.56932425862907154"/>
    <n v="770.64440999999977"/>
    <x v="2"/>
  </r>
  <r>
    <s v="C4484"/>
    <x v="3"/>
    <x v="127"/>
    <x v="2"/>
    <x v="1"/>
    <x v="2"/>
    <d v="2022-09-13T00:00:00"/>
    <n v="9"/>
    <n v="448416268"/>
    <d v="2022-09-15T00:00:00"/>
    <n v="2"/>
    <n v="5193"/>
    <n v="205.7"/>
    <n v="117.11"/>
    <n v="1068200.0999999999"/>
    <n v="88.589999999999989"/>
    <n v="1068.2000999999998"/>
    <n v="608152.23"/>
    <n v="608.15223000000003"/>
    <n v="460047.86999999988"/>
    <n v="0.56932425862907166"/>
    <n v="460.04786999999988"/>
    <x v="1"/>
  </r>
  <r>
    <s v="C2190"/>
    <x v="0"/>
    <x v="128"/>
    <x v="11"/>
    <x v="0"/>
    <x v="3"/>
    <d v="2021-12-15T00:00:00"/>
    <n v="12"/>
    <n v="219083964"/>
    <d v="2022-01-05T00:00:00"/>
    <n v="21"/>
    <n v="668"/>
    <n v="668.27"/>
    <n v="502.54"/>
    <n v="446404.36"/>
    <n v="165.72999999999996"/>
    <n v="446.40436"/>
    <n v="335696.72000000003"/>
    <n v="335.69672000000003"/>
    <n v="110707.63999999996"/>
    <n v="0.75200143654510909"/>
    <n v="110.70763999999996"/>
    <x v="2"/>
  </r>
  <r>
    <s v="C1347"/>
    <x v="3"/>
    <x v="46"/>
    <x v="2"/>
    <x v="0"/>
    <x v="1"/>
    <d v="2020-10-29T00:00:00"/>
    <n v="10"/>
    <n v="134709823"/>
    <d v="2020-11-25T00:00:00"/>
    <n v="27"/>
    <n v="2485"/>
    <n v="205.7"/>
    <n v="117.11"/>
    <n v="511164.5"/>
    <n v="88.589999999999989"/>
    <n v="511.16449999999998"/>
    <n v="291018.34999999998"/>
    <n v="291.01835"/>
    <n v="220146.15000000002"/>
    <n v="0.56932425862907143"/>
    <n v="220.14615000000003"/>
    <x v="0"/>
  </r>
  <r>
    <s v="C1750"/>
    <x v="3"/>
    <x v="27"/>
    <x v="10"/>
    <x v="1"/>
    <x v="1"/>
    <d v="2021-07-05T00:00:00"/>
    <n v="7"/>
    <n v="175078141"/>
    <d v="2021-08-05T00:00:00"/>
    <n v="31"/>
    <n v="8367"/>
    <n v="154.06"/>
    <n v="90.93"/>
    <n v="1289020.02"/>
    <n v="63.129999999999995"/>
    <n v="1289.0200199999999"/>
    <n v="760811.31"/>
    <n v="760.81131000000005"/>
    <n v="528208.71"/>
    <n v="0.59022458782292619"/>
    <n v="528.20871"/>
    <x v="2"/>
  </r>
  <r>
    <s v="C6179"/>
    <x v="0"/>
    <x v="129"/>
    <x v="8"/>
    <x v="1"/>
    <x v="3"/>
    <d v="2022-01-07T00:00:00"/>
    <n v="1"/>
    <n v="617944324"/>
    <d v="2022-02-04T00:00:00"/>
    <n v="28"/>
    <n v="2312"/>
    <n v="651.21"/>
    <n v="524.96"/>
    <n v="1505597.52"/>
    <n v="126.25"/>
    <n v="1505.59752"/>
    <n v="1213707.52"/>
    <n v="1213.7075199999999"/>
    <n v="291890"/>
    <n v="0.80613012699436426"/>
    <n v="291.89"/>
    <x v="1"/>
  </r>
  <r>
    <s v="C4617"/>
    <x v="5"/>
    <x v="16"/>
    <x v="5"/>
    <x v="0"/>
    <x v="0"/>
    <d v="2021-01-12T00:00:00"/>
    <n v="1"/>
    <n v="461794698"/>
    <d v="2021-01-22T00:00:00"/>
    <n v="10"/>
    <n v="4168"/>
    <n v="437.2"/>
    <n v="263.33"/>
    <n v="1822249.5999999999"/>
    <n v="173.87"/>
    <n v="1822.2495999999999"/>
    <n v="1097559.44"/>
    <n v="1097.55944"/>
    <n v="724690.15999999992"/>
    <n v="0.60231015553522416"/>
    <n v="724.69015999999988"/>
    <x v="2"/>
  </r>
  <r>
    <s v="C5754"/>
    <x v="2"/>
    <x v="88"/>
    <x v="9"/>
    <x v="0"/>
    <x v="1"/>
    <d v="2021-12-02T00:00:00"/>
    <n v="12"/>
    <n v="575428092"/>
    <d v="2021-12-10T00:00:00"/>
    <n v="8"/>
    <n v="815"/>
    <n v="109.28"/>
    <n v="35.840000000000003"/>
    <n v="89063.2"/>
    <n v="73.44"/>
    <n v="89.063199999999995"/>
    <n v="29209.600000000002"/>
    <n v="29.209600000000002"/>
    <n v="59853.599999999991"/>
    <n v="0.32796486090775995"/>
    <n v="59.853599999999993"/>
    <x v="2"/>
  </r>
  <r>
    <s v="C5479"/>
    <x v="4"/>
    <x v="130"/>
    <x v="3"/>
    <x v="1"/>
    <x v="2"/>
    <d v="2022-09-25T00:00:00"/>
    <n v="9"/>
    <n v="547955834"/>
    <d v="2022-10-09T00:00:00"/>
    <n v="14"/>
    <n v="1163"/>
    <n v="255.28"/>
    <n v="159.41999999999999"/>
    <n v="296890.64"/>
    <n v="95.860000000000014"/>
    <n v="296.89064000000002"/>
    <n v="185405.46"/>
    <n v="185.40546000000001"/>
    <n v="111485.18000000002"/>
    <n v="0.62449075524913822"/>
    <n v="111.48518000000003"/>
    <x v="1"/>
  </r>
  <r>
    <s v="C9388"/>
    <x v="3"/>
    <x v="119"/>
    <x v="4"/>
    <x v="1"/>
    <x v="2"/>
    <d v="2020-07-01T00:00:00"/>
    <n v="7"/>
    <n v="938801753"/>
    <d v="2020-07-12T00:00:00"/>
    <n v="11"/>
    <n v="1156"/>
    <n v="47.45"/>
    <n v="31.79"/>
    <n v="54852.200000000004"/>
    <n v="15.660000000000004"/>
    <n v="54.852200000000003"/>
    <n v="36749.24"/>
    <n v="36.74924"/>
    <n v="18102.960000000006"/>
    <n v="0.66996838777660694"/>
    <n v="18.102960000000007"/>
    <x v="0"/>
  </r>
  <r>
    <s v="C1277"/>
    <x v="3"/>
    <x v="20"/>
    <x v="2"/>
    <x v="0"/>
    <x v="1"/>
    <d v="2021-03-20T00:00:00"/>
    <n v="3"/>
    <n v="127702176"/>
    <d v="2021-05-02T00:00:00"/>
    <n v="43"/>
    <n v="8767"/>
    <n v="205.7"/>
    <n v="117.11"/>
    <n v="1803371.9"/>
    <n v="88.589999999999989"/>
    <n v="1803.3718999999999"/>
    <n v="1026703.37"/>
    <n v="1026.7033699999999"/>
    <n v="776668.52999999991"/>
    <n v="0.56932425862907143"/>
    <n v="776.66852999999992"/>
    <x v="2"/>
  </r>
  <r>
    <s v="C1647"/>
    <x v="1"/>
    <x v="37"/>
    <x v="8"/>
    <x v="0"/>
    <x v="1"/>
    <d v="2021-04-17T00:00:00"/>
    <n v="4"/>
    <n v="164705932"/>
    <d v="2021-05-31T00:00:00"/>
    <n v="44"/>
    <n v="9000"/>
    <n v="651.21"/>
    <n v="524.96"/>
    <n v="5860890"/>
    <n v="126.25"/>
    <n v="5860.89"/>
    <n v="4724640"/>
    <n v="4724.6400000000003"/>
    <n v="1136250"/>
    <n v="0.80613012699436437"/>
    <n v="1136.25"/>
    <x v="2"/>
  </r>
  <r>
    <s v="C9201"/>
    <x v="3"/>
    <x v="94"/>
    <x v="10"/>
    <x v="0"/>
    <x v="3"/>
    <d v="2020-05-20T00:00:00"/>
    <n v="5"/>
    <n v="920174348"/>
    <d v="2020-05-30T00:00:00"/>
    <n v="10"/>
    <n v="8893"/>
    <n v="154.06"/>
    <n v="90.93"/>
    <n v="1370055.58"/>
    <n v="63.129999999999995"/>
    <n v="1370.05558"/>
    <n v="808640.49000000011"/>
    <n v="808.64049000000011"/>
    <n v="561415.09"/>
    <n v="0.59022458782292619"/>
    <n v="561.41508999999996"/>
    <x v="0"/>
  </r>
  <r>
    <s v="C5347"/>
    <x v="3"/>
    <x v="49"/>
    <x v="1"/>
    <x v="0"/>
    <x v="2"/>
    <d v="2022-11-03T00:00:00"/>
    <n v="11"/>
    <n v="534781253"/>
    <d v="2022-11-30T00:00:00"/>
    <n v="27"/>
    <n v="2512"/>
    <n v="421.89"/>
    <n v="364.69"/>
    <n v="1059787.68"/>
    <n v="57.199999999999989"/>
    <n v="1059.7876799999999"/>
    <n v="916101.28"/>
    <n v="916.10127999999997"/>
    <n v="143686.39999999991"/>
    <n v="0.86441963544999889"/>
    <n v="143.68639999999991"/>
    <x v="1"/>
  </r>
  <r>
    <s v="C3695"/>
    <x v="3"/>
    <x v="131"/>
    <x v="10"/>
    <x v="1"/>
    <x v="3"/>
    <d v="2021-12-25T00:00:00"/>
    <n v="12"/>
    <n v="369512975"/>
    <d v="2022-02-05T00:00:00"/>
    <n v="42"/>
    <n v="5955"/>
    <n v="154.06"/>
    <n v="90.93"/>
    <n v="917427.3"/>
    <n v="63.129999999999995"/>
    <n v="917.42730000000006"/>
    <n v="541488.15"/>
    <n v="541.48815000000002"/>
    <n v="375939.15"/>
    <n v="0.59022458782292608"/>
    <n v="375.93915000000004"/>
    <x v="2"/>
  </r>
  <r>
    <s v="C9556"/>
    <x v="3"/>
    <x v="132"/>
    <x v="7"/>
    <x v="0"/>
    <x v="0"/>
    <d v="2021-07-15T00:00:00"/>
    <n v="7"/>
    <n v="955668342"/>
    <d v="2021-08-26T00:00:00"/>
    <n v="42"/>
    <n v="2354"/>
    <n v="9.33"/>
    <n v="6.92"/>
    <n v="21962.82"/>
    <n v="2.41"/>
    <n v="21.962820000000001"/>
    <n v="16289.68"/>
    <n v="16.289680000000001"/>
    <n v="5673.1399999999994"/>
    <n v="0.74169346195069663"/>
    <n v="5.6731399999999992"/>
    <x v="2"/>
  </r>
  <r>
    <s v="C6448"/>
    <x v="2"/>
    <x v="34"/>
    <x v="1"/>
    <x v="0"/>
    <x v="0"/>
    <d v="2022-10-08T00:00:00"/>
    <n v="10"/>
    <n v="644858682"/>
    <d v="2022-11-04T00:00:00"/>
    <n v="27"/>
    <n v="6869"/>
    <n v="421.89"/>
    <n v="364.69"/>
    <n v="2897962.4099999997"/>
    <n v="57.199999999999989"/>
    <n v="2897.9624099999996"/>
    <n v="2505055.61"/>
    <n v="2505.0556099999999"/>
    <n v="392906.79999999981"/>
    <n v="0.86441963544999889"/>
    <n v="392.90679999999981"/>
    <x v="1"/>
  </r>
  <r>
    <s v="C5590"/>
    <x v="5"/>
    <x v="13"/>
    <x v="10"/>
    <x v="0"/>
    <x v="1"/>
    <d v="2020-03-15T00:00:00"/>
    <n v="3"/>
    <n v="559007823"/>
    <d v="2020-04-18T00:00:00"/>
    <n v="34"/>
    <n v="1692"/>
    <n v="154.06"/>
    <n v="90.93"/>
    <n v="260669.52"/>
    <n v="63.129999999999995"/>
    <n v="260.66951999999998"/>
    <n v="153853.56"/>
    <n v="153.85355999999999"/>
    <n v="106815.95999999999"/>
    <n v="0.59022458782292608"/>
    <n v="106.81595999999999"/>
    <x v="0"/>
  </r>
  <r>
    <s v="C5014"/>
    <x v="3"/>
    <x v="52"/>
    <x v="8"/>
    <x v="1"/>
    <x v="0"/>
    <d v="2022-05-20T00:00:00"/>
    <n v="5"/>
    <n v="501440322"/>
    <d v="2022-05-30T00:00:00"/>
    <n v="10"/>
    <n v="6189"/>
    <n v="651.21"/>
    <n v="524.96"/>
    <n v="4030338.6900000004"/>
    <n v="126.25"/>
    <n v="4030.3386900000005"/>
    <n v="3248977.4400000004"/>
    <n v="3248.9774400000006"/>
    <n v="781361.25"/>
    <n v="0.80613012699436437"/>
    <n v="781.36125000000004"/>
    <x v="1"/>
  </r>
  <r>
    <s v="C8751"/>
    <x v="5"/>
    <x v="133"/>
    <x v="11"/>
    <x v="0"/>
    <x v="0"/>
    <d v="2021-01-16T00:00:00"/>
    <n v="1"/>
    <n v="875133836"/>
    <d v="2021-02-06T00:00:00"/>
    <n v="21"/>
    <n v="404"/>
    <n v="668.27"/>
    <n v="502.54"/>
    <n v="269981.08"/>
    <n v="165.72999999999996"/>
    <n v="269.98108000000002"/>
    <n v="203026.16"/>
    <n v="203.02616"/>
    <n v="66954.920000000013"/>
    <n v="0.75200143654510898"/>
    <n v="66.954920000000016"/>
    <x v="2"/>
  </r>
  <r>
    <s v="C3646"/>
    <x v="1"/>
    <x v="68"/>
    <x v="9"/>
    <x v="0"/>
    <x v="0"/>
    <d v="2020-11-23T00:00:00"/>
    <n v="11"/>
    <n v="364606463"/>
    <d v="2021-01-02T00:00:00"/>
    <n v="40"/>
    <n v="4010"/>
    <n v="109.28"/>
    <n v="35.840000000000003"/>
    <n v="438212.8"/>
    <n v="73.44"/>
    <n v="438.21280000000002"/>
    <n v="143718.40000000002"/>
    <n v="143.71840000000003"/>
    <n v="294494.39999999997"/>
    <n v="0.32796486090775995"/>
    <n v="294.49439999999998"/>
    <x v="0"/>
  </r>
  <r>
    <s v="C8933"/>
    <x v="1"/>
    <x v="2"/>
    <x v="7"/>
    <x v="1"/>
    <x v="3"/>
    <d v="2021-04-30T00:00:00"/>
    <n v="4"/>
    <n v="893344533"/>
    <d v="2021-05-20T00:00:00"/>
    <n v="20"/>
    <n v="9354"/>
    <n v="9.33"/>
    <n v="6.92"/>
    <n v="87272.82"/>
    <n v="2.41"/>
    <n v="87.27282000000001"/>
    <n v="64729.68"/>
    <n v="64.729680000000002"/>
    <n v="22543.140000000007"/>
    <n v="0.74169346195069663"/>
    <n v="22.543140000000008"/>
    <x v="2"/>
  </r>
  <r>
    <s v="C8551"/>
    <x v="3"/>
    <x v="134"/>
    <x v="7"/>
    <x v="1"/>
    <x v="0"/>
    <d v="2020-09-15T00:00:00"/>
    <n v="9"/>
    <n v="855146872"/>
    <d v="2020-09-20T00:00:00"/>
    <n v="5"/>
    <n v="5818"/>
    <n v="9.33"/>
    <n v="6.92"/>
    <n v="54281.94"/>
    <n v="2.41"/>
    <n v="54.281940000000006"/>
    <n v="40260.559999999998"/>
    <n v="40.260559999999998"/>
    <n v="14021.380000000005"/>
    <n v="0.74169346195069652"/>
    <n v="14.021380000000004"/>
    <x v="0"/>
  </r>
  <r>
    <s v="C9641"/>
    <x v="1"/>
    <x v="135"/>
    <x v="5"/>
    <x v="1"/>
    <x v="0"/>
    <d v="2020-08-30T00:00:00"/>
    <n v="8"/>
    <n v="964124810"/>
    <d v="2020-08-31T00:00:00"/>
    <n v="1"/>
    <n v="4811"/>
    <n v="437.2"/>
    <n v="263.33"/>
    <n v="2103369.1999999997"/>
    <n v="173.87"/>
    <n v="2103.3691999999996"/>
    <n v="1266880.6299999999"/>
    <n v="1266.8806299999999"/>
    <n v="836488.56999999983"/>
    <n v="0.60231015553522416"/>
    <n v="836.48856999999987"/>
    <x v="0"/>
  </r>
  <r>
    <s v="C2047"/>
    <x v="3"/>
    <x v="40"/>
    <x v="0"/>
    <x v="0"/>
    <x v="0"/>
    <d v="2021-10-15T00:00:00"/>
    <n v="10"/>
    <n v="204702174"/>
    <d v="2021-10-17T00:00:00"/>
    <n v="2"/>
    <n v="4777"/>
    <n v="152.58000000000001"/>
    <n v="97.44"/>
    <n v="728874.66"/>
    <n v="55.140000000000015"/>
    <n v="728.87466000000006"/>
    <n v="465470.88"/>
    <n v="465.47088000000002"/>
    <n v="263403.78000000003"/>
    <n v="0.63861580810066843"/>
    <n v="263.40378000000004"/>
    <x v="2"/>
  </r>
  <r>
    <s v="C7816"/>
    <x v="3"/>
    <x v="94"/>
    <x v="1"/>
    <x v="1"/>
    <x v="2"/>
    <d v="2022-03-25T00:00:00"/>
    <n v="3"/>
    <n v="781615293"/>
    <d v="2022-04-10T00:00:00"/>
    <n v="16"/>
    <n v="6189"/>
    <n v="421.89"/>
    <n v="364.69"/>
    <n v="2611077.21"/>
    <n v="57.199999999999989"/>
    <n v="2611.0772099999999"/>
    <n v="2257066.41"/>
    <n v="2257.0664100000004"/>
    <n v="354010.79999999981"/>
    <n v="0.864419635449999"/>
    <n v="354.01079999999979"/>
    <x v="1"/>
  </r>
  <r>
    <s v="C2649"/>
    <x v="3"/>
    <x v="39"/>
    <x v="5"/>
    <x v="1"/>
    <x v="0"/>
    <d v="2021-05-09T00:00:00"/>
    <n v="5"/>
    <n v="264956605"/>
    <d v="2021-06-04T00:00:00"/>
    <n v="26"/>
    <n v="5402"/>
    <n v="437.2"/>
    <n v="263.33"/>
    <n v="2361754.4"/>
    <n v="173.87"/>
    <n v="2361.7543999999998"/>
    <n v="1422508.66"/>
    <n v="1422.50866"/>
    <n v="939245.74"/>
    <n v="0.60231015553522416"/>
    <n v="939.24573999999996"/>
    <x v="2"/>
  </r>
  <r>
    <s v="C4582"/>
    <x v="2"/>
    <x v="136"/>
    <x v="0"/>
    <x v="0"/>
    <x v="2"/>
    <d v="2022-08-22T00:00:00"/>
    <n v="8"/>
    <n v="458289372"/>
    <d v="2022-08-30T00:00:00"/>
    <n v="8"/>
    <n v="6864"/>
    <n v="152.58000000000001"/>
    <n v="97.44"/>
    <n v="1047309.1200000001"/>
    <n v="55.140000000000015"/>
    <n v="1047.3091200000001"/>
    <n v="668828.16000000003"/>
    <n v="668.82816000000003"/>
    <n v="378480.96000000008"/>
    <n v="0.63861580810066843"/>
    <n v="378.4809600000001"/>
    <x v="1"/>
  </r>
  <r>
    <s v="C4988"/>
    <x v="0"/>
    <x v="62"/>
    <x v="6"/>
    <x v="1"/>
    <x v="1"/>
    <d v="2020-02-25T00:00:00"/>
    <n v="2"/>
    <n v="498863685"/>
    <d v="2020-03-08T00:00:00"/>
    <n v="12"/>
    <n v="3705"/>
    <n v="81.73"/>
    <n v="56.67"/>
    <n v="302809.65000000002"/>
    <n v="25.060000000000002"/>
    <n v="302.80965000000003"/>
    <n v="209962.35"/>
    <n v="209.96235000000001"/>
    <n v="92847.300000000017"/>
    <n v="0.69338064358252782"/>
    <n v="92.847300000000018"/>
    <x v="0"/>
  </r>
  <r>
    <s v="C8307"/>
    <x v="5"/>
    <x v="137"/>
    <x v="4"/>
    <x v="0"/>
    <x v="3"/>
    <d v="2022-11-05T00:00:00"/>
    <n v="11"/>
    <n v="830754220"/>
    <d v="2022-11-07T00:00:00"/>
    <n v="2"/>
    <n v="7490"/>
    <n v="47.45"/>
    <n v="31.79"/>
    <n v="355400.5"/>
    <n v="15.660000000000004"/>
    <n v="355.40050000000002"/>
    <n v="238107.1"/>
    <n v="238.1071"/>
    <n v="117293.4"/>
    <n v="0.66996838777660694"/>
    <n v="117.29339999999999"/>
    <x v="1"/>
  </r>
  <r>
    <s v="C1008"/>
    <x v="5"/>
    <x v="138"/>
    <x v="3"/>
    <x v="1"/>
    <x v="1"/>
    <d v="2020-04-01T00:00:00"/>
    <n v="4"/>
    <n v="100884807"/>
    <d v="2020-04-30T00:00:00"/>
    <n v="29"/>
    <n v="2911"/>
    <n v="255.28"/>
    <n v="159.41999999999999"/>
    <n v="743120.08"/>
    <n v="95.860000000000014"/>
    <n v="743.12007999999992"/>
    <n v="464071.61999999994"/>
    <n v="464.07161999999994"/>
    <n v="279048.46000000002"/>
    <n v="0.62449075524913822"/>
    <n v="279.04846000000003"/>
    <x v="0"/>
  </r>
  <r>
    <s v="C2951"/>
    <x v="3"/>
    <x v="52"/>
    <x v="1"/>
    <x v="0"/>
    <x v="3"/>
    <d v="2020-09-25T00:00:00"/>
    <n v="9"/>
    <n v="295123946"/>
    <d v="2020-11-03T00:00:00"/>
    <n v="39"/>
    <n v="2589"/>
    <n v="421.89"/>
    <n v="364.69"/>
    <n v="1092273.21"/>
    <n v="57.199999999999989"/>
    <n v="1092.2732100000001"/>
    <n v="944182.41"/>
    <n v="944.18241"/>
    <n v="148090.79999999993"/>
    <n v="0.86441963544999878"/>
    <n v="148.09079999999992"/>
    <x v="0"/>
  </r>
  <r>
    <s v="C2146"/>
    <x v="5"/>
    <x v="82"/>
    <x v="6"/>
    <x v="1"/>
    <x v="3"/>
    <d v="2022-01-07T00:00:00"/>
    <n v="1"/>
    <n v="214642655"/>
    <d v="2022-02-14T00:00:00"/>
    <n v="38"/>
    <n v="6386"/>
    <n v="81.73"/>
    <n v="56.67"/>
    <n v="521927.78"/>
    <n v="25.060000000000002"/>
    <n v="521.92777999999998"/>
    <n v="361894.62"/>
    <n v="361.89461999999997"/>
    <n v="160033.16000000003"/>
    <n v="0.69338064358252782"/>
    <n v="160.03316000000004"/>
    <x v="1"/>
  </r>
  <r>
    <s v="C1893"/>
    <x v="0"/>
    <x v="113"/>
    <x v="9"/>
    <x v="0"/>
    <x v="2"/>
    <d v="2020-12-02T00:00:00"/>
    <n v="12"/>
    <n v="189347493"/>
    <d v="2020-12-21T00:00:00"/>
    <n v="19"/>
    <n v="986"/>
    <n v="109.28"/>
    <n v="35.840000000000003"/>
    <n v="107750.08"/>
    <n v="73.44"/>
    <n v="107.75008"/>
    <n v="35338.240000000005"/>
    <n v="35.338240000000006"/>
    <n v="72411.839999999997"/>
    <n v="0.32796486090775995"/>
    <n v="72.411839999999998"/>
    <x v="0"/>
  </r>
  <r>
    <s v="C1118"/>
    <x v="1"/>
    <x v="59"/>
    <x v="4"/>
    <x v="0"/>
    <x v="1"/>
    <d v="2020-07-30T00:00:00"/>
    <n v="7"/>
    <n v="111818778"/>
    <d v="2020-08-23T00:00:00"/>
    <n v="24"/>
    <n v="8516"/>
    <n v="47.45"/>
    <n v="31.79"/>
    <n v="404084.2"/>
    <n v="15.660000000000004"/>
    <n v="404.08420000000001"/>
    <n v="270723.64"/>
    <n v="270.72363999999999"/>
    <n v="133360.56"/>
    <n v="0.66996838777660694"/>
    <n v="133.36055999999999"/>
    <x v="0"/>
  </r>
  <r>
    <s v="C4697"/>
    <x v="5"/>
    <x v="138"/>
    <x v="8"/>
    <x v="1"/>
    <x v="3"/>
    <d v="2021-06-17T00:00:00"/>
    <n v="6"/>
    <n v="469746911"/>
    <d v="2021-07-28T00:00:00"/>
    <n v="41"/>
    <n v="7405"/>
    <n v="651.21"/>
    <n v="524.96"/>
    <n v="4822210.05"/>
    <n v="126.25"/>
    <n v="4822.2100499999997"/>
    <n v="3887328.8000000003"/>
    <n v="3887.3288000000002"/>
    <n v="934881.24999999953"/>
    <n v="0.80613012699436448"/>
    <n v="934.88124999999957"/>
    <x v="2"/>
  </r>
  <r>
    <s v="C7499"/>
    <x v="0"/>
    <x v="44"/>
    <x v="9"/>
    <x v="0"/>
    <x v="1"/>
    <d v="2021-02-09T00:00:00"/>
    <n v="2"/>
    <n v="749981534"/>
    <d v="2021-02-11T00:00:00"/>
    <n v="2"/>
    <n v="5057"/>
    <n v="109.28"/>
    <n v="35.840000000000003"/>
    <n v="552628.96"/>
    <n v="73.44"/>
    <n v="552.62896000000001"/>
    <n v="181242.88"/>
    <n v="181.24288000000001"/>
    <n v="371386.07999999996"/>
    <n v="0.32796486090775989"/>
    <n v="371.38607999999994"/>
    <x v="2"/>
  </r>
  <r>
    <s v="C2020"/>
    <x v="0"/>
    <x v="122"/>
    <x v="2"/>
    <x v="1"/>
    <x v="0"/>
    <d v="2022-04-12T00:00:00"/>
    <n v="4"/>
    <n v="202073180"/>
    <d v="2022-05-08T00:00:00"/>
    <n v="26"/>
    <n v="6799"/>
    <n v="205.7"/>
    <n v="117.11"/>
    <n v="1398554.2999999998"/>
    <n v="88.589999999999989"/>
    <n v="1398.5542999999998"/>
    <n v="796230.89"/>
    <n v="796.23089000000004"/>
    <n v="602323.4099999998"/>
    <n v="0.56932425862907154"/>
    <n v="602.32340999999985"/>
    <x v="1"/>
  </r>
  <r>
    <s v="C9491"/>
    <x v="3"/>
    <x v="97"/>
    <x v="11"/>
    <x v="0"/>
    <x v="3"/>
    <d v="2020-11-26T00:00:00"/>
    <n v="11"/>
    <n v="949191987"/>
    <d v="2020-12-15T00:00:00"/>
    <n v="19"/>
    <n v="5857"/>
    <n v="668.27"/>
    <n v="502.54"/>
    <n v="3914057.3899999997"/>
    <n v="165.72999999999996"/>
    <n v="3914.0573899999995"/>
    <n v="2943376.7800000003"/>
    <n v="2943.3767800000001"/>
    <n v="970680.6099999994"/>
    <n v="0.75200143654510909"/>
    <n v="970.68060999999943"/>
    <x v="0"/>
  </r>
  <r>
    <s v="C6820"/>
    <x v="5"/>
    <x v="91"/>
    <x v="6"/>
    <x v="0"/>
    <x v="3"/>
    <d v="2022-10-04T00:00:00"/>
    <n v="10"/>
    <n v="682011783"/>
    <d v="2022-11-14T00:00:00"/>
    <n v="41"/>
    <n v="1297"/>
    <n v="81.73"/>
    <n v="56.67"/>
    <n v="106003.81000000001"/>
    <n v="25.060000000000002"/>
    <n v="106.00381000000002"/>
    <n v="73500.990000000005"/>
    <n v="73.500990000000002"/>
    <n v="32502.820000000007"/>
    <n v="0.69338064358252771"/>
    <n v="32.502820000000007"/>
    <x v="1"/>
  </r>
  <r>
    <s v="C3115"/>
    <x v="0"/>
    <x v="1"/>
    <x v="9"/>
    <x v="1"/>
    <x v="3"/>
    <d v="2022-08-06T00:00:00"/>
    <n v="8"/>
    <n v="311518895"/>
    <d v="2022-08-21T00:00:00"/>
    <n v="15"/>
    <n v="4219"/>
    <n v="109.28"/>
    <n v="35.840000000000003"/>
    <n v="461052.32"/>
    <n v="73.44"/>
    <n v="461.05232000000001"/>
    <n v="151208.96000000002"/>
    <n v="151.20896000000002"/>
    <n v="309843.36"/>
    <n v="0.32796486090775989"/>
    <n v="309.84335999999996"/>
    <x v="1"/>
  </r>
  <r>
    <s v="C8190"/>
    <x v="3"/>
    <x v="89"/>
    <x v="5"/>
    <x v="0"/>
    <x v="3"/>
    <d v="2022-09-16T00:00:00"/>
    <n v="9"/>
    <n v="819012153"/>
    <d v="2022-09-18T00:00:00"/>
    <n v="2"/>
    <n v="2751"/>
    <n v="437.2"/>
    <n v="263.33"/>
    <n v="1202737.2"/>
    <n v="173.87"/>
    <n v="1202.7372"/>
    <n v="724420.83"/>
    <n v="724.42082999999991"/>
    <n v="478316.37"/>
    <n v="0.60231015553522405"/>
    <n v="478.31637000000001"/>
    <x v="1"/>
  </r>
  <r>
    <s v="C1061"/>
    <x v="0"/>
    <x v="139"/>
    <x v="8"/>
    <x v="0"/>
    <x v="0"/>
    <d v="2020-01-29T00:00:00"/>
    <n v="1"/>
    <n v="106102883"/>
    <d v="2020-02-28T00:00:00"/>
    <n v="30"/>
    <n v="7056"/>
    <n v="651.21"/>
    <n v="524.96"/>
    <n v="4594937.7600000007"/>
    <n v="126.25"/>
    <n v="4594.9377600000007"/>
    <n v="3704117.7600000002"/>
    <n v="3704.1177600000001"/>
    <n v="890820.00000000047"/>
    <n v="0.80613012699436426"/>
    <n v="890.8200000000005"/>
    <x v="0"/>
  </r>
  <r>
    <s v="C6447"/>
    <x v="0"/>
    <x v="66"/>
    <x v="1"/>
    <x v="0"/>
    <x v="2"/>
    <d v="2022-02-03T00:00:00"/>
    <n v="2"/>
    <n v="644714915"/>
    <d v="2022-02-10T00:00:00"/>
    <n v="7"/>
    <n v="4325"/>
    <n v="421.89"/>
    <n v="364.69"/>
    <n v="1824674.25"/>
    <n v="57.199999999999989"/>
    <n v="1824.67425"/>
    <n v="1577284.25"/>
    <n v="1577.2842499999999"/>
    <n v="247390"/>
    <n v="0.86441963544999878"/>
    <n v="247.39"/>
    <x v="1"/>
  </r>
  <r>
    <s v="C4157"/>
    <x v="3"/>
    <x v="140"/>
    <x v="10"/>
    <x v="1"/>
    <x v="0"/>
    <d v="2021-08-06T00:00:00"/>
    <n v="8"/>
    <n v="415760695"/>
    <d v="2021-08-18T00:00:00"/>
    <n v="12"/>
    <n v="1684"/>
    <n v="154.06"/>
    <n v="90.93"/>
    <n v="259437.04"/>
    <n v="63.129999999999995"/>
    <n v="259.43704000000002"/>
    <n v="153126.12000000002"/>
    <n v="153.12612000000001"/>
    <n v="106310.91999999998"/>
    <n v="0.59022458782292608"/>
    <n v="106.31091999999998"/>
    <x v="2"/>
  </r>
  <r>
    <s v="C8936"/>
    <x v="3"/>
    <x v="141"/>
    <x v="2"/>
    <x v="1"/>
    <x v="2"/>
    <d v="2021-07-29T00:00:00"/>
    <n v="7"/>
    <n v="893604600"/>
    <d v="2021-08-29T00:00:00"/>
    <n v="31"/>
    <n v="6314"/>
    <n v="205.7"/>
    <n v="117.11"/>
    <n v="1298789.7999999998"/>
    <n v="88.589999999999989"/>
    <n v="1298.7897999999998"/>
    <n v="739432.54"/>
    <n v="739.43254000000002"/>
    <n v="559357.25999999978"/>
    <n v="0.56932425862907154"/>
    <n v="559.35725999999977"/>
    <x v="2"/>
  </r>
  <r>
    <s v="C6137"/>
    <x v="2"/>
    <x v="11"/>
    <x v="9"/>
    <x v="0"/>
    <x v="3"/>
    <d v="2022-08-12T00:00:00"/>
    <n v="8"/>
    <n v="613790118"/>
    <d v="2022-09-18T00:00:00"/>
    <n v="37"/>
    <n v="2991"/>
    <n v="109.28"/>
    <n v="35.840000000000003"/>
    <n v="326856.48"/>
    <n v="73.44"/>
    <n v="326.85647999999998"/>
    <n v="107197.44000000002"/>
    <n v="107.19744000000001"/>
    <n v="219659.03999999998"/>
    <n v="0.32796486090775995"/>
    <n v="219.65903999999998"/>
    <x v="1"/>
  </r>
  <r>
    <s v="C1498"/>
    <x v="5"/>
    <x v="12"/>
    <x v="6"/>
    <x v="0"/>
    <x v="1"/>
    <d v="2022-08-31T00:00:00"/>
    <n v="8"/>
    <n v="149803578"/>
    <d v="2022-09-07T00:00:00"/>
    <n v="7"/>
    <n v="9063"/>
    <n v="81.73"/>
    <n v="56.67"/>
    <n v="740718.99"/>
    <n v="25.060000000000002"/>
    <n v="740.71898999999996"/>
    <n v="513600.21"/>
    <n v="513.60021000000006"/>
    <n v="227118.77999999997"/>
    <n v="0.69338064358252793"/>
    <n v="227.11877999999996"/>
    <x v="1"/>
  </r>
  <r>
    <s v="C1454"/>
    <x v="3"/>
    <x v="94"/>
    <x v="0"/>
    <x v="0"/>
    <x v="2"/>
    <d v="2021-07-14T00:00:00"/>
    <n v="7"/>
    <n v="145443809"/>
    <d v="2021-07-26T00:00:00"/>
    <n v="12"/>
    <n v="8910"/>
    <n v="152.58000000000001"/>
    <n v="97.44"/>
    <n v="1359487.8"/>
    <n v="55.140000000000015"/>
    <n v="1359.4878000000001"/>
    <n v="868190.4"/>
    <n v="868.19040000000007"/>
    <n v="491297.4"/>
    <n v="0.63861580810066854"/>
    <n v="491.29740000000004"/>
    <x v="2"/>
  </r>
  <r>
    <s v="C8648"/>
    <x v="1"/>
    <x v="10"/>
    <x v="9"/>
    <x v="0"/>
    <x v="0"/>
    <d v="2022-04-09T00:00:00"/>
    <n v="4"/>
    <n v="864822137"/>
    <d v="2022-05-11T00:00:00"/>
    <n v="32"/>
    <n v="8943"/>
    <n v="109.28"/>
    <n v="35.840000000000003"/>
    <n v="977291.04"/>
    <n v="73.44"/>
    <n v="977.29104000000007"/>
    <n v="320517.12000000005"/>
    <n v="320.51712000000003"/>
    <n v="656773.91999999993"/>
    <n v="0.32796486090775989"/>
    <n v="656.77391999999998"/>
    <x v="1"/>
  </r>
  <r>
    <s v="C8423"/>
    <x v="1"/>
    <x v="68"/>
    <x v="8"/>
    <x v="1"/>
    <x v="1"/>
    <d v="2021-03-10T00:00:00"/>
    <n v="3"/>
    <n v="842362391"/>
    <d v="2021-04-14T00:00:00"/>
    <n v="35"/>
    <n v="2606"/>
    <n v="651.21"/>
    <n v="524.96"/>
    <n v="1697053.26"/>
    <n v="126.25"/>
    <n v="1697.0532599999999"/>
    <n v="1368045.76"/>
    <n v="1368.04576"/>
    <n v="329007.5"/>
    <n v="0.80613012699436437"/>
    <n v="329.00749999999999"/>
    <x v="2"/>
  </r>
  <r>
    <s v="C9328"/>
    <x v="3"/>
    <x v="142"/>
    <x v="0"/>
    <x v="1"/>
    <x v="3"/>
    <d v="2020-09-18T00:00:00"/>
    <n v="9"/>
    <n v="932800900"/>
    <d v="2020-09-21T00:00:00"/>
    <n v="3"/>
    <n v="5370"/>
    <n v="152.58000000000001"/>
    <n v="97.44"/>
    <n v="819354.60000000009"/>
    <n v="55.140000000000015"/>
    <n v="819.35460000000012"/>
    <n v="523252.8"/>
    <n v="523.25279999999998"/>
    <n v="296101.8000000001"/>
    <n v="0.63861580810066843"/>
    <n v="296.10180000000008"/>
    <x v="0"/>
  </r>
  <r>
    <s v="C2611"/>
    <x v="5"/>
    <x v="28"/>
    <x v="3"/>
    <x v="1"/>
    <x v="1"/>
    <d v="2022-04-03T00:00:00"/>
    <n v="4"/>
    <n v="261186492"/>
    <d v="2022-04-13T00:00:00"/>
    <n v="10"/>
    <n v="9742"/>
    <n v="255.28"/>
    <n v="159.41999999999999"/>
    <n v="2486937.7600000002"/>
    <n v="95.860000000000014"/>
    <n v="2486.9377600000003"/>
    <n v="1553069.64"/>
    <n v="1553.0696399999999"/>
    <n v="933868.12000000034"/>
    <n v="0.62449075524913811"/>
    <n v="933.86812000000032"/>
    <x v="1"/>
  </r>
  <r>
    <s v="C2728"/>
    <x v="3"/>
    <x v="84"/>
    <x v="11"/>
    <x v="0"/>
    <x v="2"/>
    <d v="2021-11-23T00:00:00"/>
    <n v="11"/>
    <n v="272880494"/>
    <d v="2021-12-31T00:00:00"/>
    <n v="38"/>
    <n v="257"/>
    <n v="668.27"/>
    <n v="502.54"/>
    <n v="171745.38999999998"/>
    <n v="165.72999999999996"/>
    <n v="171.74538999999999"/>
    <n v="129152.78"/>
    <n v="129.15278000000001"/>
    <n v="42592.609999999986"/>
    <n v="0.75200143654510909"/>
    <n v="42.592609999999986"/>
    <x v="2"/>
  </r>
  <r>
    <s v="C6835"/>
    <x v="5"/>
    <x v="16"/>
    <x v="9"/>
    <x v="1"/>
    <x v="1"/>
    <d v="2020-05-30T00:00:00"/>
    <n v="5"/>
    <n v="683556735"/>
    <d v="2020-06-08T00:00:00"/>
    <n v="9"/>
    <n v="8483"/>
    <n v="109.28"/>
    <n v="35.840000000000003"/>
    <n v="927022.24"/>
    <n v="73.44"/>
    <n v="927.02224000000001"/>
    <n v="304030.72000000003"/>
    <n v="304.03072000000003"/>
    <n v="622991.52"/>
    <n v="0.32796486090775989"/>
    <n v="622.99152000000004"/>
    <x v="0"/>
  </r>
  <r>
    <s v="C8292"/>
    <x v="3"/>
    <x v="36"/>
    <x v="4"/>
    <x v="1"/>
    <x v="3"/>
    <d v="2021-11-05T00:00:00"/>
    <n v="11"/>
    <n v="829201543"/>
    <d v="2021-11-15T00:00:00"/>
    <n v="10"/>
    <n v="8018"/>
    <n v="47.45"/>
    <n v="31.79"/>
    <n v="380454.10000000003"/>
    <n v="15.660000000000004"/>
    <n v="380.45410000000004"/>
    <n v="254892.22"/>
    <n v="254.89222000000001"/>
    <n v="125561.88000000003"/>
    <n v="0.66996838777660694"/>
    <n v="125.56188000000003"/>
    <x v="2"/>
  </r>
  <r>
    <s v="C1161"/>
    <x v="0"/>
    <x v="115"/>
    <x v="4"/>
    <x v="1"/>
    <x v="2"/>
    <d v="2020-08-18T00:00:00"/>
    <n v="8"/>
    <n v="116113746"/>
    <d v="2020-09-01T00:00:00"/>
    <n v="14"/>
    <n v="9493"/>
    <n v="47.45"/>
    <n v="31.79"/>
    <n v="450442.85000000003"/>
    <n v="15.660000000000004"/>
    <n v="450.44285000000002"/>
    <n v="301782.46999999997"/>
    <n v="301.78246999999999"/>
    <n v="148660.38000000006"/>
    <n v="0.66996838777660694"/>
    <n v="148.66038000000006"/>
    <x v="0"/>
  </r>
  <r>
    <s v="C2709"/>
    <x v="3"/>
    <x v="6"/>
    <x v="2"/>
    <x v="0"/>
    <x v="2"/>
    <d v="2020-03-06T00:00:00"/>
    <n v="3"/>
    <n v="270904672"/>
    <d v="2020-03-14T00:00:00"/>
    <n v="8"/>
    <n v="5567"/>
    <n v="205.7"/>
    <n v="117.11"/>
    <n v="1145131.8999999999"/>
    <n v="88.589999999999989"/>
    <n v="1145.1318999999999"/>
    <n v="651951.37"/>
    <n v="651.95137"/>
    <n v="493180.52999999991"/>
    <n v="0.56932425862907154"/>
    <n v="493.18052999999992"/>
    <x v="0"/>
  </r>
  <r>
    <s v="C3904"/>
    <x v="5"/>
    <x v="15"/>
    <x v="2"/>
    <x v="0"/>
    <x v="2"/>
    <d v="2020-01-07T00:00:00"/>
    <n v="1"/>
    <n v="390498149"/>
    <d v="2020-01-26T00:00:00"/>
    <n v="19"/>
    <n v="5935"/>
    <n v="205.7"/>
    <n v="117.11"/>
    <n v="1220829.5"/>
    <n v="88.589999999999989"/>
    <n v="1220.8295000000001"/>
    <n v="695047.85"/>
    <n v="695.04784999999993"/>
    <n v="525781.65"/>
    <n v="0.56932425862907132"/>
    <n v="525.78165000000001"/>
    <x v="0"/>
  </r>
  <r>
    <s v="C9921"/>
    <x v="0"/>
    <x v="58"/>
    <x v="5"/>
    <x v="0"/>
    <x v="2"/>
    <d v="2020-01-28T00:00:00"/>
    <n v="1"/>
    <n v="992130506"/>
    <d v="2020-03-03T00:00:00"/>
    <n v="35"/>
    <n v="2319"/>
    <n v="437.2"/>
    <n v="263.33"/>
    <n v="1013866.7999999999"/>
    <n v="173.87"/>
    <n v="1013.8667999999999"/>
    <n v="610662.27"/>
    <n v="610.66227000000003"/>
    <n v="403204.52999999991"/>
    <n v="0.60231015553522427"/>
    <n v="403.20452999999992"/>
    <x v="0"/>
  </r>
  <r>
    <s v="C2120"/>
    <x v="3"/>
    <x v="143"/>
    <x v="5"/>
    <x v="0"/>
    <x v="3"/>
    <d v="2022-07-28T00:00:00"/>
    <n v="7"/>
    <n v="212019670"/>
    <d v="2022-07-29T00:00:00"/>
    <n v="1"/>
    <n v="187"/>
    <n v="437.2"/>
    <n v="263.33"/>
    <n v="81756.399999999994"/>
    <n v="173.87"/>
    <n v="81.756399999999999"/>
    <n v="49242.71"/>
    <n v="49.242710000000002"/>
    <n v="32513.689999999995"/>
    <n v="0.60231015553522416"/>
    <n v="32.513689999999997"/>
    <x v="1"/>
  </r>
  <r>
    <s v="C2163"/>
    <x v="2"/>
    <x v="144"/>
    <x v="8"/>
    <x v="1"/>
    <x v="0"/>
    <d v="2022-08-05T00:00:00"/>
    <n v="8"/>
    <n v="216311633"/>
    <d v="2022-08-27T00:00:00"/>
    <n v="22"/>
    <n v="274"/>
    <n v="651.21"/>
    <n v="524.96"/>
    <n v="178431.54"/>
    <n v="126.25"/>
    <n v="178.43154000000001"/>
    <n v="143839.04000000001"/>
    <n v="143.83904000000001"/>
    <n v="34592.5"/>
    <n v="0.80613012699436437"/>
    <n v="34.592500000000001"/>
    <x v="1"/>
  </r>
  <r>
    <s v="C7747"/>
    <x v="0"/>
    <x v="126"/>
    <x v="11"/>
    <x v="1"/>
    <x v="1"/>
    <d v="2020-11-06T00:00:00"/>
    <n v="11"/>
    <n v="774712789"/>
    <d v="2020-12-11T00:00:00"/>
    <n v="35"/>
    <n v="3585"/>
    <n v="668.27"/>
    <n v="502.54"/>
    <n v="2395747.9499999997"/>
    <n v="165.72999999999996"/>
    <n v="2395.7479499999999"/>
    <n v="1801605.9000000001"/>
    <n v="1801.6059000000002"/>
    <n v="594142.04999999958"/>
    <n v="0.75200143654510909"/>
    <n v="594.14204999999959"/>
    <x v="0"/>
  </r>
  <r>
    <s v="C9560"/>
    <x v="4"/>
    <x v="7"/>
    <x v="3"/>
    <x v="1"/>
    <x v="0"/>
    <d v="2020-09-17T00:00:00"/>
    <n v="9"/>
    <n v="956021964"/>
    <d v="2020-10-08T00:00:00"/>
    <n v="21"/>
    <n v="6999"/>
    <n v="255.28"/>
    <n v="159.41999999999999"/>
    <n v="1786704.72"/>
    <n v="95.860000000000014"/>
    <n v="1786.70472"/>
    <n v="1115780.5799999998"/>
    <n v="1115.7805799999999"/>
    <n v="670924.14000000013"/>
    <n v="0.62449075524913811"/>
    <n v="670.92414000000008"/>
    <x v="0"/>
  </r>
  <r>
    <s v="C3493"/>
    <x v="0"/>
    <x v="58"/>
    <x v="5"/>
    <x v="1"/>
    <x v="1"/>
    <d v="2020-03-26T00:00:00"/>
    <n v="3"/>
    <n v="349350488"/>
    <d v="2020-04-19T00:00:00"/>
    <n v="24"/>
    <n v="9428"/>
    <n v="437.2"/>
    <n v="263.33"/>
    <n v="4121921.6"/>
    <n v="173.87"/>
    <n v="4121.9215999999997"/>
    <n v="2482675.2399999998"/>
    <n v="2482.6752399999996"/>
    <n v="1639246.3600000003"/>
    <n v="0.60231015553522405"/>
    <n v="1639.2463600000003"/>
    <x v="0"/>
  </r>
  <r>
    <s v="C4141"/>
    <x v="5"/>
    <x v="45"/>
    <x v="5"/>
    <x v="1"/>
    <x v="1"/>
    <d v="2022-02-26T00:00:00"/>
    <n v="2"/>
    <n v="414122188"/>
    <d v="2022-03-23T00:00:00"/>
    <n v="25"/>
    <n v="6813"/>
    <n v="437.2"/>
    <n v="263.33"/>
    <n v="2978643.6"/>
    <n v="173.87"/>
    <n v="2978.6435999999999"/>
    <n v="1794067.2899999998"/>
    <n v="1794.0672899999997"/>
    <n v="1184576.3100000003"/>
    <n v="0.60231015553522405"/>
    <n v="1184.5763100000004"/>
    <x v="1"/>
  </r>
  <r>
    <s v="C4300"/>
    <x v="1"/>
    <x v="59"/>
    <x v="11"/>
    <x v="0"/>
    <x v="3"/>
    <d v="2021-01-17T00:00:00"/>
    <n v="1"/>
    <n v="430073392"/>
    <d v="2021-02-05T00:00:00"/>
    <n v="19"/>
    <n v="7129"/>
    <n v="668.27"/>
    <n v="502.54"/>
    <n v="4764096.83"/>
    <n v="165.72999999999996"/>
    <n v="4764.0968300000004"/>
    <n v="3582607.66"/>
    <n v="3582.6076600000001"/>
    <n v="1181489.17"/>
    <n v="0.75200143654510898"/>
    <n v="1181.4891699999998"/>
    <x v="2"/>
  </r>
  <r>
    <s v="C6472"/>
    <x v="0"/>
    <x v="69"/>
    <x v="6"/>
    <x v="1"/>
    <x v="2"/>
    <d v="2021-11-18T00:00:00"/>
    <n v="11"/>
    <n v="647252929"/>
    <d v="2021-12-28T00:00:00"/>
    <n v="40"/>
    <n v="5380"/>
    <n v="81.73"/>
    <n v="56.67"/>
    <n v="439707.4"/>
    <n v="25.060000000000002"/>
    <n v="439.70740000000001"/>
    <n v="304884.60000000003"/>
    <n v="304.88460000000003"/>
    <n v="134822.79999999999"/>
    <n v="0.69338064358252793"/>
    <n v="134.8228"/>
    <x v="2"/>
  </r>
  <r>
    <s v="C9360"/>
    <x v="5"/>
    <x v="121"/>
    <x v="7"/>
    <x v="0"/>
    <x v="1"/>
    <d v="2021-06-20T00:00:00"/>
    <n v="6"/>
    <n v="936022126"/>
    <d v="2021-07-24T00:00:00"/>
    <n v="34"/>
    <n v="8602"/>
    <n v="9.33"/>
    <n v="6.92"/>
    <n v="80256.66"/>
    <n v="2.41"/>
    <n v="80.256659999999997"/>
    <n v="59525.84"/>
    <n v="59.525839999999995"/>
    <n v="20730.820000000007"/>
    <n v="0.74169346195069663"/>
    <n v="20.730820000000008"/>
    <x v="2"/>
  </r>
  <r>
    <s v="C3370"/>
    <x v="3"/>
    <x v="83"/>
    <x v="8"/>
    <x v="0"/>
    <x v="3"/>
    <d v="2021-04-17T00:00:00"/>
    <n v="4"/>
    <n v="337054812"/>
    <d v="2021-05-24T00:00:00"/>
    <n v="37"/>
    <n v="864"/>
    <n v="651.21"/>
    <n v="524.96"/>
    <n v="562645.44000000006"/>
    <n v="126.25"/>
    <n v="562.64544000000001"/>
    <n v="453565.44000000006"/>
    <n v="453.56544000000008"/>
    <n v="109080"/>
    <n v="0.80613012699436448"/>
    <n v="109.08"/>
    <x v="2"/>
  </r>
  <r>
    <s v="C2113"/>
    <x v="0"/>
    <x v="66"/>
    <x v="1"/>
    <x v="0"/>
    <x v="0"/>
    <d v="2020-05-24T00:00:00"/>
    <n v="5"/>
    <n v="211337316"/>
    <d v="2020-07-08T00:00:00"/>
    <n v="45"/>
    <n v="8263"/>
    <n v="421.89"/>
    <n v="364.69"/>
    <n v="3486077.07"/>
    <n v="57.199999999999989"/>
    <n v="3486.0770699999998"/>
    <n v="3013433.47"/>
    <n v="3013.4334700000004"/>
    <n v="472643.59999999963"/>
    <n v="0.864419635449999"/>
    <n v="472.64359999999965"/>
    <x v="0"/>
  </r>
  <r>
    <s v="C1901"/>
    <x v="1"/>
    <x v="118"/>
    <x v="0"/>
    <x v="0"/>
    <x v="2"/>
    <d v="2022-06-30T00:00:00"/>
    <n v="6"/>
    <n v="190168464"/>
    <d v="2022-08-15T00:00:00"/>
    <n v="46"/>
    <n v="3929"/>
    <n v="152.58000000000001"/>
    <n v="97.44"/>
    <n v="599486.82000000007"/>
    <n v="55.140000000000015"/>
    <n v="599.48682000000008"/>
    <n v="382841.76"/>
    <n v="382.84176000000002"/>
    <n v="216645.06000000006"/>
    <n v="0.63861580810066843"/>
    <n v="216.64506000000006"/>
    <x v="1"/>
  </r>
  <r>
    <s v="C4251"/>
    <x v="3"/>
    <x v="78"/>
    <x v="9"/>
    <x v="0"/>
    <x v="2"/>
    <d v="2020-04-16T00:00:00"/>
    <n v="4"/>
    <n v="425159585"/>
    <d v="2020-05-26T00:00:00"/>
    <n v="40"/>
    <n v="3024"/>
    <n v="109.28"/>
    <n v="35.840000000000003"/>
    <n v="330462.72000000003"/>
    <n v="73.44"/>
    <n v="330.46272000000005"/>
    <n v="108380.16"/>
    <n v="108.38016"/>
    <n v="222082.56000000003"/>
    <n v="0.32796486090775984"/>
    <n v="222.08256000000003"/>
    <x v="0"/>
  </r>
  <r>
    <s v="C2382"/>
    <x v="5"/>
    <x v="48"/>
    <x v="1"/>
    <x v="1"/>
    <x v="3"/>
    <d v="2022-08-07T00:00:00"/>
    <n v="8"/>
    <n v="238234508"/>
    <d v="2022-08-21T00:00:00"/>
    <n v="14"/>
    <n v="7740"/>
    <n v="421.89"/>
    <n v="364.69"/>
    <n v="3265428.6"/>
    <n v="57.199999999999989"/>
    <n v="3265.4286000000002"/>
    <n v="2822700.6"/>
    <n v="2822.7006000000001"/>
    <n v="442728"/>
    <n v="0.86441963544999878"/>
    <n v="442.72800000000001"/>
    <x v="1"/>
  </r>
  <r>
    <s v="C3716"/>
    <x v="0"/>
    <x v="53"/>
    <x v="5"/>
    <x v="0"/>
    <x v="1"/>
    <d v="2021-06-26T00:00:00"/>
    <n v="6"/>
    <n v="371629559"/>
    <d v="2021-07-16T00:00:00"/>
    <n v="20"/>
    <n v="2300"/>
    <n v="437.2"/>
    <n v="263.33"/>
    <n v="1005560"/>
    <n v="173.87"/>
    <n v="1005.56"/>
    <n v="605659"/>
    <n v="605.65899999999999"/>
    <n v="399901"/>
    <n v="0.60231015553522416"/>
    <n v="399.90100000000001"/>
    <x v="2"/>
  </r>
  <r>
    <s v="C7378"/>
    <x v="5"/>
    <x v="121"/>
    <x v="3"/>
    <x v="0"/>
    <x v="3"/>
    <d v="2022-04-13T00:00:00"/>
    <n v="4"/>
    <n v="737893569"/>
    <d v="2022-05-30T00:00:00"/>
    <n v="47"/>
    <n v="7960"/>
    <n v="255.28"/>
    <n v="159.41999999999999"/>
    <n v="2032028.8"/>
    <n v="95.860000000000014"/>
    <n v="2032.0288"/>
    <n v="1268983.2"/>
    <n v="1268.9831999999999"/>
    <n v="763045.60000000009"/>
    <n v="0.62449075524913811"/>
    <n v="763.04560000000015"/>
    <x v="1"/>
  </r>
  <r>
    <s v="C8698"/>
    <x v="3"/>
    <x v="73"/>
    <x v="9"/>
    <x v="1"/>
    <x v="0"/>
    <d v="2022-02-25T00:00:00"/>
    <n v="2"/>
    <n v="869887864"/>
    <d v="2022-04-15T00:00:00"/>
    <n v="49"/>
    <n v="8005"/>
    <n v="109.28"/>
    <n v="35.840000000000003"/>
    <n v="874786.4"/>
    <n v="73.44"/>
    <n v="874.78640000000007"/>
    <n v="286899.20000000001"/>
    <n v="286.89920000000001"/>
    <n v="587887.19999999995"/>
    <n v="0.32796486090775989"/>
    <n v="587.88720000000001"/>
    <x v="1"/>
  </r>
  <r>
    <s v="C3707"/>
    <x v="0"/>
    <x v="120"/>
    <x v="6"/>
    <x v="0"/>
    <x v="1"/>
    <d v="2020-02-01T00:00:00"/>
    <n v="2"/>
    <n v="370786273"/>
    <d v="2020-02-16T00:00:00"/>
    <n v="15"/>
    <n v="2753"/>
    <n v="81.73"/>
    <n v="56.67"/>
    <n v="225002.69"/>
    <n v="25.060000000000002"/>
    <n v="225.00269"/>
    <n v="156012.51"/>
    <n v="156.01251000000002"/>
    <n v="68990.179999999993"/>
    <n v="0.69338064358252793"/>
    <n v="68.990179999999995"/>
    <x v="0"/>
  </r>
  <r>
    <s v="C2640"/>
    <x v="5"/>
    <x v="124"/>
    <x v="2"/>
    <x v="0"/>
    <x v="1"/>
    <d v="2021-03-10T00:00:00"/>
    <n v="3"/>
    <n v="264075124"/>
    <d v="2021-03-11T00:00:00"/>
    <n v="1"/>
    <n v="4552"/>
    <n v="205.7"/>
    <n v="117.11"/>
    <n v="936346.39999999991"/>
    <n v="88.589999999999989"/>
    <n v="936.3463999999999"/>
    <n v="533084.72"/>
    <n v="533.08471999999995"/>
    <n v="403261.67999999993"/>
    <n v="0.56932425862907143"/>
    <n v="403.26167999999996"/>
    <x v="2"/>
  </r>
  <r>
    <s v="C7435"/>
    <x v="1"/>
    <x v="2"/>
    <x v="7"/>
    <x v="1"/>
    <x v="3"/>
    <d v="2020-12-22T00:00:00"/>
    <n v="12"/>
    <n v="743553245"/>
    <d v="2020-12-22T00:00:00"/>
    <n v="0"/>
    <n v="2783"/>
    <n v="9.33"/>
    <n v="6.92"/>
    <n v="25965.39"/>
    <n v="2.41"/>
    <n v="25.965389999999999"/>
    <n v="19258.36"/>
    <n v="19.25836"/>
    <n v="6707.0299999999988"/>
    <n v="0.74169346195069663"/>
    <n v="6.7070299999999987"/>
    <x v="0"/>
  </r>
  <r>
    <s v="C7233"/>
    <x v="3"/>
    <x v="108"/>
    <x v="6"/>
    <x v="1"/>
    <x v="0"/>
    <d v="2021-01-24T00:00:00"/>
    <n v="1"/>
    <n v="723331964"/>
    <d v="2021-02-11T00:00:00"/>
    <n v="18"/>
    <n v="8857"/>
    <n v="81.73"/>
    <n v="56.67"/>
    <n v="723882.61"/>
    <n v="25.060000000000002"/>
    <n v="723.88261"/>
    <n v="501926.19"/>
    <n v="501.92619000000002"/>
    <n v="221956.41999999998"/>
    <n v="0.69338064358252782"/>
    <n v="221.95641999999998"/>
    <x v="2"/>
  </r>
  <r>
    <s v="C9878"/>
    <x v="0"/>
    <x v="129"/>
    <x v="0"/>
    <x v="0"/>
    <x v="2"/>
    <d v="2022-01-23T00:00:00"/>
    <n v="1"/>
    <n v="987835109"/>
    <d v="2022-03-13T00:00:00"/>
    <n v="49"/>
    <n v="1215"/>
    <n v="152.58000000000001"/>
    <n v="97.44"/>
    <n v="185384.7"/>
    <n v="55.140000000000015"/>
    <n v="185.38470000000001"/>
    <n v="118389.59999999999"/>
    <n v="118.38959999999999"/>
    <n v="66995.10000000002"/>
    <n v="0.63861580810066843"/>
    <n v="66.995100000000022"/>
    <x v="1"/>
  </r>
  <r>
    <s v="C1417"/>
    <x v="5"/>
    <x v="23"/>
    <x v="8"/>
    <x v="0"/>
    <x v="1"/>
    <d v="2022-02-07T00:00:00"/>
    <n v="2"/>
    <n v="141799008"/>
    <d v="2022-03-28T00:00:00"/>
    <n v="49"/>
    <n v="333"/>
    <n v="651.21"/>
    <n v="524.96"/>
    <n v="216852.93000000002"/>
    <n v="126.25"/>
    <n v="216.85293000000001"/>
    <n v="174811.68000000002"/>
    <n v="174.81168000000002"/>
    <n v="42041.25"/>
    <n v="0.80613012699436437"/>
    <n v="42.041249999999998"/>
    <x v="1"/>
  </r>
  <r>
    <s v="C4602"/>
    <x v="5"/>
    <x v="16"/>
    <x v="0"/>
    <x v="1"/>
    <x v="1"/>
    <d v="2021-03-01T00:00:00"/>
    <n v="3"/>
    <n v="460272490"/>
    <d v="2021-03-16T00:00:00"/>
    <n v="15"/>
    <n v="3713"/>
    <n v="152.58000000000001"/>
    <n v="97.44"/>
    <n v="566529.54"/>
    <n v="55.140000000000015"/>
    <n v="566.52954"/>
    <n v="361794.72"/>
    <n v="361.79471999999998"/>
    <n v="204734.82000000007"/>
    <n v="0.63861580810066843"/>
    <n v="204.73482000000007"/>
    <x v="2"/>
  </r>
  <r>
    <s v="C2386"/>
    <x v="0"/>
    <x v="93"/>
    <x v="8"/>
    <x v="0"/>
    <x v="2"/>
    <d v="2022-06-25T00:00:00"/>
    <n v="6"/>
    <n v="238616883"/>
    <d v="2022-07-02T00:00:00"/>
    <n v="7"/>
    <n v="893"/>
    <n v="651.21"/>
    <n v="524.96"/>
    <n v="581530.53"/>
    <n v="126.25"/>
    <n v="581.53053"/>
    <n v="468789.28"/>
    <n v="468.78928000000002"/>
    <n v="112741.25"/>
    <n v="0.80613012699436437"/>
    <n v="112.74124999999999"/>
    <x v="1"/>
  </r>
  <r>
    <s v="C5425"/>
    <x v="3"/>
    <x v="19"/>
    <x v="6"/>
    <x v="0"/>
    <x v="1"/>
    <d v="2022-07-17T00:00:00"/>
    <n v="7"/>
    <n v="542506015"/>
    <d v="2022-08-07T00:00:00"/>
    <n v="21"/>
    <n v="8440"/>
    <n v="81.73"/>
    <n v="56.67"/>
    <n v="689801.20000000007"/>
    <n v="25.060000000000002"/>
    <n v="689.80120000000011"/>
    <n v="478294.8"/>
    <n v="478.29480000000001"/>
    <n v="211506.40000000008"/>
    <n v="0.69338064358252771"/>
    <n v="211.50640000000007"/>
    <x v="1"/>
  </r>
  <r>
    <s v="C2579"/>
    <x v="2"/>
    <x v="145"/>
    <x v="10"/>
    <x v="1"/>
    <x v="1"/>
    <d v="2021-02-04T00:00:00"/>
    <n v="2"/>
    <n v="257926213"/>
    <d v="2021-02-23T00:00:00"/>
    <n v="19"/>
    <n v="4953"/>
    <n v="154.06"/>
    <n v="90.93"/>
    <n v="763059.18"/>
    <n v="63.129999999999995"/>
    <n v="763.05918000000008"/>
    <n v="450376.29000000004"/>
    <n v="450.37629000000004"/>
    <n v="312682.89"/>
    <n v="0.59022458782292608"/>
    <n v="312.68288999999999"/>
    <x v="2"/>
  </r>
  <r>
    <s v="C1411"/>
    <x v="3"/>
    <x v="143"/>
    <x v="3"/>
    <x v="1"/>
    <x v="2"/>
    <d v="2022-08-02T00:00:00"/>
    <n v="8"/>
    <n v="141176307"/>
    <d v="2022-09-20T00:00:00"/>
    <n v="49"/>
    <n v="6061"/>
    <n v="255.28"/>
    <n v="159.41999999999999"/>
    <n v="1547252.08"/>
    <n v="95.860000000000014"/>
    <n v="1547.25208"/>
    <n v="966244.61999999988"/>
    <n v="966.24461999999983"/>
    <n v="581007.4600000002"/>
    <n v="0.62449075524913811"/>
    <n v="581.00746000000015"/>
    <x v="1"/>
  </r>
  <r>
    <s v="C5688"/>
    <x v="3"/>
    <x v="131"/>
    <x v="1"/>
    <x v="1"/>
    <x v="2"/>
    <d v="2020-05-31T00:00:00"/>
    <n v="5"/>
    <n v="568867623"/>
    <d v="2020-06-22T00:00:00"/>
    <n v="22"/>
    <n v="9426"/>
    <n v="421.89"/>
    <n v="364.69"/>
    <n v="3976735.1399999997"/>
    <n v="57.199999999999989"/>
    <n v="3976.7351399999998"/>
    <n v="3437567.94"/>
    <n v="3437.5679399999999"/>
    <n v="539167.19999999972"/>
    <n v="0.86441963544999889"/>
    <n v="539.16719999999975"/>
    <x v="0"/>
  </r>
  <r>
    <s v="C1879"/>
    <x v="0"/>
    <x v="113"/>
    <x v="4"/>
    <x v="1"/>
    <x v="2"/>
    <d v="2021-04-05T00:00:00"/>
    <n v="4"/>
    <n v="187923991"/>
    <d v="2021-05-17T00:00:00"/>
    <n v="42"/>
    <n v="9740"/>
    <n v="47.45"/>
    <n v="31.79"/>
    <n v="462163"/>
    <n v="15.660000000000004"/>
    <n v="462.16300000000001"/>
    <n v="309634.59999999998"/>
    <n v="309.63459999999998"/>
    <n v="152528.40000000002"/>
    <n v="0.66996838777660694"/>
    <n v="152.52840000000003"/>
    <x v="2"/>
  </r>
  <r>
    <s v="C8655"/>
    <x v="3"/>
    <x v="146"/>
    <x v="2"/>
    <x v="1"/>
    <x v="1"/>
    <d v="2020-10-04T00:00:00"/>
    <n v="10"/>
    <n v="865581738"/>
    <d v="2020-10-23T00:00:00"/>
    <n v="19"/>
    <n v="3726"/>
    <n v="205.7"/>
    <n v="117.11"/>
    <n v="766438.2"/>
    <n v="88.589999999999989"/>
    <n v="766.43819999999994"/>
    <n v="436351.86"/>
    <n v="436.35185999999999"/>
    <n v="330086.33999999997"/>
    <n v="0.56932425862907154"/>
    <n v="330.08633999999995"/>
    <x v="0"/>
  </r>
  <r>
    <s v="C9393"/>
    <x v="0"/>
    <x v="147"/>
    <x v="4"/>
    <x v="0"/>
    <x v="1"/>
    <d v="2022-02-08T00:00:00"/>
    <n v="2"/>
    <n v="939389693"/>
    <d v="2022-02-15T00:00:00"/>
    <n v="7"/>
    <n v="5140"/>
    <n v="47.45"/>
    <n v="31.79"/>
    <n v="243893.00000000003"/>
    <n v="15.660000000000004"/>
    <n v="243.89300000000003"/>
    <n v="163400.6"/>
    <n v="163.4006"/>
    <n v="80492.400000000023"/>
    <n v="0.66996838777660683"/>
    <n v="80.492400000000018"/>
    <x v="1"/>
  </r>
  <r>
    <s v="C1772"/>
    <x v="5"/>
    <x v="31"/>
    <x v="5"/>
    <x v="1"/>
    <x v="2"/>
    <d v="2020-10-20T00:00:00"/>
    <n v="10"/>
    <n v="177214038"/>
    <d v="2020-11-06T00:00:00"/>
    <n v="17"/>
    <n v="427"/>
    <n v="437.2"/>
    <n v="263.33"/>
    <n v="186684.4"/>
    <n v="173.87"/>
    <n v="186.68439999999998"/>
    <n v="112441.90999999999"/>
    <n v="112.44190999999999"/>
    <n v="74242.490000000005"/>
    <n v="0.60231015553522416"/>
    <n v="74.242490000000004"/>
    <x v="0"/>
  </r>
  <r>
    <s v="C4178"/>
    <x v="3"/>
    <x v="50"/>
    <x v="0"/>
    <x v="0"/>
    <x v="1"/>
    <d v="2020-10-29T00:00:00"/>
    <n v="10"/>
    <n v="417890584"/>
    <d v="2020-11-06T00:00:00"/>
    <n v="8"/>
    <n v="1965"/>
    <n v="152.58000000000001"/>
    <n v="97.44"/>
    <n v="299819.7"/>
    <n v="55.140000000000015"/>
    <n v="299.81970000000001"/>
    <n v="191469.6"/>
    <n v="191.46960000000001"/>
    <n v="108350.1"/>
    <n v="0.63861580810066854"/>
    <n v="108.35010000000001"/>
    <x v="0"/>
  </r>
  <r>
    <s v="C4080"/>
    <x v="0"/>
    <x v="116"/>
    <x v="9"/>
    <x v="1"/>
    <x v="3"/>
    <d v="2022-04-27T00:00:00"/>
    <n v="4"/>
    <n v="408037650"/>
    <d v="2022-04-27T00:00:00"/>
    <n v="0"/>
    <n v="6263"/>
    <n v="109.28"/>
    <n v="35.840000000000003"/>
    <n v="684420.64"/>
    <n v="73.44"/>
    <n v="684.42064000000005"/>
    <n v="224465.92000000001"/>
    <n v="224.46592000000001"/>
    <n v="459954.72"/>
    <n v="0.32796486090775989"/>
    <n v="459.95471999999995"/>
    <x v="1"/>
  </r>
  <r>
    <s v="C1867"/>
    <x v="2"/>
    <x v="88"/>
    <x v="5"/>
    <x v="1"/>
    <x v="1"/>
    <d v="2021-11-28T00:00:00"/>
    <n v="11"/>
    <n v="186766564"/>
    <d v="2021-12-12T00:00:00"/>
    <n v="14"/>
    <n v="7232"/>
    <n v="437.2"/>
    <n v="263.33"/>
    <n v="3161830.4"/>
    <n v="173.87"/>
    <n v="3161.8303999999998"/>
    <n v="1904402.5599999998"/>
    <n v="1904.4025599999998"/>
    <n v="1257427.8400000001"/>
    <n v="0.60231015553522416"/>
    <n v="1257.4278400000001"/>
    <x v="2"/>
  </r>
  <r>
    <s v="C7635"/>
    <x v="5"/>
    <x v="72"/>
    <x v="1"/>
    <x v="0"/>
    <x v="1"/>
    <d v="2020-11-27T00:00:00"/>
    <n v="11"/>
    <n v="763501155"/>
    <d v="2020-12-02T00:00:00"/>
    <n v="5"/>
    <n v="5813"/>
    <n v="421.89"/>
    <n v="364.69"/>
    <n v="2452446.5699999998"/>
    <n v="57.199999999999989"/>
    <n v="2452.4465699999996"/>
    <n v="2119942.9700000002"/>
    <n v="2119.9429700000001"/>
    <n v="332503.59999999963"/>
    <n v="0.864419635449999"/>
    <n v="332.50359999999961"/>
    <x v="0"/>
  </r>
  <r>
    <s v="C9679"/>
    <x v="5"/>
    <x v="56"/>
    <x v="4"/>
    <x v="1"/>
    <x v="2"/>
    <d v="2021-01-10T00:00:00"/>
    <n v="1"/>
    <n v="967977750"/>
    <d v="2021-02-22T00:00:00"/>
    <n v="43"/>
    <n v="4982"/>
    <n v="47.45"/>
    <n v="31.79"/>
    <n v="236395.90000000002"/>
    <n v="15.660000000000004"/>
    <n v="236.39590000000001"/>
    <n v="158377.78"/>
    <n v="158.37778"/>
    <n v="78018.120000000024"/>
    <n v="0.66996838777660694"/>
    <n v="78.018120000000025"/>
    <x v="2"/>
  </r>
  <r>
    <s v="C6002"/>
    <x v="0"/>
    <x v="60"/>
    <x v="0"/>
    <x v="0"/>
    <x v="0"/>
    <d v="2020-02-07T00:00:00"/>
    <n v="2"/>
    <n v="600245177"/>
    <d v="2020-03-14T00:00:00"/>
    <n v="36"/>
    <n v="4742"/>
    <n v="152.58000000000001"/>
    <n v="97.44"/>
    <n v="723534.3600000001"/>
    <n v="55.140000000000015"/>
    <n v="723.53436000000011"/>
    <n v="462060.48"/>
    <n v="462.06047999999998"/>
    <n v="261473.88000000012"/>
    <n v="0.63861580810066843"/>
    <n v="261.47388000000012"/>
    <x v="0"/>
  </r>
  <r>
    <s v="C8806"/>
    <x v="3"/>
    <x v="106"/>
    <x v="5"/>
    <x v="0"/>
    <x v="3"/>
    <d v="2022-01-28T00:00:00"/>
    <n v="1"/>
    <n v="880664765"/>
    <d v="2022-02-03T00:00:00"/>
    <n v="6"/>
    <n v="7129"/>
    <n v="437.2"/>
    <n v="263.33"/>
    <n v="3116798.8"/>
    <n v="173.87"/>
    <n v="3116.7988"/>
    <n v="1877279.5699999998"/>
    <n v="1877.2795699999999"/>
    <n v="1239519.23"/>
    <n v="0.60231015553522416"/>
    <n v="1239.5192299999999"/>
    <x v="1"/>
  </r>
  <r>
    <s v="C3999"/>
    <x v="4"/>
    <x v="148"/>
    <x v="2"/>
    <x v="1"/>
    <x v="2"/>
    <d v="2021-04-20T00:00:00"/>
    <n v="4"/>
    <n v="399910342"/>
    <d v="2021-05-04T00:00:00"/>
    <n v="14"/>
    <n v="1212"/>
    <n v="205.7"/>
    <n v="117.11"/>
    <n v="249308.4"/>
    <n v="88.589999999999989"/>
    <n v="249.30840000000001"/>
    <n v="141937.32"/>
    <n v="141.93732"/>
    <n v="107371.07999999999"/>
    <n v="0.56932425862907143"/>
    <n v="107.37107999999999"/>
    <x v="2"/>
  </r>
  <r>
    <s v="C9689"/>
    <x v="3"/>
    <x v="46"/>
    <x v="1"/>
    <x v="0"/>
    <x v="2"/>
    <d v="2021-02-04T00:00:00"/>
    <n v="2"/>
    <n v="968968236"/>
    <d v="2021-03-08T00:00:00"/>
    <n v="32"/>
    <n v="8088"/>
    <n v="421.89"/>
    <n v="364.69"/>
    <n v="3412246.32"/>
    <n v="57.199999999999989"/>
    <n v="3412.2463199999997"/>
    <n v="2949612.72"/>
    <n v="2949.6127200000001"/>
    <n v="462633.59999999963"/>
    <n v="0.86441963544999889"/>
    <n v="462.6335999999996"/>
    <x v="2"/>
  </r>
  <r>
    <s v="C8691"/>
    <x v="0"/>
    <x v="1"/>
    <x v="10"/>
    <x v="0"/>
    <x v="3"/>
    <d v="2020-11-24T00:00:00"/>
    <n v="11"/>
    <n v="869137275"/>
    <d v="2020-12-15T00:00:00"/>
    <n v="21"/>
    <n v="5889"/>
    <n v="154.06"/>
    <n v="90.93"/>
    <n v="907259.34"/>
    <n v="63.129999999999995"/>
    <n v="907.25933999999995"/>
    <n v="535486.77"/>
    <n v="535.48676999999998"/>
    <n v="371772.56999999995"/>
    <n v="0.59022458782292619"/>
    <n v="371.77256999999997"/>
    <x v="0"/>
  </r>
  <r>
    <s v="C7020"/>
    <x v="3"/>
    <x v="101"/>
    <x v="10"/>
    <x v="1"/>
    <x v="0"/>
    <d v="2020-07-19T00:00:00"/>
    <n v="7"/>
    <n v="702028787"/>
    <d v="2020-07-25T00:00:00"/>
    <n v="6"/>
    <n v="4773"/>
    <n v="154.06"/>
    <n v="90.93"/>
    <n v="735328.38"/>
    <n v="63.129999999999995"/>
    <n v="735.32838000000004"/>
    <n v="434008.89"/>
    <n v="434.00889000000001"/>
    <n v="301319.49"/>
    <n v="0.59022458782292608"/>
    <n v="301.31948999999997"/>
    <x v="0"/>
  </r>
  <r>
    <s v="C6739"/>
    <x v="5"/>
    <x v="38"/>
    <x v="9"/>
    <x v="1"/>
    <x v="0"/>
    <d v="2020-10-05T00:00:00"/>
    <n v="10"/>
    <n v="673987042"/>
    <d v="2020-11-07T00:00:00"/>
    <n v="33"/>
    <n v="6598"/>
    <n v="109.28"/>
    <n v="35.840000000000003"/>
    <n v="721029.44000000006"/>
    <n v="73.44"/>
    <n v="721.02944000000002"/>
    <n v="236472.32000000004"/>
    <n v="236.47232000000002"/>
    <n v="484557.12"/>
    <n v="0.32796486090775989"/>
    <n v="484.55712"/>
    <x v="0"/>
  </r>
  <r>
    <s v="C5678"/>
    <x v="3"/>
    <x v="131"/>
    <x v="1"/>
    <x v="0"/>
    <x v="2"/>
    <d v="2021-08-01T00:00:00"/>
    <n v="8"/>
    <n v="567838943"/>
    <d v="2021-08-14T00:00:00"/>
    <n v="13"/>
    <n v="5017"/>
    <n v="421.89"/>
    <n v="364.69"/>
    <n v="2116622.13"/>
    <n v="57.199999999999989"/>
    <n v="2116.6221299999997"/>
    <n v="1829649.73"/>
    <n v="1829.6497300000001"/>
    <n v="286972.39999999991"/>
    <n v="0.864419635449999"/>
    <n v="286.97239999999988"/>
    <x v="2"/>
  </r>
  <r>
    <s v="C8039"/>
    <x v="5"/>
    <x v="82"/>
    <x v="9"/>
    <x v="1"/>
    <x v="0"/>
    <d v="2022-10-09T00:00:00"/>
    <n v="10"/>
    <n v="803983628"/>
    <d v="2022-11-01T00:00:00"/>
    <n v="23"/>
    <n v="5477"/>
    <n v="109.28"/>
    <n v="35.840000000000003"/>
    <n v="598526.56000000006"/>
    <n v="73.44"/>
    <n v="598.52656000000002"/>
    <n v="196295.68000000002"/>
    <n v="196.29568000000003"/>
    <n v="402230.88"/>
    <n v="0.32796486090775995"/>
    <n v="402.23088000000001"/>
    <x v="1"/>
  </r>
  <r>
    <s v="C3361"/>
    <x v="3"/>
    <x v="49"/>
    <x v="3"/>
    <x v="1"/>
    <x v="2"/>
    <d v="2022-08-14T00:00:00"/>
    <n v="8"/>
    <n v="336159169"/>
    <d v="2022-08-17T00:00:00"/>
    <n v="3"/>
    <n v="5823"/>
    <n v="255.28"/>
    <n v="159.41999999999999"/>
    <n v="1486495.44"/>
    <n v="95.860000000000014"/>
    <n v="1486.4954399999999"/>
    <n v="928302.65999999992"/>
    <n v="928.30265999999995"/>
    <n v="558192.78"/>
    <n v="0.62449075524913822"/>
    <n v="558.19278000000008"/>
    <x v="1"/>
  </r>
  <r>
    <s v="C8494"/>
    <x v="1"/>
    <x v="10"/>
    <x v="1"/>
    <x v="0"/>
    <x v="0"/>
    <d v="2021-11-21T00:00:00"/>
    <n v="11"/>
    <n v="849475181"/>
    <d v="2021-12-12T00:00:00"/>
    <n v="21"/>
    <n v="7438"/>
    <n v="421.89"/>
    <n v="364.69"/>
    <n v="3138017.82"/>
    <n v="57.199999999999989"/>
    <n v="3138.01782"/>
    <n v="2712564.22"/>
    <n v="2712.5642200000002"/>
    <n v="425453.59999999963"/>
    <n v="0.86441963544999889"/>
    <n v="425.45359999999965"/>
    <x v="2"/>
  </r>
  <r>
    <s v="C5396"/>
    <x v="3"/>
    <x v="149"/>
    <x v="9"/>
    <x v="0"/>
    <x v="2"/>
    <d v="2022-10-06T00:00:00"/>
    <n v="10"/>
    <n v="539654290"/>
    <d v="2022-10-18T00:00:00"/>
    <n v="12"/>
    <n v="4552"/>
    <n v="109.28"/>
    <n v="35.840000000000003"/>
    <n v="497442.56"/>
    <n v="73.44"/>
    <n v="497.44256000000001"/>
    <n v="163143.68000000002"/>
    <n v="163.14368000000002"/>
    <n v="334298.88"/>
    <n v="0.32796486090775989"/>
    <n v="334.29888"/>
    <x v="1"/>
  </r>
  <r>
    <s v="C6411"/>
    <x v="5"/>
    <x v="150"/>
    <x v="2"/>
    <x v="1"/>
    <x v="1"/>
    <d v="2021-07-20T00:00:00"/>
    <n v="7"/>
    <n v="641120326"/>
    <d v="2021-09-03T00:00:00"/>
    <n v="45"/>
    <n v="606"/>
    <n v="205.7"/>
    <n v="117.11"/>
    <n v="124654.2"/>
    <n v="88.589999999999989"/>
    <n v="124.6542"/>
    <n v="70968.66"/>
    <n v="70.96866"/>
    <n v="53685.539999999994"/>
    <n v="0.56932425862907143"/>
    <n v="53.685539999999996"/>
    <x v="2"/>
  </r>
  <r>
    <s v="C2086"/>
    <x v="5"/>
    <x v="138"/>
    <x v="10"/>
    <x v="0"/>
    <x v="0"/>
    <d v="2020-09-04T00:00:00"/>
    <n v="9"/>
    <n v="208609616"/>
    <d v="2020-09-05T00:00:00"/>
    <n v="1"/>
    <n v="1076"/>
    <n v="154.06"/>
    <n v="90.93"/>
    <n v="165768.56"/>
    <n v="63.129999999999995"/>
    <n v="165.76856000000001"/>
    <n v="97840.680000000008"/>
    <n v="97.840680000000006"/>
    <n v="67927.87999999999"/>
    <n v="0.59022458782292619"/>
    <n v="67.927879999999988"/>
    <x v="0"/>
  </r>
  <r>
    <s v="C1671"/>
    <x v="3"/>
    <x v="149"/>
    <x v="1"/>
    <x v="0"/>
    <x v="1"/>
    <d v="2021-07-20T00:00:00"/>
    <n v="7"/>
    <n v="167170989"/>
    <d v="2021-07-22T00:00:00"/>
    <n v="2"/>
    <n v="8465"/>
    <n v="421.89"/>
    <n v="364.69"/>
    <n v="3571298.85"/>
    <n v="57.199999999999989"/>
    <n v="3571.2988500000001"/>
    <n v="3087100.85"/>
    <n v="3087.1008500000003"/>
    <n v="484198"/>
    <n v="0.86441963544999889"/>
    <n v="484.19799999999998"/>
    <x v="2"/>
  </r>
  <r>
    <s v="C1621"/>
    <x v="1"/>
    <x v="68"/>
    <x v="1"/>
    <x v="1"/>
    <x v="0"/>
    <d v="2020-04-03T00:00:00"/>
    <n v="4"/>
    <n v="162165772"/>
    <d v="2020-05-06T00:00:00"/>
    <n v="33"/>
    <n v="7311"/>
    <n v="421.89"/>
    <n v="364.69"/>
    <n v="3084437.79"/>
    <n v="57.199999999999989"/>
    <n v="3084.4377899999999"/>
    <n v="2666248.59"/>
    <n v="2666.2485899999997"/>
    <n v="418189.20000000019"/>
    <n v="0.86441963544999878"/>
    <n v="418.1892000000002"/>
    <x v="0"/>
  </r>
  <r>
    <s v="C8092"/>
    <x v="3"/>
    <x v="103"/>
    <x v="5"/>
    <x v="1"/>
    <x v="0"/>
    <d v="2020-06-05T00:00:00"/>
    <n v="6"/>
    <n v="809267795"/>
    <d v="2020-06-20T00:00:00"/>
    <n v="15"/>
    <n v="9179"/>
    <n v="437.2"/>
    <n v="263.33"/>
    <n v="4013058.8"/>
    <n v="173.87"/>
    <n v="4013.0587999999998"/>
    <n v="2417106.0699999998"/>
    <n v="2417.1060699999998"/>
    <n v="1595952.73"/>
    <n v="0.60231015553522416"/>
    <n v="1595.95273"/>
    <x v="0"/>
  </r>
  <r>
    <s v="C5444"/>
    <x v="0"/>
    <x v="64"/>
    <x v="3"/>
    <x v="1"/>
    <x v="0"/>
    <d v="2020-05-22T00:00:00"/>
    <n v="5"/>
    <n v="544463384"/>
    <d v="2020-06-25T00:00:00"/>
    <n v="34"/>
    <n v="7669"/>
    <n v="255.28"/>
    <n v="159.41999999999999"/>
    <n v="1957742.32"/>
    <n v="95.860000000000014"/>
    <n v="1957.7423200000001"/>
    <n v="1222591.98"/>
    <n v="1222.5919799999999"/>
    <n v="735150.34000000008"/>
    <n v="0.62449075524913811"/>
    <n v="735.15034000000003"/>
    <x v="0"/>
  </r>
  <r>
    <s v="C5740"/>
    <x v="3"/>
    <x v="50"/>
    <x v="4"/>
    <x v="1"/>
    <x v="1"/>
    <d v="2020-04-17T00:00:00"/>
    <n v="4"/>
    <n v="574051368"/>
    <d v="2020-05-01T00:00:00"/>
    <n v="14"/>
    <n v="3411"/>
    <n v="47.45"/>
    <n v="31.79"/>
    <n v="161851.95000000001"/>
    <n v="15.660000000000004"/>
    <n v="161.85195000000002"/>
    <n v="108435.69"/>
    <n v="108.43569000000001"/>
    <n v="53416.260000000009"/>
    <n v="0.66996838777660694"/>
    <n v="53.416260000000008"/>
    <x v="0"/>
  </r>
  <r>
    <s v="C8246"/>
    <x v="3"/>
    <x v="76"/>
    <x v="7"/>
    <x v="1"/>
    <x v="0"/>
    <d v="2020-09-10T00:00:00"/>
    <n v="9"/>
    <n v="824643075"/>
    <d v="2020-10-23T00:00:00"/>
    <n v="43"/>
    <n v="9066"/>
    <n v="9.33"/>
    <n v="6.92"/>
    <n v="84585.78"/>
    <n v="2.41"/>
    <n v="84.58578"/>
    <n v="62736.72"/>
    <n v="62.736719999999998"/>
    <n v="21849.059999999998"/>
    <n v="0.74169346195069663"/>
    <n v="21.849059999999998"/>
    <x v="0"/>
  </r>
  <r>
    <s v="C3931"/>
    <x v="3"/>
    <x v="110"/>
    <x v="6"/>
    <x v="0"/>
    <x v="2"/>
    <d v="2021-02-11T00:00:00"/>
    <n v="2"/>
    <n v="393162333"/>
    <d v="2021-03-29T00:00:00"/>
    <n v="46"/>
    <n v="4326"/>
    <n v="81.73"/>
    <n v="56.67"/>
    <n v="353563.98000000004"/>
    <n v="25.060000000000002"/>
    <n v="353.56398000000002"/>
    <n v="245154.42"/>
    <n v="245.15442000000002"/>
    <n v="108409.56000000003"/>
    <n v="0.69338064358252782"/>
    <n v="108.40956000000003"/>
    <x v="2"/>
  </r>
  <r>
    <s v="C6968"/>
    <x v="3"/>
    <x v="119"/>
    <x v="7"/>
    <x v="1"/>
    <x v="1"/>
    <d v="2021-06-28T00:00:00"/>
    <n v="6"/>
    <n v="696845471"/>
    <d v="2021-07-08T00:00:00"/>
    <n v="10"/>
    <n v="915"/>
    <n v="9.33"/>
    <n v="6.92"/>
    <n v="8536.9500000000007"/>
    <n v="2.41"/>
    <n v="8.5369500000000009"/>
    <n v="6331.8"/>
    <n v="6.3318000000000003"/>
    <n v="2205.1500000000005"/>
    <n v="0.74169346195069663"/>
    <n v="2.2051500000000006"/>
    <x v="2"/>
  </r>
  <r>
    <s v="C9802"/>
    <x v="3"/>
    <x v="146"/>
    <x v="2"/>
    <x v="0"/>
    <x v="3"/>
    <d v="2020-12-15T00:00:00"/>
    <n v="12"/>
    <n v="980211198"/>
    <d v="2020-12-15T00:00:00"/>
    <n v="0"/>
    <n v="5131"/>
    <n v="205.7"/>
    <n v="117.11"/>
    <n v="1055446.7"/>
    <n v="88.589999999999989"/>
    <n v="1055.4467"/>
    <n v="600891.41"/>
    <n v="600.89141000000006"/>
    <n v="454555.28999999992"/>
    <n v="0.56932425862907154"/>
    <n v="454.5552899999999"/>
    <x v="0"/>
  </r>
  <r>
    <s v="C5459"/>
    <x v="1"/>
    <x v="54"/>
    <x v="11"/>
    <x v="1"/>
    <x v="3"/>
    <d v="2020-06-27T00:00:00"/>
    <n v="6"/>
    <n v="545928943"/>
    <d v="2020-08-10T00:00:00"/>
    <n v="44"/>
    <n v="1361"/>
    <n v="668.27"/>
    <n v="502.54"/>
    <n v="909515.47"/>
    <n v="165.72999999999996"/>
    <n v="909.51546999999994"/>
    <n v="683956.94000000006"/>
    <n v="683.95694000000003"/>
    <n v="225558.52999999991"/>
    <n v="0.75200143654510909"/>
    <n v="225.55852999999991"/>
    <x v="0"/>
  </r>
  <r>
    <s v="C9188"/>
    <x v="3"/>
    <x v="76"/>
    <x v="10"/>
    <x v="1"/>
    <x v="3"/>
    <d v="2020-11-05T00:00:00"/>
    <n v="11"/>
    <n v="918880879"/>
    <d v="2020-12-13T00:00:00"/>
    <n v="38"/>
    <n v="6127"/>
    <n v="154.06"/>
    <n v="90.93"/>
    <n v="943925.62"/>
    <n v="63.129999999999995"/>
    <n v="943.92561999999998"/>
    <n v="557128.11"/>
    <n v="557.12810999999999"/>
    <n v="386797.51"/>
    <n v="0.59022458782292608"/>
    <n v="386.79750999999999"/>
    <x v="0"/>
  </r>
  <r>
    <s v="C2678"/>
    <x v="2"/>
    <x v="34"/>
    <x v="10"/>
    <x v="0"/>
    <x v="1"/>
    <d v="2022-07-18T00:00:00"/>
    <n v="7"/>
    <n v="267865836"/>
    <d v="2022-07-30T00:00:00"/>
    <n v="12"/>
    <n v="6308"/>
    <n v="154.06"/>
    <n v="90.93"/>
    <n v="971810.48"/>
    <n v="63.129999999999995"/>
    <n v="971.81047999999998"/>
    <n v="573586.44000000006"/>
    <n v="573.58644000000004"/>
    <n v="398224.03999999992"/>
    <n v="0.59022458782292619"/>
    <n v="398.22403999999995"/>
    <x v="1"/>
  </r>
  <r>
    <s v="C8819"/>
    <x v="0"/>
    <x v="96"/>
    <x v="8"/>
    <x v="1"/>
    <x v="1"/>
    <d v="2020-10-08T00:00:00"/>
    <n v="10"/>
    <n v="881995141"/>
    <d v="2020-10-20T00:00:00"/>
    <n v="12"/>
    <n v="817"/>
    <n v="651.21"/>
    <n v="524.96"/>
    <n v="532038.57000000007"/>
    <n v="126.25"/>
    <n v="532.03857000000005"/>
    <n v="428892.32"/>
    <n v="428.89231999999998"/>
    <n v="103146.25000000006"/>
    <n v="0.80613012699436426"/>
    <n v="103.14625000000005"/>
    <x v="0"/>
  </r>
  <r>
    <s v="C6206"/>
    <x v="0"/>
    <x v="129"/>
    <x v="6"/>
    <x v="1"/>
    <x v="0"/>
    <d v="2021-02-17T00:00:00"/>
    <n v="2"/>
    <n v="620692622"/>
    <d v="2021-03-06T00:00:00"/>
    <n v="17"/>
    <n v="5595"/>
    <n v="81.73"/>
    <n v="56.67"/>
    <n v="457279.35000000003"/>
    <n v="25.060000000000002"/>
    <n v="457.27935000000002"/>
    <n v="317068.65000000002"/>
    <n v="317.06865000000005"/>
    <n v="140210.70000000001"/>
    <n v="0.69338064358252793"/>
    <n v="140.2107"/>
    <x v="2"/>
  </r>
  <r>
    <s v="C5636"/>
    <x v="5"/>
    <x v="150"/>
    <x v="1"/>
    <x v="1"/>
    <x v="2"/>
    <d v="2021-01-19T00:00:00"/>
    <n v="1"/>
    <n v="563694608"/>
    <d v="2021-02-11T00:00:00"/>
    <n v="23"/>
    <n v="8616"/>
    <n v="421.89"/>
    <n v="364.69"/>
    <n v="3635004.2399999998"/>
    <n v="57.199999999999989"/>
    <n v="3635.0042399999998"/>
    <n v="3142169.04"/>
    <n v="3142.1690400000002"/>
    <n v="492835.19999999972"/>
    <n v="0.86441963544999889"/>
    <n v="492.8351999999997"/>
    <x v="2"/>
  </r>
  <r>
    <s v="C9610"/>
    <x v="2"/>
    <x v="3"/>
    <x v="4"/>
    <x v="1"/>
    <x v="1"/>
    <d v="2022-08-26T00:00:00"/>
    <n v="8"/>
    <n v="961049926"/>
    <d v="2022-09-09T00:00:00"/>
    <n v="14"/>
    <n v="4885"/>
    <n v="47.45"/>
    <n v="31.79"/>
    <n v="231793.25"/>
    <n v="15.660000000000004"/>
    <n v="231.79325"/>
    <n v="155294.15"/>
    <n v="155.29415"/>
    <n v="76499.100000000006"/>
    <n v="0.66996838777660694"/>
    <n v="76.499100000000013"/>
    <x v="1"/>
  </r>
  <r>
    <s v="C7831"/>
    <x v="1"/>
    <x v="37"/>
    <x v="8"/>
    <x v="1"/>
    <x v="3"/>
    <d v="2022-09-24T00:00:00"/>
    <n v="9"/>
    <n v="783119904"/>
    <d v="2022-10-30T00:00:00"/>
    <n v="36"/>
    <n v="1437"/>
    <n v="651.21"/>
    <n v="524.96"/>
    <n v="935788.77"/>
    <n v="126.25"/>
    <n v="935.78877"/>
    <n v="754367.52"/>
    <n v="754.36752000000001"/>
    <n v="181421.25"/>
    <n v="0.80613012699436437"/>
    <n v="181.42124999999999"/>
    <x v="1"/>
  </r>
  <r>
    <s v="C8705"/>
    <x v="2"/>
    <x v="151"/>
    <x v="6"/>
    <x v="1"/>
    <x v="1"/>
    <d v="2022-10-13T00:00:00"/>
    <n v="10"/>
    <n v="870578372"/>
    <d v="2022-11-06T00:00:00"/>
    <n v="24"/>
    <n v="2341"/>
    <n v="81.73"/>
    <n v="56.67"/>
    <n v="191329.93000000002"/>
    <n v="25.060000000000002"/>
    <n v="191.32993000000002"/>
    <n v="132664.47"/>
    <n v="132.66446999999999"/>
    <n v="58665.460000000021"/>
    <n v="0.69338064358252771"/>
    <n v="58.665460000000024"/>
    <x v="1"/>
  </r>
  <r>
    <s v="C7844"/>
    <x v="3"/>
    <x v="25"/>
    <x v="0"/>
    <x v="0"/>
    <x v="2"/>
    <d v="2021-11-03T00:00:00"/>
    <n v="11"/>
    <n v="784411656"/>
    <d v="2021-11-29T00:00:00"/>
    <n v="26"/>
    <n v="3695"/>
    <n v="152.58000000000001"/>
    <n v="97.44"/>
    <n v="563783.10000000009"/>
    <n v="55.140000000000015"/>
    <n v="563.7831000000001"/>
    <n v="360040.8"/>
    <n v="360.04079999999999"/>
    <n v="203742.3000000001"/>
    <n v="0.63861580810066831"/>
    <n v="203.74230000000011"/>
    <x v="2"/>
  </r>
  <r>
    <s v="C9367"/>
    <x v="3"/>
    <x v="140"/>
    <x v="5"/>
    <x v="0"/>
    <x v="0"/>
    <d v="2020-11-07T00:00:00"/>
    <n v="11"/>
    <n v="936710488"/>
    <d v="2020-12-08T00:00:00"/>
    <n v="31"/>
    <n v="2304"/>
    <n v="437.2"/>
    <n v="263.33"/>
    <n v="1007308.7999999999"/>
    <n v="173.87"/>
    <n v="1007.3087999999999"/>
    <n v="606712.31999999995"/>
    <n v="606.71231999999998"/>
    <n v="400596.47999999998"/>
    <n v="0.60231015553522416"/>
    <n v="400.59647999999999"/>
    <x v="0"/>
  </r>
  <r>
    <s v="C6487"/>
    <x v="5"/>
    <x v="82"/>
    <x v="0"/>
    <x v="1"/>
    <x v="2"/>
    <d v="2022-04-24T00:00:00"/>
    <n v="4"/>
    <n v="648711192"/>
    <d v="2022-05-16T00:00:00"/>
    <n v="22"/>
    <n v="6912"/>
    <n v="152.58000000000001"/>
    <n v="97.44"/>
    <n v="1054632.9600000002"/>
    <n v="55.140000000000015"/>
    <n v="1054.6329600000001"/>
    <n v="673505.28000000003"/>
    <n v="673.50528000000008"/>
    <n v="381127.68000000017"/>
    <n v="0.63861580810066854"/>
    <n v="381.12768000000017"/>
    <x v="1"/>
  </r>
  <r>
    <s v="C9341"/>
    <x v="0"/>
    <x v="74"/>
    <x v="11"/>
    <x v="1"/>
    <x v="0"/>
    <d v="2020-02-01T00:00:00"/>
    <n v="2"/>
    <n v="934157025"/>
    <d v="2020-02-03T00:00:00"/>
    <n v="2"/>
    <n v="6678"/>
    <n v="668.27"/>
    <n v="502.54"/>
    <n v="4462707.0599999996"/>
    <n v="165.72999999999996"/>
    <n v="4462.7070599999997"/>
    <n v="3355962.12"/>
    <n v="3355.9621200000001"/>
    <n v="1106744.9399999995"/>
    <n v="0.75200143654510909"/>
    <n v="1106.7449399999996"/>
    <x v="0"/>
  </r>
  <r>
    <s v="C8055"/>
    <x v="4"/>
    <x v="7"/>
    <x v="9"/>
    <x v="1"/>
    <x v="0"/>
    <d v="2022-05-11T00:00:00"/>
    <n v="5"/>
    <n v="805596816"/>
    <d v="2022-05-23T00:00:00"/>
    <n v="12"/>
    <n v="2855"/>
    <n v="109.28"/>
    <n v="35.840000000000003"/>
    <n v="311994.40000000002"/>
    <n v="73.44"/>
    <n v="311.99440000000004"/>
    <n v="102323.20000000001"/>
    <n v="102.32320000000001"/>
    <n v="209671.2"/>
    <n v="0.32796486090775989"/>
    <n v="209.6712"/>
    <x v="1"/>
  </r>
  <r>
    <s v="C2082"/>
    <x v="5"/>
    <x v="82"/>
    <x v="6"/>
    <x v="0"/>
    <x v="3"/>
    <d v="2022-04-24T00:00:00"/>
    <n v="4"/>
    <n v="208216083"/>
    <d v="2022-05-13T00:00:00"/>
    <n v="19"/>
    <n v="4621"/>
    <n v="81.73"/>
    <n v="56.67"/>
    <n v="377674.33"/>
    <n v="25.060000000000002"/>
    <n v="377.67433"/>
    <n v="261872.07"/>
    <n v="261.87207000000001"/>
    <n v="115802.26000000001"/>
    <n v="0.69338064358252782"/>
    <n v="115.80226"/>
    <x v="1"/>
  </r>
  <r>
    <s v="C3660"/>
    <x v="0"/>
    <x v="113"/>
    <x v="2"/>
    <x v="0"/>
    <x v="0"/>
    <d v="2021-03-25T00:00:00"/>
    <n v="3"/>
    <n v="366055715"/>
    <d v="2021-04-05T00:00:00"/>
    <n v="11"/>
    <n v="2875"/>
    <n v="205.7"/>
    <n v="117.11"/>
    <n v="591387.5"/>
    <n v="88.589999999999989"/>
    <n v="591.38750000000005"/>
    <n v="336691.25"/>
    <n v="336.69125000000003"/>
    <n v="254696.25"/>
    <n v="0.56932425862907143"/>
    <n v="254.69624999999999"/>
    <x v="2"/>
  </r>
  <r>
    <s v="C4632"/>
    <x v="3"/>
    <x v="105"/>
    <x v="1"/>
    <x v="1"/>
    <x v="3"/>
    <d v="2021-06-03T00:00:00"/>
    <n v="6"/>
    <n v="463209617"/>
    <d v="2021-06-27T00:00:00"/>
    <n v="24"/>
    <n v="2874"/>
    <n v="421.89"/>
    <n v="364.69"/>
    <n v="1212511.8599999999"/>
    <n v="57.199999999999989"/>
    <n v="1212.5118599999998"/>
    <n v="1048119.0599999999"/>
    <n v="1048.11906"/>
    <n v="164392.79999999993"/>
    <n v="0.86441963544999889"/>
    <n v="164.39279999999994"/>
    <x v="2"/>
  </r>
  <r>
    <s v="C3137"/>
    <x v="0"/>
    <x v="152"/>
    <x v="5"/>
    <x v="1"/>
    <x v="2"/>
    <d v="2021-08-25T00:00:00"/>
    <n v="8"/>
    <n v="313789117"/>
    <d v="2021-09-07T00:00:00"/>
    <n v="13"/>
    <n v="6028"/>
    <n v="437.2"/>
    <n v="263.33"/>
    <n v="2635441.6"/>
    <n v="173.87"/>
    <n v="2635.4416000000001"/>
    <n v="1587353.24"/>
    <n v="1587.3532399999999"/>
    <n v="1048088.3600000001"/>
    <n v="0.60231015553522405"/>
    <n v="1048.0883600000002"/>
    <x v="2"/>
  </r>
  <r>
    <s v="C7022"/>
    <x v="5"/>
    <x v="45"/>
    <x v="2"/>
    <x v="0"/>
    <x v="0"/>
    <d v="2022-07-06T00:00:00"/>
    <n v="7"/>
    <n v="702218043"/>
    <d v="2022-07-29T00:00:00"/>
    <n v="23"/>
    <n v="779"/>
    <n v="205.7"/>
    <n v="117.11"/>
    <n v="160240.29999999999"/>
    <n v="88.589999999999989"/>
    <n v="160.24029999999999"/>
    <n v="91228.69"/>
    <n v="91.22869"/>
    <n v="69011.609999999986"/>
    <n v="0.56932425862907154"/>
    <n v="69.01160999999999"/>
    <x v="1"/>
  </r>
  <r>
    <s v="C2332"/>
    <x v="1"/>
    <x v="111"/>
    <x v="1"/>
    <x v="1"/>
    <x v="1"/>
    <d v="2022-02-26T00:00:00"/>
    <n v="2"/>
    <n v="233232724"/>
    <d v="2022-03-08T00:00:00"/>
    <n v="10"/>
    <n v="7601"/>
    <n v="421.89"/>
    <n v="364.69"/>
    <n v="3206785.8899999997"/>
    <n v="57.199999999999989"/>
    <n v="3206.7858899999997"/>
    <n v="2772008.69"/>
    <n v="2772.0086900000001"/>
    <n v="434777.19999999972"/>
    <n v="0.86441963544999889"/>
    <n v="434.77719999999971"/>
    <x v="1"/>
  </r>
  <r>
    <s v="C2818"/>
    <x v="2"/>
    <x v="3"/>
    <x v="3"/>
    <x v="0"/>
    <x v="3"/>
    <d v="2020-07-20T00:00:00"/>
    <n v="7"/>
    <n v="281881988"/>
    <d v="2020-08-11T00:00:00"/>
    <n v="22"/>
    <n v="3999"/>
    <n v="255.28"/>
    <n v="159.41999999999999"/>
    <n v="1020864.72"/>
    <n v="95.860000000000014"/>
    <n v="1020.8647199999999"/>
    <n v="637520.57999999996"/>
    <n v="637.52058"/>
    <n v="383344.14"/>
    <n v="0.62449075524913822"/>
    <n v="383.34414000000004"/>
    <x v="0"/>
  </r>
  <r>
    <s v="C9435"/>
    <x v="3"/>
    <x v="19"/>
    <x v="0"/>
    <x v="1"/>
    <x v="2"/>
    <d v="2020-12-06T00:00:00"/>
    <n v="12"/>
    <n v="943527162"/>
    <d v="2020-12-22T00:00:00"/>
    <n v="16"/>
    <n v="9509"/>
    <n v="152.58000000000001"/>
    <n v="97.44"/>
    <n v="1450883.2200000002"/>
    <n v="55.140000000000015"/>
    <n v="1450.8832200000002"/>
    <n v="926556.96"/>
    <n v="926.55696"/>
    <n v="524326.26000000024"/>
    <n v="0.63861580810066843"/>
    <n v="524.32626000000027"/>
    <x v="0"/>
  </r>
  <r>
    <s v="C5838"/>
    <x v="0"/>
    <x v="126"/>
    <x v="1"/>
    <x v="0"/>
    <x v="2"/>
    <d v="2022-08-24T00:00:00"/>
    <n v="8"/>
    <n v="583842074"/>
    <d v="2022-10-04T00:00:00"/>
    <n v="41"/>
    <n v="699"/>
    <n v="421.89"/>
    <n v="364.69"/>
    <n v="294901.11"/>
    <n v="57.199999999999989"/>
    <n v="294.90110999999996"/>
    <n v="254918.31"/>
    <n v="254.91830999999999"/>
    <n v="39982.799999999988"/>
    <n v="0.86441963544999889"/>
    <n v="39.98279999999999"/>
    <x v="1"/>
  </r>
  <r>
    <s v="C7888"/>
    <x v="3"/>
    <x v="134"/>
    <x v="3"/>
    <x v="1"/>
    <x v="1"/>
    <d v="2022-08-03T00:00:00"/>
    <n v="8"/>
    <n v="788813054"/>
    <d v="2022-08-09T00:00:00"/>
    <n v="6"/>
    <n v="6167"/>
    <n v="255.28"/>
    <n v="159.41999999999999"/>
    <n v="1574311.76"/>
    <n v="95.860000000000014"/>
    <n v="1574.31176"/>
    <n v="983143.1399999999"/>
    <n v="983.1431399999999"/>
    <n v="591168.62000000011"/>
    <n v="0.62449075524913811"/>
    <n v="591.16862000000015"/>
    <x v="1"/>
  </r>
  <r>
    <s v="C5147"/>
    <x v="5"/>
    <x v="117"/>
    <x v="6"/>
    <x v="1"/>
    <x v="0"/>
    <d v="2022-05-04T00:00:00"/>
    <n v="5"/>
    <n v="514738929"/>
    <d v="2022-05-16T00:00:00"/>
    <n v="12"/>
    <n v="1543"/>
    <n v="81.73"/>
    <n v="56.67"/>
    <n v="126109.39"/>
    <n v="25.060000000000002"/>
    <n v="126.10939"/>
    <n v="87441.81"/>
    <n v="87.441810000000004"/>
    <n v="38667.58"/>
    <n v="0.69338064358252782"/>
    <n v="38.667580000000001"/>
    <x v="1"/>
  </r>
  <r>
    <s v="C1382"/>
    <x v="0"/>
    <x v="60"/>
    <x v="7"/>
    <x v="0"/>
    <x v="2"/>
    <d v="2021-01-07T00:00:00"/>
    <n v="1"/>
    <n v="138231027"/>
    <d v="2021-01-28T00:00:00"/>
    <n v="21"/>
    <n v="4487"/>
    <n v="9.33"/>
    <n v="6.92"/>
    <n v="41863.71"/>
    <n v="2.41"/>
    <n v="41.863709999999998"/>
    <n v="31050.04"/>
    <n v="31.050039999999999"/>
    <n v="10813.669999999998"/>
    <n v="0.74169346195069674"/>
    <n v="10.813669999999998"/>
    <x v="2"/>
  </r>
  <r>
    <s v="C1062"/>
    <x v="2"/>
    <x v="88"/>
    <x v="2"/>
    <x v="1"/>
    <x v="0"/>
    <d v="2022-06-13T00:00:00"/>
    <n v="6"/>
    <n v="106213176"/>
    <d v="2022-07-15T00:00:00"/>
    <n v="32"/>
    <n v="9694"/>
    <n v="205.7"/>
    <n v="117.11"/>
    <n v="1994055.7999999998"/>
    <n v="88.589999999999989"/>
    <n v="1994.0557999999999"/>
    <n v="1135264.3400000001"/>
    <n v="1135.2643400000002"/>
    <n v="858791.45999999973"/>
    <n v="0.56932425862907154"/>
    <n v="858.79145999999969"/>
    <x v="1"/>
  </r>
  <r>
    <s v="C4859"/>
    <x v="5"/>
    <x v="16"/>
    <x v="0"/>
    <x v="0"/>
    <x v="2"/>
    <d v="2022-04-06T00:00:00"/>
    <n v="4"/>
    <n v="485921704"/>
    <d v="2022-04-15T00:00:00"/>
    <n v="9"/>
    <n v="3885"/>
    <n v="152.58000000000001"/>
    <n v="97.44"/>
    <n v="592773.30000000005"/>
    <n v="55.140000000000015"/>
    <n v="592.77330000000006"/>
    <n v="378554.39999999997"/>
    <n v="378.55439999999999"/>
    <n v="214218.90000000008"/>
    <n v="0.63861580810066843"/>
    <n v="214.21890000000008"/>
    <x v="1"/>
  </r>
  <r>
    <s v="C5149"/>
    <x v="5"/>
    <x v="121"/>
    <x v="8"/>
    <x v="1"/>
    <x v="1"/>
    <d v="2020-10-18T00:00:00"/>
    <n v="10"/>
    <n v="514905440"/>
    <d v="2020-10-22T00:00:00"/>
    <n v="4"/>
    <n v="817"/>
    <n v="651.21"/>
    <n v="524.96"/>
    <n v="532038.57000000007"/>
    <n v="126.25"/>
    <n v="532.03857000000005"/>
    <n v="428892.32"/>
    <n v="428.89231999999998"/>
    <n v="103146.25000000006"/>
    <n v="0.80613012699436426"/>
    <n v="103.14625000000005"/>
    <x v="0"/>
  </r>
  <r>
    <s v="C8510"/>
    <x v="5"/>
    <x v="91"/>
    <x v="6"/>
    <x v="1"/>
    <x v="3"/>
    <d v="2021-08-23T00:00:00"/>
    <n v="8"/>
    <n v="851025712"/>
    <d v="2021-09-27T00:00:00"/>
    <n v="35"/>
    <n v="6275"/>
    <n v="81.73"/>
    <n v="56.67"/>
    <n v="512855.75"/>
    <n v="25.060000000000002"/>
    <n v="512.85574999999994"/>
    <n v="355604.25"/>
    <n v="355.60424999999998"/>
    <n v="157251.5"/>
    <n v="0.69338064358252782"/>
    <n v="157.25149999999999"/>
    <x v="2"/>
  </r>
  <r>
    <s v="C4224"/>
    <x v="1"/>
    <x v="22"/>
    <x v="3"/>
    <x v="0"/>
    <x v="3"/>
    <d v="2021-08-24T00:00:00"/>
    <n v="8"/>
    <n v="422456347"/>
    <d v="2021-08-26T00:00:00"/>
    <n v="2"/>
    <n v="3076"/>
    <n v="255.28"/>
    <n v="159.41999999999999"/>
    <n v="785241.28"/>
    <n v="95.860000000000014"/>
    <n v="785.24128000000007"/>
    <n v="490375.92"/>
    <n v="490.37592000000001"/>
    <n v="294865.36000000004"/>
    <n v="0.62449075524913811"/>
    <n v="294.86536000000007"/>
    <x v="2"/>
  </r>
  <r>
    <s v="C4776"/>
    <x v="3"/>
    <x v="46"/>
    <x v="5"/>
    <x v="0"/>
    <x v="1"/>
    <d v="2020-11-29T00:00:00"/>
    <n v="11"/>
    <n v="477683675"/>
    <d v="2020-12-23T00:00:00"/>
    <n v="24"/>
    <n v="6069"/>
    <n v="437.2"/>
    <n v="263.33"/>
    <n v="2653366.7999999998"/>
    <n v="173.87"/>
    <n v="2653.3667999999998"/>
    <n v="1598149.77"/>
    <n v="1598.14977"/>
    <n v="1055217.0299999998"/>
    <n v="0.60231015553522416"/>
    <n v="1055.2170299999998"/>
    <x v="0"/>
  </r>
  <r>
    <s v="C6350"/>
    <x v="5"/>
    <x v="124"/>
    <x v="2"/>
    <x v="1"/>
    <x v="3"/>
    <d v="2022-07-15T00:00:00"/>
    <n v="7"/>
    <n v="635036218"/>
    <d v="2022-07-31T00:00:00"/>
    <n v="16"/>
    <n v="184"/>
    <n v="205.7"/>
    <n v="117.11"/>
    <n v="37848.799999999996"/>
    <n v="88.589999999999989"/>
    <n v="37.848799999999997"/>
    <n v="21548.240000000002"/>
    <n v="21.54824"/>
    <n v="16300.559999999994"/>
    <n v="0.56932425862907154"/>
    <n v="16.300559999999994"/>
    <x v="1"/>
  </r>
  <r>
    <s v="C8856"/>
    <x v="1"/>
    <x v="22"/>
    <x v="1"/>
    <x v="0"/>
    <x v="3"/>
    <d v="2022-10-31T00:00:00"/>
    <n v="10"/>
    <n v="885696589"/>
    <d v="2022-11-11T00:00:00"/>
    <n v="11"/>
    <n v="6158"/>
    <n v="421.89"/>
    <n v="364.69"/>
    <n v="2597998.62"/>
    <n v="57.199999999999989"/>
    <n v="2597.9986200000003"/>
    <n v="2245761.02"/>
    <n v="2245.7610199999999"/>
    <n v="352237.60000000009"/>
    <n v="0.86441963544999867"/>
    <n v="352.2376000000001"/>
    <x v="1"/>
  </r>
  <r>
    <s v="C1172"/>
    <x v="3"/>
    <x v="86"/>
    <x v="10"/>
    <x v="0"/>
    <x v="3"/>
    <d v="2021-02-14T00:00:00"/>
    <n v="2"/>
    <n v="117223966"/>
    <d v="2021-02-25T00:00:00"/>
    <n v="11"/>
    <n v="8031"/>
    <n v="154.06"/>
    <n v="90.93"/>
    <n v="1237255.8600000001"/>
    <n v="63.129999999999995"/>
    <n v="1237.2558600000002"/>
    <n v="730258.83000000007"/>
    <n v="730.2588300000001"/>
    <n v="506997.03"/>
    <n v="0.59022458782292608"/>
    <n v="506.99703000000005"/>
    <x v="2"/>
  </r>
  <r>
    <s v="C8296"/>
    <x v="3"/>
    <x v="149"/>
    <x v="9"/>
    <x v="0"/>
    <x v="1"/>
    <d v="2020-12-16T00:00:00"/>
    <n v="12"/>
    <n v="829667174"/>
    <d v="2021-01-09T00:00:00"/>
    <n v="24"/>
    <n v="5809"/>
    <n v="109.28"/>
    <n v="35.840000000000003"/>
    <n v="634807.52"/>
    <n v="73.44"/>
    <n v="634.80752000000007"/>
    <n v="208194.56000000003"/>
    <n v="208.19456000000002"/>
    <n v="426612.95999999996"/>
    <n v="0.32796486090775989"/>
    <n v="426.61295999999999"/>
    <x v="0"/>
  </r>
  <r>
    <s v="C6433"/>
    <x v="2"/>
    <x v="3"/>
    <x v="4"/>
    <x v="0"/>
    <x v="0"/>
    <d v="2020-07-28T00:00:00"/>
    <n v="7"/>
    <n v="643387544"/>
    <d v="2020-08-20T00:00:00"/>
    <n v="23"/>
    <n v="1527"/>
    <n v="47.45"/>
    <n v="31.79"/>
    <n v="72456.150000000009"/>
    <n v="15.660000000000004"/>
    <n v="72.456150000000008"/>
    <n v="48543.33"/>
    <n v="48.543330000000005"/>
    <n v="23912.820000000007"/>
    <n v="0.66996838777660694"/>
    <n v="23.912820000000007"/>
    <x v="0"/>
  </r>
  <r>
    <s v="C8490"/>
    <x v="1"/>
    <x v="90"/>
    <x v="0"/>
    <x v="0"/>
    <x v="3"/>
    <d v="2020-01-09T00:00:00"/>
    <n v="1"/>
    <n v="849058902"/>
    <d v="2020-01-25T00:00:00"/>
    <n v="16"/>
    <n v="4252"/>
    <n v="152.58000000000001"/>
    <n v="97.44"/>
    <n v="648770.16"/>
    <n v="55.140000000000015"/>
    <n v="648.77016000000003"/>
    <n v="414314.88"/>
    <n v="414.31488000000002"/>
    <n v="234455.28000000003"/>
    <n v="0.63861580810066854"/>
    <n v="234.45528000000002"/>
    <x v="0"/>
  </r>
  <r>
    <s v="C5576"/>
    <x v="5"/>
    <x v="124"/>
    <x v="8"/>
    <x v="0"/>
    <x v="3"/>
    <d v="2022-08-19T00:00:00"/>
    <n v="8"/>
    <n v="557667577"/>
    <d v="2022-09-15T00:00:00"/>
    <n v="27"/>
    <n v="5083"/>
    <n v="651.21"/>
    <n v="524.96"/>
    <n v="3310100.43"/>
    <n v="126.25"/>
    <n v="3310.10043"/>
    <n v="2668371.6800000002"/>
    <n v="2668.3716800000002"/>
    <n v="641728.75"/>
    <n v="0.80613012699436437"/>
    <n v="641.72874999999999"/>
    <x v="1"/>
  </r>
  <r>
    <s v="C7505"/>
    <x v="5"/>
    <x v="28"/>
    <x v="9"/>
    <x v="0"/>
    <x v="0"/>
    <d v="2022-02-15T00:00:00"/>
    <n v="2"/>
    <n v="750512397"/>
    <d v="2022-03-04T00:00:00"/>
    <n v="17"/>
    <n v="2151"/>
    <n v="109.28"/>
    <n v="35.840000000000003"/>
    <n v="235061.28"/>
    <n v="73.44"/>
    <n v="235.06128000000001"/>
    <n v="77091.840000000011"/>
    <n v="77.091840000000005"/>
    <n v="157969.44"/>
    <n v="0.32796486090775989"/>
    <n v="157.96943999999999"/>
    <x v="1"/>
  </r>
  <r>
    <s v="C2292"/>
    <x v="5"/>
    <x v="121"/>
    <x v="10"/>
    <x v="1"/>
    <x v="2"/>
    <d v="2021-03-13T00:00:00"/>
    <n v="3"/>
    <n v="229204690"/>
    <d v="2021-03-25T00:00:00"/>
    <n v="12"/>
    <n v="5616"/>
    <n v="154.06"/>
    <n v="90.93"/>
    <n v="865200.96"/>
    <n v="63.129999999999995"/>
    <n v="865.20096000000001"/>
    <n v="510662.88000000006"/>
    <n v="510.66288000000009"/>
    <n v="354538.0799999999"/>
    <n v="0.59022458782292619"/>
    <n v="354.53807999999992"/>
    <x v="2"/>
  </r>
  <r>
    <s v="C5656"/>
    <x v="0"/>
    <x v="24"/>
    <x v="7"/>
    <x v="0"/>
    <x v="1"/>
    <d v="2021-07-10T00:00:00"/>
    <n v="7"/>
    <n v="565668284"/>
    <d v="2021-08-03T00:00:00"/>
    <n v="24"/>
    <n v="2671"/>
    <n v="9.33"/>
    <n v="6.92"/>
    <n v="24920.43"/>
    <n v="2.41"/>
    <n v="24.92043"/>
    <n v="18483.32"/>
    <n v="18.483319999999999"/>
    <n v="6437.1100000000006"/>
    <n v="0.74169346195069663"/>
    <n v="6.4371100000000006"/>
    <x v="2"/>
  </r>
  <r>
    <s v="C2521"/>
    <x v="2"/>
    <x v="153"/>
    <x v="0"/>
    <x v="0"/>
    <x v="2"/>
    <d v="2022-04-23T00:00:00"/>
    <n v="4"/>
    <n v="252139508"/>
    <d v="2022-05-23T00:00:00"/>
    <n v="30"/>
    <n v="2538"/>
    <n v="152.58000000000001"/>
    <n v="97.44"/>
    <n v="387248.04000000004"/>
    <n v="55.140000000000015"/>
    <n v="387.24804000000006"/>
    <n v="247302.72"/>
    <n v="247.30271999999999"/>
    <n v="139945.32000000004"/>
    <n v="0.63861580810066843"/>
    <n v="139.94532000000004"/>
    <x v="1"/>
  </r>
  <r>
    <s v="C5511"/>
    <x v="3"/>
    <x v="131"/>
    <x v="0"/>
    <x v="0"/>
    <x v="1"/>
    <d v="2021-10-01T00:00:00"/>
    <n v="10"/>
    <n v="551167190"/>
    <d v="2021-11-13T00:00:00"/>
    <n v="43"/>
    <n v="1474"/>
    <n v="152.58000000000001"/>
    <n v="97.44"/>
    <n v="224902.92"/>
    <n v="55.140000000000015"/>
    <n v="224.90292000000002"/>
    <n v="143626.56"/>
    <n v="143.62655999999998"/>
    <n v="81276.360000000015"/>
    <n v="0.63861580810066831"/>
    <n v="81.276360000000011"/>
    <x v="2"/>
  </r>
  <r>
    <s v="C5456"/>
    <x v="3"/>
    <x v="100"/>
    <x v="11"/>
    <x v="0"/>
    <x v="0"/>
    <d v="2021-04-16T00:00:00"/>
    <n v="4"/>
    <n v="545612657"/>
    <d v="2021-05-29T00:00:00"/>
    <n v="43"/>
    <n v="7765"/>
    <n v="668.27"/>
    <n v="502.54"/>
    <n v="5189116.55"/>
    <n v="165.72999999999996"/>
    <n v="5189.1165499999997"/>
    <n v="3902223.1"/>
    <n v="3902.2231000000002"/>
    <n v="1286893.4499999997"/>
    <n v="0.75200143654510909"/>
    <n v="1286.8934499999998"/>
    <x v="2"/>
  </r>
  <r>
    <s v="C3537"/>
    <x v="2"/>
    <x v="88"/>
    <x v="6"/>
    <x v="1"/>
    <x v="3"/>
    <d v="2022-09-30T00:00:00"/>
    <n v="9"/>
    <n v="353764760"/>
    <d v="2022-10-27T00:00:00"/>
    <n v="27"/>
    <n v="5709"/>
    <n v="81.73"/>
    <n v="56.67"/>
    <n v="466596.57"/>
    <n v="25.060000000000002"/>
    <n v="466.59656999999999"/>
    <n v="323529.03000000003"/>
    <n v="323.52903000000003"/>
    <n v="143067.53999999998"/>
    <n v="0.69338064358252793"/>
    <n v="143.06753999999998"/>
    <x v="1"/>
  </r>
  <r>
    <s v="C4847"/>
    <x v="3"/>
    <x v="95"/>
    <x v="7"/>
    <x v="0"/>
    <x v="2"/>
    <d v="2022-06-05T00:00:00"/>
    <n v="6"/>
    <n v="484756553"/>
    <d v="2022-06-14T00:00:00"/>
    <n v="9"/>
    <n v="9091"/>
    <n v="9.33"/>
    <n v="6.92"/>
    <n v="84819.03"/>
    <n v="2.41"/>
    <n v="84.819029999999998"/>
    <n v="62909.72"/>
    <n v="62.90972"/>
    <n v="21909.309999999998"/>
    <n v="0.74169346195069674"/>
    <n v="21.909309999999998"/>
    <x v="1"/>
  </r>
  <r>
    <s v="C9457"/>
    <x v="0"/>
    <x v="96"/>
    <x v="4"/>
    <x v="1"/>
    <x v="2"/>
    <d v="2020-07-30T00:00:00"/>
    <n v="7"/>
    <n v="945736443"/>
    <d v="2020-08-20T00:00:00"/>
    <n v="21"/>
    <n v="3285"/>
    <n v="47.45"/>
    <n v="31.79"/>
    <n v="155873.25"/>
    <n v="15.660000000000004"/>
    <n v="155.87325000000001"/>
    <n v="104430.15"/>
    <n v="104.43015"/>
    <n v="51443.100000000006"/>
    <n v="0.66996838777660683"/>
    <n v="51.443100000000008"/>
    <x v="0"/>
  </r>
  <r>
    <s v="C2711"/>
    <x v="3"/>
    <x v="140"/>
    <x v="4"/>
    <x v="0"/>
    <x v="3"/>
    <d v="2022-02-02T00:00:00"/>
    <n v="2"/>
    <n v="271128261"/>
    <d v="2022-03-07T00:00:00"/>
    <n v="33"/>
    <n v="1732"/>
    <n v="47.45"/>
    <n v="31.79"/>
    <n v="82183.400000000009"/>
    <n v="15.660000000000004"/>
    <n v="82.183400000000006"/>
    <n v="55060.28"/>
    <n v="55.060279999999999"/>
    <n v="27123.12000000001"/>
    <n v="0.66996838777660694"/>
    <n v="27.123120000000011"/>
    <x v="1"/>
  </r>
  <r>
    <s v="C2156"/>
    <x v="2"/>
    <x v="153"/>
    <x v="3"/>
    <x v="0"/>
    <x v="3"/>
    <d v="2020-10-26T00:00:00"/>
    <n v="10"/>
    <n v="215668332"/>
    <d v="2020-11-21T00:00:00"/>
    <n v="26"/>
    <n v="9907"/>
    <n v="255.28"/>
    <n v="159.41999999999999"/>
    <n v="2529058.96"/>
    <n v="95.860000000000014"/>
    <n v="2529.0589599999998"/>
    <n v="1579373.94"/>
    <n v="1579.3739399999999"/>
    <n v="949685.02"/>
    <n v="0.62449075524913822"/>
    <n v="949.68502000000001"/>
    <x v="0"/>
  </r>
  <r>
    <s v="C8044"/>
    <x v="0"/>
    <x v="60"/>
    <x v="7"/>
    <x v="1"/>
    <x v="1"/>
    <d v="2021-01-09T00:00:00"/>
    <n v="1"/>
    <n v="804405486"/>
    <d v="2021-02-01T00:00:00"/>
    <n v="23"/>
    <n v="314"/>
    <n v="9.33"/>
    <n v="6.92"/>
    <n v="2929.62"/>
    <n v="2.41"/>
    <n v="2.9296199999999999"/>
    <n v="2172.88"/>
    <n v="2.1728800000000001"/>
    <n v="756.73999999999978"/>
    <n v="0.74169346195069674"/>
    <n v="0.75673999999999975"/>
    <x v="2"/>
  </r>
  <r>
    <s v="C7662"/>
    <x v="0"/>
    <x v="74"/>
    <x v="11"/>
    <x v="0"/>
    <x v="0"/>
    <d v="2020-08-15T00:00:00"/>
    <n v="8"/>
    <n v="766228854"/>
    <d v="2020-10-03T00:00:00"/>
    <n v="49"/>
    <n v="3000"/>
    <n v="668.27"/>
    <n v="502.54"/>
    <n v="2004810"/>
    <n v="165.72999999999996"/>
    <n v="2004.81"/>
    <n v="1507620"/>
    <n v="1507.62"/>
    <n v="497190"/>
    <n v="0.75200143654510898"/>
    <n v="497.19"/>
    <x v="0"/>
  </r>
  <r>
    <s v="C9909"/>
    <x v="1"/>
    <x v="54"/>
    <x v="7"/>
    <x v="1"/>
    <x v="2"/>
    <d v="2021-12-21T00:00:00"/>
    <n v="12"/>
    <n v="990975224"/>
    <d v="2022-01-27T00:00:00"/>
    <n v="37"/>
    <n v="445"/>
    <n v="9.33"/>
    <n v="6.92"/>
    <n v="4151.8500000000004"/>
    <n v="2.41"/>
    <n v="4.1518500000000005"/>
    <n v="3079.4"/>
    <n v="3.0794000000000001"/>
    <n v="1072.4500000000003"/>
    <n v="0.74169346195069663"/>
    <n v="1.0724500000000003"/>
    <x v="2"/>
  </r>
  <r>
    <s v="C8632"/>
    <x v="3"/>
    <x v="32"/>
    <x v="2"/>
    <x v="1"/>
    <x v="2"/>
    <d v="2020-02-20T00:00:00"/>
    <n v="2"/>
    <n v="863238990"/>
    <d v="2020-04-03T00:00:00"/>
    <n v="43"/>
    <n v="455"/>
    <n v="205.7"/>
    <n v="117.11"/>
    <n v="93593.5"/>
    <n v="88.589999999999989"/>
    <n v="93.593500000000006"/>
    <n v="53285.05"/>
    <n v="53.285050000000005"/>
    <n v="40308.449999999997"/>
    <n v="0.56932425862907143"/>
    <n v="40.308450000000001"/>
    <x v="0"/>
  </r>
  <r>
    <s v="C3096"/>
    <x v="0"/>
    <x v="0"/>
    <x v="6"/>
    <x v="0"/>
    <x v="2"/>
    <d v="2021-05-22T00:00:00"/>
    <n v="5"/>
    <n v="309631478"/>
    <d v="2021-05-27T00:00:00"/>
    <n v="5"/>
    <n v="5690"/>
    <n v="81.73"/>
    <n v="56.67"/>
    <n v="465043.7"/>
    <n v="25.060000000000002"/>
    <n v="465.0437"/>
    <n v="322452.3"/>
    <n v="322.45229999999998"/>
    <n v="142591.40000000002"/>
    <n v="0.69338064358252782"/>
    <n v="142.59140000000002"/>
    <x v="2"/>
  </r>
  <r>
    <s v="C2270"/>
    <x v="2"/>
    <x v="154"/>
    <x v="10"/>
    <x v="0"/>
    <x v="3"/>
    <d v="2022-05-24T00:00:00"/>
    <n v="5"/>
    <n v="227076518"/>
    <d v="2022-07-13T00:00:00"/>
    <n v="50"/>
    <n v="5843"/>
    <n v="154.06"/>
    <n v="90.93"/>
    <n v="900172.58"/>
    <n v="63.129999999999995"/>
    <n v="900.17257999999993"/>
    <n v="531303.99"/>
    <n v="531.30399"/>
    <n v="368868.58999999997"/>
    <n v="0.59022458782292619"/>
    <n v="368.86858999999998"/>
    <x v="1"/>
  </r>
  <r>
    <s v="C2328"/>
    <x v="5"/>
    <x v="29"/>
    <x v="6"/>
    <x v="1"/>
    <x v="0"/>
    <d v="2020-03-23T00:00:00"/>
    <n v="3"/>
    <n v="232810437"/>
    <d v="2020-04-06T00:00:00"/>
    <n v="14"/>
    <n v="2637"/>
    <n v="81.73"/>
    <n v="56.67"/>
    <n v="215522.01"/>
    <n v="25.060000000000002"/>
    <n v="215.52201000000002"/>
    <n v="149438.79"/>
    <n v="149.43879000000001"/>
    <n v="66083.22"/>
    <n v="0.69338064358252782"/>
    <n v="66.083219999999997"/>
    <x v="0"/>
  </r>
  <r>
    <s v="C9143"/>
    <x v="3"/>
    <x v="98"/>
    <x v="4"/>
    <x v="1"/>
    <x v="0"/>
    <d v="2022-05-10T00:00:00"/>
    <n v="5"/>
    <n v="914382064"/>
    <d v="2022-06-06T00:00:00"/>
    <n v="27"/>
    <n v="4827"/>
    <n v="47.45"/>
    <n v="31.79"/>
    <n v="229041.15000000002"/>
    <n v="15.660000000000004"/>
    <n v="229.04115000000002"/>
    <n v="153450.32999999999"/>
    <n v="153.45032999999998"/>
    <n v="75590.820000000036"/>
    <n v="0.66996838777660683"/>
    <n v="75.590820000000036"/>
    <x v="1"/>
  </r>
  <r>
    <s v="C6796"/>
    <x v="3"/>
    <x v="40"/>
    <x v="10"/>
    <x v="1"/>
    <x v="0"/>
    <d v="2022-05-17T00:00:00"/>
    <n v="5"/>
    <n v="679652726"/>
    <d v="2022-06-13T00:00:00"/>
    <n v="27"/>
    <n v="3200"/>
    <n v="154.06"/>
    <n v="90.93"/>
    <n v="492992"/>
    <n v="63.129999999999995"/>
    <n v="492.99200000000002"/>
    <n v="290976"/>
    <n v="290.976"/>
    <n v="202016"/>
    <n v="0.59022458782292608"/>
    <n v="202.01599999999999"/>
    <x v="1"/>
  </r>
  <r>
    <s v="C8942"/>
    <x v="0"/>
    <x v="155"/>
    <x v="7"/>
    <x v="1"/>
    <x v="2"/>
    <d v="2021-01-08T00:00:00"/>
    <n v="1"/>
    <n v="894298970"/>
    <d v="2021-01-26T00:00:00"/>
    <n v="18"/>
    <n v="1793"/>
    <n v="9.33"/>
    <n v="6.92"/>
    <n v="16728.689999999999"/>
    <n v="2.41"/>
    <n v="16.72869"/>
    <n v="12407.56"/>
    <n v="12.40756"/>
    <n v="4321.1299999999992"/>
    <n v="0.74169346195069663"/>
    <n v="4.3211299999999992"/>
    <x v="2"/>
  </r>
  <r>
    <s v="C3109"/>
    <x v="2"/>
    <x v="156"/>
    <x v="4"/>
    <x v="1"/>
    <x v="3"/>
    <d v="2021-09-10T00:00:00"/>
    <n v="9"/>
    <n v="310959708"/>
    <d v="2021-10-12T00:00:00"/>
    <n v="32"/>
    <n v="8743"/>
    <n v="47.45"/>
    <n v="31.79"/>
    <n v="414855.35000000003"/>
    <n v="15.660000000000004"/>
    <n v="414.85535000000004"/>
    <n v="277939.96999999997"/>
    <n v="277.93996999999996"/>
    <n v="136915.38000000006"/>
    <n v="0.66996838777660683"/>
    <n v="136.91538000000006"/>
    <x v="2"/>
  </r>
  <r>
    <s v="C3458"/>
    <x v="0"/>
    <x v="93"/>
    <x v="4"/>
    <x v="0"/>
    <x v="3"/>
    <d v="2021-06-27T00:00:00"/>
    <n v="6"/>
    <n v="345889794"/>
    <d v="2021-07-25T00:00:00"/>
    <n v="28"/>
    <n v="5331"/>
    <n v="47.45"/>
    <n v="31.79"/>
    <n v="252955.95"/>
    <n v="15.660000000000004"/>
    <n v="252.95595"/>
    <n v="169472.49"/>
    <n v="169.47248999999999"/>
    <n v="83483.460000000021"/>
    <n v="0.66996838777660694"/>
    <n v="83.483460000000022"/>
    <x v="2"/>
  </r>
  <r>
    <s v="C6585"/>
    <x v="3"/>
    <x v="110"/>
    <x v="7"/>
    <x v="1"/>
    <x v="1"/>
    <d v="2020-04-15T00:00:00"/>
    <n v="4"/>
    <n v="658513057"/>
    <d v="2020-05-23T00:00:00"/>
    <n v="38"/>
    <n v="7502"/>
    <n v="9.33"/>
    <n v="6.92"/>
    <n v="69993.66"/>
    <n v="2.41"/>
    <n v="69.993660000000006"/>
    <n v="51913.84"/>
    <n v="51.913839999999993"/>
    <n v="18079.820000000007"/>
    <n v="0.74169346195069652"/>
    <n v="18.079820000000009"/>
    <x v="0"/>
  </r>
  <r>
    <s v="C5285"/>
    <x v="0"/>
    <x v="80"/>
    <x v="8"/>
    <x v="1"/>
    <x v="2"/>
    <d v="2021-03-28T00:00:00"/>
    <n v="3"/>
    <n v="528565824"/>
    <d v="2021-04-03T00:00:00"/>
    <n v="6"/>
    <n v="3228"/>
    <n v="651.21"/>
    <n v="524.96"/>
    <n v="2102105.88"/>
    <n v="126.25"/>
    <n v="2102.1058800000001"/>
    <n v="1694570.8800000001"/>
    <n v="1694.5708800000002"/>
    <n v="407534.99999999977"/>
    <n v="0.80613012699436437"/>
    <n v="407.53499999999974"/>
    <x v="2"/>
  </r>
  <r>
    <s v="C2060"/>
    <x v="5"/>
    <x v="38"/>
    <x v="8"/>
    <x v="1"/>
    <x v="1"/>
    <d v="2020-09-28T00:00:00"/>
    <n v="9"/>
    <n v="206096923"/>
    <d v="2020-10-15T00:00:00"/>
    <n v="17"/>
    <n v="7514"/>
    <n v="651.21"/>
    <n v="524.96"/>
    <n v="4893191.9400000004"/>
    <n v="126.25"/>
    <n v="4893.1919400000006"/>
    <n v="3944549.4400000004"/>
    <n v="3944.5494400000002"/>
    <n v="948642.5"/>
    <n v="0.80613012699436426"/>
    <n v="948.64250000000004"/>
    <x v="0"/>
  </r>
  <r>
    <s v="C4614"/>
    <x v="1"/>
    <x v="135"/>
    <x v="9"/>
    <x v="1"/>
    <x v="3"/>
    <d v="2021-04-25T00:00:00"/>
    <n v="4"/>
    <n v="461467683"/>
    <d v="2021-05-11T00:00:00"/>
    <n v="16"/>
    <n v="7397"/>
    <n v="109.28"/>
    <n v="35.840000000000003"/>
    <n v="808344.16"/>
    <n v="73.44"/>
    <n v="808.34415999999999"/>
    <n v="265108.48000000004"/>
    <n v="265.10848000000004"/>
    <n v="543235.67999999993"/>
    <n v="0.32796486090775995"/>
    <n v="543.23567999999989"/>
    <x v="2"/>
  </r>
  <r>
    <s v="C2887"/>
    <x v="3"/>
    <x v="157"/>
    <x v="10"/>
    <x v="1"/>
    <x v="2"/>
    <d v="2020-08-10T00:00:00"/>
    <n v="8"/>
    <n v="288735997"/>
    <d v="2020-09-14T00:00:00"/>
    <n v="35"/>
    <n v="2253"/>
    <n v="154.06"/>
    <n v="90.93"/>
    <n v="347097.18"/>
    <n v="63.129999999999995"/>
    <n v="347.09717999999998"/>
    <n v="204865.29"/>
    <n v="204.86529000000002"/>
    <n v="142231.88999999998"/>
    <n v="0.59022458782292619"/>
    <n v="142.23188999999999"/>
    <x v="0"/>
  </r>
  <r>
    <s v="C8529"/>
    <x v="0"/>
    <x v="158"/>
    <x v="6"/>
    <x v="0"/>
    <x v="0"/>
    <d v="2022-02-03T00:00:00"/>
    <n v="2"/>
    <n v="852918708"/>
    <d v="2022-03-14T00:00:00"/>
    <n v="39"/>
    <n v="6454"/>
    <n v="81.73"/>
    <n v="56.67"/>
    <n v="527485.42000000004"/>
    <n v="25.060000000000002"/>
    <n v="527.48542000000009"/>
    <n v="365748.18"/>
    <n v="365.74817999999999"/>
    <n v="161737.24000000005"/>
    <n v="0.69338064358252771"/>
    <n v="161.73724000000004"/>
    <x v="1"/>
  </r>
  <r>
    <s v="C3795"/>
    <x v="3"/>
    <x v="143"/>
    <x v="0"/>
    <x v="0"/>
    <x v="0"/>
    <d v="2021-08-03T00:00:00"/>
    <n v="8"/>
    <n v="379511392"/>
    <d v="2021-08-03T00:00:00"/>
    <n v="0"/>
    <n v="4709"/>
    <n v="152.58000000000001"/>
    <n v="97.44"/>
    <n v="718499.22000000009"/>
    <n v="55.140000000000015"/>
    <n v="718.49922000000004"/>
    <n v="458844.95999999996"/>
    <n v="458.84495999999996"/>
    <n v="259654.26000000013"/>
    <n v="0.63861580810066843"/>
    <n v="259.65426000000014"/>
    <x v="2"/>
  </r>
  <r>
    <s v="C4279"/>
    <x v="0"/>
    <x v="159"/>
    <x v="7"/>
    <x v="0"/>
    <x v="1"/>
    <d v="2021-09-21T00:00:00"/>
    <n v="9"/>
    <n v="427934491"/>
    <d v="2021-10-04T00:00:00"/>
    <n v="13"/>
    <n v="4180"/>
    <n v="9.33"/>
    <n v="6.92"/>
    <n v="38999.4"/>
    <n v="2.41"/>
    <n v="38.999400000000001"/>
    <n v="28925.599999999999"/>
    <n v="28.925599999999999"/>
    <n v="10073.800000000003"/>
    <n v="0.74169346195069663"/>
    <n v="10.073800000000002"/>
    <x v="2"/>
  </r>
  <r>
    <s v="C7045"/>
    <x v="5"/>
    <x v="121"/>
    <x v="11"/>
    <x v="0"/>
    <x v="1"/>
    <d v="2022-08-13T00:00:00"/>
    <n v="8"/>
    <n v="704550063"/>
    <d v="2022-08-18T00:00:00"/>
    <n v="5"/>
    <n v="875"/>
    <n v="668.27"/>
    <n v="502.54"/>
    <n v="584736.25"/>
    <n v="165.72999999999996"/>
    <n v="584.73625000000004"/>
    <n v="439722.5"/>
    <n v="439.72250000000003"/>
    <n v="145013.75"/>
    <n v="0.75200143654510898"/>
    <n v="145.01374999999999"/>
    <x v="1"/>
  </r>
  <r>
    <s v="C3531"/>
    <x v="1"/>
    <x v="160"/>
    <x v="1"/>
    <x v="1"/>
    <x v="0"/>
    <d v="2022-01-16T00:00:00"/>
    <n v="1"/>
    <n v="353145921"/>
    <d v="2022-02-23T00:00:00"/>
    <n v="38"/>
    <n v="2580"/>
    <n v="421.89"/>
    <n v="364.69"/>
    <n v="1088476.2"/>
    <n v="57.199999999999989"/>
    <n v="1088.4762000000001"/>
    <n v="940900.2"/>
    <n v="940.90019999999993"/>
    <n v="147576"/>
    <n v="0.86441963544999867"/>
    <n v="147.57599999999999"/>
    <x v="1"/>
  </r>
  <r>
    <s v="C7768"/>
    <x v="3"/>
    <x v="143"/>
    <x v="0"/>
    <x v="1"/>
    <x v="2"/>
    <d v="2021-11-09T00:00:00"/>
    <n v="11"/>
    <n v="776895892"/>
    <d v="2021-11-09T00:00:00"/>
    <n v="0"/>
    <n v="9614"/>
    <n v="152.58000000000001"/>
    <n v="97.44"/>
    <n v="1466904.12"/>
    <n v="55.140000000000015"/>
    <n v="1466.9041200000001"/>
    <n v="936788.16"/>
    <n v="936.78816000000006"/>
    <n v="530115.96000000008"/>
    <n v="0.63861580810066843"/>
    <n v="530.11596000000009"/>
    <x v="2"/>
  </r>
  <r>
    <s v="C2992"/>
    <x v="2"/>
    <x v="3"/>
    <x v="10"/>
    <x v="1"/>
    <x v="0"/>
    <d v="2021-06-14T00:00:00"/>
    <n v="6"/>
    <n v="299286305"/>
    <d v="2021-08-03T00:00:00"/>
    <n v="50"/>
    <n v="4323"/>
    <n v="154.06"/>
    <n v="90.93"/>
    <n v="666001.38"/>
    <n v="63.129999999999995"/>
    <n v="666.00138000000004"/>
    <n v="393090.39"/>
    <n v="393.09039000000001"/>
    <n v="272910.99"/>
    <n v="0.59022458782292608"/>
    <n v="272.91098999999997"/>
    <x v="2"/>
  </r>
  <r>
    <s v="C9141"/>
    <x v="2"/>
    <x v="161"/>
    <x v="0"/>
    <x v="1"/>
    <x v="1"/>
    <d v="2022-01-17T00:00:00"/>
    <n v="1"/>
    <n v="914115989"/>
    <d v="2022-02-12T00:00:00"/>
    <n v="26"/>
    <n v="6090"/>
    <n v="152.58000000000001"/>
    <n v="97.44"/>
    <n v="929212.20000000007"/>
    <n v="55.140000000000015"/>
    <n v="929.21220000000005"/>
    <n v="593409.6"/>
    <n v="593.40959999999995"/>
    <n v="335802.60000000009"/>
    <n v="0.63861580810066843"/>
    <n v="335.8026000000001"/>
    <x v="1"/>
  </r>
  <r>
    <s v="C6354"/>
    <x v="3"/>
    <x v="6"/>
    <x v="3"/>
    <x v="0"/>
    <x v="0"/>
    <d v="2022-05-30T00:00:00"/>
    <n v="5"/>
    <n v="635496270"/>
    <d v="2022-07-05T00:00:00"/>
    <n v="36"/>
    <n v="6323"/>
    <n v="255.28"/>
    <n v="159.41999999999999"/>
    <n v="1614135.44"/>
    <n v="95.860000000000014"/>
    <n v="1614.13544"/>
    <n v="1008012.6599999999"/>
    <n v="1008.0126599999999"/>
    <n v="606122.78"/>
    <n v="0.62449075524913811"/>
    <n v="606.12278000000003"/>
    <x v="1"/>
  </r>
  <r>
    <s v="C2478"/>
    <x v="3"/>
    <x v="36"/>
    <x v="1"/>
    <x v="0"/>
    <x v="1"/>
    <d v="2020-04-13T00:00:00"/>
    <n v="4"/>
    <n v="247850978"/>
    <d v="2020-05-08T00:00:00"/>
    <n v="25"/>
    <n v="3467"/>
    <n v="421.89"/>
    <n v="364.69"/>
    <n v="1462692.63"/>
    <n v="57.199999999999989"/>
    <n v="1462.6926299999998"/>
    <n v="1264380.23"/>
    <n v="1264.38023"/>
    <n v="198312.39999999991"/>
    <n v="0.86441963544999889"/>
    <n v="198.31239999999991"/>
    <x v="0"/>
  </r>
  <r>
    <s v="C8347"/>
    <x v="0"/>
    <x v="69"/>
    <x v="10"/>
    <x v="0"/>
    <x v="3"/>
    <d v="2020-02-11T00:00:00"/>
    <n v="2"/>
    <n v="834741485"/>
    <d v="2020-02-17T00:00:00"/>
    <n v="6"/>
    <n v="7410"/>
    <n v="154.06"/>
    <n v="90.93"/>
    <n v="1141584.6000000001"/>
    <n v="63.129999999999995"/>
    <n v="1141.5846000000001"/>
    <n v="673791.3"/>
    <n v="673.79130000000009"/>
    <n v="467793.30000000005"/>
    <n v="0.59022458782292619"/>
    <n v="467.79330000000004"/>
    <x v="0"/>
  </r>
  <r>
    <s v="C5796"/>
    <x v="1"/>
    <x v="33"/>
    <x v="1"/>
    <x v="1"/>
    <x v="3"/>
    <d v="2022-06-02T00:00:00"/>
    <n v="6"/>
    <n v="579687440"/>
    <d v="2022-06-05T00:00:00"/>
    <n v="3"/>
    <n v="1250"/>
    <n v="421.89"/>
    <n v="364.69"/>
    <n v="527362.5"/>
    <n v="57.199999999999989"/>
    <n v="527.36249999999995"/>
    <n v="455862.5"/>
    <n v="455.86250000000001"/>
    <n v="71500"/>
    <n v="0.86441963544999889"/>
    <n v="71.5"/>
    <x v="1"/>
  </r>
  <r>
    <s v="C4564"/>
    <x v="3"/>
    <x v="52"/>
    <x v="6"/>
    <x v="1"/>
    <x v="1"/>
    <d v="2020-01-27T00:00:00"/>
    <n v="1"/>
    <n v="456428134"/>
    <d v="2020-03-06T00:00:00"/>
    <n v="39"/>
    <n v="6083"/>
    <n v="81.73"/>
    <n v="56.67"/>
    <n v="497163.59"/>
    <n v="25.060000000000002"/>
    <n v="497.16359"/>
    <n v="344723.61"/>
    <n v="344.72361000000001"/>
    <n v="152439.98000000004"/>
    <n v="0.69338064358252782"/>
    <n v="152.43998000000005"/>
    <x v="0"/>
  </r>
  <r>
    <s v="C2509"/>
    <x v="3"/>
    <x v="132"/>
    <x v="0"/>
    <x v="0"/>
    <x v="2"/>
    <d v="2021-05-27T00:00:00"/>
    <n v="5"/>
    <n v="250949895"/>
    <d v="2021-06-19T00:00:00"/>
    <n v="23"/>
    <n v="505"/>
    <n v="152.58000000000001"/>
    <n v="97.44"/>
    <n v="77052.900000000009"/>
    <n v="55.140000000000015"/>
    <n v="77.052900000000008"/>
    <n v="49207.199999999997"/>
    <n v="49.2072"/>
    <n v="27845.700000000012"/>
    <n v="0.63861580810066843"/>
    <n v="27.845700000000011"/>
    <x v="2"/>
  </r>
  <r>
    <s v="C7195"/>
    <x v="2"/>
    <x v="153"/>
    <x v="10"/>
    <x v="1"/>
    <x v="3"/>
    <d v="2022-04-09T00:00:00"/>
    <n v="4"/>
    <n v="719551551"/>
    <d v="2022-04-14T00:00:00"/>
    <n v="5"/>
    <n v="149"/>
    <n v="154.06"/>
    <n v="90.93"/>
    <n v="22954.94"/>
    <n v="63.129999999999995"/>
    <n v="22.954939999999997"/>
    <n v="13548.570000000002"/>
    <n v="13.548570000000002"/>
    <n v="9406.3699999999972"/>
    <n v="0.59022458782292631"/>
    <n v="9.4063699999999972"/>
    <x v="1"/>
  </r>
  <r>
    <s v="C4388"/>
    <x v="0"/>
    <x v="122"/>
    <x v="5"/>
    <x v="1"/>
    <x v="0"/>
    <d v="2021-10-20T00:00:00"/>
    <n v="10"/>
    <n v="438844430"/>
    <d v="2021-12-07T00:00:00"/>
    <n v="48"/>
    <n v="2674"/>
    <n v="437.2"/>
    <n v="263.33"/>
    <n v="1169072.8"/>
    <n v="173.87"/>
    <n v="1169.0728000000001"/>
    <n v="704144.41999999993"/>
    <n v="704.14441999999997"/>
    <n v="464928.38000000012"/>
    <n v="0.60231015553522405"/>
    <n v="464.92838000000012"/>
    <x v="2"/>
  </r>
  <r>
    <s v="C7557"/>
    <x v="3"/>
    <x v="8"/>
    <x v="10"/>
    <x v="1"/>
    <x v="0"/>
    <d v="2020-12-15T00:00:00"/>
    <n v="12"/>
    <n v="755752360"/>
    <d v="2021-02-03T00:00:00"/>
    <n v="50"/>
    <n v="2773"/>
    <n v="154.06"/>
    <n v="90.93"/>
    <n v="427208.38"/>
    <n v="63.129999999999995"/>
    <n v="427.20837999999998"/>
    <n v="252148.89"/>
    <n v="252.14889000000002"/>
    <n v="175059.49"/>
    <n v="0.59022458782292619"/>
    <n v="175.05948999999998"/>
    <x v="0"/>
  </r>
  <r>
    <s v="C8375"/>
    <x v="3"/>
    <x v="65"/>
    <x v="9"/>
    <x v="1"/>
    <x v="0"/>
    <d v="2021-02-01T00:00:00"/>
    <n v="2"/>
    <n v="837511670"/>
    <d v="2021-02-28T00:00:00"/>
    <n v="27"/>
    <n v="7169"/>
    <n v="109.28"/>
    <n v="35.840000000000003"/>
    <n v="783428.32000000007"/>
    <n v="73.44"/>
    <n v="783.4283200000001"/>
    <n v="256936.96000000002"/>
    <n v="256.93696"/>
    <n v="526491.3600000001"/>
    <n v="0.32796486090775984"/>
    <n v="526.4913600000001"/>
    <x v="2"/>
  </r>
  <r>
    <s v="C8216"/>
    <x v="3"/>
    <x v="65"/>
    <x v="5"/>
    <x v="0"/>
    <x v="2"/>
    <d v="2022-07-12T00:00:00"/>
    <n v="7"/>
    <n v="821671187"/>
    <d v="2022-08-11T00:00:00"/>
    <n v="30"/>
    <n v="9619"/>
    <n v="437.2"/>
    <n v="263.33"/>
    <n v="4205426.8"/>
    <n v="173.87"/>
    <n v="4205.4268000000002"/>
    <n v="2532971.27"/>
    <n v="2532.97127"/>
    <n v="1672455.5299999998"/>
    <n v="0.60231015553522416"/>
    <n v="1672.4555299999997"/>
    <x v="1"/>
  </r>
  <r>
    <s v="C4660"/>
    <x v="0"/>
    <x v="80"/>
    <x v="10"/>
    <x v="1"/>
    <x v="2"/>
    <d v="2020-04-17T00:00:00"/>
    <n v="4"/>
    <n v="466092240"/>
    <d v="2020-05-13T00:00:00"/>
    <n v="26"/>
    <n v="5906"/>
    <n v="154.06"/>
    <n v="90.93"/>
    <n v="909878.36"/>
    <n v="63.129999999999995"/>
    <n v="909.87835999999993"/>
    <n v="537032.58000000007"/>
    <n v="537.03258000000005"/>
    <n v="372845.77999999991"/>
    <n v="0.59022458782292619"/>
    <n v="372.84577999999993"/>
    <x v="0"/>
  </r>
  <r>
    <s v="C4989"/>
    <x v="3"/>
    <x v="78"/>
    <x v="3"/>
    <x v="0"/>
    <x v="2"/>
    <d v="2022-08-31T00:00:00"/>
    <n v="8"/>
    <n v="498948657"/>
    <d v="2022-09-16T00:00:00"/>
    <n v="16"/>
    <n v="8850"/>
    <n v="255.28"/>
    <n v="159.41999999999999"/>
    <n v="2259228"/>
    <n v="95.860000000000014"/>
    <n v="2259.2280000000001"/>
    <n v="1410867"/>
    <n v="1410.867"/>
    <n v="848361"/>
    <n v="0.62449075524913822"/>
    <n v="848.36099999999999"/>
    <x v="1"/>
  </r>
  <r>
    <s v="C8391"/>
    <x v="1"/>
    <x v="5"/>
    <x v="9"/>
    <x v="1"/>
    <x v="2"/>
    <d v="2022-01-28T00:00:00"/>
    <n v="1"/>
    <n v="839142024"/>
    <d v="2022-03-15T00:00:00"/>
    <n v="46"/>
    <n v="9627"/>
    <n v="109.28"/>
    <n v="35.840000000000003"/>
    <n v="1052038.56"/>
    <n v="73.44"/>
    <n v="1052.03856"/>
    <n v="345031.68000000005"/>
    <n v="345.03168000000005"/>
    <n v="707006.88"/>
    <n v="0.32796486090775995"/>
    <n v="707.00688000000002"/>
    <x v="1"/>
  </r>
  <r>
    <s v="C8977"/>
    <x v="4"/>
    <x v="148"/>
    <x v="4"/>
    <x v="1"/>
    <x v="2"/>
    <d v="2021-05-26T00:00:00"/>
    <n v="5"/>
    <n v="897720181"/>
    <d v="2021-06-02T00:00:00"/>
    <n v="7"/>
    <n v="4206"/>
    <n v="47.45"/>
    <n v="31.79"/>
    <n v="199574.7"/>
    <n v="15.660000000000004"/>
    <n v="199.57470000000001"/>
    <n v="133708.74"/>
    <n v="133.70873999999998"/>
    <n v="65865.960000000021"/>
    <n v="0.66996838777660683"/>
    <n v="65.865960000000015"/>
    <x v="2"/>
  </r>
  <r>
    <s v="C8903"/>
    <x v="5"/>
    <x v="124"/>
    <x v="4"/>
    <x v="0"/>
    <x v="0"/>
    <d v="2021-12-30T00:00:00"/>
    <n v="12"/>
    <n v="890339171"/>
    <d v="2022-02-09T00:00:00"/>
    <n v="41"/>
    <n v="1"/>
    <n v="47.45"/>
    <n v="31.79"/>
    <n v="47.45"/>
    <n v="15.660000000000004"/>
    <n v="4.7450000000000006E-2"/>
    <n v="31.79"/>
    <n v="3.1789999999999999E-2"/>
    <n v="15.660000000000004"/>
    <n v="0.66996838777660683"/>
    <n v="1.5660000000000004E-2"/>
    <x v="2"/>
  </r>
  <r>
    <s v="C2373"/>
    <x v="5"/>
    <x v="91"/>
    <x v="0"/>
    <x v="0"/>
    <x v="3"/>
    <d v="2022-02-07T00:00:00"/>
    <n v="2"/>
    <n v="237360322"/>
    <d v="2022-02-24T00:00:00"/>
    <n v="17"/>
    <n v="9049"/>
    <n v="152.58000000000001"/>
    <n v="97.44"/>
    <n v="1380696.4200000002"/>
    <n v="55.140000000000015"/>
    <n v="1380.6964200000002"/>
    <n v="881734.55999999994"/>
    <n v="881.73455999999999"/>
    <n v="498961.86000000022"/>
    <n v="0.63861580810066843"/>
    <n v="498.96186000000023"/>
    <x v="1"/>
  </r>
  <r>
    <s v="C2294"/>
    <x v="0"/>
    <x v="162"/>
    <x v="9"/>
    <x v="1"/>
    <x v="1"/>
    <d v="2021-10-11T00:00:00"/>
    <n v="10"/>
    <n v="229457461"/>
    <d v="2021-11-26T00:00:00"/>
    <n v="46"/>
    <n v="417"/>
    <n v="109.28"/>
    <n v="35.840000000000003"/>
    <n v="45569.760000000002"/>
    <n v="73.44"/>
    <n v="45.569760000000002"/>
    <n v="14945.28"/>
    <n v="14.94528"/>
    <n v="30624.480000000003"/>
    <n v="0.32796486090775989"/>
    <n v="30.624480000000002"/>
    <x v="2"/>
  </r>
  <r>
    <s v="C8776"/>
    <x v="5"/>
    <x v="26"/>
    <x v="6"/>
    <x v="1"/>
    <x v="2"/>
    <d v="2021-06-28T00:00:00"/>
    <n v="6"/>
    <n v="877616918"/>
    <d v="2021-06-28T00:00:00"/>
    <n v="0"/>
    <n v="5203"/>
    <n v="81.73"/>
    <n v="56.67"/>
    <n v="425241.19"/>
    <n v="25.060000000000002"/>
    <n v="425.24119000000002"/>
    <n v="294854.01"/>
    <n v="294.85401000000002"/>
    <n v="130387.18"/>
    <n v="0.69338064358252782"/>
    <n v="130.38718"/>
    <x v="2"/>
  </r>
  <r>
    <s v="C4631"/>
    <x v="3"/>
    <x v="163"/>
    <x v="10"/>
    <x v="0"/>
    <x v="3"/>
    <d v="2020-09-02T00:00:00"/>
    <n v="9"/>
    <n v="463137519"/>
    <d v="2020-10-14T00:00:00"/>
    <n v="42"/>
    <n v="1539"/>
    <n v="154.06"/>
    <n v="90.93"/>
    <n v="237098.34"/>
    <n v="63.129999999999995"/>
    <n v="237.09834000000001"/>
    <n v="139941.27000000002"/>
    <n v="139.94127000000003"/>
    <n v="97157.069999999978"/>
    <n v="0.59022458782292619"/>
    <n v="97.157069999999976"/>
    <x v="0"/>
  </r>
  <r>
    <s v="C4876"/>
    <x v="5"/>
    <x v="26"/>
    <x v="6"/>
    <x v="1"/>
    <x v="0"/>
    <d v="2022-01-10T00:00:00"/>
    <n v="1"/>
    <n v="487630593"/>
    <d v="2022-02-25T00:00:00"/>
    <n v="46"/>
    <n v="9584"/>
    <n v="81.73"/>
    <n v="56.67"/>
    <n v="783300.32000000007"/>
    <n v="25.060000000000002"/>
    <n v="783.30032000000006"/>
    <n v="543125.28"/>
    <n v="543.12527999999998"/>
    <n v="240175.04000000004"/>
    <n v="0.69338064358252771"/>
    <n v="240.17504000000002"/>
    <x v="1"/>
  </r>
  <r>
    <s v="C7230"/>
    <x v="5"/>
    <x v="57"/>
    <x v="10"/>
    <x v="1"/>
    <x v="0"/>
    <d v="2021-07-03T00:00:00"/>
    <n v="7"/>
    <n v="723019969"/>
    <d v="2021-07-27T00:00:00"/>
    <n v="24"/>
    <n v="6531"/>
    <n v="154.06"/>
    <n v="90.93"/>
    <n v="1006165.86"/>
    <n v="63.129999999999995"/>
    <n v="1006.16586"/>
    <n v="593863.83000000007"/>
    <n v="593.86383000000012"/>
    <n v="412302.02999999991"/>
    <n v="0.59022458782292631"/>
    <n v="412.30202999999989"/>
    <x v="2"/>
  </r>
  <r>
    <s v="C5615"/>
    <x v="3"/>
    <x v="157"/>
    <x v="3"/>
    <x v="1"/>
    <x v="2"/>
    <d v="2021-03-06T00:00:00"/>
    <n v="3"/>
    <n v="561541974"/>
    <d v="2021-03-10T00:00:00"/>
    <n v="4"/>
    <n v="1604"/>
    <n v="255.28"/>
    <n v="159.41999999999999"/>
    <n v="409469.12"/>
    <n v="95.860000000000014"/>
    <n v="409.46911999999998"/>
    <n v="255709.68"/>
    <n v="255.70967999999999"/>
    <n v="153759.44"/>
    <n v="0.62449075524913822"/>
    <n v="153.75944000000001"/>
    <x v="2"/>
  </r>
  <r>
    <s v="C3657"/>
    <x v="3"/>
    <x v="46"/>
    <x v="10"/>
    <x v="1"/>
    <x v="1"/>
    <d v="2022-02-04T00:00:00"/>
    <n v="2"/>
    <n v="365745437"/>
    <d v="2022-02-04T00:00:00"/>
    <n v="0"/>
    <n v="1057"/>
    <n v="154.06"/>
    <n v="90.93"/>
    <n v="162841.42000000001"/>
    <n v="63.129999999999995"/>
    <n v="162.84142"/>
    <n v="96113.010000000009"/>
    <n v="96.113010000000003"/>
    <n v="66728.41"/>
    <n v="0.59022458782292619"/>
    <n v="66.728409999999997"/>
    <x v="1"/>
  </r>
  <r>
    <s v="C7729"/>
    <x v="3"/>
    <x v="39"/>
    <x v="11"/>
    <x v="1"/>
    <x v="1"/>
    <d v="2020-12-25T00:00:00"/>
    <n v="12"/>
    <n v="772954547"/>
    <d v="2021-02-03T00:00:00"/>
    <n v="40"/>
    <n v="3282"/>
    <n v="668.27"/>
    <n v="502.54"/>
    <n v="2193262.14"/>
    <n v="165.72999999999996"/>
    <n v="2193.2621400000003"/>
    <n v="1649336.28"/>
    <n v="1649.33628"/>
    <n v="543925.8600000001"/>
    <n v="0.75200143654510887"/>
    <n v="543.92586000000006"/>
    <x v="0"/>
  </r>
  <r>
    <s v="C2026"/>
    <x v="0"/>
    <x v="74"/>
    <x v="10"/>
    <x v="1"/>
    <x v="2"/>
    <d v="2020-03-13T00:00:00"/>
    <n v="3"/>
    <n v="202620351"/>
    <d v="2020-04-11T00:00:00"/>
    <n v="29"/>
    <n v="8719"/>
    <n v="154.06"/>
    <n v="90.93"/>
    <n v="1343249.1400000001"/>
    <n v="63.129999999999995"/>
    <n v="1343.2491400000001"/>
    <n v="792818.67"/>
    <n v="792.81867"/>
    <n v="550430.47000000009"/>
    <n v="0.59022458782292608"/>
    <n v="550.43047000000013"/>
    <x v="0"/>
  </r>
  <r>
    <s v="C8512"/>
    <x v="2"/>
    <x v="164"/>
    <x v="7"/>
    <x v="0"/>
    <x v="3"/>
    <d v="2020-04-12T00:00:00"/>
    <n v="4"/>
    <n v="851287925"/>
    <d v="2020-05-06T00:00:00"/>
    <n v="24"/>
    <n v="3869"/>
    <n v="9.33"/>
    <n v="6.92"/>
    <n v="36097.769999999997"/>
    <n v="2.41"/>
    <n v="36.097769999999997"/>
    <n v="26773.48"/>
    <n v="26.773479999999999"/>
    <n v="9324.2899999999972"/>
    <n v="0.74169346195069674"/>
    <n v="9.3242899999999977"/>
    <x v="0"/>
  </r>
  <r>
    <s v="C2830"/>
    <x v="3"/>
    <x v="17"/>
    <x v="10"/>
    <x v="0"/>
    <x v="0"/>
    <d v="2021-06-05T00:00:00"/>
    <n v="6"/>
    <n v="283068597"/>
    <d v="2021-06-13T00:00:00"/>
    <n v="8"/>
    <n v="5143"/>
    <n v="154.06"/>
    <n v="90.93"/>
    <n v="792330.58"/>
    <n v="63.129999999999995"/>
    <n v="792.33057999999994"/>
    <n v="467652.99000000005"/>
    <n v="467.65299000000005"/>
    <n v="324677.58999999991"/>
    <n v="0.59022458782292619"/>
    <n v="324.6775899999999"/>
    <x v="2"/>
  </r>
  <r>
    <s v="C6323"/>
    <x v="0"/>
    <x v="85"/>
    <x v="4"/>
    <x v="0"/>
    <x v="2"/>
    <d v="2022-10-23T00:00:00"/>
    <n v="10"/>
    <n v="632386195"/>
    <d v="2022-12-12T00:00:00"/>
    <n v="50"/>
    <n v="5983"/>
    <n v="47.45"/>
    <n v="31.79"/>
    <n v="283893.35000000003"/>
    <n v="15.660000000000004"/>
    <n v="283.89335000000005"/>
    <n v="190199.57"/>
    <n v="190.19956999999999"/>
    <n v="93693.780000000028"/>
    <n v="0.66996838777660683"/>
    <n v="93.693780000000032"/>
    <x v="1"/>
  </r>
  <r>
    <s v="C9539"/>
    <x v="5"/>
    <x v="150"/>
    <x v="0"/>
    <x v="1"/>
    <x v="0"/>
    <d v="2021-02-20T00:00:00"/>
    <n v="2"/>
    <n v="953977048"/>
    <d v="2021-03-22T00:00:00"/>
    <n v="30"/>
    <n v="1863"/>
    <n v="152.58000000000001"/>
    <n v="97.44"/>
    <n v="284256.54000000004"/>
    <n v="55.140000000000015"/>
    <n v="284.25654000000003"/>
    <n v="181530.72"/>
    <n v="181.53072"/>
    <n v="102725.82000000004"/>
    <n v="0.63861580810066843"/>
    <n v="102.72582000000004"/>
    <x v="2"/>
  </r>
  <r>
    <s v="C3728"/>
    <x v="0"/>
    <x v="44"/>
    <x v="5"/>
    <x v="1"/>
    <x v="3"/>
    <d v="2020-09-04T00:00:00"/>
    <n v="9"/>
    <n v="372889983"/>
    <d v="2020-09-25T00:00:00"/>
    <n v="21"/>
    <n v="5287"/>
    <n v="437.2"/>
    <n v="263.33"/>
    <n v="2311476.4"/>
    <n v="173.87"/>
    <n v="2311.4764"/>
    <n v="1392225.71"/>
    <n v="1392.2257099999999"/>
    <n v="919250.69"/>
    <n v="0.60231015553522416"/>
    <n v="919.25068999999996"/>
    <x v="0"/>
  </r>
  <r>
    <s v="C3344"/>
    <x v="0"/>
    <x v="165"/>
    <x v="9"/>
    <x v="0"/>
    <x v="2"/>
    <d v="2020-05-15T00:00:00"/>
    <n v="5"/>
    <n v="334486329"/>
    <d v="2020-05-22T00:00:00"/>
    <n v="7"/>
    <n v="793"/>
    <n v="109.28"/>
    <n v="35.840000000000003"/>
    <n v="86659.040000000008"/>
    <n v="73.44"/>
    <n v="86.659040000000005"/>
    <n v="28421.120000000003"/>
    <n v="28.421120000000002"/>
    <n v="58237.920000000006"/>
    <n v="0.32796486090775989"/>
    <n v="58.237920000000003"/>
    <x v="0"/>
  </r>
  <r>
    <s v="C5544"/>
    <x v="3"/>
    <x v="32"/>
    <x v="10"/>
    <x v="0"/>
    <x v="2"/>
    <d v="2020-12-29T00:00:00"/>
    <n v="12"/>
    <n v="554439914"/>
    <d v="2021-01-08T00:00:00"/>
    <n v="10"/>
    <n v="9946"/>
    <n v="154.06"/>
    <n v="90.93"/>
    <n v="1532280.76"/>
    <n v="63.129999999999995"/>
    <n v="1532.2807600000001"/>
    <n v="904389.78"/>
    <n v="904.38977999999997"/>
    <n v="627890.98"/>
    <n v="0.59022458782292608"/>
    <n v="627.89098000000001"/>
    <x v="0"/>
  </r>
  <r>
    <s v="C9836"/>
    <x v="3"/>
    <x v="30"/>
    <x v="8"/>
    <x v="1"/>
    <x v="3"/>
    <d v="2020-02-28T00:00:00"/>
    <n v="2"/>
    <n v="983676612"/>
    <d v="2020-04-18T00:00:00"/>
    <n v="50"/>
    <n v="624"/>
    <n v="651.21"/>
    <n v="524.96"/>
    <n v="406355.04000000004"/>
    <n v="126.25"/>
    <n v="406.35504000000003"/>
    <n v="327575.04000000004"/>
    <n v="327.57504000000006"/>
    <n v="78780"/>
    <n v="0.80613012699436437"/>
    <n v="78.78"/>
    <x v="0"/>
  </r>
  <r>
    <s v="C5258"/>
    <x v="3"/>
    <x v="6"/>
    <x v="2"/>
    <x v="1"/>
    <x v="2"/>
    <d v="2022-04-06T00:00:00"/>
    <n v="4"/>
    <n v="525869882"/>
    <d v="2022-05-22T00:00:00"/>
    <n v="46"/>
    <n v="5439"/>
    <n v="205.7"/>
    <n v="117.11"/>
    <n v="1118802.3"/>
    <n v="88.589999999999989"/>
    <n v="1118.8023000000001"/>
    <n v="636961.29"/>
    <n v="636.96129000000008"/>
    <n v="481841.01"/>
    <n v="0.56932425862907154"/>
    <n v="481.84100999999998"/>
    <x v="1"/>
  </r>
  <r>
    <s v="C7922"/>
    <x v="0"/>
    <x v="58"/>
    <x v="7"/>
    <x v="0"/>
    <x v="1"/>
    <d v="2020-12-28T00:00:00"/>
    <n v="12"/>
    <n v="792240703"/>
    <d v="2021-01-29T00:00:00"/>
    <n v="32"/>
    <n v="484"/>
    <n v="9.33"/>
    <n v="6.92"/>
    <n v="4515.72"/>
    <n v="2.41"/>
    <n v="4.51572"/>
    <n v="3349.2799999999997"/>
    <n v="3.3492799999999998"/>
    <n v="1166.4400000000005"/>
    <n v="0.74169346195069663"/>
    <n v="1.1664400000000006"/>
    <x v="0"/>
  </r>
  <r>
    <s v="C5000"/>
    <x v="0"/>
    <x v="66"/>
    <x v="2"/>
    <x v="0"/>
    <x v="1"/>
    <d v="2021-12-30T00:00:00"/>
    <n v="12"/>
    <n v="500025403"/>
    <d v="2022-02-15T00:00:00"/>
    <n v="47"/>
    <n v="7483"/>
    <n v="205.7"/>
    <n v="117.11"/>
    <n v="1539253.0999999999"/>
    <n v="88.589999999999989"/>
    <n v="1539.2530999999999"/>
    <n v="876334.13"/>
    <n v="876.33412999999996"/>
    <n v="662918.96999999986"/>
    <n v="0.56932425862907143"/>
    <n v="662.91896999999983"/>
    <x v="2"/>
  </r>
  <r>
    <s v="C2367"/>
    <x v="3"/>
    <x v="9"/>
    <x v="7"/>
    <x v="1"/>
    <x v="3"/>
    <d v="2021-04-25T00:00:00"/>
    <n v="4"/>
    <n v="236772811"/>
    <d v="2021-05-11T00:00:00"/>
    <n v="16"/>
    <n v="5191"/>
    <n v="9.33"/>
    <n v="6.92"/>
    <n v="48432.03"/>
    <n v="2.41"/>
    <n v="48.432029999999997"/>
    <n v="35921.72"/>
    <n v="35.921720000000001"/>
    <n v="12510.309999999998"/>
    <n v="0.74169346195069674"/>
    <n v="12.510309999999997"/>
    <x v="2"/>
  </r>
  <r>
    <s v="C2103"/>
    <x v="0"/>
    <x v="165"/>
    <x v="11"/>
    <x v="1"/>
    <x v="2"/>
    <d v="2021-02-11T00:00:00"/>
    <n v="2"/>
    <n v="210344254"/>
    <d v="2021-03-15T00:00:00"/>
    <n v="32"/>
    <n v="4394"/>
    <n v="668.27"/>
    <n v="502.54"/>
    <n v="2936378.38"/>
    <n v="165.72999999999996"/>
    <n v="2936.3783800000001"/>
    <n v="2208160.7600000002"/>
    <n v="2208.1607600000002"/>
    <n v="728217.61999999965"/>
    <n v="0.75200143654510909"/>
    <n v="728.21761999999967"/>
    <x v="2"/>
  </r>
  <r>
    <s v="C6989"/>
    <x v="3"/>
    <x v="127"/>
    <x v="9"/>
    <x v="1"/>
    <x v="0"/>
    <d v="2022-07-12T00:00:00"/>
    <n v="7"/>
    <n v="698913562"/>
    <d v="2022-08-02T00:00:00"/>
    <n v="21"/>
    <n v="2909"/>
    <n v="109.28"/>
    <n v="35.840000000000003"/>
    <n v="317895.52"/>
    <n v="73.44"/>
    <n v="317.89552000000003"/>
    <n v="104258.56000000001"/>
    <n v="104.25856000000002"/>
    <n v="213636.96000000002"/>
    <n v="0.32796486090775989"/>
    <n v="213.63696000000002"/>
    <x v="1"/>
  </r>
  <r>
    <s v="C7009"/>
    <x v="1"/>
    <x v="160"/>
    <x v="10"/>
    <x v="1"/>
    <x v="2"/>
    <d v="2021-05-17T00:00:00"/>
    <n v="5"/>
    <n v="700967061"/>
    <d v="2021-06-13T00:00:00"/>
    <n v="27"/>
    <n v="585"/>
    <n v="154.06"/>
    <n v="90.93"/>
    <n v="90125.1"/>
    <n v="63.129999999999995"/>
    <n v="90.125100000000003"/>
    <n v="53194.05"/>
    <n v="53.194050000000004"/>
    <n v="36931.050000000003"/>
    <n v="0.59022458782292619"/>
    <n v="36.931050000000006"/>
    <x v="2"/>
  </r>
  <r>
    <s v="C1853"/>
    <x v="3"/>
    <x v="166"/>
    <x v="9"/>
    <x v="0"/>
    <x v="3"/>
    <d v="2021-01-08T00:00:00"/>
    <n v="1"/>
    <n v="185303580"/>
    <d v="2021-02-07T00:00:00"/>
    <n v="30"/>
    <n v="4302"/>
    <n v="109.28"/>
    <n v="35.840000000000003"/>
    <n v="470122.56"/>
    <n v="73.44"/>
    <n v="470.12256000000002"/>
    <n v="154183.68000000002"/>
    <n v="154.18368000000001"/>
    <n v="315938.88"/>
    <n v="0.32796486090775989"/>
    <n v="315.93887999999998"/>
    <x v="2"/>
  </r>
  <r>
    <s v="C5410"/>
    <x v="2"/>
    <x v="144"/>
    <x v="6"/>
    <x v="1"/>
    <x v="1"/>
    <d v="2022-05-20T00:00:00"/>
    <n v="5"/>
    <n v="541034448"/>
    <d v="2022-06-11T00:00:00"/>
    <n v="22"/>
    <n v="2971"/>
    <n v="81.73"/>
    <n v="56.67"/>
    <n v="242819.83000000002"/>
    <n v="25.060000000000002"/>
    <n v="242.81983000000002"/>
    <n v="168366.57"/>
    <n v="168.36657"/>
    <n v="74453.260000000009"/>
    <n v="0.69338064358252771"/>
    <n v="74.453260000000014"/>
    <x v="1"/>
  </r>
  <r>
    <s v="C5275"/>
    <x v="0"/>
    <x v="60"/>
    <x v="3"/>
    <x v="0"/>
    <x v="3"/>
    <d v="2022-06-25T00:00:00"/>
    <n v="6"/>
    <n v="527583491"/>
    <d v="2022-07-31T00:00:00"/>
    <n v="36"/>
    <n v="2534"/>
    <n v="255.28"/>
    <n v="159.41999999999999"/>
    <n v="646879.52"/>
    <n v="95.860000000000014"/>
    <n v="646.87952000000007"/>
    <n v="403970.27999999997"/>
    <n v="403.97027999999995"/>
    <n v="242909.24000000005"/>
    <n v="0.624490755249138"/>
    <n v="242.90924000000004"/>
    <x v="1"/>
  </r>
  <r>
    <s v="C3246"/>
    <x v="2"/>
    <x v="34"/>
    <x v="6"/>
    <x v="0"/>
    <x v="0"/>
    <d v="2021-08-09T00:00:00"/>
    <n v="8"/>
    <n v="324687039"/>
    <d v="2021-08-25T00:00:00"/>
    <n v="16"/>
    <n v="965"/>
    <n v="81.73"/>
    <n v="56.67"/>
    <n v="78869.45"/>
    <n v="25.060000000000002"/>
    <n v="78.869450000000001"/>
    <n v="54686.55"/>
    <n v="54.686550000000004"/>
    <n v="24182.899999999994"/>
    <n v="0.69338064358252793"/>
    <n v="24.182899999999993"/>
    <x v="2"/>
  </r>
  <r>
    <s v="C1823"/>
    <x v="0"/>
    <x v="58"/>
    <x v="5"/>
    <x v="1"/>
    <x v="2"/>
    <d v="2021-11-13T00:00:00"/>
    <n v="11"/>
    <n v="182393920"/>
    <d v="2021-12-31T00:00:00"/>
    <n v="48"/>
    <n v="3269"/>
    <n v="437.2"/>
    <n v="263.33"/>
    <n v="1429206.8"/>
    <n v="173.87"/>
    <n v="1429.2068000000002"/>
    <n v="860825.7699999999"/>
    <n v="860.82576999999992"/>
    <n v="568381.03000000014"/>
    <n v="0.60231015553522405"/>
    <n v="568.38103000000012"/>
    <x v="2"/>
  </r>
  <r>
    <s v="C8710"/>
    <x v="5"/>
    <x v="48"/>
    <x v="7"/>
    <x v="0"/>
    <x v="0"/>
    <d v="2020-01-29T00:00:00"/>
    <n v="1"/>
    <n v="871065461"/>
    <d v="2020-02-23T00:00:00"/>
    <n v="25"/>
    <n v="6482"/>
    <n v="9.33"/>
    <n v="6.92"/>
    <n v="60477.06"/>
    <n v="2.41"/>
    <n v="60.477059999999994"/>
    <n v="44855.44"/>
    <n v="44.855440000000002"/>
    <n v="15621.619999999995"/>
    <n v="0.74169346195069674"/>
    <n v="15.621619999999995"/>
    <x v="0"/>
  </r>
  <r>
    <s v="C5313"/>
    <x v="3"/>
    <x v="108"/>
    <x v="8"/>
    <x v="0"/>
    <x v="1"/>
    <d v="2020-07-31T00:00:00"/>
    <n v="7"/>
    <n v="531375491"/>
    <d v="2020-09-03T00:00:00"/>
    <n v="34"/>
    <n v="4671"/>
    <n v="651.21"/>
    <n v="524.96"/>
    <n v="3041801.91"/>
    <n v="126.25"/>
    <n v="3041.8019100000001"/>
    <n v="2452088.16"/>
    <n v="2452.0881600000002"/>
    <n v="589713.75"/>
    <n v="0.80613012699436437"/>
    <n v="589.71375"/>
    <x v="0"/>
  </r>
  <r>
    <s v="C5243"/>
    <x v="2"/>
    <x v="164"/>
    <x v="2"/>
    <x v="0"/>
    <x v="3"/>
    <d v="2022-06-01T00:00:00"/>
    <n v="6"/>
    <n v="524310338"/>
    <d v="2022-06-23T00:00:00"/>
    <n v="22"/>
    <n v="3935"/>
    <n v="205.7"/>
    <n v="117.11"/>
    <n v="809429.5"/>
    <n v="88.589999999999989"/>
    <n v="809.42949999999996"/>
    <n v="460827.85"/>
    <n v="460.82784999999996"/>
    <n v="348601.65"/>
    <n v="0.56932425862907143"/>
    <n v="348.60165000000001"/>
    <x v="1"/>
  </r>
  <r>
    <s v="C4811"/>
    <x v="2"/>
    <x v="144"/>
    <x v="0"/>
    <x v="0"/>
    <x v="1"/>
    <d v="2020-09-23T00:00:00"/>
    <n v="9"/>
    <n v="481168830"/>
    <d v="2020-10-20T00:00:00"/>
    <n v="27"/>
    <n v="7404"/>
    <n v="152.58000000000001"/>
    <n v="97.44"/>
    <n v="1129702.32"/>
    <n v="55.140000000000015"/>
    <n v="1129.7023200000001"/>
    <n v="721445.76"/>
    <n v="721.44576000000006"/>
    <n v="408256.56000000006"/>
    <n v="0.63861580810066854"/>
    <n v="408.25656000000004"/>
    <x v="0"/>
  </r>
  <r>
    <s v="C5535"/>
    <x v="3"/>
    <x v="101"/>
    <x v="11"/>
    <x v="1"/>
    <x v="2"/>
    <d v="2022-07-05T00:00:00"/>
    <n v="7"/>
    <n v="553562295"/>
    <d v="2022-08-22T00:00:00"/>
    <n v="48"/>
    <n v="239"/>
    <n v="668.27"/>
    <n v="502.54"/>
    <n v="159716.53"/>
    <n v="165.72999999999996"/>
    <n v="159.71653000000001"/>
    <n v="120107.06"/>
    <n v="120.10706"/>
    <n v="39609.47"/>
    <n v="0.75200143654510898"/>
    <n v="39.609470000000002"/>
    <x v="1"/>
  </r>
  <r>
    <s v="C9634"/>
    <x v="3"/>
    <x v="105"/>
    <x v="2"/>
    <x v="0"/>
    <x v="0"/>
    <d v="2022-04-11T00:00:00"/>
    <n v="4"/>
    <n v="963414561"/>
    <d v="2022-05-04T00:00:00"/>
    <n v="23"/>
    <n v="4633"/>
    <n v="205.7"/>
    <n v="117.11"/>
    <n v="953008.1"/>
    <n v="88.589999999999989"/>
    <n v="953.00810000000001"/>
    <n v="542570.63"/>
    <n v="542.57063000000005"/>
    <n v="410437.47"/>
    <n v="0.56932425862907154"/>
    <n v="410.43746999999996"/>
    <x v="1"/>
  </r>
  <r>
    <s v="C6529"/>
    <x v="2"/>
    <x v="164"/>
    <x v="2"/>
    <x v="1"/>
    <x v="3"/>
    <d v="2020-09-05T00:00:00"/>
    <n v="9"/>
    <n v="652961957"/>
    <d v="2020-09-07T00:00:00"/>
    <n v="2"/>
    <n v="4808"/>
    <n v="205.7"/>
    <n v="117.11"/>
    <n v="989005.6"/>
    <n v="88.589999999999989"/>
    <n v="989.00559999999996"/>
    <n v="563064.88"/>
    <n v="563.06488000000002"/>
    <n v="425940.72"/>
    <n v="0.56932425862907154"/>
    <n v="425.94072"/>
    <x v="0"/>
  </r>
  <r>
    <s v="C4347"/>
    <x v="3"/>
    <x v="52"/>
    <x v="0"/>
    <x v="1"/>
    <x v="0"/>
    <d v="2020-03-11T00:00:00"/>
    <n v="3"/>
    <n v="434753310"/>
    <d v="2020-04-07T00:00:00"/>
    <n v="27"/>
    <n v="2021"/>
    <n v="152.58000000000001"/>
    <n v="97.44"/>
    <n v="308364.18000000005"/>
    <n v="55.140000000000015"/>
    <n v="308.36418000000003"/>
    <n v="196926.24"/>
    <n v="196.92623999999998"/>
    <n v="111437.94000000006"/>
    <n v="0.63861580810066831"/>
    <n v="111.43794000000005"/>
    <x v="0"/>
  </r>
  <r>
    <s v="C7416"/>
    <x v="0"/>
    <x v="129"/>
    <x v="5"/>
    <x v="1"/>
    <x v="3"/>
    <d v="2020-10-29T00:00:00"/>
    <n v="10"/>
    <n v="741649949"/>
    <d v="2020-12-18T00:00:00"/>
    <n v="50"/>
    <n v="9556"/>
    <n v="437.2"/>
    <n v="263.33"/>
    <n v="4177883.1999999997"/>
    <n v="173.87"/>
    <n v="4177.8831999999993"/>
    <n v="2516381.48"/>
    <n v="2516.38148"/>
    <n v="1661501.7199999997"/>
    <n v="0.60231015553522427"/>
    <n v="1661.5017199999998"/>
    <x v="0"/>
  </r>
  <r>
    <s v="C2768"/>
    <x v="0"/>
    <x v="47"/>
    <x v="7"/>
    <x v="0"/>
    <x v="3"/>
    <d v="2021-08-01T00:00:00"/>
    <n v="8"/>
    <n v="276825702"/>
    <d v="2021-08-11T00:00:00"/>
    <n v="10"/>
    <n v="7732"/>
    <n v="9.33"/>
    <n v="6.92"/>
    <n v="72139.56"/>
    <n v="2.41"/>
    <n v="72.139560000000003"/>
    <n v="53505.440000000002"/>
    <n v="53.50544"/>
    <n v="18634.119999999995"/>
    <n v="0.74169346195069663"/>
    <n v="18.634119999999996"/>
    <x v="2"/>
  </r>
  <r>
    <s v="C9637"/>
    <x v="1"/>
    <x v="160"/>
    <x v="11"/>
    <x v="1"/>
    <x v="2"/>
    <d v="2021-11-06T00:00:00"/>
    <n v="11"/>
    <n v="963766896"/>
    <d v="2021-11-21T00:00:00"/>
    <n v="15"/>
    <n v="8896"/>
    <n v="668.27"/>
    <n v="502.54"/>
    <n v="5944929.9199999999"/>
    <n v="165.72999999999996"/>
    <n v="5944.9299199999996"/>
    <n v="4470595.84"/>
    <n v="4470.59584"/>
    <n v="1474334.08"/>
    <n v="0.75200143654510909"/>
    <n v="1474.3340800000001"/>
    <x v="2"/>
  </r>
  <r>
    <s v="C2962"/>
    <x v="1"/>
    <x v="118"/>
    <x v="8"/>
    <x v="1"/>
    <x v="3"/>
    <d v="2022-11-06T00:00:00"/>
    <n v="11"/>
    <n v="296272361"/>
    <d v="2022-11-11T00:00:00"/>
    <n v="5"/>
    <n v="2430"/>
    <n v="651.21"/>
    <n v="524.96"/>
    <n v="1582440.3"/>
    <n v="126.25"/>
    <n v="1582.4403"/>
    <n v="1275652.8"/>
    <n v="1275.6528000000001"/>
    <n v="306787.5"/>
    <n v="0.80613012699436437"/>
    <n v="306.78750000000002"/>
    <x v="1"/>
  </r>
  <r>
    <s v="C7884"/>
    <x v="5"/>
    <x v="55"/>
    <x v="3"/>
    <x v="0"/>
    <x v="0"/>
    <d v="2020-06-28T00:00:00"/>
    <n v="6"/>
    <n v="788453423"/>
    <d v="2020-08-04T00:00:00"/>
    <n v="37"/>
    <n v="9744"/>
    <n v="255.28"/>
    <n v="159.41999999999999"/>
    <n v="2487448.3199999998"/>
    <n v="95.860000000000014"/>
    <n v="2487.44832"/>
    <n v="1553388.48"/>
    <n v="1553.3884800000001"/>
    <n v="934059.83999999985"/>
    <n v="0.62449075524913822"/>
    <n v="934.05983999999989"/>
    <x v="0"/>
  </r>
  <r>
    <s v="C5247"/>
    <x v="0"/>
    <x v="120"/>
    <x v="2"/>
    <x v="0"/>
    <x v="2"/>
    <d v="2021-02-03T00:00:00"/>
    <n v="2"/>
    <n v="524733912"/>
    <d v="2021-02-08T00:00:00"/>
    <n v="5"/>
    <n v="9280"/>
    <n v="205.7"/>
    <n v="117.11"/>
    <n v="1908896"/>
    <n v="88.589999999999989"/>
    <n v="1908.896"/>
    <n v="1086780.8"/>
    <n v="1086.7808"/>
    <n v="822115.2"/>
    <n v="0.56932425862907143"/>
    <n v="822.11519999999996"/>
    <x v="2"/>
  </r>
  <r>
    <s v="C8098"/>
    <x v="1"/>
    <x v="68"/>
    <x v="7"/>
    <x v="1"/>
    <x v="2"/>
    <d v="2022-10-18T00:00:00"/>
    <n v="10"/>
    <n v="809850156"/>
    <d v="2022-11-04T00:00:00"/>
    <n v="17"/>
    <n v="1513"/>
    <n v="9.33"/>
    <n v="6.92"/>
    <n v="14116.29"/>
    <n v="2.41"/>
    <n v="14.116290000000001"/>
    <n v="10469.959999999999"/>
    <n v="10.469959999999999"/>
    <n v="3646.3300000000017"/>
    <n v="0.74169346195069652"/>
    <n v="3.6463300000000016"/>
    <x v="1"/>
  </r>
  <r>
    <s v="C3188"/>
    <x v="1"/>
    <x v="37"/>
    <x v="0"/>
    <x v="0"/>
    <x v="3"/>
    <d v="2022-09-18T00:00:00"/>
    <n v="9"/>
    <n v="318850982"/>
    <d v="2022-10-06T00:00:00"/>
    <n v="18"/>
    <n v="3946"/>
    <n v="152.58000000000001"/>
    <n v="97.44"/>
    <n v="602080.68000000005"/>
    <n v="55.140000000000015"/>
    <n v="602.08068000000003"/>
    <n v="384498.24"/>
    <n v="384.49824000000001"/>
    <n v="217582.44000000006"/>
    <n v="0.63861580810066854"/>
    <n v="217.58244000000005"/>
    <x v="1"/>
  </r>
  <r>
    <s v="C9470"/>
    <x v="3"/>
    <x v="25"/>
    <x v="7"/>
    <x v="0"/>
    <x v="1"/>
    <d v="2021-03-23T00:00:00"/>
    <n v="3"/>
    <n v="947097718"/>
    <d v="2021-04-10T00:00:00"/>
    <n v="18"/>
    <n v="6116"/>
    <n v="9.33"/>
    <n v="6.92"/>
    <n v="57062.28"/>
    <n v="2.41"/>
    <n v="57.062280000000001"/>
    <n v="42322.720000000001"/>
    <n v="42.322720000000004"/>
    <n v="14739.559999999998"/>
    <n v="0.74169346195069674"/>
    <n v="14.739559999999997"/>
    <x v="2"/>
  </r>
  <r>
    <s v="C1602"/>
    <x v="1"/>
    <x v="118"/>
    <x v="4"/>
    <x v="1"/>
    <x v="1"/>
    <d v="2020-07-14T00:00:00"/>
    <n v="7"/>
    <n v="160264194"/>
    <d v="2020-07-28T00:00:00"/>
    <n v="14"/>
    <n v="4591"/>
    <n v="47.45"/>
    <n v="31.79"/>
    <n v="217842.95"/>
    <n v="15.660000000000004"/>
    <n v="217.84295"/>
    <n v="145947.88999999998"/>
    <n v="145.94788999999997"/>
    <n v="71895.060000000027"/>
    <n v="0.66996838777660683"/>
    <n v="71.895060000000029"/>
    <x v="0"/>
  </r>
  <r>
    <s v="C4443"/>
    <x v="5"/>
    <x v="56"/>
    <x v="0"/>
    <x v="0"/>
    <x v="0"/>
    <d v="2020-05-23T00:00:00"/>
    <n v="5"/>
    <n v="444336736"/>
    <d v="2020-06-09T00:00:00"/>
    <n v="17"/>
    <n v="7969"/>
    <n v="152.58000000000001"/>
    <n v="97.44"/>
    <n v="1215910.02"/>
    <n v="55.140000000000015"/>
    <n v="1215.91002"/>
    <n v="776499.36"/>
    <n v="776.49936000000002"/>
    <n v="439410.66000000003"/>
    <n v="0.63861580810066854"/>
    <n v="439.41066000000001"/>
    <x v="0"/>
  </r>
  <r>
    <s v="C7556"/>
    <x v="5"/>
    <x v="28"/>
    <x v="10"/>
    <x v="1"/>
    <x v="3"/>
    <d v="2022-05-19T00:00:00"/>
    <n v="5"/>
    <n v="755614173"/>
    <d v="2022-06-14T00:00:00"/>
    <n v="26"/>
    <n v="1880"/>
    <n v="154.06"/>
    <n v="90.93"/>
    <n v="289632.8"/>
    <n v="63.129999999999995"/>
    <n v="289.63279999999997"/>
    <n v="170948.40000000002"/>
    <n v="170.94840000000002"/>
    <n v="118684.39999999997"/>
    <n v="0.59022458782292631"/>
    <n v="118.68439999999997"/>
    <x v="1"/>
  </r>
  <r>
    <s v="C5707"/>
    <x v="3"/>
    <x v="95"/>
    <x v="10"/>
    <x v="0"/>
    <x v="2"/>
    <d v="2022-10-06T00:00:00"/>
    <n v="10"/>
    <n v="570707833"/>
    <d v="2022-10-07T00:00:00"/>
    <n v="1"/>
    <n v="3985"/>
    <n v="154.06"/>
    <n v="90.93"/>
    <n v="613929.1"/>
    <n v="63.129999999999995"/>
    <n v="613.92909999999995"/>
    <n v="362356.05000000005"/>
    <n v="362.35605000000004"/>
    <n v="251573.04999999993"/>
    <n v="0.59022458782292619"/>
    <n v="251.57304999999994"/>
    <x v="1"/>
  </r>
  <r>
    <s v="C3365"/>
    <x v="0"/>
    <x v="167"/>
    <x v="4"/>
    <x v="0"/>
    <x v="1"/>
    <d v="2022-07-02T00:00:00"/>
    <n v="7"/>
    <n v="336541545"/>
    <d v="2022-08-18T00:00:00"/>
    <n v="47"/>
    <n v="8977"/>
    <n v="47.45"/>
    <n v="31.79"/>
    <n v="425958.65"/>
    <n v="15.660000000000004"/>
    <n v="425.95865000000003"/>
    <n v="285378.83"/>
    <n v="285.37882999999999"/>
    <n v="140579.82"/>
    <n v="0.66996838777660683"/>
    <n v="140.57982000000001"/>
    <x v="1"/>
  </r>
  <r>
    <s v="C1203"/>
    <x v="3"/>
    <x v="25"/>
    <x v="0"/>
    <x v="0"/>
    <x v="0"/>
    <d v="2020-02-03T00:00:00"/>
    <n v="2"/>
    <n v="120351636"/>
    <d v="2020-02-26T00:00:00"/>
    <n v="23"/>
    <n v="3578"/>
    <n v="152.58000000000001"/>
    <n v="97.44"/>
    <n v="545931.24"/>
    <n v="55.140000000000015"/>
    <n v="545.93124"/>
    <n v="348640.32"/>
    <n v="348.64032000000003"/>
    <n v="197290.91999999998"/>
    <n v="0.63861580810066854"/>
    <n v="197.29091999999997"/>
    <x v="0"/>
  </r>
  <r>
    <s v="C9596"/>
    <x v="3"/>
    <x v="134"/>
    <x v="2"/>
    <x v="1"/>
    <x v="0"/>
    <d v="2021-07-30T00:00:00"/>
    <n v="7"/>
    <n v="959686934"/>
    <d v="2021-09-02T00:00:00"/>
    <n v="34"/>
    <n v="1545"/>
    <n v="205.7"/>
    <n v="117.11"/>
    <n v="317806.5"/>
    <n v="88.589999999999989"/>
    <n v="317.80650000000003"/>
    <n v="180934.95"/>
    <n v="180.93495000000001"/>
    <n v="136871.54999999999"/>
    <n v="0.56932425862907143"/>
    <n v="136.87154999999998"/>
    <x v="2"/>
  </r>
  <r>
    <s v="C8124"/>
    <x v="0"/>
    <x v="168"/>
    <x v="7"/>
    <x v="1"/>
    <x v="3"/>
    <d v="2021-12-25T00:00:00"/>
    <n v="12"/>
    <n v="812408769"/>
    <d v="2022-02-08T00:00:00"/>
    <n v="45"/>
    <n v="8663"/>
    <n v="9.33"/>
    <n v="6.92"/>
    <n v="80825.789999999994"/>
    <n v="2.41"/>
    <n v="80.825789999999998"/>
    <n v="59947.96"/>
    <n v="59.947960000000002"/>
    <n v="20877.829999999994"/>
    <n v="0.74169346195069674"/>
    <n v="20.877829999999996"/>
    <x v="2"/>
  </r>
  <r>
    <s v="C4066"/>
    <x v="3"/>
    <x v="110"/>
    <x v="7"/>
    <x v="1"/>
    <x v="2"/>
    <d v="2021-01-03T00:00:00"/>
    <n v="1"/>
    <n v="406690967"/>
    <d v="2021-01-11T00:00:00"/>
    <n v="8"/>
    <n v="7749"/>
    <n v="9.33"/>
    <n v="6.92"/>
    <n v="72298.17"/>
    <n v="2.41"/>
    <n v="72.298169999999999"/>
    <n v="53623.08"/>
    <n v="53.623080000000002"/>
    <n v="18675.089999999997"/>
    <n v="0.74169346195069674"/>
    <n v="18.675089999999997"/>
    <x v="2"/>
  </r>
  <r>
    <s v="C9910"/>
    <x v="0"/>
    <x v="129"/>
    <x v="10"/>
    <x v="1"/>
    <x v="2"/>
    <d v="2021-08-14T00:00:00"/>
    <n v="8"/>
    <n v="991019856"/>
    <d v="2021-09-25T00:00:00"/>
    <n v="42"/>
    <n v="3653"/>
    <n v="154.06"/>
    <n v="90.93"/>
    <n v="562781.18000000005"/>
    <n v="63.129999999999995"/>
    <n v="562.78118000000006"/>
    <n v="332167.29000000004"/>
    <n v="332.16729000000004"/>
    <n v="230613.89"/>
    <n v="0.59022458782292608"/>
    <n v="230.61389000000003"/>
    <x v="2"/>
  </r>
  <r>
    <s v="C2841"/>
    <x v="3"/>
    <x v="6"/>
    <x v="10"/>
    <x v="0"/>
    <x v="1"/>
    <d v="2020-01-15T00:00:00"/>
    <n v="1"/>
    <n v="284194266"/>
    <d v="2020-01-16T00:00:00"/>
    <n v="1"/>
    <n v="8254"/>
    <n v="154.06"/>
    <n v="90.93"/>
    <n v="1271611.24"/>
    <n v="63.129999999999995"/>
    <n v="1271.61124"/>
    <n v="750536.22000000009"/>
    <n v="750.53622000000007"/>
    <n v="521075.0199999999"/>
    <n v="0.59022458782292619"/>
    <n v="521.07501999999988"/>
    <x v="0"/>
  </r>
  <r>
    <s v="C1253"/>
    <x v="0"/>
    <x v="139"/>
    <x v="8"/>
    <x v="1"/>
    <x v="1"/>
    <d v="2021-06-20T00:00:00"/>
    <n v="6"/>
    <n v="125325524"/>
    <d v="2021-06-24T00:00:00"/>
    <n v="4"/>
    <n v="5463"/>
    <n v="651.21"/>
    <n v="524.96"/>
    <n v="3557560.23"/>
    <n v="126.25"/>
    <n v="3557.56023"/>
    <n v="2867856.48"/>
    <n v="2867.8564799999999"/>
    <n v="689703.75"/>
    <n v="0.80613012699436426"/>
    <n v="689.70375000000001"/>
    <x v="2"/>
  </r>
  <r>
    <s v="C6238"/>
    <x v="1"/>
    <x v="10"/>
    <x v="5"/>
    <x v="0"/>
    <x v="3"/>
    <d v="2021-07-02T00:00:00"/>
    <n v="7"/>
    <n v="623837459"/>
    <d v="2021-07-10T00:00:00"/>
    <n v="8"/>
    <n v="6222"/>
    <n v="437.2"/>
    <n v="263.33"/>
    <n v="2720258.4"/>
    <n v="173.87"/>
    <n v="2720.2583999999997"/>
    <n v="1638439.26"/>
    <n v="1638.4392600000001"/>
    <n v="1081819.1399999999"/>
    <n v="0.60231015553522427"/>
    <n v="1081.8191399999998"/>
    <x v="2"/>
  </r>
  <r>
    <s v="C6094"/>
    <x v="0"/>
    <x v="147"/>
    <x v="11"/>
    <x v="0"/>
    <x v="2"/>
    <d v="2021-11-08T00:00:00"/>
    <n v="11"/>
    <n v="609466397"/>
    <d v="2021-12-10T00:00:00"/>
    <n v="32"/>
    <n v="3506"/>
    <n v="668.27"/>
    <n v="502.54"/>
    <n v="2342954.62"/>
    <n v="165.72999999999996"/>
    <n v="2342.95462"/>
    <n v="1761905.24"/>
    <n v="1761.90524"/>
    <n v="581049.38000000012"/>
    <n v="0.75200143654510909"/>
    <n v="581.04938000000016"/>
    <x v="2"/>
  </r>
  <r>
    <s v="C7822"/>
    <x v="5"/>
    <x v="137"/>
    <x v="7"/>
    <x v="0"/>
    <x v="3"/>
    <d v="2020-05-10T00:00:00"/>
    <n v="5"/>
    <n v="782261168"/>
    <d v="2020-06-15T00:00:00"/>
    <n v="36"/>
    <n v="7318"/>
    <n v="9.33"/>
    <n v="6.92"/>
    <n v="68276.94"/>
    <n v="2.41"/>
    <n v="68.276939999999996"/>
    <n v="50640.56"/>
    <n v="50.640560000000001"/>
    <n v="17636.380000000005"/>
    <n v="0.74169346195069674"/>
    <n v="17.636380000000006"/>
    <x v="0"/>
  </r>
  <r>
    <s v="C5625"/>
    <x v="3"/>
    <x v="134"/>
    <x v="4"/>
    <x v="0"/>
    <x v="2"/>
    <d v="2020-12-15T00:00:00"/>
    <n v="12"/>
    <n v="562583100"/>
    <d v="2021-01-24T00:00:00"/>
    <n v="40"/>
    <n v="9696"/>
    <n v="47.45"/>
    <n v="31.79"/>
    <n v="460075.2"/>
    <n v="15.660000000000004"/>
    <n v="460.0752"/>
    <n v="308235.83999999997"/>
    <n v="308.23583999999994"/>
    <n v="151839.36000000004"/>
    <n v="0.66996838777660683"/>
    <n v="151.83936000000006"/>
    <x v="0"/>
  </r>
  <r>
    <s v="C3411"/>
    <x v="5"/>
    <x v="28"/>
    <x v="0"/>
    <x v="0"/>
    <x v="1"/>
    <d v="2020-11-09T00:00:00"/>
    <n v="11"/>
    <n v="341106021"/>
    <d v="2020-11-12T00:00:00"/>
    <n v="3"/>
    <n v="9707"/>
    <n v="152.58000000000001"/>
    <n v="97.44"/>
    <n v="1481094.06"/>
    <n v="55.140000000000015"/>
    <n v="1481.0940600000001"/>
    <n v="945850.08"/>
    <n v="945.85007999999993"/>
    <n v="535243.9800000001"/>
    <n v="0.63861580810066843"/>
    <n v="535.24398000000008"/>
    <x v="0"/>
  </r>
  <r>
    <s v="C1288"/>
    <x v="5"/>
    <x v="57"/>
    <x v="4"/>
    <x v="1"/>
    <x v="1"/>
    <d v="2020-07-11T00:00:00"/>
    <n v="7"/>
    <n v="128816258"/>
    <d v="2020-07-12T00:00:00"/>
    <n v="1"/>
    <n v="8448"/>
    <n v="47.45"/>
    <n v="31.79"/>
    <n v="400857.60000000003"/>
    <n v="15.660000000000004"/>
    <n v="400.85760000000005"/>
    <n v="268561.91999999998"/>
    <n v="268.56191999999999"/>
    <n v="132295.68000000005"/>
    <n v="0.66996838777660683"/>
    <n v="132.29568000000006"/>
    <x v="0"/>
  </r>
  <r>
    <s v="C9070"/>
    <x v="3"/>
    <x v="52"/>
    <x v="2"/>
    <x v="0"/>
    <x v="2"/>
    <d v="2022-04-04T00:00:00"/>
    <n v="4"/>
    <n v="907012641"/>
    <d v="2022-05-19T00:00:00"/>
    <n v="45"/>
    <n v="4051"/>
    <n v="205.7"/>
    <n v="117.11"/>
    <n v="833290.7"/>
    <n v="88.589999999999989"/>
    <n v="833.2906999999999"/>
    <n v="474412.61"/>
    <n v="474.41260999999997"/>
    <n v="358878.08999999997"/>
    <n v="0.56932425862907154"/>
    <n v="358.87808999999999"/>
    <x v="1"/>
  </r>
  <r>
    <s v="C5773"/>
    <x v="5"/>
    <x v="169"/>
    <x v="3"/>
    <x v="1"/>
    <x v="0"/>
    <d v="2020-03-05T00:00:00"/>
    <n v="3"/>
    <n v="577306497"/>
    <d v="2020-03-12T00:00:00"/>
    <n v="7"/>
    <n v="6676"/>
    <n v="255.28"/>
    <n v="159.41999999999999"/>
    <n v="1704249.28"/>
    <n v="95.860000000000014"/>
    <n v="1704.24928"/>
    <n v="1064287.92"/>
    <n v="1064.28792"/>
    <n v="639961.3600000001"/>
    <n v="0.62449075524913822"/>
    <n v="639.96136000000013"/>
    <x v="0"/>
  </r>
  <r>
    <s v="C7021"/>
    <x v="3"/>
    <x v="170"/>
    <x v="8"/>
    <x v="1"/>
    <x v="2"/>
    <d v="2020-03-23T00:00:00"/>
    <n v="3"/>
    <n v="702194440"/>
    <d v="2020-03-30T00:00:00"/>
    <n v="7"/>
    <n v="3794"/>
    <n v="651.21"/>
    <n v="524.96"/>
    <n v="2470690.7400000002"/>
    <n v="126.25"/>
    <n v="2470.69074"/>
    <n v="1991698.2400000002"/>
    <n v="1991.6982400000002"/>
    <n v="478992.5"/>
    <n v="0.80613012699436437"/>
    <n v="478.99250000000001"/>
    <x v="0"/>
  </r>
  <r>
    <s v="C9115"/>
    <x v="0"/>
    <x v="47"/>
    <x v="2"/>
    <x v="0"/>
    <x v="3"/>
    <d v="2022-08-14T00:00:00"/>
    <n v="8"/>
    <n v="911573684"/>
    <d v="2022-09-19T00:00:00"/>
    <n v="36"/>
    <n v="3765"/>
    <n v="205.7"/>
    <n v="117.11"/>
    <n v="774460.5"/>
    <n v="88.589999999999989"/>
    <n v="774.46050000000002"/>
    <n v="440919.15"/>
    <n v="440.91915"/>
    <n v="333541.34999999998"/>
    <n v="0.56932425862907143"/>
    <n v="333.54134999999997"/>
    <x v="1"/>
  </r>
  <r>
    <s v="C4226"/>
    <x v="3"/>
    <x v="14"/>
    <x v="4"/>
    <x v="0"/>
    <x v="3"/>
    <d v="2021-09-19T00:00:00"/>
    <n v="9"/>
    <n v="422620713"/>
    <d v="2021-10-05T00:00:00"/>
    <n v="16"/>
    <n v="1715"/>
    <n v="47.45"/>
    <n v="31.79"/>
    <n v="81376.75"/>
    <n v="15.660000000000004"/>
    <n v="81.376750000000001"/>
    <n v="54519.85"/>
    <n v="54.519849999999998"/>
    <n v="26856.9"/>
    <n v="0.66996838777660694"/>
    <n v="26.856900000000003"/>
    <x v="2"/>
  </r>
  <r>
    <s v="C1885"/>
    <x v="5"/>
    <x v="137"/>
    <x v="11"/>
    <x v="1"/>
    <x v="0"/>
    <d v="2020-10-18T00:00:00"/>
    <n v="10"/>
    <n v="188509356"/>
    <d v="2020-10-31T00:00:00"/>
    <n v="13"/>
    <n v="2963"/>
    <n v="668.27"/>
    <n v="502.54"/>
    <n v="1980084.01"/>
    <n v="165.72999999999996"/>
    <n v="1980.08401"/>
    <n v="1489026.02"/>
    <n v="1489.02602"/>
    <n v="491057.99"/>
    <n v="0.75200143654510898"/>
    <n v="491.05799000000002"/>
    <x v="0"/>
  </r>
  <r>
    <s v="C1490"/>
    <x v="2"/>
    <x v="171"/>
    <x v="8"/>
    <x v="1"/>
    <x v="0"/>
    <d v="2021-03-04T00:00:00"/>
    <n v="3"/>
    <n v="149069297"/>
    <d v="2021-03-22T00:00:00"/>
    <n v="18"/>
    <n v="1772"/>
    <n v="651.21"/>
    <n v="524.96"/>
    <n v="1153944.1200000001"/>
    <n v="126.25"/>
    <n v="1153.9441200000001"/>
    <n v="930229.12000000011"/>
    <n v="930.22912000000008"/>
    <n v="223715"/>
    <n v="0.80613012699436437"/>
    <n v="223.715"/>
    <x v="2"/>
  </r>
  <r>
    <s v="C3516"/>
    <x v="3"/>
    <x v="107"/>
    <x v="4"/>
    <x v="1"/>
    <x v="2"/>
    <d v="2022-06-16T00:00:00"/>
    <n v="6"/>
    <n v="351650750"/>
    <d v="2022-07-09T00:00:00"/>
    <n v="23"/>
    <n v="126"/>
    <n v="47.45"/>
    <n v="31.79"/>
    <n v="5978.7000000000007"/>
    <n v="15.660000000000004"/>
    <n v="5.9787000000000008"/>
    <n v="4005.54"/>
    <n v="4.0055399999999999"/>
    <n v="1973.1600000000008"/>
    <n v="0.66996838777660683"/>
    <n v="1.9731600000000007"/>
    <x v="1"/>
  </r>
  <r>
    <s v="C8248"/>
    <x v="3"/>
    <x v="97"/>
    <x v="2"/>
    <x v="1"/>
    <x v="2"/>
    <d v="2020-11-06T00:00:00"/>
    <n v="11"/>
    <n v="824894130"/>
    <d v="2020-12-20T00:00:00"/>
    <n v="44"/>
    <n v="3359"/>
    <n v="205.7"/>
    <n v="117.11"/>
    <n v="690946.29999999993"/>
    <n v="88.589999999999989"/>
    <n v="690.94629999999995"/>
    <n v="393372.49"/>
    <n v="393.37248999999997"/>
    <n v="297573.80999999994"/>
    <n v="0.56932425862907143"/>
    <n v="297.57380999999992"/>
    <x v="0"/>
  </r>
  <r>
    <s v="C6235"/>
    <x v="2"/>
    <x v="41"/>
    <x v="4"/>
    <x v="1"/>
    <x v="1"/>
    <d v="2021-08-21T00:00:00"/>
    <n v="8"/>
    <n v="623535764"/>
    <d v="2021-09-01T00:00:00"/>
    <n v="11"/>
    <n v="6944"/>
    <n v="47.45"/>
    <n v="31.79"/>
    <n v="329492.80000000005"/>
    <n v="15.660000000000004"/>
    <n v="329.49280000000005"/>
    <n v="220749.75999999998"/>
    <n v="220.74975999999998"/>
    <n v="108743.04000000007"/>
    <n v="0.66996838777660683"/>
    <n v="108.74304000000006"/>
    <x v="2"/>
  </r>
  <r>
    <s v="C6726"/>
    <x v="3"/>
    <x v="14"/>
    <x v="10"/>
    <x v="1"/>
    <x v="2"/>
    <d v="2020-07-05T00:00:00"/>
    <n v="7"/>
    <n v="672624480"/>
    <d v="2020-08-22T00:00:00"/>
    <n v="48"/>
    <n v="3386"/>
    <n v="154.06"/>
    <n v="90.93"/>
    <n v="521647.16000000003"/>
    <n v="63.129999999999995"/>
    <n v="521.64715999999999"/>
    <n v="307888.98000000004"/>
    <n v="307.88898000000006"/>
    <n v="213758.18"/>
    <n v="0.59022458782292631"/>
    <n v="213.75817999999998"/>
    <x v="0"/>
  </r>
  <r>
    <s v="C6175"/>
    <x v="3"/>
    <x v="42"/>
    <x v="5"/>
    <x v="1"/>
    <x v="2"/>
    <d v="2022-02-15T00:00:00"/>
    <n v="2"/>
    <n v="617521607"/>
    <d v="2022-03-24T00:00:00"/>
    <n v="37"/>
    <n v="7221"/>
    <n v="437.2"/>
    <n v="263.33"/>
    <n v="3157021.1999999997"/>
    <n v="173.87"/>
    <n v="3157.0211999999997"/>
    <n v="1901505.93"/>
    <n v="1901.50593"/>
    <n v="1255515.2699999998"/>
    <n v="0.60231015553522427"/>
    <n v="1255.5152699999999"/>
    <x v="1"/>
  </r>
  <r>
    <s v="C1739"/>
    <x v="5"/>
    <x v="82"/>
    <x v="7"/>
    <x v="0"/>
    <x v="0"/>
    <d v="2021-07-19T00:00:00"/>
    <n v="7"/>
    <n v="173900973"/>
    <d v="2021-07-19T00:00:00"/>
    <n v="0"/>
    <n v="17"/>
    <n v="9.33"/>
    <n v="6.92"/>
    <n v="158.61000000000001"/>
    <n v="2.41"/>
    <n v="0.15861"/>
    <n v="117.64"/>
    <n v="0.11763999999999999"/>
    <n v="40.970000000000013"/>
    <n v="0.74169346195069663"/>
    <n v="4.0970000000000013E-2"/>
    <x v="2"/>
  </r>
  <r>
    <s v="C4777"/>
    <x v="0"/>
    <x v="61"/>
    <x v="10"/>
    <x v="1"/>
    <x v="3"/>
    <d v="2022-10-24T00:00:00"/>
    <n v="10"/>
    <n v="477748906"/>
    <d v="2022-11-18T00:00:00"/>
    <n v="25"/>
    <n v="5373"/>
    <n v="154.06"/>
    <n v="90.93"/>
    <n v="827764.38"/>
    <n v="63.129999999999995"/>
    <n v="827.76437999999996"/>
    <n v="488566.89"/>
    <n v="488.56689"/>
    <n v="339197.49"/>
    <n v="0.59022458782292619"/>
    <n v="339.19749000000002"/>
    <x v="1"/>
  </r>
  <r>
    <s v="C9353"/>
    <x v="0"/>
    <x v="80"/>
    <x v="3"/>
    <x v="0"/>
    <x v="2"/>
    <d v="2020-05-11T00:00:00"/>
    <n v="5"/>
    <n v="935364234"/>
    <d v="2020-06-14T00:00:00"/>
    <n v="34"/>
    <n v="3918"/>
    <n v="255.28"/>
    <n v="159.41999999999999"/>
    <n v="1000187.04"/>
    <n v="95.860000000000014"/>
    <n v="1000.18704"/>
    <n v="624607.55999999994"/>
    <n v="624.60755999999992"/>
    <n v="375579.4800000001"/>
    <n v="0.62449075524913811"/>
    <n v="375.5794800000001"/>
    <x v="0"/>
  </r>
  <r>
    <s v="C5733"/>
    <x v="5"/>
    <x v="48"/>
    <x v="0"/>
    <x v="1"/>
    <x v="0"/>
    <d v="2020-06-15T00:00:00"/>
    <n v="6"/>
    <n v="573358285"/>
    <d v="2020-06-29T00:00:00"/>
    <n v="14"/>
    <n v="8313"/>
    <n v="152.58000000000001"/>
    <n v="97.44"/>
    <n v="1268397.54"/>
    <n v="55.140000000000015"/>
    <n v="1268.3975399999999"/>
    <n v="810018.72"/>
    <n v="810.01871999999992"/>
    <n v="458378.82000000007"/>
    <n v="0.63861580810066843"/>
    <n v="458.37882000000008"/>
    <x v="0"/>
  </r>
  <r>
    <s v="C5984"/>
    <x v="3"/>
    <x v="51"/>
    <x v="0"/>
    <x v="0"/>
    <x v="3"/>
    <d v="2021-02-01T00:00:00"/>
    <n v="2"/>
    <n v="598490369"/>
    <d v="2021-02-07T00:00:00"/>
    <n v="6"/>
    <n v="5455"/>
    <n v="152.58000000000001"/>
    <n v="97.44"/>
    <n v="832323.9"/>
    <n v="55.140000000000015"/>
    <n v="832.32389999999998"/>
    <n v="531535.19999999995"/>
    <n v="531.53519999999992"/>
    <n v="300788.70000000007"/>
    <n v="0.63861580810066843"/>
    <n v="300.78870000000006"/>
    <x v="2"/>
  </r>
  <r>
    <s v="C2904"/>
    <x v="2"/>
    <x v="34"/>
    <x v="9"/>
    <x v="0"/>
    <x v="0"/>
    <d v="2020-06-15T00:00:00"/>
    <n v="6"/>
    <n v="290413558"/>
    <d v="2020-07-19T00:00:00"/>
    <n v="34"/>
    <n v="8680"/>
    <n v="109.28"/>
    <n v="35.840000000000003"/>
    <n v="948550.4"/>
    <n v="73.44"/>
    <n v="948.55039999999997"/>
    <n v="311091.20000000001"/>
    <n v="311.09120000000001"/>
    <n v="637459.19999999995"/>
    <n v="0.32796486090775989"/>
    <n v="637.45920000000001"/>
    <x v="0"/>
  </r>
  <r>
    <s v="C4722"/>
    <x v="3"/>
    <x v="46"/>
    <x v="5"/>
    <x v="1"/>
    <x v="2"/>
    <d v="2020-01-13T00:00:00"/>
    <n v="1"/>
    <n v="472285783"/>
    <d v="2020-01-27T00:00:00"/>
    <n v="14"/>
    <n v="8713"/>
    <n v="437.2"/>
    <n v="263.33"/>
    <n v="3809323.6"/>
    <n v="173.87"/>
    <n v="3809.3236000000002"/>
    <n v="2294394.29"/>
    <n v="2294.3942900000002"/>
    <n v="1514929.31"/>
    <n v="0.60231015553522416"/>
    <n v="1514.92931"/>
    <x v="0"/>
  </r>
  <r>
    <s v="C5222"/>
    <x v="3"/>
    <x v="32"/>
    <x v="1"/>
    <x v="0"/>
    <x v="2"/>
    <d v="2020-12-16T00:00:00"/>
    <n v="12"/>
    <n v="522280871"/>
    <d v="2021-01-12T00:00:00"/>
    <n v="27"/>
    <n v="3371"/>
    <n v="421.89"/>
    <n v="364.69"/>
    <n v="1422191.19"/>
    <n v="57.199999999999989"/>
    <n v="1422.19119"/>
    <n v="1229369.99"/>
    <n v="1229.3699899999999"/>
    <n v="192821.19999999995"/>
    <n v="0.86441963544999878"/>
    <n v="192.82119999999995"/>
    <x v="0"/>
  </r>
  <r>
    <s v="C7908"/>
    <x v="1"/>
    <x v="135"/>
    <x v="11"/>
    <x v="0"/>
    <x v="3"/>
    <d v="2020-07-12T00:00:00"/>
    <n v="7"/>
    <n v="790897452"/>
    <d v="2020-07-17T00:00:00"/>
    <n v="5"/>
    <n v="2986"/>
    <n v="668.27"/>
    <n v="502.54"/>
    <n v="1995454.22"/>
    <n v="165.72999999999996"/>
    <n v="1995.4542200000001"/>
    <n v="1500584.4400000002"/>
    <n v="1500.5844400000001"/>
    <n v="494869.7799999998"/>
    <n v="0.75200143654510898"/>
    <n v="494.86977999999982"/>
    <x v="0"/>
  </r>
  <r>
    <s v="C5674"/>
    <x v="3"/>
    <x v="63"/>
    <x v="1"/>
    <x v="0"/>
    <x v="1"/>
    <d v="2020-08-06T00:00:00"/>
    <n v="8"/>
    <n v="567429101"/>
    <d v="2020-09-19T00:00:00"/>
    <n v="44"/>
    <n v="3735"/>
    <n v="421.89"/>
    <n v="364.69"/>
    <n v="1575759.15"/>
    <n v="57.199999999999989"/>
    <n v="1575.7591499999999"/>
    <n v="1362117.15"/>
    <n v="1362.1171499999998"/>
    <n v="213642"/>
    <n v="0.86441963544999878"/>
    <n v="213.642"/>
    <x v="0"/>
  </r>
  <r>
    <s v="C2279"/>
    <x v="3"/>
    <x v="78"/>
    <x v="3"/>
    <x v="0"/>
    <x v="2"/>
    <d v="2021-12-29T00:00:00"/>
    <n v="12"/>
    <n v="227903926"/>
    <d v="2022-01-10T00:00:00"/>
    <n v="12"/>
    <n v="691"/>
    <n v="255.28"/>
    <n v="159.41999999999999"/>
    <n v="176398.48"/>
    <n v="95.860000000000014"/>
    <n v="176.39848000000001"/>
    <n v="110159.21999999999"/>
    <n v="110.15921999999999"/>
    <n v="66239.260000000024"/>
    <n v="0.62449075524913811"/>
    <n v="66.23926000000003"/>
    <x v="2"/>
  </r>
  <r>
    <s v="C8520"/>
    <x v="3"/>
    <x v="132"/>
    <x v="4"/>
    <x v="0"/>
    <x v="2"/>
    <d v="2022-02-23T00:00:00"/>
    <n v="2"/>
    <n v="852058255"/>
    <d v="2022-02-28T00:00:00"/>
    <n v="5"/>
    <n v="1827"/>
    <n v="47.45"/>
    <n v="31.79"/>
    <n v="86691.150000000009"/>
    <n v="15.660000000000004"/>
    <n v="86.691150000000007"/>
    <n v="58080.33"/>
    <n v="58.080330000000004"/>
    <n v="28610.820000000007"/>
    <n v="0.66996838777660694"/>
    <n v="28.610820000000007"/>
    <x v="1"/>
  </r>
  <r>
    <s v="C8899"/>
    <x v="1"/>
    <x v="135"/>
    <x v="2"/>
    <x v="1"/>
    <x v="0"/>
    <d v="2020-04-25T00:00:00"/>
    <n v="4"/>
    <n v="889940917"/>
    <d v="2020-04-30T00:00:00"/>
    <n v="5"/>
    <n v="2149"/>
    <n v="205.7"/>
    <n v="117.11"/>
    <n v="442049.3"/>
    <n v="88.589999999999989"/>
    <n v="442.04930000000002"/>
    <n v="251669.38999999998"/>
    <n v="251.66938999999999"/>
    <n v="190379.91"/>
    <n v="0.56932425862907143"/>
    <n v="190.37991"/>
    <x v="0"/>
  </r>
  <r>
    <s v="C2119"/>
    <x v="3"/>
    <x v="9"/>
    <x v="4"/>
    <x v="0"/>
    <x v="2"/>
    <d v="2021-11-16T00:00:00"/>
    <n v="11"/>
    <n v="211913239"/>
    <d v="2021-11-27T00:00:00"/>
    <n v="11"/>
    <n v="8692"/>
    <n v="47.45"/>
    <n v="31.79"/>
    <n v="412435.4"/>
    <n v="15.660000000000004"/>
    <n v="412.43540000000002"/>
    <n v="276318.68"/>
    <n v="276.31867999999997"/>
    <n v="136116.72000000003"/>
    <n v="0.66996838777660683"/>
    <n v="136.11672000000004"/>
    <x v="2"/>
  </r>
  <r>
    <s v="C5586"/>
    <x v="3"/>
    <x v="63"/>
    <x v="2"/>
    <x v="0"/>
    <x v="0"/>
    <d v="2022-08-10T00:00:00"/>
    <n v="8"/>
    <n v="558649051"/>
    <d v="2022-08-15T00:00:00"/>
    <n v="5"/>
    <n v="5523"/>
    <n v="205.7"/>
    <n v="117.11"/>
    <n v="1136081.0999999999"/>
    <n v="88.589999999999989"/>
    <n v="1136.0810999999999"/>
    <n v="646798.53"/>
    <n v="646.79853000000003"/>
    <n v="489282.56999999983"/>
    <n v="0.56932425862907154"/>
    <n v="489.28256999999985"/>
    <x v="1"/>
  </r>
  <r>
    <s v="C8406"/>
    <x v="1"/>
    <x v="111"/>
    <x v="5"/>
    <x v="0"/>
    <x v="3"/>
    <d v="2022-05-27T00:00:00"/>
    <n v="5"/>
    <n v="840668952"/>
    <d v="2022-07-10T00:00:00"/>
    <n v="44"/>
    <n v="1479"/>
    <n v="437.2"/>
    <n v="263.33"/>
    <n v="646618.79999999993"/>
    <n v="173.87"/>
    <n v="646.61879999999996"/>
    <n v="389465.06999999995"/>
    <n v="389.46506999999997"/>
    <n v="257153.72999999998"/>
    <n v="0.60231015553522416"/>
    <n v="257.15373"/>
    <x v="1"/>
  </r>
  <r>
    <s v="C5588"/>
    <x v="3"/>
    <x v="134"/>
    <x v="11"/>
    <x v="1"/>
    <x v="0"/>
    <d v="2020-09-29T00:00:00"/>
    <n v="9"/>
    <n v="558863198"/>
    <d v="2020-10-23T00:00:00"/>
    <n v="24"/>
    <n v="8894"/>
    <n v="668.27"/>
    <n v="502.54"/>
    <n v="5943593.3799999999"/>
    <n v="165.72999999999996"/>
    <n v="5943.5933800000003"/>
    <n v="4469590.76"/>
    <n v="4469.59076"/>
    <n v="1474002.62"/>
    <n v="0.75200143654510898"/>
    <n v="1474.0026200000002"/>
    <x v="0"/>
  </r>
  <r>
    <s v="C8676"/>
    <x v="0"/>
    <x v="75"/>
    <x v="3"/>
    <x v="0"/>
    <x v="3"/>
    <d v="2022-07-12T00:00:00"/>
    <n v="7"/>
    <n v="867641246"/>
    <d v="2022-07-27T00:00:00"/>
    <n v="15"/>
    <n v="3180"/>
    <n v="255.28"/>
    <n v="159.41999999999999"/>
    <n v="811790.4"/>
    <n v="95.860000000000014"/>
    <n v="811.79039999999998"/>
    <n v="506955.6"/>
    <n v="506.9556"/>
    <n v="304834.80000000005"/>
    <n v="0.62449075524913822"/>
    <n v="304.83480000000003"/>
    <x v="1"/>
  </r>
  <r>
    <s v="C7092"/>
    <x v="3"/>
    <x v="78"/>
    <x v="2"/>
    <x v="1"/>
    <x v="3"/>
    <d v="2022-09-04T00:00:00"/>
    <n v="9"/>
    <n v="709239423"/>
    <d v="2022-09-24T00:00:00"/>
    <n v="20"/>
    <n v="8561"/>
    <n v="205.7"/>
    <n v="117.11"/>
    <n v="1760997.7"/>
    <n v="88.589999999999989"/>
    <n v="1760.9976999999999"/>
    <n v="1002578.71"/>
    <n v="1002.57871"/>
    <n v="758418.99"/>
    <n v="0.56932425862907154"/>
    <n v="758.41899000000001"/>
    <x v="1"/>
  </r>
  <r>
    <s v="C8962"/>
    <x v="0"/>
    <x v="62"/>
    <x v="2"/>
    <x v="1"/>
    <x v="0"/>
    <d v="2020-10-20T00:00:00"/>
    <n v="10"/>
    <n v="896206557"/>
    <d v="2020-11-16T00:00:00"/>
    <n v="27"/>
    <n v="6291"/>
    <n v="205.7"/>
    <n v="117.11"/>
    <n v="1294058.7"/>
    <n v="88.589999999999989"/>
    <n v="1294.0587"/>
    <n v="736739.01"/>
    <n v="736.73901000000001"/>
    <n v="557319.68999999994"/>
    <n v="0.56932425862907143"/>
    <n v="557.31968999999992"/>
    <x v="0"/>
  </r>
  <r>
    <s v="C9614"/>
    <x v="3"/>
    <x v="132"/>
    <x v="3"/>
    <x v="1"/>
    <x v="0"/>
    <d v="2022-08-26T00:00:00"/>
    <n v="8"/>
    <n v="961403977"/>
    <d v="2022-10-05T00:00:00"/>
    <n v="40"/>
    <n v="9656"/>
    <n v="255.28"/>
    <n v="159.41999999999999"/>
    <n v="2464983.6800000002"/>
    <n v="95.860000000000014"/>
    <n v="2464.9836800000003"/>
    <n v="1539359.5199999998"/>
    <n v="1539.3595199999997"/>
    <n v="925624.16000000038"/>
    <n v="0.624490755249138"/>
    <n v="925.62416000000042"/>
    <x v="1"/>
  </r>
  <r>
    <s v="C5080"/>
    <x v="5"/>
    <x v="28"/>
    <x v="0"/>
    <x v="1"/>
    <x v="1"/>
    <d v="2021-06-27T00:00:00"/>
    <n v="6"/>
    <n v="508005511"/>
    <d v="2021-08-15T00:00:00"/>
    <n v="49"/>
    <n v="8975"/>
    <n v="152.58000000000001"/>
    <n v="97.44"/>
    <n v="1369405.5"/>
    <n v="55.140000000000015"/>
    <n v="1369.4055000000001"/>
    <n v="874524"/>
    <n v="874.524"/>
    <n v="494881.5"/>
    <n v="0.63861580810066843"/>
    <n v="494.88150000000002"/>
    <x v="2"/>
  </r>
  <r>
    <s v="C4096"/>
    <x v="0"/>
    <x v="21"/>
    <x v="5"/>
    <x v="1"/>
    <x v="3"/>
    <d v="2020-12-20T00:00:00"/>
    <n v="12"/>
    <n v="409678733"/>
    <d v="2021-01-02T00:00:00"/>
    <n v="13"/>
    <n v="1896"/>
    <n v="437.2"/>
    <n v="263.33"/>
    <n v="828931.2"/>
    <n v="173.87"/>
    <n v="828.93119999999999"/>
    <n v="499273.68"/>
    <n v="499.27368000000001"/>
    <n v="329657.51999999996"/>
    <n v="0.60231015553522416"/>
    <n v="329.65751999999998"/>
    <x v="0"/>
  </r>
  <r>
    <s v="C7726"/>
    <x v="5"/>
    <x v="150"/>
    <x v="5"/>
    <x v="1"/>
    <x v="2"/>
    <d v="2021-08-10T00:00:00"/>
    <n v="8"/>
    <n v="772660577"/>
    <d v="2021-08-26T00:00:00"/>
    <n v="16"/>
    <n v="6290"/>
    <n v="437.2"/>
    <n v="263.33"/>
    <n v="2749988"/>
    <n v="173.87"/>
    <n v="2749.9879999999998"/>
    <n v="1656345.7"/>
    <n v="1656.3456999999999"/>
    <n v="1093642.3"/>
    <n v="0.60231015553522416"/>
    <n v="1093.6423"/>
    <x v="2"/>
  </r>
  <r>
    <s v="C6328"/>
    <x v="0"/>
    <x v="64"/>
    <x v="4"/>
    <x v="1"/>
    <x v="0"/>
    <d v="2022-01-29T00:00:00"/>
    <n v="1"/>
    <n v="632866847"/>
    <d v="2022-02-12T00:00:00"/>
    <n v="14"/>
    <n v="8219"/>
    <n v="47.45"/>
    <n v="31.79"/>
    <n v="389991.55000000005"/>
    <n v="15.660000000000004"/>
    <n v="389.99155000000007"/>
    <n v="261282.00999999998"/>
    <n v="261.28200999999996"/>
    <n v="128709.54000000007"/>
    <n v="0.66996838777660672"/>
    <n v="128.70954000000006"/>
    <x v="1"/>
  </r>
  <r>
    <s v="C3950"/>
    <x v="5"/>
    <x v="150"/>
    <x v="0"/>
    <x v="1"/>
    <x v="2"/>
    <d v="2020-07-10T00:00:00"/>
    <n v="7"/>
    <n v="395033872"/>
    <d v="2020-07-23T00:00:00"/>
    <n v="13"/>
    <n v="8156"/>
    <n v="152.58000000000001"/>
    <n v="97.44"/>
    <n v="1244442.4800000002"/>
    <n v="55.140000000000015"/>
    <n v="1244.4424800000002"/>
    <n v="794720.64"/>
    <n v="794.72064"/>
    <n v="449721.8400000002"/>
    <n v="0.63861580810066843"/>
    <n v="449.72184000000021"/>
    <x v="0"/>
  </r>
  <r>
    <s v="C5342"/>
    <x v="3"/>
    <x v="25"/>
    <x v="6"/>
    <x v="0"/>
    <x v="1"/>
    <d v="2022-08-20T00:00:00"/>
    <n v="8"/>
    <n v="534210479"/>
    <d v="2022-08-29T00:00:00"/>
    <n v="9"/>
    <n v="3607"/>
    <n v="81.73"/>
    <n v="56.67"/>
    <n v="294800.11"/>
    <n v="25.060000000000002"/>
    <n v="294.80010999999996"/>
    <n v="204408.69"/>
    <n v="204.40869000000001"/>
    <n v="90391.419999999984"/>
    <n v="0.69338064358252793"/>
    <n v="90.391419999999982"/>
    <x v="1"/>
  </r>
  <r>
    <s v="C2457"/>
    <x v="3"/>
    <x v="143"/>
    <x v="7"/>
    <x v="0"/>
    <x v="1"/>
    <d v="2020-03-18T00:00:00"/>
    <n v="3"/>
    <n v="245757997"/>
    <d v="2020-03-30T00:00:00"/>
    <n v="12"/>
    <n v="4107"/>
    <n v="9.33"/>
    <n v="6.92"/>
    <n v="38318.31"/>
    <n v="2.41"/>
    <n v="38.318309999999997"/>
    <n v="28420.44"/>
    <n v="28.420439999999999"/>
    <n v="9897.869999999999"/>
    <n v="0.74169346195069674"/>
    <n v="9.8978699999999993"/>
    <x v="0"/>
  </r>
  <r>
    <s v="C5953"/>
    <x v="0"/>
    <x v="172"/>
    <x v="8"/>
    <x v="0"/>
    <x v="3"/>
    <d v="2021-03-05T00:00:00"/>
    <n v="3"/>
    <n v="595350253"/>
    <d v="2021-03-24T00:00:00"/>
    <n v="19"/>
    <n v="6225"/>
    <n v="651.21"/>
    <n v="524.96"/>
    <n v="4053782.25"/>
    <n v="126.25"/>
    <n v="4053.7822500000002"/>
    <n v="3267876"/>
    <n v="3267.8760000000002"/>
    <n v="785906.25"/>
    <n v="0.80613012699436437"/>
    <n v="785.90625"/>
    <x v="2"/>
  </r>
  <r>
    <s v="C6229"/>
    <x v="3"/>
    <x v="125"/>
    <x v="1"/>
    <x v="0"/>
    <x v="1"/>
    <d v="2022-09-02T00:00:00"/>
    <n v="9"/>
    <n v="622926795"/>
    <d v="2022-09-26T00:00:00"/>
    <n v="24"/>
    <n v="6736"/>
    <n v="421.89"/>
    <n v="364.69"/>
    <n v="2841851.04"/>
    <n v="57.199999999999989"/>
    <n v="2841.85104"/>
    <n v="2456551.84"/>
    <n v="2456.5518399999996"/>
    <n v="385299.20000000019"/>
    <n v="0.86441963544999867"/>
    <n v="385.29920000000021"/>
    <x v="1"/>
  </r>
  <r>
    <s v="C5338"/>
    <x v="5"/>
    <x v="15"/>
    <x v="11"/>
    <x v="0"/>
    <x v="2"/>
    <d v="2021-01-17T00:00:00"/>
    <n v="1"/>
    <n v="533821237"/>
    <d v="2021-02-21T00:00:00"/>
    <n v="35"/>
    <n v="8421"/>
    <n v="668.27"/>
    <n v="502.54"/>
    <n v="5627501.6699999999"/>
    <n v="165.72999999999996"/>
    <n v="5627.5016699999996"/>
    <n v="4231889.34"/>
    <n v="4231.8893399999997"/>
    <n v="1395612.33"/>
    <n v="0.75200143654510898"/>
    <n v="1395.6123300000002"/>
    <x v="2"/>
  </r>
  <r>
    <s v="C6485"/>
    <x v="3"/>
    <x v="97"/>
    <x v="6"/>
    <x v="1"/>
    <x v="3"/>
    <d v="2021-05-14T00:00:00"/>
    <n v="5"/>
    <n v="648580729"/>
    <d v="2021-06-04T00:00:00"/>
    <n v="21"/>
    <n v="8306"/>
    <n v="81.73"/>
    <n v="56.67"/>
    <n v="678849.38"/>
    <n v="25.060000000000002"/>
    <n v="678.84938"/>
    <n v="470701.02"/>
    <n v="470.70102000000003"/>
    <n v="208148.36"/>
    <n v="0.69338064358252793"/>
    <n v="208.14836"/>
    <x v="2"/>
  </r>
  <r>
    <s v="C1344"/>
    <x v="3"/>
    <x v="173"/>
    <x v="2"/>
    <x v="0"/>
    <x v="0"/>
    <d v="2022-02-16T00:00:00"/>
    <n v="2"/>
    <n v="134441602"/>
    <d v="2022-04-05T00:00:00"/>
    <n v="48"/>
    <n v="3112"/>
    <n v="205.7"/>
    <n v="117.11"/>
    <n v="640138.39999999991"/>
    <n v="88.589999999999989"/>
    <n v="640.13839999999993"/>
    <n v="364446.32"/>
    <n v="364.44632000000001"/>
    <n v="275692.0799999999"/>
    <n v="0.56932425862907154"/>
    <n v="275.69207999999992"/>
    <x v="1"/>
  </r>
  <r>
    <s v="C9289"/>
    <x v="2"/>
    <x v="164"/>
    <x v="5"/>
    <x v="0"/>
    <x v="3"/>
    <d v="2020-10-21T00:00:00"/>
    <n v="10"/>
    <n v="928952682"/>
    <d v="2020-11-05T00:00:00"/>
    <n v="15"/>
    <n v="6597"/>
    <n v="437.2"/>
    <n v="263.33"/>
    <n v="2884208.4"/>
    <n v="173.87"/>
    <n v="2884.2084"/>
    <n v="1737188.01"/>
    <n v="1737.1880100000001"/>
    <n v="1147020.3899999999"/>
    <n v="0.60231015553522416"/>
    <n v="1147.0203899999999"/>
    <x v="0"/>
  </r>
  <r>
    <s v="C9899"/>
    <x v="3"/>
    <x v="142"/>
    <x v="8"/>
    <x v="0"/>
    <x v="2"/>
    <d v="2020-12-27T00:00:00"/>
    <n v="12"/>
    <n v="989975297"/>
    <d v="2021-02-07T00:00:00"/>
    <n v="42"/>
    <n v="4545"/>
    <n v="651.21"/>
    <n v="524.96"/>
    <n v="2959749.45"/>
    <n v="126.25"/>
    <n v="2959.7494500000003"/>
    <n v="2385943.2000000002"/>
    <n v="2385.9432000000002"/>
    <n v="573806.25"/>
    <n v="0.80613012699436437"/>
    <n v="573.80624999999998"/>
    <x v="0"/>
  </r>
  <r>
    <s v="C1456"/>
    <x v="3"/>
    <x v="98"/>
    <x v="6"/>
    <x v="0"/>
    <x v="3"/>
    <d v="2022-05-21T00:00:00"/>
    <n v="5"/>
    <n v="145683276"/>
    <d v="2022-06-18T00:00:00"/>
    <n v="28"/>
    <n v="9774"/>
    <n v="81.73"/>
    <n v="56.67"/>
    <n v="798829.02"/>
    <n v="25.060000000000002"/>
    <n v="798.82902000000001"/>
    <n v="553892.58000000007"/>
    <n v="553.89258000000007"/>
    <n v="244936.43999999994"/>
    <n v="0.69338064358252793"/>
    <n v="244.93643999999995"/>
    <x v="1"/>
  </r>
  <r>
    <s v="C5445"/>
    <x v="2"/>
    <x v="153"/>
    <x v="5"/>
    <x v="1"/>
    <x v="2"/>
    <d v="2022-03-29T00:00:00"/>
    <n v="3"/>
    <n v="544562947"/>
    <d v="2022-05-11T00:00:00"/>
    <n v="43"/>
    <n v="7132"/>
    <n v="437.2"/>
    <n v="263.33"/>
    <n v="3118110.4"/>
    <n v="173.87"/>
    <n v="3118.1104"/>
    <n v="1878069.5599999998"/>
    <n v="1878.0695599999999"/>
    <n v="1240040.8400000001"/>
    <n v="0.60231015553522416"/>
    <n v="1240.0408400000001"/>
    <x v="1"/>
  </r>
  <r>
    <s v="C8054"/>
    <x v="1"/>
    <x v="135"/>
    <x v="0"/>
    <x v="0"/>
    <x v="0"/>
    <d v="2022-06-30T00:00:00"/>
    <n v="6"/>
    <n v="805413138"/>
    <d v="2022-08-10T00:00:00"/>
    <n v="41"/>
    <n v="8501"/>
    <n v="152.58000000000001"/>
    <n v="97.44"/>
    <n v="1297082.58"/>
    <n v="55.140000000000015"/>
    <n v="1297.08258"/>
    <n v="828337.44"/>
    <n v="828.3374399999999"/>
    <n v="468745.14000000013"/>
    <n v="0.63861580810066843"/>
    <n v="468.74514000000011"/>
    <x v="1"/>
  </r>
  <r>
    <s v="C9673"/>
    <x v="5"/>
    <x v="26"/>
    <x v="4"/>
    <x v="0"/>
    <x v="3"/>
    <d v="2022-08-19T00:00:00"/>
    <n v="8"/>
    <n v="967345178"/>
    <d v="2022-09-29T00:00:00"/>
    <n v="41"/>
    <n v="7789"/>
    <n v="47.45"/>
    <n v="31.79"/>
    <n v="369588.05000000005"/>
    <n v="15.660000000000004"/>
    <n v="369.58805000000007"/>
    <n v="247612.31"/>
    <n v="247.61231000000001"/>
    <n v="121975.74000000005"/>
    <n v="0.66996838777660683"/>
    <n v="121.97574000000004"/>
    <x v="1"/>
  </r>
  <r>
    <s v="C2397"/>
    <x v="5"/>
    <x v="26"/>
    <x v="9"/>
    <x v="1"/>
    <x v="1"/>
    <d v="2021-02-07T00:00:00"/>
    <n v="2"/>
    <n v="239782893"/>
    <d v="2021-03-28T00:00:00"/>
    <n v="49"/>
    <n v="5941"/>
    <n v="109.28"/>
    <n v="35.840000000000003"/>
    <n v="649232.48"/>
    <n v="73.44"/>
    <n v="649.23248000000001"/>
    <n v="212925.44000000003"/>
    <n v="212.92544000000004"/>
    <n v="436307.03999999992"/>
    <n v="0.32796486090775995"/>
    <n v="436.30703999999992"/>
    <x v="2"/>
  </r>
  <r>
    <s v="C1524"/>
    <x v="3"/>
    <x v="30"/>
    <x v="6"/>
    <x v="0"/>
    <x v="0"/>
    <d v="2022-06-27T00:00:00"/>
    <n v="6"/>
    <n v="152462613"/>
    <d v="2022-08-01T00:00:00"/>
    <n v="35"/>
    <n v="5930"/>
    <n v="81.73"/>
    <n v="56.67"/>
    <n v="484658.9"/>
    <n v="25.060000000000002"/>
    <n v="484.65890000000002"/>
    <n v="336053.10000000003"/>
    <n v="336.05310000000003"/>
    <n v="148605.79999999999"/>
    <n v="0.69338064358252782"/>
    <n v="148.60579999999999"/>
    <x v="1"/>
  </r>
  <r>
    <s v="C5054"/>
    <x v="3"/>
    <x v="106"/>
    <x v="9"/>
    <x v="1"/>
    <x v="0"/>
    <d v="2021-10-01T00:00:00"/>
    <n v="10"/>
    <n v="505433166"/>
    <d v="2021-10-09T00:00:00"/>
    <n v="8"/>
    <n v="7760"/>
    <n v="109.28"/>
    <n v="35.840000000000003"/>
    <n v="848012.80000000005"/>
    <n v="73.44"/>
    <n v="848.01280000000008"/>
    <n v="278118.40000000002"/>
    <n v="278.11840000000001"/>
    <n v="569894.40000000002"/>
    <n v="0.32796486090775984"/>
    <n v="569.89440000000002"/>
    <x v="2"/>
  </r>
  <r>
    <s v="C7190"/>
    <x v="0"/>
    <x v="53"/>
    <x v="7"/>
    <x v="0"/>
    <x v="3"/>
    <d v="2022-11-04T00:00:00"/>
    <n v="11"/>
    <n v="719055879"/>
    <d v="2022-12-14T00:00:00"/>
    <n v="40"/>
    <n v="3468"/>
    <n v="9.33"/>
    <n v="6.92"/>
    <n v="32356.44"/>
    <n v="2.41"/>
    <n v="32.356439999999999"/>
    <n v="23998.560000000001"/>
    <n v="23.998560000000001"/>
    <n v="8357.8799999999974"/>
    <n v="0.74169346195069674"/>
    <n v="8.357879999999998"/>
    <x v="1"/>
  </r>
  <r>
    <s v="C1112"/>
    <x v="5"/>
    <x v="117"/>
    <x v="8"/>
    <x v="0"/>
    <x v="2"/>
    <d v="2022-08-07T00:00:00"/>
    <n v="8"/>
    <n v="111265599"/>
    <d v="2022-09-07T00:00:00"/>
    <n v="31"/>
    <n v="4818"/>
    <n v="651.21"/>
    <n v="524.96"/>
    <n v="3137529.7800000003"/>
    <n v="126.25"/>
    <n v="3137.5297800000003"/>
    <n v="2529257.2800000003"/>
    <n v="2529.2572800000003"/>
    <n v="608272.5"/>
    <n v="0.80613012699436437"/>
    <n v="608.27250000000004"/>
    <x v="1"/>
  </r>
  <r>
    <s v="C2821"/>
    <x v="4"/>
    <x v="148"/>
    <x v="3"/>
    <x v="0"/>
    <x v="3"/>
    <d v="2021-02-28T00:00:00"/>
    <n v="2"/>
    <n v="282137763"/>
    <d v="2021-03-25T00:00:00"/>
    <n v="25"/>
    <n v="9689"/>
    <n v="255.28"/>
    <n v="159.41999999999999"/>
    <n v="2473407.92"/>
    <n v="95.860000000000014"/>
    <n v="2473.4079200000001"/>
    <n v="1544620.38"/>
    <n v="1544.6203799999998"/>
    <n v="928787.54"/>
    <n v="0.62449075524913811"/>
    <n v="928.78754000000004"/>
    <x v="2"/>
  </r>
  <r>
    <s v="C4982"/>
    <x v="3"/>
    <x v="106"/>
    <x v="11"/>
    <x v="1"/>
    <x v="1"/>
    <d v="2021-05-11T00:00:00"/>
    <n v="5"/>
    <n v="498232400"/>
    <d v="2021-06-27T00:00:00"/>
    <n v="47"/>
    <n v="6894"/>
    <n v="668.27"/>
    <n v="502.54"/>
    <n v="4607053.38"/>
    <n v="165.72999999999996"/>
    <n v="4607.0533800000003"/>
    <n v="3464510.7600000002"/>
    <n v="3464.5107600000001"/>
    <n v="1142542.6199999996"/>
    <n v="0.75200143654510898"/>
    <n v="1142.5426199999997"/>
    <x v="2"/>
  </r>
  <r>
    <s v="C5314"/>
    <x v="0"/>
    <x v="126"/>
    <x v="2"/>
    <x v="0"/>
    <x v="2"/>
    <d v="2022-01-02T00:00:00"/>
    <n v="1"/>
    <n v="531473338"/>
    <d v="2022-01-11T00:00:00"/>
    <n v="9"/>
    <n v="3626"/>
    <n v="205.7"/>
    <n v="117.11"/>
    <n v="745868.2"/>
    <n v="88.589999999999989"/>
    <n v="745.8682"/>
    <n v="424640.86"/>
    <n v="424.64085999999998"/>
    <n v="321227.33999999997"/>
    <n v="0.56932425862907143"/>
    <n v="321.22733999999997"/>
    <x v="1"/>
  </r>
  <r>
    <s v="C3886"/>
    <x v="4"/>
    <x v="130"/>
    <x v="3"/>
    <x v="1"/>
    <x v="1"/>
    <d v="2020-06-18T00:00:00"/>
    <n v="6"/>
    <n v="388651931"/>
    <d v="2020-08-07T00:00:00"/>
    <n v="50"/>
    <n v="9598"/>
    <n v="255.28"/>
    <n v="159.41999999999999"/>
    <n v="2450177.44"/>
    <n v="95.860000000000014"/>
    <n v="2450.1774399999999"/>
    <n v="1530113.16"/>
    <n v="1530.1131599999999"/>
    <n v="920064.28"/>
    <n v="0.62449075524913822"/>
    <n v="920.06428000000005"/>
    <x v="0"/>
  </r>
  <r>
    <s v="C5579"/>
    <x v="3"/>
    <x v="86"/>
    <x v="8"/>
    <x v="1"/>
    <x v="2"/>
    <d v="2020-10-08T00:00:00"/>
    <n v="10"/>
    <n v="557999742"/>
    <d v="2020-10-28T00:00:00"/>
    <n v="20"/>
    <n v="3378"/>
    <n v="651.21"/>
    <n v="524.96"/>
    <n v="2199787.3800000004"/>
    <n v="126.25"/>
    <n v="2199.7873800000002"/>
    <n v="1773314.8800000001"/>
    <n v="1773.3148800000001"/>
    <n v="426472.50000000023"/>
    <n v="0.80613012699436437"/>
    <n v="426.47250000000025"/>
    <x v="0"/>
  </r>
  <r>
    <s v="C2940"/>
    <x v="3"/>
    <x v="146"/>
    <x v="1"/>
    <x v="0"/>
    <x v="0"/>
    <d v="2021-05-08T00:00:00"/>
    <n v="5"/>
    <n v="294081532"/>
    <d v="2021-05-24T00:00:00"/>
    <n v="16"/>
    <n v="4115"/>
    <n v="421.89"/>
    <n v="364.69"/>
    <n v="1736077.3499999999"/>
    <n v="57.199999999999989"/>
    <n v="1736.0773499999998"/>
    <n v="1500699.35"/>
    <n v="1500.6993500000001"/>
    <n v="235377.99999999977"/>
    <n v="0.864419635449999"/>
    <n v="235.37799999999976"/>
    <x v="2"/>
  </r>
  <r>
    <s v="C1781"/>
    <x v="2"/>
    <x v="171"/>
    <x v="9"/>
    <x v="0"/>
    <x v="2"/>
    <d v="2022-03-30T00:00:00"/>
    <n v="3"/>
    <n v="178100669"/>
    <d v="2022-05-09T00:00:00"/>
    <n v="40"/>
    <n v="2801"/>
    <n v="109.28"/>
    <n v="35.840000000000003"/>
    <n v="306093.28000000003"/>
    <n v="73.44"/>
    <n v="306.09328000000005"/>
    <n v="100387.84000000001"/>
    <n v="100.38784000000001"/>
    <n v="205705.44"/>
    <n v="0.32796486090775989"/>
    <n v="205.70544000000001"/>
    <x v="1"/>
  </r>
  <r>
    <s v="C2514"/>
    <x v="3"/>
    <x v="87"/>
    <x v="11"/>
    <x v="0"/>
    <x v="2"/>
    <d v="2020-10-21T00:00:00"/>
    <n v="10"/>
    <n v="251482903"/>
    <d v="2020-11-06T00:00:00"/>
    <n v="16"/>
    <n v="8234"/>
    <n v="668.27"/>
    <n v="502.54"/>
    <n v="5502535.1799999997"/>
    <n v="165.72999999999996"/>
    <n v="5502.5351799999999"/>
    <n v="4137914.3600000003"/>
    <n v="4137.9143600000007"/>
    <n v="1364620.8199999994"/>
    <n v="0.7520014365451092"/>
    <n v="1364.6208199999994"/>
    <x v="0"/>
  </r>
  <r>
    <s v="C8486"/>
    <x v="5"/>
    <x v="137"/>
    <x v="1"/>
    <x v="0"/>
    <x v="3"/>
    <d v="2021-12-04T00:00:00"/>
    <n v="12"/>
    <n v="848652064"/>
    <d v="2021-12-20T00:00:00"/>
    <n v="16"/>
    <n v="3860"/>
    <n v="421.89"/>
    <n v="364.69"/>
    <n v="1628495.4"/>
    <n v="57.199999999999989"/>
    <n v="1628.4954"/>
    <n v="1407703.4"/>
    <n v="1407.7033999999999"/>
    <n v="220792"/>
    <n v="0.86441963544999878"/>
    <n v="220.792"/>
    <x v="2"/>
  </r>
  <r>
    <s v="C1243"/>
    <x v="0"/>
    <x v="69"/>
    <x v="2"/>
    <x v="1"/>
    <x v="0"/>
    <d v="2022-04-25T00:00:00"/>
    <n v="4"/>
    <n v="124344480"/>
    <d v="2022-05-16T00:00:00"/>
    <n v="21"/>
    <n v="5150"/>
    <n v="205.7"/>
    <n v="117.11"/>
    <n v="1059355"/>
    <n v="88.589999999999989"/>
    <n v="1059.355"/>
    <n v="603116.5"/>
    <n v="603.11649999999997"/>
    <n v="456238.5"/>
    <n v="0.56932425862907143"/>
    <n v="456.23849999999999"/>
    <x v="1"/>
  </r>
  <r>
    <s v="C8036"/>
    <x v="5"/>
    <x v="72"/>
    <x v="6"/>
    <x v="1"/>
    <x v="3"/>
    <d v="2020-07-08T00:00:00"/>
    <n v="7"/>
    <n v="803608977"/>
    <d v="2020-07-10T00:00:00"/>
    <n v="2"/>
    <n v="4609"/>
    <n v="81.73"/>
    <n v="56.67"/>
    <n v="376693.57"/>
    <n v="25.060000000000002"/>
    <n v="376.69357000000002"/>
    <n v="261192.03"/>
    <n v="261.19202999999999"/>
    <n v="115501.54000000001"/>
    <n v="0.69338064358252771"/>
    <n v="115.50154000000001"/>
    <x v="0"/>
  </r>
  <r>
    <s v="C7318"/>
    <x v="3"/>
    <x v="141"/>
    <x v="9"/>
    <x v="0"/>
    <x v="1"/>
    <d v="2021-03-14T00:00:00"/>
    <n v="3"/>
    <n v="731806886"/>
    <d v="2021-04-28T00:00:00"/>
    <n v="45"/>
    <n v="6775"/>
    <n v="109.28"/>
    <n v="35.840000000000003"/>
    <n v="740372"/>
    <n v="73.44"/>
    <n v="740.37199999999996"/>
    <n v="242816.00000000003"/>
    <n v="242.81600000000003"/>
    <n v="497556"/>
    <n v="0.32796486090775995"/>
    <n v="497.55599999999998"/>
    <x v="2"/>
  </r>
  <r>
    <s v="C4180"/>
    <x v="3"/>
    <x v="30"/>
    <x v="2"/>
    <x v="0"/>
    <x v="1"/>
    <d v="2022-01-27T00:00:00"/>
    <n v="1"/>
    <n v="418010747"/>
    <d v="2022-02-07T00:00:00"/>
    <n v="11"/>
    <n v="7524"/>
    <n v="205.7"/>
    <n v="117.11"/>
    <n v="1547686.7999999998"/>
    <n v="88.589999999999989"/>
    <n v="1547.6867999999997"/>
    <n v="881135.64"/>
    <n v="881.13563999999997"/>
    <n v="666551.1599999998"/>
    <n v="0.56932425862907154"/>
    <n v="666.55115999999975"/>
    <x v="1"/>
  </r>
  <r>
    <s v="C7183"/>
    <x v="0"/>
    <x v="116"/>
    <x v="9"/>
    <x v="1"/>
    <x v="3"/>
    <d v="2020-09-26T00:00:00"/>
    <n v="9"/>
    <n v="718301856"/>
    <d v="2020-11-12T00:00:00"/>
    <n v="47"/>
    <n v="336"/>
    <n v="109.28"/>
    <n v="35.840000000000003"/>
    <n v="36718.080000000002"/>
    <n v="73.44"/>
    <n v="36.71808"/>
    <n v="12042.240000000002"/>
    <n v="12.042240000000001"/>
    <n v="24675.84"/>
    <n v="0.32796486090775989"/>
    <n v="24.675840000000001"/>
    <x v="0"/>
  </r>
  <r>
    <s v="C4520"/>
    <x v="3"/>
    <x v="81"/>
    <x v="9"/>
    <x v="1"/>
    <x v="2"/>
    <d v="2021-09-07T00:00:00"/>
    <n v="9"/>
    <n v="452096688"/>
    <d v="2021-09-18T00:00:00"/>
    <n v="11"/>
    <n v="4311"/>
    <n v="109.28"/>
    <n v="35.840000000000003"/>
    <n v="471106.08"/>
    <n v="73.44"/>
    <n v="471.10608000000002"/>
    <n v="154506.24000000002"/>
    <n v="154.50624000000002"/>
    <n v="316599.83999999997"/>
    <n v="0.32796486090775989"/>
    <n v="316.59983999999997"/>
    <x v="2"/>
  </r>
  <r>
    <s v="C5163"/>
    <x v="0"/>
    <x v="53"/>
    <x v="6"/>
    <x v="0"/>
    <x v="1"/>
    <d v="2021-07-31T00:00:00"/>
    <n v="7"/>
    <n v="516319072"/>
    <d v="2021-08-31T00:00:00"/>
    <n v="31"/>
    <n v="9142"/>
    <n v="81.73"/>
    <n v="56.67"/>
    <n v="747175.66"/>
    <n v="25.060000000000002"/>
    <n v="747.17565999999999"/>
    <n v="518077.14"/>
    <n v="518.07713999999999"/>
    <n v="229098.52000000002"/>
    <n v="0.69338064358252782"/>
    <n v="229.09852000000001"/>
    <x v="2"/>
  </r>
  <r>
    <s v="C5282"/>
    <x v="0"/>
    <x v="75"/>
    <x v="11"/>
    <x v="1"/>
    <x v="3"/>
    <d v="2020-05-10T00:00:00"/>
    <n v="5"/>
    <n v="528205335"/>
    <d v="2020-06-24T00:00:00"/>
    <n v="45"/>
    <n v="6551"/>
    <n v="668.27"/>
    <n v="502.54"/>
    <n v="4377836.7699999996"/>
    <n v="165.72999999999996"/>
    <n v="4377.8367699999999"/>
    <n v="3292139.54"/>
    <n v="3292.1395400000001"/>
    <n v="1085697.2299999995"/>
    <n v="0.75200143654510909"/>
    <n v="1085.6972299999995"/>
    <x v="0"/>
  </r>
  <r>
    <s v="C1753"/>
    <x v="5"/>
    <x v="38"/>
    <x v="8"/>
    <x v="0"/>
    <x v="2"/>
    <d v="2022-08-19T00:00:00"/>
    <n v="8"/>
    <n v="175304305"/>
    <d v="2022-09-18T00:00:00"/>
    <n v="30"/>
    <n v="5294"/>
    <n v="651.21"/>
    <n v="524.96"/>
    <n v="3447505.74"/>
    <n v="126.25"/>
    <n v="3447.5057400000001"/>
    <n v="2779138.24"/>
    <n v="2779.1382400000002"/>
    <n v="668367.5"/>
    <n v="0.80613012699436437"/>
    <n v="668.36749999999995"/>
    <x v="1"/>
  </r>
  <r>
    <s v="C5654"/>
    <x v="5"/>
    <x v="45"/>
    <x v="4"/>
    <x v="1"/>
    <x v="3"/>
    <d v="2021-12-28T00:00:00"/>
    <n v="12"/>
    <n v="565477311"/>
    <d v="2022-01-22T00:00:00"/>
    <n v="25"/>
    <n v="6157"/>
    <n v="47.45"/>
    <n v="31.79"/>
    <n v="292149.65000000002"/>
    <n v="15.660000000000004"/>
    <n v="292.14965000000001"/>
    <n v="195731.03"/>
    <n v="195.73103"/>
    <n v="96418.620000000024"/>
    <n v="0.66996838777660694"/>
    <n v="96.418620000000018"/>
    <x v="2"/>
  </r>
  <r>
    <s v="C1768"/>
    <x v="3"/>
    <x v="174"/>
    <x v="1"/>
    <x v="0"/>
    <x v="2"/>
    <d v="2022-06-05T00:00:00"/>
    <n v="6"/>
    <n v="176898181"/>
    <d v="2022-06-16T00:00:00"/>
    <n v="11"/>
    <n v="6958"/>
    <n v="421.89"/>
    <n v="364.69"/>
    <n v="2935510.62"/>
    <n v="57.199999999999989"/>
    <n v="2935.51062"/>
    <n v="2537513.02"/>
    <n v="2537.5130199999999"/>
    <n v="397997.60000000009"/>
    <n v="0.86441963544999878"/>
    <n v="397.99760000000009"/>
    <x v="1"/>
  </r>
  <r>
    <s v="C7080"/>
    <x v="0"/>
    <x v="175"/>
    <x v="2"/>
    <x v="0"/>
    <x v="2"/>
    <d v="2022-08-14T00:00:00"/>
    <n v="8"/>
    <n v="708053243"/>
    <d v="2022-09-12T00:00:00"/>
    <n v="29"/>
    <n v="7544"/>
    <n v="205.7"/>
    <n v="117.11"/>
    <n v="1551800.7999999998"/>
    <n v="88.589999999999989"/>
    <n v="1551.8007999999998"/>
    <n v="883477.84"/>
    <n v="883.47784000000001"/>
    <n v="668322.95999999985"/>
    <n v="0.56932425862907154"/>
    <n v="668.32295999999985"/>
    <x v="1"/>
  </r>
  <r>
    <s v="C3277"/>
    <x v="3"/>
    <x v="141"/>
    <x v="0"/>
    <x v="1"/>
    <x v="1"/>
    <d v="2020-03-20T00:00:00"/>
    <n v="3"/>
    <n v="327741324"/>
    <d v="2020-03-29T00:00:00"/>
    <n v="9"/>
    <n v="4796"/>
    <n v="152.58000000000001"/>
    <n v="97.44"/>
    <n v="731773.68"/>
    <n v="55.140000000000015"/>
    <n v="731.77368000000001"/>
    <n v="467322.24"/>
    <n v="467.32223999999997"/>
    <n v="264451.44000000006"/>
    <n v="0.63861580810066843"/>
    <n v="264.45144000000005"/>
    <x v="0"/>
  </r>
  <r>
    <s v="C4250"/>
    <x v="5"/>
    <x v="26"/>
    <x v="6"/>
    <x v="0"/>
    <x v="2"/>
    <d v="2021-11-07T00:00:00"/>
    <n v="11"/>
    <n v="425073754"/>
    <d v="2021-12-22T00:00:00"/>
    <n v="45"/>
    <n v="7625"/>
    <n v="81.73"/>
    <n v="56.67"/>
    <n v="623191.25"/>
    <n v="25.060000000000002"/>
    <n v="623.19124999999997"/>
    <n v="432108.75"/>
    <n v="432.10874999999999"/>
    <n v="191082.5"/>
    <n v="0.69338064358252782"/>
    <n v="191.08250000000001"/>
    <x v="2"/>
  </r>
  <r>
    <s v="C6594"/>
    <x v="0"/>
    <x v="120"/>
    <x v="7"/>
    <x v="1"/>
    <x v="3"/>
    <d v="2021-09-08T00:00:00"/>
    <n v="9"/>
    <n v="659474360"/>
    <d v="2021-09-25T00:00:00"/>
    <n v="17"/>
    <n v="1973"/>
    <n v="9.33"/>
    <n v="6.92"/>
    <n v="18408.09"/>
    <n v="2.41"/>
    <n v="18.408090000000001"/>
    <n v="13653.16"/>
    <n v="13.65316"/>
    <n v="4754.93"/>
    <n v="0.74169346195069663"/>
    <n v="4.7549299999999999"/>
    <x v="2"/>
  </r>
  <r>
    <s v="C5287"/>
    <x v="2"/>
    <x v="161"/>
    <x v="5"/>
    <x v="1"/>
    <x v="0"/>
    <d v="2021-10-19T00:00:00"/>
    <n v="10"/>
    <n v="528737914"/>
    <d v="2021-12-01T00:00:00"/>
    <n v="43"/>
    <n v="4153"/>
    <n v="437.2"/>
    <n v="263.33"/>
    <n v="1815691.5999999999"/>
    <n v="173.87"/>
    <n v="1815.6915999999999"/>
    <n v="1093609.49"/>
    <n v="1093.6094900000001"/>
    <n v="722082.10999999987"/>
    <n v="0.60231015553522427"/>
    <n v="722.08210999999983"/>
    <x v="2"/>
  </r>
  <r>
    <s v="C4171"/>
    <x v="1"/>
    <x v="68"/>
    <x v="3"/>
    <x v="0"/>
    <x v="3"/>
    <d v="2021-12-14T00:00:00"/>
    <n v="12"/>
    <n v="417172610"/>
    <d v="2021-12-19T00:00:00"/>
    <n v="5"/>
    <n v="9501"/>
    <n v="255.28"/>
    <n v="159.41999999999999"/>
    <n v="2425415.2799999998"/>
    <n v="95.860000000000014"/>
    <n v="2425.4152799999997"/>
    <n v="1514649.42"/>
    <n v="1514.64942"/>
    <n v="910765.85999999987"/>
    <n v="0.62449075524913822"/>
    <n v="910.76585999999986"/>
    <x v="2"/>
  </r>
  <r>
    <s v="C4892"/>
    <x v="3"/>
    <x v="14"/>
    <x v="5"/>
    <x v="0"/>
    <x v="0"/>
    <d v="2020-11-04T00:00:00"/>
    <n v="11"/>
    <n v="489209020"/>
    <d v="2020-12-05T00:00:00"/>
    <n v="31"/>
    <n v="6675"/>
    <n v="437.2"/>
    <n v="263.33"/>
    <n v="2918310"/>
    <n v="173.87"/>
    <n v="2918.31"/>
    <n v="1757727.75"/>
    <n v="1757.72775"/>
    <n v="1160582.25"/>
    <n v="0.60231015553522416"/>
    <n v="1160.5822499999999"/>
    <x v="0"/>
  </r>
  <r>
    <s v="C1314"/>
    <x v="0"/>
    <x v="172"/>
    <x v="11"/>
    <x v="1"/>
    <x v="3"/>
    <d v="2021-05-25T00:00:00"/>
    <n v="5"/>
    <n v="131419074"/>
    <d v="2021-07-03T00:00:00"/>
    <n v="39"/>
    <n v="8679"/>
    <n v="668.27"/>
    <n v="502.54"/>
    <n v="5799915.3300000001"/>
    <n v="165.72999999999996"/>
    <n v="5799.9153299999998"/>
    <n v="4361544.66"/>
    <n v="4361.5446600000005"/>
    <n v="1438370.67"/>
    <n v="0.75200143654510909"/>
    <n v="1438.37067"/>
    <x v="2"/>
  </r>
  <r>
    <s v="C3954"/>
    <x v="0"/>
    <x v="176"/>
    <x v="4"/>
    <x v="1"/>
    <x v="0"/>
    <d v="2022-01-07T00:00:00"/>
    <n v="1"/>
    <n v="395414102"/>
    <d v="2022-02-04T00:00:00"/>
    <n v="28"/>
    <n v="674"/>
    <n v="47.45"/>
    <n v="31.79"/>
    <n v="31981.300000000003"/>
    <n v="15.660000000000004"/>
    <n v="31.981300000000005"/>
    <n v="21426.46"/>
    <n v="21.426459999999999"/>
    <n v="10554.840000000004"/>
    <n v="0.66996838777660683"/>
    <n v="10.554840000000004"/>
    <x v="1"/>
  </r>
  <r>
    <s v="C6031"/>
    <x v="2"/>
    <x v="67"/>
    <x v="2"/>
    <x v="0"/>
    <x v="3"/>
    <d v="2020-02-05T00:00:00"/>
    <n v="2"/>
    <n v="603117930"/>
    <d v="2020-03-12T00:00:00"/>
    <n v="36"/>
    <n v="4853"/>
    <n v="205.7"/>
    <n v="117.11"/>
    <n v="998262.1"/>
    <n v="88.589999999999989"/>
    <n v="998.26210000000003"/>
    <n v="568334.82999999996"/>
    <n v="568.33483000000001"/>
    <n v="429927.27"/>
    <n v="0.56932425862907143"/>
    <n v="429.92727000000002"/>
    <x v="0"/>
  </r>
  <r>
    <s v="C5967"/>
    <x v="5"/>
    <x v="31"/>
    <x v="7"/>
    <x v="1"/>
    <x v="3"/>
    <d v="2021-12-27T00:00:00"/>
    <n v="12"/>
    <n v="596766889"/>
    <d v="2022-01-11T00:00:00"/>
    <n v="15"/>
    <n v="5439"/>
    <n v="9.33"/>
    <n v="6.92"/>
    <n v="50745.87"/>
    <n v="2.41"/>
    <n v="50.745870000000004"/>
    <n v="37637.879999999997"/>
    <n v="37.637879999999996"/>
    <n v="13107.990000000005"/>
    <n v="0.74169346195069652"/>
    <n v="13.107990000000004"/>
    <x v="2"/>
  </r>
  <r>
    <s v="C2889"/>
    <x v="5"/>
    <x v="26"/>
    <x v="6"/>
    <x v="0"/>
    <x v="2"/>
    <d v="2021-08-06T00:00:00"/>
    <n v="8"/>
    <n v="288909804"/>
    <d v="2021-08-10T00:00:00"/>
    <n v="4"/>
    <n v="3686"/>
    <n v="81.73"/>
    <n v="56.67"/>
    <n v="301256.78000000003"/>
    <n v="25.060000000000002"/>
    <n v="301.25678000000005"/>
    <n v="208885.62"/>
    <n v="208.88561999999999"/>
    <n v="92371.160000000033"/>
    <n v="0.69338064358252771"/>
    <n v="92.371160000000032"/>
    <x v="2"/>
  </r>
  <r>
    <s v="C1124"/>
    <x v="0"/>
    <x v="21"/>
    <x v="2"/>
    <x v="1"/>
    <x v="2"/>
    <d v="2021-10-16T00:00:00"/>
    <n v="10"/>
    <n v="112408006"/>
    <d v="2021-10-23T00:00:00"/>
    <n v="7"/>
    <n v="2882"/>
    <n v="205.7"/>
    <n v="117.11"/>
    <n v="592827.4"/>
    <n v="88.589999999999989"/>
    <n v="592.82740000000001"/>
    <n v="337511.02"/>
    <n v="337.51102000000003"/>
    <n v="255316.38"/>
    <n v="0.56932425862907154"/>
    <n v="255.31638000000001"/>
    <x v="2"/>
  </r>
  <r>
    <s v="C5704"/>
    <x v="3"/>
    <x v="177"/>
    <x v="6"/>
    <x v="0"/>
    <x v="0"/>
    <d v="2021-07-27T00:00:00"/>
    <n v="7"/>
    <n v="570435321"/>
    <d v="2021-08-11T00:00:00"/>
    <n v="15"/>
    <n v="3343"/>
    <n v="81.73"/>
    <n v="56.67"/>
    <n v="273223.39"/>
    <n v="25.060000000000002"/>
    <n v="273.22338999999999"/>
    <n v="189447.81"/>
    <n v="189.44781"/>
    <n v="83775.580000000016"/>
    <n v="0.69338064358252782"/>
    <n v="83.775580000000019"/>
    <x v="2"/>
  </r>
  <r>
    <s v="C8864"/>
    <x v="3"/>
    <x v="49"/>
    <x v="3"/>
    <x v="1"/>
    <x v="0"/>
    <d v="2020-04-28T00:00:00"/>
    <n v="4"/>
    <n v="886478078"/>
    <d v="2020-05-29T00:00:00"/>
    <n v="31"/>
    <n v="7418"/>
    <n v="255.28"/>
    <n v="159.41999999999999"/>
    <n v="1893667.04"/>
    <n v="95.860000000000014"/>
    <n v="1893.66704"/>
    <n v="1182577.5599999998"/>
    <n v="1182.5775599999997"/>
    <n v="711089.48000000021"/>
    <n v="0.624490755249138"/>
    <n v="711.08948000000021"/>
    <x v="0"/>
  </r>
  <r>
    <s v="C3543"/>
    <x v="1"/>
    <x v="135"/>
    <x v="2"/>
    <x v="1"/>
    <x v="1"/>
    <d v="2022-02-17T00:00:00"/>
    <n v="2"/>
    <n v="354335105"/>
    <d v="2022-04-07T00:00:00"/>
    <n v="49"/>
    <n v="4487"/>
    <n v="205.7"/>
    <n v="117.11"/>
    <n v="922975.89999999991"/>
    <n v="88.589999999999989"/>
    <n v="922.97589999999991"/>
    <n v="525472.56999999995"/>
    <n v="525.47256999999991"/>
    <n v="397503.32999999996"/>
    <n v="0.56932425862907143"/>
    <n v="397.50332999999995"/>
    <x v="1"/>
  </r>
  <r>
    <s v="C5881"/>
    <x v="5"/>
    <x v="150"/>
    <x v="1"/>
    <x v="1"/>
    <x v="0"/>
    <d v="2020-01-18T00:00:00"/>
    <n v="1"/>
    <n v="588117730"/>
    <d v="2020-02-11T00:00:00"/>
    <n v="24"/>
    <n v="5960"/>
    <n v="421.89"/>
    <n v="364.69"/>
    <n v="2514464.4"/>
    <n v="57.199999999999989"/>
    <n v="2514.4643999999998"/>
    <n v="2173552.4"/>
    <n v="2173.5524"/>
    <n v="340912"/>
    <n v="0.86441963544999889"/>
    <n v="340.91199999999998"/>
    <x v="0"/>
  </r>
  <r>
    <s v="C5722"/>
    <x v="3"/>
    <x v="131"/>
    <x v="4"/>
    <x v="1"/>
    <x v="0"/>
    <d v="2020-05-21T00:00:00"/>
    <n v="5"/>
    <n v="572249782"/>
    <d v="2020-05-21T00:00:00"/>
    <n v="0"/>
    <n v="282"/>
    <n v="47.45"/>
    <n v="31.79"/>
    <n v="13380.900000000001"/>
    <n v="15.660000000000004"/>
    <n v="13.380900000000002"/>
    <n v="8964.7800000000007"/>
    <n v="8.9647800000000011"/>
    <n v="4416.1200000000008"/>
    <n v="0.66996838777660694"/>
    <n v="4.4161200000000012"/>
    <x v="0"/>
  </r>
  <r>
    <s v="C7114"/>
    <x v="3"/>
    <x v="140"/>
    <x v="11"/>
    <x v="0"/>
    <x v="3"/>
    <d v="2021-04-16T00:00:00"/>
    <n v="4"/>
    <n v="711467587"/>
    <d v="2021-05-23T00:00:00"/>
    <n v="37"/>
    <n v="7924"/>
    <n v="668.27"/>
    <n v="502.54"/>
    <n v="5295371.4799999995"/>
    <n v="165.72999999999996"/>
    <n v="5295.3714799999998"/>
    <n v="3982126.96"/>
    <n v="3982.1269600000001"/>
    <n v="1313244.5199999996"/>
    <n v="0.75200143654510909"/>
    <n v="1313.2445199999995"/>
    <x v="2"/>
  </r>
  <r>
    <s v="C5808"/>
    <x v="2"/>
    <x v="156"/>
    <x v="8"/>
    <x v="1"/>
    <x v="0"/>
    <d v="2022-09-26T00:00:00"/>
    <n v="9"/>
    <n v="580819976"/>
    <d v="2022-10-24T00:00:00"/>
    <n v="28"/>
    <n v="6393"/>
    <n v="651.21"/>
    <n v="524.96"/>
    <n v="4163185.5300000003"/>
    <n v="126.25"/>
    <n v="4163.1855300000007"/>
    <n v="3356069.2800000003"/>
    <n v="3356.0692800000002"/>
    <n v="807116.25"/>
    <n v="0.80613012699436426"/>
    <n v="807.11625000000004"/>
    <x v="1"/>
  </r>
  <r>
    <s v="C2756"/>
    <x v="2"/>
    <x v="154"/>
    <x v="8"/>
    <x v="1"/>
    <x v="2"/>
    <d v="2022-03-27T00:00:00"/>
    <n v="3"/>
    <n v="275668275"/>
    <d v="2022-04-30T00:00:00"/>
    <n v="34"/>
    <n v="5223"/>
    <n v="651.21"/>
    <n v="524.96"/>
    <n v="3401269.83"/>
    <n v="126.25"/>
    <n v="3401.2698300000002"/>
    <n v="2741866.08"/>
    <n v="2741.8660800000002"/>
    <n v="659403.75"/>
    <n v="0.80613012699436437"/>
    <n v="659.40374999999995"/>
    <x v="1"/>
  </r>
  <r>
    <s v="C8616"/>
    <x v="3"/>
    <x v="84"/>
    <x v="2"/>
    <x v="0"/>
    <x v="1"/>
    <d v="2021-12-30T00:00:00"/>
    <n v="12"/>
    <n v="861686313"/>
    <d v="2021-12-30T00:00:00"/>
    <n v="0"/>
    <n v="983"/>
    <n v="205.7"/>
    <n v="117.11"/>
    <n v="202203.09999999998"/>
    <n v="88.589999999999989"/>
    <n v="202.20309999999998"/>
    <n v="115119.13"/>
    <n v="115.11913"/>
    <n v="87083.969999999972"/>
    <n v="0.56932425862907154"/>
    <n v="87.083969999999965"/>
    <x v="2"/>
  </r>
  <r>
    <s v="C3248"/>
    <x v="3"/>
    <x v="14"/>
    <x v="1"/>
    <x v="0"/>
    <x v="0"/>
    <d v="2021-10-08T00:00:00"/>
    <n v="10"/>
    <n v="324860417"/>
    <d v="2021-11-18T00:00:00"/>
    <n v="41"/>
    <n v="2271"/>
    <n v="421.89"/>
    <n v="364.69"/>
    <n v="958112.19"/>
    <n v="57.199999999999989"/>
    <n v="958.11218999999994"/>
    <n v="828210.99"/>
    <n v="828.21099000000004"/>
    <n v="129901.19999999995"/>
    <n v="0.86441963544999889"/>
    <n v="129.90119999999996"/>
    <x v="2"/>
  </r>
  <r>
    <s v="C3214"/>
    <x v="0"/>
    <x v="61"/>
    <x v="0"/>
    <x v="0"/>
    <x v="0"/>
    <d v="2020-04-12T00:00:00"/>
    <n v="4"/>
    <n v="321489417"/>
    <d v="2020-04-13T00:00:00"/>
    <n v="1"/>
    <n v="4718"/>
    <n v="152.58000000000001"/>
    <n v="97.44"/>
    <n v="719872.44000000006"/>
    <n v="55.140000000000015"/>
    <n v="719.8724400000001"/>
    <n v="459721.92"/>
    <n v="459.72192000000001"/>
    <n v="260150.52000000008"/>
    <n v="0.63861580810066843"/>
    <n v="260.15052000000009"/>
    <x v="0"/>
  </r>
  <r>
    <s v="C3281"/>
    <x v="0"/>
    <x v="168"/>
    <x v="5"/>
    <x v="1"/>
    <x v="3"/>
    <d v="2022-05-14T00:00:00"/>
    <n v="5"/>
    <n v="328184640"/>
    <d v="2022-06-29T00:00:00"/>
    <n v="46"/>
    <n v="5983"/>
    <n v="437.2"/>
    <n v="263.33"/>
    <n v="2615767.6"/>
    <n v="173.87"/>
    <n v="2615.7676000000001"/>
    <n v="1575503.39"/>
    <n v="1575.5033899999999"/>
    <n v="1040264.2100000002"/>
    <n v="0.60231015553522405"/>
    <n v="1040.2642100000003"/>
    <x v="1"/>
  </r>
  <r>
    <s v="C7918"/>
    <x v="3"/>
    <x v="178"/>
    <x v="8"/>
    <x v="0"/>
    <x v="3"/>
    <d v="2020-05-30T00:00:00"/>
    <n v="5"/>
    <n v="791869914"/>
    <d v="2020-06-22T00:00:00"/>
    <n v="23"/>
    <n v="760"/>
    <n v="651.21"/>
    <n v="524.96"/>
    <n v="494919.60000000003"/>
    <n v="126.25"/>
    <n v="494.91960000000006"/>
    <n v="398969.60000000003"/>
    <n v="398.96960000000001"/>
    <n v="95950"/>
    <n v="0.80613012699436426"/>
    <n v="95.95"/>
    <x v="0"/>
  </r>
  <r>
    <s v="C7294"/>
    <x v="2"/>
    <x v="151"/>
    <x v="1"/>
    <x v="0"/>
    <x v="0"/>
    <d v="2020-03-19T00:00:00"/>
    <n v="3"/>
    <n v="729468429"/>
    <d v="2020-04-13T00:00:00"/>
    <n v="25"/>
    <n v="4773"/>
    <n v="421.89"/>
    <n v="364.69"/>
    <n v="2013680.97"/>
    <n v="57.199999999999989"/>
    <n v="2013.6809699999999"/>
    <n v="1740665.3699999999"/>
    <n v="1740.6653699999999"/>
    <n v="273015.60000000009"/>
    <n v="0.86441963544999878"/>
    <n v="273.01560000000012"/>
    <x v="0"/>
  </r>
  <r>
    <s v="C9987"/>
    <x v="5"/>
    <x v="150"/>
    <x v="9"/>
    <x v="0"/>
    <x v="1"/>
    <d v="2020-03-05T00:00:00"/>
    <n v="3"/>
    <n v="998791825"/>
    <d v="2020-03-21T00:00:00"/>
    <n v="16"/>
    <n v="3551"/>
    <n v="109.28"/>
    <n v="35.840000000000003"/>
    <n v="388053.28"/>
    <n v="73.44"/>
    <n v="388.05328000000003"/>
    <n v="127267.84000000001"/>
    <n v="127.26784000000001"/>
    <n v="260785.44"/>
    <n v="0.32796486090775989"/>
    <n v="260.78543999999999"/>
    <x v="0"/>
  </r>
  <r>
    <s v="C6159"/>
    <x v="3"/>
    <x v="8"/>
    <x v="5"/>
    <x v="1"/>
    <x v="1"/>
    <d v="2021-01-30T00:00:00"/>
    <n v="1"/>
    <n v="615925586"/>
    <d v="2021-02-25T00:00:00"/>
    <n v="26"/>
    <n v="4923"/>
    <n v="437.2"/>
    <n v="263.33"/>
    <n v="2152335.6"/>
    <n v="173.87"/>
    <n v="2152.3355999999999"/>
    <n v="1296373.5899999999"/>
    <n v="1296.3735899999999"/>
    <n v="855962.01000000024"/>
    <n v="0.60231015553522416"/>
    <n v="855.96201000000019"/>
    <x v="2"/>
  </r>
  <r>
    <s v="C8293"/>
    <x v="3"/>
    <x v="89"/>
    <x v="7"/>
    <x v="1"/>
    <x v="3"/>
    <d v="2020-03-07T00:00:00"/>
    <n v="3"/>
    <n v="829356038"/>
    <d v="2020-03-29T00:00:00"/>
    <n v="22"/>
    <n v="3737"/>
    <n v="9.33"/>
    <n v="6.92"/>
    <n v="34866.21"/>
    <n v="2.41"/>
    <n v="34.866210000000002"/>
    <n v="25860.04"/>
    <n v="25.860040000000001"/>
    <n v="9006.1699999999983"/>
    <n v="0.74169346195069663"/>
    <n v="9.0061699999999991"/>
    <x v="0"/>
  </r>
  <r>
    <s v="C2578"/>
    <x v="3"/>
    <x v="25"/>
    <x v="6"/>
    <x v="0"/>
    <x v="1"/>
    <d v="2022-04-09T00:00:00"/>
    <n v="4"/>
    <n v="257882010"/>
    <d v="2022-04-17T00:00:00"/>
    <n v="8"/>
    <n v="1872"/>
    <n v="81.73"/>
    <n v="56.67"/>
    <n v="152998.56"/>
    <n v="25.060000000000002"/>
    <n v="152.99856"/>
    <n v="106086.24"/>
    <n v="106.08624"/>
    <n v="46912.319999999992"/>
    <n v="0.69338064358252782"/>
    <n v="46.912319999999994"/>
    <x v="1"/>
  </r>
  <r>
    <s v="C7406"/>
    <x v="3"/>
    <x v="89"/>
    <x v="1"/>
    <x v="0"/>
    <x v="3"/>
    <d v="2021-02-11T00:00:00"/>
    <n v="2"/>
    <n v="740614831"/>
    <d v="2021-02-15T00:00:00"/>
    <n v="4"/>
    <n v="3241"/>
    <n v="421.89"/>
    <n v="364.69"/>
    <n v="1367345.49"/>
    <n v="57.199999999999989"/>
    <n v="1367.3454899999999"/>
    <n v="1181960.29"/>
    <n v="1181.96029"/>
    <n v="185385.19999999995"/>
    <n v="0.86441963544999889"/>
    <n v="185.38519999999994"/>
    <x v="2"/>
  </r>
  <r>
    <s v="C5869"/>
    <x v="3"/>
    <x v="27"/>
    <x v="1"/>
    <x v="0"/>
    <x v="0"/>
    <d v="2020-11-19T00:00:00"/>
    <n v="11"/>
    <n v="586978328"/>
    <d v="2020-12-06T00:00:00"/>
    <n v="17"/>
    <n v="8786"/>
    <n v="421.89"/>
    <n v="364.69"/>
    <n v="3706725.54"/>
    <n v="57.199999999999989"/>
    <n v="3706.7255399999999"/>
    <n v="3204166.34"/>
    <n v="3204.1663399999998"/>
    <n v="502559.20000000019"/>
    <n v="0.86441963544999878"/>
    <n v="502.5592000000002"/>
    <x v="0"/>
  </r>
  <r>
    <s v="C4267"/>
    <x v="5"/>
    <x v="91"/>
    <x v="11"/>
    <x v="0"/>
    <x v="2"/>
    <d v="2020-06-09T00:00:00"/>
    <n v="6"/>
    <n v="426708829"/>
    <d v="2020-06-25T00:00:00"/>
    <n v="16"/>
    <n v="1480"/>
    <n v="668.27"/>
    <n v="502.54"/>
    <n v="989039.6"/>
    <n v="165.72999999999996"/>
    <n v="989.03959999999995"/>
    <n v="743759.20000000007"/>
    <n v="743.75920000000008"/>
    <n v="245280.39999999991"/>
    <n v="0.75200143654510909"/>
    <n v="245.2803999999999"/>
    <x v="0"/>
  </r>
  <r>
    <s v="C9598"/>
    <x v="3"/>
    <x v="178"/>
    <x v="8"/>
    <x v="0"/>
    <x v="3"/>
    <d v="2020-06-19T00:00:00"/>
    <n v="6"/>
    <n v="959855163"/>
    <d v="2020-06-28T00:00:00"/>
    <n v="9"/>
    <n v="1328"/>
    <n v="651.21"/>
    <n v="524.96"/>
    <n v="864806.88"/>
    <n v="126.25"/>
    <n v="864.80687999999998"/>
    <n v="697146.88"/>
    <n v="697.14688000000001"/>
    <n v="167660"/>
    <n v="0.80613012699436437"/>
    <n v="167.66"/>
    <x v="0"/>
  </r>
  <r>
    <s v="C9581"/>
    <x v="0"/>
    <x v="58"/>
    <x v="11"/>
    <x v="1"/>
    <x v="0"/>
    <d v="2022-05-29T00:00:00"/>
    <n v="5"/>
    <n v="958153140"/>
    <d v="2022-06-01T00:00:00"/>
    <n v="3"/>
    <n v="7661"/>
    <n v="668.27"/>
    <n v="502.54"/>
    <n v="5119616.47"/>
    <n v="165.72999999999996"/>
    <n v="5119.6164699999999"/>
    <n v="3849958.94"/>
    <n v="3849.95894"/>
    <n v="1269657.5299999998"/>
    <n v="0.75200143654510898"/>
    <n v="1269.6575299999997"/>
    <x v="1"/>
  </r>
  <r>
    <s v="C8249"/>
    <x v="3"/>
    <x v="30"/>
    <x v="5"/>
    <x v="0"/>
    <x v="0"/>
    <d v="2021-12-28T00:00:00"/>
    <n v="12"/>
    <n v="824964940"/>
    <d v="2022-02-05T00:00:00"/>
    <n v="39"/>
    <n v="4313"/>
    <n v="437.2"/>
    <n v="263.33"/>
    <n v="1885643.5999999999"/>
    <n v="173.87"/>
    <n v="1885.6435999999999"/>
    <n v="1135742.29"/>
    <n v="1135.7422900000001"/>
    <n v="749901.30999999982"/>
    <n v="0.60231015553522427"/>
    <n v="749.90130999999985"/>
    <x v="2"/>
  </r>
  <r>
    <s v="C3885"/>
    <x v="0"/>
    <x v="85"/>
    <x v="5"/>
    <x v="1"/>
    <x v="1"/>
    <d v="2020-03-30T00:00:00"/>
    <n v="3"/>
    <n v="388512885"/>
    <d v="2020-05-03T00:00:00"/>
    <n v="34"/>
    <n v="8451"/>
    <n v="437.2"/>
    <n v="263.33"/>
    <n v="3694777.1999999997"/>
    <n v="173.87"/>
    <n v="3694.7771999999995"/>
    <n v="2225401.83"/>
    <n v="2225.4018300000002"/>
    <n v="1469375.3699999996"/>
    <n v="0.60231015553522427"/>
    <n v="1469.3753699999997"/>
    <x v="0"/>
  </r>
  <r>
    <s v="C2504"/>
    <x v="0"/>
    <x v="60"/>
    <x v="8"/>
    <x v="0"/>
    <x v="0"/>
    <d v="2022-09-22T00:00:00"/>
    <n v="9"/>
    <n v="250408303"/>
    <d v="2022-10-07T00:00:00"/>
    <n v="15"/>
    <n v="236"/>
    <n v="651.21"/>
    <n v="524.96"/>
    <n v="153685.56"/>
    <n v="126.25"/>
    <n v="153.68556000000001"/>
    <n v="123890.56000000001"/>
    <n v="123.89056000000001"/>
    <n v="29794.999999999985"/>
    <n v="0.80613012699436437"/>
    <n v="29.794999999999984"/>
    <x v="1"/>
  </r>
  <r>
    <s v="C1825"/>
    <x v="3"/>
    <x v="27"/>
    <x v="0"/>
    <x v="0"/>
    <x v="0"/>
    <d v="2022-07-10T00:00:00"/>
    <n v="7"/>
    <n v="182575023"/>
    <d v="2022-08-24T00:00:00"/>
    <n v="45"/>
    <n v="6861"/>
    <n v="152.58000000000001"/>
    <n v="97.44"/>
    <n v="1046851.3800000001"/>
    <n v="55.140000000000015"/>
    <n v="1046.8513800000001"/>
    <n v="668535.84"/>
    <n v="668.53584000000001"/>
    <n v="378315.54000000015"/>
    <n v="0.63861580810066843"/>
    <n v="378.31554000000017"/>
    <x v="1"/>
  </r>
  <r>
    <s v="C4772"/>
    <x v="0"/>
    <x v="43"/>
    <x v="9"/>
    <x v="0"/>
    <x v="0"/>
    <d v="2021-09-18T00:00:00"/>
    <n v="9"/>
    <n v="477249372"/>
    <d v="2021-11-06T00:00:00"/>
    <n v="49"/>
    <n v="7549"/>
    <n v="109.28"/>
    <n v="35.840000000000003"/>
    <n v="824954.72"/>
    <n v="73.44"/>
    <n v="824.95471999999995"/>
    <n v="270556.16000000003"/>
    <n v="270.55616000000003"/>
    <n v="554398.55999999994"/>
    <n v="0.32796486090775995"/>
    <n v="554.39855999999997"/>
    <x v="2"/>
  </r>
  <r>
    <s v="C5969"/>
    <x v="3"/>
    <x v="86"/>
    <x v="2"/>
    <x v="0"/>
    <x v="1"/>
    <d v="2021-05-06T00:00:00"/>
    <n v="5"/>
    <n v="596980178"/>
    <d v="2021-06-17T00:00:00"/>
    <n v="42"/>
    <n v="8556"/>
    <n v="205.7"/>
    <n v="117.11"/>
    <n v="1759969.2"/>
    <n v="88.589999999999989"/>
    <n v="1759.9692"/>
    <n v="1001993.16"/>
    <n v="1001.99316"/>
    <n v="757976.03999999992"/>
    <n v="0.56932425862907143"/>
    <n v="757.9760399999999"/>
    <x v="2"/>
  </r>
  <r>
    <s v="C3133"/>
    <x v="3"/>
    <x v="134"/>
    <x v="5"/>
    <x v="1"/>
    <x v="2"/>
    <d v="2020-12-18T00:00:00"/>
    <n v="12"/>
    <n v="313368976"/>
    <d v="2021-02-02T00:00:00"/>
    <n v="46"/>
    <n v="1698"/>
    <n v="437.2"/>
    <n v="263.33"/>
    <n v="742365.6"/>
    <n v="173.87"/>
    <n v="742.36559999999997"/>
    <n v="447134.33999999997"/>
    <n v="447.13433999999995"/>
    <n v="295231.26"/>
    <n v="0.60231015553522416"/>
    <n v="295.23126000000002"/>
    <x v="0"/>
  </r>
  <r>
    <s v="C5366"/>
    <x v="3"/>
    <x v="146"/>
    <x v="0"/>
    <x v="0"/>
    <x v="2"/>
    <d v="2022-03-13T00:00:00"/>
    <n v="3"/>
    <n v="536687123"/>
    <d v="2022-03-15T00:00:00"/>
    <n v="2"/>
    <n v="6501"/>
    <n v="152.58000000000001"/>
    <n v="97.44"/>
    <n v="991922.58000000007"/>
    <n v="55.140000000000015"/>
    <n v="991.92258000000004"/>
    <n v="633457.43999999994"/>
    <n v="633.45743999999991"/>
    <n v="358465.14000000013"/>
    <n v="0.63861580810066843"/>
    <n v="358.46514000000013"/>
    <x v="1"/>
  </r>
  <r>
    <s v="C9383"/>
    <x v="2"/>
    <x v="79"/>
    <x v="7"/>
    <x v="1"/>
    <x v="2"/>
    <d v="2020-08-20T00:00:00"/>
    <n v="8"/>
    <n v="938382041"/>
    <d v="2020-09-29T00:00:00"/>
    <n v="40"/>
    <n v="6954"/>
    <n v="9.33"/>
    <n v="6.92"/>
    <n v="64880.82"/>
    <n v="2.41"/>
    <n v="64.88082"/>
    <n v="48121.68"/>
    <n v="48.121679999999998"/>
    <n v="16759.14"/>
    <n v="0.74169346195069663"/>
    <n v="16.759139999999999"/>
    <x v="0"/>
  </r>
  <r>
    <s v="C8825"/>
    <x v="3"/>
    <x v="105"/>
    <x v="11"/>
    <x v="0"/>
    <x v="3"/>
    <d v="2022-03-12T00:00:00"/>
    <n v="3"/>
    <n v="882565057"/>
    <d v="2022-04-19T00:00:00"/>
    <n v="38"/>
    <n v="9468"/>
    <n v="668.27"/>
    <n v="502.54"/>
    <n v="6327180.3599999994"/>
    <n v="165.72999999999996"/>
    <n v="6327.1803599999994"/>
    <n v="4758048.72"/>
    <n v="4758.0487199999998"/>
    <n v="1569131.6399999997"/>
    <n v="0.75200143654510909"/>
    <n v="1569.1316399999996"/>
    <x v="1"/>
  </r>
  <r>
    <s v="C7036"/>
    <x v="0"/>
    <x v="122"/>
    <x v="2"/>
    <x v="1"/>
    <x v="1"/>
    <d v="2020-04-27T00:00:00"/>
    <n v="4"/>
    <n v="703659999"/>
    <d v="2020-05-14T00:00:00"/>
    <n v="17"/>
    <n v="7485"/>
    <n v="205.7"/>
    <n v="117.11"/>
    <n v="1539664.5"/>
    <n v="88.589999999999989"/>
    <n v="1539.6645000000001"/>
    <n v="876568.35"/>
    <n v="876.56835000000001"/>
    <n v="663096.15"/>
    <n v="0.56932425862907143"/>
    <n v="663.09615000000008"/>
    <x v="0"/>
  </r>
  <r>
    <s v="C3564"/>
    <x v="1"/>
    <x v="33"/>
    <x v="6"/>
    <x v="1"/>
    <x v="0"/>
    <d v="2020-04-24T00:00:00"/>
    <n v="4"/>
    <n v="356403195"/>
    <d v="2020-05-03T00:00:00"/>
    <n v="9"/>
    <n v="6480"/>
    <n v="81.73"/>
    <n v="56.67"/>
    <n v="529610.4"/>
    <n v="25.060000000000002"/>
    <n v="529.61040000000003"/>
    <n v="367221.60000000003"/>
    <n v="367.22160000000002"/>
    <n v="162388.79999999999"/>
    <n v="0.69338064358252782"/>
    <n v="162.38879999999997"/>
    <x v="0"/>
  </r>
  <r>
    <s v="C7658"/>
    <x v="0"/>
    <x v="96"/>
    <x v="2"/>
    <x v="0"/>
    <x v="0"/>
    <d v="2020-09-15T00:00:00"/>
    <n v="9"/>
    <n v="765843474"/>
    <d v="2020-10-21T00:00:00"/>
    <n v="36"/>
    <n v="8958"/>
    <n v="205.7"/>
    <n v="117.11"/>
    <n v="1842660.5999999999"/>
    <n v="88.589999999999989"/>
    <n v="1842.6605999999999"/>
    <n v="1049071.3799999999"/>
    <n v="1049.0713799999999"/>
    <n v="793589.22"/>
    <n v="0.56932425862907143"/>
    <n v="793.58921999999995"/>
    <x v="0"/>
  </r>
  <r>
    <s v="C6773"/>
    <x v="3"/>
    <x v="174"/>
    <x v="1"/>
    <x v="1"/>
    <x v="0"/>
    <d v="2020-06-15T00:00:00"/>
    <n v="6"/>
    <n v="677342164"/>
    <d v="2020-07-15T00:00:00"/>
    <n v="30"/>
    <n v="9453"/>
    <n v="421.89"/>
    <n v="364.69"/>
    <n v="3988126.17"/>
    <n v="57.199999999999989"/>
    <n v="3988.12617"/>
    <n v="3447414.57"/>
    <n v="3447.4145699999999"/>
    <n v="540711.60000000009"/>
    <n v="0.86441963544999878"/>
    <n v="540.71160000000009"/>
    <x v="0"/>
  </r>
  <r>
    <s v="C7065"/>
    <x v="1"/>
    <x v="123"/>
    <x v="11"/>
    <x v="0"/>
    <x v="2"/>
    <d v="2020-04-30T00:00:00"/>
    <n v="4"/>
    <n v="706573092"/>
    <d v="2020-05-15T00:00:00"/>
    <n v="15"/>
    <n v="9535"/>
    <n v="668.27"/>
    <n v="502.54"/>
    <n v="6371954.4500000002"/>
    <n v="165.72999999999996"/>
    <n v="6371.9544500000002"/>
    <n v="4791718.9000000004"/>
    <n v="4791.7189000000008"/>
    <n v="1580235.5499999998"/>
    <n v="0.75200143654510909"/>
    <n v="1580.2355499999999"/>
    <x v="0"/>
  </r>
  <r>
    <s v="C1895"/>
    <x v="5"/>
    <x v="15"/>
    <x v="2"/>
    <x v="0"/>
    <x v="0"/>
    <d v="2021-07-06T00:00:00"/>
    <n v="7"/>
    <n v="189522588"/>
    <d v="2021-08-01T00:00:00"/>
    <n v="26"/>
    <n v="2800"/>
    <n v="205.7"/>
    <n v="117.11"/>
    <n v="575960"/>
    <n v="88.589999999999989"/>
    <n v="575.96"/>
    <n v="327908"/>
    <n v="327.90800000000002"/>
    <n v="248052"/>
    <n v="0.56932425862907143"/>
    <n v="248.05199999999999"/>
    <x v="2"/>
  </r>
  <r>
    <s v="C1620"/>
    <x v="3"/>
    <x v="110"/>
    <x v="0"/>
    <x v="1"/>
    <x v="2"/>
    <d v="2020-03-26T00:00:00"/>
    <n v="3"/>
    <n v="162085092"/>
    <d v="2020-05-02T00:00:00"/>
    <n v="37"/>
    <n v="3435"/>
    <n v="152.58000000000001"/>
    <n v="97.44"/>
    <n v="524112.30000000005"/>
    <n v="55.140000000000015"/>
    <n v="524.1123"/>
    <n v="334706.39999999997"/>
    <n v="334.70639999999997"/>
    <n v="189405.90000000008"/>
    <n v="0.63861580810066843"/>
    <n v="189.40590000000009"/>
    <x v="0"/>
  </r>
  <r>
    <s v="C5752"/>
    <x v="0"/>
    <x v="116"/>
    <x v="2"/>
    <x v="1"/>
    <x v="0"/>
    <d v="2020-09-18T00:00:00"/>
    <n v="9"/>
    <n v="575233256"/>
    <d v="2020-11-05T00:00:00"/>
    <n v="48"/>
    <n v="3158"/>
    <n v="205.7"/>
    <n v="117.11"/>
    <n v="649600.6"/>
    <n v="88.589999999999989"/>
    <n v="649.60059999999999"/>
    <n v="369833.38"/>
    <n v="369.83337999999998"/>
    <n v="279767.21999999997"/>
    <n v="0.56932425862907143"/>
    <n v="279.76721999999995"/>
    <x v="0"/>
  </r>
  <r>
    <s v="C2891"/>
    <x v="1"/>
    <x v="135"/>
    <x v="9"/>
    <x v="0"/>
    <x v="3"/>
    <d v="2022-08-31T00:00:00"/>
    <n v="8"/>
    <n v="289170300"/>
    <d v="2022-09-11T00:00:00"/>
    <n v="11"/>
    <n v="773"/>
    <n v="109.28"/>
    <n v="35.840000000000003"/>
    <n v="84473.44"/>
    <n v="73.44"/>
    <n v="84.473439999999997"/>
    <n v="27704.320000000003"/>
    <n v="27.704320000000003"/>
    <n v="56769.119999999995"/>
    <n v="0.32796486090775995"/>
    <n v="56.769119999999994"/>
    <x v="1"/>
  </r>
  <r>
    <s v="C7914"/>
    <x v="0"/>
    <x v="162"/>
    <x v="10"/>
    <x v="0"/>
    <x v="1"/>
    <d v="2022-02-16T00:00:00"/>
    <n v="2"/>
    <n v="791445052"/>
    <d v="2022-02-19T00:00:00"/>
    <n v="3"/>
    <n v="5033"/>
    <n v="154.06"/>
    <n v="90.93"/>
    <n v="775383.98"/>
    <n v="63.129999999999995"/>
    <n v="775.38397999999995"/>
    <n v="457650.69000000006"/>
    <n v="457.65069000000005"/>
    <n v="317733.28999999992"/>
    <n v="0.59022458782292619"/>
    <n v="317.7332899999999"/>
    <x v="1"/>
  </r>
  <r>
    <s v="C5627"/>
    <x v="0"/>
    <x v="158"/>
    <x v="11"/>
    <x v="1"/>
    <x v="3"/>
    <d v="2021-03-19T00:00:00"/>
    <n v="3"/>
    <n v="562765491"/>
    <d v="2021-04-11T00:00:00"/>
    <n v="23"/>
    <n v="3669"/>
    <n v="668.27"/>
    <n v="502.54"/>
    <n v="2451882.63"/>
    <n v="165.72999999999996"/>
    <n v="2451.8826300000001"/>
    <n v="1843819.26"/>
    <n v="1843.81926"/>
    <n v="608063.36999999988"/>
    <n v="0.75200143654510898"/>
    <n v="608.06336999999985"/>
    <x v="2"/>
  </r>
  <r>
    <s v="C9084"/>
    <x v="5"/>
    <x v="121"/>
    <x v="9"/>
    <x v="0"/>
    <x v="2"/>
    <d v="2020-08-25T00:00:00"/>
    <n v="8"/>
    <n v="908471333"/>
    <d v="2020-09-16T00:00:00"/>
    <n v="22"/>
    <n v="5711"/>
    <n v="109.28"/>
    <n v="35.840000000000003"/>
    <n v="624098.07999999996"/>
    <n v="73.44"/>
    <n v="624.09807999999998"/>
    <n v="204682.24000000002"/>
    <n v="204.68224000000001"/>
    <n v="419415.83999999997"/>
    <n v="0.32796486090775989"/>
    <n v="419.41583999999995"/>
    <x v="0"/>
  </r>
  <r>
    <s v="C5958"/>
    <x v="2"/>
    <x v="171"/>
    <x v="5"/>
    <x v="1"/>
    <x v="0"/>
    <d v="2020-01-31T00:00:00"/>
    <n v="1"/>
    <n v="595835196"/>
    <d v="2020-03-12T00:00:00"/>
    <n v="41"/>
    <n v="9730"/>
    <n v="437.2"/>
    <n v="263.33"/>
    <n v="4253956"/>
    <n v="173.87"/>
    <n v="4253.9560000000001"/>
    <n v="2562200.9"/>
    <n v="2562.2008999999998"/>
    <n v="1691755.1"/>
    <n v="0.60231015553522405"/>
    <n v="1691.7551000000001"/>
    <x v="0"/>
  </r>
  <r>
    <s v="C1139"/>
    <x v="0"/>
    <x v="147"/>
    <x v="0"/>
    <x v="0"/>
    <x v="1"/>
    <d v="2020-06-03T00:00:00"/>
    <n v="6"/>
    <n v="113968408"/>
    <d v="2020-06-26T00:00:00"/>
    <n v="23"/>
    <n v="4639"/>
    <n v="152.58000000000001"/>
    <n v="97.44"/>
    <n v="707818.62000000011"/>
    <n v="55.140000000000015"/>
    <n v="707.81862000000012"/>
    <n v="452024.16"/>
    <n v="452.02415999999999"/>
    <n v="255794.46000000014"/>
    <n v="0.63861580810066843"/>
    <n v="255.79446000000013"/>
    <x v="0"/>
  </r>
  <r>
    <s v="C9222"/>
    <x v="3"/>
    <x v="106"/>
    <x v="6"/>
    <x v="0"/>
    <x v="0"/>
    <d v="2021-07-23T00:00:00"/>
    <n v="7"/>
    <n v="922294795"/>
    <d v="2021-09-11T00:00:00"/>
    <n v="50"/>
    <n v="6380"/>
    <n v="81.73"/>
    <n v="56.67"/>
    <n v="521437.4"/>
    <n v="25.060000000000002"/>
    <n v="521.43740000000003"/>
    <n v="361554.60000000003"/>
    <n v="361.55460000000005"/>
    <n v="159882.79999999999"/>
    <n v="0.69338064358252793"/>
    <n v="159.88279999999997"/>
    <x v="2"/>
  </r>
  <r>
    <s v="C5005"/>
    <x v="3"/>
    <x v="142"/>
    <x v="7"/>
    <x v="1"/>
    <x v="0"/>
    <d v="2020-11-29T00:00:00"/>
    <n v="11"/>
    <n v="500550687"/>
    <d v="2020-12-16T00:00:00"/>
    <n v="17"/>
    <n v="2926"/>
    <n v="9.33"/>
    <n v="6.92"/>
    <n v="27299.58"/>
    <n v="2.41"/>
    <n v="27.299580000000002"/>
    <n v="20247.919999999998"/>
    <n v="20.247919999999997"/>
    <n v="7051.6600000000035"/>
    <n v="0.74169346195069652"/>
    <n v="7.0516600000000036"/>
    <x v="0"/>
  </r>
  <r>
    <s v="C8987"/>
    <x v="3"/>
    <x v="107"/>
    <x v="1"/>
    <x v="1"/>
    <x v="1"/>
    <d v="2020-08-08T00:00:00"/>
    <n v="8"/>
    <n v="898784911"/>
    <d v="2020-08-15T00:00:00"/>
    <n v="7"/>
    <n v="9283"/>
    <n v="421.89"/>
    <n v="364.69"/>
    <n v="3916404.8699999996"/>
    <n v="57.199999999999989"/>
    <n v="3916.4048699999998"/>
    <n v="3385417.27"/>
    <n v="3385.4172699999999"/>
    <n v="530987.59999999963"/>
    <n v="0.86441963544999878"/>
    <n v="530.98759999999959"/>
    <x v="0"/>
  </r>
  <r>
    <s v="C1873"/>
    <x v="2"/>
    <x v="88"/>
    <x v="0"/>
    <x v="0"/>
    <x v="2"/>
    <d v="2020-04-18T00:00:00"/>
    <n v="4"/>
    <n v="187358796"/>
    <d v="2020-05-06T00:00:00"/>
    <n v="18"/>
    <n v="2486"/>
    <n v="152.58000000000001"/>
    <n v="97.44"/>
    <n v="379313.88"/>
    <n v="55.140000000000015"/>
    <n v="379.31387999999998"/>
    <n v="242235.84"/>
    <n v="242.23584"/>
    <n v="137078.04"/>
    <n v="0.63861580810066854"/>
    <n v="137.07804000000002"/>
    <x v="0"/>
  </r>
  <r>
    <s v="C2185"/>
    <x v="0"/>
    <x v="116"/>
    <x v="8"/>
    <x v="0"/>
    <x v="1"/>
    <d v="2020-04-29T00:00:00"/>
    <n v="4"/>
    <n v="218533360"/>
    <d v="2020-05-02T00:00:00"/>
    <n v="3"/>
    <n v="7733"/>
    <n v="651.21"/>
    <n v="524.96"/>
    <n v="5035806.9300000006"/>
    <n v="126.25"/>
    <n v="5035.8069300000006"/>
    <n v="4059515.68"/>
    <n v="4059.51568"/>
    <n v="976291.25000000047"/>
    <n v="0.80613012699436426"/>
    <n v="976.29125000000045"/>
    <x v="0"/>
  </r>
  <r>
    <s v="C1534"/>
    <x v="3"/>
    <x v="49"/>
    <x v="8"/>
    <x v="0"/>
    <x v="3"/>
    <d v="2020-07-27T00:00:00"/>
    <n v="7"/>
    <n v="153419196"/>
    <d v="2020-08-07T00:00:00"/>
    <n v="11"/>
    <n v="9004"/>
    <n v="651.21"/>
    <n v="524.96"/>
    <n v="5863494.8400000008"/>
    <n v="126.25"/>
    <n v="5863.4948400000012"/>
    <n v="4726739.8400000008"/>
    <n v="4726.7398400000011"/>
    <n v="1136755"/>
    <n v="0.80613012699436437"/>
    <n v="1136.7550000000001"/>
    <x v="0"/>
  </r>
  <r>
    <s v="C9632"/>
    <x v="5"/>
    <x v="57"/>
    <x v="7"/>
    <x v="1"/>
    <x v="1"/>
    <d v="2020-08-12T00:00:00"/>
    <n v="8"/>
    <n v="963215005"/>
    <d v="2020-08-21T00:00:00"/>
    <n v="9"/>
    <n v="5580"/>
    <n v="9.33"/>
    <n v="6.92"/>
    <n v="52061.4"/>
    <n v="2.41"/>
    <n v="52.061399999999999"/>
    <n v="38613.599999999999"/>
    <n v="38.613599999999998"/>
    <n v="13447.800000000003"/>
    <n v="0.74169346195069663"/>
    <n v="13.447800000000003"/>
    <x v="0"/>
  </r>
  <r>
    <s v="C1698"/>
    <x v="1"/>
    <x v="33"/>
    <x v="10"/>
    <x v="0"/>
    <x v="1"/>
    <d v="2020-09-14T00:00:00"/>
    <n v="9"/>
    <n v="169844615"/>
    <d v="2020-10-19T00:00:00"/>
    <n v="35"/>
    <n v="9651"/>
    <n v="154.06"/>
    <n v="90.93"/>
    <n v="1486833.06"/>
    <n v="63.129999999999995"/>
    <n v="1486.8330600000002"/>
    <n v="877565.43"/>
    <n v="877.56543000000011"/>
    <n v="609267.63"/>
    <n v="0.59022458782292619"/>
    <n v="609.26763000000005"/>
    <x v="0"/>
  </r>
  <r>
    <s v="C3155"/>
    <x v="0"/>
    <x v="109"/>
    <x v="6"/>
    <x v="1"/>
    <x v="1"/>
    <d v="2021-06-26T00:00:00"/>
    <n v="6"/>
    <n v="315544354"/>
    <d v="2021-08-04T00:00:00"/>
    <n v="39"/>
    <n v="5441"/>
    <n v="81.73"/>
    <n v="56.67"/>
    <n v="444692.93"/>
    <n v="25.060000000000002"/>
    <n v="444.69292999999999"/>
    <n v="308341.47000000003"/>
    <n v="308.34147000000002"/>
    <n v="136351.45999999996"/>
    <n v="0.69338064358252793"/>
    <n v="136.35145999999997"/>
    <x v="2"/>
  </r>
  <r>
    <s v="C4128"/>
    <x v="3"/>
    <x v="84"/>
    <x v="10"/>
    <x v="0"/>
    <x v="0"/>
    <d v="2022-07-26T00:00:00"/>
    <n v="7"/>
    <n v="412863051"/>
    <d v="2022-08-05T00:00:00"/>
    <n v="10"/>
    <n v="4206"/>
    <n v="154.06"/>
    <n v="90.93"/>
    <n v="647976.36"/>
    <n v="63.129999999999995"/>
    <n v="647.97636"/>
    <n v="382451.58"/>
    <n v="382.45158000000004"/>
    <n v="265524.77999999997"/>
    <n v="0.59022458782292619"/>
    <n v="265.52477999999996"/>
    <x v="1"/>
  </r>
  <r>
    <s v="C8946"/>
    <x v="5"/>
    <x v="72"/>
    <x v="7"/>
    <x v="0"/>
    <x v="1"/>
    <d v="2021-02-10T00:00:00"/>
    <n v="2"/>
    <n v="894662034"/>
    <d v="2021-02-13T00:00:00"/>
    <n v="3"/>
    <n v="9232"/>
    <n v="9.33"/>
    <n v="6.92"/>
    <n v="86134.56"/>
    <n v="2.41"/>
    <n v="86.134559999999993"/>
    <n v="63885.440000000002"/>
    <n v="63.885440000000003"/>
    <n v="22249.119999999995"/>
    <n v="0.74169346195069674"/>
    <n v="22.249119999999994"/>
    <x v="2"/>
  </r>
  <r>
    <s v="C4641"/>
    <x v="3"/>
    <x v="86"/>
    <x v="6"/>
    <x v="0"/>
    <x v="0"/>
    <d v="2021-10-31T00:00:00"/>
    <n v="10"/>
    <n v="464115130"/>
    <d v="2021-11-09T00:00:00"/>
    <n v="9"/>
    <n v="836"/>
    <n v="81.73"/>
    <n v="56.67"/>
    <n v="68326.28"/>
    <n v="25.060000000000002"/>
    <n v="68.326279999999997"/>
    <n v="47376.12"/>
    <n v="47.37612"/>
    <n v="20950.159999999996"/>
    <n v="0.69338064358252782"/>
    <n v="20.950159999999997"/>
    <x v="2"/>
  </r>
  <r>
    <s v="C1447"/>
    <x v="0"/>
    <x v="172"/>
    <x v="4"/>
    <x v="1"/>
    <x v="2"/>
    <d v="2021-04-04T00:00:00"/>
    <n v="4"/>
    <n v="144708669"/>
    <d v="2021-05-05T00:00:00"/>
    <n v="31"/>
    <n v="1366"/>
    <n v="47.45"/>
    <n v="31.79"/>
    <n v="64816.700000000004"/>
    <n v="15.660000000000004"/>
    <n v="64.816699999999997"/>
    <n v="43425.14"/>
    <n v="43.425139999999999"/>
    <n v="21391.560000000005"/>
    <n v="0.66996838777660694"/>
    <n v="21.391560000000005"/>
    <x v="2"/>
  </r>
  <r>
    <s v="C1302"/>
    <x v="2"/>
    <x v="171"/>
    <x v="7"/>
    <x v="0"/>
    <x v="3"/>
    <d v="2020-08-11T00:00:00"/>
    <n v="8"/>
    <n v="130241477"/>
    <d v="2020-08-23T00:00:00"/>
    <n v="12"/>
    <n v="202"/>
    <n v="9.33"/>
    <n v="6.92"/>
    <n v="1884.66"/>
    <n v="2.41"/>
    <n v="1.88466"/>
    <n v="1397.84"/>
    <n v="1.39784"/>
    <n v="486.82000000000016"/>
    <n v="0.74169346195069663"/>
    <n v="0.48682000000000014"/>
    <x v="0"/>
  </r>
  <r>
    <s v="C2348"/>
    <x v="5"/>
    <x v="31"/>
    <x v="2"/>
    <x v="0"/>
    <x v="0"/>
    <d v="2021-07-10T00:00:00"/>
    <n v="7"/>
    <n v="234824883"/>
    <d v="2021-07-19T00:00:00"/>
    <n v="9"/>
    <n v="8756"/>
    <n v="205.7"/>
    <n v="117.11"/>
    <n v="1801109.2"/>
    <n v="88.589999999999989"/>
    <n v="1801.1091999999999"/>
    <n v="1025415.16"/>
    <n v="1025.41516"/>
    <n v="775694.03999999992"/>
    <n v="0.56932425862907154"/>
    <n v="775.69403999999997"/>
    <x v="2"/>
  </r>
  <r>
    <s v="C3428"/>
    <x v="5"/>
    <x v="13"/>
    <x v="2"/>
    <x v="0"/>
    <x v="1"/>
    <d v="2021-09-24T00:00:00"/>
    <n v="9"/>
    <n v="342882716"/>
    <d v="2021-10-09T00:00:00"/>
    <n v="15"/>
    <n v="5470"/>
    <n v="205.7"/>
    <n v="117.11"/>
    <n v="1125179"/>
    <n v="88.589999999999989"/>
    <n v="1125.1790000000001"/>
    <n v="640591.69999999995"/>
    <n v="640.59169999999995"/>
    <n v="484587.30000000005"/>
    <n v="0.56932425862907132"/>
    <n v="484.58730000000003"/>
    <x v="2"/>
  </r>
  <r>
    <s v="C8591"/>
    <x v="0"/>
    <x v="85"/>
    <x v="11"/>
    <x v="0"/>
    <x v="2"/>
    <d v="2022-03-28T00:00:00"/>
    <n v="3"/>
    <n v="859151303"/>
    <d v="2022-05-06T00:00:00"/>
    <n v="39"/>
    <n v="818"/>
    <n v="668.27"/>
    <n v="502.54"/>
    <n v="546644.86"/>
    <n v="165.72999999999996"/>
    <n v="546.64485999999999"/>
    <n v="411077.72000000003"/>
    <n v="411.07772000000006"/>
    <n v="135567.13999999996"/>
    <n v="0.75200143654510909"/>
    <n v="135.56713999999997"/>
    <x v="1"/>
  </r>
  <r>
    <s v="C4586"/>
    <x v="4"/>
    <x v="99"/>
    <x v="1"/>
    <x v="0"/>
    <x v="0"/>
    <d v="2020-02-26T00:00:00"/>
    <n v="2"/>
    <n v="458679473"/>
    <d v="2020-03-22T00:00:00"/>
    <n v="25"/>
    <n v="2304"/>
    <n v="421.89"/>
    <n v="364.69"/>
    <n v="972034.55999999994"/>
    <n v="57.199999999999989"/>
    <n v="972.03455999999994"/>
    <n v="840245.76000000001"/>
    <n v="840.24576000000002"/>
    <n v="131788.79999999993"/>
    <n v="0.86441963544999889"/>
    <n v="131.78879999999992"/>
    <x v="0"/>
  </r>
  <r>
    <s v="C1368"/>
    <x v="2"/>
    <x v="144"/>
    <x v="0"/>
    <x v="1"/>
    <x v="0"/>
    <d v="2021-07-30T00:00:00"/>
    <n v="7"/>
    <n v="136828553"/>
    <d v="2021-09-02T00:00:00"/>
    <n v="34"/>
    <n v="9464"/>
    <n v="152.58000000000001"/>
    <n v="97.44"/>
    <n v="1444017.12"/>
    <n v="55.140000000000015"/>
    <n v="1444.0171200000002"/>
    <n v="922172.16"/>
    <n v="922.17216000000008"/>
    <n v="521844.96000000008"/>
    <n v="0.63861580810066843"/>
    <n v="521.84496000000013"/>
    <x v="2"/>
  </r>
  <r>
    <s v="C9592"/>
    <x v="0"/>
    <x v="113"/>
    <x v="3"/>
    <x v="1"/>
    <x v="1"/>
    <d v="2020-02-19T00:00:00"/>
    <n v="2"/>
    <n v="959272372"/>
    <d v="2020-03-01T00:00:00"/>
    <n v="11"/>
    <n v="8867"/>
    <n v="255.28"/>
    <n v="159.41999999999999"/>
    <n v="2263567.7600000002"/>
    <n v="95.860000000000014"/>
    <n v="2263.5677600000004"/>
    <n v="1413577.14"/>
    <n v="1413.5771399999999"/>
    <n v="849990.62000000034"/>
    <n v="0.624490755249138"/>
    <n v="849.99062000000038"/>
    <x v="0"/>
  </r>
  <r>
    <s v="C9119"/>
    <x v="3"/>
    <x v="149"/>
    <x v="2"/>
    <x v="0"/>
    <x v="2"/>
    <d v="2021-04-18T00:00:00"/>
    <n v="4"/>
    <n v="911997258"/>
    <d v="2021-05-07T00:00:00"/>
    <n v="19"/>
    <n v="9110"/>
    <n v="205.7"/>
    <n v="117.11"/>
    <n v="1873927"/>
    <n v="88.589999999999989"/>
    <n v="1873.9269999999999"/>
    <n v="1066872.1000000001"/>
    <n v="1066.8721"/>
    <n v="807054.89999999991"/>
    <n v="0.56932425862907154"/>
    <n v="807.05489999999986"/>
    <x v="2"/>
  </r>
  <r>
    <s v="C7513"/>
    <x v="5"/>
    <x v="13"/>
    <x v="10"/>
    <x v="0"/>
    <x v="0"/>
    <d v="2020-12-04T00:00:00"/>
    <n v="12"/>
    <n v="751302039"/>
    <d v="2020-12-10T00:00:00"/>
    <n v="6"/>
    <n v="5824"/>
    <n v="154.06"/>
    <n v="90.93"/>
    <n v="897245.44000000006"/>
    <n v="63.129999999999995"/>
    <n v="897.24544000000003"/>
    <n v="529576.32000000007"/>
    <n v="529.57632000000001"/>
    <n v="367669.12"/>
    <n v="0.59022458782292608"/>
    <n v="367.66912000000002"/>
    <x v="0"/>
  </r>
  <r>
    <s v="C8537"/>
    <x v="1"/>
    <x v="59"/>
    <x v="0"/>
    <x v="1"/>
    <x v="2"/>
    <d v="2021-01-02T00:00:00"/>
    <n v="1"/>
    <n v="853798043"/>
    <d v="2021-02-05T00:00:00"/>
    <n v="34"/>
    <n v="6669"/>
    <n v="152.58000000000001"/>
    <n v="97.44"/>
    <n v="1017556.0200000001"/>
    <n v="55.140000000000015"/>
    <n v="1017.5560200000001"/>
    <n v="649827.36"/>
    <n v="649.82736"/>
    <n v="367728.66000000015"/>
    <n v="0.63861580810066843"/>
    <n v="367.72866000000016"/>
    <x v="2"/>
  </r>
  <r>
    <s v="C7664"/>
    <x v="3"/>
    <x v="98"/>
    <x v="1"/>
    <x v="1"/>
    <x v="0"/>
    <d v="2022-06-29T00:00:00"/>
    <n v="6"/>
    <n v="766409099"/>
    <d v="2022-07-03T00:00:00"/>
    <n v="4"/>
    <n v="6338"/>
    <n v="421.89"/>
    <n v="364.69"/>
    <n v="2673938.8199999998"/>
    <n v="57.199999999999989"/>
    <n v="2673.9388199999999"/>
    <n v="2311405.2200000002"/>
    <n v="2311.4052200000001"/>
    <n v="362533.59999999963"/>
    <n v="0.86441963544999889"/>
    <n v="362.53359999999964"/>
    <x v="1"/>
  </r>
  <r>
    <s v="C5563"/>
    <x v="1"/>
    <x v="54"/>
    <x v="7"/>
    <x v="1"/>
    <x v="2"/>
    <d v="2021-01-10T00:00:00"/>
    <n v="1"/>
    <n v="556371533"/>
    <d v="2021-02-09T00:00:00"/>
    <n v="30"/>
    <n v="1555"/>
    <n v="9.33"/>
    <n v="6.92"/>
    <n v="14508.15"/>
    <n v="2.41"/>
    <n v="14.508149999999999"/>
    <n v="10760.6"/>
    <n v="10.7606"/>
    <n v="3747.5499999999993"/>
    <n v="0.74169346195069674"/>
    <n v="3.7475499999999995"/>
    <x v="2"/>
  </r>
  <r>
    <s v="C3612"/>
    <x v="3"/>
    <x v="103"/>
    <x v="3"/>
    <x v="1"/>
    <x v="2"/>
    <d v="2022-08-29T00:00:00"/>
    <n v="8"/>
    <n v="361234176"/>
    <d v="2022-09-11T00:00:00"/>
    <n v="13"/>
    <n v="6075"/>
    <n v="255.28"/>
    <n v="159.41999999999999"/>
    <n v="1550826"/>
    <n v="95.860000000000014"/>
    <n v="1550.826"/>
    <n v="968476.49999999988"/>
    <n v="968.47649999999987"/>
    <n v="582349.50000000012"/>
    <n v="0.62449075524913811"/>
    <n v="582.34950000000015"/>
    <x v="1"/>
  </r>
  <r>
    <s v="C8388"/>
    <x v="0"/>
    <x v="85"/>
    <x v="7"/>
    <x v="1"/>
    <x v="2"/>
    <d v="2022-05-27T00:00:00"/>
    <n v="5"/>
    <n v="838858354"/>
    <d v="2022-06-16T00:00:00"/>
    <n v="20"/>
    <n v="5683"/>
    <n v="9.33"/>
    <n v="6.92"/>
    <n v="53022.39"/>
    <n v="2.41"/>
    <n v="53.022390000000001"/>
    <n v="39326.36"/>
    <n v="39.326360000000001"/>
    <n v="13696.029999999999"/>
    <n v="0.74169346195069663"/>
    <n v="13.696029999999999"/>
    <x v="1"/>
  </r>
  <r>
    <s v="C9174"/>
    <x v="5"/>
    <x v="29"/>
    <x v="4"/>
    <x v="0"/>
    <x v="1"/>
    <d v="2022-10-26T00:00:00"/>
    <n v="10"/>
    <n v="917417895"/>
    <d v="2022-10-28T00:00:00"/>
    <n v="2"/>
    <n v="3197"/>
    <n v="47.45"/>
    <n v="31.79"/>
    <n v="151697.65000000002"/>
    <n v="15.660000000000004"/>
    <n v="151.69765000000001"/>
    <n v="101632.62999999999"/>
    <n v="101.63262999999999"/>
    <n v="50065.020000000033"/>
    <n v="0.66996838777660683"/>
    <n v="50.065020000000032"/>
    <x v="1"/>
  </r>
  <r>
    <s v="C9453"/>
    <x v="5"/>
    <x v="124"/>
    <x v="1"/>
    <x v="0"/>
    <x v="2"/>
    <d v="2021-02-28T00:00:00"/>
    <n v="2"/>
    <n v="945399129"/>
    <d v="2021-03-29T00:00:00"/>
    <n v="29"/>
    <n v="3466"/>
    <n v="421.89"/>
    <n v="364.69"/>
    <n v="1462270.74"/>
    <n v="57.199999999999989"/>
    <n v="1462.2707399999999"/>
    <n v="1264015.54"/>
    <n v="1264.0155400000001"/>
    <n v="198255.19999999995"/>
    <n v="0.86441963544999889"/>
    <n v="198.25519999999995"/>
    <x v="2"/>
  </r>
  <r>
    <s v="C4416"/>
    <x v="2"/>
    <x v="79"/>
    <x v="1"/>
    <x v="0"/>
    <x v="3"/>
    <d v="2022-03-23T00:00:00"/>
    <n v="3"/>
    <n v="441600883"/>
    <d v="2022-03-27T00:00:00"/>
    <n v="4"/>
    <n v="8369"/>
    <n v="421.89"/>
    <n v="364.69"/>
    <n v="3530797.4099999997"/>
    <n v="57.199999999999989"/>
    <n v="3530.7974099999997"/>
    <n v="3052090.61"/>
    <n v="3052.0906099999997"/>
    <n v="478706.79999999981"/>
    <n v="0.86441963544999878"/>
    <n v="478.70679999999982"/>
    <x v="1"/>
  </r>
  <r>
    <s v="C3451"/>
    <x v="2"/>
    <x v="156"/>
    <x v="10"/>
    <x v="1"/>
    <x v="0"/>
    <d v="2022-08-20T00:00:00"/>
    <n v="8"/>
    <n v="345134484"/>
    <d v="2022-10-07T00:00:00"/>
    <n v="48"/>
    <n v="1818"/>
    <n v="154.06"/>
    <n v="90.93"/>
    <n v="280081.08"/>
    <n v="63.129999999999995"/>
    <n v="280.08108000000004"/>
    <n v="165310.74000000002"/>
    <n v="165.31074000000001"/>
    <n v="114770.34"/>
    <n v="0.59022458782292608"/>
    <n v="114.77033999999999"/>
    <x v="1"/>
  </r>
  <r>
    <s v="C7654"/>
    <x v="0"/>
    <x v="71"/>
    <x v="1"/>
    <x v="0"/>
    <x v="0"/>
    <d v="2020-11-04T00:00:00"/>
    <n v="11"/>
    <n v="765423762"/>
    <d v="2020-11-18T00:00:00"/>
    <n v="14"/>
    <n v="4756"/>
    <n v="421.89"/>
    <n v="364.69"/>
    <n v="2006508.8399999999"/>
    <n v="57.199999999999989"/>
    <n v="2006.50884"/>
    <n v="1734465.64"/>
    <n v="1734.4656399999999"/>
    <n v="272043.19999999995"/>
    <n v="0.86441963544999878"/>
    <n v="272.04319999999996"/>
    <x v="0"/>
  </r>
  <r>
    <s v="C5322"/>
    <x v="5"/>
    <x v="138"/>
    <x v="3"/>
    <x v="0"/>
    <x v="2"/>
    <d v="2021-06-06T00:00:00"/>
    <n v="6"/>
    <n v="532205045"/>
    <d v="2021-07-01T00:00:00"/>
    <n v="25"/>
    <n v="154"/>
    <n v="255.28"/>
    <n v="159.41999999999999"/>
    <n v="39313.120000000003"/>
    <n v="95.860000000000014"/>
    <n v="39.313120000000005"/>
    <n v="24550.679999999997"/>
    <n v="24.550679999999996"/>
    <n v="14762.440000000006"/>
    <n v="0.624490755249138"/>
    <n v="14.762440000000005"/>
    <x v="2"/>
  </r>
  <r>
    <s v="C5257"/>
    <x v="3"/>
    <x v="163"/>
    <x v="10"/>
    <x v="1"/>
    <x v="0"/>
    <d v="2021-06-10T00:00:00"/>
    <n v="6"/>
    <n v="525751435"/>
    <d v="2021-07-05T00:00:00"/>
    <n v="25"/>
    <n v="388"/>
    <n v="154.06"/>
    <n v="90.93"/>
    <n v="59775.28"/>
    <n v="63.129999999999995"/>
    <n v="59.775280000000002"/>
    <n v="35280.840000000004"/>
    <n v="35.280840000000005"/>
    <n v="24494.439999999995"/>
    <n v="0.59022458782292619"/>
    <n v="24.494439999999994"/>
    <x v="2"/>
  </r>
  <r>
    <s v="C5635"/>
    <x v="3"/>
    <x v="112"/>
    <x v="10"/>
    <x v="1"/>
    <x v="3"/>
    <d v="2022-01-08T00:00:00"/>
    <n v="1"/>
    <n v="563551700"/>
    <d v="2022-02-24T00:00:00"/>
    <n v="47"/>
    <n v="6326"/>
    <n v="154.06"/>
    <n v="90.93"/>
    <n v="974583.56"/>
    <n v="63.129999999999995"/>
    <n v="974.58356000000003"/>
    <n v="575223.18000000005"/>
    <n v="575.22318000000007"/>
    <n v="399360.38"/>
    <n v="0.59022458782292619"/>
    <n v="399.36038000000002"/>
    <x v="1"/>
  </r>
  <r>
    <s v="C3261"/>
    <x v="0"/>
    <x v="96"/>
    <x v="1"/>
    <x v="1"/>
    <x v="1"/>
    <d v="2022-05-14T00:00:00"/>
    <n v="5"/>
    <n v="326138007"/>
    <d v="2022-06-04T00:00:00"/>
    <n v="21"/>
    <n v="339"/>
    <n v="421.89"/>
    <n v="364.69"/>
    <n v="143020.71"/>
    <n v="57.199999999999989"/>
    <n v="143.02070999999998"/>
    <n v="123629.91"/>
    <n v="123.62991000000001"/>
    <n v="19390.799999999988"/>
    <n v="0.864419635449999"/>
    <n v="19.390799999999988"/>
    <x v="1"/>
  </r>
  <r>
    <s v="C7338"/>
    <x v="0"/>
    <x v="162"/>
    <x v="8"/>
    <x v="0"/>
    <x v="0"/>
    <d v="2021-05-29T00:00:00"/>
    <n v="5"/>
    <n v="733834207"/>
    <d v="2021-06-09T00:00:00"/>
    <n v="11"/>
    <n v="6704"/>
    <n v="651.21"/>
    <n v="524.96"/>
    <n v="4365711.84"/>
    <n v="126.25"/>
    <n v="4365.7118399999999"/>
    <n v="3519331.8400000003"/>
    <n v="3519.3318400000003"/>
    <n v="846379.99999999953"/>
    <n v="0.80613012699436437"/>
    <n v="846.37999999999954"/>
    <x v="2"/>
  </r>
  <r>
    <s v="C5649"/>
    <x v="5"/>
    <x v="179"/>
    <x v="11"/>
    <x v="1"/>
    <x v="0"/>
    <d v="2020-05-12T00:00:00"/>
    <n v="5"/>
    <n v="564926707"/>
    <d v="2020-05-19T00:00:00"/>
    <n v="7"/>
    <n v="3221"/>
    <n v="668.27"/>
    <n v="502.54"/>
    <n v="2152497.67"/>
    <n v="165.72999999999996"/>
    <n v="2152.4976699999997"/>
    <n v="1618681.34"/>
    <n v="1618.6813400000001"/>
    <n v="533816.32999999984"/>
    <n v="0.75200143654510909"/>
    <n v="533.81632999999988"/>
    <x v="0"/>
  </r>
  <r>
    <s v="C1116"/>
    <x v="0"/>
    <x v="60"/>
    <x v="9"/>
    <x v="0"/>
    <x v="0"/>
    <d v="2021-04-19T00:00:00"/>
    <n v="4"/>
    <n v="111651837"/>
    <d v="2021-05-25T00:00:00"/>
    <n v="36"/>
    <n v="9115"/>
    <n v="109.28"/>
    <n v="35.840000000000003"/>
    <n v="996087.2"/>
    <n v="73.44"/>
    <n v="996.08719999999994"/>
    <n v="326681.60000000003"/>
    <n v="326.68160000000006"/>
    <n v="669405.59999999986"/>
    <n v="0.32796486090775995"/>
    <n v="669.40559999999982"/>
    <x v="2"/>
  </r>
  <r>
    <s v="C6365"/>
    <x v="5"/>
    <x v="124"/>
    <x v="10"/>
    <x v="1"/>
    <x v="2"/>
    <d v="2022-05-28T00:00:00"/>
    <n v="5"/>
    <n v="636558425"/>
    <d v="2022-06-08T00:00:00"/>
    <n v="11"/>
    <n v="639"/>
    <n v="154.06"/>
    <n v="90.93"/>
    <n v="98444.34"/>
    <n v="63.129999999999995"/>
    <n v="98.444339999999997"/>
    <n v="58104.270000000004"/>
    <n v="58.104270000000007"/>
    <n v="40340.069999999992"/>
    <n v="0.59022458782292619"/>
    <n v="40.34006999999999"/>
    <x v="1"/>
  </r>
  <r>
    <s v="C3225"/>
    <x v="5"/>
    <x v="82"/>
    <x v="0"/>
    <x v="0"/>
    <x v="1"/>
    <d v="2022-04-09T00:00:00"/>
    <n v="4"/>
    <n v="322507798"/>
    <d v="2022-04-21T00:00:00"/>
    <n v="12"/>
    <n v="6079"/>
    <n v="152.58000000000001"/>
    <n v="97.44"/>
    <n v="927533.82000000007"/>
    <n v="55.140000000000015"/>
    <n v="927.53382000000011"/>
    <n v="592337.76"/>
    <n v="592.33776"/>
    <n v="335196.06000000006"/>
    <n v="0.63861580810066843"/>
    <n v="335.19606000000005"/>
    <x v="1"/>
  </r>
  <r>
    <s v="C1226"/>
    <x v="5"/>
    <x v="91"/>
    <x v="9"/>
    <x v="0"/>
    <x v="1"/>
    <d v="2021-04-25T00:00:00"/>
    <n v="4"/>
    <n v="122673785"/>
    <d v="2021-04-29T00:00:00"/>
    <n v="4"/>
    <n v="754"/>
    <n v="109.28"/>
    <n v="35.840000000000003"/>
    <n v="82397.119999999995"/>
    <n v="73.44"/>
    <n v="82.397120000000001"/>
    <n v="27023.360000000004"/>
    <n v="27.023360000000004"/>
    <n v="55373.759999999995"/>
    <n v="0.32796486090775995"/>
    <n v="55.373759999999997"/>
    <x v="2"/>
  </r>
  <r>
    <s v="C6105"/>
    <x v="0"/>
    <x v="80"/>
    <x v="10"/>
    <x v="0"/>
    <x v="2"/>
    <d v="2020-05-12T00:00:00"/>
    <n v="5"/>
    <n v="610542714"/>
    <d v="2020-05-29T00:00:00"/>
    <n v="17"/>
    <n v="2012"/>
    <n v="154.06"/>
    <n v="90.93"/>
    <n v="309968.72000000003"/>
    <n v="63.129999999999995"/>
    <n v="309.96872000000002"/>
    <n v="182951.16"/>
    <n v="182.95116000000002"/>
    <n v="127017.56000000003"/>
    <n v="0.59022458782292619"/>
    <n v="127.01756000000003"/>
    <x v="0"/>
  </r>
  <r>
    <s v="C6299"/>
    <x v="3"/>
    <x v="166"/>
    <x v="3"/>
    <x v="1"/>
    <x v="3"/>
    <d v="2022-01-23T00:00:00"/>
    <n v="1"/>
    <n v="629913413"/>
    <d v="2022-02-09T00:00:00"/>
    <n v="17"/>
    <n v="4232"/>
    <n v="255.28"/>
    <n v="159.41999999999999"/>
    <n v="1080344.96"/>
    <n v="95.860000000000014"/>
    <n v="1080.3449599999999"/>
    <n v="674665.44"/>
    <n v="674.66543999999999"/>
    <n v="405679.52"/>
    <n v="0.62449075524913822"/>
    <n v="405.67952000000002"/>
    <x v="1"/>
  </r>
  <r>
    <s v="C4448"/>
    <x v="3"/>
    <x v="40"/>
    <x v="9"/>
    <x v="1"/>
    <x v="1"/>
    <d v="2020-11-24T00:00:00"/>
    <n v="11"/>
    <n v="444897210"/>
    <d v="2021-01-01T00:00:00"/>
    <n v="38"/>
    <n v="3826"/>
    <n v="109.28"/>
    <n v="35.840000000000003"/>
    <n v="418105.28"/>
    <n v="73.44"/>
    <n v="418.10528000000005"/>
    <n v="137123.84000000003"/>
    <n v="137.12384000000003"/>
    <n v="280981.44"/>
    <n v="0.32796486090775989"/>
    <n v="280.98144000000002"/>
    <x v="0"/>
  </r>
  <r>
    <s v="C3899"/>
    <x v="1"/>
    <x v="118"/>
    <x v="0"/>
    <x v="0"/>
    <x v="1"/>
    <d v="2021-10-03T00:00:00"/>
    <n v="10"/>
    <n v="389917933"/>
    <d v="2021-11-18T00:00:00"/>
    <n v="46"/>
    <n v="4236"/>
    <n v="152.58000000000001"/>
    <n v="97.44"/>
    <n v="646328.88"/>
    <n v="55.140000000000015"/>
    <n v="646.32888000000003"/>
    <n v="412755.83999999997"/>
    <n v="412.75583999999998"/>
    <n v="233573.04000000004"/>
    <n v="0.63861580810066843"/>
    <n v="233.57304000000005"/>
    <x v="2"/>
  </r>
  <r>
    <s v="C4197"/>
    <x v="3"/>
    <x v="134"/>
    <x v="5"/>
    <x v="1"/>
    <x v="1"/>
    <d v="2021-05-07T00:00:00"/>
    <n v="5"/>
    <n v="419711911"/>
    <d v="2021-06-01T00:00:00"/>
    <n v="25"/>
    <n v="936"/>
    <n v="437.2"/>
    <n v="263.33"/>
    <n v="409219.2"/>
    <n v="173.87"/>
    <n v="409.2192"/>
    <n v="246476.87999999998"/>
    <n v="246.47687999999997"/>
    <n v="162742.32000000004"/>
    <n v="0.60231015553522405"/>
    <n v="162.74232000000003"/>
    <x v="2"/>
  </r>
  <r>
    <s v="C5593"/>
    <x v="3"/>
    <x v="92"/>
    <x v="9"/>
    <x v="0"/>
    <x v="3"/>
    <d v="2021-01-27T00:00:00"/>
    <n v="1"/>
    <n v="559327971"/>
    <d v="2021-03-15T00:00:00"/>
    <n v="47"/>
    <n v="6431"/>
    <n v="109.28"/>
    <n v="35.840000000000003"/>
    <n v="702779.68"/>
    <n v="73.44"/>
    <n v="702.7796800000001"/>
    <n v="230487.04000000001"/>
    <n v="230.48704000000001"/>
    <n v="472292.64"/>
    <n v="0.32796486090775984"/>
    <n v="472.29264000000001"/>
    <x v="2"/>
  </r>
  <r>
    <s v="C4541"/>
    <x v="0"/>
    <x v="69"/>
    <x v="8"/>
    <x v="1"/>
    <x v="1"/>
    <d v="2022-09-29T00:00:00"/>
    <n v="9"/>
    <n v="454127442"/>
    <d v="2022-11-12T00:00:00"/>
    <n v="44"/>
    <n v="5257"/>
    <n v="651.21"/>
    <n v="524.96"/>
    <n v="3423410.97"/>
    <n v="126.25"/>
    <n v="3423.4109700000004"/>
    <n v="2759714.72"/>
    <n v="2759.7147200000004"/>
    <n v="663696.25"/>
    <n v="0.80613012699436437"/>
    <n v="663.69624999999996"/>
    <x v="1"/>
  </r>
  <r>
    <s v="C7197"/>
    <x v="1"/>
    <x v="68"/>
    <x v="2"/>
    <x v="1"/>
    <x v="0"/>
    <d v="2021-06-01T00:00:00"/>
    <n v="6"/>
    <n v="719784152"/>
    <d v="2021-07-11T00:00:00"/>
    <n v="40"/>
    <n v="8981"/>
    <n v="205.7"/>
    <n v="117.11"/>
    <n v="1847391.7"/>
    <n v="88.589999999999989"/>
    <n v="1847.3916999999999"/>
    <n v="1051764.9099999999"/>
    <n v="1051.7649099999999"/>
    <n v="795626.79"/>
    <n v="0.56932425862907143"/>
    <n v="795.62679000000003"/>
    <x v="2"/>
  </r>
  <r>
    <s v="C6922"/>
    <x v="5"/>
    <x v="26"/>
    <x v="10"/>
    <x v="1"/>
    <x v="1"/>
    <d v="2021-02-16T00:00:00"/>
    <n v="2"/>
    <n v="692284429"/>
    <d v="2021-03-07T00:00:00"/>
    <n v="19"/>
    <n v="1201"/>
    <n v="154.06"/>
    <n v="90.93"/>
    <n v="185026.06"/>
    <n v="63.129999999999995"/>
    <n v="185.02606"/>
    <n v="109206.93000000001"/>
    <n v="109.20693000000001"/>
    <n v="75819.12999999999"/>
    <n v="0.59022458782292619"/>
    <n v="75.819129999999987"/>
    <x v="2"/>
  </r>
  <r>
    <s v="C6779"/>
    <x v="3"/>
    <x v="170"/>
    <x v="0"/>
    <x v="0"/>
    <x v="3"/>
    <d v="2022-01-12T00:00:00"/>
    <n v="1"/>
    <n v="677927100"/>
    <d v="2022-01-18T00:00:00"/>
    <n v="6"/>
    <n v="2549"/>
    <n v="152.58000000000001"/>
    <n v="97.44"/>
    <n v="388926.42000000004"/>
    <n v="55.140000000000015"/>
    <n v="388.92642000000006"/>
    <n v="248374.56"/>
    <n v="248.37456"/>
    <n v="140551.86000000004"/>
    <n v="0.63861580810066843"/>
    <n v="140.55186000000003"/>
    <x v="1"/>
  </r>
  <r>
    <s v="C6033"/>
    <x v="3"/>
    <x v="89"/>
    <x v="2"/>
    <x v="1"/>
    <x v="3"/>
    <d v="2021-10-27T00:00:00"/>
    <n v="10"/>
    <n v="603323495"/>
    <d v="2021-12-06T00:00:00"/>
    <n v="40"/>
    <n v="5684"/>
    <n v="205.7"/>
    <n v="117.11"/>
    <n v="1169198.8"/>
    <n v="88.589999999999989"/>
    <n v="1169.1988000000001"/>
    <n v="665653.24"/>
    <n v="665.65323999999998"/>
    <n v="503545.56000000006"/>
    <n v="0.56932425862907143"/>
    <n v="503.54556000000008"/>
    <x v="2"/>
  </r>
  <r>
    <s v="C4653"/>
    <x v="0"/>
    <x v="0"/>
    <x v="9"/>
    <x v="1"/>
    <x v="3"/>
    <d v="2020-01-11T00:00:00"/>
    <n v="1"/>
    <n v="465397441"/>
    <d v="2020-02-23T00:00:00"/>
    <n v="43"/>
    <n v="300"/>
    <n v="109.28"/>
    <n v="35.840000000000003"/>
    <n v="32784"/>
    <n v="73.44"/>
    <n v="32.783999999999999"/>
    <n v="10752.000000000002"/>
    <n v="10.752000000000002"/>
    <n v="22032"/>
    <n v="0.32796486090775995"/>
    <n v="22.032"/>
    <x v="0"/>
  </r>
  <r>
    <s v="C7813"/>
    <x v="2"/>
    <x v="144"/>
    <x v="3"/>
    <x v="1"/>
    <x v="1"/>
    <d v="2022-04-17T00:00:00"/>
    <n v="4"/>
    <n v="781385266"/>
    <d v="2022-04-22T00:00:00"/>
    <n v="5"/>
    <n v="8119"/>
    <n v="255.28"/>
    <n v="159.41999999999999"/>
    <n v="2072618.32"/>
    <n v="95.860000000000014"/>
    <n v="2072.61832"/>
    <n v="1294330.98"/>
    <n v="1294.33098"/>
    <n v="778287.34000000008"/>
    <n v="0.62449075524913822"/>
    <n v="778.28734000000009"/>
    <x v="1"/>
  </r>
  <r>
    <s v="C2456"/>
    <x v="3"/>
    <x v="17"/>
    <x v="3"/>
    <x v="1"/>
    <x v="0"/>
    <d v="2020-09-20T00:00:00"/>
    <n v="9"/>
    <n v="245610368"/>
    <d v="2020-10-22T00:00:00"/>
    <n v="32"/>
    <n v="421"/>
    <n v="255.28"/>
    <n v="159.41999999999999"/>
    <n v="107472.88"/>
    <n v="95.860000000000014"/>
    <n v="107.47288"/>
    <n v="67115.819999999992"/>
    <n v="67.115819999999999"/>
    <n v="40357.060000000012"/>
    <n v="0.62449075524913822"/>
    <n v="40.357060000000011"/>
    <x v="0"/>
  </r>
  <r>
    <s v="C7798"/>
    <x v="5"/>
    <x v="45"/>
    <x v="3"/>
    <x v="1"/>
    <x v="1"/>
    <d v="2020-03-07T00:00:00"/>
    <n v="3"/>
    <n v="779882800"/>
    <d v="2020-03-21T00:00:00"/>
    <n v="14"/>
    <n v="3506"/>
    <n v="255.28"/>
    <n v="159.41999999999999"/>
    <n v="895011.68"/>
    <n v="95.860000000000014"/>
    <n v="895.01168000000007"/>
    <n v="558926.5199999999"/>
    <n v="558.92651999999987"/>
    <n v="336085.16000000015"/>
    <n v="0.624490755249138"/>
    <n v="336.08516000000014"/>
    <x v="0"/>
  </r>
  <r>
    <s v="C9401"/>
    <x v="3"/>
    <x v="81"/>
    <x v="6"/>
    <x v="1"/>
    <x v="3"/>
    <d v="2021-09-19T00:00:00"/>
    <n v="9"/>
    <n v="940139424"/>
    <d v="2021-11-02T00:00:00"/>
    <n v="44"/>
    <n v="7002"/>
    <n v="81.73"/>
    <n v="56.67"/>
    <n v="572273.46000000008"/>
    <n v="25.060000000000002"/>
    <n v="572.27346000000011"/>
    <n v="396803.34"/>
    <n v="396.80334000000005"/>
    <n v="175470.12000000005"/>
    <n v="0.69338064358252782"/>
    <n v="175.47012000000007"/>
    <x v="2"/>
  </r>
  <r>
    <s v="C6951"/>
    <x v="1"/>
    <x v="118"/>
    <x v="11"/>
    <x v="0"/>
    <x v="1"/>
    <d v="2020-02-16T00:00:00"/>
    <n v="2"/>
    <n v="695179069"/>
    <d v="2020-02-16T00:00:00"/>
    <n v="0"/>
    <n v="7790"/>
    <n v="668.27"/>
    <n v="502.54"/>
    <n v="5205823.3"/>
    <n v="165.72999999999996"/>
    <n v="5205.8233"/>
    <n v="3914786.6"/>
    <n v="3914.7865999999999"/>
    <n v="1291036.6999999997"/>
    <n v="0.75200143654510898"/>
    <n v="1291.0366999999997"/>
    <x v="0"/>
  </r>
  <r>
    <s v="C5341"/>
    <x v="3"/>
    <x v="83"/>
    <x v="7"/>
    <x v="0"/>
    <x v="0"/>
    <d v="2022-01-12T00:00:00"/>
    <n v="1"/>
    <n v="534113061"/>
    <d v="2022-02-10T00:00:00"/>
    <n v="29"/>
    <n v="4779"/>
    <n v="9.33"/>
    <n v="6.92"/>
    <n v="44588.07"/>
    <n v="2.41"/>
    <n v="44.588070000000002"/>
    <n v="33070.68"/>
    <n v="33.070680000000003"/>
    <n v="11517.39"/>
    <n v="0.74169346195069674"/>
    <n v="11.517389999999999"/>
    <x v="1"/>
  </r>
  <r>
    <s v="C1163"/>
    <x v="3"/>
    <x v="132"/>
    <x v="5"/>
    <x v="1"/>
    <x v="3"/>
    <d v="2021-08-10T00:00:00"/>
    <n v="8"/>
    <n v="116365230"/>
    <d v="2021-08-20T00:00:00"/>
    <n v="10"/>
    <n v="3912"/>
    <n v="437.2"/>
    <n v="263.33"/>
    <n v="1710326.4"/>
    <n v="173.87"/>
    <n v="1710.3263999999999"/>
    <n v="1030146.96"/>
    <n v="1030.14696"/>
    <n v="680179.44"/>
    <n v="0.60231015553522416"/>
    <n v="680.17944"/>
    <x v="2"/>
  </r>
  <r>
    <s v="C5216"/>
    <x v="3"/>
    <x v="178"/>
    <x v="2"/>
    <x v="1"/>
    <x v="2"/>
    <d v="2021-12-28T00:00:00"/>
    <n v="12"/>
    <n v="521671903"/>
    <d v="2022-02-06T00:00:00"/>
    <n v="40"/>
    <n v="3164"/>
    <n v="205.7"/>
    <n v="117.11"/>
    <n v="650834.79999999993"/>
    <n v="88.589999999999989"/>
    <n v="650.83479999999997"/>
    <n v="370536.04"/>
    <n v="370.53603999999996"/>
    <n v="280298.75999999995"/>
    <n v="0.56932425862907143"/>
    <n v="280.29875999999996"/>
    <x v="2"/>
  </r>
  <r>
    <s v="C2000"/>
    <x v="1"/>
    <x v="5"/>
    <x v="4"/>
    <x v="0"/>
    <x v="3"/>
    <d v="2022-06-12T00:00:00"/>
    <n v="6"/>
    <n v="200081908"/>
    <d v="2022-06-12T00:00:00"/>
    <n v="0"/>
    <n v="7538"/>
    <n v="47.45"/>
    <n v="31.79"/>
    <n v="357678.10000000003"/>
    <n v="15.660000000000004"/>
    <n v="357.67810000000003"/>
    <n v="239633.02"/>
    <n v="239.63301999999999"/>
    <n v="118045.08000000005"/>
    <n v="0.66996838777660683"/>
    <n v="118.04508000000004"/>
    <x v="1"/>
  </r>
  <r>
    <s v="C5279"/>
    <x v="0"/>
    <x v="180"/>
    <x v="10"/>
    <x v="0"/>
    <x v="1"/>
    <d v="2021-03-07T00:00:00"/>
    <n v="3"/>
    <n v="527969729"/>
    <d v="2021-04-17T00:00:00"/>
    <n v="41"/>
    <n v="6830"/>
    <n v="154.06"/>
    <n v="90.93"/>
    <n v="1052229.8"/>
    <n v="63.129999999999995"/>
    <n v="1052.2298000000001"/>
    <n v="621051.9"/>
    <n v="621.05190000000005"/>
    <n v="431177.9"/>
    <n v="0.59022458782292608"/>
    <n v="431.17790000000002"/>
    <x v="2"/>
  </r>
  <r>
    <s v="C6791"/>
    <x v="5"/>
    <x v="55"/>
    <x v="4"/>
    <x v="1"/>
    <x v="3"/>
    <d v="2022-11-05T00:00:00"/>
    <n v="11"/>
    <n v="679107701"/>
    <d v="2022-11-07T00:00:00"/>
    <n v="2"/>
    <n v="1915"/>
    <n v="47.45"/>
    <n v="31.79"/>
    <n v="90866.75"/>
    <n v="15.660000000000004"/>
    <n v="90.866749999999996"/>
    <n v="60877.85"/>
    <n v="60.877849999999995"/>
    <n v="29988.9"/>
    <n v="0.66996838777660694"/>
    <n v="29.988900000000001"/>
    <x v="1"/>
  </r>
  <r>
    <s v="C9066"/>
    <x v="0"/>
    <x v="47"/>
    <x v="10"/>
    <x v="1"/>
    <x v="1"/>
    <d v="2022-10-12T00:00:00"/>
    <n v="10"/>
    <n v="906669318"/>
    <d v="2022-10-24T00:00:00"/>
    <n v="12"/>
    <n v="2454"/>
    <n v="154.06"/>
    <n v="90.93"/>
    <n v="378063.24"/>
    <n v="63.129999999999995"/>
    <n v="378.06324000000001"/>
    <n v="223142.22000000003"/>
    <n v="223.14222000000004"/>
    <n v="154921.01999999996"/>
    <n v="0.59022458782292619"/>
    <n v="154.92101999999997"/>
    <x v="1"/>
  </r>
  <r>
    <s v="C4622"/>
    <x v="3"/>
    <x v="104"/>
    <x v="0"/>
    <x v="1"/>
    <x v="3"/>
    <d v="2022-03-31T00:00:00"/>
    <n v="3"/>
    <n v="462265908"/>
    <d v="2022-04-19T00:00:00"/>
    <n v="19"/>
    <n v="3610"/>
    <n v="152.58000000000001"/>
    <n v="97.44"/>
    <n v="550813.80000000005"/>
    <n v="55.140000000000015"/>
    <n v="550.81380000000001"/>
    <n v="351758.39999999997"/>
    <n v="351.75839999999994"/>
    <n v="199055.40000000008"/>
    <n v="0.63861580810066843"/>
    <n v="199.05540000000008"/>
    <x v="1"/>
  </r>
  <r>
    <s v="C4678"/>
    <x v="0"/>
    <x v="147"/>
    <x v="0"/>
    <x v="1"/>
    <x v="3"/>
    <d v="2021-06-28T00:00:00"/>
    <n v="6"/>
    <n v="467821300"/>
    <d v="2021-07-09T00:00:00"/>
    <n v="11"/>
    <n v="7573"/>
    <n v="152.58000000000001"/>
    <n v="97.44"/>
    <n v="1155488.3400000001"/>
    <n v="55.140000000000015"/>
    <n v="1155.4883400000001"/>
    <n v="737913.12"/>
    <n v="737.91312000000005"/>
    <n v="417575.22000000009"/>
    <n v="0.63861580810066854"/>
    <n v="417.57522000000012"/>
    <x v="2"/>
  </r>
  <r>
    <s v="C7655"/>
    <x v="3"/>
    <x v="132"/>
    <x v="5"/>
    <x v="0"/>
    <x v="1"/>
    <d v="2021-02-26T00:00:00"/>
    <n v="2"/>
    <n v="765571820"/>
    <d v="2021-04-07T00:00:00"/>
    <n v="40"/>
    <n v="8569"/>
    <n v="437.2"/>
    <n v="263.33"/>
    <n v="3746366.8"/>
    <n v="173.87"/>
    <n v="3746.3667999999998"/>
    <n v="2256474.77"/>
    <n v="2256.4747699999998"/>
    <n v="1489892.0299999998"/>
    <n v="0.60231015553522416"/>
    <n v="1489.8920299999997"/>
    <x v="2"/>
  </r>
  <r>
    <s v="C3680"/>
    <x v="2"/>
    <x v="67"/>
    <x v="5"/>
    <x v="1"/>
    <x v="0"/>
    <d v="2020-11-09T00:00:00"/>
    <n v="11"/>
    <n v="368066298"/>
    <d v="2020-12-24T00:00:00"/>
    <n v="45"/>
    <n v="7852"/>
    <n v="437.2"/>
    <n v="263.33"/>
    <n v="3432894.4"/>
    <n v="173.87"/>
    <n v="3432.8944000000001"/>
    <n v="2067667.16"/>
    <n v="2067.66716"/>
    <n v="1365227.24"/>
    <n v="0.60231015553522416"/>
    <n v="1365.2272399999999"/>
    <x v="0"/>
  </r>
  <r>
    <s v="C1890"/>
    <x v="3"/>
    <x v="181"/>
    <x v="9"/>
    <x v="1"/>
    <x v="1"/>
    <d v="2022-04-10T00:00:00"/>
    <n v="4"/>
    <n v="189044940"/>
    <d v="2022-05-12T00:00:00"/>
    <n v="32"/>
    <n v="1454"/>
    <n v="109.28"/>
    <n v="35.840000000000003"/>
    <n v="158893.12"/>
    <n v="73.44"/>
    <n v="158.89311999999998"/>
    <n v="52111.360000000008"/>
    <n v="52.111360000000005"/>
    <n v="106781.75999999998"/>
    <n v="0.32796486090775995"/>
    <n v="106.78175999999998"/>
    <x v="1"/>
  </r>
  <r>
    <s v="C1341"/>
    <x v="1"/>
    <x v="111"/>
    <x v="2"/>
    <x v="0"/>
    <x v="0"/>
    <d v="2022-05-15T00:00:00"/>
    <n v="5"/>
    <n v="134189260"/>
    <d v="2022-05-24T00:00:00"/>
    <n v="9"/>
    <n v="8439"/>
    <n v="205.7"/>
    <n v="117.11"/>
    <n v="1735902.2999999998"/>
    <n v="88.589999999999989"/>
    <n v="1735.9022999999997"/>
    <n v="988291.29"/>
    <n v="988.29129"/>
    <n v="747611.00999999978"/>
    <n v="0.56932425862907154"/>
    <n v="747.61100999999974"/>
    <x v="1"/>
  </r>
  <r>
    <s v="C6373"/>
    <x v="3"/>
    <x v="50"/>
    <x v="6"/>
    <x v="0"/>
    <x v="3"/>
    <d v="2022-02-17T00:00:00"/>
    <n v="2"/>
    <n v="637397849"/>
    <d v="2022-02-21T00:00:00"/>
    <n v="4"/>
    <n v="9043"/>
    <n v="81.73"/>
    <n v="56.67"/>
    <n v="739084.39"/>
    <n v="25.060000000000002"/>
    <n v="739.08438999999998"/>
    <n v="512466.81"/>
    <n v="512.46681000000001"/>
    <n v="226617.58000000002"/>
    <n v="0.69338064358252782"/>
    <n v="226.61758"/>
    <x v="1"/>
  </r>
  <r>
    <s v="C6127"/>
    <x v="0"/>
    <x v="69"/>
    <x v="9"/>
    <x v="1"/>
    <x v="1"/>
    <d v="2020-04-26T00:00:00"/>
    <n v="4"/>
    <n v="612782037"/>
    <d v="2020-05-19T00:00:00"/>
    <n v="23"/>
    <n v="4677"/>
    <n v="109.28"/>
    <n v="35.840000000000003"/>
    <n v="511102.56"/>
    <n v="73.44"/>
    <n v="511.10255999999998"/>
    <n v="167623.68000000002"/>
    <n v="167.62368000000004"/>
    <n v="343478.88"/>
    <n v="0.32796486090775995"/>
    <n v="343.47888"/>
    <x v="0"/>
  </r>
  <r>
    <s v="C8447"/>
    <x v="5"/>
    <x v="56"/>
    <x v="8"/>
    <x v="0"/>
    <x v="0"/>
    <d v="2020-05-24T00:00:00"/>
    <n v="5"/>
    <n v="844765651"/>
    <d v="2020-06-01T00:00:00"/>
    <n v="8"/>
    <n v="3783"/>
    <n v="651.21"/>
    <n v="524.96"/>
    <n v="2463527.4300000002"/>
    <n v="126.25"/>
    <n v="2463.5274300000001"/>
    <n v="1985923.6800000002"/>
    <n v="1985.9236800000001"/>
    <n v="477603.75"/>
    <n v="0.80613012699436437"/>
    <n v="477.60374999999999"/>
    <x v="0"/>
  </r>
  <r>
    <s v="C8380"/>
    <x v="3"/>
    <x v="97"/>
    <x v="4"/>
    <x v="0"/>
    <x v="2"/>
    <d v="2020-07-02T00:00:00"/>
    <n v="7"/>
    <n v="838085019"/>
    <d v="2020-07-21T00:00:00"/>
    <n v="19"/>
    <n v="6836"/>
    <n v="47.45"/>
    <n v="31.79"/>
    <n v="324368.2"/>
    <n v="15.660000000000004"/>
    <n v="324.3682"/>
    <n v="217316.44"/>
    <n v="217.31644"/>
    <n v="107051.76000000001"/>
    <n v="0.66996838777660694"/>
    <n v="107.05176000000002"/>
    <x v="0"/>
  </r>
  <r>
    <s v="C1677"/>
    <x v="0"/>
    <x v="0"/>
    <x v="0"/>
    <x v="0"/>
    <x v="2"/>
    <d v="2020-08-11T00:00:00"/>
    <n v="8"/>
    <n v="167788970"/>
    <d v="2020-08-11T00:00:00"/>
    <n v="0"/>
    <n v="1340"/>
    <n v="152.58000000000001"/>
    <n v="97.44"/>
    <n v="204457.2"/>
    <n v="55.140000000000015"/>
    <n v="204.4572"/>
    <n v="130569.59999999999"/>
    <n v="130.56959999999998"/>
    <n v="73887.60000000002"/>
    <n v="0.63861580810066843"/>
    <n v="73.88760000000002"/>
    <x v="0"/>
  </r>
  <r>
    <s v="C7292"/>
    <x v="3"/>
    <x v="70"/>
    <x v="8"/>
    <x v="0"/>
    <x v="3"/>
    <d v="2021-02-05T00:00:00"/>
    <n v="2"/>
    <n v="729238831"/>
    <d v="2021-02-16T00:00:00"/>
    <n v="11"/>
    <n v="6830"/>
    <n v="651.21"/>
    <n v="524.96"/>
    <n v="4447764.3"/>
    <n v="126.25"/>
    <n v="4447.7642999999998"/>
    <n v="3585476.8000000003"/>
    <n v="3585.4768000000004"/>
    <n v="862287.49999999953"/>
    <n v="0.80613012699436448"/>
    <n v="862.28749999999957"/>
    <x v="2"/>
  </r>
  <r>
    <s v="C8881"/>
    <x v="3"/>
    <x v="51"/>
    <x v="3"/>
    <x v="1"/>
    <x v="2"/>
    <d v="2021-04-24T00:00:00"/>
    <n v="4"/>
    <n v="888108432"/>
    <d v="2021-06-13T00:00:00"/>
    <n v="50"/>
    <n v="9876"/>
    <n v="255.28"/>
    <n v="159.41999999999999"/>
    <n v="2521145.2799999998"/>
    <n v="95.860000000000014"/>
    <n v="2521.1452799999997"/>
    <n v="1574431.92"/>
    <n v="1574.43192"/>
    <n v="946713.35999999987"/>
    <n v="0.62449075524913822"/>
    <n v="946.71335999999985"/>
    <x v="2"/>
  </r>
  <r>
    <s v="C4303"/>
    <x v="2"/>
    <x v="67"/>
    <x v="0"/>
    <x v="1"/>
    <x v="1"/>
    <d v="2021-01-01T00:00:00"/>
    <n v="1"/>
    <n v="430384099"/>
    <d v="2021-01-27T00:00:00"/>
    <n v="26"/>
    <n v="9074"/>
    <n v="152.58000000000001"/>
    <n v="97.44"/>
    <n v="1384510.9200000002"/>
    <n v="55.140000000000015"/>
    <n v="1384.5109200000002"/>
    <n v="884170.55999999994"/>
    <n v="884.17055999999991"/>
    <n v="500340.36000000022"/>
    <n v="0.63861580810066831"/>
    <n v="500.3403600000002"/>
    <x v="2"/>
  </r>
  <r>
    <s v="C1123"/>
    <x v="3"/>
    <x v="81"/>
    <x v="2"/>
    <x v="0"/>
    <x v="1"/>
    <d v="2021-10-01T00:00:00"/>
    <n v="10"/>
    <n v="112364661"/>
    <d v="2021-11-09T00:00:00"/>
    <n v="39"/>
    <n v="55"/>
    <n v="205.7"/>
    <n v="117.11"/>
    <n v="11313.5"/>
    <n v="88.589999999999989"/>
    <n v="11.313499999999999"/>
    <n v="6441.05"/>
    <n v="6.4410500000000006"/>
    <n v="4872.45"/>
    <n v="0.56932425862907154"/>
    <n v="4.8724499999999997"/>
    <x v="2"/>
  </r>
  <r>
    <s v="C5721"/>
    <x v="0"/>
    <x v="120"/>
    <x v="9"/>
    <x v="0"/>
    <x v="2"/>
    <d v="2021-11-23T00:00:00"/>
    <n v="11"/>
    <n v="572198283"/>
    <d v="2021-12-06T00:00:00"/>
    <n v="13"/>
    <n v="5042"/>
    <n v="109.28"/>
    <n v="35.840000000000003"/>
    <n v="550989.76"/>
    <n v="73.44"/>
    <n v="550.98976000000005"/>
    <n v="180705.28000000003"/>
    <n v="180.70528000000002"/>
    <n v="370284.48"/>
    <n v="0.32796486090775989"/>
    <n v="370.28447999999997"/>
    <x v="2"/>
  </r>
  <r>
    <s v="C9642"/>
    <x v="5"/>
    <x v="137"/>
    <x v="2"/>
    <x v="0"/>
    <x v="2"/>
    <d v="2020-09-29T00:00:00"/>
    <n v="9"/>
    <n v="964211499"/>
    <d v="2020-11-07T00:00:00"/>
    <n v="39"/>
    <n v="464"/>
    <n v="205.7"/>
    <n v="117.11"/>
    <n v="95444.799999999988"/>
    <n v="88.589999999999989"/>
    <n v="95.444799999999987"/>
    <n v="54339.040000000001"/>
    <n v="54.339040000000004"/>
    <n v="41105.759999999987"/>
    <n v="0.56932425862907154"/>
    <n v="41.105759999999989"/>
    <x v="0"/>
  </r>
  <r>
    <s v="C7242"/>
    <x v="3"/>
    <x v="166"/>
    <x v="11"/>
    <x v="1"/>
    <x v="1"/>
    <d v="2022-06-04T00:00:00"/>
    <n v="6"/>
    <n v="724249923"/>
    <d v="2022-07-03T00:00:00"/>
    <n v="29"/>
    <n v="501"/>
    <n v="668.27"/>
    <n v="502.54"/>
    <n v="334803.27"/>
    <n v="165.72999999999996"/>
    <n v="334.80327"/>
    <n v="251772.54"/>
    <n v="251.77254000000002"/>
    <n v="83030.73000000001"/>
    <n v="0.75200143654510909"/>
    <n v="83.030730000000005"/>
    <x v="1"/>
  </r>
  <r>
    <s v="C5101"/>
    <x v="3"/>
    <x v="177"/>
    <x v="3"/>
    <x v="1"/>
    <x v="0"/>
    <d v="2021-12-11T00:00:00"/>
    <n v="12"/>
    <n v="510174882"/>
    <d v="2021-12-12T00:00:00"/>
    <n v="1"/>
    <n v="940"/>
    <n v="255.28"/>
    <n v="159.41999999999999"/>
    <n v="239963.2"/>
    <n v="95.860000000000014"/>
    <n v="239.9632"/>
    <n v="149854.79999999999"/>
    <n v="149.85479999999998"/>
    <n v="90108.400000000023"/>
    <n v="0.62449075524913811"/>
    <n v="90.108400000000017"/>
    <x v="2"/>
  </r>
  <r>
    <s v="C1501"/>
    <x v="3"/>
    <x v="141"/>
    <x v="4"/>
    <x v="0"/>
    <x v="1"/>
    <d v="2021-11-15T00:00:00"/>
    <n v="11"/>
    <n v="150160205"/>
    <d v="2021-11-22T00:00:00"/>
    <n v="7"/>
    <n v="4596"/>
    <n v="47.45"/>
    <n v="31.79"/>
    <n v="218080.2"/>
    <n v="15.660000000000004"/>
    <n v="218.08020000000002"/>
    <n v="146106.84"/>
    <n v="146.10684000000001"/>
    <n v="71973.360000000015"/>
    <n v="0.66996838777660694"/>
    <n v="71.973360000000014"/>
    <x v="2"/>
  </r>
  <r>
    <s v="C8926"/>
    <x v="0"/>
    <x v="85"/>
    <x v="4"/>
    <x v="1"/>
    <x v="2"/>
    <d v="2022-04-27T00:00:00"/>
    <n v="4"/>
    <n v="892692220"/>
    <d v="2022-05-11T00:00:00"/>
    <n v="14"/>
    <n v="6320"/>
    <n v="47.45"/>
    <n v="31.79"/>
    <n v="299884"/>
    <n v="15.660000000000004"/>
    <n v="299.88400000000001"/>
    <n v="200912.8"/>
    <n v="200.91279999999998"/>
    <n v="98971.200000000012"/>
    <n v="0.66996838777660683"/>
    <n v="98.97120000000001"/>
    <x v="1"/>
  </r>
  <r>
    <s v="C4565"/>
    <x v="2"/>
    <x v="136"/>
    <x v="11"/>
    <x v="1"/>
    <x v="2"/>
    <d v="2022-05-11T00:00:00"/>
    <n v="5"/>
    <n v="456569755"/>
    <d v="2022-06-09T00:00:00"/>
    <n v="29"/>
    <n v="7991"/>
    <n v="668.27"/>
    <n v="502.54"/>
    <n v="5340145.57"/>
    <n v="165.72999999999996"/>
    <n v="5340.1455700000006"/>
    <n v="4015797.14"/>
    <n v="4015.7971400000001"/>
    <n v="1324348.4300000002"/>
    <n v="0.75200143654510898"/>
    <n v="1324.3484300000002"/>
    <x v="1"/>
  </r>
  <r>
    <s v="C6809"/>
    <x v="4"/>
    <x v="148"/>
    <x v="8"/>
    <x v="1"/>
    <x v="2"/>
    <d v="2021-06-23T00:00:00"/>
    <n v="6"/>
    <n v="680904138"/>
    <d v="2021-07-11T00:00:00"/>
    <n v="18"/>
    <n v="3520"/>
    <n v="651.21"/>
    <n v="524.96"/>
    <n v="2292259.2000000002"/>
    <n v="126.25"/>
    <n v="2292.2592"/>
    <n v="1847859.2000000002"/>
    <n v="1847.8592000000001"/>
    <n v="444400"/>
    <n v="0.80613012699436437"/>
    <n v="444.4"/>
    <x v="2"/>
  </r>
  <r>
    <s v="C7751"/>
    <x v="2"/>
    <x v="67"/>
    <x v="11"/>
    <x v="1"/>
    <x v="2"/>
    <d v="2020-12-25T00:00:00"/>
    <n v="12"/>
    <n v="775119197"/>
    <d v="2021-02-02T00:00:00"/>
    <n v="39"/>
    <n v="3850"/>
    <n v="668.27"/>
    <n v="502.54"/>
    <n v="2572839.5"/>
    <n v="165.72999999999996"/>
    <n v="2572.8395"/>
    <n v="1934779"/>
    <n v="1934.779"/>
    <n v="638060.5"/>
    <n v="0.75200143654510898"/>
    <n v="638.06050000000005"/>
    <x v="0"/>
  </r>
  <r>
    <s v="C4624"/>
    <x v="3"/>
    <x v="18"/>
    <x v="8"/>
    <x v="1"/>
    <x v="3"/>
    <d v="2021-04-16T00:00:00"/>
    <n v="4"/>
    <n v="462449157"/>
    <d v="2021-05-31T00:00:00"/>
    <n v="45"/>
    <n v="7837"/>
    <n v="651.21"/>
    <n v="524.96"/>
    <n v="5103532.7700000005"/>
    <n v="126.25"/>
    <n v="5103.5327700000007"/>
    <n v="4114111.5200000005"/>
    <n v="4114.1115200000004"/>
    <n v="989421.25"/>
    <n v="0.80613012699436426"/>
    <n v="989.42124999999999"/>
    <x v="2"/>
  </r>
  <r>
    <s v="C1759"/>
    <x v="3"/>
    <x v="87"/>
    <x v="5"/>
    <x v="0"/>
    <x v="1"/>
    <d v="2021-01-03T00:00:00"/>
    <n v="1"/>
    <n v="175974214"/>
    <d v="2021-01-13T00:00:00"/>
    <n v="10"/>
    <n v="3535"/>
    <n v="437.2"/>
    <n v="263.33"/>
    <n v="1545502"/>
    <n v="173.87"/>
    <n v="1545.502"/>
    <n v="930871.54999999993"/>
    <n v="930.87154999999996"/>
    <n v="614630.45000000007"/>
    <n v="0.60231015553522416"/>
    <n v="614.63045000000011"/>
    <x v="2"/>
  </r>
  <r>
    <s v="C9002"/>
    <x v="5"/>
    <x v="72"/>
    <x v="5"/>
    <x v="0"/>
    <x v="3"/>
    <d v="2021-10-24T00:00:00"/>
    <n v="10"/>
    <n v="900200259"/>
    <d v="2021-11-10T00:00:00"/>
    <n v="17"/>
    <n v="8116"/>
    <n v="437.2"/>
    <n v="263.33"/>
    <n v="3548315.1999999997"/>
    <n v="173.87"/>
    <n v="3548.3151999999995"/>
    <n v="2137186.2799999998"/>
    <n v="2137.1862799999999"/>
    <n v="1411128.92"/>
    <n v="0.60231015553522416"/>
    <n v="1411.1289199999999"/>
    <x v="2"/>
  </r>
  <r>
    <s v="C9950"/>
    <x v="0"/>
    <x v="162"/>
    <x v="3"/>
    <x v="0"/>
    <x v="1"/>
    <d v="2021-10-22T00:00:00"/>
    <n v="10"/>
    <n v="995013129"/>
    <d v="2021-11-27T00:00:00"/>
    <n v="36"/>
    <n v="5351"/>
    <n v="255.28"/>
    <n v="159.41999999999999"/>
    <n v="1366003.28"/>
    <n v="95.860000000000014"/>
    <n v="1366.0032800000001"/>
    <n v="853056.41999999993"/>
    <n v="853.05641999999989"/>
    <n v="512946.8600000001"/>
    <n v="0.62449075524913811"/>
    <n v="512.94686000000013"/>
    <x v="2"/>
  </r>
  <r>
    <s v="C1485"/>
    <x v="3"/>
    <x v="63"/>
    <x v="6"/>
    <x v="1"/>
    <x v="0"/>
    <d v="2020-04-09T00:00:00"/>
    <n v="4"/>
    <n v="148510110"/>
    <d v="2020-05-14T00:00:00"/>
    <n v="35"/>
    <n v="6297"/>
    <n v="81.73"/>
    <n v="56.67"/>
    <n v="514653.81"/>
    <n v="25.060000000000002"/>
    <n v="514.65381000000002"/>
    <n v="356850.99"/>
    <n v="356.85098999999997"/>
    <n v="157802.82"/>
    <n v="0.69338064358252771"/>
    <n v="157.80282"/>
    <x v="0"/>
  </r>
  <r>
    <s v="C4773"/>
    <x v="3"/>
    <x v="112"/>
    <x v="4"/>
    <x v="1"/>
    <x v="2"/>
    <d v="2021-01-22T00:00:00"/>
    <n v="1"/>
    <n v="477304303"/>
    <d v="2021-01-23T00:00:00"/>
    <n v="1"/>
    <n v="3805"/>
    <n v="47.45"/>
    <n v="31.79"/>
    <n v="180547.25"/>
    <n v="15.660000000000004"/>
    <n v="180.54724999999999"/>
    <n v="120960.95"/>
    <n v="120.96095"/>
    <n v="59586.3"/>
    <n v="0.66996838777660694"/>
    <n v="59.586300000000001"/>
    <x v="2"/>
  </r>
  <r>
    <s v="C5073"/>
    <x v="0"/>
    <x v="168"/>
    <x v="0"/>
    <x v="0"/>
    <x v="1"/>
    <d v="2020-10-13T00:00:00"/>
    <n v="10"/>
    <n v="507386672"/>
    <d v="2020-10-22T00:00:00"/>
    <n v="9"/>
    <n v="5846"/>
    <n v="152.58000000000001"/>
    <n v="97.44"/>
    <n v="891982.68"/>
    <n v="55.140000000000015"/>
    <n v="891.98268000000007"/>
    <n v="569634.24"/>
    <n v="569.63423999999998"/>
    <n v="322348.44000000006"/>
    <n v="0.63861580810066843"/>
    <n v="322.34844000000004"/>
    <x v="0"/>
  </r>
  <r>
    <s v="C8516"/>
    <x v="3"/>
    <x v="141"/>
    <x v="0"/>
    <x v="0"/>
    <x v="0"/>
    <d v="2021-11-10T00:00:00"/>
    <n v="11"/>
    <n v="851636826"/>
    <d v="2021-11-10T00:00:00"/>
    <n v="0"/>
    <n v="7117"/>
    <n v="152.58000000000001"/>
    <n v="97.44"/>
    <n v="1085911.8600000001"/>
    <n v="55.140000000000015"/>
    <n v="1085.9118600000002"/>
    <n v="693480.48"/>
    <n v="693.48047999999994"/>
    <n v="392431.38000000012"/>
    <n v="0.63861580810066831"/>
    <n v="392.4313800000001"/>
    <x v="2"/>
  </r>
  <r>
    <s v="C5156"/>
    <x v="0"/>
    <x v="75"/>
    <x v="2"/>
    <x v="0"/>
    <x v="3"/>
    <d v="2021-07-25T00:00:00"/>
    <n v="7"/>
    <n v="515648305"/>
    <d v="2021-08-03T00:00:00"/>
    <n v="9"/>
    <n v="647"/>
    <n v="205.7"/>
    <n v="117.11"/>
    <n v="133087.9"/>
    <n v="88.589999999999989"/>
    <n v="133.08789999999999"/>
    <n v="75770.17"/>
    <n v="75.770169999999993"/>
    <n v="57317.729999999996"/>
    <n v="0.56932425862907143"/>
    <n v="57.317729999999997"/>
    <x v="2"/>
  </r>
  <r>
    <s v="C1526"/>
    <x v="1"/>
    <x v="22"/>
    <x v="4"/>
    <x v="1"/>
    <x v="1"/>
    <d v="2020-10-23T00:00:00"/>
    <n v="10"/>
    <n v="152694785"/>
    <d v="2020-11-16T00:00:00"/>
    <n v="24"/>
    <n v="4635"/>
    <n v="47.45"/>
    <n v="31.79"/>
    <n v="219930.75"/>
    <n v="15.660000000000004"/>
    <n v="219.93074999999999"/>
    <n v="147346.65"/>
    <n v="147.34664999999998"/>
    <n v="72584.100000000006"/>
    <n v="0.66996838777660694"/>
    <n v="72.584100000000007"/>
    <x v="0"/>
  </r>
  <r>
    <s v="C7384"/>
    <x v="0"/>
    <x v="109"/>
    <x v="2"/>
    <x v="1"/>
    <x v="1"/>
    <d v="2022-08-23T00:00:00"/>
    <n v="8"/>
    <n v="738479363"/>
    <d v="2022-09-07T00:00:00"/>
    <n v="15"/>
    <n v="1309"/>
    <n v="205.7"/>
    <n v="117.11"/>
    <n v="269261.3"/>
    <n v="88.589999999999989"/>
    <n v="269.26130000000001"/>
    <n v="153296.99"/>
    <n v="153.29698999999999"/>
    <n v="115964.31"/>
    <n v="0.56932425862907143"/>
    <n v="115.96431"/>
    <x v="1"/>
  </r>
  <r>
    <s v="C8074"/>
    <x v="0"/>
    <x v="162"/>
    <x v="0"/>
    <x v="0"/>
    <x v="2"/>
    <d v="2020-07-05T00:00:00"/>
    <n v="7"/>
    <n v="807425868"/>
    <d v="2020-07-07T00:00:00"/>
    <n v="2"/>
    <n v="4112"/>
    <n v="152.58000000000001"/>
    <n v="97.44"/>
    <n v="627408.96000000008"/>
    <n v="55.140000000000015"/>
    <n v="627.40896000000009"/>
    <n v="400673.27999999997"/>
    <n v="400.67327999999998"/>
    <n v="226735.68000000011"/>
    <n v="0.63861580810066843"/>
    <n v="226.73568000000012"/>
    <x v="0"/>
  </r>
  <r>
    <s v="C3142"/>
    <x v="4"/>
    <x v="7"/>
    <x v="4"/>
    <x v="0"/>
    <x v="0"/>
    <d v="2022-07-24T00:00:00"/>
    <n v="7"/>
    <n v="314270627"/>
    <d v="2022-08-12T00:00:00"/>
    <n v="19"/>
    <n v="8517"/>
    <n v="47.45"/>
    <n v="31.79"/>
    <n v="404131.65"/>
    <n v="15.660000000000004"/>
    <n v="404.13165000000004"/>
    <n v="270755.43"/>
    <n v="270.75542999999999"/>
    <n v="133376.22000000003"/>
    <n v="0.66996838777660683"/>
    <n v="133.37622000000002"/>
    <x v="1"/>
  </r>
  <r>
    <s v="C1840"/>
    <x v="0"/>
    <x v="75"/>
    <x v="11"/>
    <x v="0"/>
    <x v="3"/>
    <d v="2021-08-15T00:00:00"/>
    <n v="8"/>
    <n v="184062469"/>
    <d v="2021-09-20T00:00:00"/>
    <n v="36"/>
    <n v="7030"/>
    <n v="668.27"/>
    <n v="502.54"/>
    <n v="4697938.0999999996"/>
    <n v="165.72999999999996"/>
    <n v="4697.9380999999994"/>
    <n v="3532856.2"/>
    <n v="3532.8562000000002"/>
    <n v="1165081.8999999994"/>
    <n v="0.75200143654510909"/>
    <n v="1165.0818999999995"/>
    <x v="2"/>
  </r>
  <r>
    <s v="C9621"/>
    <x v="3"/>
    <x v="39"/>
    <x v="6"/>
    <x v="0"/>
    <x v="3"/>
    <d v="2022-05-10T00:00:00"/>
    <n v="5"/>
    <n v="962162721"/>
    <d v="2022-06-15T00:00:00"/>
    <n v="36"/>
    <n v="4185"/>
    <n v="81.73"/>
    <n v="56.67"/>
    <n v="342040.05"/>
    <n v="25.060000000000002"/>
    <n v="342.04005000000001"/>
    <n v="237163.95"/>
    <n v="237.16395"/>
    <n v="104876.09999999998"/>
    <n v="0.69338064358252782"/>
    <n v="104.87609999999998"/>
    <x v="1"/>
  </r>
  <r>
    <s v="C5642"/>
    <x v="5"/>
    <x v="72"/>
    <x v="9"/>
    <x v="1"/>
    <x v="0"/>
    <d v="2022-09-07T00:00:00"/>
    <n v="9"/>
    <n v="564245212"/>
    <d v="2022-10-19T00:00:00"/>
    <n v="42"/>
    <n v="1552"/>
    <n v="109.28"/>
    <n v="35.840000000000003"/>
    <n v="169602.56"/>
    <n v="73.44"/>
    <n v="169.60256000000001"/>
    <n v="55623.680000000008"/>
    <n v="55.623680000000007"/>
    <n v="113978.87999999999"/>
    <n v="0.32796486090775989"/>
    <n v="113.97887999999999"/>
    <x v="1"/>
  </r>
  <r>
    <s v="C1262"/>
    <x v="5"/>
    <x v="48"/>
    <x v="11"/>
    <x v="0"/>
    <x v="2"/>
    <d v="2020-12-03T00:00:00"/>
    <n v="12"/>
    <n v="126296269"/>
    <d v="2021-01-12T00:00:00"/>
    <n v="40"/>
    <n v="2728"/>
    <n v="668.27"/>
    <n v="502.54"/>
    <n v="1823040.56"/>
    <n v="165.72999999999996"/>
    <n v="1823.0405600000001"/>
    <n v="1370929.12"/>
    <n v="1370.92912"/>
    <n v="452111.43999999994"/>
    <n v="0.75200143654510898"/>
    <n v="452.11143999999996"/>
    <x v="0"/>
  </r>
  <r>
    <s v="C8546"/>
    <x v="3"/>
    <x v="94"/>
    <x v="5"/>
    <x v="1"/>
    <x v="3"/>
    <d v="2020-02-02T00:00:00"/>
    <n v="2"/>
    <n v="854614722"/>
    <d v="2020-02-05T00:00:00"/>
    <n v="3"/>
    <n v="8343"/>
    <n v="437.2"/>
    <n v="263.33"/>
    <n v="3647559.6"/>
    <n v="173.87"/>
    <n v="3647.5596"/>
    <n v="2196962.19"/>
    <n v="2196.9621899999997"/>
    <n v="1450597.4100000001"/>
    <n v="0.60231015553522405"/>
    <n v="1450.5974100000001"/>
    <x v="0"/>
  </r>
  <r>
    <s v="C8758"/>
    <x v="3"/>
    <x v="42"/>
    <x v="6"/>
    <x v="0"/>
    <x v="1"/>
    <d v="2020-09-23T00:00:00"/>
    <n v="9"/>
    <n v="875811898"/>
    <d v="2020-10-13T00:00:00"/>
    <n v="20"/>
    <n v="1058"/>
    <n v="81.73"/>
    <n v="56.67"/>
    <n v="86470.340000000011"/>
    <n v="25.060000000000002"/>
    <n v="86.470340000000007"/>
    <n v="59956.86"/>
    <n v="59.956859999999999"/>
    <n v="26513.48000000001"/>
    <n v="0.69338064358252771"/>
    <n v="26.513480000000012"/>
    <x v="0"/>
  </r>
  <r>
    <s v="C1868"/>
    <x v="3"/>
    <x v="87"/>
    <x v="6"/>
    <x v="0"/>
    <x v="0"/>
    <d v="2022-05-18T00:00:00"/>
    <n v="5"/>
    <n v="186811625"/>
    <d v="2022-06-03T00:00:00"/>
    <n v="16"/>
    <n v="566"/>
    <n v="81.73"/>
    <n v="56.67"/>
    <n v="46259.18"/>
    <n v="25.060000000000002"/>
    <n v="46.259180000000001"/>
    <n v="32075.22"/>
    <n v="32.075220000000002"/>
    <n v="14183.96"/>
    <n v="0.69338064358252782"/>
    <n v="14.183959999999999"/>
    <x v="1"/>
  </r>
  <r>
    <s v="C2048"/>
    <x v="0"/>
    <x v="139"/>
    <x v="1"/>
    <x v="0"/>
    <x v="0"/>
    <d v="2022-02-06T00:00:00"/>
    <n v="2"/>
    <n v="204850232"/>
    <d v="2022-03-06T00:00:00"/>
    <n v="28"/>
    <n v="8591"/>
    <n v="421.89"/>
    <n v="364.69"/>
    <n v="3624456.9899999998"/>
    <n v="57.199999999999989"/>
    <n v="3624.4569899999997"/>
    <n v="3133051.79"/>
    <n v="3133.05179"/>
    <n v="491405.19999999972"/>
    <n v="0.86441963544999889"/>
    <n v="491.4051999999997"/>
    <x v="1"/>
  </r>
  <r>
    <s v="C6174"/>
    <x v="3"/>
    <x v="174"/>
    <x v="11"/>
    <x v="0"/>
    <x v="0"/>
    <d v="2021-08-28T00:00:00"/>
    <n v="8"/>
    <n v="617476546"/>
    <d v="2021-10-03T00:00:00"/>
    <n v="36"/>
    <n v="3887"/>
    <n v="668.27"/>
    <n v="502.54"/>
    <n v="2597565.4899999998"/>
    <n v="165.72999999999996"/>
    <n v="2597.56549"/>
    <n v="1953372.98"/>
    <n v="1953.3729799999999"/>
    <n v="644192.50999999978"/>
    <n v="0.75200143654510898"/>
    <n v="644.19250999999974"/>
    <x v="2"/>
  </r>
  <r>
    <s v="C7325"/>
    <x v="3"/>
    <x v="86"/>
    <x v="7"/>
    <x v="1"/>
    <x v="0"/>
    <d v="2020-05-09T00:00:00"/>
    <n v="5"/>
    <n v="732551896"/>
    <d v="2020-06-05T00:00:00"/>
    <n v="27"/>
    <n v="7240"/>
    <n v="9.33"/>
    <n v="6.92"/>
    <n v="67549.2"/>
    <n v="2.41"/>
    <n v="67.549199999999999"/>
    <n v="50100.800000000003"/>
    <n v="50.1008"/>
    <n v="17448.399999999994"/>
    <n v="0.74169346195069663"/>
    <n v="17.448399999999996"/>
    <x v="0"/>
  </r>
  <r>
    <s v="C8030"/>
    <x v="3"/>
    <x v="86"/>
    <x v="6"/>
    <x v="1"/>
    <x v="2"/>
    <d v="2020-02-08T00:00:00"/>
    <n v="2"/>
    <n v="803057515"/>
    <d v="2020-03-22T00:00:00"/>
    <n v="43"/>
    <n v="1419"/>
    <n v="81.73"/>
    <n v="56.67"/>
    <n v="115974.87000000001"/>
    <n v="25.060000000000002"/>
    <n v="115.97487000000001"/>
    <n v="80414.73"/>
    <n v="80.414729999999992"/>
    <n v="35560.140000000014"/>
    <n v="0.69338064358252771"/>
    <n v="35.560140000000011"/>
    <x v="0"/>
  </r>
  <r>
    <s v="C6257"/>
    <x v="0"/>
    <x v="152"/>
    <x v="8"/>
    <x v="0"/>
    <x v="2"/>
    <d v="2020-05-07T00:00:00"/>
    <n v="5"/>
    <n v="625772941"/>
    <d v="2020-06-15T00:00:00"/>
    <n v="39"/>
    <n v="8974"/>
    <n v="651.21"/>
    <n v="524.96"/>
    <n v="5843958.54"/>
    <n v="126.25"/>
    <n v="5843.9585399999996"/>
    <n v="4710991.04"/>
    <n v="4710.9910399999999"/>
    <n v="1132967.5"/>
    <n v="0.80613012699436437"/>
    <n v="1132.9675"/>
    <x v="0"/>
  </r>
  <r>
    <s v="C7855"/>
    <x v="5"/>
    <x v="55"/>
    <x v="0"/>
    <x v="0"/>
    <x v="1"/>
    <d v="2020-12-17T00:00:00"/>
    <n v="12"/>
    <n v="785507714"/>
    <d v="2020-12-31T00:00:00"/>
    <n v="14"/>
    <n v="8043"/>
    <n v="152.58000000000001"/>
    <n v="97.44"/>
    <n v="1227200.9400000002"/>
    <n v="55.140000000000015"/>
    <n v="1227.2009400000002"/>
    <n v="783709.91999999993"/>
    <n v="783.7099199999999"/>
    <n v="443491.02000000025"/>
    <n v="0.63861580810066831"/>
    <n v="443.49102000000028"/>
    <x v="0"/>
  </r>
  <r>
    <s v="C9416"/>
    <x v="3"/>
    <x v="70"/>
    <x v="4"/>
    <x v="0"/>
    <x v="0"/>
    <d v="2021-11-01T00:00:00"/>
    <n v="11"/>
    <n v="941685664"/>
    <d v="2021-12-21T00:00:00"/>
    <n v="50"/>
    <n v="4569"/>
    <n v="47.45"/>
    <n v="31.79"/>
    <n v="216799.05000000002"/>
    <n v="15.660000000000004"/>
    <n v="216.79905000000002"/>
    <n v="145248.51"/>
    <n v="145.24851000000001"/>
    <n v="71550.540000000008"/>
    <n v="0.66996838777660694"/>
    <n v="71.550540000000012"/>
    <x v="2"/>
  </r>
  <r>
    <s v="C3740"/>
    <x v="3"/>
    <x v="42"/>
    <x v="7"/>
    <x v="0"/>
    <x v="2"/>
    <d v="2020-05-22T00:00:00"/>
    <n v="5"/>
    <n v="374043118"/>
    <d v="2020-07-02T00:00:00"/>
    <n v="41"/>
    <n v="6526"/>
    <n v="9.33"/>
    <n v="6.92"/>
    <n v="60887.58"/>
    <n v="2.41"/>
    <n v="60.88758"/>
    <n v="45159.92"/>
    <n v="45.15992"/>
    <n v="15727.660000000003"/>
    <n v="0.74169346195069663"/>
    <n v="15.727660000000004"/>
    <x v="0"/>
  </r>
  <r>
    <s v="C3878"/>
    <x v="3"/>
    <x v="141"/>
    <x v="6"/>
    <x v="1"/>
    <x v="3"/>
    <d v="2022-04-15T00:00:00"/>
    <n v="4"/>
    <n v="387804353"/>
    <d v="2022-05-23T00:00:00"/>
    <n v="38"/>
    <n v="8781"/>
    <n v="81.73"/>
    <n v="56.67"/>
    <n v="717671.13"/>
    <n v="25.060000000000002"/>
    <n v="717.67112999999995"/>
    <n v="497619.27"/>
    <n v="497.61927000000003"/>
    <n v="220051.86"/>
    <n v="0.69338064358252793"/>
    <n v="220.05185999999998"/>
    <x v="1"/>
  </r>
  <r>
    <s v="C7802"/>
    <x v="3"/>
    <x v="51"/>
    <x v="9"/>
    <x v="1"/>
    <x v="0"/>
    <d v="2021-01-23T00:00:00"/>
    <n v="1"/>
    <n v="780243289"/>
    <d v="2021-02-17T00:00:00"/>
    <n v="25"/>
    <n v="183"/>
    <n v="109.28"/>
    <n v="35.840000000000003"/>
    <n v="19998.240000000002"/>
    <n v="73.44"/>
    <n v="19.998240000000003"/>
    <n v="6558.72"/>
    <n v="6.5587200000000001"/>
    <n v="13439.52"/>
    <n v="0.32796486090775984"/>
    <n v="13.43952"/>
    <x v="2"/>
  </r>
  <r>
    <s v="C9709"/>
    <x v="3"/>
    <x v="81"/>
    <x v="6"/>
    <x v="1"/>
    <x v="2"/>
    <d v="2022-09-08T00:00:00"/>
    <n v="9"/>
    <n v="970932042"/>
    <d v="2022-10-09T00:00:00"/>
    <n v="31"/>
    <n v="9222"/>
    <n v="81.73"/>
    <n v="56.67"/>
    <n v="753714.06"/>
    <n v="25.060000000000002"/>
    <n v="753.71406000000002"/>
    <n v="522610.74"/>
    <n v="522.61073999999996"/>
    <n v="231103.32000000007"/>
    <n v="0.69338064358252782"/>
    <n v="231.10332000000005"/>
    <x v="1"/>
  </r>
  <r>
    <s v="C6925"/>
    <x v="2"/>
    <x v="88"/>
    <x v="11"/>
    <x v="1"/>
    <x v="3"/>
    <d v="2021-03-14T00:00:00"/>
    <n v="3"/>
    <n v="692566812"/>
    <d v="2021-03-21T00:00:00"/>
    <n v="7"/>
    <n v="4765"/>
    <n v="668.27"/>
    <n v="502.54"/>
    <n v="3184306.55"/>
    <n v="165.72999999999996"/>
    <n v="3184.3065499999998"/>
    <n v="2394603.1"/>
    <n v="2394.6031000000003"/>
    <n v="789703.44999999972"/>
    <n v="0.75200143654510909"/>
    <n v="789.70344999999975"/>
    <x v="2"/>
  </r>
  <r>
    <s v="C5970"/>
    <x v="3"/>
    <x v="104"/>
    <x v="8"/>
    <x v="1"/>
    <x v="3"/>
    <d v="2022-06-16T00:00:00"/>
    <n v="6"/>
    <n v="597047984"/>
    <d v="2022-07-02T00:00:00"/>
    <n v="16"/>
    <n v="8621"/>
    <n v="651.21"/>
    <n v="524.96"/>
    <n v="5614081.4100000001"/>
    <n v="126.25"/>
    <n v="5614.0814099999998"/>
    <n v="4525680.16"/>
    <n v="4525.6801599999999"/>
    <n v="1088401.25"/>
    <n v="0.80613012699436437"/>
    <n v="1088.4012499999999"/>
    <x v="1"/>
  </r>
  <r>
    <s v="C1468"/>
    <x v="0"/>
    <x v="47"/>
    <x v="4"/>
    <x v="1"/>
    <x v="1"/>
    <d v="2021-01-03T00:00:00"/>
    <n v="1"/>
    <n v="146849286"/>
    <d v="2021-01-23T00:00:00"/>
    <n v="20"/>
    <n v="4822"/>
    <n v="47.45"/>
    <n v="31.79"/>
    <n v="228803.90000000002"/>
    <n v="15.660000000000004"/>
    <n v="228.80390000000003"/>
    <n v="153291.38"/>
    <n v="153.29138"/>
    <n v="75512.520000000019"/>
    <n v="0.66996838777660694"/>
    <n v="75.512520000000023"/>
    <x v="2"/>
  </r>
  <r>
    <s v="C1545"/>
    <x v="2"/>
    <x v="114"/>
    <x v="7"/>
    <x v="0"/>
    <x v="1"/>
    <d v="2022-03-09T00:00:00"/>
    <n v="3"/>
    <n v="154519546"/>
    <d v="2022-03-15T00:00:00"/>
    <n v="6"/>
    <n v="4622"/>
    <n v="9.33"/>
    <n v="6.92"/>
    <n v="43123.26"/>
    <n v="2.41"/>
    <n v="43.123260000000002"/>
    <n v="31984.239999999998"/>
    <n v="31.984239999999996"/>
    <n v="11139.020000000004"/>
    <n v="0.74169346195069652"/>
    <n v="11.139020000000004"/>
    <x v="1"/>
  </r>
  <r>
    <s v="C1529"/>
    <x v="0"/>
    <x v="162"/>
    <x v="7"/>
    <x v="0"/>
    <x v="0"/>
    <d v="2020-04-16T00:00:00"/>
    <n v="4"/>
    <n v="152920091"/>
    <d v="2020-05-17T00:00:00"/>
    <n v="31"/>
    <n v="1308"/>
    <n v="9.33"/>
    <n v="6.92"/>
    <n v="12203.64"/>
    <n v="2.41"/>
    <n v="12.20364"/>
    <n v="9051.36"/>
    <n v="9.0513600000000007"/>
    <n v="3152.2799999999988"/>
    <n v="0.74169346195069674"/>
    <n v="3.1522799999999989"/>
    <x v="0"/>
  </r>
  <r>
    <s v="C6452"/>
    <x v="3"/>
    <x v="181"/>
    <x v="2"/>
    <x v="1"/>
    <x v="0"/>
    <d v="2020-01-13T00:00:00"/>
    <n v="1"/>
    <n v="645224750"/>
    <d v="2020-02-14T00:00:00"/>
    <n v="32"/>
    <n v="5197"/>
    <n v="205.7"/>
    <n v="117.11"/>
    <n v="1069022.8999999999"/>
    <n v="88.589999999999989"/>
    <n v="1069.0228999999999"/>
    <n v="608620.67000000004"/>
    <n v="608.62067000000002"/>
    <n v="460402.22999999986"/>
    <n v="0.56932425862907154"/>
    <n v="460.40222999999986"/>
    <x v="0"/>
  </r>
  <r>
    <s v="C8549"/>
    <x v="2"/>
    <x v="145"/>
    <x v="8"/>
    <x v="0"/>
    <x v="0"/>
    <d v="2020-10-20T00:00:00"/>
    <n v="10"/>
    <n v="854919850"/>
    <d v="2020-11-05T00:00:00"/>
    <n v="16"/>
    <n v="8637"/>
    <n v="651.21"/>
    <n v="524.96"/>
    <n v="5624500.7700000005"/>
    <n v="126.25"/>
    <n v="5624.5007700000006"/>
    <n v="4534079.5200000005"/>
    <n v="4534.0795200000002"/>
    <n v="1090421.25"/>
    <n v="0.80613012699436426"/>
    <n v="1090.4212500000001"/>
    <x v="0"/>
  </r>
  <r>
    <s v="C9758"/>
    <x v="1"/>
    <x v="33"/>
    <x v="2"/>
    <x v="1"/>
    <x v="0"/>
    <d v="2020-12-19T00:00:00"/>
    <n v="12"/>
    <n v="975804221"/>
    <d v="2021-01-13T00:00:00"/>
    <n v="25"/>
    <n v="1008"/>
    <n v="205.7"/>
    <n v="117.11"/>
    <n v="207345.59999999998"/>
    <n v="88.589999999999989"/>
    <n v="207.34559999999999"/>
    <n v="118046.88"/>
    <n v="118.04688"/>
    <n v="89298.719999999972"/>
    <n v="0.56932425862907154"/>
    <n v="89.298719999999975"/>
    <x v="0"/>
  </r>
  <r>
    <s v="C2778"/>
    <x v="3"/>
    <x v="27"/>
    <x v="3"/>
    <x v="0"/>
    <x v="3"/>
    <d v="2022-02-05T00:00:00"/>
    <n v="2"/>
    <n v="277898585"/>
    <d v="2022-03-06T00:00:00"/>
    <n v="29"/>
    <n v="5222"/>
    <n v="255.28"/>
    <n v="159.41999999999999"/>
    <n v="1333072.1599999999"/>
    <n v="95.860000000000014"/>
    <n v="1333.0721599999999"/>
    <n v="832491.24"/>
    <n v="832.49123999999995"/>
    <n v="500580.91999999993"/>
    <n v="0.62449075524913822"/>
    <n v="500.58091999999994"/>
    <x v="1"/>
  </r>
  <r>
    <s v="C6482"/>
    <x v="5"/>
    <x v="124"/>
    <x v="10"/>
    <x v="0"/>
    <x v="3"/>
    <d v="2021-10-21T00:00:00"/>
    <n v="10"/>
    <n v="648268735"/>
    <d v="2021-11-17T00:00:00"/>
    <n v="27"/>
    <n v="5979"/>
    <n v="154.06"/>
    <n v="90.93"/>
    <n v="921124.74"/>
    <n v="63.129999999999995"/>
    <n v="921.12473999999997"/>
    <n v="543670.47000000009"/>
    <n v="543.67047000000014"/>
    <n v="377454.2699999999"/>
    <n v="0.59022458782292631"/>
    <n v="377.45426999999989"/>
    <x v="2"/>
  </r>
  <r>
    <s v="C2528"/>
    <x v="3"/>
    <x v="40"/>
    <x v="2"/>
    <x v="1"/>
    <x v="3"/>
    <d v="2020-10-19T00:00:00"/>
    <n v="10"/>
    <n v="252899110"/>
    <d v="2020-11-05T00:00:00"/>
    <n v="17"/>
    <n v="7321"/>
    <n v="205.7"/>
    <n v="117.11"/>
    <n v="1505929.7"/>
    <n v="88.589999999999989"/>
    <n v="1505.9296999999999"/>
    <n v="857362.30999999994"/>
    <n v="857.36230999999998"/>
    <n v="648567.39"/>
    <n v="0.56932425862907143"/>
    <n v="648.56739000000005"/>
    <x v="0"/>
  </r>
  <r>
    <s v="C6481"/>
    <x v="0"/>
    <x v="180"/>
    <x v="7"/>
    <x v="1"/>
    <x v="1"/>
    <d v="2022-09-01T00:00:00"/>
    <n v="9"/>
    <n v="648194491"/>
    <d v="2022-09-17T00:00:00"/>
    <n v="16"/>
    <n v="4009"/>
    <n v="9.33"/>
    <n v="6.92"/>
    <n v="37403.97"/>
    <n v="2.41"/>
    <n v="37.403970000000001"/>
    <n v="27742.28"/>
    <n v="27.742279999999997"/>
    <n v="9661.6900000000023"/>
    <n v="0.74169346195069663"/>
    <n v="9.6616900000000019"/>
    <x v="1"/>
  </r>
  <r>
    <s v="C6800"/>
    <x v="3"/>
    <x v="94"/>
    <x v="0"/>
    <x v="0"/>
    <x v="1"/>
    <d v="2020-11-20T00:00:00"/>
    <n v="11"/>
    <n v="680020940"/>
    <d v="2020-12-01T00:00:00"/>
    <n v="11"/>
    <n v="2163"/>
    <n v="152.58000000000001"/>
    <n v="97.44"/>
    <n v="330030.54000000004"/>
    <n v="55.140000000000015"/>
    <n v="330.03054000000003"/>
    <n v="210762.72"/>
    <n v="210.76272"/>
    <n v="119267.82000000004"/>
    <n v="0.63861580810066843"/>
    <n v="119.26782000000004"/>
    <x v="0"/>
  </r>
  <r>
    <s v="C2046"/>
    <x v="3"/>
    <x v="182"/>
    <x v="3"/>
    <x v="0"/>
    <x v="0"/>
    <d v="2022-10-03T00:00:00"/>
    <n v="10"/>
    <n v="204677283"/>
    <d v="2022-10-03T00:00:00"/>
    <n v="0"/>
    <n v="7411"/>
    <n v="255.28"/>
    <n v="159.41999999999999"/>
    <n v="1891880.08"/>
    <n v="95.860000000000014"/>
    <n v="1891.8800800000001"/>
    <n v="1181461.6199999999"/>
    <n v="1181.4616199999998"/>
    <n v="710418.4600000002"/>
    <n v="0.62449075524913811"/>
    <n v="710.41846000000021"/>
    <x v="1"/>
  </r>
  <r>
    <s v="C4987"/>
    <x v="5"/>
    <x v="133"/>
    <x v="9"/>
    <x v="1"/>
    <x v="2"/>
    <d v="2021-09-05T00:00:00"/>
    <n v="9"/>
    <n v="498774850"/>
    <d v="2021-10-22T00:00:00"/>
    <n v="47"/>
    <n v="7417"/>
    <n v="109.28"/>
    <n v="35.840000000000003"/>
    <n v="810529.76"/>
    <n v="73.44"/>
    <n v="810.52976000000001"/>
    <n v="265825.28000000003"/>
    <n v="265.82528000000002"/>
    <n v="544704.48"/>
    <n v="0.32796486090775989"/>
    <n v="544.70447999999999"/>
    <x v="2"/>
  </r>
  <r>
    <s v="C2092"/>
    <x v="3"/>
    <x v="149"/>
    <x v="7"/>
    <x v="1"/>
    <x v="1"/>
    <d v="2021-06-22T00:00:00"/>
    <n v="6"/>
    <n v="209237468"/>
    <d v="2021-06-22T00:00:00"/>
    <n v="0"/>
    <n v="6871"/>
    <n v="9.33"/>
    <n v="6.92"/>
    <n v="64106.43"/>
    <n v="2.41"/>
    <n v="64.106430000000003"/>
    <n v="47547.32"/>
    <n v="47.547319999999999"/>
    <n v="16559.11"/>
    <n v="0.74169346195069663"/>
    <n v="16.55911"/>
    <x v="2"/>
  </r>
  <r>
    <s v="C3033"/>
    <x v="0"/>
    <x v="139"/>
    <x v="5"/>
    <x v="0"/>
    <x v="0"/>
    <d v="2020-08-22T00:00:00"/>
    <n v="8"/>
    <n v="303301465"/>
    <d v="2020-09-16T00:00:00"/>
    <n v="25"/>
    <n v="2498"/>
    <n v="437.2"/>
    <n v="263.33"/>
    <n v="1092125.5999999999"/>
    <n v="173.87"/>
    <n v="1092.1255999999998"/>
    <n v="657798.34"/>
    <n v="657.79833999999994"/>
    <n v="434327.25999999989"/>
    <n v="0.60231015553522416"/>
    <n v="434.32725999999991"/>
    <x v="0"/>
  </r>
  <r>
    <s v="C9185"/>
    <x v="1"/>
    <x v="160"/>
    <x v="1"/>
    <x v="0"/>
    <x v="1"/>
    <d v="2022-05-14T00:00:00"/>
    <n v="5"/>
    <n v="918515670"/>
    <d v="2022-06-07T00:00:00"/>
    <n v="24"/>
    <n v="8053"/>
    <n v="421.89"/>
    <n v="364.69"/>
    <n v="3397480.17"/>
    <n v="57.199999999999989"/>
    <n v="3397.4801699999998"/>
    <n v="2936848.57"/>
    <n v="2936.8485699999997"/>
    <n v="460631.60000000009"/>
    <n v="0.86441963544999878"/>
    <n v="460.63160000000011"/>
    <x v="1"/>
  </r>
  <r>
    <s v="C9127"/>
    <x v="0"/>
    <x v="152"/>
    <x v="0"/>
    <x v="1"/>
    <x v="3"/>
    <d v="2021-09-01T00:00:00"/>
    <n v="9"/>
    <n v="912741410"/>
    <d v="2021-09-11T00:00:00"/>
    <n v="10"/>
    <n v="9321"/>
    <n v="152.58000000000001"/>
    <n v="97.44"/>
    <n v="1422198.1800000002"/>
    <n v="55.140000000000015"/>
    <n v="1422.1981800000001"/>
    <n v="908238.24"/>
    <n v="908.23824000000002"/>
    <n v="513959.94000000018"/>
    <n v="0.63861580810066843"/>
    <n v="513.95994000000019"/>
    <x v="2"/>
  </r>
  <r>
    <s v="C1141"/>
    <x v="0"/>
    <x v="180"/>
    <x v="2"/>
    <x v="0"/>
    <x v="3"/>
    <d v="2021-02-09T00:00:00"/>
    <n v="2"/>
    <n v="114152514"/>
    <d v="2021-03-21T00:00:00"/>
    <n v="40"/>
    <n v="9121"/>
    <n v="205.7"/>
    <n v="117.11"/>
    <n v="1876189.7"/>
    <n v="88.589999999999989"/>
    <n v="1876.1896999999999"/>
    <n v="1068160.31"/>
    <n v="1068.16031"/>
    <n v="808029.3899999999"/>
    <n v="0.56932425862907143"/>
    <n v="808.02938999999992"/>
    <x v="2"/>
  </r>
  <r>
    <s v="C6712"/>
    <x v="3"/>
    <x v="132"/>
    <x v="6"/>
    <x v="1"/>
    <x v="3"/>
    <d v="2020-10-18T00:00:00"/>
    <n v="10"/>
    <n v="671235311"/>
    <d v="2020-11-15T00:00:00"/>
    <n v="28"/>
    <n v="2300"/>
    <n v="81.73"/>
    <n v="56.67"/>
    <n v="187979"/>
    <n v="25.060000000000002"/>
    <n v="187.97900000000001"/>
    <n v="130341"/>
    <n v="130.34100000000001"/>
    <n v="57638"/>
    <n v="0.69338064358252782"/>
    <n v="57.637999999999998"/>
    <x v="0"/>
  </r>
  <r>
    <s v="C3027"/>
    <x v="2"/>
    <x v="153"/>
    <x v="3"/>
    <x v="1"/>
    <x v="2"/>
    <d v="2022-09-02T00:00:00"/>
    <n v="9"/>
    <n v="302788627"/>
    <d v="2022-10-03T00:00:00"/>
    <n v="31"/>
    <n v="738"/>
    <n v="255.28"/>
    <n v="159.41999999999999"/>
    <n v="188396.64"/>
    <n v="95.860000000000014"/>
    <n v="188.39664000000002"/>
    <n v="117651.95999999999"/>
    <n v="117.65195999999999"/>
    <n v="70744.680000000022"/>
    <n v="0.62449075524913811"/>
    <n v="70.744680000000017"/>
    <x v="1"/>
  </r>
  <r>
    <s v="C8479"/>
    <x v="0"/>
    <x v="159"/>
    <x v="6"/>
    <x v="1"/>
    <x v="2"/>
    <d v="2020-06-29T00:00:00"/>
    <n v="6"/>
    <n v="847923791"/>
    <d v="2020-07-16T00:00:00"/>
    <n v="17"/>
    <n v="8347"/>
    <n v="81.73"/>
    <n v="56.67"/>
    <n v="682200.31"/>
    <n v="25.060000000000002"/>
    <n v="682.20031000000006"/>
    <n v="473024.49"/>
    <n v="473.02449000000001"/>
    <n v="209175.82000000007"/>
    <n v="0.69338064358252782"/>
    <n v="209.17582000000007"/>
    <x v="0"/>
  </r>
  <r>
    <s v="C6160"/>
    <x v="1"/>
    <x v="90"/>
    <x v="3"/>
    <x v="1"/>
    <x v="1"/>
    <d v="2021-04-20T00:00:00"/>
    <n v="4"/>
    <n v="616064631"/>
    <d v="2021-06-01T00:00:00"/>
    <n v="42"/>
    <n v="6070"/>
    <n v="255.28"/>
    <n v="159.41999999999999"/>
    <n v="1549549.6"/>
    <n v="95.860000000000014"/>
    <n v="1549.5496000000001"/>
    <n v="967679.39999999991"/>
    <n v="967.67939999999987"/>
    <n v="581870.20000000019"/>
    <n v="0.62449075524913811"/>
    <n v="581.87020000000018"/>
    <x v="2"/>
  </r>
  <r>
    <s v="C2369"/>
    <x v="0"/>
    <x v="64"/>
    <x v="7"/>
    <x v="0"/>
    <x v="2"/>
    <d v="2021-02-01T00:00:00"/>
    <n v="2"/>
    <n v="236947476"/>
    <d v="2021-02-28T00:00:00"/>
    <n v="27"/>
    <n v="6879"/>
    <n v="9.33"/>
    <n v="6.92"/>
    <n v="64181.07"/>
    <n v="2.41"/>
    <n v="64.181070000000005"/>
    <n v="47602.68"/>
    <n v="47.602679999999999"/>
    <n v="16578.39"/>
    <n v="0.74169346195069663"/>
    <n v="16.578389999999999"/>
    <x v="2"/>
  </r>
  <r>
    <s v="C4106"/>
    <x v="1"/>
    <x v="135"/>
    <x v="11"/>
    <x v="1"/>
    <x v="1"/>
    <d v="2020-07-16T00:00:00"/>
    <n v="7"/>
    <n v="410621154"/>
    <d v="2020-08-15T00:00:00"/>
    <n v="30"/>
    <n v="779"/>
    <n v="668.27"/>
    <n v="502.54"/>
    <n v="520582.32999999996"/>
    <n v="165.72999999999996"/>
    <n v="520.58232999999996"/>
    <n v="391478.66000000003"/>
    <n v="391.47866000000005"/>
    <n v="129103.66999999993"/>
    <n v="0.7520014365451092"/>
    <n v="129.10366999999994"/>
    <x v="0"/>
  </r>
  <r>
    <s v="C5574"/>
    <x v="2"/>
    <x v="171"/>
    <x v="7"/>
    <x v="1"/>
    <x v="3"/>
    <d v="2020-10-01T00:00:00"/>
    <n v="10"/>
    <n v="557446992"/>
    <d v="2020-10-24T00:00:00"/>
    <n v="23"/>
    <n v="9807"/>
    <n v="9.33"/>
    <n v="6.92"/>
    <n v="91499.31"/>
    <n v="2.41"/>
    <n v="91.499309999999994"/>
    <n v="67864.44"/>
    <n v="67.864440000000002"/>
    <n v="23634.869999999995"/>
    <n v="0.74169346195069674"/>
    <n v="23.634869999999996"/>
    <x v="0"/>
  </r>
  <r>
    <s v="C1680"/>
    <x v="1"/>
    <x v="68"/>
    <x v="5"/>
    <x v="0"/>
    <x v="1"/>
    <d v="2021-10-13T00:00:00"/>
    <n v="10"/>
    <n v="168098819"/>
    <d v="2021-10-28T00:00:00"/>
    <n v="15"/>
    <n v="3031"/>
    <n v="437.2"/>
    <n v="263.33"/>
    <n v="1325153.2"/>
    <n v="173.87"/>
    <n v="1325.1532"/>
    <n v="798153.23"/>
    <n v="798.15323000000001"/>
    <n v="526999.97"/>
    <n v="0.60231015553522416"/>
    <n v="526.99996999999996"/>
    <x v="2"/>
  </r>
  <r>
    <s v="C1535"/>
    <x v="1"/>
    <x v="123"/>
    <x v="10"/>
    <x v="0"/>
    <x v="1"/>
    <d v="2021-03-30T00:00:00"/>
    <n v="3"/>
    <n v="153562963"/>
    <d v="2021-04-29T00:00:00"/>
    <n v="30"/>
    <n v="1548"/>
    <n v="154.06"/>
    <n v="90.93"/>
    <n v="238484.88"/>
    <n v="63.129999999999995"/>
    <n v="238.48488"/>
    <n v="140759.64000000001"/>
    <n v="140.75964000000002"/>
    <n v="97725.239999999991"/>
    <n v="0.59022458782292619"/>
    <n v="97.725239999999985"/>
    <x v="2"/>
  </r>
  <r>
    <s v="C5951"/>
    <x v="2"/>
    <x v="156"/>
    <x v="9"/>
    <x v="0"/>
    <x v="3"/>
    <d v="2021-06-05T00:00:00"/>
    <n v="6"/>
    <n v="595138251"/>
    <d v="2021-07-04T00:00:00"/>
    <n v="29"/>
    <n v="3489"/>
    <n v="109.28"/>
    <n v="35.840000000000003"/>
    <n v="381277.92"/>
    <n v="73.44"/>
    <n v="381.27791999999999"/>
    <n v="125045.76000000001"/>
    <n v="125.04576000000002"/>
    <n v="256232.15999999997"/>
    <n v="0.32796486090775995"/>
    <n v="256.23215999999996"/>
    <x v="2"/>
  </r>
  <r>
    <s v="C2944"/>
    <x v="5"/>
    <x v="12"/>
    <x v="3"/>
    <x v="1"/>
    <x v="3"/>
    <d v="2022-03-04T00:00:00"/>
    <n v="3"/>
    <n v="294436013"/>
    <d v="2022-04-11T00:00:00"/>
    <n v="38"/>
    <n v="9014"/>
    <n v="255.28"/>
    <n v="159.41999999999999"/>
    <n v="2301093.92"/>
    <n v="95.860000000000014"/>
    <n v="2301.0939199999998"/>
    <n v="1437011.88"/>
    <n v="1437.0118799999998"/>
    <n v="864082.04"/>
    <n v="0.62449075524913822"/>
    <n v="864.08204000000001"/>
    <x v="1"/>
  </r>
  <r>
    <s v="C8233"/>
    <x v="3"/>
    <x v="132"/>
    <x v="3"/>
    <x v="1"/>
    <x v="0"/>
    <d v="2022-04-16T00:00:00"/>
    <n v="4"/>
    <n v="823380076"/>
    <d v="2022-05-03T00:00:00"/>
    <n v="17"/>
    <n v="5317"/>
    <n v="255.28"/>
    <n v="159.41999999999999"/>
    <n v="1357323.76"/>
    <n v="95.860000000000014"/>
    <n v="1357.32376"/>
    <n v="847636.1399999999"/>
    <n v="847.63613999999984"/>
    <n v="509687.62000000011"/>
    <n v="0.62449075524913811"/>
    <n v="509.68762000000009"/>
    <x v="1"/>
  </r>
  <r>
    <s v="C6742"/>
    <x v="3"/>
    <x v="140"/>
    <x v="7"/>
    <x v="1"/>
    <x v="1"/>
    <d v="2020-12-31T00:00:00"/>
    <n v="12"/>
    <n v="674206769"/>
    <d v="2021-02-15T00:00:00"/>
    <n v="46"/>
    <n v="1620"/>
    <n v="9.33"/>
    <n v="6.92"/>
    <n v="15114.6"/>
    <n v="2.41"/>
    <n v="15.114600000000001"/>
    <n v="11210.4"/>
    <n v="11.2104"/>
    <n v="3904.2000000000007"/>
    <n v="0.74169346195069663"/>
    <n v="3.9042000000000008"/>
    <x v="0"/>
  </r>
  <r>
    <s v="C2094"/>
    <x v="3"/>
    <x v="8"/>
    <x v="8"/>
    <x v="0"/>
    <x v="1"/>
    <d v="2022-03-15T00:00:00"/>
    <n v="3"/>
    <n v="209464919"/>
    <d v="2022-04-20T00:00:00"/>
    <n v="36"/>
    <n v="4179"/>
    <n v="651.21"/>
    <n v="524.96"/>
    <n v="2721406.5900000003"/>
    <n v="126.25"/>
    <n v="2721.4065900000005"/>
    <n v="2193807.8400000003"/>
    <n v="2193.8078400000004"/>
    <n v="527598.75"/>
    <n v="0.80613012699436437"/>
    <n v="527.59875"/>
    <x v="1"/>
  </r>
  <r>
    <s v="C3120"/>
    <x v="4"/>
    <x v="7"/>
    <x v="3"/>
    <x v="1"/>
    <x v="1"/>
    <d v="2021-08-17T00:00:00"/>
    <n v="8"/>
    <n v="312015855"/>
    <d v="2021-09-03T00:00:00"/>
    <n v="17"/>
    <n v="1280"/>
    <n v="255.28"/>
    <n v="159.41999999999999"/>
    <n v="326758.40000000002"/>
    <n v="95.860000000000014"/>
    <n v="326.75840000000005"/>
    <n v="204057.59999999998"/>
    <n v="204.05759999999998"/>
    <n v="122700.80000000005"/>
    <n v="0.624490755249138"/>
    <n v="122.70080000000004"/>
    <x v="2"/>
  </r>
  <r>
    <s v="C1350"/>
    <x v="5"/>
    <x v="91"/>
    <x v="1"/>
    <x v="0"/>
    <x v="3"/>
    <d v="2022-07-21T00:00:00"/>
    <n v="7"/>
    <n v="135033404"/>
    <d v="2022-07-26T00:00:00"/>
    <n v="5"/>
    <n v="8240"/>
    <n v="421.89"/>
    <n v="364.69"/>
    <n v="3476373.6"/>
    <n v="57.199999999999989"/>
    <n v="3476.3735999999999"/>
    <n v="3005045.6"/>
    <n v="3005.0455999999999"/>
    <n v="471328"/>
    <n v="0.86441963544999878"/>
    <n v="471.32799999999997"/>
    <x v="1"/>
  </r>
  <r>
    <s v="C2520"/>
    <x v="2"/>
    <x v="35"/>
    <x v="3"/>
    <x v="0"/>
    <x v="2"/>
    <d v="2020-02-01T00:00:00"/>
    <n v="2"/>
    <n v="252003896"/>
    <d v="2020-03-02T00:00:00"/>
    <n v="30"/>
    <n v="2408"/>
    <n v="255.28"/>
    <n v="159.41999999999999"/>
    <n v="614714.24"/>
    <n v="95.860000000000014"/>
    <n v="614.71424000000002"/>
    <n v="383883.36"/>
    <n v="383.88335999999998"/>
    <n v="230830.88"/>
    <n v="0.62449075524913811"/>
    <n v="230.83088000000001"/>
    <x v="0"/>
  </r>
  <r>
    <s v="C4067"/>
    <x v="3"/>
    <x v="105"/>
    <x v="3"/>
    <x v="0"/>
    <x v="1"/>
    <d v="2022-08-06T00:00:00"/>
    <n v="8"/>
    <n v="406726157"/>
    <d v="2022-08-13T00:00:00"/>
    <n v="7"/>
    <n v="8163"/>
    <n v="255.28"/>
    <n v="159.41999999999999"/>
    <n v="2083850.64"/>
    <n v="95.860000000000014"/>
    <n v="2083.8506400000001"/>
    <n v="1301345.46"/>
    <n v="1301.34546"/>
    <n v="782505.17999999993"/>
    <n v="0.62449075524913822"/>
    <n v="782.50517999999988"/>
    <x v="1"/>
  </r>
  <r>
    <s v="C1561"/>
    <x v="5"/>
    <x v="56"/>
    <x v="4"/>
    <x v="0"/>
    <x v="0"/>
    <d v="2022-04-20T00:00:00"/>
    <n v="4"/>
    <n v="156183803"/>
    <d v="2022-05-28T00:00:00"/>
    <n v="38"/>
    <n v="7113"/>
    <n v="47.45"/>
    <n v="31.79"/>
    <n v="337511.85000000003"/>
    <n v="15.660000000000004"/>
    <n v="337.51185000000004"/>
    <n v="226122.27"/>
    <n v="226.12226999999999"/>
    <n v="111389.58000000005"/>
    <n v="0.66996838777660683"/>
    <n v="111.38958000000005"/>
    <x v="1"/>
  </r>
  <r>
    <s v="C9400"/>
    <x v="0"/>
    <x v="128"/>
    <x v="4"/>
    <x v="0"/>
    <x v="3"/>
    <d v="2021-02-03T00:00:00"/>
    <n v="2"/>
    <n v="940079343"/>
    <d v="2021-03-17T00:00:00"/>
    <n v="42"/>
    <n v="9223"/>
    <n v="47.45"/>
    <n v="31.79"/>
    <n v="437631.35000000003"/>
    <n v="15.660000000000004"/>
    <n v="437.63135000000005"/>
    <n v="293199.17"/>
    <n v="293.19916999999998"/>
    <n v="144432.18000000005"/>
    <n v="0.66996838777660683"/>
    <n v="144.43218000000005"/>
    <x v="2"/>
  </r>
  <r>
    <s v="C5400"/>
    <x v="1"/>
    <x v="118"/>
    <x v="11"/>
    <x v="0"/>
    <x v="1"/>
    <d v="2022-05-07T00:00:00"/>
    <n v="5"/>
    <n v="540046966"/>
    <d v="2022-05-09T00:00:00"/>
    <n v="2"/>
    <n v="753"/>
    <n v="668.27"/>
    <n v="502.54"/>
    <n v="503207.31"/>
    <n v="165.72999999999996"/>
    <n v="503.20731000000001"/>
    <n v="378412.62"/>
    <n v="378.41262"/>
    <n v="124794.69"/>
    <n v="0.75200143654510898"/>
    <n v="124.79469"/>
    <x v="1"/>
  </r>
  <r>
    <s v="C4014"/>
    <x v="4"/>
    <x v="130"/>
    <x v="4"/>
    <x v="0"/>
    <x v="2"/>
    <d v="2022-02-22T00:00:00"/>
    <n v="2"/>
    <n v="401447999"/>
    <d v="2022-02-27T00:00:00"/>
    <n v="5"/>
    <n v="6239"/>
    <n v="47.45"/>
    <n v="31.79"/>
    <n v="296040.55000000005"/>
    <n v="15.660000000000004"/>
    <n v="296.04055000000005"/>
    <n v="198337.81"/>
    <n v="198.33780999999999"/>
    <n v="97702.740000000049"/>
    <n v="0.66996838777660683"/>
    <n v="97.702740000000048"/>
    <x v="1"/>
  </r>
  <r>
    <s v="C2399"/>
    <x v="3"/>
    <x v="112"/>
    <x v="6"/>
    <x v="0"/>
    <x v="1"/>
    <d v="2021-04-08T00:00:00"/>
    <n v="4"/>
    <n v="239956271"/>
    <d v="2021-04-30T00:00:00"/>
    <n v="22"/>
    <n v="7248"/>
    <n v="81.73"/>
    <n v="56.67"/>
    <n v="592379.04"/>
    <n v="25.060000000000002"/>
    <n v="592.37904000000003"/>
    <n v="410744.16000000003"/>
    <n v="410.74416000000002"/>
    <n v="181634.88"/>
    <n v="0.69338064358252782"/>
    <n v="181.63488000000001"/>
    <x v="2"/>
  </r>
  <r>
    <s v="C2915"/>
    <x v="5"/>
    <x v="56"/>
    <x v="7"/>
    <x v="1"/>
    <x v="2"/>
    <d v="2020-11-23T00:00:00"/>
    <n v="11"/>
    <n v="291558110"/>
    <d v="2021-01-01T00:00:00"/>
    <n v="39"/>
    <n v="7379"/>
    <n v="9.33"/>
    <n v="6.92"/>
    <n v="68846.070000000007"/>
    <n v="2.41"/>
    <n v="68.846070000000012"/>
    <n v="51062.68"/>
    <n v="51.06268"/>
    <n v="17783.390000000007"/>
    <n v="0.74169346195069652"/>
    <n v="17.783390000000008"/>
    <x v="0"/>
  </r>
  <r>
    <s v="C8625"/>
    <x v="2"/>
    <x v="88"/>
    <x v="11"/>
    <x v="1"/>
    <x v="0"/>
    <d v="2021-03-07T00:00:00"/>
    <n v="3"/>
    <n v="862552344"/>
    <d v="2021-04-05T00:00:00"/>
    <n v="29"/>
    <n v="7261"/>
    <n v="668.27"/>
    <n v="502.54"/>
    <n v="4852308.47"/>
    <n v="165.72999999999996"/>
    <n v="4852.3084699999999"/>
    <n v="3648942.94"/>
    <n v="3648.9429399999999"/>
    <n v="1203365.5299999998"/>
    <n v="0.75200143654510898"/>
    <n v="1203.3655299999998"/>
    <x v="2"/>
  </r>
  <r>
    <s v="C9795"/>
    <x v="1"/>
    <x v="10"/>
    <x v="7"/>
    <x v="0"/>
    <x v="0"/>
    <d v="2022-09-03T00:00:00"/>
    <n v="9"/>
    <n v="979550302"/>
    <d v="2022-10-03T00:00:00"/>
    <n v="30"/>
    <n v="9557"/>
    <n v="9.33"/>
    <n v="6.92"/>
    <n v="89166.81"/>
    <n v="2.41"/>
    <n v="89.166809999999998"/>
    <n v="66134.44"/>
    <n v="66.134439999999998"/>
    <n v="23032.369999999995"/>
    <n v="0.74169346195069663"/>
    <n v="23.032369999999997"/>
    <x v="1"/>
  </r>
  <r>
    <s v="C6394"/>
    <x v="1"/>
    <x v="54"/>
    <x v="11"/>
    <x v="0"/>
    <x v="1"/>
    <d v="2022-01-17T00:00:00"/>
    <n v="1"/>
    <n v="639475810"/>
    <d v="2022-02-03T00:00:00"/>
    <n v="17"/>
    <n v="3958"/>
    <n v="668.27"/>
    <n v="502.54"/>
    <n v="2645012.66"/>
    <n v="165.72999999999996"/>
    <n v="2645.0126600000003"/>
    <n v="1989053.32"/>
    <n v="1989.05332"/>
    <n v="655959.34000000008"/>
    <n v="0.75200143654510887"/>
    <n v="655.95934000000011"/>
    <x v="1"/>
  </r>
  <r>
    <s v="C3595"/>
    <x v="5"/>
    <x v="15"/>
    <x v="2"/>
    <x v="0"/>
    <x v="1"/>
    <d v="2022-01-31T00:00:00"/>
    <n v="1"/>
    <n v="359565198"/>
    <d v="2022-03-01T00:00:00"/>
    <n v="29"/>
    <n v="2187"/>
    <n v="205.7"/>
    <n v="117.11"/>
    <n v="449865.89999999997"/>
    <n v="88.589999999999989"/>
    <n v="449.86589999999995"/>
    <n v="256119.57"/>
    <n v="256.11957000000001"/>
    <n v="193746.32999999996"/>
    <n v="0.56932425862907154"/>
    <n v="193.74632999999997"/>
    <x v="1"/>
  </r>
  <r>
    <s v="C7273"/>
    <x v="0"/>
    <x v="24"/>
    <x v="2"/>
    <x v="1"/>
    <x v="3"/>
    <d v="2021-09-09T00:00:00"/>
    <n v="9"/>
    <n v="727367293"/>
    <d v="2021-10-23T00:00:00"/>
    <n v="44"/>
    <n v="3001"/>
    <n v="205.7"/>
    <n v="117.11"/>
    <n v="617305.69999999995"/>
    <n v="88.589999999999989"/>
    <n v="617.3057"/>
    <n v="351447.11"/>
    <n v="351.44711000000001"/>
    <n v="265858.58999999997"/>
    <n v="0.56932425862907143"/>
    <n v="265.85858999999999"/>
    <x v="2"/>
  </r>
  <r>
    <s v="C1507"/>
    <x v="3"/>
    <x v="20"/>
    <x v="9"/>
    <x v="0"/>
    <x v="2"/>
    <d v="2020-03-02T00:00:00"/>
    <n v="3"/>
    <n v="150743424"/>
    <d v="2020-03-02T00:00:00"/>
    <n v="0"/>
    <n v="7184"/>
    <n v="109.28"/>
    <n v="35.840000000000003"/>
    <n v="785067.52000000002"/>
    <n v="73.44"/>
    <n v="785.06752000000006"/>
    <n v="257474.56000000003"/>
    <n v="257.47456000000005"/>
    <n v="527592.95999999996"/>
    <n v="0.32796486090775995"/>
    <n v="527.59295999999995"/>
    <x v="0"/>
  </r>
  <r>
    <s v="C7078"/>
    <x v="2"/>
    <x v="114"/>
    <x v="10"/>
    <x v="1"/>
    <x v="1"/>
    <d v="2021-07-04T00:00:00"/>
    <n v="7"/>
    <n v="707867419"/>
    <d v="2021-08-02T00:00:00"/>
    <n v="29"/>
    <n v="2555"/>
    <n v="154.06"/>
    <n v="90.93"/>
    <n v="393623.3"/>
    <n v="63.129999999999995"/>
    <n v="393.62329999999997"/>
    <n v="232326.15000000002"/>
    <n v="232.32615000000001"/>
    <n v="161297.14999999997"/>
    <n v="0.59022458782292619"/>
    <n v="161.29714999999996"/>
    <x v="2"/>
  </r>
  <r>
    <s v="C4972"/>
    <x v="3"/>
    <x v="97"/>
    <x v="0"/>
    <x v="0"/>
    <x v="1"/>
    <d v="2021-07-13T00:00:00"/>
    <n v="7"/>
    <n v="497225606"/>
    <d v="2021-08-02T00:00:00"/>
    <n v="20"/>
    <n v="8961"/>
    <n v="152.58000000000001"/>
    <n v="97.44"/>
    <n v="1367269.3800000001"/>
    <n v="55.140000000000015"/>
    <n v="1367.2693800000002"/>
    <n v="873159.84"/>
    <n v="873.15983999999992"/>
    <n v="494109.54000000015"/>
    <n v="0.63861580810066831"/>
    <n v="494.10954000000015"/>
    <x v="2"/>
  </r>
  <r>
    <s v="C3876"/>
    <x v="1"/>
    <x v="160"/>
    <x v="10"/>
    <x v="0"/>
    <x v="1"/>
    <d v="2020-09-30T00:00:00"/>
    <n v="9"/>
    <n v="387616813"/>
    <d v="2020-10-05T00:00:00"/>
    <n v="5"/>
    <n v="3283"/>
    <n v="154.06"/>
    <n v="90.93"/>
    <n v="505778.98"/>
    <n v="63.129999999999995"/>
    <n v="505.77897999999999"/>
    <n v="298523.19"/>
    <n v="298.52319"/>
    <n v="207255.78999999998"/>
    <n v="0.59022458782292619"/>
    <n v="207.25578999999999"/>
    <x v="0"/>
  </r>
  <r>
    <s v="C8681"/>
    <x v="2"/>
    <x v="154"/>
    <x v="11"/>
    <x v="1"/>
    <x v="3"/>
    <d v="2020-01-27T00:00:00"/>
    <n v="1"/>
    <n v="868152368"/>
    <d v="2020-02-23T00:00:00"/>
    <n v="27"/>
    <n v="4433"/>
    <n v="668.27"/>
    <n v="502.54"/>
    <n v="2962440.91"/>
    <n v="165.72999999999996"/>
    <n v="2962.4409100000003"/>
    <n v="2227759.8200000003"/>
    <n v="2227.7598200000002"/>
    <n v="734681.08999999985"/>
    <n v="0.75200143654510898"/>
    <n v="734.68108999999981"/>
    <x v="0"/>
  </r>
  <r>
    <s v="C6982"/>
    <x v="2"/>
    <x v="34"/>
    <x v="0"/>
    <x v="1"/>
    <x v="1"/>
    <d v="2022-03-29T00:00:00"/>
    <n v="3"/>
    <n v="698256099"/>
    <d v="2022-04-14T00:00:00"/>
    <n v="16"/>
    <n v="8351"/>
    <n v="152.58000000000001"/>
    <n v="97.44"/>
    <n v="1274195.58"/>
    <n v="55.140000000000015"/>
    <n v="1274.1955800000001"/>
    <n v="813721.44"/>
    <n v="813.72143999999992"/>
    <n v="460474.14000000013"/>
    <n v="0.63861580810066843"/>
    <n v="460.47414000000015"/>
    <x v="1"/>
  </r>
  <r>
    <s v="C9576"/>
    <x v="0"/>
    <x v="165"/>
    <x v="1"/>
    <x v="1"/>
    <x v="3"/>
    <d v="2021-10-29T00:00:00"/>
    <n v="10"/>
    <n v="957664334"/>
    <d v="2021-11-18T00:00:00"/>
    <n v="20"/>
    <n v="3013"/>
    <n v="421.89"/>
    <n v="364.69"/>
    <n v="1271154.57"/>
    <n v="57.199999999999989"/>
    <n v="1271.1545700000001"/>
    <n v="1098810.97"/>
    <n v="1098.81097"/>
    <n v="172343.60000000009"/>
    <n v="0.86441963544999867"/>
    <n v="172.34360000000009"/>
    <x v="2"/>
  </r>
  <r>
    <s v="C9964"/>
    <x v="4"/>
    <x v="7"/>
    <x v="8"/>
    <x v="1"/>
    <x v="3"/>
    <d v="2020-12-12T00:00:00"/>
    <n v="12"/>
    <n v="996425902"/>
    <d v="2021-01-02T00:00:00"/>
    <n v="21"/>
    <n v="3422"/>
    <n v="651.21"/>
    <n v="524.96"/>
    <n v="2228440.62"/>
    <n v="126.25"/>
    <n v="2228.4406200000003"/>
    <n v="1796413.12"/>
    <n v="1796.4131200000002"/>
    <n v="432027.5"/>
    <n v="0.80613012699436426"/>
    <n v="432.02749999999997"/>
    <x v="0"/>
  </r>
  <r>
    <s v="C6849"/>
    <x v="3"/>
    <x v="18"/>
    <x v="5"/>
    <x v="0"/>
    <x v="0"/>
    <d v="2022-02-13T00:00:00"/>
    <n v="2"/>
    <n v="684902131"/>
    <d v="2022-02-28T00:00:00"/>
    <n v="15"/>
    <n v="6615"/>
    <n v="437.2"/>
    <n v="263.33"/>
    <n v="2892078"/>
    <n v="173.87"/>
    <n v="2892.078"/>
    <n v="1741927.95"/>
    <n v="1741.92795"/>
    <n v="1150150.05"/>
    <n v="0.60231015553522416"/>
    <n v="1150.15005"/>
    <x v="1"/>
  </r>
  <r>
    <s v="C8637"/>
    <x v="0"/>
    <x v="139"/>
    <x v="8"/>
    <x v="0"/>
    <x v="1"/>
    <d v="2021-02-14T00:00:00"/>
    <n v="2"/>
    <n v="863766849"/>
    <d v="2021-03-24T00:00:00"/>
    <n v="38"/>
    <n v="6660"/>
    <n v="651.21"/>
    <n v="524.96"/>
    <n v="4337058.6000000006"/>
    <n v="126.25"/>
    <n v="4337.0586000000003"/>
    <n v="3496233.6"/>
    <n v="3496.2336"/>
    <n v="840825.00000000047"/>
    <n v="0.80613012699436426"/>
    <n v="840.8250000000005"/>
    <x v="2"/>
  </r>
  <r>
    <s v="C1940"/>
    <x v="3"/>
    <x v="174"/>
    <x v="8"/>
    <x v="0"/>
    <x v="2"/>
    <d v="2022-09-15T00:00:00"/>
    <n v="9"/>
    <n v="194006383"/>
    <d v="2022-10-22T00:00:00"/>
    <n v="37"/>
    <n v="9655"/>
    <n v="651.21"/>
    <n v="524.96"/>
    <n v="6287432.5500000007"/>
    <n v="126.25"/>
    <n v="6287.4325500000004"/>
    <n v="5068488.8000000007"/>
    <n v="5068.488800000001"/>
    <n v="1218943.75"/>
    <n v="0.80613012699436448"/>
    <n v="1218.9437499999999"/>
    <x v="1"/>
  </r>
  <r>
    <s v="C7541"/>
    <x v="0"/>
    <x v="96"/>
    <x v="6"/>
    <x v="1"/>
    <x v="0"/>
    <d v="2020-04-30T00:00:00"/>
    <n v="4"/>
    <n v="754117715"/>
    <d v="2020-05-24T00:00:00"/>
    <n v="24"/>
    <n v="9045"/>
    <n v="81.73"/>
    <n v="56.67"/>
    <n v="739247.85000000009"/>
    <n v="25.060000000000002"/>
    <n v="739.24785000000008"/>
    <n v="512580.15"/>
    <n v="512.58015"/>
    <n v="226667.70000000007"/>
    <n v="0.69338064358252771"/>
    <n v="226.66770000000008"/>
    <x v="0"/>
  </r>
  <r>
    <s v="C5575"/>
    <x v="0"/>
    <x v="69"/>
    <x v="7"/>
    <x v="0"/>
    <x v="0"/>
    <d v="2020-09-27T00:00:00"/>
    <n v="9"/>
    <n v="557524669"/>
    <d v="2020-11-16T00:00:00"/>
    <n v="50"/>
    <n v="2794"/>
    <n v="9.33"/>
    <n v="6.92"/>
    <n v="26068.02"/>
    <n v="2.41"/>
    <n v="26.068020000000001"/>
    <n v="19334.48"/>
    <n v="19.334479999999999"/>
    <n v="6733.5400000000009"/>
    <n v="0.74169346195069663"/>
    <n v="6.7335400000000005"/>
    <x v="0"/>
  </r>
  <r>
    <s v="C2593"/>
    <x v="3"/>
    <x v="100"/>
    <x v="0"/>
    <x v="0"/>
    <x v="3"/>
    <d v="2021-01-13T00:00:00"/>
    <n v="1"/>
    <n v="259376752"/>
    <d v="2021-02-10T00:00:00"/>
    <n v="28"/>
    <n v="4200"/>
    <n v="152.58000000000001"/>
    <n v="97.44"/>
    <n v="640836"/>
    <n v="55.140000000000015"/>
    <n v="640.83600000000001"/>
    <n v="409248"/>
    <n v="409.24799999999999"/>
    <n v="231588"/>
    <n v="0.63861580810066843"/>
    <n v="231.58799999999999"/>
    <x v="2"/>
  </r>
  <r>
    <s v="C6722"/>
    <x v="4"/>
    <x v="148"/>
    <x v="1"/>
    <x v="1"/>
    <x v="3"/>
    <d v="2020-10-31T00:00:00"/>
    <n v="10"/>
    <n v="672222793"/>
    <d v="2020-12-17T00:00:00"/>
    <n v="47"/>
    <n v="4517"/>
    <n v="421.89"/>
    <n v="364.69"/>
    <n v="1905677.13"/>
    <n v="57.199999999999989"/>
    <n v="1905.6771299999998"/>
    <n v="1647304.73"/>
    <n v="1647.3047300000001"/>
    <n v="258372.39999999991"/>
    <n v="0.86441963544999889"/>
    <n v="258.37239999999991"/>
    <x v="0"/>
  </r>
  <r>
    <s v="C4289"/>
    <x v="0"/>
    <x v="139"/>
    <x v="2"/>
    <x v="1"/>
    <x v="3"/>
    <d v="2020-02-24T00:00:00"/>
    <n v="2"/>
    <n v="428924119"/>
    <d v="2020-03-06T00:00:00"/>
    <n v="11"/>
    <n v="7033"/>
    <n v="205.7"/>
    <n v="117.11"/>
    <n v="1446688.0999999999"/>
    <n v="88.589999999999989"/>
    <n v="1446.6880999999998"/>
    <n v="823634.63"/>
    <n v="823.63463000000002"/>
    <n v="623053.46999999986"/>
    <n v="0.56932425862907154"/>
    <n v="623.05346999999983"/>
    <x v="0"/>
  </r>
  <r>
    <s v="C9326"/>
    <x v="3"/>
    <x v="63"/>
    <x v="11"/>
    <x v="0"/>
    <x v="0"/>
    <d v="2020-10-30T00:00:00"/>
    <n v="10"/>
    <n v="932654559"/>
    <d v="2020-11-09T00:00:00"/>
    <n v="10"/>
    <n v="2065"/>
    <n v="668.27"/>
    <n v="502.54"/>
    <n v="1379977.55"/>
    <n v="165.72999999999996"/>
    <n v="1379.9775500000001"/>
    <n v="1037745.1000000001"/>
    <n v="1037.7451000000001"/>
    <n v="342232.44999999995"/>
    <n v="0.75200143654510909"/>
    <n v="342.23244999999997"/>
    <x v="0"/>
  </r>
  <r>
    <s v="C5069"/>
    <x v="0"/>
    <x v="147"/>
    <x v="4"/>
    <x v="1"/>
    <x v="1"/>
    <d v="2022-04-10T00:00:00"/>
    <n v="4"/>
    <n v="506900441"/>
    <d v="2022-04-10T00:00:00"/>
    <n v="0"/>
    <n v="1960"/>
    <n v="47.45"/>
    <n v="31.79"/>
    <n v="93002"/>
    <n v="15.660000000000004"/>
    <n v="93.001999999999995"/>
    <n v="62308.4"/>
    <n v="62.308399999999999"/>
    <n v="30693.599999999999"/>
    <n v="0.66996838777660694"/>
    <n v="30.6936"/>
    <x v="1"/>
  </r>
  <r>
    <s v="C2454"/>
    <x v="3"/>
    <x v="97"/>
    <x v="9"/>
    <x v="1"/>
    <x v="2"/>
    <d v="2022-11-04T00:00:00"/>
    <n v="11"/>
    <n v="245460593"/>
    <d v="2022-11-27T00:00:00"/>
    <n v="23"/>
    <n v="6099"/>
    <n v="109.28"/>
    <n v="35.840000000000003"/>
    <n v="666498.72"/>
    <n v="73.44"/>
    <n v="666.49871999999993"/>
    <n v="218588.16000000003"/>
    <n v="218.58816000000004"/>
    <n v="447910.55999999994"/>
    <n v="0.32796486090776"/>
    <n v="447.91055999999992"/>
    <x v="1"/>
  </r>
  <r>
    <s v="C8624"/>
    <x v="3"/>
    <x v="36"/>
    <x v="0"/>
    <x v="1"/>
    <x v="2"/>
    <d v="2021-04-22T00:00:00"/>
    <n v="4"/>
    <n v="862446343"/>
    <d v="2021-05-26T00:00:00"/>
    <n v="34"/>
    <n v="5893"/>
    <n v="152.58000000000001"/>
    <n v="97.44"/>
    <n v="899153.94000000006"/>
    <n v="55.140000000000015"/>
    <n v="899.15394000000003"/>
    <n v="574213.92000000004"/>
    <n v="574.21392000000003"/>
    <n v="324940.02"/>
    <n v="0.63861580810066854"/>
    <n v="324.94002"/>
    <x v="2"/>
  </r>
  <r>
    <s v="C4422"/>
    <x v="0"/>
    <x v="62"/>
    <x v="11"/>
    <x v="0"/>
    <x v="0"/>
    <d v="2021-02-13T00:00:00"/>
    <n v="2"/>
    <n v="442281520"/>
    <d v="2021-03-14T00:00:00"/>
    <n v="29"/>
    <n v="9785"/>
    <n v="668.27"/>
    <n v="502.54"/>
    <n v="6539021.9500000002"/>
    <n v="165.72999999999996"/>
    <n v="6539.0219500000003"/>
    <n v="4917353.9000000004"/>
    <n v="4917.3539000000001"/>
    <n v="1621668.0499999998"/>
    <n v="0.75200143654510898"/>
    <n v="1621.6680499999998"/>
    <x v="2"/>
  </r>
  <r>
    <s v="C2897"/>
    <x v="0"/>
    <x v="93"/>
    <x v="4"/>
    <x v="0"/>
    <x v="1"/>
    <d v="2020-06-05T00:00:00"/>
    <n v="6"/>
    <n v="289702451"/>
    <d v="2020-06-18T00:00:00"/>
    <n v="13"/>
    <n v="8248"/>
    <n v="47.45"/>
    <n v="31.79"/>
    <n v="391367.60000000003"/>
    <n v="15.660000000000004"/>
    <n v="391.36760000000004"/>
    <n v="262203.92"/>
    <n v="262.20391999999998"/>
    <n v="129163.68000000005"/>
    <n v="0.66996838777660683"/>
    <n v="129.16368000000006"/>
    <x v="0"/>
  </r>
  <r>
    <s v="C5078"/>
    <x v="5"/>
    <x v="179"/>
    <x v="2"/>
    <x v="0"/>
    <x v="1"/>
    <d v="2020-09-04T00:00:00"/>
    <n v="9"/>
    <n v="507809388"/>
    <d v="2020-09-05T00:00:00"/>
    <n v="1"/>
    <n v="937"/>
    <n v="205.7"/>
    <n v="117.11"/>
    <n v="192740.9"/>
    <n v="88.589999999999989"/>
    <n v="192.74089999999998"/>
    <n v="109732.06999999999"/>
    <n v="109.73206999999999"/>
    <n v="83008.83"/>
    <n v="0.56932425862907143"/>
    <n v="83.008830000000003"/>
    <x v="0"/>
  </r>
  <r>
    <s v="C7609"/>
    <x v="3"/>
    <x v="89"/>
    <x v="3"/>
    <x v="1"/>
    <x v="3"/>
    <d v="2020-12-13T00:00:00"/>
    <n v="12"/>
    <n v="760907781"/>
    <d v="2021-01-06T00:00:00"/>
    <n v="24"/>
    <n v="8376"/>
    <n v="255.28"/>
    <n v="159.41999999999999"/>
    <n v="2138225.2799999998"/>
    <n v="95.860000000000014"/>
    <n v="2138.2252799999997"/>
    <n v="1335301.92"/>
    <n v="1335.3019199999999"/>
    <n v="802923.35999999987"/>
    <n v="0.62449075524913822"/>
    <n v="802.92335999999989"/>
    <x v="0"/>
  </r>
  <r>
    <s v="C1282"/>
    <x v="3"/>
    <x v="103"/>
    <x v="2"/>
    <x v="0"/>
    <x v="3"/>
    <d v="2021-01-29T00:00:00"/>
    <n v="1"/>
    <n v="128239905"/>
    <d v="2021-03-10T00:00:00"/>
    <n v="40"/>
    <n v="7893"/>
    <n v="205.7"/>
    <n v="117.11"/>
    <n v="1623590.0999999999"/>
    <n v="88.589999999999989"/>
    <n v="1623.5900999999999"/>
    <n v="924349.23"/>
    <n v="924.34923000000003"/>
    <n v="699240.86999999988"/>
    <n v="0.56932425862907154"/>
    <n v="699.24086999999986"/>
    <x v="2"/>
  </r>
  <r>
    <s v="C5181"/>
    <x v="2"/>
    <x v="79"/>
    <x v="3"/>
    <x v="1"/>
    <x v="0"/>
    <d v="2020-11-08T00:00:00"/>
    <n v="11"/>
    <n v="518138253"/>
    <d v="2020-11-28T00:00:00"/>
    <n v="20"/>
    <n v="7478"/>
    <n v="255.28"/>
    <n v="159.41999999999999"/>
    <n v="1908983.84"/>
    <n v="95.860000000000014"/>
    <n v="1908.9838400000001"/>
    <n v="1192142.76"/>
    <n v="1192.14276"/>
    <n v="716841.08000000007"/>
    <n v="0.62449075524913811"/>
    <n v="716.84108000000003"/>
    <x v="0"/>
  </r>
  <r>
    <s v="C5775"/>
    <x v="1"/>
    <x v="123"/>
    <x v="0"/>
    <x v="1"/>
    <x v="1"/>
    <d v="2021-03-26T00:00:00"/>
    <n v="3"/>
    <n v="577526652"/>
    <d v="2021-04-10T00:00:00"/>
    <n v="15"/>
    <n v="1825"/>
    <n v="152.58000000000001"/>
    <n v="97.44"/>
    <n v="278458.5"/>
    <n v="55.140000000000015"/>
    <n v="278.45850000000002"/>
    <n v="177828"/>
    <n v="177.828"/>
    <n v="100630.5"/>
    <n v="0.63861580810066843"/>
    <n v="100.6305"/>
    <x v="2"/>
  </r>
  <r>
    <s v="C3736"/>
    <x v="2"/>
    <x v="145"/>
    <x v="8"/>
    <x v="0"/>
    <x v="3"/>
    <d v="2020-09-18T00:00:00"/>
    <n v="9"/>
    <n v="373641431"/>
    <d v="2020-10-28T00:00:00"/>
    <n v="40"/>
    <n v="7657"/>
    <n v="651.21"/>
    <n v="524.96"/>
    <n v="4986314.9700000007"/>
    <n v="126.25"/>
    <n v="4986.3149700000004"/>
    <n v="4019618.72"/>
    <n v="4019.6187200000004"/>
    <n v="966696.25000000047"/>
    <n v="0.80613012699436437"/>
    <n v="966.69625000000042"/>
    <x v="0"/>
  </r>
  <r>
    <s v="C9440"/>
    <x v="3"/>
    <x v="157"/>
    <x v="1"/>
    <x v="0"/>
    <x v="3"/>
    <d v="2022-06-27T00:00:00"/>
    <n v="6"/>
    <n v="944031417"/>
    <d v="2022-08-12T00:00:00"/>
    <n v="46"/>
    <n v="8730"/>
    <n v="421.89"/>
    <n v="364.69"/>
    <n v="3683099.6999999997"/>
    <n v="57.199999999999989"/>
    <n v="3683.0996999999998"/>
    <n v="3183743.7"/>
    <n v="3183.7437"/>
    <n v="499355.99999999953"/>
    <n v="0.86441963544999889"/>
    <n v="499.35599999999954"/>
    <x v="1"/>
  </r>
  <r>
    <s v="C2465"/>
    <x v="5"/>
    <x v="133"/>
    <x v="4"/>
    <x v="1"/>
    <x v="3"/>
    <d v="2021-07-27T00:00:00"/>
    <n v="7"/>
    <n v="246557939"/>
    <d v="2021-09-14T00:00:00"/>
    <n v="49"/>
    <n v="828"/>
    <n v="47.45"/>
    <n v="31.79"/>
    <n v="39288.600000000006"/>
    <n v="15.660000000000004"/>
    <n v="39.288600000000002"/>
    <n v="26322.12"/>
    <n v="26.322119999999998"/>
    <n v="12966.480000000007"/>
    <n v="0.66996838777660683"/>
    <n v="12.966480000000006"/>
    <x v="2"/>
  </r>
  <r>
    <s v="C8093"/>
    <x v="3"/>
    <x v="76"/>
    <x v="8"/>
    <x v="1"/>
    <x v="3"/>
    <d v="2020-07-09T00:00:00"/>
    <n v="7"/>
    <n v="809394824"/>
    <d v="2020-07-09T00:00:00"/>
    <n v="0"/>
    <n v="6770"/>
    <n v="651.21"/>
    <n v="524.96"/>
    <n v="4408691.7"/>
    <n v="126.25"/>
    <n v="4408.6917000000003"/>
    <n v="3553979.2"/>
    <n v="3553.9792000000002"/>
    <n v="854712.5"/>
    <n v="0.80613012699436437"/>
    <n v="854.71249999999998"/>
    <x v="0"/>
  </r>
  <r>
    <s v="C2810"/>
    <x v="0"/>
    <x v="155"/>
    <x v="10"/>
    <x v="0"/>
    <x v="1"/>
    <d v="2022-04-24T00:00:00"/>
    <n v="4"/>
    <n v="281028401"/>
    <d v="2022-05-14T00:00:00"/>
    <n v="20"/>
    <n v="1404"/>
    <n v="154.06"/>
    <n v="90.93"/>
    <n v="216300.24"/>
    <n v="63.129999999999995"/>
    <n v="216.30024"/>
    <n v="127665.72000000002"/>
    <n v="127.66572000000002"/>
    <n v="88634.519999999975"/>
    <n v="0.59022458782292619"/>
    <n v="88.634519999999981"/>
    <x v="1"/>
  </r>
  <r>
    <s v="C8802"/>
    <x v="2"/>
    <x v="154"/>
    <x v="8"/>
    <x v="0"/>
    <x v="3"/>
    <d v="2020-04-20T00:00:00"/>
    <n v="4"/>
    <n v="880257499"/>
    <d v="2020-05-01T00:00:00"/>
    <n v="11"/>
    <n v="6610"/>
    <n v="651.21"/>
    <n v="524.96"/>
    <n v="4304498.1000000006"/>
    <n v="126.25"/>
    <n v="4304.4981000000007"/>
    <n v="3469985.6"/>
    <n v="3469.9856"/>
    <n v="834512.50000000047"/>
    <n v="0.80613012699436415"/>
    <n v="834.5125000000005"/>
    <x v="0"/>
  </r>
  <r>
    <s v="C2882"/>
    <x v="0"/>
    <x v="71"/>
    <x v="1"/>
    <x v="0"/>
    <x v="1"/>
    <d v="2021-10-18T00:00:00"/>
    <n v="10"/>
    <n v="288260066"/>
    <d v="2021-11-10T00:00:00"/>
    <n v="23"/>
    <n v="1414"/>
    <n v="421.89"/>
    <n v="364.69"/>
    <n v="596552.46"/>
    <n v="57.199999999999989"/>
    <n v="596.55246"/>
    <n v="515671.66"/>
    <n v="515.67165999999997"/>
    <n v="80880.799999999988"/>
    <n v="0.86441963544999878"/>
    <n v="80.880799999999994"/>
    <x v="2"/>
  </r>
  <r>
    <s v="C7361"/>
    <x v="0"/>
    <x v="58"/>
    <x v="2"/>
    <x v="1"/>
    <x v="2"/>
    <d v="2022-08-12T00:00:00"/>
    <n v="8"/>
    <n v="736193692"/>
    <d v="2022-09-01T00:00:00"/>
    <n v="20"/>
    <n v="4928"/>
    <n v="205.7"/>
    <n v="117.11"/>
    <n v="1013689.6"/>
    <n v="88.589999999999989"/>
    <n v="1013.6895999999999"/>
    <n v="577118.07999999996"/>
    <n v="577.11807999999996"/>
    <n v="436571.52"/>
    <n v="0.56932425862907143"/>
    <n v="436.57152000000002"/>
    <x v="1"/>
  </r>
  <r>
    <s v="C1900"/>
    <x v="0"/>
    <x v="47"/>
    <x v="2"/>
    <x v="0"/>
    <x v="0"/>
    <d v="2022-10-30T00:00:00"/>
    <n v="10"/>
    <n v="190043151"/>
    <d v="2022-12-13T00:00:00"/>
    <n v="44"/>
    <n v="6846"/>
    <n v="205.7"/>
    <n v="117.11"/>
    <n v="1408222.2"/>
    <n v="88.589999999999989"/>
    <n v="1408.2221999999999"/>
    <n v="801735.05999999994"/>
    <n v="801.73505999999998"/>
    <n v="606487.14"/>
    <n v="0.56932425862907143"/>
    <n v="606.48714000000007"/>
    <x v="1"/>
  </r>
  <r>
    <s v="C7701"/>
    <x v="4"/>
    <x v="99"/>
    <x v="1"/>
    <x v="0"/>
    <x v="2"/>
    <d v="2020-09-04T00:00:00"/>
    <n v="9"/>
    <n v="770169770"/>
    <d v="2020-09-18T00:00:00"/>
    <n v="14"/>
    <n v="9205"/>
    <n v="421.89"/>
    <n v="364.69"/>
    <n v="3883497.4499999997"/>
    <n v="57.199999999999989"/>
    <n v="3883.4974499999998"/>
    <n v="3356971.45"/>
    <n v="3356.97145"/>
    <n v="526525.99999999953"/>
    <n v="0.86441963544999889"/>
    <n v="526.5259999999995"/>
    <x v="0"/>
  </r>
  <r>
    <s v="C1922"/>
    <x v="0"/>
    <x v="60"/>
    <x v="0"/>
    <x v="1"/>
    <x v="0"/>
    <d v="2021-05-08T00:00:00"/>
    <n v="5"/>
    <n v="192262303"/>
    <d v="2021-05-08T00:00:00"/>
    <n v="0"/>
    <n v="3543"/>
    <n v="152.58000000000001"/>
    <n v="97.44"/>
    <n v="540590.94000000006"/>
    <n v="55.140000000000015"/>
    <n v="540.59094000000005"/>
    <n v="345229.92"/>
    <n v="345.22991999999999"/>
    <n v="195361.02000000008"/>
    <n v="0.63861580810066843"/>
    <n v="195.36102000000008"/>
    <x v="2"/>
  </r>
  <r>
    <s v="C9265"/>
    <x v="3"/>
    <x v="110"/>
    <x v="6"/>
    <x v="0"/>
    <x v="2"/>
    <d v="2021-03-23T00:00:00"/>
    <n v="3"/>
    <n v="926513373"/>
    <d v="2021-03-23T00:00:00"/>
    <n v="0"/>
    <n v="4751"/>
    <n v="81.73"/>
    <n v="56.67"/>
    <n v="388299.23000000004"/>
    <n v="25.060000000000002"/>
    <n v="388.29923000000002"/>
    <n v="269239.17"/>
    <n v="269.23917"/>
    <n v="119060.06000000006"/>
    <n v="0.69338064358252782"/>
    <n v="119.06006000000005"/>
    <x v="2"/>
  </r>
  <r>
    <s v="C2716"/>
    <x v="4"/>
    <x v="7"/>
    <x v="1"/>
    <x v="1"/>
    <x v="2"/>
    <d v="2021-05-23T00:00:00"/>
    <n v="5"/>
    <n v="271611917"/>
    <d v="2021-06-09T00:00:00"/>
    <n v="17"/>
    <n v="4857"/>
    <n v="421.89"/>
    <n v="364.69"/>
    <n v="2049119.73"/>
    <n v="57.199999999999989"/>
    <n v="2049.1197299999999"/>
    <n v="1771299.33"/>
    <n v="1771.2993300000001"/>
    <n v="277820.39999999991"/>
    <n v="0.86441963544999889"/>
    <n v="277.82039999999989"/>
    <x v="2"/>
  </r>
  <r>
    <s v="C7023"/>
    <x v="0"/>
    <x v="175"/>
    <x v="9"/>
    <x v="0"/>
    <x v="2"/>
    <d v="2021-02-12T00:00:00"/>
    <n v="2"/>
    <n v="702359235"/>
    <d v="2021-03-01T00:00:00"/>
    <n v="17"/>
    <n v="2560"/>
    <n v="109.28"/>
    <n v="35.840000000000003"/>
    <n v="279756.79999999999"/>
    <n v="73.44"/>
    <n v="279.7568"/>
    <n v="91750.400000000009"/>
    <n v="91.750400000000013"/>
    <n v="188006.39999999997"/>
    <n v="0.32796486090775995"/>
    <n v="188.00639999999996"/>
    <x v="2"/>
  </r>
  <r>
    <s v="C6427"/>
    <x v="0"/>
    <x v="116"/>
    <x v="10"/>
    <x v="1"/>
    <x v="2"/>
    <d v="2020-12-09T00:00:00"/>
    <n v="12"/>
    <n v="642793166"/>
    <d v="2021-01-19T00:00:00"/>
    <n v="41"/>
    <n v="5637"/>
    <n v="154.06"/>
    <n v="90.93"/>
    <n v="868436.22"/>
    <n v="63.129999999999995"/>
    <n v="868.43621999999993"/>
    <n v="512572.41000000003"/>
    <n v="512.57240999999999"/>
    <n v="355863.80999999994"/>
    <n v="0.59022458782292619"/>
    <n v="355.86380999999994"/>
    <x v="0"/>
  </r>
  <r>
    <s v="C5036"/>
    <x v="3"/>
    <x v="100"/>
    <x v="8"/>
    <x v="1"/>
    <x v="3"/>
    <d v="2021-07-28T00:00:00"/>
    <n v="7"/>
    <n v="503644883"/>
    <d v="2021-08-09T00:00:00"/>
    <n v="12"/>
    <n v="8568"/>
    <n v="651.21"/>
    <n v="524.96"/>
    <n v="5579567.2800000003"/>
    <n v="126.25"/>
    <n v="5579.5672800000002"/>
    <n v="4497857.28"/>
    <n v="4497.8572800000002"/>
    <n v="1081710"/>
    <n v="0.80613012699436437"/>
    <n v="1081.71"/>
    <x v="2"/>
  </r>
  <r>
    <s v="C3380"/>
    <x v="3"/>
    <x v="119"/>
    <x v="6"/>
    <x v="1"/>
    <x v="1"/>
    <d v="2020-07-31T00:00:00"/>
    <n v="7"/>
    <n v="338088214"/>
    <d v="2020-09-18T00:00:00"/>
    <n v="49"/>
    <n v="6670"/>
    <n v="81.73"/>
    <n v="56.67"/>
    <n v="545139.1"/>
    <n v="25.060000000000002"/>
    <n v="545.13909999999998"/>
    <n v="377988.9"/>
    <n v="377.9889"/>
    <n v="167150.19999999995"/>
    <n v="0.69338064358252782"/>
    <n v="167.15019999999996"/>
    <x v="0"/>
  </r>
  <r>
    <s v="C7196"/>
    <x v="3"/>
    <x v="42"/>
    <x v="2"/>
    <x v="0"/>
    <x v="2"/>
    <d v="2021-08-24T00:00:00"/>
    <n v="8"/>
    <n v="719609487"/>
    <d v="2021-09-21T00:00:00"/>
    <n v="28"/>
    <n v="7293"/>
    <n v="205.7"/>
    <n v="117.11"/>
    <n v="1500170.0999999999"/>
    <n v="88.589999999999989"/>
    <n v="1500.1700999999998"/>
    <n v="854083.23"/>
    <n v="854.08322999999996"/>
    <n v="646086.86999999988"/>
    <n v="0.56932425862907154"/>
    <n v="646.08686999999986"/>
    <x v="2"/>
  </r>
  <r>
    <s v="C4920"/>
    <x v="4"/>
    <x v="130"/>
    <x v="10"/>
    <x v="1"/>
    <x v="2"/>
    <d v="2021-09-14T00:00:00"/>
    <n v="9"/>
    <n v="492007529"/>
    <d v="2021-10-04T00:00:00"/>
    <n v="20"/>
    <n v="4816"/>
    <n v="154.06"/>
    <n v="90.93"/>
    <n v="741952.96"/>
    <n v="63.129999999999995"/>
    <n v="741.95295999999996"/>
    <n v="437918.88"/>
    <n v="437.91888"/>
    <n v="304034.07999999996"/>
    <n v="0.59022458782292619"/>
    <n v="304.03407999999996"/>
    <x v="2"/>
  </r>
  <r>
    <s v="C8193"/>
    <x v="1"/>
    <x v="90"/>
    <x v="10"/>
    <x v="0"/>
    <x v="0"/>
    <d v="2020-12-12T00:00:00"/>
    <n v="12"/>
    <n v="819393670"/>
    <d v="2020-12-16T00:00:00"/>
    <n v="4"/>
    <n v="5651"/>
    <n v="154.06"/>
    <n v="90.93"/>
    <n v="870593.06"/>
    <n v="63.129999999999995"/>
    <n v="870.59306000000004"/>
    <n v="513845.43000000005"/>
    <n v="513.84543000000008"/>
    <n v="356747.63"/>
    <n v="0.59022458782292619"/>
    <n v="356.74763000000002"/>
    <x v="0"/>
  </r>
  <r>
    <s v="C2361"/>
    <x v="3"/>
    <x v="104"/>
    <x v="7"/>
    <x v="0"/>
    <x v="0"/>
    <d v="2021-05-31T00:00:00"/>
    <n v="5"/>
    <n v="236191737"/>
    <d v="2021-06-01T00:00:00"/>
    <n v="1"/>
    <n v="3239"/>
    <n v="9.33"/>
    <n v="6.92"/>
    <n v="30219.87"/>
    <n v="2.41"/>
    <n v="30.21987"/>
    <n v="22413.88"/>
    <n v="22.413880000000002"/>
    <n v="7805.989999999998"/>
    <n v="0.74169346195069674"/>
    <n v="7.8059899999999978"/>
    <x v="2"/>
  </r>
  <r>
    <s v="C4971"/>
    <x v="0"/>
    <x v="172"/>
    <x v="2"/>
    <x v="1"/>
    <x v="0"/>
    <d v="2022-08-31T00:00:00"/>
    <n v="8"/>
    <n v="497138059"/>
    <d v="2022-10-12T00:00:00"/>
    <n v="42"/>
    <n v="3054"/>
    <n v="205.7"/>
    <n v="117.11"/>
    <n v="628207.79999999993"/>
    <n v="88.589999999999989"/>
    <n v="628.20779999999991"/>
    <n v="357653.94"/>
    <n v="357.65393999999998"/>
    <n v="270553.85999999993"/>
    <n v="0.56932425862907154"/>
    <n v="270.55385999999993"/>
    <x v="1"/>
  </r>
  <r>
    <s v="C7272"/>
    <x v="2"/>
    <x v="154"/>
    <x v="4"/>
    <x v="1"/>
    <x v="3"/>
    <d v="2020-05-23T00:00:00"/>
    <n v="5"/>
    <n v="727281463"/>
    <d v="2020-07-11T00:00:00"/>
    <n v="49"/>
    <n v="7601"/>
    <n v="47.45"/>
    <n v="31.79"/>
    <n v="360667.45"/>
    <n v="15.660000000000004"/>
    <n v="360.66745000000003"/>
    <n v="241635.78999999998"/>
    <n v="241.63578999999999"/>
    <n v="119031.66000000003"/>
    <n v="0.66996838777660683"/>
    <n v="119.03166000000003"/>
    <x v="0"/>
  </r>
  <r>
    <s v="C5719"/>
    <x v="3"/>
    <x v="73"/>
    <x v="1"/>
    <x v="1"/>
    <x v="2"/>
    <d v="2022-02-11T00:00:00"/>
    <n v="2"/>
    <n v="571983277"/>
    <d v="2022-02-14T00:00:00"/>
    <n v="3"/>
    <n v="1417"/>
    <n v="421.89"/>
    <n v="364.69"/>
    <n v="597818.13"/>
    <n v="57.199999999999989"/>
    <n v="597.81813"/>
    <n v="516765.73"/>
    <n v="516.76572999999996"/>
    <n v="81052.400000000023"/>
    <n v="0.86441963544999878"/>
    <n v="81.05240000000002"/>
    <x v="1"/>
  </r>
  <r>
    <s v="C2880"/>
    <x v="3"/>
    <x v="6"/>
    <x v="3"/>
    <x v="0"/>
    <x v="2"/>
    <d v="2021-01-18T00:00:00"/>
    <n v="1"/>
    <n v="288069951"/>
    <d v="2021-02-03T00:00:00"/>
    <n v="16"/>
    <n v="5155"/>
    <n v="255.28"/>
    <n v="159.41999999999999"/>
    <n v="1315968.3999999999"/>
    <n v="95.860000000000014"/>
    <n v="1315.9684"/>
    <n v="821810.1"/>
    <n v="821.81009999999992"/>
    <n v="494158.29999999993"/>
    <n v="0.62449075524913811"/>
    <n v="494.15829999999994"/>
    <x v="2"/>
  </r>
  <r>
    <s v="C7017"/>
    <x v="5"/>
    <x v="57"/>
    <x v="10"/>
    <x v="1"/>
    <x v="2"/>
    <d v="2022-06-14T00:00:00"/>
    <n v="6"/>
    <n v="701739966"/>
    <d v="2022-07-16T00:00:00"/>
    <n v="32"/>
    <n v="9305"/>
    <n v="154.06"/>
    <n v="90.93"/>
    <n v="1433528.3"/>
    <n v="63.129999999999995"/>
    <n v="1433.5282999999999"/>
    <n v="846103.65"/>
    <n v="846.10365000000002"/>
    <n v="587424.65"/>
    <n v="0.59022458782292619"/>
    <n v="587.42465000000004"/>
    <x v="1"/>
  </r>
  <r>
    <s v="C9233"/>
    <x v="3"/>
    <x v="146"/>
    <x v="0"/>
    <x v="0"/>
    <x v="1"/>
    <d v="2021-11-23T00:00:00"/>
    <n v="11"/>
    <n v="923389995"/>
    <d v="2022-01-09T00:00:00"/>
    <n v="47"/>
    <n v="474"/>
    <n v="152.58000000000001"/>
    <n v="97.44"/>
    <n v="72322.920000000013"/>
    <n v="55.140000000000015"/>
    <n v="72.322920000000011"/>
    <n v="46186.559999999998"/>
    <n v="46.18656"/>
    <n v="26136.360000000015"/>
    <n v="0.63861580810066843"/>
    <n v="26.136360000000014"/>
    <x v="2"/>
  </r>
  <r>
    <s v="C6685"/>
    <x v="3"/>
    <x v="30"/>
    <x v="9"/>
    <x v="1"/>
    <x v="3"/>
    <d v="2021-11-25T00:00:00"/>
    <n v="11"/>
    <n v="668508040"/>
    <d v="2021-12-25T00:00:00"/>
    <n v="30"/>
    <n v="5240"/>
    <n v="109.28"/>
    <n v="35.840000000000003"/>
    <n v="572627.19999999995"/>
    <n v="73.44"/>
    <n v="572.6271999999999"/>
    <n v="187801.60000000001"/>
    <n v="187.80160000000001"/>
    <n v="384825.59999999998"/>
    <n v="0.32796486090775995"/>
    <n v="384.82559999999995"/>
    <x v="2"/>
  </r>
  <r>
    <s v="C3001"/>
    <x v="1"/>
    <x v="10"/>
    <x v="8"/>
    <x v="0"/>
    <x v="1"/>
    <d v="2020-02-27T00:00:00"/>
    <n v="2"/>
    <n v="300184953"/>
    <d v="2020-02-29T00:00:00"/>
    <n v="2"/>
    <n v="253"/>
    <n v="651.21"/>
    <n v="524.96"/>
    <n v="164756.13"/>
    <n v="126.25"/>
    <n v="164.75613000000001"/>
    <n v="132814.88"/>
    <n v="132.81488000000002"/>
    <n v="31941.25"/>
    <n v="0.80613012699436437"/>
    <n v="31.94125"/>
    <x v="0"/>
  </r>
  <r>
    <s v="C4187"/>
    <x v="0"/>
    <x v="128"/>
    <x v="7"/>
    <x v="1"/>
    <x v="3"/>
    <d v="2021-01-03T00:00:00"/>
    <n v="1"/>
    <n v="418734729"/>
    <d v="2021-01-06T00:00:00"/>
    <n v="3"/>
    <n v="1766"/>
    <n v="9.33"/>
    <n v="6.92"/>
    <n v="16476.78"/>
    <n v="2.41"/>
    <n v="16.476779999999998"/>
    <n v="12220.72"/>
    <n v="12.22072"/>
    <n v="4256.0599999999995"/>
    <n v="0.74169346195069674"/>
    <n v="4.2560599999999997"/>
    <x v="2"/>
  </r>
  <r>
    <s v="C9226"/>
    <x v="3"/>
    <x v="95"/>
    <x v="5"/>
    <x v="1"/>
    <x v="2"/>
    <d v="2020-04-11T00:00:00"/>
    <n v="4"/>
    <n v="922643697"/>
    <d v="2020-05-07T00:00:00"/>
    <n v="26"/>
    <n v="9628"/>
    <n v="437.2"/>
    <n v="263.33"/>
    <n v="4209361.5999999996"/>
    <n v="173.87"/>
    <n v="4209.3615999999993"/>
    <n v="2535341.2399999998"/>
    <n v="2535.3412399999997"/>
    <n v="1674020.3599999999"/>
    <n v="0.60231015553522416"/>
    <n v="1674.02036"/>
    <x v="0"/>
  </r>
  <r>
    <s v="C8807"/>
    <x v="4"/>
    <x v="7"/>
    <x v="8"/>
    <x v="0"/>
    <x v="1"/>
    <d v="2021-04-30T00:00:00"/>
    <n v="4"/>
    <n v="880710685"/>
    <d v="2021-06-19T00:00:00"/>
    <n v="50"/>
    <n v="718"/>
    <n v="651.21"/>
    <n v="524.96"/>
    <n v="467568.78"/>
    <n v="126.25"/>
    <n v="467.56878"/>
    <n v="376921.28"/>
    <n v="376.92128000000002"/>
    <n v="90647.5"/>
    <n v="0.80613012699436437"/>
    <n v="90.647499999999994"/>
    <x v="2"/>
  </r>
  <r>
    <s v="C7820"/>
    <x v="3"/>
    <x v="101"/>
    <x v="11"/>
    <x v="1"/>
    <x v="3"/>
    <d v="2022-03-20T00:00:00"/>
    <n v="3"/>
    <n v="782047021"/>
    <d v="2022-04-06T00:00:00"/>
    <n v="17"/>
    <n v="3947"/>
    <n v="668.27"/>
    <n v="502.54"/>
    <n v="2637661.69"/>
    <n v="165.72999999999996"/>
    <n v="2637.6616899999999"/>
    <n v="1983525.3800000001"/>
    <n v="1983.52538"/>
    <n v="654136.30999999982"/>
    <n v="0.75200143654510909"/>
    <n v="654.13630999999987"/>
    <x v="1"/>
  </r>
  <r>
    <s v="C2860"/>
    <x v="0"/>
    <x v="109"/>
    <x v="3"/>
    <x v="0"/>
    <x v="0"/>
    <d v="2022-10-29T00:00:00"/>
    <n v="10"/>
    <n v="286076533"/>
    <d v="2022-11-10T00:00:00"/>
    <n v="12"/>
    <n v="5258"/>
    <n v="255.28"/>
    <n v="159.41999999999999"/>
    <n v="1342262.24"/>
    <n v="95.860000000000014"/>
    <n v="1342.26224"/>
    <n v="838230.36"/>
    <n v="838.23036000000002"/>
    <n v="504031.88"/>
    <n v="0.62449075524913822"/>
    <n v="504.03188"/>
    <x v="1"/>
  </r>
  <r>
    <s v="C6914"/>
    <x v="0"/>
    <x v="152"/>
    <x v="1"/>
    <x v="1"/>
    <x v="1"/>
    <d v="2020-06-19T00:00:00"/>
    <n v="6"/>
    <n v="691472899"/>
    <d v="2020-08-07T00:00:00"/>
    <n v="49"/>
    <n v="1052"/>
    <n v="421.89"/>
    <n v="364.69"/>
    <n v="443828.27999999997"/>
    <n v="57.199999999999989"/>
    <n v="443.82827999999995"/>
    <n v="383653.88"/>
    <n v="383.65388000000002"/>
    <n v="60174.399999999965"/>
    <n v="0.864419635449999"/>
    <n v="60.174399999999963"/>
    <x v="0"/>
  </r>
  <r>
    <s v="C8132"/>
    <x v="3"/>
    <x v="149"/>
    <x v="3"/>
    <x v="1"/>
    <x v="1"/>
    <d v="2022-02-18T00:00:00"/>
    <n v="2"/>
    <n v="813249909"/>
    <d v="2022-03-10T00:00:00"/>
    <n v="20"/>
    <n v="7575"/>
    <n v="255.28"/>
    <n v="159.41999999999999"/>
    <n v="1933746"/>
    <n v="95.860000000000014"/>
    <n v="1933.7460000000001"/>
    <n v="1207606.5"/>
    <n v="1207.6065000000001"/>
    <n v="726139.5"/>
    <n v="0.62449075524913822"/>
    <n v="726.1395"/>
    <x v="1"/>
  </r>
  <r>
    <s v="C1483"/>
    <x v="2"/>
    <x v="41"/>
    <x v="1"/>
    <x v="1"/>
    <x v="0"/>
    <d v="2020-01-17T00:00:00"/>
    <n v="1"/>
    <n v="148330724"/>
    <d v="2020-02-07T00:00:00"/>
    <n v="21"/>
    <n v="3212"/>
    <n v="421.89"/>
    <n v="364.69"/>
    <n v="1355110.68"/>
    <n v="57.199999999999989"/>
    <n v="1355.11068"/>
    <n v="1171384.28"/>
    <n v="1171.38428"/>
    <n v="183726.39999999991"/>
    <n v="0.86441963544999878"/>
    <n v="183.7263999999999"/>
    <x v="0"/>
  </r>
  <r>
    <s v="C3539"/>
    <x v="0"/>
    <x v="77"/>
    <x v="7"/>
    <x v="1"/>
    <x v="3"/>
    <d v="2021-11-27T00:00:00"/>
    <n v="11"/>
    <n v="353919684"/>
    <d v="2022-01-01T00:00:00"/>
    <n v="35"/>
    <n v="1554"/>
    <n v="9.33"/>
    <n v="6.92"/>
    <n v="14498.82"/>
    <n v="2.41"/>
    <n v="14.49882"/>
    <n v="10753.68"/>
    <n v="10.753680000000001"/>
    <n v="3745.1399999999994"/>
    <n v="0.74169346195069674"/>
    <n v="3.7451399999999992"/>
    <x v="2"/>
  </r>
  <r>
    <s v="C3492"/>
    <x v="3"/>
    <x v="49"/>
    <x v="10"/>
    <x v="0"/>
    <x v="3"/>
    <d v="2022-01-23T00:00:00"/>
    <n v="1"/>
    <n v="349251353"/>
    <d v="2022-02-03T00:00:00"/>
    <n v="11"/>
    <n v="91"/>
    <n v="154.06"/>
    <n v="90.93"/>
    <n v="14019.460000000001"/>
    <n v="63.129999999999995"/>
    <n v="14.01946"/>
    <n v="8274.630000000001"/>
    <n v="8.2746300000000002"/>
    <n v="5744.83"/>
    <n v="0.59022458782292608"/>
    <n v="5.7448300000000003"/>
    <x v="1"/>
  </r>
  <r>
    <s v="C2031"/>
    <x v="0"/>
    <x v="168"/>
    <x v="4"/>
    <x v="1"/>
    <x v="2"/>
    <d v="2021-03-31T00:00:00"/>
    <n v="3"/>
    <n v="203154218"/>
    <d v="2021-04-13T00:00:00"/>
    <n v="13"/>
    <n v="6702"/>
    <n v="47.45"/>
    <n v="31.79"/>
    <n v="318009.90000000002"/>
    <n v="15.660000000000004"/>
    <n v="318.00990000000002"/>
    <n v="213056.58"/>
    <n v="213.05658"/>
    <n v="104953.32000000004"/>
    <n v="0.66996838777660694"/>
    <n v="104.95332000000003"/>
    <x v="2"/>
  </r>
  <r>
    <s v="C1211"/>
    <x v="2"/>
    <x v="114"/>
    <x v="4"/>
    <x v="0"/>
    <x v="3"/>
    <d v="2022-07-08T00:00:00"/>
    <n v="7"/>
    <n v="121176040"/>
    <d v="2022-07-23T00:00:00"/>
    <n v="15"/>
    <n v="7538"/>
    <n v="47.45"/>
    <n v="31.79"/>
    <n v="357678.10000000003"/>
    <n v="15.660000000000004"/>
    <n v="357.67810000000003"/>
    <n v="239633.02"/>
    <n v="239.63301999999999"/>
    <n v="118045.08000000005"/>
    <n v="0.66996838777660683"/>
    <n v="118.04508000000004"/>
    <x v="1"/>
  </r>
  <r>
    <s v="C5361"/>
    <x v="3"/>
    <x v="30"/>
    <x v="3"/>
    <x v="1"/>
    <x v="3"/>
    <d v="2020-03-07T00:00:00"/>
    <n v="3"/>
    <n v="536178147"/>
    <d v="2020-03-27T00:00:00"/>
    <n v="20"/>
    <n v="5884"/>
    <n v="255.28"/>
    <n v="159.41999999999999"/>
    <n v="1502067.52"/>
    <n v="95.860000000000014"/>
    <n v="1502.0675200000001"/>
    <n v="938027.27999999991"/>
    <n v="938.02727999999991"/>
    <n v="564040.24000000011"/>
    <n v="0.62449075524913811"/>
    <n v="564.04024000000015"/>
    <x v="0"/>
  </r>
  <r>
    <s v="C1513"/>
    <x v="1"/>
    <x v="54"/>
    <x v="10"/>
    <x v="1"/>
    <x v="1"/>
    <d v="2021-10-21T00:00:00"/>
    <n v="10"/>
    <n v="151334369"/>
    <d v="2021-11-07T00:00:00"/>
    <n v="17"/>
    <n v="2058"/>
    <n v="154.06"/>
    <n v="90.93"/>
    <n v="317055.48"/>
    <n v="63.129999999999995"/>
    <n v="317.05547999999999"/>
    <n v="187133.94"/>
    <n v="187.13394"/>
    <n v="129921.53999999998"/>
    <n v="0.59022458782292619"/>
    <n v="129.92153999999999"/>
    <x v="2"/>
  </r>
  <r>
    <s v="C8901"/>
    <x v="5"/>
    <x v="138"/>
    <x v="6"/>
    <x v="1"/>
    <x v="3"/>
    <d v="2021-01-23T00:00:00"/>
    <n v="1"/>
    <n v="890131032"/>
    <d v="2021-02-05T00:00:00"/>
    <n v="13"/>
    <n v="8408"/>
    <n v="81.73"/>
    <n v="56.67"/>
    <n v="687185.84000000008"/>
    <n v="25.060000000000002"/>
    <n v="687.1858400000001"/>
    <n v="476481.36"/>
    <n v="476.48136"/>
    <n v="210704.4800000001"/>
    <n v="0.69338064358252771"/>
    <n v="210.7044800000001"/>
    <x v="2"/>
  </r>
  <r>
    <s v="C2463"/>
    <x v="2"/>
    <x v="35"/>
    <x v="11"/>
    <x v="1"/>
    <x v="1"/>
    <d v="2022-01-14T00:00:00"/>
    <n v="1"/>
    <n v="246366965"/>
    <d v="2022-03-05T00:00:00"/>
    <n v="50"/>
    <n v="4315"/>
    <n v="668.27"/>
    <n v="502.54"/>
    <n v="2883585.05"/>
    <n v="165.72999999999996"/>
    <n v="2883.5850499999997"/>
    <n v="2168460.1"/>
    <n v="2168.4601000000002"/>
    <n v="715124.94999999972"/>
    <n v="0.7520014365451092"/>
    <n v="715.12494999999967"/>
    <x v="1"/>
  </r>
  <r>
    <s v="C7341"/>
    <x v="5"/>
    <x v="26"/>
    <x v="2"/>
    <x v="1"/>
    <x v="3"/>
    <d v="2020-08-21T00:00:00"/>
    <n v="8"/>
    <n v="734153497"/>
    <d v="2020-09-22T00:00:00"/>
    <n v="32"/>
    <n v="1189"/>
    <n v="205.7"/>
    <n v="117.11"/>
    <n v="244577.3"/>
    <n v="88.589999999999989"/>
    <n v="244.57729999999998"/>
    <n v="139243.79"/>
    <n v="139.24379000000002"/>
    <n v="105333.50999999998"/>
    <n v="0.56932425862907154"/>
    <n v="105.33350999999998"/>
    <x v="0"/>
  </r>
  <r>
    <s v="C4379"/>
    <x v="0"/>
    <x v="122"/>
    <x v="6"/>
    <x v="0"/>
    <x v="2"/>
    <d v="2020-04-27T00:00:00"/>
    <n v="4"/>
    <n v="437914454"/>
    <d v="2020-05-02T00:00:00"/>
    <n v="5"/>
    <n v="7473"/>
    <n v="81.73"/>
    <n v="56.67"/>
    <n v="610768.29"/>
    <n v="25.060000000000002"/>
    <n v="610.76829000000009"/>
    <n v="423494.91000000003"/>
    <n v="423.49491"/>
    <n v="187273.38"/>
    <n v="0.69338064358252771"/>
    <n v="187.27338"/>
    <x v="0"/>
  </r>
  <r>
    <s v="C6623"/>
    <x v="1"/>
    <x v="135"/>
    <x v="11"/>
    <x v="0"/>
    <x v="1"/>
    <d v="2022-02-01T00:00:00"/>
    <n v="2"/>
    <n v="662386167"/>
    <d v="2022-03-01T00:00:00"/>
    <n v="28"/>
    <n v="3641"/>
    <n v="668.27"/>
    <n v="502.54"/>
    <n v="2433171.0699999998"/>
    <n v="165.72999999999996"/>
    <n v="2433.1710699999999"/>
    <n v="1829748.1400000001"/>
    <n v="1829.7481400000001"/>
    <n v="603422.9299999997"/>
    <n v="0.75200143654510909"/>
    <n v="603.42292999999972"/>
    <x v="1"/>
  </r>
  <r>
    <s v="C9826"/>
    <x v="3"/>
    <x v="40"/>
    <x v="9"/>
    <x v="1"/>
    <x v="2"/>
    <d v="2020-03-12T00:00:00"/>
    <n v="3"/>
    <n v="982617461"/>
    <d v="2020-04-25T00:00:00"/>
    <n v="44"/>
    <n v="7198"/>
    <n v="109.28"/>
    <n v="35.840000000000003"/>
    <n v="786597.44000000006"/>
    <n v="73.44"/>
    <n v="786.59744000000001"/>
    <n v="257976.32000000004"/>
    <n v="257.97632000000004"/>
    <n v="528621.12"/>
    <n v="0.32796486090775995"/>
    <n v="528.62112000000002"/>
    <x v="0"/>
  </r>
  <r>
    <s v="C5939"/>
    <x v="0"/>
    <x v="80"/>
    <x v="5"/>
    <x v="1"/>
    <x v="0"/>
    <d v="2020-09-25T00:00:00"/>
    <n v="9"/>
    <n v="593969666"/>
    <d v="2020-10-08T00:00:00"/>
    <n v="13"/>
    <n v="7678"/>
    <n v="437.2"/>
    <n v="263.33"/>
    <n v="3356821.6"/>
    <n v="173.87"/>
    <n v="3356.8216000000002"/>
    <n v="2021847.74"/>
    <n v="2021.8477399999999"/>
    <n v="1334973.8600000001"/>
    <n v="0.60231015553522405"/>
    <n v="1334.9738600000001"/>
    <x v="0"/>
  </r>
  <r>
    <s v="C5621"/>
    <x v="1"/>
    <x v="118"/>
    <x v="10"/>
    <x v="1"/>
    <x v="1"/>
    <d v="2020-03-13T00:00:00"/>
    <n v="3"/>
    <n v="562116611"/>
    <d v="2020-04-16T00:00:00"/>
    <n v="34"/>
    <n v="1651"/>
    <n v="154.06"/>
    <n v="90.93"/>
    <n v="254353.06"/>
    <n v="63.129999999999995"/>
    <n v="254.35306"/>
    <n v="150125.43000000002"/>
    <n v="150.12543000000002"/>
    <n v="104227.62999999998"/>
    <n v="0.59022458782292619"/>
    <n v="104.22762999999998"/>
    <x v="0"/>
  </r>
  <r>
    <s v="C6730"/>
    <x v="0"/>
    <x v="58"/>
    <x v="10"/>
    <x v="0"/>
    <x v="2"/>
    <d v="2021-03-11T00:00:00"/>
    <n v="3"/>
    <n v="673044621"/>
    <d v="2021-03-26T00:00:00"/>
    <n v="15"/>
    <n v="7715"/>
    <n v="154.06"/>
    <n v="90.93"/>
    <n v="1188572.8999999999"/>
    <n v="63.129999999999995"/>
    <n v="1188.5728999999999"/>
    <n v="701524.95000000007"/>
    <n v="701.5249500000001"/>
    <n v="487047.94999999984"/>
    <n v="0.59022458782292631"/>
    <n v="487.04794999999984"/>
    <x v="2"/>
  </r>
  <r>
    <s v="C7830"/>
    <x v="2"/>
    <x v="79"/>
    <x v="8"/>
    <x v="0"/>
    <x v="1"/>
    <d v="2022-06-10T00:00:00"/>
    <n v="6"/>
    <n v="783052527"/>
    <d v="2022-06-17T00:00:00"/>
    <n v="7"/>
    <n v="1499"/>
    <n v="651.21"/>
    <n v="524.96"/>
    <n v="976163.79"/>
    <n v="126.25"/>
    <n v="976.16379000000006"/>
    <n v="786915.04"/>
    <n v="786.91504000000009"/>
    <n v="189248.75"/>
    <n v="0.80613012699436437"/>
    <n v="189.24875"/>
    <x v="1"/>
  </r>
  <r>
    <s v="C7770"/>
    <x v="3"/>
    <x v="14"/>
    <x v="11"/>
    <x v="0"/>
    <x v="3"/>
    <d v="2021-03-04T00:00:00"/>
    <n v="3"/>
    <n v="777065837"/>
    <d v="2021-03-12T00:00:00"/>
    <n v="8"/>
    <n v="9904"/>
    <n v="668.27"/>
    <n v="502.54"/>
    <n v="6618546.0800000001"/>
    <n v="165.72999999999996"/>
    <n v="6618.5460800000001"/>
    <n v="4977156.16"/>
    <n v="4977.1561600000005"/>
    <n v="1641389.92"/>
    <n v="0.75200143654510909"/>
    <n v="1641.3899199999998"/>
    <x v="2"/>
  </r>
  <r>
    <s v="C2752"/>
    <x v="1"/>
    <x v="68"/>
    <x v="0"/>
    <x v="0"/>
    <x v="3"/>
    <d v="2020-12-19T00:00:00"/>
    <n v="12"/>
    <n v="275231397"/>
    <d v="2021-01-21T00:00:00"/>
    <n v="33"/>
    <n v="5941"/>
    <n v="152.58000000000001"/>
    <n v="97.44"/>
    <n v="906477.78"/>
    <n v="55.140000000000015"/>
    <n v="906.47778000000005"/>
    <n v="578891.04"/>
    <n v="578.89104000000009"/>
    <n v="327586.74"/>
    <n v="0.63861580810066854"/>
    <n v="327.58673999999996"/>
    <x v="0"/>
  </r>
  <r>
    <s v="C8007"/>
    <x v="0"/>
    <x v="109"/>
    <x v="9"/>
    <x v="0"/>
    <x v="2"/>
    <d v="2022-10-15T00:00:00"/>
    <n v="10"/>
    <n v="800797164"/>
    <d v="2022-12-01T00:00:00"/>
    <n v="47"/>
    <n v="2531"/>
    <n v="109.28"/>
    <n v="35.840000000000003"/>
    <n v="276587.68"/>
    <n v="73.44"/>
    <n v="276.58767999999998"/>
    <n v="90711.040000000008"/>
    <n v="90.711040000000011"/>
    <n v="185876.63999999998"/>
    <n v="0.32796486090775995"/>
    <n v="185.87663999999998"/>
    <x v="1"/>
  </r>
  <r>
    <s v="C3116"/>
    <x v="2"/>
    <x v="79"/>
    <x v="5"/>
    <x v="1"/>
    <x v="1"/>
    <d v="2021-08-25T00:00:00"/>
    <n v="8"/>
    <n v="311624467"/>
    <d v="2021-09-08T00:00:00"/>
    <n v="14"/>
    <n v="5460"/>
    <n v="437.2"/>
    <n v="263.33"/>
    <n v="2387112"/>
    <n v="173.87"/>
    <n v="2387.1120000000001"/>
    <n v="1437781.7999999998"/>
    <n v="1437.7817999999997"/>
    <n v="949330.20000000019"/>
    <n v="0.60231015553522405"/>
    <n v="949.33020000000022"/>
    <x v="2"/>
  </r>
  <r>
    <s v="C6220"/>
    <x v="1"/>
    <x v="54"/>
    <x v="10"/>
    <x v="0"/>
    <x v="1"/>
    <d v="2021-02-22T00:00:00"/>
    <n v="2"/>
    <n v="622071492"/>
    <d v="2021-04-03T00:00:00"/>
    <n v="40"/>
    <n v="3633"/>
    <n v="154.06"/>
    <n v="90.93"/>
    <n v="559699.98"/>
    <n v="63.129999999999995"/>
    <n v="559.69997999999998"/>
    <n v="330348.69"/>
    <n v="330.34868999999998"/>
    <n v="229351.28999999998"/>
    <n v="0.59022458782292608"/>
    <n v="229.35128999999998"/>
    <x v="2"/>
  </r>
  <r>
    <s v="C3889"/>
    <x v="3"/>
    <x v="119"/>
    <x v="5"/>
    <x v="0"/>
    <x v="2"/>
    <d v="2020-12-20T00:00:00"/>
    <n v="12"/>
    <n v="388976371"/>
    <d v="2021-01-09T00:00:00"/>
    <n v="20"/>
    <n v="5607"/>
    <n v="437.2"/>
    <n v="263.33"/>
    <n v="2451380.4"/>
    <n v="173.87"/>
    <n v="2451.3804"/>
    <n v="1476491.3099999998"/>
    <n v="1476.4913099999999"/>
    <n v="974889.09000000008"/>
    <n v="0.60231015553522416"/>
    <n v="974.88909000000012"/>
    <x v="0"/>
  </r>
  <r>
    <s v="C6757"/>
    <x v="2"/>
    <x v="11"/>
    <x v="6"/>
    <x v="1"/>
    <x v="0"/>
    <d v="2021-12-05T00:00:00"/>
    <n v="12"/>
    <n v="675713098"/>
    <d v="2022-01-23T00:00:00"/>
    <n v="49"/>
    <n v="7376"/>
    <n v="81.73"/>
    <n v="56.67"/>
    <n v="602840.48"/>
    <n v="25.060000000000002"/>
    <n v="602.84047999999996"/>
    <n v="417997.92"/>
    <n v="417.99791999999997"/>
    <n v="184842.56"/>
    <n v="0.69338064358252782"/>
    <n v="184.84255999999999"/>
    <x v="2"/>
  </r>
  <r>
    <s v="C6917"/>
    <x v="3"/>
    <x v="42"/>
    <x v="7"/>
    <x v="1"/>
    <x v="2"/>
    <d v="2022-06-21T00:00:00"/>
    <n v="6"/>
    <n v="691705501"/>
    <d v="2022-07-24T00:00:00"/>
    <n v="33"/>
    <n v="9884"/>
    <n v="9.33"/>
    <n v="6.92"/>
    <n v="92217.72"/>
    <n v="2.41"/>
    <n v="92.21772"/>
    <n v="68397.279999999999"/>
    <n v="68.397279999999995"/>
    <n v="23820.440000000002"/>
    <n v="0.74169346195069663"/>
    <n v="23.820440000000001"/>
    <x v="1"/>
  </r>
  <r>
    <s v="C1666"/>
    <x v="3"/>
    <x v="127"/>
    <x v="5"/>
    <x v="1"/>
    <x v="2"/>
    <d v="2021-06-17T00:00:00"/>
    <n v="6"/>
    <n v="166689908"/>
    <d v="2021-07-29T00:00:00"/>
    <n v="42"/>
    <n v="6103"/>
    <n v="437.2"/>
    <n v="263.33"/>
    <n v="2668231.6"/>
    <n v="173.87"/>
    <n v="2668.2316000000001"/>
    <n v="1607102.99"/>
    <n v="1607.1029900000001"/>
    <n v="1061128.6100000001"/>
    <n v="0.60231015553522416"/>
    <n v="1061.1286100000002"/>
    <x v="2"/>
  </r>
  <r>
    <s v="C7007"/>
    <x v="3"/>
    <x v="166"/>
    <x v="11"/>
    <x v="0"/>
    <x v="1"/>
    <d v="2022-06-09T00:00:00"/>
    <n v="6"/>
    <n v="700715148"/>
    <d v="2022-07-14T00:00:00"/>
    <n v="35"/>
    <n v="6039"/>
    <n v="668.27"/>
    <n v="502.54"/>
    <n v="4035682.53"/>
    <n v="165.72999999999996"/>
    <n v="4035.6825299999996"/>
    <n v="3034839.06"/>
    <n v="3034.8390600000002"/>
    <n v="1000843.4699999997"/>
    <n v="0.7520014365451092"/>
    <n v="1000.8434699999997"/>
    <x v="1"/>
  </r>
  <r>
    <s v="C8976"/>
    <x v="1"/>
    <x v="33"/>
    <x v="0"/>
    <x v="0"/>
    <x v="0"/>
    <d v="2022-04-06T00:00:00"/>
    <n v="4"/>
    <n v="897645938"/>
    <d v="2022-05-23T00:00:00"/>
    <n v="47"/>
    <n v="2236"/>
    <n v="152.58000000000001"/>
    <n v="97.44"/>
    <n v="341168.88"/>
    <n v="55.140000000000015"/>
    <n v="341.16888"/>
    <n v="217875.84"/>
    <n v="217.87583999999998"/>
    <n v="123293.04000000001"/>
    <n v="0.63861580810066843"/>
    <n v="123.29304"/>
    <x v="1"/>
  </r>
  <r>
    <s v="C9622"/>
    <x v="3"/>
    <x v="174"/>
    <x v="8"/>
    <x v="0"/>
    <x v="1"/>
    <d v="2021-08-21T00:00:00"/>
    <n v="8"/>
    <n v="962211644"/>
    <d v="2021-10-09T00:00:00"/>
    <n v="49"/>
    <n v="8663"/>
    <n v="651.21"/>
    <n v="524.96"/>
    <n v="5641432.2300000004"/>
    <n v="126.25"/>
    <n v="5641.4322300000003"/>
    <n v="4547728.4800000004"/>
    <n v="4547.7284800000007"/>
    <n v="1093703.75"/>
    <n v="0.80613012699436437"/>
    <n v="1093.7037499999999"/>
    <x v="2"/>
  </r>
  <r>
    <s v="C1891"/>
    <x v="5"/>
    <x v="169"/>
    <x v="11"/>
    <x v="0"/>
    <x v="3"/>
    <d v="2021-03-14T00:00:00"/>
    <n v="3"/>
    <n v="189138495"/>
    <d v="2021-03-14T00:00:00"/>
    <n v="0"/>
    <n v="9139"/>
    <n v="668.27"/>
    <n v="502.54"/>
    <n v="6107319.5300000003"/>
    <n v="165.72999999999996"/>
    <n v="6107.3195300000007"/>
    <n v="4592713.0600000005"/>
    <n v="4592.713060000001"/>
    <n v="1514606.4699999997"/>
    <n v="0.75200143654510909"/>
    <n v="1514.6064699999997"/>
    <x v="2"/>
  </r>
  <r>
    <s v="C9800"/>
    <x v="5"/>
    <x v="38"/>
    <x v="7"/>
    <x v="1"/>
    <x v="3"/>
    <d v="2020-10-15T00:00:00"/>
    <n v="10"/>
    <n v="980037820"/>
    <d v="2020-11-10T00:00:00"/>
    <n v="26"/>
    <n v="3824"/>
    <n v="9.33"/>
    <n v="6.92"/>
    <n v="35677.919999999998"/>
    <n v="2.41"/>
    <n v="35.67792"/>
    <n v="26462.079999999998"/>
    <n v="26.462079999999997"/>
    <n v="9215.84"/>
    <n v="0.74169346195069663"/>
    <n v="9.21584"/>
    <x v="0"/>
  </r>
  <r>
    <s v="C4068"/>
    <x v="5"/>
    <x v="16"/>
    <x v="3"/>
    <x v="1"/>
    <x v="1"/>
    <d v="2022-01-28T00:00:00"/>
    <n v="1"/>
    <n v="406833446"/>
    <d v="2022-03-09T00:00:00"/>
    <n v="40"/>
    <n v="9912"/>
    <n v="255.28"/>
    <n v="159.41999999999999"/>
    <n v="2530335.36"/>
    <n v="95.860000000000014"/>
    <n v="2530.33536"/>
    <n v="1580171.0399999998"/>
    <n v="1580.1710399999997"/>
    <n v="950164.32000000007"/>
    <n v="0.62449075524913811"/>
    <n v="950.16432000000009"/>
    <x v="1"/>
  </r>
  <r>
    <s v="C5617"/>
    <x v="0"/>
    <x v="128"/>
    <x v="1"/>
    <x v="0"/>
    <x v="3"/>
    <d v="2021-06-01T00:00:00"/>
    <n v="6"/>
    <n v="561761701"/>
    <d v="2021-06-18T00:00:00"/>
    <n v="17"/>
    <n v="6626"/>
    <n v="421.89"/>
    <n v="364.69"/>
    <n v="2795443.14"/>
    <n v="57.199999999999989"/>
    <n v="2795.4431400000003"/>
    <n v="2416435.94"/>
    <n v="2416.4359399999998"/>
    <n v="379007.20000000019"/>
    <n v="0.86441963544999867"/>
    <n v="379.00720000000018"/>
    <x v="2"/>
  </r>
  <r>
    <s v="C9073"/>
    <x v="1"/>
    <x v="68"/>
    <x v="10"/>
    <x v="0"/>
    <x v="0"/>
    <d v="2022-09-18T00:00:00"/>
    <n v="9"/>
    <n v="907371413"/>
    <d v="2022-10-11T00:00:00"/>
    <n v="23"/>
    <n v="220"/>
    <n v="154.06"/>
    <n v="90.93"/>
    <n v="33893.199999999997"/>
    <n v="63.129999999999995"/>
    <n v="33.8932"/>
    <n v="20004.600000000002"/>
    <n v="20.004600000000003"/>
    <n v="13888.599999999995"/>
    <n v="0.59022458782292619"/>
    <n v="13.888599999999995"/>
    <x v="1"/>
  </r>
  <r>
    <s v="C5265"/>
    <x v="0"/>
    <x v="64"/>
    <x v="4"/>
    <x v="1"/>
    <x v="2"/>
    <d v="2021-09-11T00:00:00"/>
    <n v="9"/>
    <n v="526523911"/>
    <d v="2021-10-16T00:00:00"/>
    <n v="35"/>
    <n v="8981"/>
    <n v="47.45"/>
    <n v="31.79"/>
    <n v="426148.45"/>
    <n v="15.660000000000004"/>
    <n v="426.14845000000003"/>
    <n v="285505.99"/>
    <n v="285.50599"/>
    <n v="140642.46000000002"/>
    <n v="0.66996838777660694"/>
    <n v="140.64246000000003"/>
    <x v="2"/>
  </r>
  <r>
    <s v="C3723"/>
    <x v="0"/>
    <x v="71"/>
    <x v="4"/>
    <x v="1"/>
    <x v="1"/>
    <d v="2021-08-24T00:00:00"/>
    <n v="8"/>
    <n v="372393023"/>
    <d v="2021-09-12T00:00:00"/>
    <n v="19"/>
    <n v="8226"/>
    <n v="47.45"/>
    <n v="31.79"/>
    <n v="390323.7"/>
    <n v="15.660000000000004"/>
    <n v="390.32370000000003"/>
    <n v="261504.53999999998"/>
    <n v="261.50453999999996"/>
    <n v="128819.16000000003"/>
    <n v="0.66996838777660683"/>
    <n v="128.81916000000004"/>
    <x v="2"/>
  </r>
  <r>
    <s v="C4085"/>
    <x v="1"/>
    <x v="54"/>
    <x v="0"/>
    <x v="0"/>
    <x v="0"/>
    <d v="2020-12-26T00:00:00"/>
    <n v="12"/>
    <n v="408538901"/>
    <d v="2021-01-05T00:00:00"/>
    <n v="10"/>
    <n v="4594"/>
    <n v="152.58000000000001"/>
    <n v="97.44"/>
    <n v="700952.52"/>
    <n v="55.140000000000015"/>
    <n v="700.95252000000005"/>
    <n v="447639.36"/>
    <n v="447.63936000000001"/>
    <n v="253313.16000000003"/>
    <n v="0.63861580810066843"/>
    <n v="253.31316000000004"/>
    <x v="0"/>
  </r>
  <r>
    <s v="C6067"/>
    <x v="3"/>
    <x v="20"/>
    <x v="5"/>
    <x v="1"/>
    <x v="3"/>
    <d v="2020-05-15T00:00:00"/>
    <n v="5"/>
    <n v="606725823"/>
    <d v="2020-05-31T00:00:00"/>
    <n v="16"/>
    <n v="2509"/>
    <n v="437.2"/>
    <n v="263.33"/>
    <n v="1096934.8"/>
    <n v="173.87"/>
    <n v="1096.9348"/>
    <n v="660694.97"/>
    <n v="660.69497000000001"/>
    <n v="436239.83000000007"/>
    <n v="0.60231015553522416"/>
    <n v="436.2398300000001"/>
    <x v="0"/>
  </r>
  <r>
    <s v="C1474"/>
    <x v="0"/>
    <x v="44"/>
    <x v="9"/>
    <x v="0"/>
    <x v="0"/>
    <d v="2020-09-13T00:00:00"/>
    <n v="9"/>
    <n v="147449672"/>
    <d v="2020-10-26T00:00:00"/>
    <n v="43"/>
    <n v="2489"/>
    <n v="109.28"/>
    <n v="35.840000000000003"/>
    <n v="271997.92"/>
    <n v="73.44"/>
    <n v="271.99791999999997"/>
    <n v="89205.760000000009"/>
    <n v="89.205760000000012"/>
    <n v="182792.15999999997"/>
    <n v="0.32796486090775995"/>
    <n v="182.79215999999997"/>
    <x v="0"/>
  </r>
  <r>
    <s v="C7854"/>
    <x v="0"/>
    <x v="53"/>
    <x v="1"/>
    <x v="1"/>
    <x v="2"/>
    <d v="2021-07-22T00:00:00"/>
    <n v="7"/>
    <n v="785446774"/>
    <d v="2021-08-11T00:00:00"/>
    <n v="20"/>
    <n v="10"/>
    <n v="421.89"/>
    <n v="364.69"/>
    <n v="4218.8999999999996"/>
    <n v="57.199999999999989"/>
    <n v="4.2188999999999997"/>
    <n v="3646.9"/>
    <n v="3.6469"/>
    <n v="571.99999999999955"/>
    <n v="0.86441963544999889"/>
    <n v="0.57199999999999951"/>
    <x v="2"/>
  </r>
  <r>
    <s v="C7457"/>
    <x v="0"/>
    <x v="60"/>
    <x v="10"/>
    <x v="0"/>
    <x v="3"/>
    <d v="2021-06-22T00:00:00"/>
    <n v="6"/>
    <n v="745765960"/>
    <d v="2021-07-14T00:00:00"/>
    <n v="22"/>
    <n v="7575"/>
    <n v="154.06"/>
    <n v="90.93"/>
    <n v="1167004.5"/>
    <n v="63.129999999999995"/>
    <n v="1167.0045"/>
    <n v="688794.75"/>
    <n v="688.79475000000002"/>
    <n v="478209.75"/>
    <n v="0.59022458782292619"/>
    <n v="478.20974999999999"/>
    <x v="2"/>
  </r>
  <r>
    <s v="C5737"/>
    <x v="5"/>
    <x v="29"/>
    <x v="5"/>
    <x v="1"/>
    <x v="0"/>
    <d v="2022-04-05T00:00:00"/>
    <n v="4"/>
    <n v="573768556"/>
    <d v="2022-05-05T00:00:00"/>
    <n v="30"/>
    <n v="9721"/>
    <n v="437.2"/>
    <n v="263.33"/>
    <n v="4250021.2"/>
    <n v="173.87"/>
    <n v="4250.0212000000001"/>
    <n v="2559830.9299999997"/>
    <n v="2559.8309299999996"/>
    <n v="1690190.2700000005"/>
    <n v="0.60231015553522405"/>
    <n v="1690.1902700000005"/>
    <x v="1"/>
  </r>
  <r>
    <s v="C8851"/>
    <x v="3"/>
    <x v="14"/>
    <x v="0"/>
    <x v="0"/>
    <x v="3"/>
    <d v="2021-11-02T00:00:00"/>
    <n v="11"/>
    <n v="885128390"/>
    <d v="2021-11-20T00:00:00"/>
    <n v="18"/>
    <n v="8015"/>
    <n v="152.58000000000001"/>
    <n v="97.44"/>
    <n v="1222928.7000000002"/>
    <n v="55.140000000000015"/>
    <n v="1222.9287000000002"/>
    <n v="780981.6"/>
    <n v="780.98159999999996"/>
    <n v="441947.10000000021"/>
    <n v="0.63861580810066843"/>
    <n v="441.94710000000021"/>
    <x v="2"/>
  </r>
  <r>
    <s v="C1158"/>
    <x v="0"/>
    <x v="21"/>
    <x v="4"/>
    <x v="1"/>
    <x v="3"/>
    <d v="2021-05-19T00:00:00"/>
    <n v="5"/>
    <n v="115831792"/>
    <d v="2021-06-09T00:00:00"/>
    <n v="21"/>
    <n v="6056"/>
    <n v="47.45"/>
    <n v="31.79"/>
    <n v="287357.2"/>
    <n v="15.660000000000004"/>
    <n v="287.35720000000003"/>
    <n v="192520.24"/>
    <n v="192.52024"/>
    <n v="94836.960000000021"/>
    <n v="0.66996838777660683"/>
    <n v="94.836960000000019"/>
    <x v="2"/>
  </r>
  <r>
    <s v="C3721"/>
    <x v="4"/>
    <x v="130"/>
    <x v="7"/>
    <x v="0"/>
    <x v="2"/>
    <d v="2021-01-16T00:00:00"/>
    <n v="1"/>
    <n v="372177588"/>
    <d v="2021-01-30T00:00:00"/>
    <n v="14"/>
    <n v="4474"/>
    <n v="9.33"/>
    <n v="6.92"/>
    <n v="41742.42"/>
    <n v="2.41"/>
    <n v="41.742419999999996"/>
    <n v="30960.079999999998"/>
    <n v="30.960079999999998"/>
    <n v="10782.34"/>
    <n v="0.74169346195069674"/>
    <n v="10.78234"/>
    <x v="2"/>
  </r>
  <r>
    <s v="C6807"/>
    <x v="0"/>
    <x v="158"/>
    <x v="5"/>
    <x v="0"/>
    <x v="3"/>
    <d v="2021-05-20T00:00:00"/>
    <n v="5"/>
    <n v="680777108"/>
    <d v="2021-06-22T00:00:00"/>
    <n v="33"/>
    <n v="5930"/>
    <n v="437.2"/>
    <n v="263.33"/>
    <n v="2592596"/>
    <n v="173.87"/>
    <n v="2592.596"/>
    <n v="1561546.9"/>
    <n v="1561.5468999999998"/>
    <n v="1031049.1000000001"/>
    <n v="0.60231015553522405"/>
    <n v="1031.0491000000002"/>
    <x v="2"/>
  </r>
  <r>
    <s v="C1385"/>
    <x v="2"/>
    <x v="161"/>
    <x v="7"/>
    <x v="0"/>
    <x v="1"/>
    <d v="2021-12-03T00:00:00"/>
    <n v="12"/>
    <n v="138554179"/>
    <d v="2021-12-06T00:00:00"/>
    <n v="3"/>
    <n v="115"/>
    <n v="9.33"/>
    <n v="6.92"/>
    <n v="1072.95"/>
    <n v="2.41"/>
    <n v="1.0729500000000001"/>
    <n v="795.8"/>
    <n v="0.79579999999999995"/>
    <n v="277.15000000000009"/>
    <n v="0.74169346195069663"/>
    <n v="0.27715000000000012"/>
    <x v="2"/>
  </r>
  <r>
    <s v="C1627"/>
    <x v="3"/>
    <x v="89"/>
    <x v="4"/>
    <x v="1"/>
    <x v="1"/>
    <d v="2022-08-04T00:00:00"/>
    <n v="8"/>
    <n v="162745130"/>
    <d v="2022-08-19T00:00:00"/>
    <n v="15"/>
    <n v="8755"/>
    <n v="47.45"/>
    <n v="31.79"/>
    <n v="415424.75"/>
    <n v="15.660000000000004"/>
    <n v="415.42475000000002"/>
    <n v="278321.45"/>
    <n v="278.32145000000003"/>
    <n v="137103.29999999999"/>
    <n v="0.66996838777660694"/>
    <n v="137.10329999999999"/>
    <x v="1"/>
  </r>
  <r>
    <s v="C4408"/>
    <x v="5"/>
    <x v="57"/>
    <x v="6"/>
    <x v="0"/>
    <x v="0"/>
    <d v="2022-04-17T00:00:00"/>
    <n v="4"/>
    <n v="440898787"/>
    <d v="2022-06-01T00:00:00"/>
    <n v="45"/>
    <n v="604"/>
    <n v="81.73"/>
    <n v="56.67"/>
    <n v="49364.920000000006"/>
    <n v="25.060000000000002"/>
    <n v="49.364920000000005"/>
    <n v="34228.68"/>
    <n v="34.228679999999997"/>
    <n v="15136.240000000005"/>
    <n v="0.69338064358252771"/>
    <n v="15.136240000000004"/>
    <x v="1"/>
  </r>
  <r>
    <s v="C2808"/>
    <x v="5"/>
    <x v="138"/>
    <x v="7"/>
    <x v="1"/>
    <x v="2"/>
    <d v="2020-04-29T00:00:00"/>
    <n v="4"/>
    <n v="280876481"/>
    <d v="2020-05-31T00:00:00"/>
    <n v="32"/>
    <n v="6447"/>
    <n v="9.33"/>
    <n v="6.92"/>
    <n v="60150.51"/>
    <n v="2.41"/>
    <n v="60.150510000000004"/>
    <n v="44613.24"/>
    <n v="44.613239999999998"/>
    <n v="15537.270000000004"/>
    <n v="0.74169346195069663"/>
    <n v="15.537270000000005"/>
    <x v="0"/>
  </r>
  <r>
    <s v="C8608"/>
    <x v="0"/>
    <x v="176"/>
    <x v="10"/>
    <x v="1"/>
    <x v="3"/>
    <d v="2020-09-09T00:00:00"/>
    <n v="9"/>
    <n v="860852038"/>
    <d v="2020-09-15T00:00:00"/>
    <n v="6"/>
    <n v="4103"/>
    <n v="154.06"/>
    <n v="90.93"/>
    <n v="632108.18000000005"/>
    <n v="63.129999999999995"/>
    <n v="632.10818000000006"/>
    <n v="373085.79000000004"/>
    <n v="373.08579000000003"/>
    <n v="259022.39"/>
    <n v="0.59022458782292608"/>
    <n v="259.02239000000003"/>
    <x v="0"/>
  </r>
  <r>
    <s v="C2793"/>
    <x v="3"/>
    <x v="42"/>
    <x v="9"/>
    <x v="0"/>
    <x v="0"/>
    <d v="2022-01-22T00:00:00"/>
    <n v="1"/>
    <n v="279311788"/>
    <d v="2022-02-01T00:00:00"/>
    <n v="10"/>
    <n v="3420"/>
    <n v="109.28"/>
    <n v="35.840000000000003"/>
    <n v="373737.6"/>
    <n v="73.44"/>
    <n v="373.73759999999999"/>
    <n v="122572.80000000002"/>
    <n v="122.57280000000002"/>
    <n v="251164.79999999996"/>
    <n v="0.32796486090775995"/>
    <n v="251.16479999999996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488599-3179-4B54-B234-9618D84E973D}" name="TablaDinámica22" cacheId="3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8">
  <location ref="A79:B92" firstHeaderRow="1" firstDataRow="1" firstDataCol="1"/>
  <pivotFields count="23">
    <pivotField showAll="0"/>
    <pivotField showAll="0"/>
    <pivotField showAll="0"/>
    <pivotField axis="axisRow" showAll="0">
      <items count="13">
        <item x="3"/>
        <item x="4"/>
        <item x="1"/>
        <item x="2"/>
        <item x="5"/>
        <item x="6"/>
        <item x="11"/>
        <item x="7"/>
        <item x="8"/>
        <item x="9"/>
        <item x="0"/>
        <item x="10"/>
        <item t="default"/>
      </items>
    </pivotField>
    <pivotField showAll="0"/>
    <pivotField showAll="0"/>
    <pivotField numFmtId="167" showAll="0"/>
    <pivotField numFmtId="49" showAll="0"/>
    <pivotField showAll="0"/>
    <pivotField numFmtId="14" showAll="0"/>
    <pivotField numFmtId="1" showAll="0"/>
    <pivotField dataField="1" numFmtId="3" showAll="0"/>
    <pivotField numFmtId="164" showAll="0"/>
    <pivotField numFmtId="164" showAll="0"/>
    <pivotField numFmtId="165" showAll="0"/>
    <pivotField numFmtId="164" showAll="0"/>
    <pivotField numFmtId="165" showAll="0"/>
    <pivotField numFmtId="164" showAll="0"/>
    <pivotField numFmtId="165" showAll="0"/>
    <pivotField numFmtId="164" showAll="0"/>
    <pivotField numFmtId="166" showAll="0"/>
    <pivotField numFmtId="165" showAll="0"/>
    <pivotField showAll="0"/>
  </pivotFields>
  <rowFields count="1">
    <field x="3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Cuenta de Unidades" fld="11" subtotal="count" baseField="3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0503D92-6E2E-482C-94BF-0FF6DC8AEA67}" name="TablaDinámica14" cacheId="3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J73:W81" firstHeaderRow="1" firstDataRow="2" firstDataCol="1"/>
  <pivotFields count="23">
    <pivotField showAll="0"/>
    <pivotField axis="axisRow" showAll="0">
      <items count="7">
        <item x="3"/>
        <item x="5"/>
        <item x="1"/>
        <item x="2"/>
        <item x="0"/>
        <item x="4"/>
        <item t="default"/>
      </items>
    </pivotField>
    <pivotField showAll="0"/>
    <pivotField axis="axisCol" showAll="0">
      <items count="13">
        <item x="3"/>
        <item x="4"/>
        <item x="1"/>
        <item x="2"/>
        <item x="5"/>
        <item x="6"/>
        <item x="11"/>
        <item x="7"/>
        <item x="8"/>
        <item x="9"/>
        <item x="0"/>
        <item x="10"/>
        <item t="default"/>
      </items>
    </pivotField>
    <pivotField showAll="0"/>
    <pivotField showAll="0"/>
    <pivotField numFmtId="14" showAll="0"/>
    <pivotField numFmtId="49" showAll="0"/>
    <pivotField dataField="1" showAll="0"/>
    <pivotField numFmtId="14" showAll="0"/>
    <pivotField numFmtId="1" showAll="0"/>
    <pivotField numFmtId="3" showAll="0"/>
    <pivotField numFmtId="164" showAll="0"/>
    <pivotField numFmtId="164" showAll="0"/>
    <pivotField numFmtId="164" showAll="0"/>
    <pivotField numFmtId="164" showAll="0"/>
    <pivotField numFmtId="165" showAll="0"/>
    <pivotField numFmtId="164" showAll="0"/>
    <pivotField numFmtId="164" showAll="0"/>
    <pivotField numFmtId="164" showAll="0"/>
    <pivotField numFmtId="166" showAll="0"/>
    <pivotField numFmtId="164" showAll="0"/>
    <pivotField numFmtId="167"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3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Cuenta de ID Pedido" fld="8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818E02-1B1E-4A0D-8497-453E2641DECF}" name="TablaDinámica18" cacheId="3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B110:C294" firstHeaderRow="1" firstDataRow="1" firstDataCol="1"/>
  <pivotFields count="23">
    <pivotField showAll="0"/>
    <pivotField showAll="0"/>
    <pivotField axis="axisRow" showAll="0">
      <items count="184">
        <item x="106"/>
        <item x="69"/>
        <item x="102"/>
        <item x="80"/>
        <item x="52"/>
        <item x="34"/>
        <item x="54"/>
        <item x="64"/>
        <item x="9"/>
        <item x="101"/>
        <item x="38"/>
        <item x="153"/>
        <item x="167"/>
        <item x="175"/>
        <item x="161"/>
        <item x="143"/>
        <item x="16"/>
        <item x="60"/>
        <item x="103"/>
        <item x="133"/>
        <item x="77"/>
        <item x="108"/>
        <item x="18"/>
        <item x="179"/>
        <item x="87"/>
        <item x="148"/>
        <item x="70"/>
        <item x="83"/>
        <item x="127"/>
        <item x="45"/>
        <item x="125"/>
        <item x="136"/>
        <item x="119"/>
        <item x="62"/>
        <item x="88"/>
        <item x="113"/>
        <item x="139"/>
        <item x="134"/>
        <item x="181"/>
        <item x="171"/>
        <item x="11"/>
        <item x="59"/>
        <item x="131"/>
        <item x="35"/>
        <item x="174"/>
        <item x="142"/>
        <item x="147"/>
        <item x="97"/>
        <item x="10"/>
        <item x="5"/>
        <item x="176"/>
        <item x="158"/>
        <item x="182"/>
        <item x="47"/>
        <item x="115"/>
        <item x="95"/>
        <item x="172"/>
        <item x="7"/>
        <item x="4"/>
        <item x="3"/>
        <item x="173"/>
        <item x="104"/>
        <item x="154"/>
        <item x="145"/>
        <item x="53"/>
        <item x="155"/>
        <item x="57"/>
        <item x="26"/>
        <item x="149"/>
        <item x="27"/>
        <item x="61"/>
        <item x="157"/>
        <item x="71"/>
        <item x="144"/>
        <item x="82"/>
        <item x="32"/>
        <item x="48"/>
        <item x="166"/>
        <item x="123"/>
        <item x="129"/>
        <item x="94"/>
        <item x="169"/>
        <item x="121"/>
        <item x="74"/>
        <item x="30"/>
        <item x="25"/>
        <item x="86"/>
        <item x="19"/>
        <item x="126"/>
        <item x="75"/>
        <item x="116"/>
        <item x="128"/>
        <item x="63"/>
        <item x="89"/>
        <item x="150"/>
        <item x="72"/>
        <item x="17"/>
        <item x="1"/>
        <item x="2"/>
        <item x="84"/>
        <item x="110"/>
        <item x="130"/>
        <item x="43"/>
        <item x="152"/>
        <item x="117"/>
        <item x="24"/>
        <item x="146"/>
        <item x="40"/>
        <item x="15"/>
        <item x="49"/>
        <item x="160"/>
        <item x="137"/>
        <item x="66"/>
        <item x="111"/>
        <item x="151"/>
        <item x="98"/>
        <item x="20"/>
        <item x="23"/>
        <item x="21"/>
        <item x="107"/>
        <item x="105"/>
        <item x="33"/>
        <item x="156"/>
        <item x="22"/>
        <item x="124"/>
        <item x="96"/>
        <item x="85"/>
        <item x="46"/>
        <item x="36"/>
        <item x="58"/>
        <item x="120"/>
        <item x="42"/>
        <item x="41"/>
        <item x="164"/>
        <item x="79"/>
        <item x="68"/>
        <item x="168"/>
        <item x="163"/>
        <item x="140"/>
        <item x="76"/>
        <item x="109"/>
        <item x="78"/>
        <item x="65"/>
        <item x="28"/>
        <item x="159"/>
        <item x="165"/>
        <item x="118"/>
        <item x="112"/>
        <item x="170"/>
        <item x="29"/>
        <item x="39"/>
        <item x="44"/>
        <item x="13"/>
        <item x="100"/>
        <item x="132"/>
        <item x="122"/>
        <item x="93"/>
        <item x="50"/>
        <item x="56"/>
        <item x="138"/>
        <item x="51"/>
        <item x="55"/>
        <item x="114"/>
        <item x="14"/>
        <item x="81"/>
        <item x="135"/>
        <item x="67"/>
        <item x="6"/>
        <item x="141"/>
        <item x="91"/>
        <item x="90"/>
        <item x="92"/>
        <item x="162"/>
        <item x="178"/>
        <item x="0"/>
        <item x="99"/>
        <item x="12"/>
        <item x="37"/>
        <item x="180"/>
        <item x="31"/>
        <item x="73"/>
        <item x="8"/>
        <item x="177"/>
        <item t="default"/>
      </items>
    </pivotField>
    <pivotField showAll="0"/>
    <pivotField showAll="0"/>
    <pivotField showAll="0"/>
    <pivotField numFmtId="167" showAll="0"/>
    <pivotField numFmtId="49" showAll="0"/>
    <pivotField showAll="0"/>
    <pivotField numFmtId="14" showAll="0"/>
    <pivotField numFmtId="1" showAll="0"/>
    <pivotField numFmtId="3" showAll="0"/>
    <pivotField numFmtId="164" showAll="0"/>
    <pivotField numFmtId="164" showAll="0"/>
    <pivotField numFmtId="165" showAll="0"/>
    <pivotField numFmtId="164" showAll="0"/>
    <pivotField dataField="1" numFmtId="165" showAll="0"/>
    <pivotField numFmtId="164" showAll="0"/>
    <pivotField numFmtId="165" showAll="0"/>
    <pivotField numFmtId="164" showAll="0"/>
    <pivotField numFmtId="166" showAll="0"/>
    <pivotField numFmtId="165" showAll="0"/>
    <pivotField showAll="0"/>
  </pivotFields>
  <rowFields count="1">
    <field x="2"/>
  </rowFields>
  <rowItems count="18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 t="grand">
      <x/>
    </i>
  </rowItems>
  <colItems count="1">
    <i/>
  </colItems>
  <dataFields count="1">
    <dataField name="Suma de Importe Ventas Totales (M)" fld="16" baseField="0" baseItem="0" numFmtId="16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9A9579-B59C-4BF8-A16B-CB8DA0F270AC}" name="TablaDinámica6" cacheId="33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outline="1" outlineData="1" multipleFieldFilters="0" chartFormat="15" rowHeaderCaption="Productos">
  <location ref="E29:F41" firstHeaderRow="1" firstDataRow="1" firstDataCol="1"/>
  <pivotFields count="23">
    <pivotField showAll="0"/>
    <pivotField showAll="0"/>
    <pivotField showAll="0"/>
    <pivotField name="Producto" axis="axisRow" showAll="0">
      <items count="13">
        <item x="3"/>
        <item x="4"/>
        <item x="1"/>
        <item x="2"/>
        <item x="5"/>
        <item x="6"/>
        <item x="11"/>
        <item x="7"/>
        <item x="8"/>
        <item x="9"/>
        <item x="0"/>
        <item x="10"/>
        <item t="default"/>
      </items>
    </pivotField>
    <pivotField showAll="0"/>
    <pivotField showAll="0"/>
    <pivotField numFmtId="14" showAll="0"/>
    <pivotField numFmtId="49" showAll="0"/>
    <pivotField showAll="0"/>
    <pivotField numFmtId="14" showAll="0"/>
    <pivotField numFmtId="1" showAll="0"/>
    <pivotField numFmtId="3" showAll="0"/>
    <pivotField numFmtId="164" showAll="0"/>
    <pivotField dataField="1" numFmtId="164" showAll="0"/>
    <pivotField numFmtId="164" showAll="0"/>
    <pivotField numFmtId="164" showAll="0"/>
    <pivotField numFmtId="165" showAll="0"/>
    <pivotField numFmtId="164" showAll="0"/>
    <pivotField numFmtId="164" showAll="0"/>
    <pivotField numFmtId="164" showAll="0"/>
    <pivotField numFmtId="166" showAll="0"/>
    <pivotField numFmtId="164" showAll="0"/>
    <pivotField numFmtId="167" showAll="0"/>
  </pivotFields>
  <rowFields count="1">
    <field x="3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rowItems>
  <colItems count="1">
    <i/>
  </colItems>
  <dataFields count="1">
    <dataField name="Coste unitario promedio" fld="13" subtotal="average" baseField="3" baseItem="0" numFmtId="164"/>
  </dataFields>
  <formats count="4">
    <format dxfId="26">
      <pivotArea field="3" type="button" dataOnly="0" labelOnly="1" outline="0" axis="axisRow" fieldPosition="0"/>
    </format>
    <format dxfId="25">
      <pivotArea field="3" type="button" dataOnly="0" labelOnly="1" outline="0" axis="axisRow" fieldPosition="0"/>
    </format>
    <format dxfId="24">
      <pivotArea dataOnly="0" labelOnly="1" outline="0" axis="axisValues" fieldPosition="0"/>
    </format>
    <format dxfId="23">
      <pivotArea dataOnly="0" labelOnly="1" outline="0" axis="axisValues" fieldPosition="0"/>
    </format>
  </formats>
  <pivotTableStyleInfo name="PivotStyleMedium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2D52E3-9A03-46DE-941D-12D6C18D69DA}" name="TablaDinámica11" cacheId="3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J48:K55" firstHeaderRow="1" firstDataRow="1" firstDataCol="1"/>
  <pivotFields count="23">
    <pivotField showAll="0"/>
    <pivotField axis="axisRow" showAll="0">
      <items count="7">
        <item x="3"/>
        <item x="5"/>
        <item x="1"/>
        <item x="2"/>
        <item x="0"/>
        <item x="4"/>
        <item t="default"/>
      </items>
    </pivotField>
    <pivotField showAll="0"/>
    <pivotField showAll="0"/>
    <pivotField showAll="0"/>
    <pivotField showAll="0"/>
    <pivotField numFmtId="14" showAll="0"/>
    <pivotField numFmtId="49" showAll="0"/>
    <pivotField showAll="0"/>
    <pivotField numFmtId="14" showAll="0"/>
    <pivotField numFmtId="1" showAll="0"/>
    <pivotField numFmtId="3" showAll="0"/>
    <pivotField numFmtId="164" showAll="0"/>
    <pivotField numFmtId="164" showAll="0"/>
    <pivotField numFmtId="164" showAll="0"/>
    <pivotField numFmtId="164" showAll="0"/>
    <pivotField dataField="1" numFmtId="165" showAll="0"/>
    <pivotField numFmtId="164" showAll="0"/>
    <pivotField numFmtId="164" showAll="0"/>
    <pivotField numFmtId="164" showAll="0"/>
    <pivotField numFmtId="166" showAll="0"/>
    <pivotField numFmtId="164" showAll="0"/>
    <pivotField numFmtId="167"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a de Importe Ventas Totales (M)" fld="16" baseField="0" baseItem="0" numFmtId="16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71D255-9422-4D27-8A21-385936DF0FEF}" name="TablaDinámica4" cacheId="3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1">
  <location ref="J10:M24" firstHeaderRow="1" firstDataRow="2" firstDataCol="1"/>
  <pivotFields count="23">
    <pivotField showAll="0"/>
    <pivotField showAll="0"/>
    <pivotField showAll="0"/>
    <pivotField axis="axisRow" showAll="0">
      <items count="13">
        <item x="3"/>
        <item x="4"/>
        <item x="1"/>
        <item x="2"/>
        <item x="5"/>
        <item x="6"/>
        <item x="11"/>
        <item x="7"/>
        <item x="8"/>
        <item x="9"/>
        <item x="0"/>
        <item x="10"/>
        <item t="default"/>
      </items>
    </pivotField>
    <pivotField axis="axisCol" showAll="0">
      <items count="3">
        <item x="0"/>
        <item x="1"/>
        <item t="default"/>
      </items>
    </pivotField>
    <pivotField showAll="0"/>
    <pivotField numFmtId="14" showAll="0"/>
    <pivotField numFmtId="49" showAll="0"/>
    <pivotField showAll="0"/>
    <pivotField numFmtId="14" showAll="0"/>
    <pivotField numFmtId="1" showAll="0"/>
    <pivotField numFmtId="3" showAll="0"/>
    <pivotField numFmtId="164" showAll="0"/>
    <pivotField numFmtId="164" showAll="0"/>
    <pivotField numFmtId="164" showAll="0"/>
    <pivotField numFmtId="164" showAll="0"/>
    <pivotField numFmtId="165" showAll="0"/>
    <pivotField numFmtId="164" showAll="0"/>
    <pivotField numFmtId="164" showAll="0"/>
    <pivotField numFmtId="164" showAll="0"/>
    <pivotField numFmtId="166" showAll="0"/>
    <pivotField dataField="1" numFmtId="164" showAll="0"/>
    <pivotField numFmtId="167" showAll="0"/>
  </pivotFields>
  <rowFields count="1">
    <field x="3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Suma de Beneficio Total (M)" fld="21" baseField="0" baseItem="0" numFmtId="164"/>
  </dataFields>
  <chartFormats count="2">
    <chartFormat chart="12" format="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2" format="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FD6DFE-9E08-4F08-9645-D20CBFD9B837}" name="TablaDinámica8" cacheId="3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3">
  <location ref="E73:H87" firstHeaderRow="1" firstDataRow="2" firstDataCol="1"/>
  <pivotFields count="23">
    <pivotField showAll="0"/>
    <pivotField showAll="0"/>
    <pivotField showAll="0"/>
    <pivotField axis="axisRow" showAll="0">
      <items count="13">
        <item x="3"/>
        <item x="4"/>
        <item x="1"/>
        <item x="2"/>
        <item x="5"/>
        <item x="6"/>
        <item x="11"/>
        <item x="7"/>
        <item x="8"/>
        <item x="9"/>
        <item x="0"/>
        <item x="10"/>
        <item t="default"/>
      </items>
    </pivotField>
    <pivotField axis="axisCol" showAll="0">
      <items count="3">
        <item x="0"/>
        <item x="1"/>
        <item t="default"/>
      </items>
    </pivotField>
    <pivotField showAll="0"/>
    <pivotField numFmtId="14" showAll="0"/>
    <pivotField numFmtId="49" showAll="0"/>
    <pivotField showAll="0"/>
    <pivotField numFmtId="14" showAll="0"/>
    <pivotField numFmtId="1" showAll="0"/>
    <pivotField numFmtId="3" showAll="0"/>
    <pivotField numFmtId="164" showAll="0"/>
    <pivotField numFmtId="164" showAll="0"/>
    <pivotField numFmtId="164" showAll="0"/>
    <pivotField numFmtId="164" showAll="0"/>
    <pivotField dataField="1" numFmtId="165" showAll="0"/>
    <pivotField numFmtId="164" showAll="0"/>
    <pivotField numFmtId="164" showAll="0"/>
    <pivotField numFmtId="164" showAll="0"/>
    <pivotField numFmtId="166" showAll="0"/>
    <pivotField numFmtId="164" showAll="0"/>
    <pivotField numFmtId="167" showAll="0"/>
  </pivotFields>
  <rowFields count="1">
    <field x="3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Suma de Importe Ventas Totales (M)" fld="16" baseField="0" baseItem="0" numFmtId="165"/>
  </dataFields>
  <chartFormats count="6">
    <chartFormat chart="0" format="2" series="1">
      <pivotArea type="data" outline="0" fieldPosition="0">
        <references count="1">
          <reference field="4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4" count="1" selected="0">
            <x v="1"/>
          </reference>
        </references>
      </pivotArea>
    </chartFormat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1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1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58E478-21D1-4872-8B2A-4278FA8FC444}" name="TablaDinámica12" cacheId="3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M48:N55" firstHeaderRow="1" firstDataRow="1" firstDataCol="1"/>
  <pivotFields count="23">
    <pivotField showAll="0"/>
    <pivotField axis="axisRow" showAll="0">
      <items count="7">
        <item x="3"/>
        <item x="5"/>
        <item x="1"/>
        <item x="2"/>
        <item x="0"/>
        <item x="4"/>
        <item t="default"/>
      </items>
    </pivotField>
    <pivotField showAll="0"/>
    <pivotField showAll="0"/>
    <pivotField showAll="0"/>
    <pivotField showAll="0"/>
    <pivotField numFmtId="14" showAll="0"/>
    <pivotField numFmtId="49" showAll="0"/>
    <pivotField dataField="1" showAll="0"/>
    <pivotField numFmtId="14" showAll="0"/>
    <pivotField numFmtId="1" showAll="0"/>
    <pivotField numFmtId="3" showAll="0"/>
    <pivotField numFmtId="164" showAll="0"/>
    <pivotField numFmtId="164" showAll="0"/>
    <pivotField numFmtId="164" showAll="0"/>
    <pivotField numFmtId="164" showAll="0"/>
    <pivotField numFmtId="165" showAll="0"/>
    <pivotField numFmtId="164" showAll="0"/>
    <pivotField numFmtId="164" showAll="0"/>
    <pivotField numFmtId="164" showAll="0"/>
    <pivotField numFmtId="166" showAll="0"/>
    <pivotField numFmtId="164" showAll="0"/>
    <pivotField numFmtId="167"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uenta de ID Pedido" fld="8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15FBC4-67F4-4006-B14D-CCA051593897}" name="TablaDinámica19" cacheId="3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7">
  <location ref="I105:M119" firstHeaderRow="1" firstDataRow="2" firstDataCol="1"/>
  <pivotFields count="23">
    <pivotField showAll="0"/>
    <pivotField showAll="0"/>
    <pivotField showAll="0"/>
    <pivotField axis="axisRow" showAll="0">
      <items count="13">
        <item x="3"/>
        <item x="4"/>
        <item x="1"/>
        <item x="2"/>
        <item x="5"/>
        <item x="6"/>
        <item x="11"/>
        <item x="7"/>
        <item x="8"/>
        <item x="9"/>
        <item x="0"/>
        <item x="10"/>
        <item t="default"/>
      </items>
    </pivotField>
    <pivotField showAll="0"/>
    <pivotField showAll="0"/>
    <pivotField dataField="1" numFmtId="167" showAll="0"/>
    <pivotField numFmtId="49" showAll="0"/>
    <pivotField showAll="0"/>
    <pivotField numFmtId="14" showAll="0"/>
    <pivotField numFmtId="1" showAll="0"/>
    <pivotField numFmtId="3" showAll="0"/>
    <pivotField numFmtId="164" showAll="0"/>
    <pivotField numFmtId="164" showAll="0"/>
    <pivotField numFmtId="165" showAll="0"/>
    <pivotField numFmtId="164" showAll="0"/>
    <pivotField numFmtId="165" showAll="0"/>
    <pivotField numFmtId="164" showAll="0"/>
    <pivotField numFmtId="165" showAll="0"/>
    <pivotField numFmtId="164" showAll="0"/>
    <pivotField numFmtId="166" showAll="0"/>
    <pivotField numFmtId="165" showAll="0"/>
    <pivotField axis="axisCol" showAll="0">
      <items count="7">
        <item x="0"/>
        <item x="2"/>
        <item x="1"/>
        <item m="1" x="3"/>
        <item m="1" x="5"/>
        <item m="1" x="4"/>
        <item t="default"/>
      </items>
    </pivotField>
  </pivotFields>
  <rowFields count="1">
    <field x="3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22"/>
  </colFields>
  <colItems count="4">
    <i>
      <x/>
    </i>
    <i>
      <x v="1"/>
    </i>
    <i>
      <x v="2"/>
    </i>
    <i t="grand">
      <x/>
    </i>
  </colItems>
  <dataFields count="1">
    <dataField name="Cuenta de Fecha pedido" fld="6" subtotal="count" baseField="0" baseItem="0"/>
  </dataFields>
  <chartFormats count="21">
    <chartFormat chart="2" format="3" series="1">
      <pivotArea type="data" outline="0" fieldPosition="0">
        <references count="1">
          <reference field="22" count="1" selected="0">
            <x v="0"/>
          </reference>
        </references>
      </pivotArea>
    </chartFormat>
    <chartFormat chart="2" format="4" series="1">
      <pivotArea type="data" outline="0" fieldPosition="0">
        <references count="1">
          <reference field="22" count="1" selected="0">
            <x v="1"/>
          </reference>
        </references>
      </pivotArea>
    </chartFormat>
    <chartFormat chart="2" format="5" series="1">
      <pivotArea type="data" outline="0" fieldPosition="0">
        <references count="1">
          <reference field="22" count="1" selected="0">
            <x v="2"/>
          </reference>
        </references>
      </pivotArea>
    </chartFormat>
    <chartFormat chart="10" format="6" series="1">
      <pivotArea type="data" outline="0" fieldPosition="0">
        <references count="2">
          <reference field="4294967294" count="1" selected="0">
            <x v="0"/>
          </reference>
          <reference field="22" count="1" selected="0">
            <x v="0"/>
          </reference>
        </references>
      </pivotArea>
    </chartFormat>
    <chartFormat chart="10" format="7" series="1">
      <pivotArea type="data" outline="0" fieldPosition="0">
        <references count="2">
          <reference field="4294967294" count="1" selected="0">
            <x v="0"/>
          </reference>
          <reference field="22" count="1" selected="0">
            <x v="1"/>
          </reference>
        </references>
      </pivotArea>
    </chartFormat>
    <chartFormat chart="10" format="8" series="1">
      <pivotArea type="data" outline="0" fieldPosition="0">
        <references count="2">
          <reference field="4294967294" count="1" selected="0">
            <x v="0"/>
          </reference>
          <reference field="22" count="1" selected="0">
            <x v="2"/>
          </reference>
        </references>
      </pivotArea>
    </chartFormat>
    <chartFormat chart="12" format="12" series="1">
      <pivotArea type="data" outline="0" fieldPosition="0">
        <references count="2">
          <reference field="4294967294" count="1" selected="0">
            <x v="0"/>
          </reference>
          <reference field="22" count="1" selected="0">
            <x v="0"/>
          </reference>
        </references>
      </pivotArea>
    </chartFormat>
    <chartFormat chart="12" format="13" series="1">
      <pivotArea type="data" outline="0" fieldPosition="0">
        <references count="2">
          <reference field="4294967294" count="1" selected="0">
            <x v="0"/>
          </reference>
          <reference field="22" count="1" selected="0">
            <x v="1"/>
          </reference>
        </references>
      </pivotArea>
    </chartFormat>
    <chartFormat chart="12" format="14" series="1">
      <pivotArea type="data" outline="0" fieldPosition="0">
        <references count="2">
          <reference field="4294967294" count="1" selected="0">
            <x v="0"/>
          </reference>
          <reference field="22" count="1" selected="0">
            <x v="2"/>
          </reference>
        </references>
      </pivotArea>
    </chartFormat>
    <chartFormat chart="12" format="15">
      <pivotArea type="data" outline="0" fieldPosition="0">
        <references count="3">
          <reference field="4294967294" count="1" selected="0">
            <x v="0"/>
          </reference>
          <reference field="3" count="1" selected="0">
            <x v="3"/>
          </reference>
          <reference field="22" count="1" selected="0">
            <x v="1"/>
          </reference>
        </references>
      </pivotArea>
    </chartFormat>
    <chartFormat chart="12" format="16">
      <pivotArea type="data" outline="0" fieldPosition="0">
        <references count="3">
          <reference field="4294967294" count="1" selected="0">
            <x v="0"/>
          </reference>
          <reference field="3" count="1" selected="0">
            <x v="5"/>
          </reference>
          <reference field="22" count="1" selected="0">
            <x v="0"/>
          </reference>
        </references>
      </pivotArea>
    </chartFormat>
    <chartFormat chart="12" format="17">
      <pivotArea type="data" outline="0" fieldPosition="0">
        <references count="3">
          <reference field="4294967294" count="1" selected="0">
            <x v="0"/>
          </reference>
          <reference field="3" count="1" selected="0">
            <x v="9"/>
          </reference>
          <reference field="22" count="1" selected="0">
            <x v="2"/>
          </reference>
        </references>
      </pivotArea>
    </chartFormat>
    <chartFormat chart="12" format="18">
      <pivotArea type="data" outline="0" fieldPosition="0">
        <references count="3">
          <reference field="4294967294" count="1" selected="0">
            <x v="0"/>
          </reference>
          <reference field="3" count="1" selected="0">
            <x v="11"/>
          </reference>
          <reference field="22" count="1" selected="0">
            <x v="1"/>
          </reference>
        </references>
      </pivotArea>
    </chartFormat>
    <chartFormat chart="12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2" series="1">
      <pivotArea type="data" outline="0" fieldPosition="0">
        <references count="2">
          <reference field="4294967294" count="1" selected="0">
            <x v="0"/>
          </reference>
          <reference field="22" count="1" selected="0">
            <x v="1"/>
          </reference>
        </references>
      </pivotArea>
    </chartFormat>
    <chartFormat chart="2" format="13" series="1">
      <pivotArea type="data" outline="0" fieldPosition="0">
        <references count="2">
          <reference field="4294967294" count="1" selected="0">
            <x v="0"/>
          </reference>
          <reference field="22" count="1" selected="0">
            <x v="0"/>
          </reference>
        </references>
      </pivotArea>
    </chartFormat>
    <chartFormat chart="2" format="14" series="1">
      <pivotArea type="data" outline="0" fieldPosition="0">
        <references count="2">
          <reference field="4294967294" count="1" selected="0">
            <x v="0"/>
          </reference>
          <reference field="22" count="1" selected="0">
            <x v="2"/>
          </reference>
        </references>
      </pivotArea>
    </chartFormat>
    <chartFormat chart="12" format="20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22" count="1" selected="0">
            <x v="0"/>
          </reference>
        </references>
      </pivotArea>
    </chartFormat>
    <chartFormat chart="12" format="21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2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F7D15A-84F7-4CF1-A96C-BBB7D29863CA}" name="TablaDinámica7" cacheId="3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">
  <location ref="J29:O43" firstHeaderRow="1" firstDataRow="2" firstDataCol="1"/>
  <pivotFields count="23">
    <pivotField showAll="0"/>
    <pivotField showAll="0"/>
    <pivotField showAll="0"/>
    <pivotField axis="axisRow" showAll="0">
      <items count="13">
        <item x="3"/>
        <item x="4"/>
        <item x="1"/>
        <item x="2"/>
        <item x="5"/>
        <item x="6"/>
        <item x="11"/>
        <item x="7"/>
        <item x="8"/>
        <item x="9"/>
        <item x="0"/>
        <item x="10"/>
        <item t="default"/>
      </items>
    </pivotField>
    <pivotField showAll="0"/>
    <pivotField axis="axisCol" showAll="0">
      <items count="5">
        <item x="1"/>
        <item x="3"/>
        <item x="0"/>
        <item x="2"/>
        <item t="default"/>
      </items>
    </pivotField>
    <pivotField numFmtId="14" showAll="0"/>
    <pivotField numFmtId="49" showAll="0"/>
    <pivotField dataField="1" showAll="0"/>
    <pivotField numFmtId="14" showAll="0"/>
    <pivotField numFmtId="1" showAll="0"/>
    <pivotField numFmtId="3" showAll="0"/>
    <pivotField numFmtId="164" showAll="0"/>
    <pivotField numFmtId="164" showAll="0"/>
    <pivotField numFmtId="164" showAll="0"/>
    <pivotField numFmtId="164" showAll="0"/>
    <pivotField numFmtId="165" showAll="0"/>
    <pivotField numFmtId="164" showAll="0"/>
    <pivotField numFmtId="164" showAll="0"/>
    <pivotField numFmtId="164" showAll="0"/>
    <pivotField numFmtId="166" showAll="0"/>
    <pivotField numFmtId="164" showAll="0"/>
    <pivotField numFmtId="167" showAll="0">
      <items count="7">
        <item x="0"/>
        <item x="2"/>
        <item x="1"/>
        <item m="1" x="3"/>
        <item m="1" x="5"/>
        <item m="1" x="4"/>
        <item t="default"/>
      </items>
    </pivotField>
  </pivotFields>
  <rowFields count="1">
    <field x="3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dataFields count="1">
    <dataField name="Cuenta de ID Pedido" fld="8" subtotal="count" baseField="3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303D802-C6E1-4E19-9210-641C1E199761}" name="TablaDinámica9" cacheId="3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A29:B34" firstHeaderRow="1" firstDataRow="1" firstDataCol="1"/>
  <pivotFields count="23">
    <pivotField showAll="0"/>
    <pivotField showAll="0"/>
    <pivotField showAll="0"/>
    <pivotField showAll="0"/>
    <pivotField showAll="0"/>
    <pivotField axis="axisRow" showAll="0">
      <items count="5">
        <item x="1"/>
        <item x="3"/>
        <item x="0"/>
        <item x="2"/>
        <item t="default"/>
      </items>
    </pivotField>
    <pivotField numFmtId="14" showAll="0"/>
    <pivotField numFmtId="49" showAll="0"/>
    <pivotField dataField="1" showAll="0"/>
    <pivotField numFmtId="14" showAll="0"/>
    <pivotField numFmtId="1" showAll="0"/>
    <pivotField numFmtId="3" showAll="0"/>
    <pivotField numFmtId="164" showAll="0"/>
    <pivotField numFmtId="164" showAll="0"/>
    <pivotField numFmtId="164" showAll="0"/>
    <pivotField numFmtId="164" showAll="0"/>
    <pivotField numFmtId="165" showAll="0"/>
    <pivotField numFmtId="164" showAll="0"/>
    <pivotField numFmtId="164" showAll="0"/>
    <pivotField numFmtId="164" showAll="0"/>
    <pivotField numFmtId="166" showAll="0"/>
    <pivotField numFmtId="164" showAll="0"/>
    <pivotField numFmtId="167" showAll="0"/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uenta de ID Pedido" fld="8" subtotal="count" baseField="5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8086E9-B648-4406-AD0B-93BB011DA598}" name="TablaDinámica5" cacheId="3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2">
  <location ref="A59:B72" firstHeaderRow="1" firstDataRow="1" firstDataCol="1"/>
  <pivotFields count="23">
    <pivotField showAll="0"/>
    <pivotField showAll="0"/>
    <pivotField showAll="0"/>
    <pivotField axis="axisRow" showAll="0">
      <items count="13">
        <item x="3"/>
        <item x="4"/>
        <item x="1"/>
        <item x="2"/>
        <item x="5"/>
        <item x="6"/>
        <item x="11"/>
        <item x="7"/>
        <item x="8"/>
        <item x="9"/>
        <item x="0"/>
        <item x="10"/>
        <item t="default"/>
      </items>
    </pivotField>
    <pivotField showAll="0"/>
    <pivotField showAll="0"/>
    <pivotField numFmtId="167" showAll="0"/>
    <pivotField numFmtId="49" showAll="0"/>
    <pivotField showAll="0"/>
    <pivotField numFmtId="14" showAll="0"/>
    <pivotField dataField="1" numFmtId="1" showAll="0"/>
    <pivotField numFmtId="3" showAll="0"/>
    <pivotField numFmtId="164" showAll="0"/>
    <pivotField numFmtId="164" showAll="0"/>
    <pivotField numFmtId="165" showAll="0"/>
    <pivotField numFmtId="164" showAll="0"/>
    <pivotField numFmtId="165" showAll="0"/>
    <pivotField numFmtId="164" showAll="0"/>
    <pivotField numFmtId="165" showAll="0"/>
    <pivotField numFmtId="164" showAll="0"/>
    <pivotField numFmtId="166" showAll="0"/>
    <pivotField numFmtId="165" showAll="0"/>
    <pivotField showAll="0"/>
  </pivotFields>
  <rowFields count="1">
    <field x="3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Promedio de Días servicio" fld="10" subtotal="average" baseField="3" baseItem="0" numFmtId="1"/>
  </dataFields>
  <chartFormats count="1"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91D60E-8166-49D9-904C-87AFF9CC564E}" name="TablaDinámica15" cacheId="3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8">
  <location ref="E93:F97" firstHeaderRow="1" firstDataRow="1" firstDataCol="1"/>
  <pivotFields count="23">
    <pivotField showAll="0"/>
    <pivotField showAll="0"/>
    <pivotField showAll="0"/>
    <pivotField showAll="0"/>
    <pivotField showAll="0"/>
    <pivotField showAll="0"/>
    <pivotField numFmtId="167" showAll="0"/>
    <pivotField numFmtId="49" showAll="0"/>
    <pivotField showAll="0"/>
    <pivotField numFmtId="14" showAll="0"/>
    <pivotField numFmtId="1" showAll="0"/>
    <pivotField dataField="1" numFmtId="3" showAll="0"/>
    <pivotField numFmtId="164" showAll="0"/>
    <pivotField numFmtId="164" showAll="0"/>
    <pivotField numFmtId="165" showAll="0"/>
    <pivotField numFmtId="164" showAll="0"/>
    <pivotField numFmtId="165" showAll="0"/>
    <pivotField numFmtId="164" showAll="0"/>
    <pivotField numFmtId="165" showAll="0"/>
    <pivotField numFmtId="164" showAll="0"/>
    <pivotField numFmtId="166" showAll="0"/>
    <pivotField numFmtId="165" showAll="0"/>
    <pivotField axis="axisRow" showAll="0">
      <items count="7">
        <item x="0"/>
        <item x="2"/>
        <item x="1"/>
        <item m="1" x="3"/>
        <item m="1" x="5"/>
        <item m="1" x="4"/>
        <item t="default"/>
      </items>
    </pivotField>
  </pivotFields>
  <rowFields count="1">
    <field x="2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uenta de Unidades" fld="11" subtotal="count" baseField="21" baseItem="0"/>
  </dataFields>
  <chartFormats count="1">
    <chartFormat chart="3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796627-0E0A-4B6B-AF37-7284FAA1DB84}" name="TablaDinámica17" cacheId="3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7">
  <location ref="N88:O101" firstHeaderRow="1" firstDataRow="1" firstDataCol="1"/>
  <pivotFields count="23">
    <pivotField showAll="0"/>
    <pivotField showAll="0"/>
    <pivotField showAll="0"/>
    <pivotField axis="axisRow" showAll="0">
      <items count="13">
        <item x="3"/>
        <item x="4"/>
        <item x="1"/>
        <item x="2"/>
        <item x="5"/>
        <item x="6"/>
        <item x="11"/>
        <item x="7"/>
        <item x="8"/>
        <item x="9"/>
        <item x="0"/>
        <item x="10"/>
        <item t="default"/>
      </items>
    </pivotField>
    <pivotField showAll="0"/>
    <pivotField showAll="0"/>
    <pivotField numFmtId="167" showAll="0"/>
    <pivotField numFmtId="49" showAll="0"/>
    <pivotField showAll="0"/>
    <pivotField numFmtId="14" showAll="0"/>
    <pivotField numFmtId="1" showAll="0"/>
    <pivotField numFmtId="3" showAll="0"/>
    <pivotField numFmtId="164" showAll="0"/>
    <pivotField numFmtId="164" showAll="0"/>
    <pivotField numFmtId="165" showAll="0"/>
    <pivotField numFmtId="164" showAll="0"/>
    <pivotField numFmtId="165" showAll="0"/>
    <pivotField numFmtId="164" showAll="0"/>
    <pivotField numFmtId="165" showAll="0"/>
    <pivotField numFmtId="164" showAll="0"/>
    <pivotField dataField="1" numFmtId="166" showAll="0"/>
    <pivotField numFmtId="165" showAll="0"/>
    <pivotField showAll="0"/>
  </pivotFields>
  <rowFields count="1">
    <field x="3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Promedio de % Beneficio por producto" fld="20" subtotal="average" baseField="3" baseItem="0" numFmtId="166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31796A-E0FE-474B-B9FC-6EC798DC9430}" name="TablaDinámica31" cacheId="2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0">
  <location ref="B4:F18" firstHeaderRow="1" firstDataRow="2" firstDataCol="1"/>
  <pivotFields count="24">
    <pivotField showAll="0"/>
    <pivotField showAll="0"/>
    <pivotField showAll="0"/>
    <pivotField showAll="0"/>
    <pivotField showAll="0"/>
    <pivotField showAll="0"/>
    <pivotField numFmtId="14" showAll="0"/>
    <pivotField showAll="0"/>
    <pivotField axis="axisRow" showAll="0">
      <items count="13">
        <item x="1"/>
        <item x="4"/>
        <item x="5"/>
        <item x="8"/>
        <item x="7"/>
        <item x="9"/>
        <item x="6"/>
        <item x="10"/>
        <item x="3"/>
        <item x="0"/>
        <item x="2"/>
        <item x="11"/>
        <item t="default"/>
      </items>
    </pivotField>
    <pivotField showAll="0"/>
    <pivotField numFmtId="14"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4">
        <item x="0"/>
        <item x="2"/>
        <item x="1"/>
        <item t="default"/>
      </items>
    </pivotField>
  </pivotFields>
  <rowFields count="1">
    <field x="8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23"/>
  </colFields>
  <colItems count="4">
    <i>
      <x/>
    </i>
    <i>
      <x v="1"/>
    </i>
    <i>
      <x v="2"/>
    </i>
    <i t="grand">
      <x/>
    </i>
  </colItems>
  <dataFields count="1">
    <dataField name="Cuenta de Unidades" fld="12" subtotal="count" baseField="8" baseItem="0"/>
  </dataFields>
  <chartFormats count="8">
    <chartFormat chart="6" format="6" series="1">
      <pivotArea type="data" outline="0" fieldPosition="0">
        <references count="2">
          <reference field="4294967294" count="1" selected="0">
            <x v="0"/>
          </reference>
          <reference field="23" count="1" selected="0">
            <x v="0"/>
          </reference>
        </references>
      </pivotArea>
    </chartFormat>
    <chartFormat chart="6" format="7" series="1">
      <pivotArea type="data" outline="0" fieldPosition="0">
        <references count="2">
          <reference field="4294967294" count="1" selected="0">
            <x v="0"/>
          </reference>
          <reference field="23" count="1" selected="0">
            <x v="1"/>
          </reference>
        </references>
      </pivotArea>
    </chartFormat>
    <chartFormat chart="6" format="8" series="1">
      <pivotArea type="data" outline="0" fieldPosition="0">
        <references count="2">
          <reference field="4294967294" count="1" selected="0">
            <x v="0"/>
          </reference>
          <reference field="23" count="1" selected="0">
            <x v="2"/>
          </reference>
        </references>
      </pivotArea>
    </chartFormat>
    <chartFormat chart="6" format="9">
      <pivotArea type="data" outline="0" fieldPosition="0">
        <references count="3">
          <reference field="4294967294" count="1" selected="0">
            <x v="0"/>
          </reference>
          <reference field="8" count="1" selected="0">
            <x v="8"/>
          </reference>
          <reference field="23" count="1" selected="0">
            <x v="2"/>
          </reference>
        </references>
      </pivotArea>
    </chartFormat>
    <chartFormat chart="6" format="10">
      <pivotArea type="data" outline="0" fieldPosition="0">
        <references count="3">
          <reference field="4294967294" count="1" selected="0">
            <x v="0"/>
          </reference>
          <reference field="8" count="1" selected="0">
            <x v="8"/>
          </reference>
          <reference field="23" count="1" selected="0">
            <x v="1"/>
          </reference>
        </references>
      </pivotArea>
    </chartFormat>
    <chartFormat chart="6" format="11">
      <pivotArea type="data" outline="0" fieldPosition="0">
        <references count="3">
          <reference field="4294967294" count="1" selected="0">
            <x v="0"/>
          </reference>
          <reference field="8" count="1" selected="0">
            <x v="5"/>
          </reference>
          <reference field="23" count="1" selected="0">
            <x v="2"/>
          </reference>
        </references>
      </pivotArea>
    </chartFormat>
    <chartFormat chart="6" format="12">
      <pivotArea type="data" outline="0" fieldPosition="0">
        <references count="3">
          <reference field="4294967294" count="1" selected="0">
            <x v="0"/>
          </reference>
          <reference field="8" count="1" selected="0">
            <x v="5"/>
          </reference>
          <reference field="23" count="1" selected="0">
            <x v="0"/>
          </reference>
        </references>
      </pivotArea>
    </chartFormat>
    <chartFormat chart="6" format="13">
      <pivotArea type="data" outline="0" fieldPosition="0">
        <references count="3">
          <reference field="4294967294" count="1" selected="0">
            <x v="0"/>
          </reference>
          <reference field="8" count="1" selected="0">
            <x v="9"/>
          </reference>
          <reference field="2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A84621-2AEB-4079-8DC6-602B18B802DF}" name="TablaDinámica28" cacheId="3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I6:J10" firstHeaderRow="1" firstDataRow="1" firstDataCol="1"/>
  <pivotFields count="23">
    <pivotField showAll="0"/>
    <pivotField showAll="0"/>
    <pivotField showAll="0"/>
    <pivotField showAll="0"/>
    <pivotField showAll="0"/>
    <pivotField showAll="0"/>
    <pivotField numFmtId="167" showAll="0"/>
    <pivotField numFmtId="49" showAll="0"/>
    <pivotField showAll="0"/>
    <pivotField numFmtId="14" showAll="0"/>
    <pivotField numFmtId="1" showAll="0"/>
    <pivotField dataField="1" numFmtId="3" showAll="0"/>
    <pivotField numFmtId="164" showAll="0"/>
    <pivotField numFmtId="164" showAll="0"/>
    <pivotField numFmtId="165" showAll="0"/>
    <pivotField numFmtId="164" showAll="0"/>
    <pivotField numFmtId="165" showAll="0"/>
    <pivotField numFmtId="164" showAll="0"/>
    <pivotField numFmtId="165" showAll="0"/>
    <pivotField numFmtId="164" showAll="0"/>
    <pivotField numFmtId="166" showAll="0"/>
    <pivotField numFmtId="165" showAll="0"/>
    <pivotField axis="axisRow" showAll="0">
      <items count="7">
        <item x="0"/>
        <item x="2"/>
        <item x="1"/>
        <item m="1" x="3"/>
        <item m="1" x="5"/>
        <item m="1" x="4"/>
        <item t="default"/>
      </items>
    </pivotField>
  </pivotFields>
  <rowFields count="1">
    <field x="2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uenta de Unidades" fld="11" subtotal="count" baseField="2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5B8061-F8A1-4AF2-A5EF-8D079C74CEDC}" name="TablaDinámica2" cacheId="3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4:A5" firstHeaderRow="1" firstDataRow="1" firstDataCol="0"/>
  <pivotFields count="23">
    <pivotField dataField="1" showAll="0"/>
    <pivotField showAll="0"/>
    <pivotField showAll="0"/>
    <pivotField showAll="0"/>
    <pivotField showAll="0"/>
    <pivotField showAll="0"/>
    <pivotField numFmtId="14" showAll="0"/>
    <pivotField numFmtId="49" showAll="0"/>
    <pivotField showAll="0"/>
    <pivotField numFmtId="14" showAll="0"/>
    <pivotField numFmtId="1" showAll="0"/>
    <pivotField numFmtId="3" showAll="0"/>
    <pivotField numFmtId="164" showAll="0"/>
    <pivotField numFmtId="164" showAll="0"/>
    <pivotField numFmtId="164" showAll="0"/>
    <pivotField numFmtId="164" showAll="0"/>
    <pivotField numFmtId="165" showAll="0"/>
    <pivotField numFmtId="164" showAll="0"/>
    <pivotField numFmtId="164" showAll="0"/>
    <pivotField numFmtId="164" showAll="0"/>
    <pivotField numFmtId="166" showAll="0"/>
    <pivotField numFmtId="164" showAll="0"/>
    <pivotField numFmtId="167" showAll="0"/>
  </pivotFields>
  <rowItems count="1">
    <i/>
  </rowItems>
  <colItems count="1">
    <i/>
  </colItems>
  <dataFields count="1">
    <dataField name="Cuenta de ID Client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412741-631D-4275-B424-7AC113222BF3}" name="Tabla dinámica1" cacheId="3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 chartFormat="1">
  <location ref="A2:D8" firstHeaderRow="1" firstDataRow="2" firstDataCol="1"/>
  <pivotFields count="23">
    <pivotField compact="0" outline="0" showAll="0"/>
    <pivotField compact="0" outline="0" showAll="0"/>
    <pivotField compact="0" outline="0" showAll="0"/>
    <pivotField compact="0" outline="0" showAll="0"/>
    <pivotField axis="axisCol" compact="0" outline="0" showAll="0">
      <items count="3">
        <item x="0"/>
        <item x="1"/>
        <item t="default"/>
      </items>
    </pivotField>
    <pivotField axis="axisRow" compact="0" outline="0" showAll="0">
      <items count="5">
        <item x="1"/>
        <item x="3"/>
        <item x="0"/>
        <item x="2"/>
        <item t="default"/>
      </items>
    </pivotField>
    <pivotField compact="0" numFmtId="14" outline="0" showAll="0"/>
    <pivotField compact="0" numFmtId="49" outline="0" showAll="0"/>
    <pivotField compact="0" outline="0" showAll="0"/>
    <pivotField compact="0" numFmtId="14" outline="0" showAll="0"/>
    <pivotField compact="0" numFmtId="1" outline="0" showAll="0"/>
    <pivotField compact="0" numFmtId="3" outline="0" showAll="0"/>
    <pivotField compact="0" numFmtId="164" outline="0" showAll="0"/>
    <pivotField compact="0" numFmtId="164" outline="0" showAll="0"/>
    <pivotField compact="0" numFmtId="165" outline="0" showAll="0"/>
    <pivotField compact="0" numFmtId="164" outline="0" showAll="0"/>
    <pivotField compact="0" numFmtId="165" outline="0" showAll="0"/>
    <pivotField compact="0" numFmtId="164" outline="0" showAll="0"/>
    <pivotField compact="0" numFmtId="165" outline="0" showAll="0"/>
    <pivotField compact="0" numFmtId="164" outline="0" showAll="0"/>
    <pivotField dataField="1" compact="0" numFmtId="166" outline="0" showAll="0"/>
    <pivotField compact="0" numFmtId="165" outline="0" showAll="0"/>
    <pivotField compact="0" numFmtId="167" outline="0" showAll="0"/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Promedio de % Beneficio por producto" fld="20" subtotal="average" baseField="0" baseItem="0" numFmtId="166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779BB8-DE4D-431E-8DD0-8E33DD946236}" name="Tabla dinámica2" cacheId="3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 chartFormat="1">
  <location ref="A2:B9" firstHeaderRow="1" firstDataRow="1" firstDataCol="1"/>
  <pivotFields count="23">
    <pivotField compact="0" outline="0" showAll="0"/>
    <pivotField axis="axisRow" compact="0" outline="0" showAll="0" sortType="descending">
      <items count="7">
        <item x="3"/>
        <item x="5"/>
        <item x="1"/>
        <item x="2"/>
        <item x="0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/>
    <pivotField compact="0" outline="0" showAll="0"/>
    <pivotField compact="0" numFmtId="167" outline="0" showAll="0"/>
    <pivotField compact="0" numFmtId="49" outline="0" showAll="0"/>
    <pivotField compact="0" outline="0" showAll="0"/>
    <pivotField compact="0" numFmtId="14" outline="0" showAll="0"/>
    <pivotField compact="0" numFmtId="1" outline="0" showAll="0"/>
    <pivotField compact="0" numFmtId="3" outline="0" showAll="0"/>
    <pivotField compact="0" numFmtId="164" outline="0" showAll="0"/>
    <pivotField dataField="1" compact="0" numFmtId="164" outline="0" showAll="0"/>
    <pivotField compact="0" numFmtId="165" outline="0" showAll="0"/>
    <pivotField compact="0" numFmtId="164" outline="0" showAll="0"/>
    <pivotField compact="0" numFmtId="165" outline="0" showAll="0"/>
    <pivotField compact="0" numFmtId="164" outline="0" showAll="0"/>
    <pivotField compact="0" numFmtId="165" outline="0" showAll="0"/>
    <pivotField compact="0" numFmtId="164" outline="0" showAll="0"/>
    <pivotField compact="0" numFmtId="166" outline="0" showAll="0"/>
    <pivotField compact="0" numFmtId="165" outline="0" showAll="0"/>
    <pivotField compact="0" numFmtId="167" outline="0" showAll="0"/>
  </pivotFields>
  <rowFields count="1">
    <field x="1"/>
  </rowFields>
  <rowItems count="7">
    <i>
      <x/>
    </i>
    <i>
      <x v="4"/>
    </i>
    <i>
      <x v="1"/>
    </i>
    <i>
      <x v="2"/>
    </i>
    <i>
      <x v="3"/>
    </i>
    <i>
      <x v="5"/>
    </i>
    <i t="grand">
      <x/>
    </i>
  </rowItems>
  <colItems count="1">
    <i/>
  </colItems>
  <dataFields count="1">
    <dataField name="Suma de Coste unitario" fld="13" baseField="1" baseItem="1" numFmtId="164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CAC2D3-4117-45CA-937F-2A6B89A7C618}" name="Tabla dinámica3" cacheId="3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>
  <location ref="A2:G6" firstHeaderRow="1" firstDataRow="2" firstDataCol="2"/>
  <pivotFields count="23">
    <pivotField compact="0" outline="0" showAll="0"/>
    <pivotField compact="0" outline="0" showAll="0"/>
    <pivotField axis="axisRow" compact="0" outline="0" showAll="0" sortType="descending">
      <items count="184">
        <item x="106"/>
        <item x="69"/>
        <item x="102"/>
        <item x="80"/>
        <item x="52"/>
        <item x="34"/>
        <item x="54"/>
        <item x="64"/>
        <item x="9"/>
        <item x="101"/>
        <item x="38"/>
        <item x="153"/>
        <item x="167"/>
        <item x="175"/>
        <item x="161"/>
        <item x="143"/>
        <item x="16"/>
        <item x="60"/>
        <item x="103"/>
        <item x="133"/>
        <item x="77"/>
        <item x="108"/>
        <item x="18"/>
        <item x="179"/>
        <item x="87"/>
        <item x="148"/>
        <item x="70"/>
        <item x="83"/>
        <item x="127"/>
        <item x="45"/>
        <item x="125"/>
        <item x="136"/>
        <item x="119"/>
        <item x="62"/>
        <item x="88"/>
        <item x="113"/>
        <item x="139"/>
        <item x="134"/>
        <item x="181"/>
        <item x="171"/>
        <item x="11"/>
        <item x="59"/>
        <item x="131"/>
        <item x="35"/>
        <item x="174"/>
        <item x="142"/>
        <item x="147"/>
        <item x="97"/>
        <item x="10"/>
        <item x="5"/>
        <item x="176"/>
        <item x="158"/>
        <item x="182"/>
        <item x="47"/>
        <item x="115"/>
        <item x="95"/>
        <item x="172"/>
        <item x="7"/>
        <item x="4"/>
        <item x="3"/>
        <item x="173"/>
        <item x="104"/>
        <item x="154"/>
        <item x="145"/>
        <item x="53"/>
        <item x="155"/>
        <item x="57"/>
        <item x="26"/>
        <item x="149"/>
        <item x="27"/>
        <item x="61"/>
        <item x="157"/>
        <item x="71"/>
        <item x="144"/>
        <item x="82"/>
        <item x="32"/>
        <item x="48"/>
        <item x="166"/>
        <item x="123"/>
        <item x="129"/>
        <item x="94"/>
        <item x="169"/>
        <item x="121"/>
        <item x="74"/>
        <item x="30"/>
        <item x="25"/>
        <item x="86"/>
        <item x="19"/>
        <item x="126"/>
        <item x="75"/>
        <item x="116"/>
        <item x="128"/>
        <item x="63"/>
        <item x="89"/>
        <item x="150"/>
        <item x="72"/>
        <item x="17"/>
        <item x="1"/>
        <item x="2"/>
        <item x="84"/>
        <item x="110"/>
        <item x="130"/>
        <item x="43"/>
        <item x="152"/>
        <item x="117"/>
        <item x="24"/>
        <item x="146"/>
        <item x="40"/>
        <item x="15"/>
        <item x="49"/>
        <item x="160"/>
        <item x="137"/>
        <item x="66"/>
        <item x="111"/>
        <item x="151"/>
        <item x="98"/>
        <item x="20"/>
        <item x="23"/>
        <item x="21"/>
        <item x="107"/>
        <item x="105"/>
        <item x="33"/>
        <item x="156"/>
        <item x="22"/>
        <item x="124"/>
        <item x="96"/>
        <item x="85"/>
        <item x="46"/>
        <item x="36"/>
        <item x="58"/>
        <item x="120"/>
        <item x="42"/>
        <item x="41"/>
        <item x="164"/>
        <item x="79"/>
        <item x="68"/>
        <item x="168"/>
        <item x="163"/>
        <item x="140"/>
        <item x="76"/>
        <item x="109"/>
        <item x="78"/>
        <item x="65"/>
        <item x="28"/>
        <item x="159"/>
        <item x="165"/>
        <item x="118"/>
        <item x="112"/>
        <item x="170"/>
        <item x="29"/>
        <item x="39"/>
        <item x="44"/>
        <item x="13"/>
        <item x="100"/>
        <item x="132"/>
        <item x="122"/>
        <item x="93"/>
        <item x="50"/>
        <item x="56"/>
        <item x="138"/>
        <item x="51"/>
        <item x="55"/>
        <item x="114"/>
        <item x="14"/>
        <item x="81"/>
        <item x="135"/>
        <item x="67"/>
        <item x="6"/>
        <item x="141"/>
        <item x="91"/>
        <item x="90"/>
        <item x="92"/>
        <item x="162"/>
        <item x="178"/>
        <item x="0"/>
        <item x="99"/>
        <item x="12"/>
        <item x="37"/>
        <item x="180"/>
        <item x="31"/>
        <item x="73"/>
        <item x="8"/>
        <item x="17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axis="axisRow" compact="0" outline="0" showAll="0">
      <items count="3">
        <item sd="0" x="0"/>
        <item sd="0" x="1"/>
        <item t="default"/>
      </items>
    </pivotField>
    <pivotField axis="axisCol" compact="0" outline="0" showAll="0" sortType="descending">
      <items count="5">
        <item x="1"/>
        <item x="3"/>
        <item x="0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numFmtId="167" outline="0" showAll="0"/>
    <pivotField compact="0" numFmtId="49" outline="0" showAll="0"/>
    <pivotField compact="0" outline="0" showAll="0"/>
    <pivotField compact="0" numFmtId="14" outline="0" showAll="0"/>
    <pivotField compact="0" numFmtId="1" outline="0" showAll="0"/>
    <pivotField compact="0" numFmtId="3" outline="0" showAll="0"/>
    <pivotField compact="0" numFmtId="164" outline="0" showAll="0"/>
    <pivotField compact="0" numFmtId="164" outline="0" showAll="0"/>
    <pivotField compact="0" numFmtId="165" outline="0" showAll="0"/>
    <pivotField compact="0" numFmtId="164" outline="0" showAll="0"/>
    <pivotField compact="0" numFmtId="165" outline="0" showAll="0"/>
    <pivotField dataField="1" compact="0" numFmtId="164" outline="0" showAll="0"/>
    <pivotField compact="0" numFmtId="165" outline="0" showAll="0"/>
    <pivotField compact="0" numFmtId="164" outline="0" showAll="0"/>
    <pivotField compact="0" numFmtId="166" outline="0" showAll="0"/>
    <pivotField compact="0" numFmtId="165" outline="0" showAll="0"/>
    <pivotField compact="0" numFmtId="167" outline="0" showAll="0"/>
  </pivotFields>
  <rowFields count="2">
    <field x="4"/>
    <field x="2"/>
  </rowFields>
  <rowItems count="3">
    <i>
      <x/>
    </i>
    <i>
      <x v="1"/>
    </i>
    <i t="grand">
      <x/>
    </i>
  </rowItems>
  <colFields count="1">
    <field x="5"/>
  </colFields>
  <colItems count="5">
    <i>
      <x v="1"/>
    </i>
    <i>
      <x v="2"/>
    </i>
    <i>
      <x v="3"/>
    </i>
    <i>
      <x/>
    </i>
    <i t="grand">
      <x/>
    </i>
  </colItems>
  <dataFields count="1">
    <dataField name="Suma de Importe Coste total" fld="17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A3E901-279E-4F2C-BD61-7E2793A77B06}" name="Tabla dinámica4" cacheId="3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 chartFormat="12">
  <location ref="A2:H6" firstHeaderRow="1" firstDataRow="2" firstDataCol="1"/>
  <pivotFields count="23">
    <pivotField compact="0" outline="0" showAll="0"/>
    <pivotField axis="axisCol" compact="0" outline="0" showAll="0">
      <items count="7">
        <item x="3"/>
        <item x="5"/>
        <item x="1"/>
        <item x="2"/>
        <item x="0"/>
        <item x="4"/>
        <item t="default"/>
      </items>
    </pivotField>
    <pivotField compact="0" outline="0" showAll="0"/>
    <pivotField compact="0" outline="0" showAll="0"/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numFmtId="167" outline="0" showAll="0"/>
    <pivotField compact="0" numFmtId="49" outline="0" showAll="0"/>
    <pivotField compact="0" outline="0" showAll="0"/>
    <pivotField compact="0" numFmtId="14" outline="0" showAll="0"/>
    <pivotField compact="0" numFmtId="1" outline="0" showAll="0"/>
    <pivotField compact="0" numFmtId="3" outline="0" showAll="0"/>
    <pivotField compact="0" numFmtId="164" outline="0" showAll="0"/>
    <pivotField compact="0" numFmtId="164" outline="0" showAll="0"/>
    <pivotField compact="0" numFmtId="165" outline="0" showAll="0"/>
    <pivotField compact="0" numFmtId="164" outline="0" showAll="0"/>
    <pivotField compact="0" numFmtId="165" outline="0" showAll="0"/>
    <pivotField compact="0" numFmtId="164" outline="0" showAll="0"/>
    <pivotField compact="0" numFmtId="165" outline="0" showAll="0"/>
    <pivotField compact="0" numFmtId="164" outline="0" showAll="0"/>
    <pivotField dataField="1" compact="0" numFmtId="166" outline="0" showAll="0"/>
    <pivotField compact="0" numFmtId="165" outline="0" showAll="0"/>
    <pivotField compact="0" outline="0" showAll="0"/>
  </pivotFields>
  <rowFields count="1">
    <field x="4"/>
  </rowFields>
  <rowItems count="3">
    <i>
      <x/>
    </i>
    <i>
      <x v="1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Promedio de % Beneficio por producto" fld="20" subtotal="average" baseField="5" baseItem="1" numFmtId="166"/>
  </dataFields>
  <chartFormats count="6">
    <chartFormat chart="5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5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5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5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5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5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40B7CE-4CEC-41C3-B380-7105A9036C11}" name="TablaDinámica3" cacheId="3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1" rowHeaderCaption="Productos" colHeaderCaption="">
  <location ref="E10:H24" firstHeaderRow="1" firstDataRow="2" firstDataCol="1"/>
  <pivotFields count="23">
    <pivotField showAll="0"/>
    <pivotField showAll="0"/>
    <pivotField showAll="0"/>
    <pivotField axis="axisRow" dataField="1" showAll="0">
      <items count="13">
        <item x="3"/>
        <item x="4"/>
        <item x="1"/>
        <item x="2"/>
        <item x="5"/>
        <item x="6"/>
        <item x="11"/>
        <item x="7"/>
        <item x="8"/>
        <item x="9"/>
        <item x="0"/>
        <item x="10"/>
        <item t="default"/>
      </items>
    </pivotField>
    <pivotField axis="axisCol" showAll="0">
      <items count="3">
        <item x="0"/>
        <item x="1"/>
        <item t="default"/>
      </items>
    </pivotField>
    <pivotField showAll="0"/>
    <pivotField numFmtId="14" showAll="0"/>
    <pivotField numFmtId="49" showAll="0"/>
    <pivotField showAll="0"/>
    <pivotField numFmtId="14" showAll="0"/>
    <pivotField numFmtId="1" showAll="0"/>
    <pivotField numFmtId="3" showAll="0"/>
    <pivotField numFmtId="164" showAll="0"/>
    <pivotField numFmtId="164" showAll="0"/>
    <pivotField numFmtId="164" showAll="0"/>
    <pivotField numFmtId="164" showAll="0"/>
    <pivotField numFmtId="165" showAll="0"/>
    <pivotField numFmtId="164" showAll="0"/>
    <pivotField numFmtId="164" showAll="0"/>
    <pivotField numFmtId="164" showAll="0"/>
    <pivotField numFmtId="166" showAll="0"/>
    <pivotField numFmtId="164" showAll="0"/>
    <pivotField numFmtId="167" showAll="0"/>
  </pivotFields>
  <rowFields count="1">
    <field x="3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Cuenta de Tipo de producto" fld="3" subtotal="count" baseField="0" baseItem="0"/>
  </dataFields>
  <formats count="10">
    <format dxfId="22">
      <pivotArea type="origin" dataOnly="0" labelOnly="1" outline="0" fieldPosition="0"/>
    </format>
    <format dxfId="21">
      <pivotArea field="3" type="button" dataOnly="0" labelOnly="1" outline="0" axis="axisRow" fieldPosition="0"/>
    </format>
    <format dxfId="20">
      <pivotArea type="origin" dataOnly="0" labelOnly="1" outline="0" fieldPosition="0"/>
    </format>
    <format dxfId="19">
      <pivotArea field="3" type="button" dataOnly="0" labelOnly="1" outline="0" axis="axisRow" fieldPosition="0"/>
    </format>
    <format dxfId="18">
      <pivotArea dataOnly="0" labelOnly="1" fieldPosition="0">
        <references count="1">
          <reference field="4" count="1">
            <x v="0"/>
          </reference>
        </references>
      </pivotArea>
    </format>
    <format dxfId="17">
      <pivotArea dataOnly="0" labelOnly="1" fieldPosition="0">
        <references count="1">
          <reference field="4" count="1">
            <x v="0"/>
          </reference>
        </references>
      </pivotArea>
    </format>
    <format dxfId="16">
      <pivotArea dataOnly="0" labelOnly="1" fieldPosition="0">
        <references count="1">
          <reference field="4" count="1">
            <x v="1"/>
          </reference>
        </references>
      </pivotArea>
    </format>
    <format dxfId="15">
      <pivotArea dataOnly="0" labelOnly="1" fieldPosition="0">
        <references count="1">
          <reference field="4" count="1">
            <x v="1"/>
          </reference>
        </references>
      </pivotArea>
    </format>
    <format dxfId="14">
      <pivotArea dataOnly="0" labelOnly="1" grandCol="1" outline="0" fieldPosition="0"/>
    </format>
    <format dxfId="13">
      <pivotArea dataOnly="0" labelOnly="1" grandCol="1" outline="0" fieldPosition="0"/>
    </format>
  </format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Medium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D7698C-7EB0-4CDD-BB70-F344BF450204}" name="TablaDinámica16" cacheId="3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E59:F66" firstHeaderRow="1" firstDataRow="1" firstDataCol="1"/>
  <pivotFields count="23">
    <pivotField showAll="0"/>
    <pivotField axis="axisRow" showAll="0">
      <items count="7">
        <item x="3"/>
        <item x="5"/>
        <item x="1"/>
        <item x="2"/>
        <item x="0"/>
        <item x="4"/>
        <item t="default"/>
      </items>
    </pivotField>
    <pivotField showAll="0"/>
    <pivotField showAll="0"/>
    <pivotField showAll="0"/>
    <pivotField showAll="0"/>
    <pivotField numFmtId="14" showAll="0"/>
    <pivotField numFmtId="49" showAll="0"/>
    <pivotField showAll="0"/>
    <pivotField numFmtId="14" showAll="0"/>
    <pivotField numFmtId="1" showAll="0"/>
    <pivotField numFmtId="3" showAll="0"/>
    <pivotField numFmtId="164" showAll="0"/>
    <pivotField numFmtId="164" showAll="0"/>
    <pivotField numFmtId="164" showAll="0"/>
    <pivotField numFmtId="164" showAll="0"/>
    <pivotField numFmtId="165" showAll="0"/>
    <pivotField numFmtId="164" showAll="0"/>
    <pivotField numFmtId="164" showAll="0"/>
    <pivotField dataField="1" numFmtId="164" showAll="0"/>
    <pivotField numFmtId="166" showAll="0"/>
    <pivotField numFmtId="164" showAll="0"/>
    <pivotField numFmtId="167"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a de Beneficio Total" fld="19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284D7C-4A90-40E0-BDC0-D56EAD17B64D}" name="TablaDinámica21" cacheId="3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D102:E106" firstHeaderRow="1" firstDataRow="1" firstDataCol="1"/>
  <pivotFields count="23">
    <pivotField showAll="0"/>
    <pivotField showAll="0"/>
    <pivotField showAll="0"/>
    <pivotField showAll="0"/>
    <pivotField showAll="0"/>
    <pivotField showAll="0"/>
    <pivotField numFmtId="167" showAll="0"/>
    <pivotField numFmtId="49" showAll="0"/>
    <pivotField showAll="0"/>
    <pivotField numFmtId="14" showAll="0"/>
    <pivotField numFmtId="1" showAll="0"/>
    <pivotField dataField="1" numFmtId="3" showAll="0"/>
    <pivotField numFmtId="164" showAll="0"/>
    <pivotField numFmtId="164" showAll="0"/>
    <pivotField numFmtId="165" showAll="0"/>
    <pivotField numFmtId="164" showAll="0"/>
    <pivotField numFmtId="165" showAll="0"/>
    <pivotField numFmtId="164" showAll="0"/>
    <pivotField numFmtId="165" showAll="0"/>
    <pivotField numFmtId="164" showAll="0"/>
    <pivotField numFmtId="166" showAll="0"/>
    <pivotField numFmtId="165" showAll="0"/>
    <pivotField axis="axisRow" showAll="0">
      <items count="7">
        <item x="0"/>
        <item x="2"/>
        <item x="1"/>
        <item m="1" x="3"/>
        <item m="1" x="5"/>
        <item m="1" x="4"/>
        <item t="default"/>
      </items>
    </pivotField>
  </pivotFields>
  <rowFields count="1">
    <field x="2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uenta de Unidades" fld="11" subtotal="count" baseField="2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C83834-35D5-427E-B33A-350FC1BDF92C}" name="TablaDinámica2" cacheId="3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B4" firstHeaderRow="0" firstDataRow="1" firstDataCol="0"/>
  <pivotFields count="23">
    <pivotField dataField="1" showAll="0"/>
    <pivotField showAll="0"/>
    <pivotField showAll="0"/>
    <pivotField showAll="0"/>
    <pivotField showAll="0"/>
    <pivotField showAll="0"/>
    <pivotField numFmtId="14" showAll="0"/>
    <pivotField numFmtId="49" showAll="0"/>
    <pivotField dataField="1" showAll="0"/>
    <pivotField numFmtId="14" showAll="0"/>
    <pivotField numFmtId="1" showAll="0"/>
    <pivotField numFmtId="3" showAll="0"/>
    <pivotField numFmtId="164" showAll="0"/>
    <pivotField numFmtId="164" showAll="0"/>
    <pivotField numFmtId="164" showAll="0"/>
    <pivotField numFmtId="164" showAll="0"/>
    <pivotField numFmtId="165" showAll="0"/>
    <pivotField numFmtId="164" showAll="0"/>
    <pivotField numFmtId="164" showAll="0"/>
    <pivotField numFmtId="164" showAll="0"/>
    <pivotField numFmtId="166" showAll="0"/>
    <pivotField numFmtId="164" showAll="0"/>
    <pivotField numFmtId="167" showAll="0"/>
  </pivotFields>
  <rowItems count="1">
    <i/>
  </rowItems>
  <colFields count="1">
    <field x="-2"/>
  </colFields>
  <colItems count="2">
    <i>
      <x/>
    </i>
    <i i="1">
      <x v="1"/>
    </i>
  </colItems>
  <dataFields count="2">
    <dataField name="Clientes ID" fld="0" subtotal="count" baseField="0" baseItem="0"/>
    <dataField name="Cuenta de ID Pedido" fld="8" subtotal="count" baseField="0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30E4FA-794B-45FF-AA8E-4A080E9E9C31}" name="TablaDinámica13" cacheId="3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40:A53" firstHeaderRow="1" firstDataRow="1" firstDataCol="1"/>
  <pivotFields count="23">
    <pivotField showAll="0"/>
    <pivotField showAll="0"/>
    <pivotField showAll="0"/>
    <pivotField axis="axisRow" showAll="0">
      <items count="13">
        <item x="3"/>
        <item x="4"/>
        <item x="1"/>
        <item x="2"/>
        <item x="5"/>
        <item x="6"/>
        <item x="11"/>
        <item x="7"/>
        <item x="8"/>
        <item x="9"/>
        <item x="0"/>
        <item x="10"/>
        <item t="default"/>
      </items>
    </pivotField>
    <pivotField showAll="0"/>
    <pivotField showAll="0"/>
    <pivotField numFmtId="167" showAll="0"/>
    <pivotField numFmtId="49" showAll="0"/>
    <pivotField showAll="0"/>
    <pivotField numFmtId="14" showAll="0"/>
    <pivotField numFmtId="1" showAll="0"/>
    <pivotField numFmtId="3" showAll="0"/>
    <pivotField numFmtId="164" showAll="0"/>
    <pivotField numFmtId="164" showAll="0"/>
    <pivotField numFmtId="165" showAll="0"/>
    <pivotField numFmtId="164" showAll="0"/>
    <pivotField numFmtId="165" showAll="0"/>
    <pivotField numFmtId="164" showAll="0"/>
    <pivotField numFmtId="165" showAll="0"/>
    <pivotField numFmtId="164" showAll="0"/>
    <pivotField numFmtId="166" showAll="0"/>
    <pivotField numFmtId="165" showAll="0"/>
    <pivotField showAll="0"/>
  </pivotFields>
  <rowFields count="1">
    <field x="3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FDBE9C-88AB-437D-A6CC-9E6350DE1432}" name="TablaDinámica1" cacheId="3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6" rowHeaderCaption="Producto">
  <location ref="A10:B23" firstHeaderRow="1" firstDataRow="1" firstDataCol="1"/>
  <pivotFields count="23">
    <pivotField showAll="0"/>
    <pivotField showAll="0"/>
    <pivotField showAll="0"/>
    <pivotField axis="axisRow" showAll="0">
      <items count="13">
        <item x="3"/>
        <item x="4"/>
        <item x="1"/>
        <item x="2"/>
        <item x="5"/>
        <item x="6"/>
        <item x="11"/>
        <item x="7"/>
        <item x="8"/>
        <item x="9"/>
        <item x="0"/>
        <item x="10"/>
        <item t="default"/>
      </items>
    </pivotField>
    <pivotField showAll="0"/>
    <pivotField showAll="0"/>
    <pivotField numFmtId="14" showAll="0"/>
    <pivotField numFmtId="49" showAll="0"/>
    <pivotField dataField="1" showAll="0"/>
    <pivotField numFmtId="14" showAll="0"/>
    <pivotField numFmtId="1" showAll="0"/>
    <pivotField numFmtId="3" showAll="0"/>
    <pivotField numFmtId="164" showAll="0"/>
    <pivotField numFmtId="164" showAll="0"/>
    <pivotField numFmtId="164" showAll="0"/>
    <pivotField numFmtId="164" showAll="0"/>
    <pivotField numFmtId="165" showAll="0"/>
    <pivotField numFmtId="164" showAll="0"/>
    <pivotField numFmtId="164" showAll="0"/>
    <pivotField numFmtId="164" showAll="0"/>
    <pivotField numFmtId="166" showAll="0"/>
    <pivotField numFmtId="164" showAll="0"/>
    <pivotField numFmtId="167" showAll="0"/>
  </pivotFields>
  <rowFields count="1">
    <field x="3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Pedidos" fld="8" subtotal="count" baseField="3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7005D4-3020-4EE1-A74C-38F70DF7196A}" name="TablaDinámica10" cacheId="3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E48:F53" firstHeaderRow="1" firstDataRow="1" firstDataCol="1"/>
  <pivotFields count="23">
    <pivotField showAll="0"/>
    <pivotField showAll="0"/>
    <pivotField showAll="0"/>
    <pivotField showAll="0"/>
    <pivotField showAll="0"/>
    <pivotField axis="axisRow" showAll="0">
      <items count="5">
        <item x="1"/>
        <item x="3"/>
        <item x="0"/>
        <item x="2"/>
        <item t="default"/>
      </items>
    </pivotField>
    <pivotField numFmtId="14" showAll="0"/>
    <pivotField numFmtId="49" showAll="0"/>
    <pivotField showAll="0"/>
    <pivotField numFmtId="14" showAll="0"/>
    <pivotField dataField="1" numFmtId="1" showAll="0"/>
    <pivotField numFmtId="3" showAll="0"/>
    <pivotField numFmtId="164" showAll="0"/>
    <pivotField numFmtId="164" showAll="0"/>
    <pivotField numFmtId="164" showAll="0"/>
    <pivotField numFmtId="164" showAll="0"/>
    <pivotField numFmtId="165" showAll="0"/>
    <pivotField numFmtId="164" showAll="0"/>
    <pivotField numFmtId="164" showAll="0"/>
    <pivotField numFmtId="164" showAll="0"/>
    <pivotField numFmtId="166" showAll="0"/>
    <pivotField numFmtId="164" showAll="0"/>
    <pivotField numFmtId="167" showAll="0"/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Promedio de Días servicio" fld="10" subtotal="average" baseField="3" baseItem="0" numFmtId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2" xr16:uid="{5D4B823E-853C-4E7A-A849-1136E85D4E8E}" autoFormatId="16" applyNumberFormats="0" applyBorderFormats="0" applyFontFormats="0" applyPatternFormats="0" applyAlignmentFormats="0" applyWidthHeightFormats="0">
  <queryTableRefresh nextId="25">
    <queryTableFields count="24">
      <queryTableField id="1" name="ID Cliente" tableColumnId="1"/>
      <queryTableField id="2" name="Zona" tableColumnId="2"/>
      <queryTableField id="3" name="País" tableColumnId="3"/>
      <queryTableField id="4" name="Tipo de producto" tableColumnId="4"/>
      <queryTableField id="5" name="Canal de venta" tableColumnId="5"/>
      <queryTableField id="6" name="Prioridad" tableColumnId="6"/>
      <queryTableField id="7" name="Fecha pedido" tableColumnId="7"/>
      <queryTableField id="8" name="Mes del pedido" tableColumnId="8"/>
      <queryTableField id="24" dataBound="0" tableColumnId="24"/>
      <queryTableField id="9" name="ID Pedido" tableColumnId="9"/>
      <queryTableField id="10" name="Fecha envío" tableColumnId="10"/>
      <queryTableField id="11" name="Días servicio" tableColumnId="11"/>
      <queryTableField id="12" name="Unidades" tableColumnId="12"/>
      <queryTableField id="13" name="Precio Unitario" tableColumnId="13"/>
      <queryTableField id="14" name="Coste unitario" tableColumnId="14"/>
      <queryTableField id="15" name="Importe venta total" tableColumnId="15"/>
      <queryTableField id="16" name="Beneficio unitario" tableColumnId="16"/>
      <queryTableField id="17" name="Importe Ventas Totales (M)" tableColumnId="17"/>
      <queryTableField id="18" name="Importe Coste total" tableColumnId="18"/>
      <queryTableField id="19" name="Importe Coste Total (M)" tableColumnId="19"/>
      <queryTableField id="20" name="Beneficio Total" tableColumnId="20"/>
      <queryTableField id="21" name="% Beneficio por producto" tableColumnId="21"/>
      <queryTableField id="22" name="Beneficio Total (M)" tableColumnId="22"/>
      <queryTableField id="23" name="Año pedido" tableColumnId="2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D6FF5AC5-82AD-4C5A-9007-5493892A93BF}" autoFormatId="16" applyNumberFormats="0" applyBorderFormats="0" applyFontFormats="0" applyPatternFormats="0" applyAlignmentFormats="0" applyWidthHeightFormats="0">
  <queryTableRefresh nextId="30" unboundColumnsRight="5">
    <queryTableFields count="23">
      <queryTableField id="1" name="ID Cliente" tableColumnId="1"/>
      <queryTableField id="2" name="Zona" tableColumnId="2"/>
      <queryTableField id="3" name="País" tableColumnId="3"/>
      <queryTableField id="4" name="Tipo de producto" tableColumnId="4"/>
      <queryTableField id="5" name="Canal de venta" tableColumnId="5"/>
      <queryTableField id="6" name="Prioridad" tableColumnId="6"/>
      <queryTableField id="7" name="Fecha pedido" tableColumnId="7"/>
      <queryTableField id="27" dataBound="0" tableColumnId="24"/>
      <queryTableField id="8" name="ID Pedido" tableColumnId="8"/>
      <queryTableField id="9" name="Fecha envío" tableColumnId="9"/>
      <queryTableField id="16" dataBound="0" tableColumnId="15"/>
      <queryTableField id="10" name="Unidades" tableColumnId="10"/>
      <queryTableField id="11" name="Precio Unitario" tableColumnId="11"/>
      <queryTableField id="12" name="Coste unitario" tableColumnId="12"/>
      <queryTableField id="13" name="Importe venta total" tableColumnId="13"/>
      <queryTableField id="26" dataBound="0" tableColumnId="21"/>
      <queryTableField id="18" dataBound="0" tableColumnId="17"/>
      <queryTableField id="14" name="Importe Coste total" tableColumnId="14"/>
      <queryTableField id="19" dataBound="0" tableColumnId="18"/>
      <queryTableField id="17" dataBound="0" tableColumnId="16"/>
      <queryTableField id="21" dataBound="0" tableColumnId="20"/>
      <queryTableField id="20" dataBound="0" tableColumnId="19"/>
      <queryTableField id="23" dataBound="0" tableColumnId="22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Año_pedido" xr10:uid="{32A78DA2-687A-40B4-9B47-21311D1370F0}" sourceName="Año pedido">
  <pivotTables>
    <pivotTable tabId="4" name="TablaDinámica19"/>
    <pivotTable tabId="4" name="TablaDinámica7"/>
    <pivotTable tabId="8" name="TablaDinámica28"/>
  </pivotTables>
  <data>
    <tabular pivotCacheId="1948698681">
      <items count="6">
        <i x="0" s="1"/>
        <i x="2" s="1"/>
        <i x="1" s="1"/>
        <i x="3" s="1" nd="1"/>
        <i x="5" s="1" nd="1"/>
        <i x="4" s="1" nd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Año_pedido1" xr10:uid="{43D12AB2-91FB-438C-9A79-4AC8AE10CCF7}" sourceName="Año pedido">
  <pivotTables>
    <pivotTable tabId="8" name="TablaDinámica31"/>
  </pivotTables>
  <data>
    <tabular pivotCacheId="812750445">
      <items count="3">
        <i x="0" s="1"/>
        <i x="2" s="1"/>
        <i x="1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anal_de_venta" xr10:uid="{E622B80A-B703-415E-BAF6-6D6C16147D86}" sourceName="Canal de venta">
  <pivotTables>
    <pivotTable tabId="4" name="TablaDinámica4"/>
  </pivotTables>
  <data>
    <tabular pivotCacheId="1948698681">
      <items count="2">
        <i x="0" s="1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Año pedido" xr10:uid="{87611FD2-D9D5-4749-AF2F-22C36A544702}" cache="SegmentaciónDeDatos_Año_pedido" caption="Año pedido" style="SlicerStyleDark2" rowHeight="936000"/>
  <slicer name="Año pedido 1" xr10:uid="{83DC0194-7472-4C98-BCA6-2A0039A81509}" cache="SegmentaciónDeDatos_Año_pedido1" caption="Año pedido" style="SlicerStyleDark2" rowHeight="936000"/>
  <slicer name="Canal de venta" xr10:uid="{ECAFD87F-017D-4676-8BBA-59EA01789624}" cache="SegmentaciónDeDatos_Canal_de_venta" caption="Canal de venta" style="SlicerStyleDark2" rowHeight="936000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7B03488-C930-40EB-8D68-3F83CAAF2B5E}" name="Tabla_2" displayName="Tabla_2" ref="A1:X904" tableType="queryTable" totalsRowShown="0">
  <autoFilter ref="A1:X904" xr:uid="{87B03488-C930-40EB-8D68-3F83CAAF2B5E}"/>
  <tableColumns count="24">
    <tableColumn id="1" xr3:uid="{8D151C95-CBFF-407F-B59C-62EF26648A3E}" uniqueName="1" name="ID Cliente" queryTableFieldId="1" dataDxfId="11"/>
    <tableColumn id="2" xr3:uid="{4C9A7601-327D-4941-95FC-20C61E4E8261}" uniqueName="2" name="Zona" queryTableFieldId="2" dataDxfId="10"/>
    <tableColumn id="3" xr3:uid="{B0AF5B74-718B-44CF-A777-DABFB1DDC0D1}" uniqueName="3" name="País" queryTableFieldId="3" dataDxfId="9"/>
    <tableColumn id="4" xr3:uid="{68F361A7-B82F-42C7-A51B-27C35627A442}" uniqueName="4" name="Tipo de producto" queryTableFieldId="4" dataDxfId="8"/>
    <tableColumn id="5" xr3:uid="{9F982B3A-7FB1-4658-A98B-ACFCBF335D81}" uniqueName="5" name="Canal de venta" queryTableFieldId="5" dataDxfId="7"/>
    <tableColumn id="6" xr3:uid="{75E0DF12-27B9-4F48-8C8F-738813450E58}" uniqueName="6" name="Prioridad" queryTableFieldId="6" dataDxfId="6"/>
    <tableColumn id="7" xr3:uid="{35EC0973-AD4B-4AEE-B5B2-8314B9C6085B}" uniqueName="7" name="Fecha pedido" queryTableFieldId="7" dataDxfId="5"/>
    <tableColumn id="8" xr3:uid="{7969A977-21BB-4F6E-8D5B-370AEDFB05DE}" uniqueName="8" name="Mes del pedido" queryTableFieldId="8"/>
    <tableColumn id="24" xr3:uid="{C71C7970-3380-483F-BCB8-42508252EBEB}" uniqueName="24" name="Nombre del mes" queryTableFieldId="24" dataDxfId="12">
      <calculatedColumnFormula>TEXT(DATE(2020, H2, 1), "mmmm")</calculatedColumnFormula>
    </tableColumn>
    <tableColumn id="9" xr3:uid="{50C35E7A-B8D2-4030-9D05-96102C4162F4}" uniqueName="9" name="ID Pedido" queryTableFieldId="9"/>
    <tableColumn id="10" xr3:uid="{A65B29D7-D00C-4EA1-9201-A6DC3848CC30}" uniqueName="10" name="Fecha envío" queryTableFieldId="10" dataDxfId="4"/>
    <tableColumn id="11" xr3:uid="{0CF49365-D0DE-4382-8D46-2F51B81CFEE2}" uniqueName="11" name="Días servicio" queryTableFieldId="11"/>
    <tableColumn id="12" xr3:uid="{BBE484F4-BC71-4648-B3E2-C934D1A7D6E4}" uniqueName="12" name="Unidades" queryTableFieldId="12"/>
    <tableColumn id="13" xr3:uid="{F96BE760-AA95-4180-B870-6FE0C89A6377}" uniqueName="13" name="Precio Unitario" queryTableFieldId="13"/>
    <tableColumn id="14" xr3:uid="{C6ECDFA2-2A32-48BD-AE95-7392F090F588}" uniqueName="14" name="Coste unitario" queryTableFieldId="14"/>
    <tableColumn id="15" xr3:uid="{A92F07CD-FE10-47B3-BEA5-9FDC5A6D630A}" uniqueName="15" name="Importe venta total" queryTableFieldId="15"/>
    <tableColumn id="16" xr3:uid="{6861BB1E-E7EC-46B1-BA27-4DF4353CAC6D}" uniqueName="16" name="Beneficio unitario" queryTableFieldId="16"/>
    <tableColumn id="17" xr3:uid="{91E7026B-4906-40CD-9B73-2B7850F7B4B0}" uniqueName="17" name="Importe Ventas Totales (M)" queryTableFieldId="17"/>
    <tableColumn id="18" xr3:uid="{2EE0F8CC-5D24-42DA-A6F5-30EDB62B62A2}" uniqueName="18" name="Importe Coste total" queryTableFieldId="18"/>
    <tableColumn id="19" xr3:uid="{282C9F32-7A15-4D3E-8EC2-B19EFB9EADC0}" uniqueName="19" name="Importe Coste Total (M)" queryTableFieldId="19"/>
    <tableColumn id="20" xr3:uid="{631FAEDB-64AE-4F3A-BE89-12EC21737C23}" uniqueName="20" name="Beneficio Total" queryTableFieldId="20"/>
    <tableColumn id="21" xr3:uid="{9E50764B-1106-4B27-9B53-F15338B8E443}" uniqueName="21" name="% Beneficio por producto" queryTableFieldId="21"/>
    <tableColumn id="22" xr3:uid="{1934FB24-FAFF-4DEF-816C-CFD5AC9D54CC}" uniqueName="22" name="Beneficio Total (M)" queryTableFieldId="22"/>
    <tableColumn id="23" xr3:uid="{54C92F51-6BD6-409E-A5B4-8623243276D1}" uniqueName="23" name="Año pedido" queryTableFieldId="2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A5BA1F8-F085-41C0-A699-E177328758C3}" name="Tabla_1" displayName="Tabla_1" ref="A1:W904" tableType="queryTable" totalsRowShown="0">
  <autoFilter ref="A1:W904" xr:uid="{BA5BA1F8-F085-41C0-A699-E177328758C3}"/>
  <tableColumns count="23">
    <tableColumn id="1" xr3:uid="{923B73C2-D6AD-433A-8D6C-31C0A28ABB23}" uniqueName="1" name="ID Cliente" queryTableFieldId="1" dataDxfId="48"/>
    <tableColumn id="2" xr3:uid="{2ACFF0EE-B4E3-4FA6-B394-44D1ABF41975}" uniqueName="2" name="Zona" queryTableFieldId="2" dataDxfId="47"/>
    <tableColumn id="3" xr3:uid="{44D46D22-7EC8-4FDE-8AF5-2A82F9FBEA62}" uniqueName="3" name="País" queryTableFieldId="3" dataDxfId="46"/>
    <tableColumn id="4" xr3:uid="{9AC5891F-AA9D-48C8-A3AC-3314092400D7}" uniqueName="4" name="Tipo de producto" queryTableFieldId="4" dataDxfId="45"/>
    <tableColumn id="5" xr3:uid="{BD0992E9-1CD0-42C3-BD76-F2320D30A78B}" uniqueName="5" name="Canal de venta" queryTableFieldId="5" dataDxfId="44"/>
    <tableColumn id="6" xr3:uid="{91CFACFE-DF53-483E-B76F-01019E3D1B2C}" uniqueName="6" name="Prioridad" queryTableFieldId="6" dataDxfId="43"/>
    <tableColumn id="7" xr3:uid="{7D737FD2-55E5-4208-80CD-E61203FAFF46}" uniqueName="7" name="Fecha pedido" queryTableFieldId="7" dataDxfId="42"/>
    <tableColumn id="24" xr3:uid="{752118A9-8AB7-40A6-9661-52FACF29C5F0}" uniqueName="24" name="Mes del pedido" queryTableFieldId="27" dataDxfId="41">
      <calculatedColumnFormula>MONTH(Tabla_1[[#This Row],[Fecha pedido]])</calculatedColumnFormula>
    </tableColumn>
    <tableColumn id="8" xr3:uid="{4593A3FE-B8FF-46AD-96E7-FDF9E1DECBFD}" uniqueName="8" name="ID Pedido" queryTableFieldId="8"/>
    <tableColumn id="9" xr3:uid="{DF501D64-4B4A-4A5C-B83D-D5A24067F8AD}" uniqueName="9" name="Fecha envío" queryTableFieldId="9" dataDxfId="40"/>
    <tableColumn id="15" xr3:uid="{9592F686-C4F4-4BB6-A628-982257A1A8AD}" uniqueName="15" name="Días servicio" queryTableFieldId="16" dataDxfId="39">
      <calculatedColumnFormula>DATEDIF(Tabla_1[[#This Row],[Fecha pedido]],Tabla_1[[#This Row],[Fecha envío]],"D")</calculatedColumnFormula>
    </tableColumn>
    <tableColumn id="10" xr3:uid="{03F1BB9A-856B-4B1A-9FDF-19FC6CD06610}" uniqueName="10" name="Unidades" queryTableFieldId="10" dataDxfId="38"/>
    <tableColumn id="11" xr3:uid="{59AE2F0A-3BBA-4015-A75F-DD45C2319B36}" uniqueName="11" name="Precio Unitario" queryTableFieldId="11" dataDxfId="37"/>
    <tableColumn id="12" xr3:uid="{A9895661-2E6A-440E-BD26-ACE845509004}" uniqueName="12" name="Coste unitario" queryTableFieldId="12" dataDxfId="36"/>
    <tableColumn id="13" xr3:uid="{3DA3BAE3-7819-4177-9638-AC63ABDAFB7C}" uniqueName="13" name="Importe venta total" queryTableFieldId="13" dataDxfId="35"/>
    <tableColumn id="21" xr3:uid="{D3F8634C-D01B-473B-86EE-7B3B7F47EE9A}" uniqueName="21" name="Beneficio unitario" queryTableFieldId="26" dataDxfId="34">
      <calculatedColumnFormula>Tabla_1[[#This Row],[Precio Unitario]]-Tabla_1[[#This Row],[Coste unitario]]</calculatedColumnFormula>
    </tableColumn>
    <tableColumn id="17" xr3:uid="{2DDAC7D5-B924-436A-ABA2-876CED71E599}" uniqueName="17" name="Importe Ventas Totales (M)" queryTableFieldId="18" dataDxfId="33">
      <calculatedColumnFormula>Tabla_1[[#This Row],[Importe venta total]]/1000</calculatedColumnFormula>
    </tableColumn>
    <tableColumn id="14" xr3:uid="{4C5CA717-40F0-46B0-B5ED-60825EAF4381}" uniqueName="14" name="Importe Coste total" queryTableFieldId="14" dataDxfId="32"/>
    <tableColumn id="18" xr3:uid="{A75AA8A4-EA4D-4CA5-B8A4-33BB8D6C06E1}" uniqueName="18" name="Importe Coste Total (M)" queryTableFieldId="19" dataDxfId="31">
      <calculatedColumnFormula>Tabla_1[[#This Row],[Importe Coste total]]/1000</calculatedColumnFormula>
    </tableColumn>
    <tableColumn id="16" xr3:uid="{8501A907-FCF4-4416-B252-CACF74D2C07D}" uniqueName="16" name="Beneficio Total" queryTableFieldId="17" dataDxfId="30">
      <calculatedColumnFormula>Tabla_1[[#This Row],[Importe venta total]]-Tabla_1[[#This Row],[Importe Coste total]]</calculatedColumnFormula>
    </tableColumn>
    <tableColumn id="20" xr3:uid="{64C1536B-FDD5-4BEB-8EDA-1DE0F925396C}" uniqueName="20" name="% Beneficio por producto" queryTableFieldId="21" dataDxfId="29" dataCellStyle="Porcentaje">
      <calculatedColumnFormula>Tabla_1[[#This Row],[Importe Coste Total (M)]]/Tabla_1[[#This Row],[Importe Ventas Totales (M)]]</calculatedColumnFormula>
    </tableColumn>
    <tableColumn id="19" xr3:uid="{A77913F6-2C36-44F8-A215-063B8DE3DDEA}" uniqueName="19" name="Beneficio Total (M)" queryTableFieldId="20" dataDxfId="28">
      <calculatedColumnFormula>Tabla_1[[#This Row],[Beneficio Total]]/1000</calculatedColumnFormula>
    </tableColumn>
    <tableColumn id="22" xr3:uid="{2E86E2C5-203A-4609-8B47-93FB7E022386}" uniqueName="22" name="Año pedido" queryTableFieldId="23" dataDxfId="27">
      <calculatedColumnFormula>YEAR(Tabla_1[[#This Row],[Fecha pedido]])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8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pivotTable" Target="../pivotTables/pivotTable13.xml"/><Relationship Id="rId18" Type="http://schemas.openxmlformats.org/officeDocument/2006/relationships/pivotTable" Target="../pivotTables/pivotTable18.xml"/><Relationship Id="rId3" Type="http://schemas.openxmlformats.org/officeDocument/2006/relationships/pivotTable" Target="../pivotTables/pivotTable3.xml"/><Relationship Id="rId21" Type="http://schemas.openxmlformats.org/officeDocument/2006/relationships/pivotTable" Target="../pivotTables/pivotTable21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17" Type="http://schemas.openxmlformats.org/officeDocument/2006/relationships/pivotTable" Target="../pivotTables/pivotTable17.xml"/><Relationship Id="rId2" Type="http://schemas.openxmlformats.org/officeDocument/2006/relationships/pivotTable" Target="../pivotTables/pivotTable2.xml"/><Relationship Id="rId16" Type="http://schemas.openxmlformats.org/officeDocument/2006/relationships/pivotTable" Target="../pivotTables/pivotTable16.xml"/><Relationship Id="rId20" Type="http://schemas.openxmlformats.org/officeDocument/2006/relationships/pivotTable" Target="../pivotTables/pivotTable20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5" Type="http://schemas.openxmlformats.org/officeDocument/2006/relationships/pivotTable" Target="../pivotTables/pivotTable15.xml"/><Relationship Id="rId10" Type="http://schemas.openxmlformats.org/officeDocument/2006/relationships/pivotTable" Target="../pivotTables/pivotTable10.xml"/><Relationship Id="rId19" Type="http://schemas.openxmlformats.org/officeDocument/2006/relationships/pivotTable" Target="../pivotTables/pivotTable19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pivotTable" Target="../pivotTables/pivotTable14.xml"/><Relationship Id="rId22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3.xml"/><Relationship Id="rId1" Type="http://schemas.openxmlformats.org/officeDocument/2006/relationships/pivotTable" Target="../pivotTables/pivotTable2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2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CE13F-2A83-49DA-91AE-59393EF4A0EE}">
  <dimension ref="A1:X904"/>
  <sheetViews>
    <sheetView topLeftCell="A2" workbookViewId="0">
      <selection activeCell="C5" sqref="C5"/>
    </sheetView>
  </sheetViews>
  <sheetFormatPr baseColWidth="10" defaultRowHeight="14.4" x14ac:dyDescent="0.3"/>
  <cols>
    <col min="1" max="1" width="11.21875" bestFit="1" customWidth="1"/>
    <col min="2" max="2" width="20.21875" bestFit="1" customWidth="1"/>
    <col min="3" max="3" width="29.109375" bestFit="1" customWidth="1"/>
    <col min="4" max="4" width="17.6640625" bestFit="1" customWidth="1"/>
    <col min="5" max="5" width="15.6640625" bestFit="1" customWidth="1"/>
    <col min="6" max="6" width="10.88671875" bestFit="1" customWidth="1"/>
    <col min="7" max="7" width="14.44140625" bestFit="1" customWidth="1"/>
    <col min="8" max="8" width="16.109375" bestFit="1" customWidth="1"/>
    <col min="9" max="9" width="17" bestFit="1" customWidth="1"/>
    <col min="10" max="10" width="11.33203125" bestFit="1" customWidth="1"/>
    <col min="11" max="11" width="13.21875" bestFit="1" customWidth="1"/>
    <col min="12" max="12" width="13.44140625" bestFit="1" customWidth="1"/>
    <col min="13" max="13" width="11.109375" bestFit="1" customWidth="1"/>
    <col min="14" max="14" width="15.6640625" bestFit="1" customWidth="1"/>
    <col min="15" max="15" width="14.88671875" bestFit="1" customWidth="1"/>
    <col min="16" max="16" width="19.6640625" bestFit="1" customWidth="1"/>
    <col min="17" max="17" width="18" bestFit="1" customWidth="1"/>
    <col min="18" max="18" width="26.44140625" bestFit="1" customWidth="1"/>
    <col min="19" max="19" width="19.5546875" bestFit="1" customWidth="1"/>
    <col min="20" max="20" width="23.5546875" bestFit="1" customWidth="1"/>
    <col min="21" max="21" width="15.6640625" bestFit="1" customWidth="1"/>
    <col min="22" max="22" width="24.6640625" bestFit="1" customWidth="1"/>
    <col min="23" max="23" width="19.33203125" bestFit="1" customWidth="1"/>
    <col min="24" max="24" width="13" bestFit="1" customWidth="1"/>
  </cols>
  <sheetData>
    <row r="1" spans="1:24" x14ac:dyDescent="0.3">
      <c r="A1" t="s">
        <v>0</v>
      </c>
      <c r="B1" t="s">
        <v>1</v>
      </c>
      <c r="C1" t="s">
        <v>2</v>
      </c>
      <c r="D1" t="s">
        <v>3</v>
      </c>
      <c r="E1" t="s">
        <v>1121</v>
      </c>
      <c r="F1" t="s">
        <v>4</v>
      </c>
      <c r="G1" t="s">
        <v>5</v>
      </c>
      <c r="H1" t="s">
        <v>1165</v>
      </c>
      <c r="I1" t="s">
        <v>1169</v>
      </c>
      <c r="J1" t="s">
        <v>6</v>
      </c>
      <c r="K1" t="s">
        <v>7</v>
      </c>
      <c r="L1" t="s">
        <v>1126</v>
      </c>
      <c r="M1" t="s">
        <v>8</v>
      </c>
      <c r="N1" t="s">
        <v>9</v>
      </c>
      <c r="O1" t="s">
        <v>10</v>
      </c>
      <c r="P1" t="s">
        <v>1122</v>
      </c>
      <c r="Q1" t="s">
        <v>1164</v>
      </c>
      <c r="R1" t="s">
        <v>1148</v>
      </c>
      <c r="S1" t="s">
        <v>1123</v>
      </c>
      <c r="T1" t="s">
        <v>1149</v>
      </c>
      <c r="U1" t="s">
        <v>1128</v>
      </c>
      <c r="V1" t="s">
        <v>1154</v>
      </c>
      <c r="W1" t="s">
        <v>1150</v>
      </c>
      <c r="X1" t="s">
        <v>1155</v>
      </c>
    </row>
    <row r="2" spans="1:24" x14ac:dyDescent="0.3">
      <c r="A2" s="24" t="s">
        <v>11</v>
      </c>
      <c r="B2" s="24" t="s">
        <v>12</v>
      </c>
      <c r="C2" s="24" t="s">
        <v>13</v>
      </c>
      <c r="D2" s="24" t="s">
        <v>14</v>
      </c>
      <c r="E2" s="24" t="s">
        <v>15</v>
      </c>
      <c r="F2" s="24" t="s">
        <v>1117</v>
      </c>
      <c r="G2" s="1">
        <v>44116</v>
      </c>
      <c r="H2">
        <v>10</v>
      </c>
      <c r="I2" t="str">
        <f t="shared" ref="I2:I65" si="0">TEXT(DATE(2020, H2, 1), "mmmm")</f>
        <v>octubre</v>
      </c>
      <c r="J2">
        <v>242113196</v>
      </c>
      <c r="K2" s="1">
        <v>44165</v>
      </c>
      <c r="L2">
        <v>49</v>
      </c>
      <c r="M2">
        <v>5530</v>
      </c>
      <c r="N2">
        <v>152.58000000000001</v>
      </c>
      <c r="O2">
        <v>97.44</v>
      </c>
      <c r="P2">
        <v>843767.4</v>
      </c>
      <c r="Q2">
        <v>55.14</v>
      </c>
      <c r="R2">
        <v>843.76739999999995</v>
      </c>
      <c r="S2">
        <v>538843.19999999995</v>
      </c>
      <c r="T2">
        <v>538.84320000000002</v>
      </c>
      <c r="U2">
        <v>304924.2</v>
      </c>
      <c r="V2">
        <v>0.63861580810066831</v>
      </c>
      <c r="W2">
        <v>304.92419999999998</v>
      </c>
      <c r="X2">
        <v>2020</v>
      </c>
    </row>
    <row r="3" spans="1:24" x14ac:dyDescent="0.3">
      <c r="A3" s="24" t="s">
        <v>16</v>
      </c>
      <c r="B3" s="24" t="s">
        <v>12</v>
      </c>
      <c r="C3" s="24" t="s">
        <v>17</v>
      </c>
      <c r="D3" s="24" t="s">
        <v>18</v>
      </c>
      <c r="E3" s="24" t="s">
        <v>19</v>
      </c>
      <c r="F3" s="24" t="s">
        <v>1118</v>
      </c>
      <c r="G3" s="1">
        <v>43856</v>
      </c>
      <c r="H3">
        <v>1</v>
      </c>
      <c r="I3" t="str">
        <f t="shared" si="0"/>
        <v>gener</v>
      </c>
      <c r="J3">
        <v>190800607</v>
      </c>
      <c r="K3" s="1">
        <v>43858</v>
      </c>
      <c r="L3">
        <v>2</v>
      </c>
      <c r="M3">
        <v>994</v>
      </c>
      <c r="N3">
        <v>421.89</v>
      </c>
      <c r="O3">
        <v>364.69</v>
      </c>
      <c r="P3">
        <v>419358.66</v>
      </c>
      <c r="Q3">
        <v>57.2</v>
      </c>
      <c r="R3">
        <v>419.3587</v>
      </c>
      <c r="S3">
        <v>362501.86</v>
      </c>
      <c r="T3">
        <v>362.50189999999998</v>
      </c>
      <c r="U3">
        <v>56856.800000000003</v>
      </c>
      <c r="V3">
        <v>0.86441963544999878</v>
      </c>
      <c r="W3">
        <v>56.8568</v>
      </c>
      <c r="X3">
        <v>2020</v>
      </c>
    </row>
    <row r="4" spans="1:24" x14ac:dyDescent="0.3">
      <c r="A4" s="24" t="s">
        <v>20</v>
      </c>
      <c r="B4" s="24" t="s">
        <v>21</v>
      </c>
      <c r="C4" s="24" t="s">
        <v>22</v>
      </c>
      <c r="D4" s="24" t="s">
        <v>23</v>
      </c>
      <c r="E4" s="24" t="s">
        <v>19</v>
      </c>
      <c r="F4" s="24" t="s">
        <v>1117</v>
      </c>
      <c r="G4" s="1">
        <v>44144</v>
      </c>
      <c r="H4">
        <v>11</v>
      </c>
      <c r="I4" t="str">
        <f t="shared" si="0"/>
        <v>novembre</v>
      </c>
      <c r="J4">
        <v>765228068</v>
      </c>
      <c r="K4" s="1">
        <v>44156</v>
      </c>
      <c r="L4">
        <v>12</v>
      </c>
      <c r="M4">
        <v>6845</v>
      </c>
      <c r="N4">
        <v>205.7</v>
      </c>
      <c r="O4">
        <v>117.11</v>
      </c>
      <c r="P4">
        <v>1408016.5</v>
      </c>
      <c r="Q4">
        <v>88.59</v>
      </c>
      <c r="R4">
        <v>1408.0165</v>
      </c>
      <c r="S4">
        <v>801617.95</v>
      </c>
      <c r="T4">
        <v>801.61789999999996</v>
      </c>
      <c r="U4">
        <v>606398.55000000005</v>
      </c>
      <c r="V4">
        <v>0.56932425862907143</v>
      </c>
      <c r="W4">
        <v>606.39859999999999</v>
      </c>
      <c r="X4">
        <v>2020</v>
      </c>
    </row>
    <row r="5" spans="1:24" x14ac:dyDescent="0.3">
      <c r="A5" s="24" t="s">
        <v>27</v>
      </c>
      <c r="B5" s="24" t="s">
        <v>28</v>
      </c>
      <c r="C5" s="24" t="s">
        <v>29</v>
      </c>
      <c r="D5" s="24" t="s">
        <v>30</v>
      </c>
      <c r="E5" s="24" t="s">
        <v>15</v>
      </c>
      <c r="F5" s="24" t="s">
        <v>1120</v>
      </c>
      <c r="G5" s="1">
        <v>44834</v>
      </c>
      <c r="H5">
        <v>9</v>
      </c>
      <c r="I5" t="str">
        <f t="shared" si="0"/>
        <v>setembre</v>
      </c>
      <c r="J5">
        <v>530560958</v>
      </c>
      <c r="K5" s="1">
        <v>44877</v>
      </c>
      <c r="L5">
        <v>43</v>
      </c>
      <c r="M5">
        <v>3633</v>
      </c>
      <c r="N5">
        <v>255.28</v>
      </c>
      <c r="O5">
        <v>159.41999999999999</v>
      </c>
      <c r="P5">
        <v>927432.24</v>
      </c>
      <c r="Q5">
        <v>95.86</v>
      </c>
      <c r="R5">
        <v>927.43219999999997</v>
      </c>
      <c r="S5">
        <v>579172.86</v>
      </c>
      <c r="T5">
        <v>579.17290000000003</v>
      </c>
      <c r="U5">
        <v>348259.38</v>
      </c>
      <c r="V5">
        <v>0.62449075524913822</v>
      </c>
      <c r="W5">
        <v>348.25940000000003</v>
      </c>
      <c r="X5">
        <v>2022</v>
      </c>
    </row>
    <row r="6" spans="1:24" x14ac:dyDescent="0.3">
      <c r="A6" s="24" t="s">
        <v>31</v>
      </c>
      <c r="B6" s="24" t="s">
        <v>28</v>
      </c>
      <c r="C6" s="24" t="s">
        <v>32</v>
      </c>
      <c r="D6" s="24" t="s">
        <v>33</v>
      </c>
      <c r="E6" s="24" t="s">
        <v>15</v>
      </c>
      <c r="F6" s="24" t="s">
        <v>1119</v>
      </c>
      <c r="G6" s="1">
        <v>44582</v>
      </c>
      <c r="H6">
        <v>1</v>
      </c>
      <c r="I6" t="str">
        <f t="shared" si="0"/>
        <v>gener</v>
      </c>
      <c r="J6">
        <v>516876542</v>
      </c>
      <c r="K6" s="1">
        <v>44613</v>
      </c>
      <c r="L6">
        <v>31</v>
      </c>
      <c r="M6">
        <v>4110</v>
      </c>
      <c r="N6">
        <v>47.45</v>
      </c>
      <c r="O6">
        <v>31.79</v>
      </c>
      <c r="P6">
        <v>195019.5</v>
      </c>
      <c r="Q6">
        <v>15.66</v>
      </c>
      <c r="R6">
        <v>195.01949999999999</v>
      </c>
      <c r="S6">
        <v>130656.9</v>
      </c>
      <c r="T6">
        <v>130.65690000000001</v>
      </c>
      <c r="U6">
        <v>64362.6</v>
      </c>
      <c r="V6">
        <v>0.66996838777660705</v>
      </c>
      <c r="W6">
        <v>64.3626</v>
      </c>
      <c r="X6">
        <v>2022</v>
      </c>
    </row>
    <row r="7" spans="1:24" x14ac:dyDescent="0.3">
      <c r="A7" s="24" t="s">
        <v>34</v>
      </c>
      <c r="B7" s="24" t="s">
        <v>21</v>
      </c>
      <c r="C7" s="24" t="s">
        <v>35</v>
      </c>
      <c r="D7" s="24" t="s">
        <v>14</v>
      </c>
      <c r="E7" s="24" t="s">
        <v>15</v>
      </c>
      <c r="F7" s="24" t="s">
        <v>1120</v>
      </c>
      <c r="G7" s="1">
        <v>44609</v>
      </c>
      <c r="H7">
        <v>2</v>
      </c>
      <c r="I7" t="str">
        <f t="shared" si="0"/>
        <v>febrer</v>
      </c>
      <c r="J7">
        <v>919752490</v>
      </c>
      <c r="K7" s="1">
        <v>44619</v>
      </c>
      <c r="L7">
        <v>10</v>
      </c>
      <c r="M7">
        <v>4056</v>
      </c>
      <c r="N7">
        <v>152.58000000000001</v>
      </c>
      <c r="O7">
        <v>97.44</v>
      </c>
      <c r="P7">
        <v>618864.48</v>
      </c>
      <c r="Q7">
        <v>55.14</v>
      </c>
      <c r="R7">
        <v>618.86450000000002</v>
      </c>
      <c r="S7">
        <v>395216.64000000001</v>
      </c>
      <c r="T7">
        <v>395.21660000000003</v>
      </c>
      <c r="U7">
        <v>223647.84</v>
      </c>
      <c r="V7">
        <v>0.63861580810066854</v>
      </c>
      <c r="W7">
        <v>223.64779999999999</v>
      </c>
      <c r="X7">
        <v>2022</v>
      </c>
    </row>
    <row r="8" spans="1:24" x14ac:dyDescent="0.3">
      <c r="A8" s="24" t="s">
        <v>36</v>
      </c>
      <c r="B8" s="24" t="s">
        <v>24</v>
      </c>
      <c r="C8" s="24" t="s">
        <v>37</v>
      </c>
      <c r="D8" s="24" t="s">
        <v>38</v>
      </c>
      <c r="E8" s="24" t="s">
        <v>15</v>
      </c>
      <c r="F8" s="24" t="s">
        <v>1120</v>
      </c>
      <c r="G8" s="1">
        <v>43911</v>
      </c>
      <c r="H8">
        <v>3</v>
      </c>
      <c r="I8" t="str">
        <f t="shared" si="0"/>
        <v>març</v>
      </c>
      <c r="J8">
        <v>287675130</v>
      </c>
      <c r="K8" s="1">
        <v>43958</v>
      </c>
      <c r="L8">
        <v>47</v>
      </c>
      <c r="M8">
        <v>8319</v>
      </c>
      <c r="N8">
        <v>437.2</v>
      </c>
      <c r="O8">
        <v>263.33</v>
      </c>
      <c r="P8">
        <v>3637066.8</v>
      </c>
      <c r="Q8">
        <v>173.87</v>
      </c>
      <c r="R8">
        <v>3637.0668000000001</v>
      </c>
      <c r="S8">
        <v>2190642.27</v>
      </c>
      <c r="T8">
        <v>2190.6423</v>
      </c>
      <c r="U8">
        <v>1446424.53</v>
      </c>
      <c r="V8">
        <v>0.60231015553522416</v>
      </c>
      <c r="W8">
        <v>1446.4245000000001</v>
      </c>
      <c r="X8">
        <v>2020</v>
      </c>
    </row>
    <row r="9" spans="1:24" x14ac:dyDescent="0.3">
      <c r="A9" s="24" t="s">
        <v>39</v>
      </c>
      <c r="B9" s="24" t="s">
        <v>28</v>
      </c>
      <c r="C9" s="24" t="s">
        <v>32</v>
      </c>
      <c r="D9" s="24" t="s">
        <v>40</v>
      </c>
      <c r="E9" s="24" t="s">
        <v>15</v>
      </c>
      <c r="F9" s="24" t="s">
        <v>1117</v>
      </c>
      <c r="G9" s="1">
        <v>44240</v>
      </c>
      <c r="H9">
        <v>2</v>
      </c>
      <c r="I9" t="str">
        <f t="shared" si="0"/>
        <v>febrer</v>
      </c>
      <c r="J9">
        <v>839443290</v>
      </c>
      <c r="K9" s="1">
        <v>44287</v>
      </c>
      <c r="L9">
        <v>47</v>
      </c>
      <c r="M9">
        <v>8779</v>
      </c>
      <c r="N9">
        <v>81.73</v>
      </c>
      <c r="O9">
        <v>56.67</v>
      </c>
      <c r="P9">
        <v>717507.67</v>
      </c>
      <c r="Q9">
        <v>25.06</v>
      </c>
      <c r="R9">
        <v>717.5077</v>
      </c>
      <c r="S9">
        <v>497505.93</v>
      </c>
      <c r="T9">
        <v>497.5059</v>
      </c>
      <c r="U9">
        <v>220001.74</v>
      </c>
      <c r="V9">
        <v>0.69338064358252771</v>
      </c>
      <c r="W9">
        <v>220.0017</v>
      </c>
      <c r="X9">
        <v>2021</v>
      </c>
    </row>
    <row r="10" spans="1:24" x14ac:dyDescent="0.3">
      <c r="A10" s="24" t="s">
        <v>43</v>
      </c>
      <c r="B10" s="24" t="s">
        <v>44</v>
      </c>
      <c r="C10" s="24" t="s">
        <v>45</v>
      </c>
      <c r="D10" s="24" t="s">
        <v>38</v>
      </c>
      <c r="E10" s="24" t="s">
        <v>19</v>
      </c>
      <c r="F10" s="24" t="s">
        <v>1118</v>
      </c>
      <c r="G10" s="1">
        <v>44757</v>
      </c>
      <c r="H10">
        <v>7</v>
      </c>
      <c r="I10" t="str">
        <f t="shared" si="0"/>
        <v>juliol</v>
      </c>
      <c r="J10">
        <v>321273982</v>
      </c>
      <c r="K10" s="1">
        <v>44803</v>
      </c>
      <c r="L10">
        <v>46</v>
      </c>
      <c r="M10">
        <v>966</v>
      </c>
      <c r="N10">
        <v>437.2</v>
      </c>
      <c r="O10">
        <v>263.33</v>
      </c>
      <c r="P10">
        <v>422335.2</v>
      </c>
      <c r="Q10">
        <v>173.87</v>
      </c>
      <c r="R10">
        <v>422.33519999999999</v>
      </c>
      <c r="S10">
        <v>254376.78</v>
      </c>
      <c r="T10">
        <v>254.3768</v>
      </c>
      <c r="U10">
        <v>167958.42</v>
      </c>
      <c r="V10">
        <v>0.60231015553522416</v>
      </c>
      <c r="W10">
        <v>167.95840000000001</v>
      </c>
      <c r="X10">
        <v>2022</v>
      </c>
    </row>
    <row r="11" spans="1:24" x14ac:dyDescent="0.3">
      <c r="A11" s="24" t="s">
        <v>47</v>
      </c>
      <c r="B11" s="24" t="s">
        <v>24</v>
      </c>
      <c r="C11" s="24" t="s">
        <v>48</v>
      </c>
      <c r="D11" s="24" t="s">
        <v>33</v>
      </c>
      <c r="E11" s="24" t="s">
        <v>15</v>
      </c>
      <c r="F11" s="24" t="s">
        <v>1117</v>
      </c>
      <c r="G11" s="1">
        <v>44322</v>
      </c>
      <c r="H11">
        <v>5</v>
      </c>
      <c r="I11" t="str">
        <f t="shared" si="0"/>
        <v>maig</v>
      </c>
      <c r="J11">
        <v>521885192</v>
      </c>
      <c r="K11" s="1">
        <v>44338</v>
      </c>
      <c r="L11">
        <v>16</v>
      </c>
      <c r="M11">
        <v>6281</v>
      </c>
      <c r="N11">
        <v>47.45</v>
      </c>
      <c r="O11">
        <v>31.79</v>
      </c>
      <c r="P11">
        <v>298033.45</v>
      </c>
      <c r="Q11">
        <v>15.66</v>
      </c>
      <c r="R11">
        <v>298.0335</v>
      </c>
      <c r="S11">
        <v>199672.99</v>
      </c>
      <c r="T11">
        <v>199.673</v>
      </c>
      <c r="U11">
        <v>98360.46</v>
      </c>
      <c r="V11">
        <v>0.66996838777660694</v>
      </c>
      <c r="W11">
        <v>98.360500000000002</v>
      </c>
      <c r="X11">
        <v>2021</v>
      </c>
    </row>
    <row r="12" spans="1:24" x14ac:dyDescent="0.3">
      <c r="A12" s="24" t="s">
        <v>51</v>
      </c>
      <c r="B12" s="24" t="s">
        <v>24</v>
      </c>
      <c r="C12" s="24" t="s">
        <v>52</v>
      </c>
      <c r="D12" s="24" t="s">
        <v>26</v>
      </c>
      <c r="E12" s="24" t="s">
        <v>15</v>
      </c>
      <c r="F12" s="24" t="s">
        <v>1117</v>
      </c>
      <c r="G12" s="1">
        <v>44489</v>
      </c>
      <c r="H12">
        <v>10</v>
      </c>
      <c r="I12" t="str">
        <f t="shared" si="0"/>
        <v>octubre</v>
      </c>
      <c r="J12">
        <v>122917544</v>
      </c>
      <c r="K12" s="1">
        <v>44517</v>
      </c>
      <c r="L12">
        <v>28</v>
      </c>
      <c r="M12">
        <v>2888</v>
      </c>
      <c r="N12">
        <v>9.33</v>
      </c>
      <c r="O12">
        <v>6.92</v>
      </c>
      <c r="P12">
        <v>26945.040000000001</v>
      </c>
      <c r="Q12">
        <v>2.41</v>
      </c>
      <c r="R12">
        <v>26.945</v>
      </c>
      <c r="S12">
        <v>19984.96</v>
      </c>
      <c r="T12">
        <v>19.984999999999999</v>
      </c>
      <c r="U12">
        <v>6960.08</v>
      </c>
      <c r="V12">
        <v>0.74169346195069652</v>
      </c>
      <c r="W12">
        <v>6.9600999999999997</v>
      </c>
      <c r="X12">
        <v>2021</v>
      </c>
    </row>
    <row r="13" spans="1:24" x14ac:dyDescent="0.3">
      <c r="A13" s="24" t="s">
        <v>54</v>
      </c>
      <c r="B13" s="24" t="s">
        <v>21</v>
      </c>
      <c r="C13" s="24" t="s">
        <v>55</v>
      </c>
      <c r="D13" s="24" t="s">
        <v>38</v>
      </c>
      <c r="E13" s="24" t="s">
        <v>15</v>
      </c>
      <c r="F13" s="24" t="s">
        <v>1117</v>
      </c>
      <c r="G13" s="1">
        <v>43940</v>
      </c>
      <c r="H13">
        <v>4</v>
      </c>
      <c r="I13" t="str">
        <f t="shared" si="0"/>
        <v>abril</v>
      </c>
      <c r="J13">
        <v>731011664</v>
      </c>
      <c r="K13" s="1">
        <v>43951</v>
      </c>
      <c r="L13">
        <v>11</v>
      </c>
      <c r="M13">
        <v>1451</v>
      </c>
      <c r="N13">
        <v>437.2</v>
      </c>
      <c r="O13">
        <v>263.33</v>
      </c>
      <c r="P13">
        <v>634377.19999999995</v>
      </c>
      <c r="Q13">
        <v>173.87</v>
      </c>
      <c r="R13">
        <v>634.37720000000002</v>
      </c>
      <c r="S13">
        <v>382091.83</v>
      </c>
      <c r="T13">
        <v>382.09179999999998</v>
      </c>
      <c r="U13">
        <v>252285.37</v>
      </c>
      <c r="V13">
        <v>0.60231015553522416</v>
      </c>
      <c r="W13">
        <v>252.28540000000001</v>
      </c>
      <c r="X13">
        <v>2020</v>
      </c>
    </row>
    <row r="14" spans="1:24" x14ac:dyDescent="0.3">
      <c r="A14" s="24" t="s">
        <v>56</v>
      </c>
      <c r="B14" s="24" t="s">
        <v>28</v>
      </c>
      <c r="C14" s="24" t="s">
        <v>57</v>
      </c>
      <c r="D14" s="24" t="s">
        <v>14</v>
      </c>
      <c r="E14" s="24" t="s">
        <v>15</v>
      </c>
      <c r="F14" s="24" t="s">
        <v>1117</v>
      </c>
      <c r="G14" s="1">
        <v>44868</v>
      </c>
      <c r="H14">
        <v>11</v>
      </c>
      <c r="I14" t="str">
        <f t="shared" si="0"/>
        <v>novembre</v>
      </c>
      <c r="J14">
        <v>534899270</v>
      </c>
      <c r="K14" s="1">
        <v>44869</v>
      </c>
      <c r="L14">
        <v>1</v>
      </c>
      <c r="M14">
        <v>7436</v>
      </c>
      <c r="N14">
        <v>152.58000000000001</v>
      </c>
      <c r="O14">
        <v>97.44</v>
      </c>
      <c r="P14">
        <v>1134584.8799999999</v>
      </c>
      <c r="Q14">
        <v>55.14</v>
      </c>
      <c r="R14">
        <v>1134.5849000000001</v>
      </c>
      <c r="S14">
        <v>724563.84</v>
      </c>
      <c r="T14">
        <v>724.56380000000001</v>
      </c>
      <c r="U14">
        <v>410021.04</v>
      </c>
      <c r="V14">
        <v>0.63861580810066831</v>
      </c>
      <c r="W14">
        <v>410.02100000000002</v>
      </c>
      <c r="X14">
        <v>2022</v>
      </c>
    </row>
    <row r="15" spans="1:24" x14ac:dyDescent="0.3">
      <c r="A15" s="24" t="s">
        <v>59</v>
      </c>
      <c r="B15" s="24" t="s">
        <v>60</v>
      </c>
      <c r="C15" s="24" t="s">
        <v>61</v>
      </c>
      <c r="D15" s="24" t="s">
        <v>42</v>
      </c>
      <c r="E15" s="24" t="s">
        <v>19</v>
      </c>
      <c r="F15" s="24" t="s">
        <v>1119</v>
      </c>
      <c r="G15" s="1">
        <v>44348</v>
      </c>
      <c r="H15">
        <v>6</v>
      </c>
      <c r="I15" t="str">
        <f t="shared" si="0"/>
        <v>juny</v>
      </c>
      <c r="J15">
        <v>251974713</v>
      </c>
      <c r="K15" s="1">
        <v>44368</v>
      </c>
      <c r="L15">
        <v>20</v>
      </c>
      <c r="M15">
        <v>3772</v>
      </c>
      <c r="N15">
        <v>651.21</v>
      </c>
      <c r="O15">
        <v>524.96</v>
      </c>
      <c r="P15">
        <v>2456364.12</v>
      </c>
      <c r="Q15">
        <v>126.25</v>
      </c>
      <c r="R15">
        <v>2456.3640999999998</v>
      </c>
      <c r="S15">
        <v>1980149.12</v>
      </c>
      <c r="T15">
        <v>1980.1491000000001</v>
      </c>
      <c r="U15">
        <v>476215</v>
      </c>
      <c r="V15">
        <v>0.80613012699436426</v>
      </c>
      <c r="W15">
        <v>476.21499999999997</v>
      </c>
      <c r="X15">
        <v>2021</v>
      </c>
    </row>
    <row r="16" spans="1:24" x14ac:dyDescent="0.3">
      <c r="A16" s="24" t="s">
        <v>62</v>
      </c>
      <c r="B16" s="24" t="s">
        <v>60</v>
      </c>
      <c r="C16" s="24" t="s">
        <v>63</v>
      </c>
      <c r="D16" s="24" t="s">
        <v>40</v>
      </c>
      <c r="E16" s="24" t="s">
        <v>15</v>
      </c>
      <c r="F16" s="24" t="s">
        <v>1120</v>
      </c>
      <c r="G16" s="1">
        <v>44040</v>
      </c>
      <c r="H16">
        <v>7</v>
      </c>
      <c r="I16" t="str">
        <f t="shared" si="0"/>
        <v>juliol</v>
      </c>
      <c r="J16">
        <v>819947707</v>
      </c>
      <c r="K16" s="1">
        <v>44079</v>
      </c>
      <c r="L16">
        <v>39</v>
      </c>
      <c r="M16">
        <v>9602</v>
      </c>
      <c r="N16">
        <v>81.73</v>
      </c>
      <c r="O16">
        <v>56.67</v>
      </c>
      <c r="P16">
        <v>784771.46</v>
      </c>
      <c r="Q16">
        <v>25.06</v>
      </c>
      <c r="R16">
        <v>784.77149999999995</v>
      </c>
      <c r="S16">
        <v>544145.34</v>
      </c>
      <c r="T16">
        <v>544.14530000000002</v>
      </c>
      <c r="U16">
        <v>240626.12</v>
      </c>
      <c r="V16">
        <v>0.69338064358252771</v>
      </c>
      <c r="W16">
        <v>240.62610000000001</v>
      </c>
      <c r="X16">
        <v>2020</v>
      </c>
    </row>
    <row r="17" spans="1:24" x14ac:dyDescent="0.3">
      <c r="A17" s="24" t="s">
        <v>64</v>
      </c>
      <c r="B17" s="24" t="s">
        <v>24</v>
      </c>
      <c r="C17" s="24" t="s">
        <v>65</v>
      </c>
      <c r="D17" s="24" t="s">
        <v>38</v>
      </c>
      <c r="E17" s="24" t="s">
        <v>19</v>
      </c>
      <c r="F17" s="24" t="s">
        <v>1117</v>
      </c>
      <c r="G17" s="1">
        <v>44355</v>
      </c>
      <c r="H17">
        <v>6</v>
      </c>
      <c r="I17" t="str">
        <f t="shared" si="0"/>
        <v>juny</v>
      </c>
      <c r="J17">
        <v>464588487</v>
      </c>
      <c r="K17" s="1">
        <v>44402</v>
      </c>
      <c r="L17">
        <v>47</v>
      </c>
      <c r="M17">
        <v>912</v>
      </c>
      <c r="N17">
        <v>437.2</v>
      </c>
      <c r="O17">
        <v>263.33</v>
      </c>
      <c r="P17">
        <v>398726.40000000002</v>
      </c>
      <c r="Q17">
        <v>173.87</v>
      </c>
      <c r="R17">
        <v>398.72640000000001</v>
      </c>
      <c r="S17">
        <v>240156.96</v>
      </c>
      <c r="T17">
        <v>240.15700000000001</v>
      </c>
      <c r="U17">
        <v>158569.44</v>
      </c>
      <c r="V17">
        <v>0.60231015553522427</v>
      </c>
      <c r="W17">
        <v>158.5694</v>
      </c>
      <c r="X17">
        <v>2021</v>
      </c>
    </row>
    <row r="18" spans="1:24" x14ac:dyDescent="0.3">
      <c r="A18" s="24" t="s">
        <v>66</v>
      </c>
      <c r="B18" s="24" t="s">
        <v>60</v>
      </c>
      <c r="C18" s="24" t="s">
        <v>67</v>
      </c>
      <c r="D18" s="24" t="s">
        <v>14</v>
      </c>
      <c r="E18" s="24" t="s">
        <v>15</v>
      </c>
      <c r="F18" s="24" t="s">
        <v>1120</v>
      </c>
      <c r="G18" s="1">
        <v>44403</v>
      </c>
      <c r="H18">
        <v>7</v>
      </c>
      <c r="I18" t="str">
        <f t="shared" si="0"/>
        <v>juliol</v>
      </c>
      <c r="J18">
        <v>139070880</v>
      </c>
      <c r="K18" s="1">
        <v>44412</v>
      </c>
      <c r="L18">
        <v>9</v>
      </c>
      <c r="M18">
        <v>3019</v>
      </c>
      <c r="N18">
        <v>152.58000000000001</v>
      </c>
      <c r="O18">
        <v>97.44</v>
      </c>
      <c r="P18">
        <v>460639.02</v>
      </c>
      <c r="Q18">
        <v>55.14</v>
      </c>
      <c r="R18">
        <v>460.63900000000001</v>
      </c>
      <c r="S18">
        <v>294171.36</v>
      </c>
      <c r="T18">
        <v>294.17140000000001</v>
      </c>
      <c r="U18">
        <v>166467.66</v>
      </c>
      <c r="V18">
        <v>0.63861580810066843</v>
      </c>
      <c r="W18">
        <v>166.46770000000001</v>
      </c>
      <c r="X18">
        <v>2021</v>
      </c>
    </row>
    <row r="19" spans="1:24" x14ac:dyDescent="0.3">
      <c r="A19" s="24" t="s">
        <v>68</v>
      </c>
      <c r="B19" s="24" t="s">
        <v>60</v>
      </c>
      <c r="C19" s="24" t="s">
        <v>69</v>
      </c>
      <c r="D19" s="24" t="s">
        <v>70</v>
      </c>
      <c r="E19" s="24" t="s">
        <v>19</v>
      </c>
      <c r="F19" s="24" t="s">
        <v>1117</v>
      </c>
      <c r="G19" s="1">
        <v>44484</v>
      </c>
      <c r="H19">
        <v>10</v>
      </c>
      <c r="I19" t="str">
        <f t="shared" si="0"/>
        <v>octubre</v>
      </c>
      <c r="J19">
        <v>416881215</v>
      </c>
      <c r="K19" s="1">
        <v>44490</v>
      </c>
      <c r="L19">
        <v>6</v>
      </c>
      <c r="M19">
        <v>3270</v>
      </c>
      <c r="N19">
        <v>109.28</v>
      </c>
      <c r="O19">
        <v>35.840000000000003</v>
      </c>
      <c r="P19">
        <v>357345.6</v>
      </c>
      <c r="Q19">
        <v>73.44</v>
      </c>
      <c r="R19">
        <v>357.34559999999999</v>
      </c>
      <c r="S19">
        <v>117196.8</v>
      </c>
      <c r="T19">
        <v>117.1968</v>
      </c>
      <c r="U19">
        <v>240148.8</v>
      </c>
      <c r="V19">
        <v>0.32796486090775995</v>
      </c>
      <c r="W19">
        <v>240.14879999999999</v>
      </c>
      <c r="X19">
        <v>2021</v>
      </c>
    </row>
    <row r="20" spans="1:24" x14ac:dyDescent="0.3">
      <c r="A20" s="24" t="s">
        <v>71</v>
      </c>
      <c r="B20" s="24" t="s">
        <v>24</v>
      </c>
      <c r="C20" s="24" t="s">
        <v>72</v>
      </c>
      <c r="D20" s="24" t="s">
        <v>50</v>
      </c>
      <c r="E20" s="24" t="s">
        <v>19</v>
      </c>
      <c r="F20" s="24" t="s">
        <v>1117</v>
      </c>
      <c r="G20" s="1">
        <v>44523</v>
      </c>
      <c r="H20">
        <v>11</v>
      </c>
      <c r="I20" t="str">
        <f t="shared" si="0"/>
        <v>novembre</v>
      </c>
      <c r="J20">
        <v>141818320</v>
      </c>
      <c r="K20" s="1">
        <v>44529</v>
      </c>
      <c r="L20">
        <v>6</v>
      </c>
      <c r="M20">
        <v>6047</v>
      </c>
      <c r="N20">
        <v>154.06</v>
      </c>
      <c r="O20">
        <v>90.93</v>
      </c>
      <c r="P20">
        <v>931600.82</v>
      </c>
      <c r="Q20">
        <v>63.13</v>
      </c>
      <c r="R20">
        <v>931.60080000000005</v>
      </c>
      <c r="S20">
        <v>549853.71</v>
      </c>
      <c r="T20">
        <v>549.8537</v>
      </c>
      <c r="U20">
        <v>381747.11</v>
      </c>
      <c r="V20">
        <v>0.59022458782292619</v>
      </c>
      <c r="W20">
        <v>381.74709999999999</v>
      </c>
      <c r="X20">
        <v>2021</v>
      </c>
    </row>
    <row r="21" spans="1:24" x14ac:dyDescent="0.3">
      <c r="A21" s="24" t="s">
        <v>73</v>
      </c>
      <c r="B21" s="24" t="s">
        <v>24</v>
      </c>
      <c r="C21" s="24" t="s">
        <v>74</v>
      </c>
      <c r="D21" s="24" t="s">
        <v>40</v>
      </c>
      <c r="E21" s="24" t="s">
        <v>19</v>
      </c>
      <c r="F21" s="24" t="s">
        <v>1118</v>
      </c>
      <c r="G21" s="1">
        <v>44592</v>
      </c>
      <c r="H21">
        <v>1</v>
      </c>
      <c r="I21" t="str">
        <f t="shared" si="0"/>
        <v>gener</v>
      </c>
      <c r="J21">
        <v>477993524</v>
      </c>
      <c r="K21" s="1">
        <v>44632</v>
      </c>
      <c r="L21">
        <v>40</v>
      </c>
      <c r="M21">
        <v>7761</v>
      </c>
      <c r="N21">
        <v>81.73</v>
      </c>
      <c r="O21">
        <v>56.67</v>
      </c>
      <c r="P21">
        <v>634306.53</v>
      </c>
      <c r="Q21">
        <v>25.06</v>
      </c>
      <c r="R21">
        <v>634.30650000000003</v>
      </c>
      <c r="S21">
        <v>439815.87</v>
      </c>
      <c r="T21">
        <v>439.8159</v>
      </c>
      <c r="U21">
        <v>194490.66</v>
      </c>
      <c r="V21">
        <v>0.69338064358252782</v>
      </c>
      <c r="W21">
        <v>194.4907</v>
      </c>
      <c r="X21">
        <v>2022</v>
      </c>
    </row>
    <row r="22" spans="1:24" x14ac:dyDescent="0.3">
      <c r="A22" s="24" t="s">
        <v>75</v>
      </c>
      <c r="B22" s="24" t="s">
        <v>24</v>
      </c>
      <c r="C22" s="24" t="s">
        <v>58</v>
      </c>
      <c r="D22" s="24" t="s">
        <v>70</v>
      </c>
      <c r="E22" s="24" t="s">
        <v>15</v>
      </c>
      <c r="F22" s="24" t="s">
        <v>1118</v>
      </c>
      <c r="G22" s="1">
        <v>44388</v>
      </c>
      <c r="H22">
        <v>7</v>
      </c>
      <c r="I22" t="str">
        <f t="shared" si="0"/>
        <v>juliol</v>
      </c>
      <c r="J22">
        <v>859830653</v>
      </c>
      <c r="K22" s="1">
        <v>44413</v>
      </c>
      <c r="L22">
        <v>25</v>
      </c>
      <c r="M22">
        <v>1852</v>
      </c>
      <c r="N22">
        <v>109.28</v>
      </c>
      <c r="O22">
        <v>35.840000000000003</v>
      </c>
      <c r="P22">
        <v>202386.56</v>
      </c>
      <c r="Q22">
        <v>73.44</v>
      </c>
      <c r="R22">
        <v>202.38659999999999</v>
      </c>
      <c r="S22">
        <v>66375.679999999993</v>
      </c>
      <c r="T22">
        <v>66.375699999999995</v>
      </c>
      <c r="U22">
        <v>136010.88</v>
      </c>
      <c r="V22">
        <v>0.32796486090775989</v>
      </c>
      <c r="W22">
        <v>136.01089999999999</v>
      </c>
      <c r="X22">
        <v>2021</v>
      </c>
    </row>
    <row r="23" spans="1:24" x14ac:dyDescent="0.3">
      <c r="A23" s="24" t="s">
        <v>76</v>
      </c>
      <c r="B23" s="24" t="s">
        <v>24</v>
      </c>
      <c r="C23" s="24" t="s">
        <v>77</v>
      </c>
      <c r="D23" s="24" t="s">
        <v>70</v>
      </c>
      <c r="E23" s="24" t="s">
        <v>15</v>
      </c>
      <c r="F23" s="24" t="s">
        <v>1117</v>
      </c>
      <c r="G23" s="1">
        <v>44799</v>
      </c>
      <c r="H23">
        <v>8</v>
      </c>
      <c r="I23" t="str">
        <f t="shared" si="0"/>
        <v>agost</v>
      </c>
      <c r="J23">
        <v>342066037</v>
      </c>
      <c r="K23" s="1">
        <v>44845</v>
      </c>
      <c r="L23">
        <v>46</v>
      </c>
      <c r="M23">
        <v>3797</v>
      </c>
      <c r="N23">
        <v>109.28</v>
      </c>
      <c r="O23">
        <v>35.840000000000003</v>
      </c>
      <c r="P23">
        <v>414936.16</v>
      </c>
      <c r="Q23">
        <v>73.44</v>
      </c>
      <c r="R23">
        <v>414.93619999999999</v>
      </c>
      <c r="S23">
        <v>136084.48000000001</v>
      </c>
      <c r="T23">
        <v>136.08449999999999</v>
      </c>
      <c r="U23">
        <v>278851.68</v>
      </c>
      <c r="V23">
        <v>0.32796486090775989</v>
      </c>
      <c r="W23">
        <v>278.85169999999999</v>
      </c>
      <c r="X23">
        <v>2022</v>
      </c>
    </row>
    <row r="24" spans="1:24" x14ac:dyDescent="0.3">
      <c r="A24" s="24" t="s">
        <v>78</v>
      </c>
      <c r="B24" s="24" t="s">
        <v>12</v>
      </c>
      <c r="C24" s="24" t="s">
        <v>79</v>
      </c>
      <c r="D24" s="24" t="s">
        <v>80</v>
      </c>
      <c r="E24" s="24" t="s">
        <v>19</v>
      </c>
      <c r="F24" s="24" t="s">
        <v>1117</v>
      </c>
      <c r="G24" s="1">
        <v>44248</v>
      </c>
      <c r="H24">
        <v>2</v>
      </c>
      <c r="I24" t="str">
        <f t="shared" si="0"/>
        <v>febrer</v>
      </c>
      <c r="J24">
        <v>749748504</v>
      </c>
      <c r="K24" s="1">
        <v>44271</v>
      </c>
      <c r="L24">
        <v>23</v>
      </c>
      <c r="M24">
        <v>6098</v>
      </c>
      <c r="N24">
        <v>668.27</v>
      </c>
      <c r="O24">
        <v>502.54</v>
      </c>
      <c r="P24">
        <v>4075110.46</v>
      </c>
      <c r="Q24">
        <v>165.73</v>
      </c>
      <c r="R24">
        <v>4075.1104999999998</v>
      </c>
      <c r="S24">
        <v>3064488.92</v>
      </c>
      <c r="T24">
        <v>3064.4888999999998</v>
      </c>
      <c r="U24">
        <v>1010621.54</v>
      </c>
      <c r="V24">
        <v>0.75200143654510898</v>
      </c>
      <c r="W24">
        <v>1010.6215</v>
      </c>
      <c r="X24">
        <v>2021</v>
      </c>
    </row>
    <row r="25" spans="1:24" x14ac:dyDescent="0.3">
      <c r="A25" s="24" t="s">
        <v>81</v>
      </c>
      <c r="B25" s="24" t="s">
        <v>21</v>
      </c>
      <c r="C25" s="24" t="s">
        <v>82</v>
      </c>
      <c r="D25" s="24" t="s">
        <v>50</v>
      </c>
      <c r="E25" s="24" t="s">
        <v>19</v>
      </c>
      <c r="F25" s="24" t="s">
        <v>1118</v>
      </c>
      <c r="G25" s="1">
        <v>44611</v>
      </c>
      <c r="H25">
        <v>2</v>
      </c>
      <c r="I25" t="str">
        <f t="shared" si="0"/>
        <v>febrer</v>
      </c>
      <c r="J25">
        <v>293212497</v>
      </c>
      <c r="K25" s="1">
        <v>44629</v>
      </c>
      <c r="L25">
        <v>18</v>
      </c>
      <c r="M25">
        <v>6948</v>
      </c>
      <c r="N25">
        <v>154.06</v>
      </c>
      <c r="O25">
        <v>90.93</v>
      </c>
      <c r="P25">
        <v>1070408.8799999999</v>
      </c>
      <c r="Q25">
        <v>63.13</v>
      </c>
      <c r="R25">
        <v>1070.4088999999999</v>
      </c>
      <c r="S25">
        <v>631781.64</v>
      </c>
      <c r="T25">
        <v>631.78160000000003</v>
      </c>
      <c r="U25">
        <v>438627.24</v>
      </c>
      <c r="V25">
        <v>0.59022458782292608</v>
      </c>
      <c r="W25">
        <v>438.62720000000002</v>
      </c>
      <c r="X25">
        <v>2022</v>
      </c>
    </row>
    <row r="26" spans="1:24" x14ac:dyDescent="0.3">
      <c r="A26" s="24" t="s">
        <v>83</v>
      </c>
      <c r="B26" s="24" t="s">
        <v>60</v>
      </c>
      <c r="C26" s="24" t="s">
        <v>84</v>
      </c>
      <c r="D26" s="24" t="s">
        <v>40</v>
      </c>
      <c r="E26" s="24" t="s">
        <v>15</v>
      </c>
      <c r="F26" s="24" t="s">
        <v>1119</v>
      </c>
      <c r="G26" s="1">
        <v>44152</v>
      </c>
      <c r="H26">
        <v>11</v>
      </c>
      <c r="I26" t="str">
        <f t="shared" si="0"/>
        <v>novembre</v>
      </c>
      <c r="J26">
        <v>280654180</v>
      </c>
      <c r="K26" s="1">
        <v>44198</v>
      </c>
      <c r="L26">
        <v>46</v>
      </c>
      <c r="M26">
        <v>663</v>
      </c>
      <c r="N26">
        <v>81.73</v>
      </c>
      <c r="O26">
        <v>56.67</v>
      </c>
      <c r="P26">
        <v>54186.99</v>
      </c>
      <c r="Q26">
        <v>25.06</v>
      </c>
      <c r="R26">
        <v>54.186999999999998</v>
      </c>
      <c r="S26">
        <v>37572.21</v>
      </c>
      <c r="T26">
        <v>37.572200000000002</v>
      </c>
      <c r="U26">
        <v>16614.78</v>
      </c>
      <c r="V26">
        <v>0.69338064358252771</v>
      </c>
      <c r="W26">
        <v>16.614799999999999</v>
      </c>
      <c r="X26">
        <v>2020</v>
      </c>
    </row>
    <row r="27" spans="1:24" x14ac:dyDescent="0.3">
      <c r="A27" s="24" t="s">
        <v>85</v>
      </c>
      <c r="B27" s="24" t="s">
        <v>12</v>
      </c>
      <c r="C27" s="24" t="s">
        <v>86</v>
      </c>
      <c r="D27" s="24" t="s">
        <v>70</v>
      </c>
      <c r="E27" s="24" t="s">
        <v>15</v>
      </c>
      <c r="F27" s="24" t="s">
        <v>1120</v>
      </c>
      <c r="G27" s="1">
        <v>44160</v>
      </c>
      <c r="H27">
        <v>11</v>
      </c>
      <c r="I27" t="str">
        <f t="shared" si="0"/>
        <v>novembre</v>
      </c>
      <c r="J27">
        <v>196863257</v>
      </c>
      <c r="K27" s="1">
        <v>44205</v>
      </c>
      <c r="L27">
        <v>45</v>
      </c>
      <c r="M27">
        <v>5067</v>
      </c>
      <c r="N27">
        <v>109.28</v>
      </c>
      <c r="O27">
        <v>35.840000000000003</v>
      </c>
      <c r="P27">
        <v>553721.76</v>
      </c>
      <c r="Q27">
        <v>73.44</v>
      </c>
      <c r="R27">
        <v>553.72180000000003</v>
      </c>
      <c r="S27">
        <v>181601.28</v>
      </c>
      <c r="T27">
        <v>181.60130000000001</v>
      </c>
      <c r="U27">
        <v>372120.48</v>
      </c>
      <c r="V27">
        <v>0.32796486090775995</v>
      </c>
      <c r="W27">
        <v>372.12049999999999</v>
      </c>
      <c r="X27">
        <v>2020</v>
      </c>
    </row>
    <row r="28" spans="1:24" x14ac:dyDescent="0.3">
      <c r="A28" s="24" t="s">
        <v>87</v>
      </c>
      <c r="B28" s="24" t="s">
        <v>12</v>
      </c>
      <c r="C28" s="24" t="s">
        <v>79</v>
      </c>
      <c r="D28" s="24" t="s">
        <v>26</v>
      </c>
      <c r="E28" s="24" t="s">
        <v>15</v>
      </c>
      <c r="F28" s="24" t="s">
        <v>1118</v>
      </c>
      <c r="G28" s="1">
        <v>44840</v>
      </c>
      <c r="H28">
        <v>10</v>
      </c>
      <c r="I28" t="str">
        <f t="shared" si="0"/>
        <v>octubre</v>
      </c>
      <c r="J28">
        <v>868451058</v>
      </c>
      <c r="K28" s="1">
        <v>44842</v>
      </c>
      <c r="L28">
        <v>2</v>
      </c>
      <c r="M28">
        <v>2822</v>
      </c>
      <c r="N28">
        <v>9.33</v>
      </c>
      <c r="O28">
        <v>6.92</v>
      </c>
      <c r="P28">
        <v>26329.26</v>
      </c>
      <c r="Q28">
        <v>2.41</v>
      </c>
      <c r="R28">
        <v>26.3293</v>
      </c>
      <c r="S28">
        <v>19528.240000000002</v>
      </c>
      <c r="T28">
        <v>19.528199999999998</v>
      </c>
      <c r="U28">
        <v>6801.02</v>
      </c>
      <c r="V28">
        <v>0.74169346195069674</v>
      </c>
      <c r="W28">
        <v>6.8010000000000002</v>
      </c>
      <c r="X28">
        <v>2022</v>
      </c>
    </row>
    <row r="29" spans="1:24" x14ac:dyDescent="0.3">
      <c r="A29" s="24" t="s">
        <v>88</v>
      </c>
      <c r="B29" s="24" t="s">
        <v>24</v>
      </c>
      <c r="C29" s="24" t="s">
        <v>89</v>
      </c>
      <c r="D29" s="24" t="s">
        <v>70</v>
      </c>
      <c r="E29" s="24" t="s">
        <v>15</v>
      </c>
      <c r="F29" s="24" t="s">
        <v>1119</v>
      </c>
      <c r="G29" s="1">
        <v>43928</v>
      </c>
      <c r="H29">
        <v>4</v>
      </c>
      <c r="I29" t="str">
        <f t="shared" si="0"/>
        <v>abril</v>
      </c>
      <c r="J29">
        <v>492341411</v>
      </c>
      <c r="K29" s="1">
        <v>43975</v>
      </c>
      <c r="L29">
        <v>47</v>
      </c>
      <c r="M29">
        <v>3619</v>
      </c>
      <c r="N29">
        <v>109.28</v>
      </c>
      <c r="O29">
        <v>35.840000000000003</v>
      </c>
      <c r="P29">
        <v>395484.32</v>
      </c>
      <c r="Q29">
        <v>73.44</v>
      </c>
      <c r="R29">
        <v>395.48430000000002</v>
      </c>
      <c r="S29">
        <v>129704.96000000001</v>
      </c>
      <c r="T29">
        <v>129.70500000000001</v>
      </c>
      <c r="U29">
        <v>265779.36</v>
      </c>
      <c r="V29">
        <v>0.32796486090775984</v>
      </c>
      <c r="W29">
        <v>265.77940000000001</v>
      </c>
      <c r="X29">
        <v>2020</v>
      </c>
    </row>
    <row r="30" spans="1:24" x14ac:dyDescent="0.3">
      <c r="A30" s="24" t="s">
        <v>90</v>
      </c>
      <c r="B30" s="24" t="s">
        <v>60</v>
      </c>
      <c r="C30" s="24" t="s">
        <v>91</v>
      </c>
      <c r="D30" s="24" t="s">
        <v>18</v>
      </c>
      <c r="E30" s="24" t="s">
        <v>19</v>
      </c>
      <c r="F30" s="24" t="s">
        <v>1118</v>
      </c>
      <c r="G30" s="1">
        <v>44532</v>
      </c>
      <c r="H30">
        <v>12</v>
      </c>
      <c r="I30" t="str">
        <f t="shared" si="0"/>
        <v>desembre</v>
      </c>
      <c r="J30">
        <v>485770642</v>
      </c>
      <c r="K30" s="1">
        <v>44545</v>
      </c>
      <c r="L30">
        <v>13</v>
      </c>
      <c r="M30">
        <v>9183</v>
      </c>
      <c r="N30">
        <v>421.89</v>
      </c>
      <c r="O30">
        <v>364.69</v>
      </c>
      <c r="P30">
        <v>3874215.87</v>
      </c>
      <c r="Q30">
        <v>57.2</v>
      </c>
      <c r="R30">
        <v>3874.2159000000001</v>
      </c>
      <c r="S30">
        <v>3348948.27</v>
      </c>
      <c r="T30">
        <v>3348.9483</v>
      </c>
      <c r="U30">
        <v>525267.6</v>
      </c>
      <c r="V30">
        <v>0.86441963544999889</v>
      </c>
      <c r="W30">
        <v>525.26760000000002</v>
      </c>
      <c r="X30">
        <v>2021</v>
      </c>
    </row>
    <row r="31" spans="1:24" x14ac:dyDescent="0.3">
      <c r="A31" s="24" t="s">
        <v>92</v>
      </c>
      <c r="B31" s="24" t="s">
        <v>24</v>
      </c>
      <c r="C31" s="24" t="s">
        <v>93</v>
      </c>
      <c r="D31" s="24" t="s">
        <v>33</v>
      </c>
      <c r="E31" s="24" t="s">
        <v>19</v>
      </c>
      <c r="F31" s="24" t="s">
        <v>1118</v>
      </c>
      <c r="G31" s="1">
        <v>44163</v>
      </c>
      <c r="H31">
        <v>11</v>
      </c>
      <c r="I31" t="str">
        <f t="shared" si="0"/>
        <v>novembre</v>
      </c>
      <c r="J31">
        <v>536287581</v>
      </c>
      <c r="K31" s="1">
        <v>44193</v>
      </c>
      <c r="L31">
        <v>30</v>
      </c>
      <c r="M31">
        <v>8268</v>
      </c>
      <c r="N31">
        <v>47.45</v>
      </c>
      <c r="O31">
        <v>31.79</v>
      </c>
      <c r="P31">
        <v>392316.6</v>
      </c>
      <c r="Q31">
        <v>15.66</v>
      </c>
      <c r="R31">
        <v>392.31659999999999</v>
      </c>
      <c r="S31">
        <v>262839.71999999997</v>
      </c>
      <c r="T31">
        <v>262.83969999999999</v>
      </c>
      <c r="U31">
        <v>129476.88</v>
      </c>
      <c r="V31">
        <v>0.66996838777660683</v>
      </c>
      <c r="W31">
        <v>129.4769</v>
      </c>
      <c r="X31">
        <v>2020</v>
      </c>
    </row>
    <row r="32" spans="1:24" x14ac:dyDescent="0.3">
      <c r="A32" s="24" t="s">
        <v>94</v>
      </c>
      <c r="B32" s="24" t="s">
        <v>60</v>
      </c>
      <c r="C32" s="24" t="s">
        <v>95</v>
      </c>
      <c r="D32" s="24" t="s">
        <v>23</v>
      </c>
      <c r="E32" s="24" t="s">
        <v>19</v>
      </c>
      <c r="F32" s="24" t="s">
        <v>1117</v>
      </c>
      <c r="G32" s="1">
        <v>44654</v>
      </c>
      <c r="H32">
        <v>4</v>
      </c>
      <c r="I32" t="str">
        <f t="shared" si="0"/>
        <v>abril</v>
      </c>
      <c r="J32">
        <v>851753556</v>
      </c>
      <c r="K32" s="1">
        <v>44693</v>
      </c>
      <c r="L32">
        <v>39</v>
      </c>
      <c r="M32">
        <v>1660</v>
      </c>
      <c r="N32">
        <v>205.7</v>
      </c>
      <c r="O32">
        <v>117.11</v>
      </c>
      <c r="P32">
        <v>341462</v>
      </c>
      <c r="Q32">
        <v>88.59</v>
      </c>
      <c r="R32">
        <v>341.46199999999999</v>
      </c>
      <c r="S32">
        <v>194402.6</v>
      </c>
      <c r="T32">
        <v>194.40260000000001</v>
      </c>
      <c r="U32">
        <v>147059.4</v>
      </c>
      <c r="V32">
        <v>0.56932425862907154</v>
      </c>
      <c r="W32">
        <v>147.05940000000001</v>
      </c>
      <c r="X32">
        <v>2022</v>
      </c>
    </row>
    <row r="33" spans="1:24" x14ac:dyDescent="0.3">
      <c r="A33" s="24" t="s">
        <v>96</v>
      </c>
      <c r="B33" s="24" t="s">
        <v>60</v>
      </c>
      <c r="C33" s="24" t="s">
        <v>97</v>
      </c>
      <c r="D33" s="24" t="s">
        <v>50</v>
      </c>
      <c r="E33" s="24" t="s">
        <v>19</v>
      </c>
      <c r="F33" s="24" t="s">
        <v>1120</v>
      </c>
      <c r="G33" s="1">
        <v>44331</v>
      </c>
      <c r="H33">
        <v>5</v>
      </c>
      <c r="I33" t="str">
        <f t="shared" si="0"/>
        <v>maig</v>
      </c>
      <c r="J33">
        <v>810342395</v>
      </c>
      <c r="K33" s="1">
        <v>44347</v>
      </c>
      <c r="L33">
        <v>16</v>
      </c>
      <c r="M33">
        <v>7177</v>
      </c>
      <c r="N33">
        <v>154.06</v>
      </c>
      <c r="O33">
        <v>90.93</v>
      </c>
      <c r="P33">
        <v>1105688.6200000001</v>
      </c>
      <c r="Q33">
        <v>63.13</v>
      </c>
      <c r="R33">
        <v>1105.6886</v>
      </c>
      <c r="S33">
        <v>652604.61</v>
      </c>
      <c r="T33">
        <v>652.6046</v>
      </c>
      <c r="U33">
        <v>453084.01</v>
      </c>
      <c r="V33">
        <v>0.59022458782292619</v>
      </c>
      <c r="W33">
        <v>453.084</v>
      </c>
      <c r="X33">
        <v>2021</v>
      </c>
    </row>
    <row r="34" spans="1:24" x14ac:dyDescent="0.3">
      <c r="A34" s="24" t="s">
        <v>98</v>
      </c>
      <c r="B34" s="24" t="s">
        <v>24</v>
      </c>
      <c r="C34" s="24" t="s">
        <v>99</v>
      </c>
      <c r="D34" s="24" t="s">
        <v>80</v>
      </c>
      <c r="E34" s="24" t="s">
        <v>19</v>
      </c>
      <c r="F34" s="24" t="s">
        <v>1119</v>
      </c>
      <c r="G34" s="1">
        <v>44799</v>
      </c>
      <c r="H34">
        <v>8</v>
      </c>
      <c r="I34" t="str">
        <f t="shared" si="0"/>
        <v>agost</v>
      </c>
      <c r="J34">
        <v>310540425</v>
      </c>
      <c r="K34" s="1">
        <v>44805</v>
      </c>
      <c r="L34">
        <v>6</v>
      </c>
      <c r="M34">
        <v>4668</v>
      </c>
      <c r="N34">
        <v>668.27</v>
      </c>
      <c r="O34">
        <v>502.54</v>
      </c>
      <c r="P34">
        <v>3119484.36</v>
      </c>
      <c r="Q34">
        <v>165.73</v>
      </c>
      <c r="R34">
        <v>3119.4843999999998</v>
      </c>
      <c r="S34">
        <v>2345856.7200000002</v>
      </c>
      <c r="T34">
        <v>2345.8566999999998</v>
      </c>
      <c r="U34">
        <v>773627.64</v>
      </c>
      <c r="V34">
        <v>0.75200143654510909</v>
      </c>
      <c r="W34">
        <v>773.62760000000003</v>
      </c>
      <c r="X34">
        <v>2022</v>
      </c>
    </row>
    <row r="35" spans="1:24" x14ac:dyDescent="0.3">
      <c r="A35" s="24" t="s">
        <v>100</v>
      </c>
      <c r="B35" s="24" t="s">
        <v>60</v>
      </c>
      <c r="C35" s="24" t="s">
        <v>67</v>
      </c>
      <c r="D35" s="24" t="s">
        <v>26</v>
      </c>
      <c r="E35" s="24" t="s">
        <v>19</v>
      </c>
      <c r="F35" s="24" t="s">
        <v>1118</v>
      </c>
      <c r="G35" s="1">
        <v>44158</v>
      </c>
      <c r="H35">
        <v>11</v>
      </c>
      <c r="I35" t="str">
        <f t="shared" si="0"/>
        <v>novembre</v>
      </c>
      <c r="J35">
        <v>221146476</v>
      </c>
      <c r="K35" s="1">
        <v>44196</v>
      </c>
      <c r="L35">
        <v>38</v>
      </c>
      <c r="M35">
        <v>1011</v>
      </c>
      <c r="N35">
        <v>9.33</v>
      </c>
      <c r="O35">
        <v>6.92</v>
      </c>
      <c r="P35">
        <v>9432.6299999999992</v>
      </c>
      <c r="Q35">
        <v>2.41</v>
      </c>
      <c r="R35">
        <v>9.4326000000000008</v>
      </c>
      <c r="S35">
        <v>6996.12</v>
      </c>
      <c r="T35">
        <v>6.9961000000000002</v>
      </c>
      <c r="U35">
        <v>2436.5100000000002</v>
      </c>
      <c r="V35">
        <v>0.74169346195069663</v>
      </c>
      <c r="W35">
        <v>2.4365000000000001</v>
      </c>
      <c r="X35">
        <v>2020</v>
      </c>
    </row>
    <row r="36" spans="1:24" x14ac:dyDescent="0.3">
      <c r="A36" s="24" t="s">
        <v>101</v>
      </c>
      <c r="B36" s="24" t="s">
        <v>60</v>
      </c>
      <c r="C36" s="24" t="s">
        <v>102</v>
      </c>
      <c r="D36" s="24" t="s">
        <v>70</v>
      </c>
      <c r="E36" s="24" t="s">
        <v>19</v>
      </c>
      <c r="F36" s="24" t="s">
        <v>1118</v>
      </c>
      <c r="G36" s="1">
        <v>44827</v>
      </c>
      <c r="H36">
        <v>9</v>
      </c>
      <c r="I36" t="str">
        <f t="shared" si="0"/>
        <v>setembre</v>
      </c>
      <c r="J36">
        <v>131271874</v>
      </c>
      <c r="K36" s="1">
        <v>44831</v>
      </c>
      <c r="L36">
        <v>4</v>
      </c>
      <c r="M36">
        <v>5120</v>
      </c>
      <c r="N36">
        <v>109.28</v>
      </c>
      <c r="O36">
        <v>35.840000000000003</v>
      </c>
      <c r="P36">
        <v>559513.59999999998</v>
      </c>
      <c r="Q36">
        <v>73.44</v>
      </c>
      <c r="R36">
        <v>559.5136</v>
      </c>
      <c r="S36">
        <v>183500.79999999999</v>
      </c>
      <c r="T36">
        <v>183.5008</v>
      </c>
      <c r="U36">
        <v>376012.79999999999</v>
      </c>
      <c r="V36">
        <v>0.32796486090775995</v>
      </c>
      <c r="W36">
        <v>376.01280000000003</v>
      </c>
      <c r="X36">
        <v>2022</v>
      </c>
    </row>
    <row r="37" spans="1:24" x14ac:dyDescent="0.3">
      <c r="A37" s="24" t="s">
        <v>103</v>
      </c>
      <c r="B37" s="24" t="s">
        <v>24</v>
      </c>
      <c r="C37" s="24" t="s">
        <v>104</v>
      </c>
      <c r="D37" s="24" t="s">
        <v>26</v>
      </c>
      <c r="E37" s="24" t="s">
        <v>19</v>
      </c>
      <c r="F37" s="24" t="s">
        <v>1119</v>
      </c>
      <c r="G37" s="1">
        <v>44676</v>
      </c>
      <c r="H37">
        <v>4</v>
      </c>
      <c r="I37" t="str">
        <f t="shared" si="0"/>
        <v>abril</v>
      </c>
      <c r="J37">
        <v>600340449</v>
      </c>
      <c r="K37" s="1">
        <v>44714</v>
      </c>
      <c r="L37">
        <v>38</v>
      </c>
      <c r="M37">
        <v>2935</v>
      </c>
      <c r="N37">
        <v>9.33</v>
      </c>
      <c r="O37">
        <v>6.92</v>
      </c>
      <c r="P37">
        <v>27383.55</v>
      </c>
      <c r="Q37">
        <v>2.41</v>
      </c>
      <c r="R37">
        <v>27.383500000000002</v>
      </c>
      <c r="S37">
        <v>20310.2</v>
      </c>
      <c r="T37">
        <v>20.310199999999998</v>
      </c>
      <c r="U37">
        <v>7073.35</v>
      </c>
      <c r="V37">
        <v>0.74169346195069674</v>
      </c>
      <c r="W37">
        <v>7.0732999999999997</v>
      </c>
      <c r="X37">
        <v>2022</v>
      </c>
    </row>
    <row r="38" spans="1:24" x14ac:dyDescent="0.3">
      <c r="A38" s="24" t="s">
        <v>105</v>
      </c>
      <c r="B38" s="24" t="s">
        <v>21</v>
      </c>
      <c r="C38" s="24" t="s">
        <v>106</v>
      </c>
      <c r="D38" s="24" t="s">
        <v>42</v>
      </c>
      <c r="E38" s="24" t="s">
        <v>15</v>
      </c>
      <c r="F38" s="24" t="s">
        <v>1119</v>
      </c>
      <c r="G38" s="1">
        <v>44854</v>
      </c>
      <c r="H38">
        <v>10</v>
      </c>
      <c r="I38" t="str">
        <f t="shared" si="0"/>
        <v>octubre</v>
      </c>
      <c r="J38">
        <v>908088529</v>
      </c>
      <c r="K38" s="1">
        <v>44887</v>
      </c>
      <c r="L38">
        <v>33</v>
      </c>
      <c r="M38">
        <v>2430</v>
      </c>
      <c r="N38">
        <v>651.21</v>
      </c>
      <c r="O38">
        <v>524.96</v>
      </c>
      <c r="P38">
        <v>1582440.3</v>
      </c>
      <c r="Q38">
        <v>126.25</v>
      </c>
      <c r="R38">
        <v>1582.4403</v>
      </c>
      <c r="S38">
        <v>1275652.8</v>
      </c>
      <c r="T38">
        <v>1275.6528000000001</v>
      </c>
      <c r="U38">
        <v>306787.5</v>
      </c>
      <c r="V38">
        <v>0.80613012699436437</v>
      </c>
      <c r="W38">
        <v>306.78750000000002</v>
      </c>
      <c r="X38">
        <v>2022</v>
      </c>
    </row>
    <row r="39" spans="1:24" x14ac:dyDescent="0.3">
      <c r="A39" s="24" t="s">
        <v>107</v>
      </c>
      <c r="B39" s="24" t="s">
        <v>28</v>
      </c>
      <c r="C39" s="24" t="s">
        <v>108</v>
      </c>
      <c r="D39" s="24" t="s">
        <v>23</v>
      </c>
      <c r="E39" s="24" t="s">
        <v>15</v>
      </c>
      <c r="F39" s="24" t="s">
        <v>1117</v>
      </c>
      <c r="G39" s="1">
        <v>44047</v>
      </c>
      <c r="H39">
        <v>8</v>
      </c>
      <c r="I39" t="str">
        <f t="shared" si="0"/>
        <v>agost</v>
      </c>
      <c r="J39">
        <v>404564940</v>
      </c>
      <c r="K39" s="1">
        <v>44071</v>
      </c>
      <c r="L39">
        <v>24</v>
      </c>
      <c r="M39">
        <v>8611</v>
      </c>
      <c r="N39">
        <v>205.7</v>
      </c>
      <c r="O39">
        <v>117.11</v>
      </c>
      <c r="P39">
        <v>1771282.7</v>
      </c>
      <c r="Q39">
        <v>88.59</v>
      </c>
      <c r="R39">
        <v>1771.2827</v>
      </c>
      <c r="S39">
        <v>1008434.21</v>
      </c>
      <c r="T39">
        <v>1008.4342</v>
      </c>
      <c r="U39">
        <v>762848.49</v>
      </c>
      <c r="V39">
        <v>0.56932425862907143</v>
      </c>
      <c r="W39">
        <v>762.84849999999994</v>
      </c>
      <c r="X39">
        <v>2020</v>
      </c>
    </row>
    <row r="40" spans="1:24" x14ac:dyDescent="0.3">
      <c r="A40" s="24" t="s">
        <v>109</v>
      </c>
      <c r="B40" s="24" t="s">
        <v>21</v>
      </c>
      <c r="C40" s="24" t="s">
        <v>82</v>
      </c>
      <c r="D40" s="24" t="s">
        <v>40</v>
      </c>
      <c r="E40" s="24" t="s">
        <v>15</v>
      </c>
      <c r="F40" s="24" t="s">
        <v>1119</v>
      </c>
      <c r="G40" s="1">
        <v>44217</v>
      </c>
      <c r="H40">
        <v>1</v>
      </c>
      <c r="I40" t="str">
        <f t="shared" si="0"/>
        <v>gener</v>
      </c>
      <c r="J40">
        <v>760131013</v>
      </c>
      <c r="K40" s="1">
        <v>44224</v>
      </c>
      <c r="L40">
        <v>7</v>
      </c>
      <c r="M40">
        <v>8513</v>
      </c>
      <c r="N40">
        <v>81.73</v>
      </c>
      <c r="O40">
        <v>56.67</v>
      </c>
      <c r="P40">
        <v>695767.49</v>
      </c>
      <c r="Q40">
        <v>25.06</v>
      </c>
      <c r="R40">
        <v>695.76750000000004</v>
      </c>
      <c r="S40">
        <v>482431.71</v>
      </c>
      <c r="T40">
        <v>482.43169999999998</v>
      </c>
      <c r="U40">
        <v>213335.78</v>
      </c>
      <c r="V40">
        <v>0.69338064358252793</v>
      </c>
      <c r="W40">
        <v>213.33580000000001</v>
      </c>
      <c r="X40">
        <v>2021</v>
      </c>
    </row>
    <row r="41" spans="1:24" x14ac:dyDescent="0.3">
      <c r="A41" s="24" t="s">
        <v>110</v>
      </c>
      <c r="B41" s="24" t="s">
        <v>28</v>
      </c>
      <c r="C41" s="24" t="s">
        <v>111</v>
      </c>
      <c r="D41" s="24" t="s">
        <v>70</v>
      </c>
      <c r="E41" s="24" t="s">
        <v>15</v>
      </c>
      <c r="F41" s="24" t="s">
        <v>1120</v>
      </c>
      <c r="G41" s="1">
        <v>44867</v>
      </c>
      <c r="H41">
        <v>11</v>
      </c>
      <c r="I41" t="str">
        <f t="shared" si="0"/>
        <v>novembre</v>
      </c>
      <c r="J41">
        <v>115460574</v>
      </c>
      <c r="K41" s="1">
        <v>44884</v>
      </c>
      <c r="L41">
        <v>17</v>
      </c>
      <c r="M41">
        <v>6205</v>
      </c>
      <c r="N41">
        <v>109.28</v>
      </c>
      <c r="O41">
        <v>35.840000000000003</v>
      </c>
      <c r="P41">
        <v>678082.4</v>
      </c>
      <c r="Q41">
        <v>73.44</v>
      </c>
      <c r="R41">
        <v>678.08240000000001</v>
      </c>
      <c r="S41">
        <v>222387.20000000001</v>
      </c>
      <c r="T41">
        <v>222.38720000000001</v>
      </c>
      <c r="U41">
        <v>455695.2</v>
      </c>
      <c r="V41">
        <v>0.32796486090775989</v>
      </c>
      <c r="W41">
        <v>455.6952</v>
      </c>
      <c r="X41">
        <v>2022</v>
      </c>
    </row>
    <row r="42" spans="1:24" x14ac:dyDescent="0.3">
      <c r="A42" s="24" t="s">
        <v>112</v>
      </c>
      <c r="B42" s="24" t="s">
        <v>24</v>
      </c>
      <c r="C42" s="24" t="s">
        <v>113</v>
      </c>
      <c r="D42" s="24" t="s">
        <v>33</v>
      </c>
      <c r="E42" s="24" t="s">
        <v>15</v>
      </c>
      <c r="F42" s="24" t="s">
        <v>1119</v>
      </c>
      <c r="G42" s="1">
        <v>44600</v>
      </c>
      <c r="H42">
        <v>2</v>
      </c>
      <c r="I42" t="str">
        <f t="shared" si="0"/>
        <v>febrer</v>
      </c>
      <c r="J42">
        <v>731539952</v>
      </c>
      <c r="K42" s="1">
        <v>44601</v>
      </c>
      <c r="L42">
        <v>1</v>
      </c>
      <c r="M42">
        <v>7783</v>
      </c>
      <c r="N42">
        <v>47.45</v>
      </c>
      <c r="O42">
        <v>31.79</v>
      </c>
      <c r="P42">
        <v>369303.35</v>
      </c>
      <c r="Q42">
        <v>15.66</v>
      </c>
      <c r="R42">
        <v>369.30340000000001</v>
      </c>
      <c r="S42">
        <v>247421.57</v>
      </c>
      <c r="T42">
        <v>247.42160000000001</v>
      </c>
      <c r="U42">
        <v>121881.78</v>
      </c>
      <c r="V42">
        <v>0.66996838777660694</v>
      </c>
      <c r="W42">
        <v>121.8818</v>
      </c>
      <c r="X42">
        <v>2022</v>
      </c>
    </row>
    <row r="43" spans="1:24" x14ac:dyDescent="0.3">
      <c r="A43" s="24" t="s">
        <v>114</v>
      </c>
      <c r="B43" s="24" t="s">
        <v>21</v>
      </c>
      <c r="C43" s="24" t="s">
        <v>115</v>
      </c>
      <c r="D43" s="24" t="s">
        <v>18</v>
      </c>
      <c r="E43" s="24" t="s">
        <v>19</v>
      </c>
      <c r="F43" s="24" t="s">
        <v>1117</v>
      </c>
      <c r="G43" s="1">
        <v>44776</v>
      </c>
      <c r="H43">
        <v>8</v>
      </c>
      <c r="I43" t="str">
        <f t="shared" si="0"/>
        <v>agost</v>
      </c>
      <c r="J43">
        <v>439667975</v>
      </c>
      <c r="K43" s="1">
        <v>44825</v>
      </c>
      <c r="L43">
        <v>49</v>
      </c>
      <c r="M43">
        <v>6379</v>
      </c>
      <c r="N43">
        <v>421.89</v>
      </c>
      <c r="O43">
        <v>364.69</v>
      </c>
      <c r="P43">
        <v>2691236.31</v>
      </c>
      <c r="Q43">
        <v>57.2</v>
      </c>
      <c r="R43">
        <v>2691.2363</v>
      </c>
      <c r="S43">
        <v>2326357.5099999998</v>
      </c>
      <c r="T43">
        <v>2326.3575000000001</v>
      </c>
      <c r="U43">
        <v>364878.8</v>
      </c>
      <c r="V43">
        <v>0.86441963544999867</v>
      </c>
      <c r="W43">
        <v>364.87880000000001</v>
      </c>
      <c r="X43">
        <v>2022</v>
      </c>
    </row>
    <row r="44" spans="1:24" x14ac:dyDescent="0.3">
      <c r="A44" s="24" t="s">
        <v>116</v>
      </c>
      <c r="B44" s="24" t="s">
        <v>60</v>
      </c>
      <c r="C44" s="24" t="s">
        <v>117</v>
      </c>
      <c r="D44" s="24" t="s">
        <v>70</v>
      </c>
      <c r="E44" s="24" t="s">
        <v>15</v>
      </c>
      <c r="F44" s="24" t="s">
        <v>1119</v>
      </c>
      <c r="G44" s="1">
        <v>44815</v>
      </c>
      <c r="H44">
        <v>9</v>
      </c>
      <c r="I44" t="str">
        <f t="shared" si="0"/>
        <v>setembre</v>
      </c>
      <c r="J44">
        <v>291455972</v>
      </c>
      <c r="K44" s="1">
        <v>44820</v>
      </c>
      <c r="L44">
        <v>5</v>
      </c>
      <c r="M44">
        <v>7154</v>
      </c>
      <c r="N44">
        <v>109.28</v>
      </c>
      <c r="O44">
        <v>35.840000000000003</v>
      </c>
      <c r="P44">
        <v>781789.12</v>
      </c>
      <c r="Q44">
        <v>73.44</v>
      </c>
      <c r="R44">
        <v>781.78909999999996</v>
      </c>
      <c r="S44">
        <v>256399.35999999999</v>
      </c>
      <c r="T44">
        <v>256.39940000000001</v>
      </c>
      <c r="U44">
        <v>525389.76</v>
      </c>
      <c r="V44">
        <v>0.32796486090775989</v>
      </c>
      <c r="W44">
        <v>525.38980000000004</v>
      </c>
      <c r="X44">
        <v>2022</v>
      </c>
    </row>
    <row r="45" spans="1:24" x14ac:dyDescent="0.3">
      <c r="A45" s="24" t="s">
        <v>118</v>
      </c>
      <c r="B45" s="24" t="s">
        <v>24</v>
      </c>
      <c r="C45" s="24" t="s">
        <v>74</v>
      </c>
      <c r="D45" s="24" t="s">
        <v>23</v>
      </c>
      <c r="E45" s="24" t="s">
        <v>15</v>
      </c>
      <c r="F45" s="24" t="s">
        <v>1119</v>
      </c>
      <c r="G45" s="1">
        <v>44805</v>
      </c>
      <c r="H45">
        <v>9</v>
      </c>
      <c r="I45" t="str">
        <f t="shared" si="0"/>
        <v>setembre</v>
      </c>
      <c r="J45">
        <v>508827769</v>
      </c>
      <c r="K45" s="1">
        <v>44817</v>
      </c>
      <c r="L45">
        <v>12</v>
      </c>
      <c r="M45">
        <v>2299</v>
      </c>
      <c r="N45">
        <v>205.7</v>
      </c>
      <c r="O45">
        <v>117.11</v>
      </c>
      <c r="P45">
        <v>472904.3</v>
      </c>
      <c r="Q45">
        <v>88.59</v>
      </c>
      <c r="R45">
        <v>472.90429999999998</v>
      </c>
      <c r="S45">
        <v>269235.89</v>
      </c>
      <c r="T45">
        <v>269.23590000000002</v>
      </c>
      <c r="U45">
        <v>203668.41</v>
      </c>
      <c r="V45">
        <v>0.56932425862907154</v>
      </c>
      <c r="W45">
        <v>203.66839999999999</v>
      </c>
      <c r="X45">
        <v>2022</v>
      </c>
    </row>
    <row r="46" spans="1:24" x14ac:dyDescent="0.3">
      <c r="A46" s="24" t="s">
        <v>119</v>
      </c>
      <c r="B46" s="24" t="s">
        <v>24</v>
      </c>
      <c r="C46" s="24" t="s">
        <v>120</v>
      </c>
      <c r="D46" s="24" t="s">
        <v>50</v>
      </c>
      <c r="E46" s="24" t="s">
        <v>19</v>
      </c>
      <c r="F46" s="24" t="s">
        <v>1120</v>
      </c>
      <c r="G46" s="1">
        <v>43938</v>
      </c>
      <c r="H46">
        <v>4</v>
      </c>
      <c r="I46" t="str">
        <f t="shared" si="0"/>
        <v>abril</v>
      </c>
      <c r="J46">
        <v>934019696</v>
      </c>
      <c r="K46" s="1">
        <v>43958</v>
      </c>
      <c r="L46">
        <v>20</v>
      </c>
      <c r="M46">
        <v>6039</v>
      </c>
      <c r="N46">
        <v>154.06</v>
      </c>
      <c r="O46">
        <v>90.93</v>
      </c>
      <c r="P46">
        <v>930368.34</v>
      </c>
      <c r="Q46">
        <v>63.13</v>
      </c>
      <c r="R46">
        <v>930.36829999999998</v>
      </c>
      <c r="S46">
        <v>549126.27</v>
      </c>
      <c r="T46">
        <v>549.12630000000001</v>
      </c>
      <c r="U46">
        <v>381242.07</v>
      </c>
      <c r="V46">
        <v>0.59022458782292608</v>
      </c>
      <c r="W46">
        <v>381.24209999999999</v>
      </c>
      <c r="X46">
        <v>2020</v>
      </c>
    </row>
    <row r="47" spans="1:24" x14ac:dyDescent="0.3">
      <c r="A47" s="24" t="s">
        <v>121</v>
      </c>
      <c r="B47" s="24" t="s">
        <v>24</v>
      </c>
      <c r="C47" s="24" t="s">
        <v>53</v>
      </c>
      <c r="D47" s="24" t="s">
        <v>33</v>
      </c>
      <c r="E47" s="24" t="s">
        <v>19</v>
      </c>
      <c r="F47" s="24" t="s">
        <v>1119</v>
      </c>
      <c r="G47" s="1">
        <v>44160</v>
      </c>
      <c r="H47">
        <v>11</v>
      </c>
      <c r="I47" t="str">
        <f t="shared" si="0"/>
        <v>novembre</v>
      </c>
      <c r="J47">
        <v>579580581</v>
      </c>
      <c r="K47" s="1">
        <v>44177</v>
      </c>
      <c r="L47">
        <v>17</v>
      </c>
      <c r="M47">
        <v>9628</v>
      </c>
      <c r="N47">
        <v>47.45</v>
      </c>
      <c r="O47">
        <v>31.79</v>
      </c>
      <c r="P47">
        <v>456848.6</v>
      </c>
      <c r="Q47">
        <v>15.66</v>
      </c>
      <c r="R47">
        <v>456.84859999999998</v>
      </c>
      <c r="S47">
        <v>306074.12</v>
      </c>
      <c r="T47">
        <v>306.07409999999999</v>
      </c>
      <c r="U47">
        <v>150774.48000000001</v>
      </c>
      <c r="V47">
        <v>0.66996838777660694</v>
      </c>
      <c r="W47">
        <v>150.77449999999999</v>
      </c>
      <c r="X47">
        <v>2020</v>
      </c>
    </row>
    <row r="48" spans="1:24" x14ac:dyDescent="0.3">
      <c r="A48" s="24" t="s">
        <v>122</v>
      </c>
      <c r="B48" s="24" t="s">
        <v>28</v>
      </c>
      <c r="C48" s="24" t="s">
        <v>123</v>
      </c>
      <c r="D48" s="24" t="s">
        <v>18</v>
      </c>
      <c r="E48" s="24" t="s">
        <v>19</v>
      </c>
      <c r="F48" s="24" t="s">
        <v>1117</v>
      </c>
      <c r="G48" s="1">
        <v>44435</v>
      </c>
      <c r="H48">
        <v>8</v>
      </c>
      <c r="I48" t="str">
        <f t="shared" si="0"/>
        <v>agost</v>
      </c>
      <c r="J48">
        <v>778371751</v>
      </c>
      <c r="K48" s="1">
        <v>44442</v>
      </c>
      <c r="L48">
        <v>7</v>
      </c>
      <c r="M48">
        <v>6353</v>
      </c>
      <c r="N48">
        <v>421.89</v>
      </c>
      <c r="O48">
        <v>364.69</v>
      </c>
      <c r="P48">
        <v>2680267.17</v>
      </c>
      <c r="Q48">
        <v>57.2</v>
      </c>
      <c r="R48">
        <v>2680.2671999999998</v>
      </c>
      <c r="S48">
        <v>2316875.5699999998</v>
      </c>
      <c r="T48">
        <v>2316.8755999999998</v>
      </c>
      <c r="U48">
        <v>363391.6</v>
      </c>
      <c r="V48">
        <v>0.86441963544999867</v>
      </c>
      <c r="W48">
        <v>363.39159999999998</v>
      </c>
      <c r="X48">
        <v>2021</v>
      </c>
    </row>
    <row r="49" spans="1:24" x14ac:dyDescent="0.3">
      <c r="A49" s="24" t="s">
        <v>124</v>
      </c>
      <c r="B49" s="24" t="s">
        <v>24</v>
      </c>
      <c r="C49" s="24" t="s">
        <v>125</v>
      </c>
      <c r="D49" s="24" t="s">
        <v>50</v>
      </c>
      <c r="E49" s="24" t="s">
        <v>15</v>
      </c>
      <c r="F49" s="24" t="s">
        <v>1120</v>
      </c>
      <c r="G49" s="1">
        <v>44393</v>
      </c>
      <c r="H49">
        <v>7</v>
      </c>
      <c r="I49" t="str">
        <f t="shared" si="0"/>
        <v>juliol</v>
      </c>
      <c r="J49">
        <v>233567035</v>
      </c>
      <c r="K49" s="1">
        <v>44425</v>
      </c>
      <c r="L49">
        <v>32</v>
      </c>
      <c r="M49">
        <v>6531</v>
      </c>
      <c r="N49">
        <v>154.06</v>
      </c>
      <c r="O49">
        <v>90.93</v>
      </c>
      <c r="P49">
        <v>1006165.86</v>
      </c>
      <c r="Q49">
        <v>63.13</v>
      </c>
      <c r="R49">
        <v>1006.1659</v>
      </c>
      <c r="S49">
        <v>593863.82999999996</v>
      </c>
      <c r="T49">
        <v>593.86379999999997</v>
      </c>
      <c r="U49">
        <v>412302.03</v>
      </c>
      <c r="V49">
        <v>0.59022458782292631</v>
      </c>
      <c r="W49">
        <v>412.30200000000002</v>
      </c>
      <c r="X49">
        <v>2021</v>
      </c>
    </row>
    <row r="50" spans="1:24" x14ac:dyDescent="0.3">
      <c r="A50" s="24" t="s">
        <v>126</v>
      </c>
      <c r="B50" s="24" t="s">
        <v>24</v>
      </c>
      <c r="C50" s="24" t="s">
        <v>125</v>
      </c>
      <c r="D50" s="24" t="s">
        <v>33</v>
      </c>
      <c r="E50" s="24" t="s">
        <v>19</v>
      </c>
      <c r="F50" s="24" t="s">
        <v>1118</v>
      </c>
      <c r="G50" s="1">
        <v>44858</v>
      </c>
      <c r="H50">
        <v>10</v>
      </c>
      <c r="I50" t="str">
        <f t="shared" si="0"/>
        <v>octubre</v>
      </c>
      <c r="J50">
        <v>868652760</v>
      </c>
      <c r="K50" s="1">
        <v>44903</v>
      </c>
      <c r="L50">
        <v>45</v>
      </c>
      <c r="M50">
        <v>2510</v>
      </c>
      <c r="N50">
        <v>47.45</v>
      </c>
      <c r="O50">
        <v>31.79</v>
      </c>
      <c r="P50">
        <v>119099.5</v>
      </c>
      <c r="Q50">
        <v>15.66</v>
      </c>
      <c r="R50">
        <v>119.09950000000001</v>
      </c>
      <c r="S50">
        <v>79792.899999999994</v>
      </c>
      <c r="T50">
        <v>79.792900000000003</v>
      </c>
      <c r="U50">
        <v>39306.6</v>
      </c>
      <c r="V50">
        <v>0.66996838777660683</v>
      </c>
      <c r="W50">
        <v>39.306600000000003</v>
      </c>
      <c r="X50">
        <v>2022</v>
      </c>
    </row>
    <row r="51" spans="1:24" x14ac:dyDescent="0.3">
      <c r="A51" s="24" t="s">
        <v>127</v>
      </c>
      <c r="B51" s="24" t="s">
        <v>12</v>
      </c>
      <c r="C51" s="24" t="s">
        <v>128</v>
      </c>
      <c r="D51" s="24" t="s">
        <v>50</v>
      </c>
      <c r="E51" s="24" t="s">
        <v>15</v>
      </c>
      <c r="F51" s="24" t="s">
        <v>1119</v>
      </c>
      <c r="G51" s="1">
        <v>44188</v>
      </c>
      <c r="H51">
        <v>12</v>
      </c>
      <c r="I51" t="str">
        <f t="shared" si="0"/>
        <v>desembre</v>
      </c>
      <c r="J51">
        <v>177427756</v>
      </c>
      <c r="K51" s="1">
        <v>44227</v>
      </c>
      <c r="L51">
        <v>39</v>
      </c>
      <c r="M51">
        <v>3671</v>
      </c>
      <c r="N51">
        <v>154.06</v>
      </c>
      <c r="O51">
        <v>90.93</v>
      </c>
      <c r="P51">
        <v>565554.26</v>
      </c>
      <c r="Q51">
        <v>63.13</v>
      </c>
      <c r="R51">
        <v>565.55430000000001</v>
      </c>
      <c r="S51">
        <v>333804.03000000003</v>
      </c>
      <c r="T51">
        <v>333.80399999999997</v>
      </c>
      <c r="U51">
        <v>231750.23</v>
      </c>
      <c r="V51">
        <v>0.59022458782292619</v>
      </c>
      <c r="W51">
        <v>231.75020000000001</v>
      </c>
      <c r="X51">
        <v>2020</v>
      </c>
    </row>
    <row r="52" spans="1:24" x14ac:dyDescent="0.3">
      <c r="A52" s="24" t="s">
        <v>130</v>
      </c>
      <c r="B52" s="24" t="s">
        <v>12</v>
      </c>
      <c r="C52" s="24" t="s">
        <v>131</v>
      </c>
      <c r="D52" s="24" t="s">
        <v>70</v>
      </c>
      <c r="E52" s="24" t="s">
        <v>15</v>
      </c>
      <c r="F52" s="24" t="s">
        <v>1119</v>
      </c>
      <c r="G52" s="1">
        <v>44577</v>
      </c>
      <c r="H52">
        <v>1</v>
      </c>
      <c r="I52" t="str">
        <f t="shared" si="0"/>
        <v>gener</v>
      </c>
      <c r="J52">
        <v>442803370</v>
      </c>
      <c r="K52" s="1">
        <v>44610</v>
      </c>
      <c r="L52">
        <v>33</v>
      </c>
      <c r="M52">
        <v>4212</v>
      </c>
      <c r="N52">
        <v>109.28</v>
      </c>
      <c r="O52">
        <v>35.840000000000003</v>
      </c>
      <c r="P52">
        <v>460287.36</v>
      </c>
      <c r="Q52">
        <v>73.44</v>
      </c>
      <c r="R52">
        <v>460.28739999999999</v>
      </c>
      <c r="S52">
        <v>150958.07999999999</v>
      </c>
      <c r="T52">
        <v>150.9581</v>
      </c>
      <c r="U52">
        <v>309329.28000000003</v>
      </c>
      <c r="V52">
        <v>0.32796486090775995</v>
      </c>
      <c r="W52">
        <v>309.32929999999999</v>
      </c>
      <c r="X52">
        <v>2022</v>
      </c>
    </row>
    <row r="53" spans="1:24" x14ac:dyDescent="0.3">
      <c r="A53" s="24" t="s">
        <v>132</v>
      </c>
      <c r="B53" s="24" t="s">
        <v>60</v>
      </c>
      <c r="C53" s="24" t="s">
        <v>133</v>
      </c>
      <c r="D53" s="24" t="s">
        <v>30</v>
      </c>
      <c r="E53" s="24" t="s">
        <v>19</v>
      </c>
      <c r="F53" s="24" t="s">
        <v>1117</v>
      </c>
      <c r="G53" s="1">
        <v>44131</v>
      </c>
      <c r="H53">
        <v>10</v>
      </c>
      <c r="I53" t="str">
        <f t="shared" si="0"/>
        <v>octubre</v>
      </c>
      <c r="J53">
        <v>788564145</v>
      </c>
      <c r="K53" s="1">
        <v>44166</v>
      </c>
      <c r="L53">
        <v>35</v>
      </c>
      <c r="M53">
        <v>2509</v>
      </c>
      <c r="N53">
        <v>255.28</v>
      </c>
      <c r="O53">
        <v>159.41999999999999</v>
      </c>
      <c r="P53">
        <v>640497.52</v>
      </c>
      <c r="Q53">
        <v>95.86</v>
      </c>
      <c r="R53">
        <v>640.49749999999995</v>
      </c>
      <c r="S53">
        <v>399984.78</v>
      </c>
      <c r="T53">
        <v>399.98480000000001</v>
      </c>
      <c r="U53">
        <v>240512.74</v>
      </c>
      <c r="V53">
        <v>0.62449075524913811</v>
      </c>
      <c r="W53">
        <v>240.5127</v>
      </c>
      <c r="X53">
        <v>2020</v>
      </c>
    </row>
    <row r="54" spans="1:24" x14ac:dyDescent="0.3">
      <c r="A54" s="24" t="s">
        <v>134</v>
      </c>
      <c r="B54" s="24" t="s">
        <v>24</v>
      </c>
      <c r="C54" s="24" t="s">
        <v>135</v>
      </c>
      <c r="D54" s="24" t="s">
        <v>38</v>
      </c>
      <c r="E54" s="24" t="s">
        <v>19</v>
      </c>
      <c r="F54" s="24" t="s">
        <v>1120</v>
      </c>
      <c r="G54" s="1">
        <v>44763</v>
      </c>
      <c r="H54">
        <v>7</v>
      </c>
      <c r="I54" t="str">
        <f t="shared" si="0"/>
        <v>juliol</v>
      </c>
      <c r="J54">
        <v>386334502</v>
      </c>
      <c r="K54" s="1">
        <v>44784</v>
      </c>
      <c r="L54">
        <v>21</v>
      </c>
      <c r="M54">
        <v>3819</v>
      </c>
      <c r="N54">
        <v>437.2</v>
      </c>
      <c r="O54">
        <v>263.33</v>
      </c>
      <c r="P54">
        <v>1669666.8</v>
      </c>
      <c r="Q54">
        <v>173.87</v>
      </c>
      <c r="R54">
        <v>1669.6668</v>
      </c>
      <c r="S54">
        <v>1005657.27</v>
      </c>
      <c r="T54">
        <v>1005.6573</v>
      </c>
      <c r="U54">
        <v>664009.53</v>
      </c>
      <c r="V54">
        <v>0.60231015553522416</v>
      </c>
      <c r="W54">
        <v>664.0095</v>
      </c>
      <c r="X54">
        <v>2022</v>
      </c>
    </row>
    <row r="55" spans="1:24" x14ac:dyDescent="0.3">
      <c r="A55" s="24" t="s">
        <v>136</v>
      </c>
      <c r="B55" s="24" t="s">
        <v>12</v>
      </c>
      <c r="C55" s="24" t="s">
        <v>137</v>
      </c>
      <c r="D55" s="24" t="s">
        <v>40</v>
      </c>
      <c r="E55" s="24" t="s">
        <v>19</v>
      </c>
      <c r="F55" s="24" t="s">
        <v>1117</v>
      </c>
      <c r="G55" s="1">
        <v>44522</v>
      </c>
      <c r="H55">
        <v>11</v>
      </c>
      <c r="I55" t="str">
        <f t="shared" si="0"/>
        <v>novembre</v>
      </c>
      <c r="J55">
        <v>231475770</v>
      </c>
      <c r="K55" s="1">
        <v>44523</v>
      </c>
      <c r="L55">
        <v>1</v>
      </c>
      <c r="M55">
        <v>7679</v>
      </c>
      <c r="N55">
        <v>81.73</v>
      </c>
      <c r="O55">
        <v>56.67</v>
      </c>
      <c r="P55">
        <v>627604.67000000004</v>
      </c>
      <c r="Q55">
        <v>25.06</v>
      </c>
      <c r="R55">
        <v>627.60469999999998</v>
      </c>
      <c r="S55">
        <v>435168.93</v>
      </c>
      <c r="T55">
        <v>435.16890000000001</v>
      </c>
      <c r="U55">
        <v>192435.74</v>
      </c>
      <c r="V55">
        <v>0.69338064358252771</v>
      </c>
      <c r="W55">
        <v>192.4357</v>
      </c>
      <c r="X55">
        <v>2021</v>
      </c>
    </row>
    <row r="56" spans="1:24" x14ac:dyDescent="0.3">
      <c r="A56" s="24" t="s">
        <v>138</v>
      </c>
      <c r="B56" s="24" t="s">
        <v>60</v>
      </c>
      <c r="C56" s="24" t="s">
        <v>139</v>
      </c>
      <c r="D56" s="24" t="s">
        <v>80</v>
      </c>
      <c r="E56" s="24" t="s">
        <v>19</v>
      </c>
      <c r="F56" s="24" t="s">
        <v>1120</v>
      </c>
      <c r="G56" s="1">
        <v>44214</v>
      </c>
      <c r="H56">
        <v>1</v>
      </c>
      <c r="I56" t="str">
        <f t="shared" si="0"/>
        <v>gener</v>
      </c>
      <c r="J56">
        <v>489661777</v>
      </c>
      <c r="K56" s="1">
        <v>44238</v>
      </c>
      <c r="L56">
        <v>24</v>
      </c>
      <c r="M56">
        <v>656</v>
      </c>
      <c r="N56">
        <v>668.27</v>
      </c>
      <c r="O56">
        <v>502.54</v>
      </c>
      <c r="P56">
        <v>438385.12</v>
      </c>
      <c r="Q56">
        <v>165.73</v>
      </c>
      <c r="R56">
        <v>438.38510000000002</v>
      </c>
      <c r="S56">
        <v>329666.24</v>
      </c>
      <c r="T56">
        <v>329.6662</v>
      </c>
      <c r="U56">
        <v>108718.88</v>
      </c>
      <c r="V56">
        <v>0.75200143654510909</v>
      </c>
      <c r="W56">
        <v>108.7189</v>
      </c>
      <c r="X56">
        <v>2021</v>
      </c>
    </row>
    <row r="57" spans="1:24" x14ac:dyDescent="0.3">
      <c r="A57" s="24" t="s">
        <v>140</v>
      </c>
      <c r="B57" s="24" t="s">
        <v>24</v>
      </c>
      <c r="C57" s="24" t="s">
        <v>141</v>
      </c>
      <c r="D57" s="24" t="s">
        <v>40</v>
      </c>
      <c r="E57" s="24" t="s">
        <v>15</v>
      </c>
      <c r="F57" s="24" t="s">
        <v>1119</v>
      </c>
      <c r="G57" s="1">
        <v>44791</v>
      </c>
      <c r="H57">
        <v>8</v>
      </c>
      <c r="I57" t="str">
        <f t="shared" si="0"/>
        <v>agost</v>
      </c>
      <c r="J57">
        <v>946878850</v>
      </c>
      <c r="K57" s="1">
        <v>44839</v>
      </c>
      <c r="L57">
        <v>48</v>
      </c>
      <c r="M57">
        <v>1348</v>
      </c>
      <c r="N57">
        <v>81.73</v>
      </c>
      <c r="O57">
        <v>56.67</v>
      </c>
      <c r="P57">
        <v>110172.04</v>
      </c>
      <c r="Q57">
        <v>25.06</v>
      </c>
      <c r="R57">
        <v>110.172</v>
      </c>
      <c r="S57">
        <v>76391.16</v>
      </c>
      <c r="T57">
        <v>76.391199999999998</v>
      </c>
      <c r="U57">
        <v>33780.879999999997</v>
      </c>
      <c r="V57">
        <v>0.69338064358252782</v>
      </c>
      <c r="W57">
        <v>33.780900000000003</v>
      </c>
      <c r="X57">
        <v>2022</v>
      </c>
    </row>
    <row r="58" spans="1:24" x14ac:dyDescent="0.3">
      <c r="A58" s="24" t="s">
        <v>143</v>
      </c>
      <c r="B58" s="24" t="s">
        <v>24</v>
      </c>
      <c r="C58" s="24" t="s">
        <v>144</v>
      </c>
      <c r="D58" s="24" t="s">
        <v>50</v>
      </c>
      <c r="E58" s="24" t="s">
        <v>15</v>
      </c>
      <c r="F58" s="24" t="s">
        <v>1120</v>
      </c>
      <c r="G58" s="1">
        <v>44795</v>
      </c>
      <c r="H58">
        <v>8</v>
      </c>
      <c r="I58" t="str">
        <f t="shared" si="0"/>
        <v>agost</v>
      </c>
      <c r="J58">
        <v>603914010</v>
      </c>
      <c r="K58" s="1">
        <v>44805</v>
      </c>
      <c r="L58">
        <v>10</v>
      </c>
      <c r="M58">
        <v>431</v>
      </c>
      <c r="N58">
        <v>154.06</v>
      </c>
      <c r="O58">
        <v>90.93</v>
      </c>
      <c r="P58">
        <v>66399.86</v>
      </c>
      <c r="Q58">
        <v>63.13</v>
      </c>
      <c r="R58">
        <v>66.399900000000002</v>
      </c>
      <c r="S58">
        <v>39190.83</v>
      </c>
      <c r="T58">
        <v>39.190800000000003</v>
      </c>
      <c r="U58">
        <v>27209.03</v>
      </c>
      <c r="V58">
        <v>0.59022458782292608</v>
      </c>
      <c r="W58">
        <v>27.209</v>
      </c>
      <c r="X58">
        <v>2022</v>
      </c>
    </row>
    <row r="59" spans="1:24" x14ac:dyDescent="0.3">
      <c r="A59" s="24" t="s">
        <v>145</v>
      </c>
      <c r="B59" s="24" t="s">
        <v>24</v>
      </c>
      <c r="C59" s="24" t="s">
        <v>146</v>
      </c>
      <c r="D59" s="24" t="s">
        <v>26</v>
      </c>
      <c r="E59" s="24" t="s">
        <v>15</v>
      </c>
      <c r="F59" s="24" t="s">
        <v>1117</v>
      </c>
      <c r="G59" s="1">
        <v>44251</v>
      </c>
      <c r="H59">
        <v>2</v>
      </c>
      <c r="I59" t="str">
        <f t="shared" si="0"/>
        <v>febrer</v>
      </c>
      <c r="J59">
        <v>627267253</v>
      </c>
      <c r="K59" s="1">
        <v>44263</v>
      </c>
      <c r="L59">
        <v>12</v>
      </c>
      <c r="M59">
        <v>1174</v>
      </c>
      <c r="N59">
        <v>9.33</v>
      </c>
      <c r="O59">
        <v>6.92</v>
      </c>
      <c r="P59">
        <v>10953.42</v>
      </c>
      <c r="Q59">
        <v>2.41</v>
      </c>
      <c r="R59">
        <v>10.9534</v>
      </c>
      <c r="S59">
        <v>8124.08</v>
      </c>
      <c r="T59">
        <v>8.1241000000000003</v>
      </c>
      <c r="U59">
        <v>2829.34</v>
      </c>
      <c r="V59">
        <v>0.74169346195069663</v>
      </c>
      <c r="W59">
        <v>2.8292999999999999</v>
      </c>
      <c r="X59">
        <v>2021</v>
      </c>
    </row>
    <row r="60" spans="1:24" x14ac:dyDescent="0.3">
      <c r="A60" s="24" t="s">
        <v>147</v>
      </c>
      <c r="B60" s="24" t="s">
        <v>24</v>
      </c>
      <c r="C60" s="24" t="s">
        <v>46</v>
      </c>
      <c r="D60" s="24" t="s">
        <v>30</v>
      </c>
      <c r="E60" s="24" t="s">
        <v>19</v>
      </c>
      <c r="F60" s="24" t="s">
        <v>1118</v>
      </c>
      <c r="G60" s="1">
        <v>44652</v>
      </c>
      <c r="H60">
        <v>4</v>
      </c>
      <c r="I60" t="str">
        <f t="shared" si="0"/>
        <v>abril</v>
      </c>
      <c r="J60">
        <v>696721875</v>
      </c>
      <c r="K60" s="1">
        <v>44693</v>
      </c>
      <c r="L60">
        <v>41</v>
      </c>
      <c r="M60">
        <v>4340</v>
      </c>
      <c r="N60">
        <v>255.28</v>
      </c>
      <c r="O60">
        <v>159.41999999999999</v>
      </c>
      <c r="P60">
        <v>1107915.2</v>
      </c>
      <c r="Q60">
        <v>95.86</v>
      </c>
      <c r="R60">
        <v>1107.9151999999999</v>
      </c>
      <c r="S60">
        <v>691882.8</v>
      </c>
      <c r="T60">
        <v>691.88279999999997</v>
      </c>
      <c r="U60">
        <v>416032.4</v>
      </c>
      <c r="V60">
        <v>0.62449075524913822</v>
      </c>
      <c r="W60">
        <v>416.0324</v>
      </c>
      <c r="X60">
        <v>2022</v>
      </c>
    </row>
    <row r="61" spans="1:24" x14ac:dyDescent="0.3">
      <c r="A61" s="24" t="s">
        <v>148</v>
      </c>
      <c r="B61" s="24" t="s">
        <v>60</v>
      </c>
      <c r="C61" s="24" t="s">
        <v>133</v>
      </c>
      <c r="D61" s="24" t="s">
        <v>40</v>
      </c>
      <c r="E61" s="24" t="s">
        <v>15</v>
      </c>
      <c r="F61" s="24" t="s">
        <v>1119</v>
      </c>
      <c r="G61" s="1">
        <v>44030</v>
      </c>
      <c r="H61">
        <v>7</v>
      </c>
      <c r="I61" t="str">
        <f t="shared" si="0"/>
        <v>juliol</v>
      </c>
      <c r="J61">
        <v>949826705</v>
      </c>
      <c r="K61" s="1">
        <v>44080</v>
      </c>
      <c r="L61">
        <v>50</v>
      </c>
      <c r="M61">
        <v>3684</v>
      </c>
      <c r="N61">
        <v>81.73</v>
      </c>
      <c r="O61">
        <v>56.67</v>
      </c>
      <c r="P61">
        <v>301093.32</v>
      </c>
      <c r="Q61">
        <v>25.06</v>
      </c>
      <c r="R61">
        <v>301.0933</v>
      </c>
      <c r="S61">
        <v>208772.28</v>
      </c>
      <c r="T61">
        <v>208.7723</v>
      </c>
      <c r="U61">
        <v>92321.04</v>
      </c>
      <c r="V61">
        <v>0.69338064358252782</v>
      </c>
      <c r="W61">
        <v>92.320999999999998</v>
      </c>
      <c r="X61">
        <v>2020</v>
      </c>
    </row>
    <row r="62" spans="1:24" x14ac:dyDescent="0.3">
      <c r="A62" s="24" t="s">
        <v>149</v>
      </c>
      <c r="B62" s="24" t="s">
        <v>12</v>
      </c>
      <c r="C62" s="24" t="s">
        <v>150</v>
      </c>
      <c r="D62" s="24" t="s">
        <v>40</v>
      </c>
      <c r="E62" s="24" t="s">
        <v>15</v>
      </c>
      <c r="F62" s="24" t="s">
        <v>1119</v>
      </c>
      <c r="G62" s="1">
        <v>44742</v>
      </c>
      <c r="H62">
        <v>6</v>
      </c>
      <c r="I62" t="str">
        <f t="shared" si="0"/>
        <v>juny</v>
      </c>
      <c r="J62">
        <v>244443070</v>
      </c>
      <c r="K62" s="1">
        <v>44745</v>
      </c>
      <c r="L62">
        <v>3</v>
      </c>
      <c r="M62">
        <v>4991</v>
      </c>
      <c r="N62">
        <v>81.73</v>
      </c>
      <c r="O62">
        <v>56.67</v>
      </c>
      <c r="P62">
        <v>407914.43</v>
      </c>
      <c r="Q62">
        <v>25.06</v>
      </c>
      <c r="R62">
        <v>407.9144</v>
      </c>
      <c r="S62">
        <v>282839.96999999997</v>
      </c>
      <c r="T62">
        <v>282.83999999999997</v>
      </c>
      <c r="U62">
        <v>125074.46</v>
      </c>
      <c r="V62">
        <v>0.69338064358252804</v>
      </c>
      <c r="W62">
        <v>125.0745</v>
      </c>
      <c r="X62">
        <v>2022</v>
      </c>
    </row>
    <row r="63" spans="1:24" x14ac:dyDescent="0.3">
      <c r="A63" s="24" t="s">
        <v>151</v>
      </c>
      <c r="B63" s="24" t="s">
        <v>12</v>
      </c>
      <c r="C63" s="24" t="s">
        <v>79</v>
      </c>
      <c r="D63" s="24" t="s">
        <v>80</v>
      </c>
      <c r="E63" s="24" t="s">
        <v>15</v>
      </c>
      <c r="F63" s="24" t="s">
        <v>1118</v>
      </c>
      <c r="G63" s="1">
        <v>44590</v>
      </c>
      <c r="H63">
        <v>1</v>
      </c>
      <c r="I63" t="str">
        <f t="shared" si="0"/>
        <v>gener</v>
      </c>
      <c r="J63">
        <v>208744800</v>
      </c>
      <c r="K63" s="1">
        <v>44595</v>
      </c>
      <c r="L63">
        <v>5</v>
      </c>
      <c r="M63">
        <v>1080</v>
      </c>
      <c r="N63">
        <v>668.27</v>
      </c>
      <c r="O63">
        <v>502.54</v>
      </c>
      <c r="P63">
        <v>721731.6</v>
      </c>
      <c r="Q63">
        <v>165.73</v>
      </c>
      <c r="R63">
        <v>721.73159999999996</v>
      </c>
      <c r="S63">
        <v>542743.19999999995</v>
      </c>
      <c r="T63">
        <v>542.7432</v>
      </c>
      <c r="U63">
        <v>178988.4</v>
      </c>
      <c r="V63">
        <v>0.7520014365451092</v>
      </c>
      <c r="W63">
        <v>178.98840000000001</v>
      </c>
      <c r="X63">
        <v>2022</v>
      </c>
    </row>
    <row r="64" spans="1:24" x14ac:dyDescent="0.3">
      <c r="A64" s="24" t="s">
        <v>152</v>
      </c>
      <c r="B64" s="24" t="s">
        <v>21</v>
      </c>
      <c r="C64" s="24" t="s">
        <v>41</v>
      </c>
      <c r="D64" s="24" t="s">
        <v>18</v>
      </c>
      <c r="E64" s="24" t="s">
        <v>15</v>
      </c>
      <c r="F64" s="24" t="s">
        <v>1117</v>
      </c>
      <c r="G64" s="1">
        <v>44660</v>
      </c>
      <c r="H64">
        <v>4</v>
      </c>
      <c r="I64" t="str">
        <f t="shared" si="0"/>
        <v>abril</v>
      </c>
      <c r="J64">
        <v>291218221</v>
      </c>
      <c r="K64" s="1">
        <v>44683</v>
      </c>
      <c r="L64">
        <v>23</v>
      </c>
      <c r="M64">
        <v>6798</v>
      </c>
      <c r="N64">
        <v>421.89</v>
      </c>
      <c r="O64">
        <v>364.69</v>
      </c>
      <c r="P64">
        <v>2868008.22</v>
      </c>
      <c r="Q64">
        <v>57.2</v>
      </c>
      <c r="R64">
        <v>2868.0082000000002</v>
      </c>
      <c r="S64">
        <v>2479162.62</v>
      </c>
      <c r="T64">
        <v>2479.1626000000001</v>
      </c>
      <c r="U64">
        <v>388845.6</v>
      </c>
      <c r="V64">
        <v>0.86441963544999889</v>
      </c>
      <c r="W64">
        <v>388.84559999999999</v>
      </c>
      <c r="X64">
        <v>2022</v>
      </c>
    </row>
    <row r="65" spans="1:24" x14ac:dyDescent="0.3">
      <c r="A65" s="24" t="s">
        <v>153</v>
      </c>
      <c r="B65" s="24" t="s">
        <v>24</v>
      </c>
      <c r="C65" s="24" t="s">
        <v>77</v>
      </c>
      <c r="D65" s="24" t="s">
        <v>80</v>
      </c>
      <c r="E65" s="24" t="s">
        <v>15</v>
      </c>
      <c r="F65" s="24" t="s">
        <v>1120</v>
      </c>
      <c r="G65" s="1">
        <v>44614</v>
      </c>
      <c r="H65">
        <v>2</v>
      </c>
      <c r="I65" t="str">
        <f t="shared" si="0"/>
        <v>febrer</v>
      </c>
      <c r="J65">
        <v>910662162</v>
      </c>
      <c r="K65" s="1">
        <v>44625</v>
      </c>
      <c r="L65">
        <v>11</v>
      </c>
      <c r="M65">
        <v>4025</v>
      </c>
      <c r="N65">
        <v>668.27</v>
      </c>
      <c r="O65">
        <v>502.54</v>
      </c>
      <c r="P65">
        <v>2689786.75</v>
      </c>
      <c r="Q65">
        <v>165.73</v>
      </c>
      <c r="R65">
        <v>2689.7867999999999</v>
      </c>
      <c r="S65">
        <v>2022723.5</v>
      </c>
      <c r="T65">
        <v>2022.7235000000001</v>
      </c>
      <c r="U65">
        <v>667063.25</v>
      </c>
      <c r="V65">
        <v>0.75200143654510898</v>
      </c>
      <c r="W65">
        <v>667.06330000000003</v>
      </c>
      <c r="X65">
        <v>2022</v>
      </c>
    </row>
    <row r="66" spans="1:24" x14ac:dyDescent="0.3">
      <c r="A66" s="24" t="s">
        <v>154</v>
      </c>
      <c r="B66" s="24" t="s">
        <v>60</v>
      </c>
      <c r="C66" s="24" t="s">
        <v>155</v>
      </c>
      <c r="D66" s="24" t="s">
        <v>42</v>
      </c>
      <c r="E66" s="24" t="s">
        <v>19</v>
      </c>
      <c r="F66" s="24" t="s">
        <v>1120</v>
      </c>
      <c r="G66" s="1">
        <v>44264</v>
      </c>
      <c r="H66">
        <v>3</v>
      </c>
      <c r="I66" t="str">
        <f t="shared" ref="I66:I129" si="1">TEXT(DATE(2020, H66, 1), "mmmm")</f>
        <v>març</v>
      </c>
      <c r="J66">
        <v>306187951</v>
      </c>
      <c r="K66" s="1">
        <v>44303</v>
      </c>
      <c r="L66">
        <v>39</v>
      </c>
      <c r="M66">
        <v>6674</v>
      </c>
      <c r="N66">
        <v>651.21</v>
      </c>
      <c r="O66">
        <v>524.96</v>
      </c>
      <c r="P66">
        <v>4346175.54</v>
      </c>
      <c r="Q66">
        <v>126.25</v>
      </c>
      <c r="R66">
        <v>4346.1755000000003</v>
      </c>
      <c r="S66">
        <v>3503583.04</v>
      </c>
      <c r="T66">
        <v>3503.5830000000001</v>
      </c>
      <c r="U66">
        <v>842592.5</v>
      </c>
      <c r="V66">
        <v>0.80613012699436426</v>
      </c>
      <c r="W66">
        <v>842.59249999999997</v>
      </c>
      <c r="X66">
        <v>2021</v>
      </c>
    </row>
    <row r="67" spans="1:24" x14ac:dyDescent="0.3">
      <c r="A67" s="24" t="s">
        <v>156</v>
      </c>
      <c r="B67" s="24" t="s">
        <v>60</v>
      </c>
      <c r="C67" s="24" t="s">
        <v>157</v>
      </c>
      <c r="D67" s="24" t="s">
        <v>26</v>
      </c>
      <c r="E67" s="24" t="s">
        <v>15</v>
      </c>
      <c r="F67" s="24" t="s">
        <v>1118</v>
      </c>
      <c r="G67" s="1">
        <v>44090</v>
      </c>
      <c r="H67">
        <v>9</v>
      </c>
      <c r="I67" t="str">
        <f t="shared" si="1"/>
        <v>setembre</v>
      </c>
      <c r="J67">
        <v>387219417</v>
      </c>
      <c r="K67" s="1">
        <v>44101</v>
      </c>
      <c r="L67">
        <v>11</v>
      </c>
      <c r="M67">
        <v>5685</v>
      </c>
      <c r="N67">
        <v>9.33</v>
      </c>
      <c r="O67">
        <v>6.92</v>
      </c>
      <c r="P67">
        <v>53041.05</v>
      </c>
      <c r="Q67">
        <v>2.41</v>
      </c>
      <c r="R67">
        <v>53.0411</v>
      </c>
      <c r="S67">
        <v>39340.199999999997</v>
      </c>
      <c r="T67">
        <v>39.340200000000003</v>
      </c>
      <c r="U67">
        <v>13700.85</v>
      </c>
      <c r="V67">
        <v>0.74169346195069652</v>
      </c>
      <c r="W67">
        <v>13.700900000000001</v>
      </c>
      <c r="X67">
        <v>2020</v>
      </c>
    </row>
    <row r="68" spans="1:24" x14ac:dyDescent="0.3">
      <c r="A68" s="24" t="s">
        <v>158</v>
      </c>
      <c r="B68" s="24" t="s">
        <v>60</v>
      </c>
      <c r="C68" s="24" t="s">
        <v>159</v>
      </c>
      <c r="D68" s="24" t="s">
        <v>50</v>
      </c>
      <c r="E68" s="24" t="s">
        <v>19</v>
      </c>
      <c r="F68" s="24" t="s">
        <v>1119</v>
      </c>
      <c r="G68" s="1">
        <v>44717</v>
      </c>
      <c r="H68">
        <v>6</v>
      </c>
      <c r="I68" t="str">
        <f t="shared" si="1"/>
        <v>juny</v>
      </c>
      <c r="J68">
        <v>883492887</v>
      </c>
      <c r="K68" s="1">
        <v>44717</v>
      </c>
      <c r="L68">
        <v>0</v>
      </c>
      <c r="M68">
        <v>4033</v>
      </c>
      <c r="N68">
        <v>154.06</v>
      </c>
      <c r="O68">
        <v>90.93</v>
      </c>
      <c r="P68">
        <v>621323.98</v>
      </c>
      <c r="Q68">
        <v>63.13</v>
      </c>
      <c r="R68">
        <v>621.32399999999996</v>
      </c>
      <c r="S68">
        <v>366720.69</v>
      </c>
      <c r="T68">
        <v>366.72070000000002</v>
      </c>
      <c r="U68">
        <v>254603.29</v>
      </c>
      <c r="V68">
        <v>0.59022458782292608</v>
      </c>
      <c r="W68">
        <v>254.60329999999999</v>
      </c>
      <c r="X68">
        <v>2022</v>
      </c>
    </row>
    <row r="69" spans="1:24" x14ac:dyDescent="0.3">
      <c r="A69" s="24" t="s">
        <v>160</v>
      </c>
      <c r="B69" s="24" t="s">
        <v>12</v>
      </c>
      <c r="C69" s="24" t="s">
        <v>161</v>
      </c>
      <c r="D69" s="24" t="s">
        <v>33</v>
      </c>
      <c r="E69" s="24" t="s">
        <v>15</v>
      </c>
      <c r="F69" s="24" t="s">
        <v>1119</v>
      </c>
      <c r="G69" s="1">
        <v>44310</v>
      </c>
      <c r="H69">
        <v>4</v>
      </c>
      <c r="I69" t="str">
        <f t="shared" si="1"/>
        <v>abril</v>
      </c>
      <c r="J69">
        <v>695057189</v>
      </c>
      <c r="K69" s="1">
        <v>44324</v>
      </c>
      <c r="L69">
        <v>14</v>
      </c>
      <c r="M69">
        <v>1723</v>
      </c>
      <c r="N69">
        <v>47.45</v>
      </c>
      <c r="O69">
        <v>31.79</v>
      </c>
      <c r="P69">
        <v>81756.350000000006</v>
      </c>
      <c r="Q69">
        <v>15.66</v>
      </c>
      <c r="R69">
        <v>81.756399999999999</v>
      </c>
      <c r="S69">
        <v>54774.17</v>
      </c>
      <c r="T69">
        <v>54.7742</v>
      </c>
      <c r="U69">
        <v>26982.18</v>
      </c>
      <c r="V69">
        <v>0.66996838777660683</v>
      </c>
      <c r="W69">
        <v>26.982199999999999</v>
      </c>
      <c r="X69">
        <v>2021</v>
      </c>
    </row>
    <row r="70" spans="1:24" x14ac:dyDescent="0.3">
      <c r="A70" s="24" t="s">
        <v>162</v>
      </c>
      <c r="B70" s="24" t="s">
        <v>21</v>
      </c>
      <c r="C70" s="24" t="s">
        <v>163</v>
      </c>
      <c r="D70" s="24" t="s">
        <v>38</v>
      </c>
      <c r="E70" s="24" t="s">
        <v>19</v>
      </c>
      <c r="F70" s="24" t="s">
        <v>1119</v>
      </c>
      <c r="G70" s="1">
        <v>44309</v>
      </c>
      <c r="H70">
        <v>4</v>
      </c>
      <c r="I70" t="str">
        <f t="shared" si="1"/>
        <v>abril</v>
      </c>
      <c r="J70">
        <v>142273652</v>
      </c>
      <c r="K70" s="1">
        <v>44332</v>
      </c>
      <c r="L70">
        <v>23</v>
      </c>
      <c r="M70">
        <v>790</v>
      </c>
      <c r="N70">
        <v>437.2</v>
      </c>
      <c r="O70">
        <v>263.33</v>
      </c>
      <c r="P70">
        <v>345388</v>
      </c>
      <c r="Q70">
        <v>173.87</v>
      </c>
      <c r="R70">
        <v>345.38799999999998</v>
      </c>
      <c r="S70">
        <v>208030.7</v>
      </c>
      <c r="T70">
        <v>208.0307</v>
      </c>
      <c r="U70">
        <v>137357.29999999999</v>
      </c>
      <c r="V70">
        <v>0.60231015553522416</v>
      </c>
      <c r="W70">
        <v>137.35730000000001</v>
      </c>
      <c r="X70">
        <v>2021</v>
      </c>
    </row>
    <row r="71" spans="1:24" x14ac:dyDescent="0.3">
      <c r="A71" s="24" t="s">
        <v>164</v>
      </c>
      <c r="B71" s="24" t="s">
        <v>12</v>
      </c>
      <c r="C71" s="24" t="s">
        <v>165</v>
      </c>
      <c r="D71" s="24" t="s">
        <v>23</v>
      </c>
      <c r="E71" s="24" t="s">
        <v>19</v>
      </c>
      <c r="F71" s="24" t="s">
        <v>1119</v>
      </c>
      <c r="G71" s="1">
        <v>44740</v>
      </c>
      <c r="H71">
        <v>6</v>
      </c>
      <c r="I71" t="str">
        <f t="shared" si="1"/>
        <v>juny</v>
      </c>
      <c r="J71">
        <v>515816104</v>
      </c>
      <c r="K71" s="1">
        <v>44779</v>
      </c>
      <c r="L71">
        <v>39</v>
      </c>
      <c r="M71">
        <v>303</v>
      </c>
      <c r="N71">
        <v>205.7</v>
      </c>
      <c r="O71">
        <v>117.11</v>
      </c>
      <c r="P71">
        <v>62327.1</v>
      </c>
      <c r="Q71">
        <v>88.59</v>
      </c>
      <c r="R71">
        <v>62.327100000000002</v>
      </c>
      <c r="S71">
        <v>35484.33</v>
      </c>
      <c r="T71">
        <v>35.484299999999998</v>
      </c>
      <c r="U71">
        <v>26842.77</v>
      </c>
      <c r="V71">
        <v>0.56932425862907143</v>
      </c>
      <c r="W71">
        <v>26.8428</v>
      </c>
      <c r="X71">
        <v>2022</v>
      </c>
    </row>
    <row r="72" spans="1:24" x14ac:dyDescent="0.3">
      <c r="A72" s="24" t="s">
        <v>166</v>
      </c>
      <c r="B72" s="24" t="s">
        <v>12</v>
      </c>
      <c r="C72" s="24" t="s">
        <v>167</v>
      </c>
      <c r="D72" s="24" t="s">
        <v>40</v>
      </c>
      <c r="E72" s="24" t="s">
        <v>15</v>
      </c>
      <c r="F72" s="24" t="s">
        <v>1119</v>
      </c>
      <c r="G72" s="1">
        <v>44726</v>
      </c>
      <c r="H72">
        <v>6</v>
      </c>
      <c r="I72" t="str">
        <f t="shared" si="1"/>
        <v>juny</v>
      </c>
      <c r="J72">
        <v>926670873</v>
      </c>
      <c r="K72" s="1">
        <v>44759</v>
      </c>
      <c r="L72">
        <v>33</v>
      </c>
      <c r="M72">
        <v>1359</v>
      </c>
      <c r="N72">
        <v>81.73</v>
      </c>
      <c r="O72">
        <v>56.67</v>
      </c>
      <c r="P72">
        <v>111071.07</v>
      </c>
      <c r="Q72">
        <v>25.06</v>
      </c>
      <c r="R72">
        <v>111.0711</v>
      </c>
      <c r="S72">
        <v>77014.53</v>
      </c>
      <c r="T72">
        <v>77.014499999999998</v>
      </c>
      <c r="U72">
        <v>34056.54</v>
      </c>
      <c r="V72">
        <v>0.69338064358252771</v>
      </c>
      <c r="W72">
        <v>34.0565</v>
      </c>
      <c r="X72">
        <v>2022</v>
      </c>
    </row>
    <row r="73" spans="1:24" x14ac:dyDescent="0.3">
      <c r="A73" s="24" t="s">
        <v>168</v>
      </c>
      <c r="B73" s="24" t="s">
        <v>12</v>
      </c>
      <c r="C73" s="24" t="s">
        <v>169</v>
      </c>
      <c r="D73" s="24" t="s">
        <v>80</v>
      </c>
      <c r="E73" s="24" t="s">
        <v>19</v>
      </c>
      <c r="F73" s="24" t="s">
        <v>1119</v>
      </c>
      <c r="G73" s="1">
        <v>44062</v>
      </c>
      <c r="H73">
        <v>8</v>
      </c>
      <c r="I73" t="str">
        <f t="shared" si="1"/>
        <v>agost</v>
      </c>
      <c r="J73">
        <v>556136786</v>
      </c>
      <c r="K73" s="1">
        <v>44079</v>
      </c>
      <c r="L73">
        <v>17</v>
      </c>
      <c r="M73">
        <v>2089</v>
      </c>
      <c r="N73">
        <v>668.27</v>
      </c>
      <c r="O73">
        <v>502.54</v>
      </c>
      <c r="P73">
        <v>1396016.03</v>
      </c>
      <c r="Q73">
        <v>165.73</v>
      </c>
      <c r="R73">
        <v>1396.0160000000001</v>
      </c>
      <c r="S73">
        <v>1049806.06</v>
      </c>
      <c r="T73">
        <v>1049.8061</v>
      </c>
      <c r="U73">
        <v>346209.97</v>
      </c>
      <c r="V73">
        <v>0.75200143654510909</v>
      </c>
      <c r="W73">
        <v>346.21</v>
      </c>
      <c r="X73">
        <v>2020</v>
      </c>
    </row>
    <row r="74" spans="1:24" x14ac:dyDescent="0.3">
      <c r="A74" s="24" t="s">
        <v>170</v>
      </c>
      <c r="B74" s="24" t="s">
        <v>24</v>
      </c>
      <c r="C74" s="24" t="s">
        <v>93</v>
      </c>
      <c r="D74" s="24" t="s">
        <v>30</v>
      </c>
      <c r="E74" s="24" t="s">
        <v>19</v>
      </c>
      <c r="F74" s="24" t="s">
        <v>1119</v>
      </c>
      <c r="G74" s="1">
        <v>44779</v>
      </c>
      <c r="H74">
        <v>8</v>
      </c>
      <c r="I74" t="str">
        <f t="shared" si="1"/>
        <v>agost</v>
      </c>
      <c r="J74">
        <v>905825173</v>
      </c>
      <c r="K74" s="1">
        <v>44795</v>
      </c>
      <c r="L74">
        <v>16</v>
      </c>
      <c r="M74">
        <v>2653</v>
      </c>
      <c r="N74">
        <v>255.28</v>
      </c>
      <c r="O74">
        <v>159.41999999999999</v>
      </c>
      <c r="P74">
        <v>677257.84</v>
      </c>
      <c r="Q74">
        <v>95.86</v>
      </c>
      <c r="R74">
        <v>677.25779999999997</v>
      </c>
      <c r="S74">
        <v>422941.26</v>
      </c>
      <c r="T74">
        <v>422.94130000000001</v>
      </c>
      <c r="U74">
        <v>254316.58</v>
      </c>
      <c r="V74">
        <v>0.62449075524913811</v>
      </c>
      <c r="W74">
        <v>254.31659999999999</v>
      </c>
      <c r="X74">
        <v>2022</v>
      </c>
    </row>
    <row r="75" spans="1:24" x14ac:dyDescent="0.3">
      <c r="A75" s="24" t="s">
        <v>171</v>
      </c>
      <c r="B75" s="24" t="s">
        <v>12</v>
      </c>
      <c r="C75" s="24" t="s">
        <v>17</v>
      </c>
      <c r="D75" s="24" t="s">
        <v>42</v>
      </c>
      <c r="E75" s="24" t="s">
        <v>19</v>
      </c>
      <c r="F75" s="24" t="s">
        <v>1117</v>
      </c>
      <c r="G75" s="1">
        <v>44354</v>
      </c>
      <c r="H75">
        <v>6</v>
      </c>
      <c r="I75" t="str">
        <f t="shared" si="1"/>
        <v>juny</v>
      </c>
      <c r="J75">
        <v>847659862</v>
      </c>
      <c r="K75" s="1">
        <v>44399</v>
      </c>
      <c r="L75">
        <v>45</v>
      </c>
      <c r="M75">
        <v>245</v>
      </c>
      <c r="N75">
        <v>651.21</v>
      </c>
      <c r="O75">
        <v>524.96</v>
      </c>
      <c r="P75">
        <v>159546.45000000001</v>
      </c>
      <c r="Q75">
        <v>126.25</v>
      </c>
      <c r="R75">
        <v>159.54650000000001</v>
      </c>
      <c r="S75">
        <v>128615.2</v>
      </c>
      <c r="T75">
        <v>128.61519999999999</v>
      </c>
      <c r="U75">
        <v>30931.25</v>
      </c>
      <c r="V75">
        <v>0.80613012699436437</v>
      </c>
      <c r="W75">
        <v>30.9312</v>
      </c>
      <c r="X75">
        <v>2021</v>
      </c>
    </row>
    <row r="76" spans="1:24" x14ac:dyDescent="0.3">
      <c r="A76" s="24" t="s">
        <v>172</v>
      </c>
      <c r="B76" s="24" t="s">
        <v>12</v>
      </c>
      <c r="C76" s="24" t="s">
        <v>167</v>
      </c>
      <c r="D76" s="24" t="s">
        <v>18</v>
      </c>
      <c r="E76" s="24" t="s">
        <v>15</v>
      </c>
      <c r="F76" s="24" t="s">
        <v>1119</v>
      </c>
      <c r="G76" s="1">
        <v>44587</v>
      </c>
      <c r="H76">
        <v>1</v>
      </c>
      <c r="I76" t="str">
        <f t="shared" si="1"/>
        <v>gener</v>
      </c>
      <c r="J76">
        <v>673877179</v>
      </c>
      <c r="K76" s="1">
        <v>44613</v>
      </c>
      <c r="L76">
        <v>26</v>
      </c>
      <c r="M76">
        <v>4087</v>
      </c>
      <c r="N76">
        <v>421.89</v>
      </c>
      <c r="O76">
        <v>364.69</v>
      </c>
      <c r="P76">
        <v>1724264.43</v>
      </c>
      <c r="Q76">
        <v>57.2</v>
      </c>
      <c r="R76">
        <v>1724.2644</v>
      </c>
      <c r="S76">
        <v>1490488.03</v>
      </c>
      <c r="T76">
        <v>1490.4880000000001</v>
      </c>
      <c r="U76">
        <v>233776.4</v>
      </c>
      <c r="V76">
        <v>0.86441963544999878</v>
      </c>
      <c r="W76">
        <v>233.7764</v>
      </c>
      <c r="X76">
        <v>2022</v>
      </c>
    </row>
    <row r="77" spans="1:24" x14ac:dyDescent="0.3">
      <c r="A77" s="24" t="s">
        <v>173</v>
      </c>
      <c r="B77" s="24" t="s">
        <v>24</v>
      </c>
      <c r="C77" s="24" t="s">
        <v>174</v>
      </c>
      <c r="D77" s="24" t="s">
        <v>30</v>
      </c>
      <c r="E77" s="24" t="s">
        <v>19</v>
      </c>
      <c r="F77" s="24" t="s">
        <v>1119</v>
      </c>
      <c r="G77" s="1">
        <v>44818</v>
      </c>
      <c r="H77">
        <v>9</v>
      </c>
      <c r="I77" t="str">
        <f t="shared" si="1"/>
        <v>setembre</v>
      </c>
      <c r="J77">
        <v>747025954</v>
      </c>
      <c r="K77" s="1">
        <v>44846</v>
      </c>
      <c r="L77">
        <v>28</v>
      </c>
      <c r="M77">
        <v>435</v>
      </c>
      <c r="N77">
        <v>255.28</v>
      </c>
      <c r="O77">
        <v>159.41999999999999</v>
      </c>
      <c r="P77">
        <v>111046.8</v>
      </c>
      <c r="Q77">
        <v>95.86</v>
      </c>
      <c r="R77">
        <v>111.0468</v>
      </c>
      <c r="S77">
        <v>69347.7</v>
      </c>
      <c r="T77">
        <v>69.347700000000003</v>
      </c>
      <c r="U77">
        <v>41699.1</v>
      </c>
      <c r="V77">
        <v>0.62449075524913822</v>
      </c>
      <c r="W77">
        <v>41.699100000000001</v>
      </c>
      <c r="X77">
        <v>2022</v>
      </c>
    </row>
    <row r="78" spans="1:24" x14ac:dyDescent="0.3">
      <c r="A78" s="24" t="s">
        <v>175</v>
      </c>
      <c r="B78" s="24" t="s">
        <v>12</v>
      </c>
      <c r="C78" s="24" t="s">
        <v>129</v>
      </c>
      <c r="D78" s="24" t="s">
        <v>38</v>
      </c>
      <c r="E78" s="24" t="s">
        <v>19</v>
      </c>
      <c r="F78" s="24" t="s">
        <v>1120</v>
      </c>
      <c r="G78" s="1">
        <v>44531</v>
      </c>
      <c r="H78">
        <v>12</v>
      </c>
      <c r="I78" t="str">
        <f t="shared" si="1"/>
        <v>desembre</v>
      </c>
      <c r="J78">
        <v>149967515</v>
      </c>
      <c r="K78" s="1">
        <v>44557</v>
      </c>
      <c r="L78">
        <v>26</v>
      </c>
      <c r="M78">
        <v>7575</v>
      </c>
      <c r="N78">
        <v>437.2</v>
      </c>
      <c r="O78">
        <v>263.33</v>
      </c>
      <c r="P78">
        <v>3311790</v>
      </c>
      <c r="Q78">
        <v>173.87</v>
      </c>
      <c r="R78">
        <v>3311.79</v>
      </c>
      <c r="S78">
        <v>1994724.75</v>
      </c>
      <c r="T78">
        <v>1994.7247</v>
      </c>
      <c r="U78">
        <v>1317065.25</v>
      </c>
      <c r="V78">
        <v>0.60231015553522416</v>
      </c>
      <c r="W78">
        <v>1317.0653</v>
      </c>
      <c r="X78">
        <v>2021</v>
      </c>
    </row>
    <row r="79" spans="1:24" x14ac:dyDescent="0.3">
      <c r="A79" s="24" t="s">
        <v>176</v>
      </c>
      <c r="B79" s="24" t="s">
        <v>24</v>
      </c>
      <c r="C79" s="24" t="s">
        <v>177</v>
      </c>
      <c r="D79" s="24" t="s">
        <v>40</v>
      </c>
      <c r="E79" s="24" t="s">
        <v>15</v>
      </c>
      <c r="F79" s="24" t="s">
        <v>1117</v>
      </c>
      <c r="G79" s="1">
        <v>43878</v>
      </c>
      <c r="H79">
        <v>2</v>
      </c>
      <c r="I79" t="str">
        <f t="shared" si="1"/>
        <v>febrer</v>
      </c>
      <c r="J79">
        <v>735875689</v>
      </c>
      <c r="K79" s="1">
        <v>43915</v>
      </c>
      <c r="L79">
        <v>37</v>
      </c>
      <c r="M79">
        <v>824</v>
      </c>
      <c r="N79">
        <v>81.73</v>
      </c>
      <c r="O79">
        <v>56.67</v>
      </c>
      <c r="P79">
        <v>67345.52</v>
      </c>
      <c r="Q79">
        <v>25.06</v>
      </c>
      <c r="R79">
        <v>67.345500000000001</v>
      </c>
      <c r="S79">
        <v>46696.08</v>
      </c>
      <c r="T79">
        <v>46.696100000000001</v>
      </c>
      <c r="U79">
        <v>20649.439999999999</v>
      </c>
      <c r="V79">
        <v>0.69338064358252782</v>
      </c>
      <c r="W79">
        <v>20.6494</v>
      </c>
      <c r="X79">
        <v>2020</v>
      </c>
    </row>
    <row r="80" spans="1:24" x14ac:dyDescent="0.3">
      <c r="A80" s="24" t="s">
        <v>178</v>
      </c>
      <c r="B80" s="24" t="s">
        <v>12</v>
      </c>
      <c r="C80" s="24" t="s">
        <v>179</v>
      </c>
      <c r="D80" s="24" t="s">
        <v>42</v>
      </c>
      <c r="E80" s="24" t="s">
        <v>19</v>
      </c>
      <c r="F80" s="24" t="s">
        <v>1117</v>
      </c>
      <c r="G80" s="1">
        <v>44205</v>
      </c>
      <c r="H80">
        <v>1</v>
      </c>
      <c r="I80" t="str">
        <f t="shared" si="1"/>
        <v>gener</v>
      </c>
      <c r="J80">
        <v>378236806</v>
      </c>
      <c r="K80" s="1">
        <v>44245</v>
      </c>
      <c r="L80">
        <v>40</v>
      </c>
      <c r="M80">
        <v>7531</v>
      </c>
      <c r="N80">
        <v>651.21</v>
      </c>
      <c r="O80">
        <v>524.96</v>
      </c>
      <c r="P80">
        <v>4904262.51</v>
      </c>
      <c r="Q80">
        <v>126.25</v>
      </c>
      <c r="R80">
        <v>4904.2624999999998</v>
      </c>
      <c r="S80">
        <v>3953473.76</v>
      </c>
      <c r="T80">
        <v>3953.4738000000002</v>
      </c>
      <c r="U80">
        <v>950788.75</v>
      </c>
      <c r="V80">
        <v>0.80613012699436437</v>
      </c>
      <c r="W80">
        <v>950.78880000000004</v>
      </c>
      <c r="X80">
        <v>2021</v>
      </c>
    </row>
    <row r="81" spans="1:24" x14ac:dyDescent="0.3">
      <c r="A81" s="24" t="s">
        <v>180</v>
      </c>
      <c r="B81" s="24" t="s">
        <v>12</v>
      </c>
      <c r="C81" s="24" t="s">
        <v>169</v>
      </c>
      <c r="D81" s="24" t="s">
        <v>38</v>
      </c>
      <c r="E81" s="24" t="s">
        <v>15</v>
      </c>
      <c r="F81" s="24" t="s">
        <v>1118</v>
      </c>
      <c r="G81" s="1">
        <v>44392</v>
      </c>
      <c r="H81">
        <v>7</v>
      </c>
      <c r="I81" t="str">
        <f t="shared" si="1"/>
        <v>juliol</v>
      </c>
      <c r="J81">
        <v>620849692</v>
      </c>
      <c r="K81" s="1">
        <v>44395</v>
      </c>
      <c r="L81">
        <v>3</v>
      </c>
      <c r="M81">
        <v>2075</v>
      </c>
      <c r="N81">
        <v>437.2</v>
      </c>
      <c r="O81">
        <v>263.33</v>
      </c>
      <c r="P81">
        <v>907190</v>
      </c>
      <c r="Q81">
        <v>173.87</v>
      </c>
      <c r="R81">
        <v>907.19</v>
      </c>
      <c r="S81">
        <v>546409.75</v>
      </c>
      <c r="T81">
        <v>546.40980000000002</v>
      </c>
      <c r="U81">
        <v>360780.25</v>
      </c>
      <c r="V81">
        <v>0.60231015553522416</v>
      </c>
      <c r="W81">
        <v>360.78030000000001</v>
      </c>
      <c r="X81">
        <v>2021</v>
      </c>
    </row>
    <row r="82" spans="1:24" x14ac:dyDescent="0.3">
      <c r="A82" s="24" t="s">
        <v>181</v>
      </c>
      <c r="B82" s="24" t="s">
        <v>28</v>
      </c>
      <c r="C82" s="24" t="s">
        <v>182</v>
      </c>
      <c r="D82" s="24" t="s">
        <v>14</v>
      </c>
      <c r="E82" s="24" t="s">
        <v>15</v>
      </c>
      <c r="F82" s="24" t="s">
        <v>1119</v>
      </c>
      <c r="G82" s="1">
        <v>44511</v>
      </c>
      <c r="H82">
        <v>11</v>
      </c>
      <c r="I82" t="str">
        <f t="shared" si="1"/>
        <v>novembre</v>
      </c>
      <c r="J82">
        <v>827825677</v>
      </c>
      <c r="K82" s="1">
        <v>44519</v>
      </c>
      <c r="L82">
        <v>8</v>
      </c>
      <c r="M82">
        <v>869</v>
      </c>
      <c r="N82">
        <v>152.58000000000001</v>
      </c>
      <c r="O82">
        <v>97.44</v>
      </c>
      <c r="P82">
        <v>132592.01999999999</v>
      </c>
      <c r="Q82">
        <v>55.14</v>
      </c>
      <c r="R82">
        <v>132.59200000000001</v>
      </c>
      <c r="S82">
        <v>84675.36</v>
      </c>
      <c r="T82">
        <v>84.675399999999996</v>
      </c>
      <c r="U82">
        <v>47916.66</v>
      </c>
      <c r="V82">
        <v>0.63861580810066843</v>
      </c>
      <c r="W82">
        <v>47.916699999999999</v>
      </c>
      <c r="X82">
        <v>2021</v>
      </c>
    </row>
    <row r="83" spans="1:24" x14ac:dyDescent="0.3">
      <c r="A83" s="24" t="s">
        <v>183</v>
      </c>
      <c r="B83" s="24" t="s">
        <v>60</v>
      </c>
      <c r="C83" s="24" t="s">
        <v>97</v>
      </c>
      <c r="D83" s="24" t="s">
        <v>80</v>
      </c>
      <c r="E83" s="24" t="s">
        <v>15</v>
      </c>
      <c r="F83" s="24" t="s">
        <v>1117</v>
      </c>
      <c r="G83" s="1">
        <v>44260</v>
      </c>
      <c r="H83">
        <v>3</v>
      </c>
      <c r="I83" t="str">
        <f t="shared" si="1"/>
        <v>març</v>
      </c>
      <c r="J83">
        <v>433588588</v>
      </c>
      <c r="K83" s="1">
        <v>44283</v>
      </c>
      <c r="L83">
        <v>23</v>
      </c>
      <c r="M83">
        <v>7353</v>
      </c>
      <c r="N83">
        <v>668.27</v>
      </c>
      <c r="O83">
        <v>502.54</v>
      </c>
      <c r="P83">
        <v>4913789.3099999996</v>
      </c>
      <c r="Q83">
        <v>165.73</v>
      </c>
      <c r="R83">
        <v>4913.7893000000004</v>
      </c>
      <c r="S83">
        <v>3695176.62</v>
      </c>
      <c r="T83">
        <v>3695.1765999999998</v>
      </c>
      <c r="U83">
        <v>1218612.69</v>
      </c>
      <c r="V83">
        <v>0.7520014365451092</v>
      </c>
      <c r="W83">
        <v>1218.6126999999999</v>
      </c>
      <c r="X83">
        <v>2021</v>
      </c>
    </row>
    <row r="84" spans="1:24" x14ac:dyDescent="0.3">
      <c r="A84" s="24" t="s">
        <v>184</v>
      </c>
      <c r="B84" s="24" t="s">
        <v>21</v>
      </c>
      <c r="C84" s="24" t="s">
        <v>185</v>
      </c>
      <c r="D84" s="24" t="s">
        <v>18</v>
      </c>
      <c r="E84" s="24" t="s">
        <v>15</v>
      </c>
      <c r="F84" s="24" t="s">
        <v>1118</v>
      </c>
      <c r="G84" s="1">
        <v>44524</v>
      </c>
      <c r="H84">
        <v>11</v>
      </c>
      <c r="I84" t="str">
        <f t="shared" si="1"/>
        <v>novembre</v>
      </c>
      <c r="J84">
        <v>292874753</v>
      </c>
      <c r="K84" s="1">
        <v>44555</v>
      </c>
      <c r="L84">
        <v>31</v>
      </c>
      <c r="M84">
        <v>7003</v>
      </c>
      <c r="N84">
        <v>421.89</v>
      </c>
      <c r="O84">
        <v>364.69</v>
      </c>
      <c r="P84">
        <v>2954495.67</v>
      </c>
      <c r="Q84">
        <v>57.2</v>
      </c>
      <c r="R84">
        <v>2954.4956999999999</v>
      </c>
      <c r="S84">
        <v>2553924.0699999998</v>
      </c>
      <c r="T84">
        <v>2553.9241000000002</v>
      </c>
      <c r="U84">
        <v>400571.6</v>
      </c>
      <c r="V84">
        <v>0.86441963544999889</v>
      </c>
      <c r="W84">
        <v>400.57159999999999</v>
      </c>
      <c r="X84">
        <v>2021</v>
      </c>
    </row>
    <row r="85" spans="1:24" x14ac:dyDescent="0.3">
      <c r="A85" s="24" t="s">
        <v>186</v>
      </c>
      <c r="B85" s="24" t="s">
        <v>12</v>
      </c>
      <c r="C85" s="24" t="s">
        <v>187</v>
      </c>
      <c r="D85" s="24" t="s">
        <v>42</v>
      </c>
      <c r="E85" s="24" t="s">
        <v>15</v>
      </c>
      <c r="F85" s="24" t="s">
        <v>1119</v>
      </c>
      <c r="G85" s="1">
        <v>44773</v>
      </c>
      <c r="H85">
        <v>7</v>
      </c>
      <c r="I85" t="str">
        <f t="shared" si="1"/>
        <v>juliol</v>
      </c>
      <c r="J85">
        <v>430733001</v>
      </c>
      <c r="K85" s="1">
        <v>44775</v>
      </c>
      <c r="L85">
        <v>2</v>
      </c>
      <c r="M85">
        <v>2322</v>
      </c>
      <c r="N85">
        <v>651.21</v>
      </c>
      <c r="O85">
        <v>524.96</v>
      </c>
      <c r="P85">
        <v>1512109.62</v>
      </c>
      <c r="Q85">
        <v>126.25</v>
      </c>
      <c r="R85">
        <v>1512.1096</v>
      </c>
      <c r="S85">
        <v>1218957.1200000001</v>
      </c>
      <c r="T85">
        <v>1218.9571000000001</v>
      </c>
      <c r="U85">
        <v>293152.5</v>
      </c>
      <c r="V85">
        <v>0.80613012699436426</v>
      </c>
      <c r="W85">
        <v>293.15249999999997</v>
      </c>
      <c r="X85">
        <v>2022</v>
      </c>
    </row>
    <row r="86" spans="1:24" x14ac:dyDescent="0.3">
      <c r="A86" s="24" t="s">
        <v>188</v>
      </c>
      <c r="B86" s="24" t="s">
        <v>24</v>
      </c>
      <c r="C86" s="24" t="s">
        <v>189</v>
      </c>
      <c r="D86" s="24" t="s">
        <v>26</v>
      </c>
      <c r="E86" s="24" t="s">
        <v>19</v>
      </c>
      <c r="F86" s="24" t="s">
        <v>1120</v>
      </c>
      <c r="G86" s="1">
        <v>44623</v>
      </c>
      <c r="H86">
        <v>3</v>
      </c>
      <c r="I86" t="str">
        <f t="shared" si="1"/>
        <v>març</v>
      </c>
      <c r="J86">
        <v>492524659</v>
      </c>
      <c r="K86" s="1">
        <v>44645</v>
      </c>
      <c r="L86">
        <v>22</v>
      </c>
      <c r="M86">
        <v>7846</v>
      </c>
      <c r="N86">
        <v>9.33</v>
      </c>
      <c r="O86">
        <v>6.92</v>
      </c>
      <c r="P86">
        <v>73203.179999999993</v>
      </c>
      <c r="Q86">
        <v>2.41</v>
      </c>
      <c r="R86">
        <v>73.203199999999995</v>
      </c>
      <c r="S86">
        <v>54294.32</v>
      </c>
      <c r="T86">
        <v>54.2943</v>
      </c>
      <c r="U86">
        <v>18908.86</v>
      </c>
      <c r="V86">
        <v>0.74169346195069663</v>
      </c>
      <c r="W86">
        <v>18.908899999999999</v>
      </c>
      <c r="X86">
        <v>2022</v>
      </c>
    </row>
    <row r="87" spans="1:24" x14ac:dyDescent="0.3">
      <c r="A87" s="24" t="s">
        <v>190</v>
      </c>
      <c r="B87" s="24" t="s">
        <v>12</v>
      </c>
      <c r="C87" s="24" t="s">
        <v>191</v>
      </c>
      <c r="D87" s="24" t="s">
        <v>33</v>
      </c>
      <c r="E87" s="24" t="s">
        <v>19</v>
      </c>
      <c r="F87" s="24" t="s">
        <v>1119</v>
      </c>
      <c r="G87" s="1">
        <v>44356</v>
      </c>
      <c r="H87">
        <v>6</v>
      </c>
      <c r="I87" t="str">
        <f t="shared" si="1"/>
        <v>juny</v>
      </c>
      <c r="J87">
        <v>193923556</v>
      </c>
      <c r="K87" s="1">
        <v>44367</v>
      </c>
      <c r="L87">
        <v>11</v>
      </c>
      <c r="M87">
        <v>5145</v>
      </c>
      <c r="N87">
        <v>47.45</v>
      </c>
      <c r="O87">
        <v>31.79</v>
      </c>
      <c r="P87">
        <v>244130.25</v>
      </c>
      <c r="Q87">
        <v>15.66</v>
      </c>
      <c r="R87">
        <v>244.13030000000001</v>
      </c>
      <c r="S87">
        <v>163559.54999999999</v>
      </c>
      <c r="T87">
        <v>163.55959999999999</v>
      </c>
      <c r="U87">
        <v>80570.7</v>
      </c>
      <c r="V87">
        <v>0.66996838777660694</v>
      </c>
      <c r="W87">
        <v>80.570700000000002</v>
      </c>
      <c r="X87">
        <v>2021</v>
      </c>
    </row>
    <row r="88" spans="1:24" x14ac:dyDescent="0.3">
      <c r="A88" s="24" t="s">
        <v>192</v>
      </c>
      <c r="B88" s="24" t="s">
        <v>12</v>
      </c>
      <c r="C88" s="24" t="s">
        <v>150</v>
      </c>
      <c r="D88" s="24" t="s">
        <v>33</v>
      </c>
      <c r="E88" s="24" t="s">
        <v>15</v>
      </c>
      <c r="F88" s="24" t="s">
        <v>1119</v>
      </c>
      <c r="G88" s="1">
        <v>44403</v>
      </c>
      <c r="H88">
        <v>7</v>
      </c>
      <c r="I88" t="str">
        <f t="shared" si="1"/>
        <v>juliol</v>
      </c>
      <c r="J88">
        <v>670916020</v>
      </c>
      <c r="K88" s="1">
        <v>44410</v>
      </c>
      <c r="L88">
        <v>7</v>
      </c>
      <c r="M88">
        <v>7815</v>
      </c>
      <c r="N88">
        <v>47.45</v>
      </c>
      <c r="O88">
        <v>31.79</v>
      </c>
      <c r="P88">
        <v>370821.75</v>
      </c>
      <c r="Q88">
        <v>15.66</v>
      </c>
      <c r="R88">
        <v>370.8218</v>
      </c>
      <c r="S88">
        <v>248438.85</v>
      </c>
      <c r="T88">
        <v>248.43889999999999</v>
      </c>
      <c r="U88">
        <v>122382.9</v>
      </c>
      <c r="V88">
        <v>0.66996838777660694</v>
      </c>
      <c r="W88">
        <v>122.38290000000001</v>
      </c>
      <c r="X88">
        <v>2021</v>
      </c>
    </row>
    <row r="89" spans="1:24" x14ac:dyDescent="0.3">
      <c r="A89" s="24" t="s">
        <v>193</v>
      </c>
      <c r="B89" s="24" t="s">
        <v>60</v>
      </c>
      <c r="C89" s="24" t="s">
        <v>194</v>
      </c>
      <c r="D89" s="24" t="s">
        <v>30</v>
      </c>
      <c r="E89" s="24" t="s">
        <v>15</v>
      </c>
      <c r="F89" s="24" t="s">
        <v>1117</v>
      </c>
      <c r="G89" s="1">
        <v>44821</v>
      </c>
      <c r="H89">
        <v>9</v>
      </c>
      <c r="I89" t="str">
        <f t="shared" si="1"/>
        <v>setembre</v>
      </c>
      <c r="J89">
        <v>429800879</v>
      </c>
      <c r="K89" s="1">
        <v>44853</v>
      </c>
      <c r="L89">
        <v>32</v>
      </c>
      <c r="M89">
        <v>6486</v>
      </c>
      <c r="N89">
        <v>255.28</v>
      </c>
      <c r="O89">
        <v>159.41999999999999</v>
      </c>
      <c r="P89">
        <v>1655746.08</v>
      </c>
      <c r="Q89">
        <v>95.86</v>
      </c>
      <c r="R89">
        <v>1655.7461000000001</v>
      </c>
      <c r="S89">
        <v>1033998.12</v>
      </c>
      <c r="T89">
        <v>1033.9981</v>
      </c>
      <c r="U89">
        <v>621747.96</v>
      </c>
      <c r="V89">
        <v>0.62449075524913811</v>
      </c>
      <c r="W89">
        <v>621.74800000000005</v>
      </c>
      <c r="X89">
        <v>2022</v>
      </c>
    </row>
    <row r="90" spans="1:24" x14ac:dyDescent="0.3">
      <c r="A90" s="24" t="s">
        <v>195</v>
      </c>
      <c r="B90" s="24" t="s">
        <v>24</v>
      </c>
      <c r="C90" s="24" t="s">
        <v>72</v>
      </c>
      <c r="D90" s="24" t="s">
        <v>80</v>
      </c>
      <c r="E90" s="24" t="s">
        <v>15</v>
      </c>
      <c r="F90" s="24" t="s">
        <v>1118</v>
      </c>
      <c r="G90" s="1">
        <v>44767</v>
      </c>
      <c r="H90">
        <v>7</v>
      </c>
      <c r="I90" t="str">
        <f t="shared" si="1"/>
        <v>juliol</v>
      </c>
      <c r="J90">
        <v>297189462</v>
      </c>
      <c r="K90" s="1">
        <v>44792</v>
      </c>
      <c r="L90">
        <v>25</v>
      </c>
      <c r="M90">
        <v>3821</v>
      </c>
      <c r="N90">
        <v>668.27</v>
      </c>
      <c r="O90">
        <v>502.54</v>
      </c>
      <c r="P90">
        <v>2553459.67</v>
      </c>
      <c r="Q90">
        <v>165.73</v>
      </c>
      <c r="R90">
        <v>2553.4596999999999</v>
      </c>
      <c r="S90">
        <v>1920205.34</v>
      </c>
      <c r="T90">
        <v>1920.2053000000001</v>
      </c>
      <c r="U90">
        <v>633254.32999999996</v>
      </c>
      <c r="V90">
        <v>0.75200143654510909</v>
      </c>
      <c r="W90">
        <v>633.25429999999994</v>
      </c>
      <c r="X90">
        <v>2022</v>
      </c>
    </row>
    <row r="91" spans="1:24" x14ac:dyDescent="0.3">
      <c r="A91" s="24" t="s">
        <v>196</v>
      </c>
      <c r="B91" s="24" t="s">
        <v>24</v>
      </c>
      <c r="C91" s="24" t="s">
        <v>197</v>
      </c>
      <c r="D91" s="24" t="s">
        <v>40</v>
      </c>
      <c r="E91" s="24" t="s">
        <v>19</v>
      </c>
      <c r="F91" s="24" t="s">
        <v>1120</v>
      </c>
      <c r="G91" s="1">
        <v>44069</v>
      </c>
      <c r="H91">
        <v>8</v>
      </c>
      <c r="I91" t="str">
        <f t="shared" si="1"/>
        <v>agost</v>
      </c>
      <c r="J91">
        <v>270005595</v>
      </c>
      <c r="K91" s="1">
        <v>44078</v>
      </c>
      <c r="L91">
        <v>9</v>
      </c>
      <c r="M91">
        <v>9511</v>
      </c>
      <c r="N91">
        <v>81.73</v>
      </c>
      <c r="O91">
        <v>56.67</v>
      </c>
      <c r="P91">
        <v>777334.03</v>
      </c>
      <c r="Q91">
        <v>25.06</v>
      </c>
      <c r="R91">
        <v>777.33399999999995</v>
      </c>
      <c r="S91">
        <v>538988.37</v>
      </c>
      <c r="T91">
        <v>538.98839999999996</v>
      </c>
      <c r="U91">
        <v>238345.66</v>
      </c>
      <c r="V91">
        <v>0.69338064358252793</v>
      </c>
      <c r="W91">
        <v>238.34569999999999</v>
      </c>
      <c r="X91">
        <v>2020</v>
      </c>
    </row>
    <row r="92" spans="1:24" x14ac:dyDescent="0.3">
      <c r="A92" s="24" t="s">
        <v>198</v>
      </c>
      <c r="B92" s="24" t="s">
        <v>60</v>
      </c>
      <c r="C92" s="24" t="s">
        <v>84</v>
      </c>
      <c r="D92" s="24" t="s">
        <v>14</v>
      </c>
      <c r="E92" s="24" t="s">
        <v>15</v>
      </c>
      <c r="F92" s="24" t="s">
        <v>1119</v>
      </c>
      <c r="G92" s="1">
        <v>44788</v>
      </c>
      <c r="H92">
        <v>8</v>
      </c>
      <c r="I92" t="str">
        <f t="shared" si="1"/>
        <v>agost</v>
      </c>
      <c r="J92">
        <v>865485608</v>
      </c>
      <c r="K92" s="1">
        <v>44814</v>
      </c>
      <c r="L92">
        <v>26</v>
      </c>
      <c r="M92">
        <v>5279</v>
      </c>
      <c r="N92">
        <v>152.58000000000001</v>
      </c>
      <c r="O92">
        <v>97.44</v>
      </c>
      <c r="P92">
        <v>805469.82</v>
      </c>
      <c r="Q92">
        <v>55.14</v>
      </c>
      <c r="R92">
        <v>805.46979999999996</v>
      </c>
      <c r="S92">
        <v>514385.76</v>
      </c>
      <c r="T92">
        <v>514.38580000000002</v>
      </c>
      <c r="U92">
        <v>291084.06</v>
      </c>
      <c r="V92">
        <v>0.63861580810066854</v>
      </c>
      <c r="W92">
        <v>291.08409999999998</v>
      </c>
      <c r="X92">
        <v>2022</v>
      </c>
    </row>
    <row r="93" spans="1:24" x14ac:dyDescent="0.3">
      <c r="A93" s="24" t="s">
        <v>199</v>
      </c>
      <c r="B93" s="24" t="s">
        <v>60</v>
      </c>
      <c r="C93" s="24" t="s">
        <v>61</v>
      </c>
      <c r="D93" s="24" t="s">
        <v>23</v>
      </c>
      <c r="E93" s="24" t="s">
        <v>15</v>
      </c>
      <c r="F93" s="24" t="s">
        <v>1118</v>
      </c>
      <c r="G93" s="1">
        <v>44436</v>
      </c>
      <c r="H93">
        <v>8</v>
      </c>
      <c r="I93" t="str">
        <f t="shared" si="1"/>
        <v>agost</v>
      </c>
      <c r="J93">
        <v>871178328</v>
      </c>
      <c r="K93" s="1">
        <v>44436</v>
      </c>
      <c r="L93">
        <v>0</v>
      </c>
      <c r="M93">
        <v>9882</v>
      </c>
      <c r="N93">
        <v>205.7</v>
      </c>
      <c r="O93">
        <v>117.11</v>
      </c>
      <c r="P93">
        <v>2032727.4</v>
      </c>
      <c r="Q93">
        <v>88.59</v>
      </c>
      <c r="R93">
        <v>2032.7274</v>
      </c>
      <c r="S93">
        <v>1157281.02</v>
      </c>
      <c r="T93">
        <v>1157.2809999999999</v>
      </c>
      <c r="U93">
        <v>875446.38</v>
      </c>
      <c r="V93">
        <v>0.56932425862907154</v>
      </c>
      <c r="W93">
        <v>875.44640000000004</v>
      </c>
      <c r="X93">
        <v>2021</v>
      </c>
    </row>
    <row r="94" spans="1:24" x14ac:dyDescent="0.3">
      <c r="A94" s="24" t="s">
        <v>200</v>
      </c>
      <c r="B94" s="24" t="s">
        <v>12</v>
      </c>
      <c r="C94" s="24" t="s">
        <v>201</v>
      </c>
      <c r="D94" s="24" t="s">
        <v>50</v>
      </c>
      <c r="E94" s="24" t="s">
        <v>19</v>
      </c>
      <c r="F94" s="24" t="s">
        <v>1119</v>
      </c>
      <c r="G94" s="1">
        <v>44846</v>
      </c>
      <c r="H94">
        <v>10</v>
      </c>
      <c r="I94" t="str">
        <f t="shared" si="1"/>
        <v>octubre</v>
      </c>
      <c r="J94">
        <v>494945085</v>
      </c>
      <c r="K94" s="1">
        <v>44871</v>
      </c>
      <c r="L94">
        <v>25</v>
      </c>
      <c r="M94">
        <v>4104</v>
      </c>
      <c r="N94">
        <v>154.06</v>
      </c>
      <c r="O94">
        <v>90.93</v>
      </c>
      <c r="P94">
        <v>632262.24</v>
      </c>
      <c r="Q94">
        <v>63.13</v>
      </c>
      <c r="R94">
        <v>632.26220000000001</v>
      </c>
      <c r="S94">
        <v>373176.72</v>
      </c>
      <c r="T94">
        <v>373.17669999999998</v>
      </c>
      <c r="U94">
        <v>259085.52</v>
      </c>
      <c r="V94">
        <v>0.59022458782292619</v>
      </c>
      <c r="W94">
        <v>259.08550000000002</v>
      </c>
      <c r="X94">
        <v>2022</v>
      </c>
    </row>
    <row r="95" spans="1:24" x14ac:dyDescent="0.3">
      <c r="A95" s="24" t="s">
        <v>202</v>
      </c>
      <c r="B95" s="24" t="s">
        <v>60</v>
      </c>
      <c r="C95" s="24" t="s">
        <v>95</v>
      </c>
      <c r="D95" s="24" t="s">
        <v>14</v>
      </c>
      <c r="E95" s="24" t="s">
        <v>15</v>
      </c>
      <c r="F95" s="24" t="s">
        <v>1117</v>
      </c>
      <c r="G95" s="1">
        <v>44345</v>
      </c>
      <c r="H95">
        <v>5</v>
      </c>
      <c r="I95" t="str">
        <f t="shared" si="1"/>
        <v>maig</v>
      </c>
      <c r="J95">
        <v>914959704</v>
      </c>
      <c r="K95" s="1">
        <v>44371</v>
      </c>
      <c r="L95">
        <v>26</v>
      </c>
      <c r="M95">
        <v>5764</v>
      </c>
      <c r="N95">
        <v>152.58000000000001</v>
      </c>
      <c r="O95">
        <v>97.44</v>
      </c>
      <c r="P95">
        <v>879471.12</v>
      </c>
      <c r="Q95">
        <v>55.14</v>
      </c>
      <c r="R95">
        <v>879.47109999999998</v>
      </c>
      <c r="S95">
        <v>561644.16</v>
      </c>
      <c r="T95">
        <v>561.64419999999996</v>
      </c>
      <c r="U95">
        <v>317826.96000000002</v>
      </c>
      <c r="V95">
        <v>0.63861580810066843</v>
      </c>
      <c r="W95">
        <v>317.827</v>
      </c>
      <c r="X95">
        <v>2021</v>
      </c>
    </row>
    <row r="96" spans="1:24" x14ac:dyDescent="0.3">
      <c r="A96" s="24" t="s">
        <v>203</v>
      </c>
      <c r="B96" s="24" t="s">
        <v>12</v>
      </c>
      <c r="C96" s="24" t="s">
        <v>204</v>
      </c>
      <c r="D96" s="24" t="s">
        <v>80</v>
      </c>
      <c r="E96" s="24" t="s">
        <v>19</v>
      </c>
      <c r="F96" s="24" t="s">
        <v>1119</v>
      </c>
      <c r="G96" s="1">
        <v>44537</v>
      </c>
      <c r="H96">
        <v>12</v>
      </c>
      <c r="I96" t="str">
        <f t="shared" si="1"/>
        <v>desembre</v>
      </c>
      <c r="J96">
        <v>229708516</v>
      </c>
      <c r="K96" s="1">
        <v>44584</v>
      </c>
      <c r="L96">
        <v>47</v>
      </c>
      <c r="M96">
        <v>4709</v>
      </c>
      <c r="N96">
        <v>668.27</v>
      </c>
      <c r="O96">
        <v>502.54</v>
      </c>
      <c r="P96">
        <v>3146883.43</v>
      </c>
      <c r="Q96">
        <v>165.73</v>
      </c>
      <c r="R96">
        <v>3146.8834000000002</v>
      </c>
      <c r="S96">
        <v>2366460.86</v>
      </c>
      <c r="T96">
        <v>2366.4609</v>
      </c>
      <c r="U96">
        <v>780422.57</v>
      </c>
      <c r="V96">
        <v>0.75200143654510898</v>
      </c>
      <c r="W96">
        <v>780.42259999999999</v>
      </c>
      <c r="X96">
        <v>2021</v>
      </c>
    </row>
    <row r="97" spans="1:24" x14ac:dyDescent="0.3">
      <c r="A97" s="24" t="s">
        <v>205</v>
      </c>
      <c r="B97" s="24" t="s">
        <v>24</v>
      </c>
      <c r="C97" s="24" t="s">
        <v>206</v>
      </c>
      <c r="D97" s="24" t="s">
        <v>33</v>
      </c>
      <c r="E97" s="24" t="s">
        <v>15</v>
      </c>
      <c r="F97" s="24" t="s">
        <v>1118</v>
      </c>
      <c r="G97" s="1">
        <v>44565</v>
      </c>
      <c r="H97">
        <v>1</v>
      </c>
      <c r="I97" t="str">
        <f t="shared" si="1"/>
        <v>gener</v>
      </c>
      <c r="J97">
        <v>207990348</v>
      </c>
      <c r="K97" s="1">
        <v>44581</v>
      </c>
      <c r="L97">
        <v>16</v>
      </c>
      <c r="M97">
        <v>7821</v>
      </c>
      <c r="N97">
        <v>47.45</v>
      </c>
      <c r="O97">
        <v>31.79</v>
      </c>
      <c r="P97">
        <v>371106.45</v>
      </c>
      <c r="Q97">
        <v>15.66</v>
      </c>
      <c r="R97">
        <v>371.10640000000001</v>
      </c>
      <c r="S97">
        <v>248629.59</v>
      </c>
      <c r="T97">
        <v>248.62960000000001</v>
      </c>
      <c r="U97">
        <v>122476.86</v>
      </c>
      <c r="V97">
        <v>0.66996838777660694</v>
      </c>
      <c r="W97">
        <v>122.4769</v>
      </c>
      <c r="X97">
        <v>2022</v>
      </c>
    </row>
    <row r="98" spans="1:24" x14ac:dyDescent="0.3">
      <c r="A98" s="24" t="s">
        <v>207</v>
      </c>
      <c r="B98" s="24" t="s">
        <v>24</v>
      </c>
      <c r="C98" s="24" t="s">
        <v>120</v>
      </c>
      <c r="D98" s="24" t="s">
        <v>50</v>
      </c>
      <c r="E98" s="24" t="s">
        <v>15</v>
      </c>
      <c r="F98" s="24" t="s">
        <v>1117</v>
      </c>
      <c r="G98" s="1">
        <v>44762</v>
      </c>
      <c r="H98">
        <v>7</v>
      </c>
      <c r="I98" t="str">
        <f t="shared" si="1"/>
        <v>juliol</v>
      </c>
      <c r="J98">
        <v>438916528</v>
      </c>
      <c r="K98" s="1">
        <v>44791</v>
      </c>
      <c r="L98">
        <v>29</v>
      </c>
      <c r="M98">
        <v>4009</v>
      </c>
      <c r="N98">
        <v>154.06</v>
      </c>
      <c r="O98">
        <v>90.93</v>
      </c>
      <c r="P98">
        <v>617626.54</v>
      </c>
      <c r="Q98">
        <v>63.13</v>
      </c>
      <c r="R98">
        <v>617.62649999999996</v>
      </c>
      <c r="S98">
        <v>364538.37</v>
      </c>
      <c r="T98">
        <v>364.53840000000002</v>
      </c>
      <c r="U98">
        <v>253088.17</v>
      </c>
      <c r="V98">
        <v>0.59022458782292608</v>
      </c>
      <c r="W98">
        <v>253.0882</v>
      </c>
      <c r="X98">
        <v>2022</v>
      </c>
    </row>
    <row r="99" spans="1:24" x14ac:dyDescent="0.3">
      <c r="A99" s="24" t="s">
        <v>208</v>
      </c>
      <c r="B99" s="24" t="s">
        <v>12</v>
      </c>
      <c r="C99" s="24" t="s">
        <v>209</v>
      </c>
      <c r="D99" s="24" t="s">
        <v>30</v>
      </c>
      <c r="E99" s="24" t="s">
        <v>19</v>
      </c>
      <c r="F99" s="24" t="s">
        <v>1118</v>
      </c>
      <c r="G99" s="1">
        <v>44042</v>
      </c>
      <c r="H99">
        <v>7</v>
      </c>
      <c r="I99" t="str">
        <f t="shared" si="1"/>
        <v>juliol</v>
      </c>
      <c r="J99">
        <v>581910884</v>
      </c>
      <c r="K99" s="1">
        <v>44059</v>
      </c>
      <c r="L99">
        <v>17</v>
      </c>
      <c r="M99">
        <v>9217</v>
      </c>
      <c r="N99">
        <v>255.28</v>
      </c>
      <c r="O99">
        <v>159.41999999999999</v>
      </c>
      <c r="P99">
        <v>2352915.7599999998</v>
      </c>
      <c r="Q99">
        <v>95.86</v>
      </c>
      <c r="R99">
        <v>2352.9158000000002</v>
      </c>
      <c r="S99">
        <v>1469374.14</v>
      </c>
      <c r="T99">
        <v>1469.3741</v>
      </c>
      <c r="U99">
        <v>883541.62</v>
      </c>
      <c r="V99">
        <v>0.62449075524913811</v>
      </c>
      <c r="W99">
        <v>883.54160000000002</v>
      </c>
      <c r="X99">
        <v>2020</v>
      </c>
    </row>
    <row r="100" spans="1:24" x14ac:dyDescent="0.3">
      <c r="A100" s="24" t="s">
        <v>210</v>
      </c>
      <c r="B100" s="24" t="s">
        <v>24</v>
      </c>
      <c r="C100" s="24" t="s">
        <v>211</v>
      </c>
      <c r="D100" s="24" t="s">
        <v>18</v>
      </c>
      <c r="E100" s="24" t="s">
        <v>15</v>
      </c>
      <c r="F100" s="24" t="s">
        <v>1118</v>
      </c>
      <c r="G100" s="1">
        <v>44596</v>
      </c>
      <c r="H100">
        <v>2</v>
      </c>
      <c r="I100" t="str">
        <f t="shared" si="1"/>
        <v>febrer</v>
      </c>
      <c r="J100">
        <v>816709744</v>
      </c>
      <c r="K100" s="1">
        <v>44621</v>
      </c>
      <c r="L100">
        <v>25</v>
      </c>
      <c r="M100">
        <v>1417</v>
      </c>
      <c r="N100">
        <v>421.89</v>
      </c>
      <c r="O100">
        <v>364.69</v>
      </c>
      <c r="P100">
        <v>597818.13</v>
      </c>
      <c r="Q100">
        <v>57.2</v>
      </c>
      <c r="R100">
        <v>597.81809999999996</v>
      </c>
      <c r="S100">
        <v>516765.73</v>
      </c>
      <c r="T100">
        <v>516.76570000000004</v>
      </c>
      <c r="U100">
        <v>81052.399999999994</v>
      </c>
      <c r="V100">
        <v>0.86441963544999878</v>
      </c>
      <c r="W100">
        <v>81.052400000000006</v>
      </c>
      <c r="X100">
        <v>2022</v>
      </c>
    </row>
    <row r="101" spans="1:24" x14ac:dyDescent="0.3">
      <c r="A101" s="24" t="s">
        <v>212</v>
      </c>
      <c r="B101" s="24" t="s">
        <v>28</v>
      </c>
      <c r="C101" s="24" t="s">
        <v>123</v>
      </c>
      <c r="D101" s="24" t="s">
        <v>80</v>
      </c>
      <c r="E101" s="24" t="s">
        <v>19</v>
      </c>
      <c r="F101" s="24" t="s">
        <v>1118</v>
      </c>
      <c r="G101" s="1">
        <v>44067</v>
      </c>
      <c r="H101">
        <v>8</v>
      </c>
      <c r="I101" t="str">
        <f t="shared" si="1"/>
        <v>agost</v>
      </c>
      <c r="J101">
        <v>493361937</v>
      </c>
      <c r="K101" s="1">
        <v>44103</v>
      </c>
      <c r="L101">
        <v>36</v>
      </c>
      <c r="M101">
        <v>5616</v>
      </c>
      <c r="N101">
        <v>668.27</v>
      </c>
      <c r="O101">
        <v>502.54</v>
      </c>
      <c r="P101">
        <v>3753004.32</v>
      </c>
      <c r="Q101">
        <v>165.73</v>
      </c>
      <c r="R101">
        <v>3753.0043000000001</v>
      </c>
      <c r="S101">
        <v>2822264.64</v>
      </c>
      <c r="T101">
        <v>2822.2646</v>
      </c>
      <c r="U101">
        <v>930739.68</v>
      </c>
      <c r="V101">
        <v>0.75200143654510909</v>
      </c>
      <c r="W101">
        <v>930.73969999999997</v>
      </c>
      <c r="X101">
        <v>2020</v>
      </c>
    </row>
    <row r="102" spans="1:24" x14ac:dyDescent="0.3">
      <c r="A102" s="24" t="s">
        <v>213</v>
      </c>
      <c r="B102" s="24" t="s">
        <v>28</v>
      </c>
      <c r="C102" s="24" t="s">
        <v>214</v>
      </c>
      <c r="D102" s="24" t="s">
        <v>30</v>
      </c>
      <c r="E102" s="24" t="s">
        <v>15</v>
      </c>
      <c r="F102" s="24" t="s">
        <v>1118</v>
      </c>
      <c r="G102" s="1">
        <v>44418</v>
      </c>
      <c r="H102">
        <v>8</v>
      </c>
      <c r="I102" t="str">
        <f t="shared" si="1"/>
        <v>agost</v>
      </c>
      <c r="J102">
        <v>382228791</v>
      </c>
      <c r="K102" s="1">
        <v>44465</v>
      </c>
      <c r="L102">
        <v>47</v>
      </c>
      <c r="M102">
        <v>8848</v>
      </c>
      <c r="N102">
        <v>255.28</v>
      </c>
      <c r="O102">
        <v>159.41999999999999</v>
      </c>
      <c r="P102">
        <v>2258717.44</v>
      </c>
      <c r="Q102">
        <v>95.86</v>
      </c>
      <c r="R102">
        <v>2258.7174</v>
      </c>
      <c r="S102">
        <v>1410548.16</v>
      </c>
      <c r="T102">
        <v>1410.5482</v>
      </c>
      <c r="U102">
        <v>848169.28</v>
      </c>
      <c r="V102">
        <v>0.62449075524913811</v>
      </c>
      <c r="W102">
        <v>848.16930000000002</v>
      </c>
      <c r="X102">
        <v>2021</v>
      </c>
    </row>
    <row r="103" spans="1:24" x14ac:dyDescent="0.3">
      <c r="A103" s="24" t="s">
        <v>215</v>
      </c>
      <c r="B103" s="24" t="s">
        <v>12</v>
      </c>
      <c r="C103" s="24" t="s">
        <v>216</v>
      </c>
      <c r="D103" s="24" t="s">
        <v>38</v>
      </c>
      <c r="E103" s="24" t="s">
        <v>15</v>
      </c>
      <c r="F103" s="24" t="s">
        <v>1119</v>
      </c>
      <c r="G103" s="1">
        <v>44106</v>
      </c>
      <c r="H103">
        <v>10</v>
      </c>
      <c r="I103" t="str">
        <f t="shared" si="1"/>
        <v>octubre</v>
      </c>
      <c r="J103">
        <v>423984134</v>
      </c>
      <c r="K103" s="1">
        <v>44149</v>
      </c>
      <c r="L103">
        <v>43</v>
      </c>
      <c r="M103">
        <v>5182</v>
      </c>
      <c r="N103">
        <v>437.2</v>
      </c>
      <c r="O103">
        <v>263.33</v>
      </c>
      <c r="P103">
        <v>2265570.4</v>
      </c>
      <c r="Q103">
        <v>173.87</v>
      </c>
      <c r="R103">
        <v>2265.5704000000001</v>
      </c>
      <c r="S103">
        <v>1364576.06</v>
      </c>
      <c r="T103">
        <v>1364.5761</v>
      </c>
      <c r="U103">
        <v>900994.34</v>
      </c>
      <c r="V103">
        <v>0.60231015553522405</v>
      </c>
      <c r="W103">
        <v>900.99429999999995</v>
      </c>
      <c r="X103">
        <v>2020</v>
      </c>
    </row>
    <row r="104" spans="1:24" x14ac:dyDescent="0.3">
      <c r="A104" s="24" t="s">
        <v>217</v>
      </c>
      <c r="B104" s="24" t="s">
        <v>24</v>
      </c>
      <c r="C104" s="24" t="s">
        <v>72</v>
      </c>
      <c r="D104" s="24" t="s">
        <v>18</v>
      </c>
      <c r="E104" s="24" t="s">
        <v>15</v>
      </c>
      <c r="F104" s="24" t="s">
        <v>1117</v>
      </c>
      <c r="G104" s="1">
        <v>44868</v>
      </c>
      <c r="H104">
        <v>11</v>
      </c>
      <c r="I104" t="str">
        <f t="shared" si="1"/>
        <v>novembre</v>
      </c>
      <c r="J104">
        <v>179614293</v>
      </c>
      <c r="K104" s="1">
        <v>44888</v>
      </c>
      <c r="L104">
        <v>20</v>
      </c>
      <c r="M104">
        <v>716</v>
      </c>
      <c r="N104">
        <v>421.89</v>
      </c>
      <c r="O104">
        <v>364.69</v>
      </c>
      <c r="P104">
        <v>302073.24</v>
      </c>
      <c r="Q104">
        <v>57.2</v>
      </c>
      <c r="R104">
        <v>302.07319999999999</v>
      </c>
      <c r="S104">
        <v>261118.04</v>
      </c>
      <c r="T104">
        <v>261.11799999999999</v>
      </c>
      <c r="U104">
        <v>40955.199999999997</v>
      </c>
      <c r="V104">
        <v>0.86441963544999889</v>
      </c>
      <c r="W104">
        <v>40.955199999999998</v>
      </c>
      <c r="X104">
        <v>2022</v>
      </c>
    </row>
    <row r="105" spans="1:24" x14ac:dyDescent="0.3">
      <c r="A105" s="24" t="s">
        <v>218</v>
      </c>
      <c r="B105" s="24" t="s">
        <v>24</v>
      </c>
      <c r="C105" s="24" t="s">
        <v>219</v>
      </c>
      <c r="D105" s="24" t="s">
        <v>40</v>
      </c>
      <c r="E105" s="24" t="s">
        <v>15</v>
      </c>
      <c r="F105" s="24" t="s">
        <v>1120</v>
      </c>
      <c r="G105" s="1">
        <v>43887</v>
      </c>
      <c r="H105">
        <v>2</v>
      </c>
      <c r="I105" t="str">
        <f t="shared" si="1"/>
        <v>febrer</v>
      </c>
      <c r="J105">
        <v>180418097</v>
      </c>
      <c r="K105" s="1">
        <v>43905</v>
      </c>
      <c r="L105">
        <v>18</v>
      </c>
      <c r="M105">
        <v>8579</v>
      </c>
      <c r="N105">
        <v>81.73</v>
      </c>
      <c r="O105">
        <v>56.67</v>
      </c>
      <c r="P105">
        <v>701161.67</v>
      </c>
      <c r="Q105">
        <v>25.06</v>
      </c>
      <c r="R105">
        <v>701.1617</v>
      </c>
      <c r="S105">
        <v>486171.93</v>
      </c>
      <c r="T105">
        <v>486.17189999999999</v>
      </c>
      <c r="U105">
        <v>214989.74</v>
      </c>
      <c r="V105">
        <v>0.69338064358252771</v>
      </c>
      <c r="W105">
        <v>214.9897</v>
      </c>
      <c r="X105">
        <v>2020</v>
      </c>
    </row>
    <row r="106" spans="1:24" x14ac:dyDescent="0.3">
      <c r="A106" s="24" t="s">
        <v>220</v>
      </c>
      <c r="B106" s="24" t="s">
        <v>60</v>
      </c>
      <c r="C106" s="24" t="s">
        <v>155</v>
      </c>
      <c r="D106" s="24" t="s">
        <v>18</v>
      </c>
      <c r="E106" s="24" t="s">
        <v>15</v>
      </c>
      <c r="F106" s="24" t="s">
        <v>1118</v>
      </c>
      <c r="G106" s="1">
        <v>44759</v>
      </c>
      <c r="H106">
        <v>7</v>
      </c>
      <c r="I106" t="str">
        <f t="shared" si="1"/>
        <v>juliol</v>
      </c>
      <c r="J106">
        <v>578006875</v>
      </c>
      <c r="K106" s="1">
        <v>44794</v>
      </c>
      <c r="L106">
        <v>35</v>
      </c>
      <c r="M106">
        <v>3934</v>
      </c>
      <c r="N106">
        <v>421.89</v>
      </c>
      <c r="O106">
        <v>364.69</v>
      </c>
      <c r="P106">
        <v>1659715.26</v>
      </c>
      <c r="Q106">
        <v>57.2</v>
      </c>
      <c r="R106">
        <v>1659.7153000000001</v>
      </c>
      <c r="S106">
        <v>1434690.46</v>
      </c>
      <c r="T106">
        <v>1434.6904999999999</v>
      </c>
      <c r="U106">
        <v>225024.8</v>
      </c>
      <c r="V106">
        <v>0.86441963544999889</v>
      </c>
      <c r="W106">
        <v>225.0248</v>
      </c>
      <c r="X106">
        <v>2022</v>
      </c>
    </row>
    <row r="107" spans="1:24" x14ac:dyDescent="0.3">
      <c r="A107" s="24" t="s">
        <v>221</v>
      </c>
      <c r="B107" s="24" t="s">
        <v>12</v>
      </c>
      <c r="C107" s="24" t="s">
        <v>128</v>
      </c>
      <c r="D107" s="24" t="s">
        <v>80</v>
      </c>
      <c r="E107" s="24" t="s">
        <v>19</v>
      </c>
      <c r="F107" s="24" t="s">
        <v>1118</v>
      </c>
      <c r="G107" s="1">
        <v>44440</v>
      </c>
      <c r="H107">
        <v>9</v>
      </c>
      <c r="I107" t="str">
        <f t="shared" si="1"/>
        <v>setembre</v>
      </c>
      <c r="J107">
        <v>694304454</v>
      </c>
      <c r="K107" s="1">
        <v>44448</v>
      </c>
      <c r="L107">
        <v>8</v>
      </c>
      <c r="M107">
        <v>8972</v>
      </c>
      <c r="N107">
        <v>668.27</v>
      </c>
      <c r="O107">
        <v>502.54</v>
      </c>
      <c r="P107">
        <v>5995718.4400000004</v>
      </c>
      <c r="Q107">
        <v>165.73</v>
      </c>
      <c r="R107">
        <v>5995.7183999999997</v>
      </c>
      <c r="S107">
        <v>4508788.88</v>
      </c>
      <c r="T107">
        <v>4508.7888999999996</v>
      </c>
      <c r="U107">
        <v>1486929.56</v>
      </c>
      <c r="V107">
        <v>0.75200143654510909</v>
      </c>
      <c r="W107">
        <v>1486.9295999999999</v>
      </c>
      <c r="X107">
        <v>2021</v>
      </c>
    </row>
    <row r="108" spans="1:24" x14ac:dyDescent="0.3">
      <c r="A108" s="24" t="s">
        <v>222</v>
      </c>
      <c r="B108" s="24" t="s">
        <v>28</v>
      </c>
      <c r="C108" s="24" t="s">
        <v>182</v>
      </c>
      <c r="D108" s="24" t="s">
        <v>30</v>
      </c>
      <c r="E108" s="24" t="s">
        <v>19</v>
      </c>
      <c r="F108" s="24" t="s">
        <v>1118</v>
      </c>
      <c r="G108" s="1">
        <v>44210</v>
      </c>
      <c r="H108">
        <v>1</v>
      </c>
      <c r="I108" t="str">
        <f t="shared" si="1"/>
        <v>gener</v>
      </c>
      <c r="J108">
        <v>371547162</v>
      </c>
      <c r="K108" s="1">
        <v>44250</v>
      </c>
      <c r="L108">
        <v>40</v>
      </c>
      <c r="M108">
        <v>7917</v>
      </c>
      <c r="N108">
        <v>255.28</v>
      </c>
      <c r="O108">
        <v>159.41999999999999</v>
      </c>
      <c r="P108">
        <v>2021051.76</v>
      </c>
      <c r="Q108">
        <v>95.86</v>
      </c>
      <c r="R108">
        <v>2021.0518</v>
      </c>
      <c r="S108">
        <v>1262128.1399999999</v>
      </c>
      <c r="T108">
        <v>1262.1280999999999</v>
      </c>
      <c r="U108">
        <v>758923.62</v>
      </c>
      <c r="V108">
        <v>0.62449075524913811</v>
      </c>
      <c r="W108">
        <v>758.92359999999996</v>
      </c>
      <c r="X108">
        <v>2021</v>
      </c>
    </row>
    <row r="109" spans="1:24" x14ac:dyDescent="0.3">
      <c r="A109" s="24" t="s">
        <v>223</v>
      </c>
      <c r="B109" s="24" t="s">
        <v>60</v>
      </c>
      <c r="C109" s="24" t="s">
        <v>224</v>
      </c>
      <c r="D109" s="24" t="s">
        <v>33</v>
      </c>
      <c r="E109" s="24" t="s">
        <v>19</v>
      </c>
      <c r="F109" s="24" t="s">
        <v>1120</v>
      </c>
      <c r="G109" s="1">
        <v>43927</v>
      </c>
      <c r="H109">
        <v>4</v>
      </c>
      <c r="I109" t="str">
        <f t="shared" si="1"/>
        <v>abril</v>
      </c>
      <c r="J109">
        <v>422283828</v>
      </c>
      <c r="K109" s="1">
        <v>43947</v>
      </c>
      <c r="L109">
        <v>20</v>
      </c>
      <c r="M109">
        <v>2024</v>
      </c>
      <c r="N109">
        <v>47.45</v>
      </c>
      <c r="O109">
        <v>31.79</v>
      </c>
      <c r="P109">
        <v>96038.8</v>
      </c>
      <c r="Q109">
        <v>15.66</v>
      </c>
      <c r="R109">
        <v>96.038799999999995</v>
      </c>
      <c r="S109">
        <v>64342.96</v>
      </c>
      <c r="T109">
        <v>64.343000000000004</v>
      </c>
      <c r="U109">
        <v>31695.84</v>
      </c>
      <c r="V109">
        <v>0.66996838777660694</v>
      </c>
      <c r="W109">
        <v>31.695799999999998</v>
      </c>
      <c r="X109">
        <v>2020</v>
      </c>
    </row>
    <row r="110" spans="1:24" x14ac:dyDescent="0.3">
      <c r="A110" s="24" t="s">
        <v>225</v>
      </c>
      <c r="B110" s="24" t="s">
        <v>24</v>
      </c>
      <c r="C110" s="24" t="s">
        <v>226</v>
      </c>
      <c r="D110" s="24" t="s">
        <v>23</v>
      </c>
      <c r="E110" s="24" t="s">
        <v>15</v>
      </c>
      <c r="F110" s="24" t="s">
        <v>1117</v>
      </c>
      <c r="G110" s="1">
        <v>44643</v>
      </c>
      <c r="H110">
        <v>3</v>
      </c>
      <c r="I110" t="str">
        <f t="shared" si="1"/>
        <v>març</v>
      </c>
      <c r="J110">
        <v>379375779</v>
      </c>
      <c r="K110" s="1">
        <v>44643</v>
      </c>
      <c r="L110">
        <v>0</v>
      </c>
      <c r="M110">
        <v>4578</v>
      </c>
      <c r="N110">
        <v>205.7</v>
      </c>
      <c r="O110">
        <v>117.11</v>
      </c>
      <c r="P110">
        <v>941694.6</v>
      </c>
      <c r="Q110">
        <v>88.59</v>
      </c>
      <c r="R110">
        <v>941.69460000000004</v>
      </c>
      <c r="S110">
        <v>536129.57999999996</v>
      </c>
      <c r="T110">
        <v>536.12959999999998</v>
      </c>
      <c r="U110">
        <v>405565.02</v>
      </c>
      <c r="V110">
        <v>0.56932425862907143</v>
      </c>
      <c r="W110">
        <v>405.565</v>
      </c>
      <c r="X110">
        <v>2022</v>
      </c>
    </row>
    <row r="111" spans="1:24" x14ac:dyDescent="0.3">
      <c r="A111" s="24" t="s">
        <v>227</v>
      </c>
      <c r="B111" s="24" t="s">
        <v>24</v>
      </c>
      <c r="C111" s="24" t="s">
        <v>52</v>
      </c>
      <c r="D111" s="24" t="s">
        <v>40</v>
      </c>
      <c r="E111" s="24" t="s">
        <v>19</v>
      </c>
      <c r="F111" s="24" t="s">
        <v>1119</v>
      </c>
      <c r="G111" s="1">
        <v>43901</v>
      </c>
      <c r="H111">
        <v>3</v>
      </c>
      <c r="I111" t="str">
        <f t="shared" si="1"/>
        <v>març</v>
      </c>
      <c r="J111">
        <v>745996844</v>
      </c>
      <c r="K111" s="1">
        <v>43924</v>
      </c>
      <c r="L111">
        <v>23</v>
      </c>
      <c r="M111">
        <v>5899</v>
      </c>
      <c r="N111">
        <v>81.73</v>
      </c>
      <c r="O111">
        <v>56.67</v>
      </c>
      <c r="P111">
        <v>482125.27</v>
      </c>
      <c r="Q111">
        <v>25.06</v>
      </c>
      <c r="R111">
        <v>482.12529999999998</v>
      </c>
      <c r="S111">
        <v>334296.33</v>
      </c>
      <c r="T111">
        <v>334.29629999999997</v>
      </c>
      <c r="U111">
        <v>147828.94</v>
      </c>
      <c r="V111">
        <v>0.69338064358252782</v>
      </c>
      <c r="W111">
        <v>147.8289</v>
      </c>
      <c r="X111">
        <v>2020</v>
      </c>
    </row>
    <row r="112" spans="1:24" x14ac:dyDescent="0.3">
      <c r="A112" s="24" t="s">
        <v>228</v>
      </c>
      <c r="B112" s="24" t="s">
        <v>24</v>
      </c>
      <c r="C112" s="24" t="s">
        <v>229</v>
      </c>
      <c r="D112" s="24" t="s">
        <v>26</v>
      </c>
      <c r="E112" s="24" t="s">
        <v>15</v>
      </c>
      <c r="F112" s="24" t="s">
        <v>1119</v>
      </c>
      <c r="G112" s="1">
        <v>44612</v>
      </c>
      <c r="H112">
        <v>2</v>
      </c>
      <c r="I112" t="str">
        <f t="shared" si="1"/>
        <v>febrer</v>
      </c>
      <c r="J112">
        <v>745633351</v>
      </c>
      <c r="K112" s="1">
        <v>44654</v>
      </c>
      <c r="L112">
        <v>42</v>
      </c>
      <c r="M112">
        <v>8333</v>
      </c>
      <c r="N112">
        <v>9.33</v>
      </c>
      <c r="O112">
        <v>6.92</v>
      </c>
      <c r="P112">
        <v>77746.89</v>
      </c>
      <c r="Q112">
        <v>2.41</v>
      </c>
      <c r="R112">
        <v>77.746899999999997</v>
      </c>
      <c r="S112">
        <v>57664.36</v>
      </c>
      <c r="T112">
        <v>57.664400000000001</v>
      </c>
      <c r="U112">
        <v>20082.53</v>
      </c>
      <c r="V112">
        <v>0.74169346195069674</v>
      </c>
      <c r="W112">
        <v>20.0825</v>
      </c>
      <c r="X112">
        <v>2022</v>
      </c>
    </row>
    <row r="113" spans="1:24" x14ac:dyDescent="0.3">
      <c r="A113" s="24" t="s">
        <v>230</v>
      </c>
      <c r="B113" s="24" t="s">
        <v>12</v>
      </c>
      <c r="C113" s="24" t="s">
        <v>231</v>
      </c>
      <c r="D113" s="24" t="s">
        <v>14</v>
      </c>
      <c r="E113" s="24" t="s">
        <v>15</v>
      </c>
      <c r="F113" s="24" t="s">
        <v>1120</v>
      </c>
      <c r="G113" s="1">
        <v>44090</v>
      </c>
      <c r="H113">
        <v>9</v>
      </c>
      <c r="I113" t="str">
        <f t="shared" si="1"/>
        <v>setembre</v>
      </c>
      <c r="J113">
        <v>572084128</v>
      </c>
      <c r="K113" s="1">
        <v>44140</v>
      </c>
      <c r="L113">
        <v>50</v>
      </c>
      <c r="M113">
        <v>1261</v>
      </c>
      <c r="N113">
        <v>152.58000000000001</v>
      </c>
      <c r="O113">
        <v>97.44</v>
      </c>
      <c r="P113">
        <v>192403.38</v>
      </c>
      <c r="Q113">
        <v>55.14</v>
      </c>
      <c r="R113">
        <v>192.4034</v>
      </c>
      <c r="S113">
        <v>122871.84</v>
      </c>
      <c r="T113">
        <v>122.87179999999999</v>
      </c>
      <c r="U113">
        <v>69531.539999999994</v>
      </c>
      <c r="V113">
        <v>0.63861580810066843</v>
      </c>
      <c r="W113">
        <v>69.531499999999994</v>
      </c>
      <c r="X113">
        <v>2020</v>
      </c>
    </row>
    <row r="114" spans="1:24" x14ac:dyDescent="0.3">
      <c r="A114" s="24" t="s">
        <v>232</v>
      </c>
      <c r="B114" s="24" t="s">
        <v>24</v>
      </c>
      <c r="C114" s="24" t="s">
        <v>233</v>
      </c>
      <c r="D114" s="24" t="s">
        <v>33</v>
      </c>
      <c r="E114" s="24" t="s">
        <v>19</v>
      </c>
      <c r="F114" s="24" t="s">
        <v>1119</v>
      </c>
      <c r="G114" s="1">
        <v>43973</v>
      </c>
      <c r="H114">
        <v>5</v>
      </c>
      <c r="I114" t="str">
        <f t="shared" si="1"/>
        <v>maig</v>
      </c>
      <c r="J114">
        <v>939460504</v>
      </c>
      <c r="K114" s="1">
        <v>43975</v>
      </c>
      <c r="L114">
        <v>2</v>
      </c>
      <c r="M114">
        <v>6095</v>
      </c>
      <c r="N114">
        <v>47.45</v>
      </c>
      <c r="O114">
        <v>31.79</v>
      </c>
      <c r="P114">
        <v>289207.75</v>
      </c>
      <c r="Q114">
        <v>15.66</v>
      </c>
      <c r="R114">
        <v>289.20769999999999</v>
      </c>
      <c r="S114">
        <v>193760.05</v>
      </c>
      <c r="T114">
        <v>193.76</v>
      </c>
      <c r="U114">
        <v>95447.7</v>
      </c>
      <c r="V114">
        <v>0.66996838777660694</v>
      </c>
      <c r="W114">
        <v>95.447699999999998</v>
      </c>
      <c r="X114">
        <v>2020</v>
      </c>
    </row>
    <row r="115" spans="1:24" x14ac:dyDescent="0.3">
      <c r="A115" s="24" t="s">
        <v>234</v>
      </c>
      <c r="B115" s="24" t="s">
        <v>24</v>
      </c>
      <c r="C115" s="24" t="s">
        <v>120</v>
      </c>
      <c r="D115" s="24" t="s">
        <v>26</v>
      </c>
      <c r="E115" s="24" t="s">
        <v>19</v>
      </c>
      <c r="F115" s="24" t="s">
        <v>1118</v>
      </c>
      <c r="G115" s="1">
        <v>44481</v>
      </c>
      <c r="H115">
        <v>10</v>
      </c>
      <c r="I115" t="str">
        <f t="shared" si="1"/>
        <v>octubre</v>
      </c>
      <c r="J115">
        <v>832186305</v>
      </c>
      <c r="K115" s="1">
        <v>44526</v>
      </c>
      <c r="L115">
        <v>45</v>
      </c>
      <c r="M115">
        <v>1276</v>
      </c>
      <c r="N115">
        <v>9.33</v>
      </c>
      <c r="O115">
        <v>6.92</v>
      </c>
      <c r="P115">
        <v>11905.08</v>
      </c>
      <c r="Q115">
        <v>2.41</v>
      </c>
      <c r="R115">
        <v>11.905099999999999</v>
      </c>
      <c r="S115">
        <v>8829.92</v>
      </c>
      <c r="T115">
        <v>8.8299000000000003</v>
      </c>
      <c r="U115">
        <v>3075.16</v>
      </c>
      <c r="V115">
        <v>0.74169346195069663</v>
      </c>
      <c r="W115">
        <v>3.0752000000000002</v>
      </c>
      <c r="X115">
        <v>2021</v>
      </c>
    </row>
    <row r="116" spans="1:24" x14ac:dyDescent="0.3">
      <c r="A116" s="24" t="s">
        <v>235</v>
      </c>
      <c r="B116" s="24" t="s">
        <v>24</v>
      </c>
      <c r="C116" s="24" t="s">
        <v>236</v>
      </c>
      <c r="D116" s="24" t="s">
        <v>26</v>
      </c>
      <c r="E116" s="24" t="s">
        <v>19</v>
      </c>
      <c r="F116" s="24" t="s">
        <v>1119</v>
      </c>
      <c r="G116" s="1">
        <v>43889</v>
      </c>
      <c r="H116">
        <v>2</v>
      </c>
      <c r="I116" t="str">
        <f t="shared" si="1"/>
        <v>febrer</v>
      </c>
      <c r="J116">
        <v>654997861</v>
      </c>
      <c r="K116" s="1">
        <v>43923</v>
      </c>
      <c r="L116">
        <v>34</v>
      </c>
      <c r="M116">
        <v>7277</v>
      </c>
      <c r="N116">
        <v>9.33</v>
      </c>
      <c r="O116">
        <v>6.92</v>
      </c>
      <c r="P116">
        <v>67894.41</v>
      </c>
      <c r="Q116">
        <v>2.41</v>
      </c>
      <c r="R116">
        <v>67.894400000000005</v>
      </c>
      <c r="S116">
        <v>50356.84</v>
      </c>
      <c r="T116">
        <v>50.3568</v>
      </c>
      <c r="U116">
        <v>17537.57</v>
      </c>
      <c r="V116">
        <v>0.74169346195069652</v>
      </c>
      <c r="W116">
        <v>17.537600000000001</v>
      </c>
      <c r="X116">
        <v>2020</v>
      </c>
    </row>
    <row r="117" spans="1:24" x14ac:dyDescent="0.3">
      <c r="A117" s="24" t="s">
        <v>237</v>
      </c>
      <c r="B117" s="24" t="s">
        <v>28</v>
      </c>
      <c r="C117" s="24" t="s">
        <v>238</v>
      </c>
      <c r="D117" s="24" t="s">
        <v>18</v>
      </c>
      <c r="E117" s="24" t="s">
        <v>19</v>
      </c>
      <c r="F117" s="24" t="s">
        <v>1119</v>
      </c>
      <c r="G117" s="1">
        <v>44278</v>
      </c>
      <c r="H117">
        <v>3</v>
      </c>
      <c r="I117" t="str">
        <f t="shared" si="1"/>
        <v>març</v>
      </c>
      <c r="J117">
        <v>882943999</v>
      </c>
      <c r="K117" s="1">
        <v>44293</v>
      </c>
      <c r="L117">
        <v>15</v>
      </c>
      <c r="M117">
        <v>1605</v>
      </c>
      <c r="N117">
        <v>421.89</v>
      </c>
      <c r="O117">
        <v>364.69</v>
      </c>
      <c r="P117">
        <v>677133.45</v>
      </c>
      <c r="Q117">
        <v>57.2</v>
      </c>
      <c r="R117">
        <v>677.13340000000005</v>
      </c>
      <c r="S117">
        <v>585327.44999999995</v>
      </c>
      <c r="T117">
        <v>585.32740000000001</v>
      </c>
      <c r="U117">
        <v>91806</v>
      </c>
      <c r="V117">
        <v>0.86441963544999889</v>
      </c>
      <c r="W117">
        <v>91.805999999999997</v>
      </c>
      <c r="X117">
        <v>2021</v>
      </c>
    </row>
    <row r="118" spans="1:24" x14ac:dyDescent="0.3">
      <c r="A118" s="24" t="s">
        <v>239</v>
      </c>
      <c r="B118" s="24" t="s">
        <v>24</v>
      </c>
      <c r="C118" s="24" t="s">
        <v>240</v>
      </c>
      <c r="D118" s="24" t="s">
        <v>26</v>
      </c>
      <c r="E118" s="24" t="s">
        <v>19</v>
      </c>
      <c r="F118" s="24" t="s">
        <v>1119</v>
      </c>
      <c r="G118" s="1">
        <v>44739</v>
      </c>
      <c r="H118">
        <v>6</v>
      </c>
      <c r="I118" t="str">
        <f t="shared" si="1"/>
        <v>juny</v>
      </c>
      <c r="J118">
        <v>711386048</v>
      </c>
      <c r="K118" s="1">
        <v>44788</v>
      </c>
      <c r="L118">
        <v>49</v>
      </c>
      <c r="M118">
        <v>3795</v>
      </c>
      <c r="N118">
        <v>9.33</v>
      </c>
      <c r="O118">
        <v>6.92</v>
      </c>
      <c r="P118">
        <v>35407.35</v>
      </c>
      <c r="Q118">
        <v>2.41</v>
      </c>
      <c r="R118">
        <v>35.407400000000003</v>
      </c>
      <c r="S118">
        <v>26261.4</v>
      </c>
      <c r="T118">
        <v>26.261399999999998</v>
      </c>
      <c r="U118">
        <v>9145.9500000000007</v>
      </c>
      <c r="V118">
        <v>0.74169346195069674</v>
      </c>
      <c r="W118">
        <v>9.1458999999999993</v>
      </c>
      <c r="X118">
        <v>2022</v>
      </c>
    </row>
    <row r="119" spans="1:24" x14ac:dyDescent="0.3">
      <c r="A119" s="24" t="s">
        <v>241</v>
      </c>
      <c r="B119" s="24" t="s">
        <v>21</v>
      </c>
      <c r="C119" s="24" t="s">
        <v>242</v>
      </c>
      <c r="D119" s="24" t="s">
        <v>33</v>
      </c>
      <c r="E119" s="24" t="s">
        <v>15</v>
      </c>
      <c r="F119" s="24" t="s">
        <v>1119</v>
      </c>
      <c r="G119" s="1">
        <v>43991</v>
      </c>
      <c r="H119">
        <v>6</v>
      </c>
      <c r="I119" t="str">
        <f t="shared" si="1"/>
        <v>juny</v>
      </c>
      <c r="J119">
        <v>305997836</v>
      </c>
      <c r="K119" s="1">
        <v>44022</v>
      </c>
      <c r="L119">
        <v>31</v>
      </c>
      <c r="M119">
        <v>415</v>
      </c>
      <c r="N119">
        <v>47.45</v>
      </c>
      <c r="O119">
        <v>31.79</v>
      </c>
      <c r="P119">
        <v>19691.75</v>
      </c>
      <c r="Q119">
        <v>15.66</v>
      </c>
      <c r="R119">
        <v>19.691700000000001</v>
      </c>
      <c r="S119">
        <v>13192.85</v>
      </c>
      <c r="T119">
        <v>13.1928</v>
      </c>
      <c r="U119">
        <v>6498.9</v>
      </c>
      <c r="V119">
        <v>0.66996838777660694</v>
      </c>
      <c r="W119">
        <v>6.4988999999999999</v>
      </c>
      <c r="X119">
        <v>2020</v>
      </c>
    </row>
    <row r="120" spans="1:24" x14ac:dyDescent="0.3">
      <c r="A120" s="24" t="s">
        <v>243</v>
      </c>
      <c r="B120" s="24" t="s">
        <v>24</v>
      </c>
      <c r="C120" s="24" t="s">
        <v>74</v>
      </c>
      <c r="D120" s="24" t="s">
        <v>18</v>
      </c>
      <c r="E120" s="24" t="s">
        <v>15</v>
      </c>
      <c r="F120" s="24" t="s">
        <v>1118</v>
      </c>
      <c r="G120" s="1">
        <v>44031</v>
      </c>
      <c r="H120">
        <v>7</v>
      </c>
      <c r="I120" t="str">
        <f t="shared" si="1"/>
        <v>juliol</v>
      </c>
      <c r="J120">
        <v>352765691</v>
      </c>
      <c r="K120" s="1">
        <v>44054</v>
      </c>
      <c r="L120">
        <v>23</v>
      </c>
      <c r="M120">
        <v>62</v>
      </c>
      <c r="N120">
        <v>421.89</v>
      </c>
      <c r="O120">
        <v>364.69</v>
      </c>
      <c r="P120">
        <v>26157.18</v>
      </c>
      <c r="Q120">
        <v>57.2</v>
      </c>
      <c r="R120">
        <v>26.1572</v>
      </c>
      <c r="S120">
        <v>22610.78</v>
      </c>
      <c r="T120">
        <v>22.610800000000001</v>
      </c>
      <c r="U120">
        <v>3546.4</v>
      </c>
      <c r="V120">
        <v>0.86441963544999878</v>
      </c>
      <c r="W120">
        <v>3.5464000000000002</v>
      </c>
      <c r="X120">
        <v>2020</v>
      </c>
    </row>
    <row r="121" spans="1:24" x14ac:dyDescent="0.3">
      <c r="A121" s="24" t="s">
        <v>244</v>
      </c>
      <c r="B121" s="24" t="s">
        <v>24</v>
      </c>
      <c r="C121" s="24" t="s">
        <v>233</v>
      </c>
      <c r="D121" s="24" t="s">
        <v>50</v>
      </c>
      <c r="E121" s="24" t="s">
        <v>19</v>
      </c>
      <c r="F121" s="24" t="s">
        <v>1117</v>
      </c>
      <c r="G121" s="1">
        <v>44392</v>
      </c>
      <c r="H121">
        <v>7</v>
      </c>
      <c r="I121" t="str">
        <f t="shared" si="1"/>
        <v>juliol</v>
      </c>
      <c r="J121">
        <v>707988440</v>
      </c>
      <c r="K121" s="1">
        <v>44416</v>
      </c>
      <c r="L121">
        <v>24</v>
      </c>
      <c r="M121">
        <v>8367</v>
      </c>
      <c r="N121">
        <v>154.06</v>
      </c>
      <c r="O121">
        <v>90.93</v>
      </c>
      <c r="P121">
        <v>1289020.02</v>
      </c>
      <c r="Q121">
        <v>63.13</v>
      </c>
      <c r="R121">
        <v>1289.02</v>
      </c>
      <c r="S121">
        <v>760811.31</v>
      </c>
      <c r="T121">
        <v>760.81129999999996</v>
      </c>
      <c r="U121">
        <v>528208.71</v>
      </c>
      <c r="V121">
        <v>0.59022458782292619</v>
      </c>
      <c r="W121">
        <v>528.20870000000002</v>
      </c>
      <c r="X121">
        <v>2021</v>
      </c>
    </row>
    <row r="122" spans="1:24" x14ac:dyDescent="0.3">
      <c r="A122" s="24" t="s">
        <v>245</v>
      </c>
      <c r="B122" s="24" t="s">
        <v>60</v>
      </c>
      <c r="C122" s="24" t="s">
        <v>246</v>
      </c>
      <c r="D122" s="24" t="s">
        <v>50</v>
      </c>
      <c r="E122" s="24" t="s">
        <v>15</v>
      </c>
      <c r="F122" s="24" t="s">
        <v>1120</v>
      </c>
      <c r="G122" s="1">
        <v>44755</v>
      </c>
      <c r="H122">
        <v>7</v>
      </c>
      <c r="I122" t="str">
        <f t="shared" si="1"/>
        <v>juliol</v>
      </c>
      <c r="J122">
        <v>848277413</v>
      </c>
      <c r="K122" s="1">
        <v>44802</v>
      </c>
      <c r="L122">
        <v>47</v>
      </c>
      <c r="M122">
        <v>2992</v>
      </c>
      <c r="N122">
        <v>154.06</v>
      </c>
      <c r="O122">
        <v>90.93</v>
      </c>
      <c r="P122">
        <v>460947.52</v>
      </c>
      <c r="Q122">
        <v>63.13</v>
      </c>
      <c r="R122">
        <v>460.94749999999999</v>
      </c>
      <c r="S122">
        <v>272062.56</v>
      </c>
      <c r="T122">
        <v>272.06259999999997</v>
      </c>
      <c r="U122">
        <v>188884.96</v>
      </c>
      <c r="V122">
        <v>0.59022458782292619</v>
      </c>
      <c r="W122">
        <v>188.88499999999999</v>
      </c>
      <c r="X122">
        <v>2022</v>
      </c>
    </row>
    <row r="123" spans="1:24" x14ac:dyDescent="0.3">
      <c r="A123" s="24" t="s">
        <v>247</v>
      </c>
      <c r="B123" s="24" t="s">
        <v>24</v>
      </c>
      <c r="C123" s="24" t="s">
        <v>248</v>
      </c>
      <c r="D123" s="24" t="s">
        <v>80</v>
      </c>
      <c r="E123" s="24" t="s">
        <v>19</v>
      </c>
      <c r="F123" s="24" t="s">
        <v>1120</v>
      </c>
      <c r="G123" s="1">
        <v>44424</v>
      </c>
      <c r="H123">
        <v>8</v>
      </c>
      <c r="I123" t="str">
        <f t="shared" si="1"/>
        <v>agost</v>
      </c>
      <c r="J123">
        <v>320556437</v>
      </c>
      <c r="K123" s="1">
        <v>44464</v>
      </c>
      <c r="L123">
        <v>40</v>
      </c>
      <c r="M123">
        <v>8628</v>
      </c>
      <c r="N123">
        <v>668.27</v>
      </c>
      <c r="O123">
        <v>502.54</v>
      </c>
      <c r="P123">
        <v>5765833.5599999996</v>
      </c>
      <c r="Q123">
        <v>165.73</v>
      </c>
      <c r="R123">
        <v>5765.8335999999999</v>
      </c>
      <c r="S123">
        <v>4335915.12</v>
      </c>
      <c r="T123">
        <v>4335.9151000000002</v>
      </c>
      <c r="U123">
        <v>1429918.44</v>
      </c>
      <c r="V123">
        <v>0.75200143654510898</v>
      </c>
      <c r="W123">
        <v>1429.9184</v>
      </c>
      <c r="X123">
        <v>2021</v>
      </c>
    </row>
    <row r="124" spans="1:24" x14ac:dyDescent="0.3">
      <c r="A124" s="24" t="s">
        <v>249</v>
      </c>
      <c r="B124" s="24" t="s">
        <v>24</v>
      </c>
      <c r="C124" s="24" t="s">
        <v>99</v>
      </c>
      <c r="D124" s="24" t="s">
        <v>30</v>
      </c>
      <c r="E124" s="24" t="s">
        <v>19</v>
      </c>
      <c r="F124" s="24" t="s">
        <v>1118</v>
      </c>
      <c r="G124" s="1">
        <v>43896</v>
      </c>
      <c r="H124">
        <v>3</v>
      </c>
      <c r="I124" t="str">
        <f t="shared" si="1"/>
        <v>març</v>
      </c>
      <c r="J124">
        <v>992061841</v>
      </c>
      <c r="K124" s="1">
        <v>43914</v>
      </c>
      <c r="L124">
        <v>18</v>
      </c>
      <c r="M124">
        <v>1999</v>
      </c>
      <c r="N124">
        <v>255.28</v>
      </c>
      <c r="O124">
        <v>159.41999999999999</v>
      </c>
      <c r="P124">
        <v>510304.72</v>
      </c>
      <c r="Q124">
        <v>95.86</v>
      </c>
      <c r="R124">
        <v>510.30470000000003</v>
      </c>
      <c r="S124">
        <v>318680.58</v>
      </c>
      <c r="T124">
        <v>318.68060000000003</v>
      </c>
      <c r="U124">
        <v>191624.14</v>
      </c>
      <c r="V124">
        <v>0.62449075524913811</v>
      </c>
      <c r="W124">
        <v>191.6241</v>
      </c>
      <c r="X124">
        <v>2020</v>
      </c>
    </row>
    <row r="125" spans="1:24" x14ac:dyDescent="0.3">
      <c r="A125" s="24" t="s">
        <v>250</v>
      </c>
      <c r="B125" s="24" t="s">
        <v>12</v>
      </c>
      <c r="C125" s="24" t="s">
        <v>251</v>
      </c>
      <c r="D125" s="24" t="s">
        <v>42</v>
      </c>
      <c r="E125" s="24" t="s">
        <v>19</v>
      </c>
      <c r="F125" s="24" t="s">
        <v>1120</v>
      </c>
      <c r="G125" s="1">
        <v>44336</v>
      </c>
      <c r="H125">
        <v>5</v>
      </c>
      <c r="I125" t="str">
        <f t="shared" si="1"/>
        <v>maig</v>
      </c>
      <c r="J125">
        <v>300342452</v>
      </c>
      <c r="K125" s="1">
        <v>44371</v>
      </c>
      <c r="L125">
        <v>35</v>
      </c>
      <c r="M125">
        <v>6861</v>
      </c>
      <c r="N125">
        <v>651.21</v>
      </c>
      <c r="O125">
        <v>524.96</v>
      </c>
      <c r="P125">
        <v>4467951.8099999996</v>
      </c>
      <c r="Q125">
        <v>126.25</v>
      </c>
      <c r="R125">
        <v>4467.9517999999998</v>
      </c>
      <c r="S125">
        <v>3601750.56</v>
      </c>
      <c r="T125">
        <v>3601.7505999999998</v>
      </c>
      <c r="U125">
        <v>866201.25</v>
      </c>
      <c r="V125">
        <v>0.80613012699436426</v>
      </c>
      <c r="W125">
        <v>866.20129999999995</v>
      </c>
      <c r="X125">
        <v>2021</v>
      </c>
    </row>
    <row r="126" spans="1:24" x14ac:dyDescent="0.3">
      <c r="A126" s="24" t="s">
        <v>252</v>
      </c>
      <c r="B126" s="24" t="s">
        <v>24</v>
      </c>
      <c r="C126" s="24" t="s">
        <v>253</v>
      </c>
      <c r="D126" s="24" t="s">
        <v>50</v>
      </c>
      <c r="E126" s="24" t="s">
        <v>19</v>
      </c>
      <c r="F126" s="24" t="s">
        <v>1118</v>
      </c>
      <c r="G126" s="1">
        <v>43923</v>
      </c>
      <c r="H126">
        <v>4</v>
      </c>
      <c r="I126" t="str">
        <f t="shared" si="1"/>
        <v>abril</v>
      </c>
      <c r="J126">
        <v>703259599</v>
      </c>
      <c r="K126" s="1">
        <v>43926</v>
      </c>
      <c r="L126">
        <v>3</v>
      </c>
      <c r="M126">
        <v>8998</v>
      </c>
      <c r="N126">
        <v>154.06</v>
      </c>
      <c r="O126">
        <v>90.93</v>
      </c>
      <c r="P126">
        <v>1386231.88</v>
      </c>
      <c r="Q126">
        <v>63.13</v>
      </c>
      <c r="R126">
        <v>1386.2319</v>
      </c>
      <c r="S126">
        <v>818188.14</v>
      </c>
      <c r="T126">
        <v>818.18809999999996</v>
      </c>
      <c r="U126">
        <v>568043.74</v>
      </c>
      <c r="V126">
        <v>0.59022458782292608</v>
      </c>
      <c r="W126">
        <v>568.04369999999994</v>
      </c>
      <c r="X126">
        <v>2020</v>
      </c>
    </row>
    <row r="127" spans="1:24" x14ac:dyDescent="0.3">
      <c r="A127" s="24" t="s">
        <v>254</v>
      </c>
      <c r="B127" s="24" t="s">
        <v>60</v>
      </c>
      <c r="C127" s="24" t="s">
        <v>159</v>
      </c>
      <c r="D127" s="24" t="s">
        <v>70</v>
      </c>
      <c r="E127" s="24" t="s">
        <v>15</v>
      </c>
      <c r="F127" s="24" t="s">
        <v>1118</v>
      </c>
      <c r="G127" s="1">
        <v>44637</v>
      </c>
      <c r="H127">
        <v>3</v>
      </c>
      <c r="I127" t="str">
        <f t="shared" si="1"/>
        <v>març</v>
      </c>
      <c r="J127">
        <v>228987109</v>
      </c>
      <c r="K127" s="1">
        <v>44665</v>
      </c>
      <c r="L127">
        <v>28</v>
      </c>
      <c r="M127">
        <v>1229</v>
      </c>
      <c r="N127">
        <v>109.28</v>
      </c>
      <c r="O127">
        <v>35.840000000000003</v>
      </c>
      <c r="P127">
        <v>134305.12</v>
      </c>
      <c r="Q127">
        <v>73.44</v>
      </c>
      <c r="R127">
        <v>134.30510000000001</v>
      </c>
      <c r="S127">
        <v>44047.360000000001</v>
      </c>
      <c r="T127">
        <v>44.047400000000003</v>
      </c>
      <c r="U127">
        <v>90257.76</v>
      </c>
      <c r="V127">
        <v>0.32796486090775989</v>
      </c>
      <c r="W127">
        <v>90.257800000000003</v>
      </c>
      <c r="X127">
        <v>2022</v>
      </c>
    </row>
    <row r="128" spans="1:24" x14ac:dyDescent="0.3">
      <c r="A128" s="24" t="s">
        <v>255</v>
      </c>
      <c r="B128" s="24" t="s">
        <v>24</v>
      </c>
      <c r="C128" s="24" t="s">
        <v>46</v>
      </c>
      <c r="D128" s="24" t="s">
        <v>23</v>
      </c>
      <c r="E128" s="24" t="s">
        <v>19</v>
      </c>
      <c r="F128" s="24" t="s">
        <v>1117</v>
      </c>
      <c r="G128" s="1">
        <v>44430</v>
      </c>
      <c r="H128">
        <v>8</v>
      </c>
      <c r="I128" t="str">
        <f t="shared" si="1"/>
        <v>agost</v>
      </c>
      <c r="J128">
        <v>126011312</v>
      </c>
      <c r="K128" s="1">
        <v>44457</v>
      </c>
      <c r="L128">
        <v>27</v>
      </c>
      <c r="M128">
        <v>8402</v>
      </c>
      <c r="N128">
        <v>205.7</v>
      </c>
      <c r="O128">
        <v>117.11</v>
      </c>
      <c r="P128">
        <v>1728291.4</v>
      </c>
      <c r="Q128">
        <v>88.59</v>
      </c>
      <c r="R128">
        <v>1728.2914000000001</v>
      </c>
      <c r="S128">
        <v>983958.22</v>
      </c>
      <c r="T128">
        <v>983.95820000000003</v>
      </c>
      <c r="U128">
        <v>744333.18</v>
      </c>
      <c r="V128">
        <v>0.56932425862907154</v>
      </c>
      <c r="W128">
        <v>744.33320000000003</v>
      </c>
      <c r="X128">
        <v>2021</v>
      </c>
    </row>
    <row r="129" spans="1:24" x14ac:dyDescent="0.3">
      <c r="A129" s="24" t="s">
        <v>256</v>
      </c>
      <c r="B129" s="24" t="s">
        <v>60</v>
      </c>
      <c r="C129" s="24" t="s">
        <v>61</v>
      </c>
      <c r="D129" s="24" t="s">
        <v>33</v>
      </c>
      <c r="E129" s="24" t="s">
        <v>15</v>
      </c>
      <c r="F129" s="24" t="s">
        <v>1117</v>
      </c>
      <c r="G129" s="1">
        <v>44010</v>
      </c>
      <c r="H129">
        <v>6</v>
      </c>
      <c r="I129" t="str">
        <f t="shared" si="1"/>
        <v>juny</v>
      </c>
      <c r="J129">
        <v>813131034</v>
      </c>
      <c r="K129" s="1">
        <v>44013</v>
      </c>
      <c r="L129">
        <v>3</v>
      </c>
      <c r="M129">
        <v>2397</v>
      </c>
      <c r="N129">
        <v>47.45</v>
      </c>
      <c r="O129">
        <v>31.79</v>
      </c>
      <c r="P129">
        <v>113737.65</v>
      </c>
      <c r="Q129">
        <v>15.66</v>
      </c>
      <c r="R129">
        <v>113.7377</v>
      </c>
      <c r="S129">
        <v>76200.63</v>
      </c>
      <c r="T129">
        <v>76.200599999999994</v>
      </c>
      <c r="U129">
        <v>37537.019999999997</v>
      </c>
      <c r="V129">
        <v>0.66996838777660694</v>
      </c>
      <c r="W129">
        <v>37.536999999999999</v>
      </c>
      <c r="X129">
        <v>2020</v>
      </c>
    </row>
    <row r="130" spans="1:24" x14ac:dyDescent="0.3">
      <c r="A130" s="24" t="s">
        <v>257</v>
      </c>
      <c r="B130" s="24" t="s">
        <v>12</v>
      </c>
      <c r="C130" s="24" t="s">
        <v>201</v>
      </c>
      <c r="D130" s="24" t="s">
        <v>40</v>
      </c>
      <c r="E130" s="24" t="s">
        <v>15</v>
      </c>
      <c r="F130" s="24" t="s">
        <v>1117</v>
      </c>
      <c r="G130" s="1">
        <v>44232</v>
      </c>
      <c r="H130">
        <v>2</v>
      </c>
      <c r="I130" t="str">
        <f t="shared" ref="I130:I193" si="2">TEXT(DATE(2020, H130, 1), "mmmm")</f>
        <v>febrer</v>
      </c>
      <c r="J130">
        <v>529457604</v>
      </c>
      <c r="K130" s="1">
        <v>44260</v>
      </c>
      <c r="L130">
        <v>28</v>
      </c>
      <c r="M130">
        <v>7126</v>
      </c>
      <c r="N130">
        <v>81.73</v>
      </c>
      <c r="O130">
        <v>56.67</v>
      </c>
      <c r="P130">
        <v>582407.98</v>
      </c>
      <c r="Q130">
        <v>25.06</v>
      </c>
      <c r="R130">
        <v>582.40800000000002</v>
      </c>
      <c r="S130">
        <v>403830.42</v>
      </c>
      <c r="T130">
        <v>403.8304</v>
      </c>
      <c r="U130">
        <v>178577.56</v>
      </c>
      <c r="V130">
        <v>0.69338064358252793</v>
      </c>
      <c r="W130">
        <v>178.57759999999999</v>
      </c>
      <c r="X130">
        <v>2021</v>
      </c>
    </row>
    <row r="131" spans="1:24" x14ac:dyDescent="0.3">
      <c r="A131" s="24" t="s">
        <v>258</v>
      </c>
      <c r="B131" s="24" t="s">
        <v>24</v>
      </c>
      <c r="C131" s="24" t="s">
        <v>259</v>
      </c>
      <c r="D131" s="24" t="s">
        <v>18</v>
      </c>
      <c r="E131" s="24" t="s">
        <v>15</v>
      </c>
      <c r="F131" s="24" t="s">
        <v>1120</v>
      </c>
      <c r="G131" s="1">
        <v>44532</v>
      </c>
      <c r="H131">
        <v>12</v>
      </c>
      <c r="I131" t="str">
        <f t="shared" si="2"/>
        <v>desembre</v>
      </c>
      <c r="J131">
        <v>284414851</v>
      </c>
      <c r="K131" s="1">
        <v>44537</v>
      </c>
      <c r="L131">
        <v>5</v>
      </c>
      <c r="M131">
        <v>3530</v>
      </c>
      <c r="N131">
        <v>421.89</v>
      </c>
      <c r="O131">
        <v>364.69</v>
      </c>
      <c r="P131">
        <v>1489271.7</v>
      </c>
      <c r="Q131">
        <v>57.2</v>
      </c>
      <c r="R131">
        <v>1489.2717</v>
      </c>
      <c r="S131">
        <v>1287355.7</v>
      </c>
      <c r="T131">
        <v>1287.3557000000001</v>
      </c>
      <c r="U131">
        <v>201916</v>
      </c>
      <c r="V131">
        <v>0.86441963544999867</v>
      </c>
      <c r="W131">
        <v>201.916</v>
      </c>
      <c r="X131">
        <v>2021</v>
      </c>
    </row>
    <row r="132" spans="1:24" x14ac:dyDescent="0.3">
      <c r="A132" s="24" t="s">
        <v>260</v>
      </c>
      <c r="B132" s="24" t="s">
        <v>12</v>
      </c>
      <c r="C132" s="24" t="s">
        <v>261</v>
      </c>
      <c r="D132" s="24" t="s">
        <v>33</v>
      </c>
      <c r="E132" s="24" t="s">
        <v>19</v>
      </c>
      <c r="F132" s="24" t="s">
        <v>1117</v>
      </c>
      <c r="G132" s="1">
        <v>44491</v>
      </c>
      <c r="H132">
        <v>10</v>
      </c>
      <c r="I132" t="str">
        <f t="shared" si="2"/>
        <v>octubre</v>
      </c>
      <c r="J132">
        <v>707739102</v>
      </c>
      <c r="K132" s="1">
        <v>44497</v>
      </c>
      <c r="L132">
        <v>6</v>
      </c>
      <c r="M132">
        <v>4583</v>
      </c>
      <c r="N132">
        <v>47.45</v>
      </c>
      <c r="O132">
        <v>31.79</v>
      </c>
      <c r="P132">
        <v>217463.35</v>
      </c>
      <c r="Q132">
        <v>15.66</v>
      </c>
      <c r="R132">
        <v>217.46340000000001</v>
      </c>
      <c r="S132">
        <v>145693.57</v>
      </c>
      <c r="T132">
        <v>145.6936</v>
      </c>
      <c r="U132">
        <v>71769.78</v>
      </c>
      <c r="V132">
        <v>0.66996838777660683</v>
      </c>
      <c r="W132">
        <v>71.769800000000004</v>
      </c>
      <c r="X132">
        <v>2021</v>
      </c>
    </row>
    <row r="133" spans="1:24" x14ac:dyDescent="0.3">
      <c r="A133" s="24" t="s">
        <v>263</v>
      </c>
      <c r="B133" s="24" t="s">
        <v>60</v>
      </c>
      <c r="C133" s="24" t="s">
        <v>102</v>
      </c>
      <c r="D133" s="24" t="s">
        <v>23</v>
      </c>
      <c r="E133" s="24" t="s">
        <v>19</v>
      </c>
      <c r="F133" s="24" t="s">
        <v>1117</v>
      </c>
      <c r="G133" s="1">
        <v>44543</v>
      </c>
      <c r="H133">
        <v>12</v>
      </c>
      <c r="I133" t="str">
        <f t="shared" si="2"/>
        <v>desembre</v>
      </c>
      <c r="J133">
        <v>579996430</v>
      </c>
      <c r="K133" s="1">
        <v>44570</v>
      </c>
      <c r="L133">
        <v>27</v>
      </c>
      <c r="M133">
        <v>2687</v>
      </c>
      <c r="N133">
        <v>205.7</v>
      </c>
      <c r="O133">
        <v>117.11</v>
      </c>
      <c r="P133">
        <v>552715.9</v>
      </c>
      <c r="Q133">
        <v>88.59</v>
      </c>
      <c r="R133">
        <v>552.71590000000003</v>
      </c>
      <c r="S133">
        <v>314674.57</v>
      </c>
      <c r="T133">
        <v>314.6746</v>
      </c>
      <c r="U133">
        <v>238041.33</v>
      </c>
      <c r="V133">
        <v>0.56932425862907143</v>
      </c>
      <c r="W133">
        <v>238.04130000000001</v>
      </c>
      <c r="X133">
        <v>2021</v>
      </c>
    </row>
    <row r="134" spans="1:24" x14ac:dyDescent="0.3">
      <c r="A134" s="24" t="s">
        <v>264</v>
      </c>
      <c r="B134" s="24" t="s">
        <v>12</v>
      </c>
      <c r="C134" s="24" t="s">
        <v>13</v>
      </c>
      <c r="D134" s="24" t="s">
        <v>23</v>
      </c>
      <c r="E134" s="24" t="s">
        <v>19</v>
      </c>
      <c r="F134" s="24" t="s">
        <v>1119</v>
      </c>
      <c r="G134" s="1">
        <v>44011</v>
      </c>
      <c r="H134">
        <v>6</v>
      </c>
      <c r="I134" t="str">
        <f t="shared" si="2"/>
        <v>juny</v>
      </c>
      <c r="J134">
        <v>739964663</v>
      </c>
      <c r="K134" s="1">
        <v>44039</v>
      </c>
      <c r="L134">
        <v>28</v>
      </c>
      <c r="M134">
        <v>842</v>
      </c>
      <c r="N134">
        <v>205.7</v>
      </c>
      <c r="O134">
        <v>117.11</v>
      </c>
      <c r="P134">
        <v>173199.4</v>
      </c>
      <c r="Q134">
        <v>88.59</v>
      </c>
      <c r="R134">
        <v>173.1994</v>
      </c>
      <c r="S134">
        <v>98606.62</v>
      </c>
      <c r="T134">
        <v>98.6066</v>
      </c>
      <c r="U134">
        <v>74592.78</v>
      </c>
      <c r="V134">
        <v>0.56932425862907143</v>
      </c>
      <c r="W134">
        <v>74.592799999999997</v>
      </c>
      <c r="X134">
        <v>2020</v>
      </c>
    </row>
    <row r="135" spans="1:24" x14ac:dyDescent="0.3">
      <c r="A135" s="24" t="s">
        <v>265</v>
      </c>
      <c r="B135" s="24" t="s">
        <v>21</v>
      </c>
      <c r="C135" s="24" t="s">
        <v>115</v>
      </c>
      <c r="D135" s="24" t="s">
        <v>70</v>
      </c>
      <c r="E135" s="24" t="s">
        <v>15</v>
      </c>
      <c r="F135" s="24" t="s">
        <v>1119</v>
      </c>
      <c r="G135" s="1">
        <v>43982</v>
      </c>
      <c r="H135">
        <v>5</v>
      </c>
      <c r="I135" t="str">
        <f t="shared" si="2"/>
        <v>maig</v>
      </c>
      <c r="J135">
        <v>290370213</v>
      </c>
      <c r="K135" s="1">
        <v>43997</v>
      </c>
      <c r="L135">
        <v>15</v>
      </c>
      <c r="M135">
        <v>5854</v>
      </c>
      <c r="N135">
        <v>109.28</v>
      </c>
      <c r="O135">
        <v>35.840000000000003</v>
      </c>
      <c r="P135">
        <v>639725.12</v>
      </c>
      <c r="Q135">
        <v>73.44</v>
      </c>
      <c r="R135">
        <v>639.7251</v>
      </c>
      <c r="S135">
        <v>209807.35999999999</v>
      </c>
      <c r="T135">
        <v>209.8074</v>
      </c>
      <c r="U135">
        <v>429917.76</v>
      </c>
      <c r="V135">
        <v>0.32796486090775995</v>
      </c>
      <c r="W135">
        <v>429.9178</v>
      </c>
      <c r="X135">
        <v>2020</v>
      </c>
    </row>
    <row r="136" spans="1:24" x14ac:dyDescent="0.3">
      <c r="A136" s="24" t="s">
        <v>266</v>
      </c>
      <c r="B136" s="24" t="s">
        <v>24</v>
      </c>
      <c r="C136" s="24" t="s">
        <v>267</v>
      </c>
      <c r="D136" s="24" t="s">
        <v>26</v>
      </c>
      <c r="E136" s="24" t="s">
        <v>19</v>
      </c>
      <c r="F136" s="24" t="s">
        <v>1119</v>
      </c>
      <c r="G136" s="1">
        <v>44249</v>
      </c>
      <c r="H136">
        <v>2</v>
      </c>
      <c r="I136" t="str">
        <f t="shared" si="2"/>
        <v>febrer</v>
      </c>
      <c r="J136">
        <v>212511909</v>
      </c>
      <c r="K136" s="1">
        <v>44249</v>
      </c>
      <c r="L136">
        <v>0</v>
      </c>
      <c r="M136">
        <v>5851</v>
      </c>
      <c r="N136">
        <v>9.33</v>
      </c>
      <c r="O136">
        <v>6.92</v>
      </c>
      <c r="P136">
        <v>54589.83</v>
      </c>
      <c r="Q136">
        <v>2.41</v>
      </c>
      <c r="R136">
        <v>54.589799999999997</v>
      </c>
      <c r="S136">
        <v>40488.92</v>
      </c>
      <c r="T136">
        <v>40.488900000000001</v>
      </c>
      <c r="U136">
        <v>14100.91</v>
      </c>
      <c r="V136">
        <v>0.74169346195069674</v>
      </c>
      <c r="W136">
        <v>14.100899999999999</v>
      </c>
      <c r="X136">
        <v>2021</v>
      </c>
    </row>
    <row r="137" spans="1:24" x14ac:dyDescent="0.3">
      <c r="A137" s="24" t="s">
        <v>268</v>
      </c>
      <c r="B137" s="24" t="s">
        <v>24</v>
      </c>
      <c r="C137" s="24" t="s">
        <v>269</v>
      </c>
      <c r="D137" s="24" t="s">
        <v>26</v>
      </c>
      <c r="E137" s="24" t="s">
        <v>19</v>
      </c>
      <c r="F137" s="24" t="s">
        <v>1117</v>
      </c>
      <c r="G137" s="1">
        <v>44755</v>
      </c>
      <c r="H137">
        <v>7</v>
      </c>
      <c r="I137" t="str">
        <f t="shared" si="2"/>
        <v>juliol</v>
      </c>
      <c r="J137">
        <v>208001077</v>
      </c>
      <c r="K137" s="1">
        <v>44764</v>
      </c>
      <c r="L137">
        <v>9</v>
      </c>
      <c r="M137">
        <v>996</v>
      </c>
      <c r="N137">
        <v>9.33</v>
      </c>
      <c r="O137">
        <v>6.92</v>
      </c>
      <c r="P137">
        <v>9292.68</v>
      </c>
      <c r="Q137">
        <v>2.41</v>
      </c>
      <c r="R137">
        <v>9.2927</v>
      </c>
      <c r="S137">
        <v>6892.32</v>
      </c>
      <c r="T137">
        <v>6.8922999999999996</v>
      </c>
      <c r="U137">
        <v>2400.36</v>
      </c>
      <c r="V137">
        <v>0.74169346195069663</v>
      </c>
      <c r="W137">
        <v>2.4003999999999999</v>
      </c>
      <c r="X137">
        <v>2022</v>
      </c>
    </row>
    <row r="138" spans="1:24" x14ac:dyDescent="0.3">
      <c r="A138" s="24" t="s">
        <v>270</v>
      </c>
      <c r="B138" s="24" t="s">
        <v>24</v>
      </c>
      <c r="C138" s="24" t="s">
        <v>226</v>
      </c>
      <c r="D138" s="24" t="s">
        <v>40</v>
      </c>
      <c r="E138" s="24" t="s">
        <v>15</v>
      </c>
      <c r="F138" s="24" t="s">
        <v>1118</v>
      </c>
      <c r="G138" s="1">
        <v>44021</v>
      </c>
      <c r="H138">
        <v>7</v>
      </c>
      <c r="I138" t="str">
        <f t="shared" si="2"/>
        <v>juliol</v>
      </c>
      <c r="J138">
        <v>948761546</v>
      </c>
      <c r="K138" s="1">
        <v>44025</v>
      </c>
      <c r="L138">
        <v>4</v>
      </c>
      <c r="M138">
        <v>8480</v>
      </c>
      <c r="N138">
        <v>81.73</v>
      </c>
      <c r="O138">
        <v>56.67</v>
      </c>
      <c r="P138">
        <v>693070.4</v>
      </c>
      <c r="Q138">
        <v>25.06</v>
      </c>
      <c r="R138">
        <v>693.07039999999995</v>
      </c>
      <c r="S138">
        <v>480561.6</v>
      </c>
      <c r="T138">
        <v>480.5616</v>
      </c>
      <c r="U138">
        <v>212508.79999999999</v>
      </c>
      <c r="V138">
        <v>0.69338064358252782</v>
      </c>
      <c r="W138">
        <v>212.50880000000001</v>
      </c>
      <c r="X138">
        <v>2020</v>
      </c>
    </row>
    <row r="139" spans="1:24" x14ac:dyDescent="0.3">
      <c r="A139" s="24" t="s">
        <v>271</v>
      </c>
      <c r="B139" s="24" t="s">
        <v>44</v>
      </c>
      <c r="C139" s="24" t="s">
        <v>272</v>
      </c>
      <c r="D139" s="24" t="s">
        <v>40</v>
      </c>
      <c r="E139" s="24" t="s">
        <v>15</v>
      </c>
      <c r="F139" s="24" t="s">
        <v>1117</v>
      </c>
      <c r="G139" s="1">
        <v>44618</v>
      </c>
      <c r="H139">
        <v>2</v>
      </c>
      <c r="I139" t="str">
        <f t="shared" si="2"/>
        <v>febrer</v>
      </c>
      <c r="J139">
        <v>505354201</v>
      </c>
      <c r="K139" s="1">
        <v>44663</v>
      </c>
      <c r="L139">
        <v>45</v>
      </c>
      <c r="M139">
        <v>4393</v>
      </c>
      <c r="N139">
        <v>81.73</v>
      </c>
      <c r="O139">
        <v>56.67</v>
      </c>
      <c r="P139">
        <v>359039.89</v>
      </c>
      <c r="Q139">
        <v>25.06</v>
      </c>
      <c r="R139">
        <v>359.03989999999999</v>
      </c>
      <c r="S139">
        <v>248951.31</v>
      </c>
      <c r="T139">
        <v>248.9513</v>
      </c>
      <c r="U139">
        <v>110088.58</v>
      </c>
      <c r="V139">
        <v>0.69338064358252782</v>
      </c>
      <c r="W139">
        <v>110.0886</v>
      </c>
      <c r="X139">
        <v>2022</v>
      </c>
    </row>
    <row r="140" spans="1:24" x14ac:dyDescent="0.3">
      <c r="A140" s="24" t="s">
        <v>273</v>
      </c>
      <c r="B140" s="24" t="s">
        <v>24</v>
      </c>
      <c r="C140" s="24" t="s">
        <v>274</v>
      </c>
      <c r="D140" s="24" t="s">
        <v>26</v>
      </c>
      <c r="E140" s="24" t="s">
        <v>15</v>
      </c>
      <c r="F140" s="24" t="s">
        <v>1117</v>
      </c>
      <c r="G140" s="1">
        <v>44772</v>
      </c>
      <c r="H140">
        <v>7</v>
      </c>
      <c r="I140" t="str">
        <f t="shared" si="2"/>
        <v>juliol</v>
      </c>
      <c r="J140">
        <v>566596543</v>
      </c>
      <c r="K140" s="1">
        <v>44805</v>
      </c>
      <c r="L140">
        <v>33</v>
      </c>
      <c r="M140">
        <v>7363</v>
      </c>
      <c r="N140">
        <v>9.33</v>
      </c>
      <c r="O140">
        <v>6.92</v>
      </c>
      <c r="P140">
        <v>68696.789999999994</v>
      </c>
      <c r="Q140">
        <v>2.41</v>
      </c>
      <c r="R140">
        <v>68.696799999999996</v>
      </c>
      <c r="S140">
        <v>50951.96</v>
      </c>
      <c r="T140">
        <v>50.951999999999998</v>
      </c>
      <c r="U140">
        <v>17744.830000000002</v>
      </c>
      <c r="V140">
        <v>0.74169346195069674</v>
      </c>
      <c r="W140">
        <v>17.744800000000001</v>
      </c>
      <c r="X140">
        <v>2022</v>
      </c>
    </row>
    <row r="141" spans="1:24" x14ac:dyDescent="0.3">
      <c r="A141" s="24" t="s">
        <v>275</v>
      </c>
      <c r="B141" s="24" t="s">
        <v>24</v>
      </c>
      <c r="C141" s="24" t="s">
        <v>113</v>
      </c>
      <c r="D141" s="24" t="s">
        <v>42</v>
      </c>
      <c r="E141" s="24" t="s">
        <v>15</v>
      </c>
      <c r="F141" s="24" t="s">
        <v>1117</v>
      </c>
      <c r="G141" s="1">
        <v>44463</v>
      </c>
      <c r="H141">
        <v>9</v>
      </c>
      <c r="I141" t="str">
        <f t="shared" si="2"/>
        <v>setembre</v>
      </c>
      <c r="J141">
        <v>263930499</v>
      </c>
      <c r="K141" s="1">
        <v>44505</v>
      </c>
      <c r="L141">
        <v>42</v>
      </c>
      <c r="M141">
        <v>1755</v>
      </c>
      <c r="N141">
        <v>651.21</v>
      </c>
      <c r="O141">
        <v>524.96</v>
      </c>
      <c r="P141">
        <v>1142873.55</v>
      </c>
      <c r="Q141">
        <v>126.25</v>
      </c>
      <c r="R141">
        <v>1142.8735999999999</v>
      </c>
      <c r="S141">
        <v>921304.8</v>
      </c>
      <c r="T141">
        <v>921.3048</v>
      </c>
      <c r="U141">
        <v>221568.75</v>
      </c>
      <c r="V141">
        <v>0.80613012699436437</v>
      </c>
      <c r="W141">
        <v>221.56870000000001</v>
      </c>
      <c r="X141">
        <v>2021</v>
      </c>
    </row>
    <row r="142" spans="1:24" x14ac:dyDescent="0.3">
      <c r="A142" s="24" t="s">
        <v>276</v>
      </c>
      <c r="B142" s="24" t="s">
        <v>21</v>
      </c>
      <c r="C142" s="24" t="s">
        <v>55</v>
      </c>
      <c r="D142" s="24" t="s">
        <v>26</v>
      </c>
      <c r="E142" s="24" t="s">
        <v>19</v>
      </c>
      <c r="F142" s="24" t="s">
        <v>1117</v>
      </c>
      <c r="G142" s="1">
        <v>43992</v>
      </c>
      <c r="H142">
        <v>6</v>
      </c>
      <c r="I142" t="str">
        <f t="shared" si="2"/>
        <v>juny</v>
      </c>
      <c r="J142">
        <v>170842397</v>
      </c>
      <c r="K142" s="1">
        <v>43992</v>
      </c>
      <c r="L142">
        <v>0</v>
      </c>
      <c r="M142">
        <v>4917</v>
      </c>
      <c r="N142">
        <v>9.33</v>
      </c>
      <c r="O142">
        <v>6.92</v>
      </c>
      <c r="P142">
        <v>45875.61</v>
      </c>
      <c r="Q142">
        <v>2.41</v>
      </c>
      <c r="R142">
        <v>45.875599999999999</v>
      </c>
      <c r="S142">
        <v>34025.64</v>
      </c>
      <c r="T142">
        <v>34.025599999999997</v>
      </c>
      <c r="U142">
        <v>11849.97</v>
      </c>
      <c r="V142">
        <v>0.74169346195069674</v>
      </c>
      <c r="W142">
        <v>11.85</v>
      </c>
      <c r="X142">
        <v>2020</v>
      </c>
    </row>
    <row r="143" spans="1:24" x14ac:dyDescent="0.3">
      <c r="A143" s="24" t="s">
        <v>277</v>
      </c>
      <c r="B143" s="24" t="s">
        <v>24</v>
      </c>
      <c r="C143" s="24" t="s">
        <v>120</v>
      </c>
      <c r="D143" s="24" t="s">
        <v>26</v>
      </c>
      <c r="E143" s="24" t="s">
        <v>15</v>
      </c>
      <c r="F143" s="24" t="s">
        <v>1119</v>
      </c>
      <c r="G143" s="1">
        <v>44326</v>
      </c>
      <c r="H143">
        <v>5</v>
      </c>
      <c r="I143" t="str">
        <f t="shared" si="2"/>
        <v>maig</v>
      </c>
      <c r="J143">
        <v>931131064</v>
      </c>
      <c r="K143" s="1">
        <v>44354</v>
      </c>
      <c r="L143">
        <v>28</v>
      </c>
      <c r="M143">
        <v>1229</v>
      </c>
      <c r="N143">
        <v>9.33</v>
      </c>
      <c r="O143">
        <v>6.92</v>
      </c>
      <c r="P143">
        <v>11466.57</v>
      </c>
      <c r="Q143">
        <v>2.41</v>
      </c>
      <c r="R143">
        <v>11.4666</v>
      </c>
      <c r="S143">
        <v>8504.68</v>
      </c>
      <c r="T143">
        <v>8.5046999999999997</v>
      </c>
      <c r="U143">
        <v>2961.89</v>
      </c>
      <c r="V143">
        <v>0.74169346195069674</v>
      </c>
      <c r="W143">
        <v>2.9619</v>
      </c>
      <c r="X143">
        <v>2021</v>
      </c>
    </row>
    <row r="144" spans="1:24" x14ac:dyDescent="0.3">
      <c r="A144" s="24" t="s">
        <v>278</v>
      </c>
      <c r="B144" s="24" t="s">
        <v>24</v>
      </c>
      <c r="C144" s="24" t="s">
        <v>189</v>
      </c>
      <c r="D144" s="24" t="s">
        <v>26</v>
      </c>
      <c r="E144" s="24" t="s">
        <v>19</v>
      </c>
      <c r="F144" s="24" t="s">
        <v>1120</v>
      </c>
      <c r="G144" s="1">
        <v>44496</v>
      </c>
      <c r="H144">
        <v>10</v>
      </c>
      <c r="I144" t="str">
        <f t="shared" si="2"/>
        <v>octubre</v>
      </c>
      <c r="J144">
        <v>108907830</v>
      </c>
      <c r="K144" s="1">
        <v>44500</v>
      </c>
      <c r="L144">
        <v>4</v>
      </c>
      <c r="M144">
        <v>7102</v>
      </c>
      <c r="N144">
        <v>9.33</v>
      </c>
      <c r="O144">
        <v>6.92</v>
      </c>
      <c r="P144">
        <v>66261.66</v>
      </c>
      <c r="Q144">
        <v>2.41</v>
      </c>
      <c r="R144">
        <v>66.261700000000005</v>
      </c>
      <c r="S144">
        <v>49145.84</v>
      </c>
      <c r="T144">
        <v>49.145800000000001</v>
      </c>
      <c r="U144">
        <v>17115.82</v>
      </c>
      <c r="V144">
        <v>0.74169346195069663</v>
      </c>
      <c r="W144">
        <v>17.1158</v>
      </c>
      <c r="X144">
        <v>2021</v>
      </c>
    </row>
    <row r="145" spans="1:24" x14ac:dyDescent="0.3">
      <c r="A145" s="24" t="s">
        <v>279</v>
      </c>
      <c r="B145" s="24" t="s">
        <v>21</v>
      </c>
      <c r="C145" s="24" t="s">
        <v>106</v>
      </c>
      <c r="D145" s="24" t="s">
        <v>80</v>
      </c>
      <c r="E145" s="24" t="s">
        <v>15</v>
      </c>
      <c r="F145" s="24" t="s">
        <v>1118</v>
      </c>
      <c r="G145" s="1">
        <v>44196</v>
      </c>
      <c r="H145">
        <v>12</v>
      </c>
      <c r="I145" t="str">
        <f t="shared" si="2"/>
        <v>desembre</v>
      </c>
      <c r="J145">
        <v>738596522</v>
      </c>
      <c r="K145" s="1">
        <v>44245</v>
      </c>
      <c r="L145">
        <v>49</v>
      </c>
      <c r="M145">
        <v>5979</v>
      </c>
      <c r="N145">
        <v>668.27</v>
      </c>
      <c r="O145">
        <v>502.54</v>
      </c>
      <c r="P145">
        <v>3995586.33</v>
      </c>
      <c r="Q145">
        <v>165.73</v>
      </c>
      <c r="R145">
        <v>3995.5862999999999</v>
      </c>
      <c r="S145">
        <v>3004686.66</v>
      </c>
      <c r="T145">
        <v>3004.6867000000002</v>
      </c>
      <c r="U145">
        <v>990899.67</v>
      </c>
      <c r="V145">
        <v>0.75200143654510909</v>
      </c>
      <c r="W145">
        <v>990.89970000000005</v>
      </c>
      <c r="X145">
        <v>2020</v>
      </c>
    </row>
    <row r="146" spans="1:24" x14ac:dyDescent="0.3">
      <c r="A146" s="24" t="s">
        <v>280</v>
      </c>
      <c r="B146" s="24" t="s">
        <v>24</v>
      </c>
      <c r="C146" s="24" t="s">
        <v>281</v>
      </c>
      <c r="D146" s="24" t="s">
        <v>42</v>
      </c>
      <c r="E146" s="24" t="s">
        <v>15</v>
      </c>
      <c r="F146" s="24" t="s">
        <v>1119</v>
      </c>
      <c r="G146" s="1">
        <v>44315</v>
      </c>
      <c r="H146">
        <v>4</v>
      </c>
      <c r="I146" t="str">
        <f t="shared" si="2"/>
        <v>abril</v>
      </c>
      <c r="J146">
        <v>974933469</v>
      </c>
      <c r="K146" s="1">
        <v>44359</v>
      </c>
      <c r="L146">
        <v>44</v>
      </c>
      <c r="M146">
        <v>3333</v>
      </c>
      <c r="N146">
        <v>651.21</v>
      </c>
      <c r="O146">
        <v>524.96</v>
      </c>
      <c r="P146">
        <v>2170482.9300000002</v>
      </c>
      <c r="Q146">
        <v>126.25</v>
      </c>
      <c r="R146">
        <v>2170.4829</v>
      </c>
      <c r="S146">
        <v>1749691.68</v>
      </c>
      <c r="T146">
        <v>1749.6917000000001</v>
      </c>
      <c r="U146">
        <v>420791.25</v>
      </c>
      <c r="V146">
        <v>0.80613012699436437</v>
      </c>
      <c r="W146">
        <v>420.7912</v>
      </c>
      <c r="X146">
        <v>2021</v>
      </c>
    </row>
    <row r="147" spans="1:24" x14ac:dyDescent="0.3">
      <c r="A147" s="24" t="s">
        <v>282</v>
      </c>
      <c r="B147" s="24" t="s">
        <v>24</v>
      </c>
      <c r="C147" s="24" t="s">
        <v>283</v>
      </c>
      <c r="D147" s="24" t="s">
        <v>42</v>
      </c>
      <c r="E147" s="24" t="s">
        <v>15</v>
      </c>
      <c r="F147" s="24" t="s">
        <v>1120</v>
      </c>
      <c r="G147" s="1">
        <v>44320</v>
      </c>
      <c r="H147">
        <v>5</v>
      </c>
      <c r="I147" t="str">
        <f t="shared" si="2"/>
        <v>maig</v>
      </c>
      <c r="J147">
        <v>842967498</v>
      </c>
      <c r="K147" s="1">
        <v>44330</v>
      </c>
      <c r="L147">
        <v>10</v>
      </c>
      <c r="M147">
        <v>1670</v>
      </c>
      <c r="N147">
        <v>651.21</v>
      </c>
      <c r="O147">
        <v>524.96</v>
      </c>
      <c r="P147">
        <v>1087520.7</v>
      </c>
      <c r="Q147">
        <v>126.25</v>
      </c>
      <c r="R147">
        <v>1087.5207</v>
      </c>
      <c r="S147">
        <v>876683.2</v>
      </c>
      <c r="T147">
        <v>876.68320000000006</v>
      </c>
      <c r="U147">
        <v>210837.5</v>
      </c>
      <c r="V147">
        <v>0.80613012699436437</v>
      </c>
      <c r="W147">
        <v>210.83750000000001</v>
      </c>
      <c r="X147">
        <v>2021</v>
      </c>
    </row>
    <row r="148" spans="1:24" x14ac:dyDescent="0.3">
      <c r="A148" s="24" t="s">
        <v>284</v>
      </c>
      <c r="B148" s="24" t="s">
        <v>24</v>
      </c>
      <c r="C148" s="24" t="s">
        <v>285</v>
      </c>
      <c r="D148" s="24" t="s">
        <v>40</v>
      </c>
      <c r="E148" s="24" t="s">
        <v>19</v>
      </c>
      <c r="F148" s="24" t="s">
        <v>1117</v>
      </c>
      <c r="G148" s="1">
        <v>44872</v>
      </c>
      <c r="H148">
        <v>11</v>
      </c>
      <c r="I148" t="str">
        <f t="shared" si="2"/>
        <v>novembre</v>
      </c>
      <c r="J148">
        <v>888059937</v>
      </c>
      <c r="K148" s="1">
        <v>44905</v>
      </c>
      <c r="L148">
        <v>33</v>
      </c>
      <c r="M148">
        <v>5525</v>
      </c>
      <c r="N148">
        <v>81.73</v>
      </c>
      <c r="O148">
        <v>56.67</v>
      </c>
      <c r="P148">
        <v>451558.25</v>
      </c>
      <c r="Q148">
        <v>25.06</v>
      </c>
      <c r="R148">
        <v>451.5582</v>
      </c>
      <c r="S148">
        <v>313101.75</v>
      </c>
      <c r="T148">
        <v>313.10169999999999</v>
      </c>
      <c r="U148">
        <v>138456.5</v>
      </c>
      <c r="V148">
        <v>0.69338064358252782</v>
      </c>
      <c r="W148">
        <v>138.45650000000001</v>
      </c>
      <c r="X148">
        <v>2022</v>
      </c>
    </row>
    <row r="149" spans="1:24" x14ac:dyDescent="0.3">
      <c r="A149" s="24" t="s">
        <v>286</v>
      </c>
      <c r="B149" s="24" t="s">
        <v>24</v>
      </c>
      <c r="C149" s="24" t="s">
        <v>211</v>
      </c>
      <c r="D149" s="24" t="s">
        <v>80</v>
      </c>
      <c r="E149" s="24" t="s">
        <v>15</v>
      </c>
      <c r="F149" s="24" t="s">
        <v>1120</v>
      </c>
      <c r="G149" s="1">
        <v>44166</v>
      </c>
      <c r="H149">
        <v>12</v>
      </c>
      <c r="I149" t="str">
        <f t="shared" si="2"/>
        <v>desembre</v>
      </c>
      <c r="J149">
        <v>825884616</v>
      </c>
      <c r="K149" s="1">
        <v>44199</v>
      </c>
      <c r="L149">
        <v>33</v>
      </c>
      <c r="M149">
        <v>6466</v>
      </c>
      <c r="N149">
        <v>668.27</v>
      </c>
      <c r="O149">
        <v>502.54</v>
      </c>
      <c r="P149">
        <v>4321033.82</v>
      </c>
      <c r="Q149">
        <v>165.73</v>
      </c>
      <c r="R149">
        <v>4321.0338000000002</v>
      </c>
      <c r="S149">
        <v>3249423.64</v>
      </c>
      <c r="T149">
        <v>3249.4236000000001</v>
      </c>
      <c r="U149">
        <v>1071610.18</v>
      </c>
      <c r="V149">
        <v>0.75200143654510887</v>
      </c>
      <c r="W149">
        <v>1071.6102000000001</v>
      </c>
      <c r="X149">
        <v>2020</v>
      </c>
    </row>
    <row r="150" spans="1:24" x14ac:dyDescent="0.3">
      <c r="A150" s="24" t="s">
        <v>287</v>
      </c>
      <c r="B150" s="24" t="s">
        <v>24</v>
      </c>
      <c r="C150" s="24" t="s">
        <v>65</v>
      </c>
      <c r="D150" s="24" t="s">
        <v>42</v>
      </c>
      <c r="E150" s="24" t="s">
        <v>19</v>
      </c>
      <c r="F150" s="24" t="s">
        <v>1118</v>
      </c>
      <c r="G150" s="1">
        <v>44720</v>
      </c>
      <c r="H150">
        <v>6</v>
      </c>
      <c r="I150" t="str">
        <f t="shared" si="2"/>
        <v>juny</v>
      </c>
      <c r="J150">
        <v>892427861</v>
      </c>
      <c r="K150" s="1">
        <v>44767</v>
      </c>
      <c r="L150">
        <v>47</v>
      </c>
      <c r="M150">
        <v>8091</v>
      </c>
      <c r="N150">
        <v>651.21</v>
      </c>
      <c r="O150">
        <v>524.96</v>
      </c>
      <c r="P150">
        <v>5268940.1100000003</v>
      </c>
      <c r="Q150">
        <v>126.25</v>
      </c>
      <c r="R150">
        <v>5268.9400999999998</v>
      </c>
      <c r="S150">
        <v>4247451.3600000003</v>
      </c>
      <c r="T150">
        <v>4247.4513999999999</v>
      </c>
      <c r="U150">
        <v>1021488.75</v>
      </c>
      <c r="V150">
        <v>0.80613012699436426</v>
      </c>
      <c r="W150">
        <v>1021.4887</v>
      </c>
      <c r="X150">
        <v>2022</v>
      </c>
    </row>
    <row r="151" spans="1:24" x14ac:dyDescent="0.3">
      <c r="A151" s="24" t="s">
        <v>288</v>
      </c>
      <c r="B151" s="24" t="s">
        <v>24</v>
      </c>
      <c r="C151" s="24" t="s">
        <v>289</v>
      </c>
      <c r="D151" s="24" t="s">
        <v>42</v>
      </c>
      <c r="E151" s="24" t="s">
        <v>19</v>
      </c>
      <c r="F151" s="24" t="s">
        <v>1119</v>
      </c>
      <c r="G151" s="1">
        <v>44502</v>
      </c>
      <c r="H151">
        <v>11</v>
      </c>
      <c r="I151" t="str">
        <f t="shared" si="2"/>
        <v>novembre</v>
      </c>
      <c r="J151">
        <v>493988502</v>
      </c>
      <c r="K151" s="1">
        <v>44551</v>
      </c>
      <c r="L151">
        <v>49</v>
      </c>
      <c r="M151">
        <v>1030</v>
      </c>
      <c r="N151">
        <v>651.21</v>
      </c>
      <c r="O151">
        <v>524.96</v>
      </c>
      <c r="P151">
        <v>670746.30000000005</v>
      </c>
      <c r="Q151">
        <v>126.25</v>
      </c>
      <c r="R151">
        <v>670.74630000000002</v>
      </c>
      <c r="S151">
        <v>540708.80000000005</v>
      </c>
      <c r="T151">
        <v>540.7088</v>
      </c>
      <c r="U151">
        <v>130037.5</v>
      </c>
      <c r="V151">
        <v>0.80613012699436426</v>
      </c>
      <c r="W151">
        <v>130.03749999999999</v>
      </c>
      <c r="X151">
        <v>2021</v>
      </c>
    </row>
    <row r="152" spans="1:24" x14ac:dyDescent="0.3">
      <c r="A152" s="24" t="s">
        <v>290</v>
      </c>
      <c r="B152" s="24" t="s">
        <v>24</v>
      </c>
      <c r="C152" s="24" t="s">
        <v>291</v>
      </c>
      <c r="D152" s="24" t="s">
        <v>50</v>
      </c>
      <c r="E152" s="24" t="s">
        <v>15</v>
      </c>
      <c r="F152" s="24" t="s">
        <v>1119</v>
      </c>
      <c r="G152" s="1">
        <v>44759</v>
      </c>
      <c r="H152">
        <v>7</v>
      </c>
      <c r="I152" t="str">
        <f t="shared" si="2"/>
        <v>juliol</v>
      </c>
      <c r="J152">
        <v>457177865</v>
      </c>
      <c r="K152" s="1">
        <v>44784</v>
      </c>
      <c r="L152">
        <v>25</v>
      </c>
      <c r="M152">
        <v>7945</v>
      </c>
      <c r="N152">
        <v>154.06</v>
      </c>
      <c r="O152">
        <v>90.93</v>
      </c>
      <c r="P152">
        <v>1224006.7</v>
      </c>
      <c r="Q152">
        <v>63.13</v>
      </c>
      <c r="R152">
        <v>1224.0066999999999</v>
      </c>
      <c r="S152">
        <v>722438.85</v>
      </c>
      <c r="T152">
        <v>722.43889999999999</v>
      </c>
      <c r="U152">
        <v>501567.85</v>
      </c>
      <c r="V152">
        <v>0.59022458782292631</v>
      </c>
      <c r="W152">
        <v>501.56779999999998</v>
      </c>
      <c r="X152">
        <v>2022</v>
      </c>
    </row>
    <row r="153" spans="1:24" x14ac:dyDescent="0.3">
      <c r="A153" s="24" t="s">
        <v>292</v>
      </c>
      <c r="B153" s="24" t="s">
        <v>24</v>
      </c>
      <c r="C153" s="24" t="s">
        <v>229</v>
      </c>
      <c r="D153" s="24" t="s">
        <v>18</v>
      </c>
      <c r="E153" s="24" t="s">
        <v>19</v>
      </c>
      <c r="F153" s="24" t="s">
        <v>1120</v>
      </c>
      <c r="G153" s="1">
        <v>44274</v>
      </c>
      <c r="H153">
        <v>3</v>
      </c>
      <c r="I153" t="str">
        <f t="shared" si="2"/>
        <v>març</v>
      </c>
      <c r="J153">
        <v>778919780</v>
      </c>
      <c r="K153" s="1">
        <v>44275</v>
      </c>
      <c r="L153">
        <v>1</v>
      </c>
      <c r="M153">
        <v>8527</v>
      </c>
      <c r="N153">
        <v>421.89</v>
      </c>
      <c r="O153">
        <v>364.69</v>
      </c>
      <c r="P153">
        <v>3597456.03</v>
      </c>
      <c r="Q153">
        <v>57.2</v>
      </c>
      <c r="R153">
        <v>3597.4560000000001</v>
      </c>
      <c r="S153">
        <v>3109711.63</v>
      </c>
      <c r="T153">
        <v>3109.7116000000001</v>
      </c>
      <c r="U153">
        <v>487744.4</v>
      </c>
      <c r="V153">
        <v>0.86441963544999878</v>
      </c>
      <c r="W153">
        <v>487.74439999999998</v>
      </c>
      <c r="X153">
        <v>2021</v>
      </c>
    </row>
    <row r="154" spans="1:24" x14ac:dyDescent="0.3">
      <c r="A154" s="24" t="s">
        <v>293</v>
      </c>
      <c r="B154" s="24" t="s">
        <v>24</v>
      </c>
      <c r="C154" s="24" t="s">
        <v>294</v>
      </c>
      <c r="D154" s="24" t="s">
        <v>18</v>
      </c>
      <c r="E154" s="24" t="s">
        <v>15</v>
      </c>
      <c r="F154" s="24" t="s">
        <v>1120</v>
      </c>
      <c r="G154" s="1">
        <v>44774</v>
      </c>
      <c r="H154">
        <v>8</v>
      </c>
      <c r="I154" t="str">
        <f t="shared" si="2"/>
        <v>agost</v>
      </c>
      <c r="J154">
        <v>137319076</v>
      </c>
      <c r="K154" s="1">
        <v>44824</v>
      </c>
      <c r="L154">
        <v>50</v>
      </c>
      <c r="M154">
        <v>4621</v>
      </c>
      <c r="N154">
        <v>421.89</v>
      </c>
      <c r="O154">
        <v>364.69</v>
      </c>
      <c r="P154">
        <v>1949553.69</v>
      </c>
      <c r="Q154">
        <v>57.2</v>
      </c>
      <c r="R154">
        <v>1949.5536999999999</v>
      </c>
      <c r="S154">
        <v>1685232.49</v>
      </c>
      <c r="T154">
        <v>1685.2325000000001</v>
      </c>
      <c r="U154">
        <v>264321.2</v>
      </c>
      <c r="V154">
        <v>0.86441963544999889</v>
      </c>
      <c r="W154">
        <v>264.32119999999998</v>
      </c>
      <c r="X154">
        <v>2022</v>
      </c>
    </row>
    <row r="155" spans="1:24" x14ac:dyDescent="0.3">
      <c r="A155" s="24" t="s">
        <v>295</v>
      </c>
      <c r="B155" s="24" t="s">
        <v>24</v>
      </c>
      <c r="C155" s="24" t="s">
        <v>65</v>
      </c>
      <c r="D155" s="24" t="s">
        <v>70</v>
      </c>
      <c r="E155" s="24" t="s">
        <v>19</v>
      </c>
      <c r="F155" s="24" t="s">
        <v>1119</v>
      </c>
      <c r="G155" s="1">
        <v>44060</v>
      </c>
      <c r="H155">
        <v>8</v>
      </c>
      <c r="I155" t="str">
        <f t="shared" si="2"/>
        <v>agost</v>
      </c>
      <c r="J155">
        <v>869386613</v>
      </c>
      <c r="K155" s="1">
        <v>44099</v>
      </c>
      <c r="L155">
        <v>39</v>
      </c>
      <c r="M155">
        <v>9673</v>
      </c>
      <c r="N155">
        <v>109.28</v>
      </c>
      <c r="O155">
        <v>35.840000000000003</v>
      </c>
      <c r="P155">
        <v>1057065.44</v>
      </c>
      <c r="Q155">
        <v>73.44</v>
      </c>
      <c r="R155">
        <v>1057.0654</v>
      </c>
      <c r="S155">
        <v>346680.32000000001</v>
      </c>
      <c r="T155">
        <v>346.68029999999999</v>
      </c>
      <c r="U155">
        <v>710385.12</v>
      </c>
      <c r="V155">
        <v>0.32796486090775995</v>
      </c>
      <c r="W155">
        <v>710.38509999999997</v>
      </c>
      <c r="X155">
        <v>2020</v>
      </c>
    </row>
    <row r="156" spans="1:24" x14ac:dyDescent="0.3">
      <c r="A156" s="24" t="s">
        <v>296</v>
      </c>
      <c r="B156" s="24" t="s">
        <v>24</v>
      </c>
      <c r="C156" s="24" t="s">
        <v>297</v>
      </c>
      <c r="D156" s="24" t="s">
        <v>18</v>
      </c>
      <c r="E156" s="24" t="s">
        <v>15</v>
      </c>
      <c r="F156" s="24" t="s">
        <v>1119</v>
      </c>
      <c r="G156" s="1">
        <v>44424</v>
      </c>
      <c r="H156">
        <v>8</v>
      </c>
      <c r="I156" t="str">
        <f t="shared" si="2"/>
        <v>agost</v>
      </c>
      <c r="J156">
        <v>850827014</v>
      </c>
      <c r="K156" s="1">
        <v>44437</v>
      </c>
      <c r="L156">
        <v>13</v>
      </c>
      <c r="M156">
        <v>7476</v>
      </c>
      <c r="N156">
        <v>421.89</v>
      </c>
      <c r="O156">
        <v>364.69</v>
      </c>
      <c r="P156">
        <v>3154049.64</v>
      </c>
      <c r="Q156">
        <v>57.2</v>
      </c>
      <c r="R156">
        <v>3154.0495999999998</v>
      </c>
      <c r="S156">
        <v>2726422.44</v>
      </c>
      <c r="T156">
        <v>2726.4223999999999</v>
      </c>
      <c r="U156">
        <v>427627.2</v>
      </c>
      <c r="V156">
        <v>0.86441963544999867</v>
      </c>
      <c r="W156">
        <v>427.62720000000002</v>
      </c>
      <c r="X156">
        <v>2021</v>
      </c>
    </row>
    <row r="157" spans="1:24" x14ac:dyDescent="0.3">
      <c r="A157" s="24" t="s">
        <v>298</v>
      </c>
      <c r="B157" s="24" t="s">
        <v>24</v>
      </c>
      <c r="C157" s="24" t="s">
        <v>299</v>
      </c>
      <c r="D157" s="24" t="s">
        <v>14</v>
      </c>
      <c r="E157" s="24" t="s">
        <v>15</v>
      </c>
      <c r="F157" s="24" t="s">
        <v>1118</v>
      </c>
      <c r="G157" s="1">
        <v>44340</v>
      </c>
      <c r="H157">
        <v>5</v>
      </c>
      <c r="I157" t="str">
        <f t="shared" si="2"/>
        <v>maig</v>
      </c>
      <c r="J157">
        <v>880126607</v>
      </c>
      <c r="K157" s="1">
        <v>44354</v>
      </c>
      <c r="L157">
        <v>14</v>
      </c>
      <c r="M157">
        <v>7876</v>
      </c>
      <c r="N157">
        <v>152.58000000000001</v>
      </c>
      <c r="O157">
        <v>97.44</v>
      </c>
      <c r="P157">
        <v>1201720.08</v>
      </c>
      <c r="Q157">
        <v>55.14</v>
      </c>
      <c r="R157">
        <v>1201.7201</v>
      </c>
      <c r="S157">
        <v>767437.44</v>
      </c>
      <c r="T157">
        <v>767.43740000000003</v>
      </c>
      <c r="U157">
        <v>434282.64</v>
      </c>
      <c r="V157">
        <v>0.63861580810066843</v>
      </c>
      <c r="W157">
        <v>434.2826</v>
      </c>
      <c r="X157">
        <v>2021</v>
      </c>
    </row>
    <row r="158" spans="1:24" x14ac:dyDescent="0.3">
      <c r="A158" s="24" t="s">
        <v>300</v>
      </c>
      <c r="B158" s="24" t="s">
        <v>24</v>
      </c>
      <c r="C158" s="24" t="s">
        <v>236</v>
      </c>
      <c r="D158" s="24" t="s">
        <v>70</v>
      </c>
      <c r="E158" s="24" t="s">
        <v>15</v>
      </c>
      <c r="F158" s="24" t="s">
        <v>1120</v>
      </c>
      <c r="G158" s="1">
        <v>43994</v>
      </c>
      <c r="H158">
        <v>6</v>
      </c>
      <c r="I158" t="str">
        <f t="shared" si="2"/>
        <v>juny</v>
      </c>
      <c r="J158">
        <v>926084220</v>
      </c>
      <c r="K158" s="1">
        <v>44017</v>
      </c>
      <c r="L158">
        <v>23</v>
      </c>
      <c r="M158">
        <v>7755</v>
      </c>
      <c r="N158">
        <v>109.28</v>
      </c>
      <c r="O158">
        <v>35.840000000000003</v>
      </c>
      <c r="P158">
        <v>847466.4</v>
      </c>
      <c r="Q158">
        <v>73.44</v>
      </c>
      <c r="R158">
        <v>847.46640000000002</v>
      </c>
      <c r="S158">
        <v>277939.20000000001</v>
      </c>
      <c r="T158">
        <v>277.93920000000003</v>
      </c>
      <c r="U158">
        <v>569527.19999999995</v>
      </c>
      <c r="V158">
        <v>0.32796486090775989</v>
      </c>
      <c r="W158">
        <v>569.52719999999999</v>
      </c>
      <c r="X158">
        <v>2020</v>
      </c>
    </row>
    <row r="159" spans="1:24" x14ac:dyDescent="0.3">
      <c r="A159" s="24" t="s">
        <v>301</v>
      </c>
      <c r="B159" s="24" t="s">
        <v>12</v>
      </c>
      <c r="C159" s="24" t="s">
        <v>302</v>
      </c>
      <c r="D159" s="24" t="s">
        <v>14</v>
      </c>
      <c r="E159" s="24" t="s">
        <v>19</v>
      </c>
      <c r="F159" s="24" t="s">
        <v>1118</v>
      </c>
      <c r="G159" s="1">
        <v>44517</v>
      </c>
      <c r="H159">
        <v>11</v>
      </c>
      <c r="I159" t="str">
        <f t="shared" si="2"/>
        <v>novembre</v>
      </c>
      <c r="J159">
        <v>394731318</v>
      </c>
      <c r="K159" s="1">
        <v>44542</v>
      </c>
      <c r="L159">
        <v>25</v>
      </c>
      <c r="M159">
        <v>8624</v>
      </c>
      <c r="N159">
        <v>152.58000000000001</v>
      </c>
      <c r="O159">
        <v>97.44</v>
      </c>
      <c r="P159">
        <v>1315849.92</v>
      </c>
      <c r="Q159">
        <v>55.14</v>
      </c>
      <c r="R159">
        <v>1315.8498999999999</v>
      </c>
      <c r="S159">
        <v>840322.56000000006</v>
      </c>
      <c r="T159">
        <v>840.32259999999997</v>
      </c>
      <c r="U159">
        <v>475527.36</v>
      </c>
      <c r="V159">
        <v>0.63861580810066843</v>
      </c>
      <c r="W159">
        <v>475.5274</v>
      </c>
      <c r="X159">
        <v>2021</v>
      </c>
    </row>
    <row r="160" spans="1:24" x14ac:dyDescent="0.3">
      <c r="A160" s="24" t="s">
        <v>303</v>
      </c>
      <c r="B160" s="24" t="s">
        <v>24</v>
      </c>
      <c r="C160" s="24" t="s">
        <v>304</v>
      </c>
      <c r="D160" s="24" t="s">
        <v>80</v>
      </c>
      <c r="E160" s="24" t="s">
        <v>15</v>
      </c>
      <c r="F160" s="24" t="s">
        <v>1117</v>
      </c>
      <c r="G160" s="1">
        <v>44403</v>
      </c>
      <c r="H160">
        <v>7</v>
      </c>
      <c r="I160" t="str">
        <f t="shared" si="2"/>
        <v>juliol</v>
      </c>
      <c r="J160">
        <v>556580960</v>
      </c>
      <c r="K160" s="1">
        <v>44448</v>
      </c>
      <c r="L160">
        <v>45</v>
      </c>
      <c r="M160">
        <v>3529</v>
      </c>
      <c r="N160">
        <v>668.27</v>
      </c>
      <c r="O160">
        <v>502.54</v>
      </c>
      <c r="P160">
        <v>2358324.83</v>
      </c>
      <c r="Q160">
        <v>165.73</v>
      </c>
      <c r="R160">
        <v>2358.3247999999999</v>
      </c>
      <c r="S160">
        <v>1773463.66</v>
      </c>
      <c r="T160">
        <v>1773.4637</v>
      </c>
      <c r="U160">
        <v>584861.17000000004</v>
      </c>
      <c r="V160">
        <v>0.75200143654510909</v>
      </c>
      <c r="W160">
        <v>584.86120000000005</v>
      </c>
      <c r="X160">
        <v>2021</v>
      </c>
    </row>
    <row r="161" spans="1:24" x14ac:dyDescent="0.3">
      <c r="A161" s="24" t="s">
        <v>305</v>
      </c>
      <c r="B161" s="24" t="s">
        <v>24</v>
      </c>
      <c r="C161" s="24" t="s">
        <v>233</v>
      </c>
      <c r="D161" s="24" t="s">
        <v>42</v>
      </c>
      <c r="E161" s="24" t="s">
        <v>15</v>
      </c>
      <c r="F161" s="24" t="s">
        <v>1117</v>
      </c>
      <c r="G161" s="1">
        <v>44152</v>
      </c>
      <c r="H161">
        <v>11</v>
      </c>
      <c r="I161" t="str">
        <f t="shared" si="2"/>
        <v>novembre</v>
      </c>
      <c r="J161">
        <v>413408935</v>
      </c>
      <c r="K161" s="1">
        <v>44178</v>
      </c>
      <c r="L161">
        <v>26</v>
      </c>
      <c r="M161">
        <v>5745</v>
      </c>
      <c r="N161">
        <v>651.21</v>
      </c>
      <c r="O161">
        <v>524.96</v>
      </c>
      <c r="P161">
        <v>3741201.45</v>
      </c>
      <c r="Q161">
        <v>126.25</v>
      </c>
      <c r="R161">
        <v>3741.2015000000001</v>
      </c>
      <c r="S161">
        <v>3015895.2</v>
      </c>
      <c r="T161">
        <v>3015.8951999999999</v>
      </c>
      <c r="U161">
        <v>725306.25</v>
      </c>
      <c r="V161">
        <v>0.80613012699436448</v>
      </c>
      <c r="W161">
        <v>725.30619999999999</v>
      </c>
      <c r="X161">
        <v>2020</v>
      </c>
    </row>
    <row r="162" spans="1:24" x14ac:dyDescent="0.3">
      <c r="A162" s="24" t="s">
        <v>306</v>
      </c>
      <c r="B162" s="24" t="s">
        <v>12</v>
      </c>
      <c r="C162" s="24" t="s">
        <v>201</v>
      </c>
      <c r="D162" s="24" t="s">
        <v>40</v>
      </c>
      <c r="E162" s="24" t="s">
        <v>15</v>
      </c>
      <c r="F162" s="24" t="s">
        <v>1117</v>
      </c>
      <c r="G162" s="1">
        <v>44684</v>
      </c>
      <c r="H162">
        <v>5</v>
      </c>
      <c r="I162" t="str">
        <f t="shared" si="2"/>
        <v>maig</v>
      </c>
      <c r="J162">
        <v>735576570</v>
      </c>
      <c r="K162" s="1">
        <v>44698</v>
      </c>
      <c r="L162">
        <v>14</v>
      </c>
      <c r="M162">
        <v>2308</v>
      </c>
      <c r="N162">
        <v>81.73</v>
      </c>
      <c r="O162">
        <v>56.67</v>
      </c>
      <c r="P162">
        <v>188632.84</v>
      </c>
      <c r="Q162">
        <v>25.06</v>
      </c>
      <c r="R162">
        <v>188.6328</v>
      </c>
      <c r="S162">
        <v>130794.36</v>
      </c>
      <c r="T162">
        <v>130.7944</v>
      </c>
      <c r="U162">
        <v>57838.48</v>
      </c>
      <c r="V162">
        <v>0.69338064358252793</v>
      </c>
      <c r="W162">
        <v>57.838500000000003</v>
      </c>
      <c r="X162">
        <v>2022</v>
      </c>
    </row>
    <row r="163" spans="1:24" x14ac:dyDescent="0.3">
      <c r="A163" s="24" t="s">
        <v>307</v>
      </c>
      <c r="B163" s="24" t="s">
        <v>60</v>
      </c>
      <c r="C163" s="24" t="s">
        <v>133</v>
      </c>
      <c r="D163" s="24" t="s">
        <v>70</v>
      </c>
      <c r="E163" s="24" t="s">
        <v>15</v>
      </c>
      <c r="F163" s="24" t="s">
        <v>1120</v>
      </c>
      <c r="G163" s="1">
        <v>44455</v>
      </c>
      <c r="H163">
        <v>9</v>
      </c>
      <c r="I163" t="str">
        <f t="shared" si="2"/>
        <v>setembre</v>
      </c>
      <c r="J163">
        <v>563757693</v>
      </c>
      <c r="K163" s="1">
        <v>44501</v>
      </c>
      <c r="L163">
        <v>46</v>
      </c>
      <c r="M163">
        <v>7284</v>
      </c>
      <c r="N163">
        <v>109.28</v>
      </c>
      <c r="O163">
        <v>35.840000000000003</v>
      </c>
      <c r="P163">
        <v>795995.52</v>
      </c>
      <c r="Q163">
        <v>73.44</v>
      </c>
      <c r="R163">
        <v>795.99549999999999</v>
      </c>
      <c r="S163">
        <v>261058.56</v>
      </c>
      <c r="T163">
        <v>261.05860000000001</v>
      </c>
      <c r="U163">
        <v>534936.96</v>
      </c>
      <c r="V163">
        <v>0.32796486090775984</v>
      </c>
      <c r="W163">
        <v>534.93700000000001</v>
      </c>
      <c r="X163">
        <v>2021</v>
      </c>
    </row>
    <row r="164" spans="1:24" x14ac:dyDescent="0.3">
      <c r="A164" s="24" t="s">
        <v>308</v>
      </c>
      <c r="B164" s="24" t="s">
        <v>21</v>
      </c>
      <c r="C164" s="24" t="s">
        <v>309</v>
      </c>
      <c r="D164" s="24" t="s">
        <v>50</v>
      </c>
      <c r="E164" s="24" t="s">
        <v>19</v>
      </c>
      <c r="F164" s="24" t="s">
        <v>1119</v>
      </c>
      <c r="G164" s="1">
        <v>44157</v>
      </c>
      <c r="H164">
        <v>11</v>
      </c>
      <c r="I164" t="str">
        <f t="shared" si="2"/>
        <v>novembre</v>
      </c>
      <c r="J164">
        <v>358938634</v>
      </c>
      <c r="K164" s="1">
        <v>44174</v>
      </c>
      <c r="L164">
        <v>17</v>
      </c>
      <c r="M164">
        <v>6773</v>
      </c>
      <c r="N164">
        <v>154.06</v>
      </c>
      <c r="O164">
        <v>90.93</v>
      </c>
      <c r="P164">
        <v>1043448.38</v>
      </c>
      <c r="Q164">
        <v>63.13</v>
      </c>
      <c r="R164">
        <v>1043.4484</v>
      </c>
      <c r="S164">
        <v>615868.89</v>
      </c>
      <c r="T164">
        <v>615.86890000000005</v>
      </c>
      <c r="U164">
        <v>427579.49</v>
      </c>
      <c r="V164">
        <v>0.59022458782292608</v>
      </c>
      <c r="W164">
        <v>427.5795</v>
      </c>
      <c r="X164">
        <v>2020</v>
      </c>
    </row>
    <row r="165" spans="1:24" x14ac:dyDescent="0.3">
      <c r="A165" s="24" t="s">
        <v>310</v>
      </c>
      <c r="B165" s="24" t="s">
        <v>24</v>
      </c>
      <c r="C165" s="24" t="s">
        <v>177</v>
      </c>
      <c r="D165" s="24" t="s">
        <v>14</v>
      </c>
      <c r="E165" s="24" t="s">
        <v>19</v>
      </c>
      <c r="F165" s="24" t="s">
        <v>1117</v>
      </c>
      <c r="G165" s="1">
        <v>44107</v>
      </c>
      <c r="H165">
        <v>10</v>
      </c>
      <c r="I165" t="str">
        <f t="shared" si="2"/>
        <v>octubre</v>
      </c>
      <c r="J165">
        <v>652418220</v>
      </c>
      <c r="K165" s="1">
        <v>44123</v>
      </c>
      <c r="L165">
        <v>16</v>
      </c>
      <c r="M165">
        <v>3904</v>
      </c>
      <c r="N165">
        <v>152.58000000000001</v>
      </c>
      <c r="O165">
        <v>97.44</v>
      </c>
      <c r="P165">
        <v>595672.31999999995</v>
      </c>
      <c r="Q165">
        <v>55.14</v>
      </c>
      <c r="R165">
        <v>595.67229999999995</v>
      </c>
      <c r="S165">
        <v>380405.76000000001</v>
      </c>
      <c r="T165">
        <v>380.4058</v>
      </c>
      <c r="U165">
        <v>215266.56</v>
      </c>
      <c r="V165">
        <v>0.63861580810066843</v>
      </c>
      <c r="W165">
        <v>215.26660000000001</v>
      </c>
      <c r="X165">
        <v>2020</v>
      </c>
    </row>
    <row r="166" spans="1:24" x14ac:dyDescent="0.3">
      <c r="A166" s="24" t="s">
        <v>311</v>
      </c>
      <c r="B166" s="24" t="s">
        <v>24</v>
      </c>
      <c r="C166" s="24" t="s">
        <v>312</v>
      </c>
      <c r="D166" s="24" t="s">
        <v>42</v>
      </c>
      <c r="E166" s="24" t="s">
        <v>15</v>
      </c>
      <c r="F166" s="24" t="s">
        <v>1117</v>
      </c>
      <c r="G166" s="1">
        <v>44140</v>
      </c>
      <c r="H166">
        <v>11</v>
      </c>
      <c r="I166" t="str">
        <f t="shared" si="2"/>
        <v>novembre</v>
      </c>
      <c r="J166">
        <v>711031138</v>
      </c>
      <c r="K166" s="1">
        <v>44172</v>
      </c>
      <c r="L166">
        <v>32</v>
      </c>
      <c r="M166">
        <v>8769</v>
      </c>
      <c r="N166">
        <v>651.21</v>
      </c>
      <c r="O166">
        <v>524.96</v>
      </c>
      <c r="P166">
        <v>5710460.4900000002</v>
      </c>
      <c r="Q166">
        <v>126.25</v>
      </c>
      <c r="R166">
        <v>5710.4605000000001</v>
      </c>
      <c r="S166">
        <v>4603374.24</v>
      </c>
      <c r="T166">
        <v>4603.3742000000002</v>
      </c>
      <c r="U166">
        <v>1107086.25</v>
      </c>
      <c r="V166">
        <v>0.80613012699436426</v>
      </c>
      <c r="W166">
        <v>1107.0862999999999</v>
      </c>
      <c r="X166">
        <v>2020</v>
      </c>
    </row>
    <row r="167" spans="1:24" x14ac:dyDescent="0.3">
      <c r="A167" s="24" t="s">
        <v>313</v>
      </c>
      <c r="B167" s="24" t="s">
        <v>12</v>
      </c>
      <c r="C167" s="24" t="s">
        <v>314</v>
      </c>
      <c r="D167" s="24" t="s">
        <v>23</v>
      </c>
      <c r="E167" s="24" t="s">
        <v>15</v>
      </c>
      <c r="F167" s="24" t="s">
        <v>1120</v>
      </c>
      <c r="G167" s="1">
        <v>44804</v>
      </c>
      <c r="H167">
        <v>8</v>
      </c>
      <c r="I167" t="str">
        <f t="shared" si="2"/>
        <v>agost</v>
      </c>
      <c r="J167">
        <v>996237075</v>
      </c>
      <c r="K167" s="1">
        <v>44804</v>
      </c>
      <c r="L167">
        <v>0</v>
      </c>
      <c r="M167">
        <v>7544</v>
      </c>
      <c r="N167">
        <v>205.7</v>
      </c>
      <c r="O167">
        <v>117.11</v>
      </c>
      <c r="P167">
        <v>1551800.8</v>
      </c>
      <c r="Q167">
        <v>88.59</v>
      </c>
      <c r="R167">
        <v>1551.8008</v>
      </c>
      <c r="S167">
        <v>883477.84</v>
      </c>
      <c r="T167">
        <v>883.4778</v>
      </c>
      <c r="U167">
        <v>668322.96</v>
      </c>
      <c r="V167">
        <v>0.56932425862907154</v>
      </c>
      <c r="W167">
        <v>668.32299999999998</v>
      </c>
      <c r="X167">
        <v>2022</v>
      </c>
    </row>
    <row r="168" spans="1:24" x14ac:dyDescent="0.3">
      <c r="A168" s="24" t="s">
        <v>315</v>
      </c>
      <c r="B168" s="24" t="s">
        <v>44</v>
      </c>
      <c r="C168" s="24" t="s">
        <v>45</v>
      </c>
      <c r="D168" s="24" t="s">
        <v>23</v>
      </c>
      <c r="E168" s="24" t="s">
        <v>15</v>
      </c>
      <c r="F168" s="24" t="s">
        <v>1118</v>
      </c>
      <c r="G168" s="1">
        <v>44519</v>
      </c>
      <c r="H168">
        <v>11</v>
      </c>
      <c r="I168" t="str">
        <f t="shared" si="2"/>
        <v>novembre</v>
      </c>
      <c r="J168">
        <v>189676654</v>
      </c>
      <c r="K168" s="1">
        <v>44562</v>
      </c>
      <c r="L168">
        <v>43</v>
      </c>
      <c r="M168">
        <v>8392</v>
      </c>
      <c r="N168">
        <v>205.7</v>
      </c>
      <c r="O168">
        <v>117.11</v>
      </c>
      <c r="P168">
        <v>1726234.4</v>
      </c>
      <c r="Q168">
        <v>88.59</v>
      </c>
      <c r="R168">
        <v>1726.2344000000001</v>
      </c>
      <c r="S168">
        <v>982787.12</v>
      </c>
      <c r="T168">
        <v>982.78710000000001</v>
      </c>
      <c r="U168">
        <v>743447.28</v>
      </c>
      <c r="V168">
        <v>0.56932425862907154</v>
      </c>
      <c r="W168">
        <v>743.44730000000004</v>
      </c>
      <c r="X168">
        <v>2021</v>
      </c>
    </row>
    <row r="169" spans="1:24" x14ac:dyDescent="0.3">
      <c r="A169" s="24" t="s">
        <v>316</v>
      </c>
      <c r="B169" s="24" t="s">
        <v>24</v>
      </c>
      <c r="C169" s="24" t="s">
        <v>125</v>
      </c>
      <c r="D169" s="24" t="s">
        <v>80</v>
      </c>
      <c r="E169" s="24" t="s">
        <v>19</v>
      </c>
      <c r="F169" s="24" t="s">
        <v>1119</v>
      </c>
      <c r="G169" s="1">
        <v>44431</v>
      </c>
      <c r="H169">
        <v>8</v>
      </c>
      <c r="I169" t="str">
        <f t="shared" si="2"/>
        <v>agost</v>
      </c>
      <c r="J169">
        <v>453863942</v>
      </c>
      <c r="K169" s="1">
        <v>44448</v>
      </c>
      <c r="L169">
        <v>17</v>
      </c>
      <c r="M169">
        <v>7281</v>
      </c>
      <c r="N169">
        <v>668.27</v>
      </c>
      <c r="O169">
        <v>502.54</v>
      </c>
      <c r="P169">
        <v>4865673.87</v>
      </c>
      <c r="Q169">
        <v>165.73</v>
      </c>
      <c r="R169">
        <v>4865.6738999999998</v>
      </c>
      <c r="S169">
        <v>3658993.74</v>
      </c>
      <c r="T169">
        <v>3658.9937</v>
      </c>
      <c r="U169">
        <v>1206680.1299999999</v>
      </c>
      <c r="V169">
        <v>0.75200143654510898</v>
      </c>
      <c r="W169">
        <v>1206.6801</v>
      </c>
      <c r="X169">
        <v>2021</v>
      </c>
    </row>
    <row r="170" spans="1:24" x14ac:dyDescent="0.3">
      <c r="A170" s="24" t="s">
        <v>317</v>
      </c>
      <c r="B170" s="24" t="s">
        <v>28</v>
      </c>
      <c r="C170" s="24" t="s">
        <v>318</v>
      </c>
      <c r="D170" s="24" t="s">
        <v>42</v>
      </c>
      <c r="E170" s="24" t="s">
        <v>15</v>
      </c>
      <c r="F170" s="24" t="s">
        <v>1119</v>
      </c>
      <c r="G170" s="1">
        <v>44057</v>
      </c>
      <c r="H170">
        <v>8</v>
      </c>
      <c r="I170" t="str">
        <f t="shared" si="2"/>
        <v>agost</v>
      </c>
      <c r="J170">
        <v>797990500</v>
      </c>
      <c r="K170" s="1">
        <v>44096</v>
      </c>
      <c r="L170">
        <v>39</v>
      </c>
      <c r="M170">
        <v>1977</v>
      </c>
      <c r="N170">
        <v>651.21</v>
      </c>
      <c r="O170">
        <v>524.96</v>
      </c>
      <c r="P170">
        <v>1287442.17</v>
      </c>
      <c r="Q170">
        <v>126.25</v>
      </c>
      <c r="R170">
        <v>1287.4422</v>
      </c>
      <c r="S170">
        <v>1037845.92</v>
      </c>
      <c r="T170">
        <v>1037.8459</v>
      </c>
      <c r="U170">
        <v>249596.25</v>
      </c>
      <c r="V170">
        <v>0.80613012699436415</v>
      </c>
      <c r="W170">
        <v>249.59630000000001</v>
      </c>
      <c r="X170">
        <v>2020</v>
      </c>
    </row>
    <row r="171" spans="1:24" x14ac:dyDescent="0.3">
      <c r="A171" s="24" t="s">
        <v>319</v>
      </c>
      <c r="B171" s="24" t="s">
        <v>12</v>
      </c>
      <c r="C171" s="24" t="s">
        <v>320</v>
      </c>
      <c r="D171" s="24" t="s">
        <v>33</v>
      </c>
      <c r="E171" s="24" t="s">
        <v>19</v>
      </c>
      <c r="F171" s="24" t="s">
        <v>1118</v>
      </c>
      <c r="G171" s="1">
        <v>43990</v>
      </c>
      <c r="H171">
        <v>6</v>
      </c>
      <c r="I171" t="str">
        <f t="shared" si="2"/>
        <v>juny</v>
      </c>
      <c r="J171">
        <v>136167657</v>
      </c>
      <c r="K171" s="1">
        <v>44003</v>
      </c>
      <c r="L171">
        <v>13</v>
      </c>
      <c r="M171">
        <v>3890</v>
      </c>
      <c r="N171">
        <v>47.45</v>
      </c>
      <c r="O171">
        <v>31.79</v>
      </c>
      <c r="P171">
        <v>184580.5</v>
      </c>
      <c r="Q171">
        <v>15.66</v>
      </c>
      <c r="R171">
        <v>184.5805</v>
      </c>
      <c r="S171">
        <v>123663.1</v>
      </c>
      <c r="T171">
        <v>123.6631</v>
      </c>
      <c r="U171">
        <v>60917.4</v>
      </c>
      <c r="V171">
        <v>0.66996838777660683</v>
      </c>
      <c r="W171">
        <v>60.917400000000001</v>
      </c>
      <c r="X171">
        <v>2020</v>
      </c>
    </row>
    <row r="172" spans="1:24" x14ac:dyDescent="0.3">
      <c r="A172" s="24" t="s">
        <v>321</v>
      </c>
      <c r="B172" s="24" t="s">
        <v>12</v>
      </c>
      <c r="C172" s="24" t="s">
        <v>314</v>
      </c>
      <c r="D172" s="24" t="s">
        <v>33</v>
      </c>
      <c r="E172" s="24" t="s">
        <v>19</v>
      </c>
      <c r="F172" s="24" t="s">
        <v>1117</v>
      </c>
      <c r="G172" s="1">
        <v>44450</v>
      </c>
      <c r="H172">
        <v>9</v>
      </c>
      <c r="I172" t="str">
        <f t="shared" si="2"/>
        <v>setembre</v>
      </c>
      <c r="J172">
        <v>152819240</v>
      </c>
      <c r="K172" s="1">
        <v>44485</v>
      </c>
      <c r="L172">
        <v>35</v>
      </c>
      <c r="M172">
        <v>1464</v>
      </c>
      <c r="N172">
        <v>47.45</v>
      </c>
      <c r="O172">
        <v>31.79</v>
      </c>
      <c r="P172">
        <v>69466.8</v>
      </c>
      <c r="Q172">
        <v>15.66</v>
      </c>
      <c r="R172">
        <v>69.466800000000006</v>
      </c>
      <c r="S172">
        <v>46540.56</v>
      </c>
      <c r="T172">
        <v>46.540599999999998</v>
      </c>
      <c r="U172">
        <v>22926.240000000002</v>
      </c>
      <c r="V172">
        <v>0.66996838777660683</v>
      </c>
      <c r="W172">
        <v>22.926200000000001</v>
      </c>
      <c r="X172">
        <v>2021</v>
      </c>
    </row>
    <row r="173" spans="1:24" x14ac:dyDescent="0.3">
      <c r="A173" s="24" t="s">
        <v>322</v>
      </c>
      <c r="B173" s="24" t="s">
        <v>12</v>
      </c>
      <c r="C173" s="24" t="s">
        <v>323</v>
      </c>
      <c r="D173" s="24" t="s">
        <v>14</v>
      </c>
      <c r="E173" s="24" t="s">
        <v>19</v>
      </c>
      <c r="F173" s="24" t="s">
        <v>1117</v>
      </c>
      <c r="G173" s="1">
        <v>44757</v>
      </c>
      <c r="H173">
        <v>7</v>
      </c>
      <c r="I173" t="str">
        <f t="shared" si="2"/>
        <v>juliol</v>
      </c>
      <c r="J173">
        <v>352681577</v>
      </c>
      <c r="K173" s="1">
        <v>44767</v>
      </c>
      <c r="L173">
        <v>10</v>
      </c>
      <c r="M173">
        <v>5171</v>
      </c>
      <c r="N173">
        <v>152.58000000000001</v>
      </c>
      <c r="O173">
        <v>97.44</v>
      </c>
      <c r="P173">
        <v>788991.18</v>
      </c>
      <c r="Q173">
        <v>55.14</v>
      </c>
      <c r="R173">
        <v>788.99120000000005</v>
      </c>
      <c r="S173">
        <v>503862.24</v>
      </c>
      <c r="T173">
        <v>503.86219999999997</v>
      </c>
      <c r="U173">
        <v>285128.94</v>
      </c>
      <c r="V173">
        <v>0.63861580810066843</v>
      </c>
      <c r="W173">
        <v>285.12889999999999</v>
      </c>
      <c r="X173">
        <v>2022</v>
      </c>
    </row>
    <row r="174" spans="1:24" x14ac:dyDescent="0.3">
      <c r="A174" s="24" t="s">
        <v>324</v>
      </c>
      <c r="B174" s="24" t="s">
        <v>21</v>
      </c>
      <c r="C174" s="24" t="s">
        <v>242</v>
      </c>
      <c r="D174" s="24" t="s">
        <v>23</v>
      </c>
      <c r="E174" s="24" t="s">
        <v>19</v>
      </c>
      <c r="F174" s="24" t="s">
        <v>1118</v>
      </c>
      <c r="G174" s="1">
        <v>43857</v>
      </c>
      <c r="H174">
        <v>1</v>
      </c>
      <c r="I174" t="str">
        <f t="shared" si="2"/>
        <v>gener</v>
      </c>
      <c r="J174">
        <v>310803496</v>
      </c>
      <c r="K174" s="1">
        <v>43894</v>
      </c>
      <c r="L174">
        <v>37</v>
      </c>
      <c r="M174">
        <v>2516</v>
      </c>
      <c r="N174">
        <v>205.7</v>
      </c>
      <c r="O174">
        <v>117.11</v>
      </c>
      <c r="P174">
        <v>517541.2</v>
      </c>
      <c r="Q174">
        <v>88.59</v>
      </c>
      <c r="R174">
        <v>517.5412</v>
      </c>
      <c r="S174">
        <v>294648.76</v>
      </c>
      <c r="T174">
        <v>294.64879999999999</v>
      </c>
      <c r="U174">
        <v>222892.44</v>
      </c>
      <c r="V174">
        <v>0.56932425862907143</v>
      </c>
      <c r="W174">
        <v>222.89240000000001</v>
      </c>
      <c r="X174">
        <v>2020</v>
      </c>
    </row>
    <row r="175" spans="1:24" x14ac:dyDescent="0.3">
      <c r="A175" s="24" t="s">
        <v>325</v>
      </c>
      <c r="B175" s="24" t="s">
        <v>12</v>
      </c>
      <c r="C175" s="24" t="s">
        <v>209</v>
      </c>
      <c r="D175" s="24" t="s">
        <v>38</v>
      </c>
      <c r="E175" s="24" t="s">
        <v>15</v>
      </c>
      <c r="F175" s="24" t="s">
        <v>1119</v>
      </c>
      <c r="G175" s="1">
        <v>43977</v>
      </c>
      <c r="H175">
        <v>5</v>
      </c>
      <c r="I175" t="str">
        <f t="shared" si="2"/>
        <v>maig</v>
      </c>
      <c r="J175">
        <v>122546327</v>
      </c>
      <c r="K175" s="1">
        <v>44000</v>
      </c>
      <c r="L175">
        <v>23</v>
      </c>
      <c r="M175">
        <v>3036</v>
      </c>
      <c r="N175">
        <v>437.2</v>
      </c>
      <c r="O175">
        <v>263.33</v>
      </c>
      <c r="P175">
        <v>1327339.2</v>
      </c>
      <c r="Q175">
        <v>173.87</v>
      </c>
      <c r="R175">
        <v>1327.3391999999999</v>
      </c>
      <c r="S175">
        <v>799469.88</v>
      </c>
      <c r="T175">
        <v>799.46990000000005</v>
      </c>
      <c r="U175">
        <v>527869.31999999995</v>
      </c>
      <c r="V175">
        <v>0.60231015553522416</v>
      </c>
      <c r="W175">
        <v>527.86929999999995</v>
      </c>
      <c r="X175">
        <v>2020</v>
      </c>
    </row>
    <row r="176" spans="1:24" x14ac:dyDescent="0.3">
      <c r="A176" s="24" t="s">
        <v>326</v>
      </c>
      <c r="B176" s="24" t="s">
        <v>60</v>
      </c>
      <c r="C176" s="24" t="s">
        <v>117</v>
      </c>
      <c r="D176" s="24" t="s">
        <v>26</v>
      </c>
      <c r="E176" s="24" t="s">
        <v>15</v>
      </c>
      <c r="F176" s="24" t="s">
        <v>1118</v>
      </c>
      <c r="G176" s="1">
        <v>43834</v>
      </c>
      <c r="H176">
        <v>1</v>
      </c>
      <c r="I176" t="str">
        <f t="shared" si="2"/>
        <v>gener</v>
      </c>
      <c r="J176">
        <v>853583896</v>
      </c>
      <c r="K176" s="1">
        <v>43850</v>
      </c>
      <c r="L176">
        <v>16</v>
      </c>
      <c r="M176">
        <v>3298</v>
      </c>
      <c r="N176">
        <v>9.33</v>
      </c>
      <c r="O176">
        <v>6.92</v>
      </c>
      <c r="P176">
        <v>30770.34</v>
      </c>
      <c r="Q176">
        <v>2.41</v>
      </c>
      <c r="R176">
        <v>30.770299999999999</v>
      </c>
      <c r="S176">
        <v>22822.16</v>
      </c>
      <c r="T176">
        <v>22.822199999999999</v>
      </c>
      <c r="U176">
        <v>7948.18</v>
      </c>
      <c r="V176">
        <v>0.74169346195069663</v>
      </c>
      <c r="W176">
        <v>7.9481999999999999</v>
      </c>
      <c r="X176">
        <v>2020</v>
      </c>
    </row>
    <row r="177" spans="1:24" x14ac:dyDescent="0.3">
      <c r="A177" s="24" t="s">
        <v>327</v>
      </c>
      <c r="B177" s="24" t="s">
        <v>60</v>
      </c>
      <c r="C177" s="24" t="s">
        <v>133</v>
      </c>
      <c r="D177" s="24" t="s">
        <v>50</v>
      </c>
      <c r="E177" s="24" t="s">
        <v>19</v>
      </c>
      <c r="F177" s="24" t="s">
        <v>1120</v>
      </c>
      <c r="G177" s="1">
        <v>44106</v>
      </c>
      <c r="H177">
        <v>10</v>
      </c>
      <c r="I177" t="str">
        <f t="shared" si="2"/>
        <v>octubre</v>
      </c>
      <c r="J177">
        <v>687801063</v>
      </c>
      <c r="K177" s="1">
        <v>44110</v>
      </c>
      <c r="L177">
        <v>4</v>
      </c>
      <c r="M177">
        <v>4474</v>
      </c>
      <c r="N177">
        <v>154.06</v>
      </c>
      <c r="O177">
        <v>90.93</v>
      </c>
      <c r="P177">
        <v>689264.44</v>
      </c>
      <c r="Q177">
        <v>63.13</v>
      </c>
      <c r="R177">
        <v>689.26440000000002</v>
      </c>
      <c r="S177">
        <v>406820.82</v>
      </c>
      <c r="T177">
        <v>406.82080000000002</v>
      </c>
      <c r="U177">
        <v>282443.62</v>
      </c>
      <c r="V177">
        <v>0.59022458782292619</v>
      </c>
      <c r="W177">
        <v>282.4436</v>
      </c>
      <c r="X177">
        <v>2020</v>
      </c>
    </row>
    <row r="178" spans="1:24" x14ac:dyDescent="0.3">
      <c r="A178" s="24" t="s">
        <v>328</v>
      </c>
      <c r="B178" s="24" t="s">
        <v>60</v>
      </c>
      <c r="C178" s="24" t="s">
        <v>262</v>
      </c>
      <c r="D178" s="24" t="s">
        <v>18</v>
      </c>
      <c r="E178" s="24" t="s">
        <v>19</v>
      </c>
      <c r="F178" s="24" t="s">
        <v>1120</v>
      </c>
      <c r="G178" s="1">
        <v>44780</v>
      </c>
      <c r="H178">
        <v>8</v>
      </c>
      <c r="I178" t="str">
        <f t="shared" si="2"/>
        <v>agost</v>
      </c>
      <c r="J178">
        <v>923890817</v>
      </c>
      <c r="K178" s="1">
        <v>44790</v>
      </c>
      <c r="L178">
        <v>10</v>
      </c>
      <c r="M178">
        <v>8678</v>
      </c>
      <c r="N178">
        <v>421.89</v>
      </c>
      <c r="O178">
        <v>364.69</v>
      </c>
      <c r="P178">
        <v>3661161.42</v>
      </c>
      <c r="Q178">
        <v>57.2</v>
      </c>
      <c r="R178">
        <v>3661.1614</v>
      </c>
      <c r="S178">
        <v>3164779.82</v>
      </c>
      <c r="T178">
        <v>3164.7797999999998</v>
      </c>
      <c r="U178">
        <v>496381.6</v>
      </c>
      <c r="V178">
        <v>0.86441963544999878</v>
      </c>
      <c r="W178">
        <v>496.38159999999999</v>
      </c>
      <c r="X178">
        <v>2022</v>
      </c>
    </row>
    <row r="179" spans="1:24" x14ac:dyDescent="0.3">
      <c r="A179" s="24" t="s">
        <v>329</v>
      </c>
      <c r="B179" s="24" t="s">
        <v>21</v>
      </c>
      <c r="C179" s="24" t="s">
        <v>330</v>
      </c>
      <c r="D179" s="24" t="s">
        <v>26</v>
      </c>
      <c r="E179" s="24" t="s">
        <v>15</v>
      </c>
      <c r="F179" s="24" t="s">
        <v>1118</v>
      </c>
      <c r="G179" s="1">
        <v>44662</v>
      </c>
      <c r="H179">
        <v>4</v>
      </c>
      <c r="I179" t="str">
        <f t="shared" si="2"/>
        <v>abril</v>
      </c>
      <c r="J179">
        <v>745095622</v>
      </c>
      <c r="K179" s="1">
        <v>44708</v>
      </c>
      <c r="L179">
        <v>46</v>
      </c>
      <c r="M179">
        <v>9207</v>
      </c>
      <c r="N179">
        <v>9.33</v>
      </c>
      <c r="O179">
        <v>6.92</v>
      </c>
      <c r="P179">
        <v>85901.31</v>
      </c>
      <c r="Q179">
        <v>2.41</v>
      </c>
      <c r="R179">
        <v>85.901300000000006</v>
      </c>
      <c r="S179">
        <v>63712.44</v>
      </c>
      <c r="T179">
        <v>63.712400000000002</v>
      </c>
      <c r="U179">
        <v>22188.87</v>
      </c>
      <c r="V179">
        <v>0.74169346195069674</v>
      </c>
      <c r="W179">
        <v>22.1889</v>
      </c>
      <c r="X179">
        <v>2022</v>
      </c>
    </row>
    <row r="180" spans="1:24" x14ac:dyDescent="0.3">
      <c r="A180" s="24" t="s">
        <v>331</v>
      </c>
      <c r="B180" s="24" t="s">
        <v>60</v>
      </c>
      <c r="C180" s="24" t="s">
        <v>97</v>
      </c>
      <c r="D180" s="24" t="s">
        <v>50</v>
      </c>
      <c r="E180" s="24" t="s">
        <v>19</v>
      </c>
      <c r="F180" s="24" t="s">
        <v>1120</v>
      </c>
      <c r="G180" s="1">
        <v>44707</v>
      </c>
      <c r="H180">
        <v>5</v>
      </c>
      <c r="I180" t="str">
        <f t="shared" si="2"/>
        <v>maig</v>
      </c>
      <c r="J180">
        <v>382108199</v>
      </c>
      <c r="K180" s="1">
        <v>44755</v>
      </c>
      <c r="L180">
        <v>48</v>
      </c>
      <c r="M180">
        <v>3162</v>
      </c>
      <c r="N180">
        <v>154.06</v>
      </c>
      <c r="O180">
        <v>90.93</v>
      </c>
      <c r="P180">
        <v>487137.72</v>
      </c>
      <c r="Q180">
        <v>63.13</v>
      </c>
      <c r="R180">
        <v>487.1377</v>
      </c>
      <c r="S180">
        <v>287520.65999999997</v>
      </c>
      <c r="T180">
        <v>287.52069999999998</v>
      </c>
      <c r="U180">
        <v>199617.06</v>
      </c>
      <c r="V180">
        <v>0.59022458782292608</v>
      </c>
      <c r="W180">
        <v>199.61709999999999</v>
      </c>
      <c r="X180">
        <v>2022</v>
      </c>
    </row>
    <row r="181" spans="1:24" x14ac:dyDescent="0.3">
      <c r="A181" s="24" t="s">
        <v>332</v>
      </c>
      <c r="B181" s="24" t="s">
        <v>60</v>
      </c>
      <c r="C181" s="24" t="s">
        <v>67</v>
      </c>
      <c r="D181" s="24" t="s">
        <v>42</v>
      </c>
      <c r="E181" s="24" t="s">
        <v>19</v>
      </c>
      <c r="F181" s="24" t="s">
        <v>1119</v>
      </c>
      <c r="G181" s="1">
        <v>44213</v>
      </c>
      <c r="H181">
        <v>1</v>
      </c>
      <c r="I181" t="str">
        <f t="shared" si="2"/>
        <v>gener</v>
      </c>
      <c r="J181">
        <v>993326127</v>
      </c>
      <c r="K181" s="1">
        <v>44245</v>
      </c>
      <c r="L181">
        <v>32</v>
      </c>
      <c r="M181">
        <v>6130</v>
      </c>
      <c r="N181">
        <v>651.21</v>
      </c>
      <c r="O181">
        <v>524.96</v>
      </c>
      <c r="P181">
        <v>3991917.3</v>
      </c>
      <c r="Q181">
        <v>126.25</v>
      </c>
      <c r="R181">
        <v>3991.9173000000001</v>
      </c>
      <c r="S181">
        <v>3218004.8</v>
      </c>
      <c r="T181">
        <v>3218.0048000000002</v>
      </c>
      <c r="U181">
        <v>773912.5</v>
      </c>
      <c r="V181">
        <v>0.80613012699436437</v>
      </c>
      <c r="W181">
        <v>773.91250000000002</v>
      </c>
      <c r="X181">
        <v>2021</v>
      </c>
    </row>
    <row r="182" spans="1:24" x14ac:dyDescent="0.3">
      <c r="A182" s="24" t="s">
        <v>333</v>
      </c>
      <c r="B182" s="24" t="s">
        <v>24</v>
      </c>
      <c r="C182" s="24" t="s">
        <v>285</v>
      </c>
      <c r="D182" s="24" t="s">
        <v>23</v>
      </c>
      <c r="E182" s="24" t="s">
        <v>15</v>
      </c>
      <c r="F182" s="24" t="s">
        <v>1119</v>
      </c>
      <c r="G182" s="1">
        <v>44749</v>
      </c>
      <c r="H182">
        <v>7</v>
      </c>
      <c r="I182" t="str">
        <f t="shared" si="2"/>
        <v>juliol</v>
      </c>
      <c r="J182">
        <v>980479419</v>
      </c>
      <c r="K182" s="1">
        <v>44779</v>
      </c>
      <c r="L182">
        <v>30</v>
      </c>
      <c r="M182">
        <v>4503</v>
      </c>
      <c r="N182">
        <v>205.7</v>
      </c>
      <c r="O182">
        <v>117.11</v>
      </c>
      <c r="P182">
        <v>926267.1</v>
      </c>
      <c r="Q182">
        <v>88.59</v>
      </c>
      <c r="R182">
        <v>926.26710000000003</v>
      </c>
      <c r="S182">
        <v>527346.32999999996</v>
      </c>
      <c r="T182">
        <v>527.34630000000004</v>
      </c>
      <c r="U182">
        <v>398920.77</v>
      </c>
      <c r="V182">
        <v>0.56932425862907143</v>
      </c>
      <c r="W182">
        <v>398.92079999999999</v>
      </c>
      <c r="X182">
        <v>2022</v>
      </c>
    </row>
    <row r="183" spans="1:24" x14ac:dyDescent="0.3">
      <c r="A183" s="24" t="s">
        <v>334</v>
      </c>
      <c r="B183" s="24" t="s">
        <v>12</v>
      </c>
      <c r="C183" s="24" t="s">
        <v>231</v>
      </c>
      <c r="D183" s="24" t="s">
        <v>14</v>
      </c>
      <c r="E183" s="24" t="s">
        <v>15</v>
      </c>
      <c r="F183" s="24" t="s">
        <v>1117</v>
      </c>
      <c r="G183" s="1">
        <v>44266</v>
      </c>
      <c r="H183">
        <v>3</v>
      </c>
      <c r="I183" t="str">
        <f t="shared" si="2"/>
        <v>març</v>
      </c>
      <c r="J183">
        <v>692054402</v>
      </c>
      <c r="K183" s="1">
        <v>44275</v>
      </c>
      <c r="L183">
        <v>9</v>
      </c>
      <c r="M183">
        <v>3131</v>
      </c>
      <c r="N183">
        <v>152.58000000000001</v>
      </c>
      <c r="O183">
        <v>97.44</v>
      </c>
      <c r="P183">
        <v>477727.98</v>
      </c>
      <c r="Q183">
        <v>55.14</v>
      </c>
      <c r="R183">
        <v>477.72800000000001</v>
      </c>
      <c r="S183">
        <v>305084.64</v>
      </c>
      <c r="T183">
        <v>305.08460000000002</v>
      </c>
      <c r="U183">
        <v>172643.34</v>
      </c>
      <c r="V183">
        <v>0.63861580810066854</v>
      </c>
      <c r="W183">
        <v>172.64330000000001</v>
      </c>
      <c r="X183">
        <v>2021</v>
      </c>
    </row>
    <row r="184" spans="1:24" x14ac:dyDescent="0.3">
      <c r="A184" s="24" t="s">
        <v>335</v>
      </c>
      <c r="B184" s="24" t="s">
        <v>12</v>
      </c>
      <c r="C184" s="24" t="s">
        <v>131</v>
      </c>
      <c r="D184" s="24" t="s">
        <v>50</v>
      </c>
      <c r="E184" s="24" t="s">
        <v>15</v>
      </c>
      <c r="F184" s="24" t="s">
        <v>1117</v>
      </c>
      <c r="G184" s="1">
        <v>44516</v>
      </c>
      <c r="H184">
        <v>11</v>
      </c>
      <c r="I184" t="str">
        <f t="shared" si="2"/>
        <v>novembre</v>
      </c>
      <c r="J184">
        <v>546849906</v>
      </c>
      <c r="K184" s="1">
        <v>44541</v>
      </c>
      <c r="L184">
        <v>25</v>
      </c>
      <c r="M184">
        <v>3894</v>
      </c>
      <c r="N184">
        <v>154.06</v>
      </c>
      <c r="O184">
        <v>90.93</v>
      </c>
      <c r="P184">
        <v>599909.64</v>
      </c>
      <c r="Q184">
        <v>63.13</v>
      </c>
      <c r="R184">
        <v>599.90959999999995</v>
      </c>
      <c r="S184">
        <v>354081.42</v>
      </c>
      <c r="T184">
        <v>354.08139999999997</v>
      </c>
      <c r="U184">
        <v>245828.22</v>
      </c>
      <c r="V184">
        <v>0.59022458782292619</v>
      </c>
      <c r="W184">
        <v>245.82820000000001</v>
      </c>
      <c r="X184">
        <v>2021</v>
      </c>
    </row>
    <row r="185" spans="1:24" x14ac:dyDescent="0.3">
      <c r="A185" s="24" t="s">
        <v>336</v>
      </c>
      <c r="B185" s="24" t="s">
        <v>24</v>
      </c>
      <c r="C185" s="24" t="s">
        <v>337</v>
      </c>
      <c r="D185" s="24" t="s">
        <v>33</v>
      </c>
      <c r="E185" s="24" t="s">
        <v>15</v>
      </c>
      <c r="F185" s="24" t="s">
        <v>1119</v>
      </c>
      <c r="G185" s="1">
        <v>44266</v>
      </c>
      <c r="H185">
        <v>3</v>
      </c>
      <c r="I185" t="str">
        <f t="shared" si="2"/>
        <v>març</v>
      </c>
      <c r="J185">
        <v>583977258</v>
      </c>
      <c r="K185" s="1">
        <v>44311</v>
      </c>
      <c r="L185">
        <v>45</v>
      </c>
      <c r="M185">
        <v>703</v>
      </c>
      <c r="N185">
        <v>47.45</v>
      </c>
      <c r="O185">
        <v>31.79</v>
      </c>
      <c r="P185">
        <v>33357.35</v>
      </c>
      <c r="Q185">
        <v>15.66</v>
      </c>
      <c r="R185">
        <v>33.357300000000002</v>
      </c>
      <c r="S185">
        <v>22348.37</v>
      </c>
      <c r="T185">
        <v>22.348400000000002</v>
      </c>
      <c r="U185">
        <v>11008.98</v>
      </c>
      <c r="V185">
        <v>0.66996838777660694</v>
      </c>
      <c r="W185">
        <v>11.009</v>
      </c>
      <c r="X185">
        <v>2021</v>
      </c>
    </row>
    <row r="186" spans="1:24" x14ac:dyDescent="0.3">
      <c r="A186" s="24" t="s">
        <v>338</v>
      </c>
      <c r="B186" s="24" t="s">
        <v>12</v>
      </c>
      <c r="C186" s="24" t="s">
        <v>339</v>
      </c>
      <c r="D186" s="24" t="s">
        <v>30</v>
      </c>
      <c r="E186" s="24" t="s">
        <v>19</v>
      </c>
      <c r="F186" s="24" t="s">
        <v>1117</v>
      </c>
      <c r="G186" s="1">
        <v>43995</v>
      </c>
      <c r="H186">
        <v>6</v>
      </c>
      <c r="I186" t="str">
        <f t="shared" si="2"/>
        <v>juny</v>
      </c>
      <c r="J186">
        <v>912860286</v>
      </c>
      <c r="K186" s="1">
        <v>44022</v>
      </c>
      <c r="L186">
        <v>27</v>
      </c>
      <c r="M186">
        <v>4499</v>
      </c>
      <c r="N186">
        <v>255.28</v>
      </c>
      <c r="O186">
        <v>159.41999999999999</v>
      </c>
      <c r="P186">
        <v>1148504.72</v>
      </c>
      <c r="Q186">
        <v>95.86</v>
      </c>
      <c r="R186">
        <v>1148.5047</v>
      </c>
      <c r="S186">
        <v>717230.58</v>
      </c>
      <c r="T186">
        <v>717.23059999999998</v>
      </c>
      <c r="U186">
        <v>431274.14</v>
      </c>
      <c r="V186">
        <v>0.62449075524913822</v>
      </c>
      <c r="W186">
        <v>431.27409999999998</v>
      </c>
      <c r="X186">
        <v>2020</v>
      </c>
    </row>
    <row r="187" spans="1:24" x14ac:dyDescent="0.3">
      <c r="A187" s="24" t="s">
        <v>340</v>
      </c>
      <c r="B187" s="24" t="s">
        <v>21</v>
      </c>
      <c r="C187" s="24" t="s">
        <v>55</v>
      </c>
      <c r="D187" s="24" t="s">
        <v>70</v>
      </c>
      <c r="E187" s="24" t="s">
        <v>15</v>
      </c>
      <c r="F187" s="24" t="s">
        <v>1120</v>
      </c>
      <c r="G187" s="1">
        <v>44331</v>
      </c>
      <c r="H187">
        <v>5</v>
      </c>
      <c r="I187" t="str">
        <f t="shared" si="2"/>
        <v>maig</v>
      </c>
      <c r="J187">
        <v>363235318</v>
      </c>
      <c r="K187" s="1">
        <v>44372</v>
      </c>
      <c r="L187">
        <v>41</v>
      </c>
      <c r="M187">
        <v>8257</v>
      </c>
      <c r="N187">
        <v>109.28</v>
      </c>
      <c r="O187">
        <v>35.840000000000003</v>
      </c>
      <c r="P187">
        <v>902324.96</v>
      </c>
      <c r="Q187">
        <v>73.44</v>
      </c>
      <c r="R187">
        <v>902.32500000000005</v>
      </c>
      <c r="S187">
        <v>295930.88</v>
      </c>
      <c r="T187">
        <v>295.93090000000001</v>
      </c>
      <c r="U187">
        <v>606394.07999999996</v>
      </c>
      <c r="V187">
        <v>0.32796486090775989</v>
      </c>
      <c r="W187">
        <v>606.39409999999998</v>
      </c>
      <c r="X187">
        <v>2021</v>
      </c>
    </row>
    <row r="188" spans="1:24" x14ac:dyDescent="0.3">
      <c r="A188" s="24" t="s">
        <v>341</v>
      </c>
      <c r="B188" s="24" t="s">
        <v>24</v>
      </c>
      <c r="C188" s="24" t="s">
        <v>65</v>
      </c>
      <c r="D188" s="24" t="s">
        <v>18</v>
      </c>
      <c r="E188" s="24" t="s">
        <v>15</v>
      </c>
      <c r="F188" s="24" t="s">
        <v>1118</v>
      </c>
      <c r="G188" s="1">
        <v>44480</v>
      </c>
      <c r="H188">
        <v>10</v>
      </c>
      <c r="I188" t="str">
        <f t="shared" si="2"/>
        <v>octubre</v>
      </c>
      <c r="J188">
        <v>535151183</v>
      </c>
      <c r="K188" s="1">
        <v>44524</v>
      </c>
      <c r="L188">
        <v>44</v>
      </c>
      <c r="M188">
        <v>1982</v>
      </c>
      <c r="N188">
        <v>421.89</v>
      </c>
      <c r="O188">
        <v>364.69</v>
      </c>
      <c r="P188">
        <v>836185.98</v>
      </c>
      <c r="Q188">
        <v>57.2</v>
      </c>
      <c r="R188">
        <v>836.18600000000004</v>
      </c>
      <c r="S188">
        <v>722815.58</v>
      </c>
      <c r="T188">
        <v>722.81560000000002</v>
      </c>
      <c r="U188">
        <v>113370.4</v>
      </c>
      <c r="V188">
        <v>0.86441963544999878</v>
      </c>
      <c r="W188">
        <v>113.3704</v>
      </c>
      <c r="X188">
        <v>2021</v>
      </c>
    </row>
    <row r="189" spans="1:24" x14ac:dyDescent="0.3">
      <c r="A189" s="24" t="s">
        <v>342</v>
      </c>
      <c r="B189" s="24" t="s">
        <v>12</v>
      </c>
      <c r="C189" s="24" t="s">
        <v>323</v>
      </c>
      <c r="D189" s="24" t="s">
        <v>26</v>
      </c>
      <c r="E189" s="24" t="s">
        <v>15</v>
      </c>
      <c r="F189" s="24" t="s">
        <v>1118</v>
      </c>
      <c r="G189" s="1">
        <v>44841</v>
      </c>
      <c r="H189">
        <v>10</v>
      </c>
      <c r="I189" t="str">
        <f t="shared" si="2"/>
        <v>octubre</v>
      </c>
      <c r="J189">
        <v>848969209</v>
      </c>
      <c r="K189" s="1">
        <v>44849</v>
      </c>
      <c r="L189">
        <v>8</v>
      </c>
      <c r="M189">
        <v>7710</v>
      </c>
      <c r="N189">
        <v>9.33</v>
      </c>
      <c r="O189">
        <v>6.92</v>
      </c>
      <c r="P189">
        <v>71934.3</v>
      </c>
      <c r="Q189">
        <v>2.41</v>
      </c>
      <c r="R189">
        <v>71.934299999999993</v>
      </c>
      <c r="S189">
        <v>53353.2</v>
      </c>
      <c r="T189">
        <v>53.353200000000001</v>
      </c>
      <c r="U189">
        <v>18581.099999999999</v>
      </c>
      <c r="V189">
        <v>0.74169346195069652</v>
      </c>
      <c r="W189">
        <v>18.581099999999999</v>
      </c>
      <c r="X189">
        <v>2022</v>
      </c>
    </row>
    <row r="190" spans="1:24" x14ac:dyDescent="0.3">
      <c r="A190" s="24" t="s">
        <v>343</v>
      </c>
      <c r="B190" s="24" t="s">
        <v>24</v>
      </c>
      <c r="C190" s="24" t="s">
        <v>233</v>
      </c>
      <c r="D190" s="24" t="s">
        <v>26</v>
      </c>
      <c r="E190" s="24" t="s">
        <v>15</v>
      </c>
      <c r="F190" s="24" t="s">
        <v>1117</v>
      </c>
      <c r="G190" s="1">
        <v>44392</v>
      </c>
      <c r="H190">
        <v>7</v>
      </c>
      <c r="I190" t="str">
        <f t="shared" si="2"/>
        <v>juliol</v>
      </c>
      <c r="J190">
        <v>795363223</v>
      </c>
      <c r="K190" s="1">
        <v>44438</v>
      </c>
      <c r="L190">
        <v>46</v>
      </c>
      <c r="M190">
        <v>4507</v>
      </c>
      <c r="N190">
        <v>9.33</v>
      </c>
      <c r="O190">
        <v>6.92</v>
      </c>
      <c r="P190">
        <v>42050.31</v>
      </c>
      <c r="Q190">
        <v>2.41</v>
      </c>
      <c r="R190">
        <v>42.0503</v>
      </c>
      <c r="S190">
        <v>31188.44</v>
      </c>
      <c r="T190">
        <v>31.188400000000001</v>
      </c>
      <c r="U190">
        <v>10861.87</v>
      </c>
      <c r="V190">
        <v>0.74169346195069674</v>
      </c>
      <c r="W190">
        <v>10.8619</v>
      </c>
      <c r="X190">
        <v>2021</v>
      </c>
    </row>
    <row r="191" spans="1:24" x14ac:dyDescent="0.3">
      <c r="A191" s="24" t="s">
        <v>344</v>
      </c>
      <c r="B191" s="24" t="s">
        <v>24</v>
      </c>
      <c r="C191" s="24" t="s">
        <v>74</v>
      </c>
      <c r="D191" s="24" t="s">
        <v>38</v>
      </c>
      <c r="E191" s="24" t="s">
        <v>15</v>
      </c>
      <c r="F191" s="24" t="s">
        <v>1117</v>
      </c>
      <c r="G191" s="1">
        <v>44348</v>
      </c>
      <c r="H191">
        <v>6</v>
      </c>
      <c r="I191" t="str">
        <f t="shared" si="2"/>
        <v>juny</v>
      </c>
      <c r="J191">
        <v>385319554</v>
      </c>
      <c r="K191" s="1">
        <v>44374</v>
      </c>
      <c r="L191">
        <v>26</v>
      </c>
      <c r="M191">
        <v>3474</v>
      </c>
      <c r="N191">
        <v>437.2</v>
      </c>
      <c r="O191">
        <v>263.33</v>
      </c>
      <c r="P191">
        <v>1518832.8</v>
      </c>
      <c r="Q191">
        <v>173.87</v>
      </c>
      <c r="R191">
        <v>1518.8327999999999</v>
      </c>
      <c r="S191">
        <v>914808.42</v>
      </c>
      <c r="T191">
        <v>914.80840000000001</v>
      </c>
      <c r="U191">
        <v>604024.38</v>
      </c>
      <c r="V191">
        <v>0.60231015553522405</v>
      </c>
      <c r="W191">
        <v>604.02440000000001</v>
      </c>
      <c r="X191">
        <v>2021</v>
      </c>
    </row>
    <row r="192" spans="1:24" x14ac:dyDescent="0.3">
      <c r="A192" s="24" t="s">
        <v>345</v>
      </c>
      <c r="B192" s="24" t="s">
        <v>24</v>
      </c>
      <c r="C192" s="24" t="s">
        <v>144</v>
      </c>
      <c r="D192" s="24" t="s">
        <v>23</v>
      </c>
      <c r="E192" s="24" t="s">
        <v>15</v>
      </c>
      <c r="F192" s="24" t="s">
        <v>1118</v>
      </c>
      <c r="G192" s="1">
        <v>44502</v>
      </c>
      <c r="H192">
        <v>11</v>
      </c>
      <c r="I192" t="str">
        <f t="shared" si="2"/>
        <v>novembre</v>
      </c>
      <c r="J192">
        <v>600137031</v>
      </c>
      <c r="K192" s="1">
        <v>44515</v>
      </c>
      <c r="L192">
        <v>13</v>
      </c>
      <c r="M192">
        <v>2739</v>
      </c>
      <c r="N192">
        <v>205.7</v>
      </c>
      <c r="O192">
        <v>117.11</v>
      </c>
      <c r="P192">
        <v>563412.30000000005</v>
      </c>
      <c r="Q192">
        <v>88.59</v>
      </c>
      <c r="R192">
        <v>563.41229999999996</v>
      </c>
      <c r="S192">
        <v>320764.28999999998</v>
      </c>
      <c r="T192">
        <v>320.76429999999999</v>
      </c>
      <c r="U192">
        <v>242648.01</v>
      </c>
      <c r="V192">
        <v>0.56932425862907143</v>
      </c>
      <c r="W192">
        <v>242.648</v>
      </c>
      <c r="X192">
        <v>2021</v>
      </c>
    </row>
    <row r="193" spans="1:24" x14ac:dyDescent="0.3">
      <c r="A193" s="24" t="s">
        <v>346</v>
      </c>
      <c r="B193" s="24" t="s">
        <v>44</v>
      </c>
      <c r="C193" s="24" t="s">
        <v>272</v>
      </c>
      <c r="D193" s="24" t="s">
        <v>70</v>
      </c>
      <c r="E193" s="24" t="s">
        <v>15</v>
      </c>
      <c r="F193" s="24" t="s">
        <v>1118</v>
      </c>
      <c r="G193" s="1">
        <v>44797</v>
      </c>
      <c r="H193">
        <v>8</v>
      </c>
      <c r="I193" t="str">
        <f t="shared" si="2"/>
        <v>agost</v>
      </c>
      <c r="J193">
        <v>241426980</v>
      </c>
      <c r="K193" s="1">
        <v>44828</v>
      </c>
      <c r="L193">
        <v>31</v>
      </c>
      <c r="M193">
        <v>2463</v>
      </c>
      <c r="N193">
        <v>109.28</v>
      </c>
      <c r="O193">
        <v>35.840000000000003</v>
      </c>
      <c r="P193">
        <v>269156.64</v>
      </c>
      <c r="Q193">
        <v>73.44</v>
      </c>
      <c r="R193">
        <v>269.15660000000003</v>
      </c>
      <c r="S193">
        <v>88273.919999999998</v>
      </c>
      <c r="T193">
        <v>88.273899999999998</v>
      </c>
      <c r="U193">
        <v>180882.72</v>
      </c>
      <c r="V193">
        <v>0.32796486090775989</v>
      </c>
      <c r="W193">
        <v>180.8827</v>
      </c>
      <c r="X193">
        <v>2022</v>
      </c>
    </row>
    <row r="194" spans="1:24" x14ac:dyDescent="0.3">
      <c r="A194" s="24" t="s">
        <v>347</v>
      </c>
      <c r="B194" s="24" t="s">
        <v>60</v>
      </c>
      <c r="C194" s="24" t="s">
        <v>224</v>
      </c>
      <c r="D194" s="24" t="s">
        <v>30</v>
      </c>
      <c r="E194" s="24" t="s">
        <v>15</v>
      </c>
      <c r="F194" s="24" t="s">
        <v>1119</v>
      </c>
      <c r="G194" s="1">
        <v>44797</v>
      </c>
      <c r="H194">
        <v>8</v>
      </c>
      <c r="I194" t="str">
        <f t="shared" ref="I194:I257" si="3">TEXT(DATE(2020, H194, 1), "mmmm")</f>
        <v>agost</v>
      </c>
      <c r="J194">
        <v>881113231</v>
      </c>
      <c r="K194" s="1">
        <v>44839</v>
      </c>
      <c r="L194">
        <v>42</v>
      </c>
      <c r="M194">
        <v>9840</v>
      </c>
      <c r="N194">
        <v>255.28</v>
      </c>
      <c r="O194">
        <v>159.41999999999999</v>
      </c>
      <c r="P194">
        <v>2511955.2000000002</v>
      </c>
      <c r="Q194">
        <v>95.86</v>
      </c>
      <c r="R194">
        <v>2511.9551999999999</v>
      </c>
      <c r="S194">
        <v>1568692.8</v>
      </c>
      <c r="T194">
        <v>1568.6928</v>
      </c>
      <c r="U194">
        <v>943262.4</v>
      </c>
      <c r="V194">
        <v>0.624490755249138</v>
      </c>
      <c r="W194">
        <v>943.26239999999996</v>
      </c>
      <c r="X194">
        <v>2022</v>
      </c>
    </row>
    <row r="195" spans="1:24" x14ac:dyDescent="0.3">
      <c r="A195" s="24" t="s">
        <v>348</v>
      </c>
      <c r="B195" s="24" t="s">
        <v>60</v>
      </c>
      <c r="C195" s="24" t="s">
        <v>349</v>
      </c>
      <c r="D195" s="24" t="s">
        <v>26</v>
      </c>
      <c r="E195" s="24" t="s">
        <v>15</v>
      </c>
      <c r="F195" s="24" t="s">
        <v>1119</v>
      </c>
      <c r="G195" s="1">
        <v>44218</v>
      </c>
      <c r="H195">
        <v>1</v>
      </c>
      <c r="I195" t="str">
        <f t="shared" si="3"/>
        <v>gener</v>
      </c>
      <c r="J195">
        <v>111432111</v>
      </c>
      <c r="K195" s="1">
        <v>44241</v>
      </c>
      <c r="L195">
        <v>23</v>
      </c>
      <c r="M195">
        <v>4093</v>
      </c>
      <c r="N195">
        <v>9.33</v>
      </c>
      <c r="O195">
        <v>6.92</v>
      </c>
      <c r="P195">
        <v>38187.69</v>
      </c>
      <c r="Q195">
        <v>2.41</v>
      </c>
      <c r="R195">
        <v>38.1877</v>
      </c>
      <c r="S195">
        <v>28323.56</v>
      </c>
      <c r="T195">
        <v>28.323599999999999</v>
      </c>
      <c r="U195">
        <v>9864.1299999999992</v>
      </c>
      <c r="V195">
        <v>0.74169346195069663</v>
      </c>
      <c r="W195">
        <v>9.8641000000000005</v>
      </c>
      <c r="X195">
        <v>2021</v>
      </c>
    </row>
    <row r="196" spans="1:24" x14ac:dyDescent="0.3">
      <c r="A196" s="24" t="s">
        <v>350</v>
      </c>
      <c r="B196" s="24" t="s">
        <v>12</v>
      </c>
      <c r="C196" s="24" t="s">
        <v>320</v>
      </c>
      <c r="D196" s="24" t="s">
        <v>50</v>
      </c>
      <c r="E196" s="24" t="s">
        <v>19</v>
      </c>
      <c r="F196" s="24" t="s">
        <v>1117</v>
      </c>
      <c r="G196" s="1">
        <v>44483</v>
      </c>
      <c r="H196">
        <v>10</v>
      </c>
      <c r="I196" t="str">
        <f t="shared" si="3"/>
        <v>octubre</v>
      </c>
      <c r="J196">
        <v>994932448</v>
      </c>
      <c r="K196" s="1">
        <v>44523</v>
      </c>
      <c r="L196">
        <v>40</v>
      </c>
      <c r="M196">
        <v>1476</v>
      </c>
      <c r="N196">
        <v>154.06</v>
      </c>
      <c r="O196">
        <v>90.93</v>
      </c>
      <c r="P196">
        <v>227392.56</v>
      </c>
      <c r="Q196">
        <v>63.13</v>
      </c>
      <c r="R196">
        <v>227.39259999999999</v>
      </c>
      <c r="S196">
        <v>134212.68</v>
      </c>
      <c r="T196">
        <v>134.21270000000001</v>
      </c>
      <c r="U196">
        <v>93179.88</v>
      </c>
      <c r="V196">
        <v>0.59022458782292631</v>
      </c>
      <c r="W196">
        <v>93.179900000000004</v>
      </c>
      <c r="X196">
        <v>2021</v>
      </c>
    </row>
    <row r="197" spans="1:24" x14ac:dyDescent="0.3">
      <c r="A197" s="24" t="s">
        <v>351</v>
      </c>
      <c r="B197" s="24" t="s">
        <v>44</v>
      </c>
      <c r="C197" s="24" t="s">
        <v>45</v>
      </c>
      <c r="D197" s="24" t="s">
        <v>40</v>
      </c>
      <c r="E197" s="24" t="s">
        <v>19</v>
      </c>
      <c r="F197" s="24" t="s">
        <v>1117</v>
      </c>
      <c r="G197" s="1">
        <v>44035</v>
      </c>
      <c r="H197">
        <v>7</v>
      </c>
      <c r="I197" t="str">
        <f t="shared" si="3"/>
        <v>juliol</v>
      </c>
      <c r="J197">
        <v>814475572</v>
      </c>
      <c r="K197" s="1">
        <v>44053</v>
      </c>
      <c r="L197">
        <v>18</v>
      </c>
      <c r="M197">
        <v>276</v>
      </c>
      <c r="N197">
        <v>81.73</v>
      </c>
      <c r="O197">
        <v>56.67</v>
      </c>
      <c r="P197">
        <v>22557.48</v>
      </c>
      <c r="Q197">
        <v>25.06</v>
      </c>
      <c r="R197">
        <v>22.557500000000001</v>
      </c>
      <c r="S197">
        <v>15640.92</v>
      </c>
      <c r="T197">
        <v>15.6409</v>
      </c>
      <c r="U197">
        <v>6916.56</v>
      </c>
      <c r="V197">
        <v>0.69338064358252782</v>
      </c>
      <c r="W197">
        <v>6.9165999999999999</v>
      </c>
      <c r="X197">
        <v>2020</v>
      </c>
    </row>
    <row r="198" spans="1:24" x14ac:dyDescent="0.3">
      <c r="A198" s="24" t="s">
        <v>352</v>
      </c>
      <c r="B198" s="24" t="s">
        <v>12</v>
      </c>
      <c r="C198" s="24" t="s">
        <v>251</v>
      </c>
      <c r="D198" s="24" t="s">
        <v>50</v>
      </c>
      <c r="E198" s="24" t="s">
        <v>19</v>
      </c>
      <c r="F198" s="24" t="s">
        <v>1120</v>
      </c>
      <c r="G198" s="1">
        <v>43843</v>
      </c>
      <c r="H198">
        <v>1</v>
      </c>
      <c r="I198" t="str">
        <f t="shared" si="3"/>
        <v>gener</v>
      </c>
      <c r="J198">
        <v>694697988</v>
      </c>
      <c r="K198" s="1">
        <v>43884</v>
      </c>
      <c r="L198">
        <v>41</v>
      </c>
      <c r="M198">
        <v>5427</v>
      </c>
      <c r="N198">
        <v>154.06</v>
      </c>
      <c r="O198">
        <v>90.93</v>
      </c>
      <c r="P198">
        <v>836083.62</v>
      </c>
      <c r="Q198">
        <v>63.13</v>
      </c>
      <c r="R198">
        <v>836.08360000000005</v>
      </c>
      <c r="S198">
        <v>493477.11</v>
      </c>
      <c r="T198">
        <v>493.47710000000001</v>
      </c>
      <c r="U198">
        <v>342606.51</v>
      </c>
      <c r="V198">
        <v>0.59022458782292619</v>
      </c>
      <c r="W198">
        <v>342.60649999999998</v>
      </c>
      <c r="X198">
        <v>2020</v>
      </c>
    </row>
    <row r="199" spans="1:24" x14ac:dyDescent="0.3">
      <c r="A199" s="24" t="s">
        <v>353</v>
      </c>
      <c r="B199" s="24" t="s">
        <v>12</v>
      </c>
      <c r="C199" s="24" t="s">
        <v>354</v>
      </c>
      <c r="D199" s="24" t="s">
        <v>42</v>
      </c>
      <c r="E199" s="24" t="s">
        <v>19</v>
      </c>
      <c r="F199" s="24" t="s">
        <v>1120</v>
      </c>
      <c r="G199" s="1">
        <v>44326</v>
      </c>
      <c r="H199">
        <v>5</v>
      </c>
      <c r="I199" t="str">
        <f t="shared" si="3"/>
        <v>maig</v>
      </c>
      <c r="J199">
        <v>172662436</v>
      </c>
      <c r="K199" s="1">
        <v>44357</v>
      </c>
      <c r="L199">
        <v>31</v>
      </c>
      <c r="M199">
        <v>3507</v>
      </c>
      <c r="N199">
        <v>651.21</v>
      </c>
      <c r="O199">
        <v>524.96</v>
      </c>
      <c r="P199">
        <v>2283793.4700000002</v>
      </c>
      <c r="Q199">
        <v>126.25</v>
      </c>
      <c r="R199">
        <v>2283.7935000000002</v>
      </c>
      <c r="S199">
        <v>1841034.72</v>
      </c>
      <c r="T199">
        <v>1841.0346999999999</v>
      </c>
      <c r="U199">
        <v>442758.75</v>
      </c>
      <c r="V199">
        <v>0.80613012699436437</v>
      </c>
      <c r="W199">
        <v>442.75880000000001</v>
      </c>
      <c r="X199">
        <v>2021</v>
      </c>
    </row>
    <row r="200" spans="1:24" x14ac:dyDescent="0.3">
      <c r="A200" s="24" t="s">
        <v>355</v>
      </c>
      <c r="B200" s="24" t="s">
        <v>24</v>
      </c>
      <c r="C200" s="24" t="s">
        <v>233</v>
      </c>
      <c r="D200" s="24" t="s">
        <v>33</v>
      </c>
      <c r="E200" s="24" t="s">
        <v>19</v>
      </c>
      <c r="F200" s="24" t="s">
        <v>1120</v>
      </c>
      <c r="G200" s="1">
        <v>44545</v>
      </c>
      <c r="H200">
        <v>12</v>
      </c>
      <c r="I200" t="str">
        <f t="shared" si="3"/>
        <v>desembre</v>
      </c>
      <c r="J200">
        <v>121239984</v>
      </c>
      <c r="K200" s="1">
        <v>44574</v>
      </c>
      <c r="L200">
        <v>29</v>
      </c>
      <c r="M200">
        <v>6460</v>
      </c>
      <c r="N200">
        <v>47.45</v>
      </c>
      <c r="O200">
        <v>31.79</v>
      </c>
      <c r="P200">
        <v>306527</v>
      </c>
      <c r="Q200">
        <v>15.66</v>
      </c>
      <c r="R200">
        <v>306.52699999999999</v>
      </c>
      <c r="S200">
        <v>205363.4</v>
      </c>
      <c r="T200">
        <v>205.36340000000001</v>
      </c>
      <c r="U200">
        <v>101163.6</v>
      </c>
      <c r="V200">
        <v>0.66996838777660694</v>
      </c>
      <c r="W200">
        <v>101.1636</v>
      </c>
      <c r="X200">
        <v>2021</v>
      </c>
    </row>
    <row r="201" spans="1:24" x14ac:dyDescent="0.3">
      <c r="A201" s="24" t="s">
        <v>356</v>
      </c>
      <c r="B201" s="24" t="s">
        <v>21</v>
      </c>
      <c r="C201" s="24" t="s">
        <v>357</v>
      </c>
      <c r="D201" s="24" t="s">
        <v>30</v>
      </c>
      <c r="E201" s="24" t="s">
        <v>15</v>
      </c>
      <c r="F201" s="24" t="s">
        <v>1120</v>
      </c>
      <c r="G201" s="1">
        <v>44198</v>
      </c>
      <c r="H201">
        <v>1</v>
      </c>
      <c r="I201" t="str">
        <f t="shared" si="3"/>
        <v>gener</v>
      </c>
      <c r="J201">
        <v>874854457</v>
      </c>
      <c r="K201" s="1">
        <v>44200</v>
      </c>
      <c r="L201">
        <v>2</v>
      </c>
      <c r="M201">
        <v>7730</v>
      </c>
      <c r="N201">
        <v>255.28</v>
      </c>
      <c r="O201">
        <v>159.41999999999999</v>
      </c>
      <c r="P201">
        <v>1973314.4</v>
      </c>
      <c r="Q201">
        <v>95.86</v>
      </c>
      <c r="R201">
        <v>1973.3144</v>
      </c>
      <c r="S201">
        <v>1232316.6000000001</v>
      </c>
      <c r="T201">
        <v>1232.3166000000001</v>
      </c>
      <c r="U201">
        <v>740997.8</v>
      </c>
      <c r="V201">
        <v>0.62449075524913811</v>
      </c>
      <c r="W201">
        <v>740.99779999999998</v>
      </c>
      <c r="X201">
        <v>2021</v>
      </c>
    </row>
    <row r="202" spans="1:24" x14ac:dyDescent="0.3">
      <c r="A202" s="24" t="s">
        <v>358</v>
      </c>
      <c r="B202" s="24" t="s">
        <v>12</v>
      </c>
      <c r="C202" s="24" t="s">
        <v>17</v>
      </c>
      <c r="D202" s="24" t="s">
        <v>18</v>
      </c>
      <c r="E202" s="24" t="s">
        <v>19</v>
      </c>
      <c r="F202" s="24" t="s">
        <v>1120</v>
      </c>
      <c r="G202" s="1">
        <v>44171</v>
      </c>
      <c r="H202">
        <v>12</v>
      </c>
      <c r="I202" t="str">
        <f t="shared" si="3"/>
        <v>desembre</v>
      </c>
      <c r="J202">
        <v>588242185</v>
      </c>
      <c r="K202" s="1">
        <v>44206</v>
      </c>
      <c r="L202">
        <v>35</v>
      </c>
      <c r="M202">
        <v>2789</v>
      </c>
      <c r="N202">
        <v>421.89</v>
      </c>
      <c r="O202">
        <v>364.69</v>
      </c>
      <c r="P202">
        <v>1176651.21</v>
      </c>
      <c r="Q202">
        <v>57.2</v>
      </c>
      <c r="R202">
        <v>1176.6512</v>
      </c>
      <c r="S202">
        <v>1017120.41</v>
      </c>
      <c r="T202">
        <v>1017.1204</v>
      </c>
      <c r="U202">
        <v>159530.79999999999</v>
      </c>
      <c r="V202">
        <v>0.86441963544999878</v>
      </c>
      <c r="W202">
        <v>159.5308</v>
      </c>
      <c r="X202">
        <v>2020</v>
      </c>
    </row>
    <row r="203" spans="1:24" x14ac:dyDescent="0.3">
      <c r="A203" s="24" t="s">
        <v>359</v>
      </c>
      <c r="B203" s="24" t="s">
        <v>60</v>
      </c>
      <c r="C203" s="24" t="s">
        <v>360</v>
      </c>
      <c r="D203" s="24" t="s">
        <v>40</v>
      </c>
      <c r="E203" s="24" t="s">
        <v>19</v>
      </c>
      <c r="F203" s="24" t="s">
        <v>1119</v>
      </c>
      <c r="G203" s="1">
        <v>43933</v>
      </c>
      <c r="H203">
        <v>4</v>
      </c>
      <c r="I203" t="str">
        <f t="shared" si="3"/>
        <v>abril</v>
      </c>
      <c r="J203">
        <v>186451995</v>
      </c>
      <c r="K203" s="1">
        <v>43980</v>
      </c>
      <c r="L203">
        <v>47</v>
      </c>
      <c r="M203">
        <v>4144</v>
      </c>
      <c r="N203">
        <v>81.73</v>
      </c>
      <c r="O203">
        <v>56.67</v>
      </c>
      <c r="P203">
        <v>338689.12</v>
      </c>
      <c r="Q203">
        <v>25.06</v>
      </c>
      <c r="R203">
        <v>338.6891</v>
      </c>
      <c r="S203">
        <v>234840.48</v>
      </c>
      <c r="T203">
        <v>234.84049999999999</v>
      </c>
      <c r="U203">
        <v>103848.64</v>
      </c>
      <c r="V203">
        <v>0.69338064358252782</v>
      </c>
      <c r="W203">
        <v>103.8486</v>
      </c>
      <c r="X203">
        <v>2020</v>
      </c>
    </row>
    <row r="204" spans="1:24" x14ac:dyDescent="0.3">
      <c r="A204" s="24" t="s">
        <v>361</v>
      </c>
      <c r="B204" s="24" t="s">
        <v>24</v>
      </c>
      <c r="C204" s="24" t="s">
        <v>362</v>
      </c>
      <c r="D204" s="24" t="s">
        <v>30</v>
      </c>
      <c r="E204" s="24" t="s">
        <v>15</v>
      </c>
      <c r="F204" s="24" t="s">
        <v>1119</v>
      </c>
      <c r="G204" s="1">
        <v>44143</v>
      </c>
      <c r="H204">
        <v>11</v>
      </c>
      <c r="I204" t="str">
        <f t="shared" si="3"/>
        <v>novembre</v>
      </c>
      <c r="J204">
        <v>214845216</v>
      </c>
      <c r="K204" s="1">
        <v>44164</v>
      </c>
      <c r="L204">
        <v>21</v>
      </c>
      <c r="M204">
        <v>6329</v>
      </c>
      <c r="N204">
        <v>255.28</v>
      </c>
      <c r="O204">
        <v>159.41999999999999</v>
      </c>
      <c r="P204">
        <v>1615667.12</v>
      </c>
      <c r="Q204">
        <v>95.86</v>
      </c>
      <c r="R204">
        <v>1615.6670999999999</v>
      </c>
      <c r="S204">
        <v>1008969.18</v>
      </c>
      <c r="T204">
        <v>1008.9692</v>
      </c>
      <c r="U204">
        <v>606697.93999999994</v>
      </c>
      <c r="V204">
        <v>0.62449075524913811</v>
      </c>
      <c r="W204">
        <v>606.6979</v>
      </c>
      <c r="X204">
        <v>2020</v>
      </c>
    </row>
    <row r="205" spans="1:24" x14ac:dyDescent="0.3">
      <c r="A205" s="24" t="s">
        <v>363</v>
      </c>
      <c r="B205" s="24" t="s">
        <v>12</v>
      </c>
      <c r="C205" s="24" t="s">
        <v>364</v>
      </c>
      <c r="D205" s="24" t="s">
        <v>80</v>
      </c>
      <c r="E205" s="24" t="s">
        <v>15</v>
      </c>
      <c r="F205" s="24" t="s">
        <v>1119</v>
      </c>
      <c r="G205" s="1">
        <v>44041</v>
      </c>
      <c r="H205">
        <v>7</v>
      </c>
      <c r="I205" t="str">
        <f t="shared" si="3"/>
        <v>juliol</v>
      </c>
      <c r="J205">
        <v>389095675</v>
      </c>
      <c r="K205" s="1">
        <v>44073</v>
      </c>
      <c r="L205">
        <v>32</v>
      </c>
      <c r="M205">
        <v>912</v>
      </c>
      <c r="N205">
        <v>668.27</v>
      </c>
      <c r="O205">
        <v>502.54</v>
      </c>
      <c r="P205">
        <v>609462.24</v>
      </c>
      <c r="Q205">
        <v>165.73</v>
      </c>
      <c r="R205">
        <v>609.46220000000005</v>
      </c>
      <c r="S205">
        <v>458316.48</v>
      </c>
      <c r="T205">
        <v>458.31650000000002</v>
      </c>
      <c r="U205">
        <v>151145.76</v>
      </c>
      <c r="V205">
        <v>0.75200143654510909</v>
      </c>
      <c r="W205">
        <v>151.14580000000001</v>
      </c>
      <c r="X205">
        <v>2020</v>
      </c>
    </row>
    <row r="206" spans="1:24" x14ac:dyDescent="0.3">
      <c r="A206" s="24" t="s">
        <v>365</v>
      </c>
      <c r="B206" s="24" t="s">
        <v>24</v>
      </c>
      <c r="C206" s="24" t="s">
        <v>99</v>
      </c>
      <c r="D206" s="24" t="s">
        <v>23</v>
      </c>
      <c r="E206" s="24" t="s">
        <v>19</v>
      </c>
      <c r="F206" s="24" t="s">
        <v>1119</v>
      </c>
      <c r="G206" s="1">
        <v>44058</v>
      </c>
      <c r="H206">
        <v>8</v>
      </c>
      <c r="I206" t="str">
        <f t="shared" si="3"/>
        <v>agost</v>
      </c>
      <c r="J206">
        <v>945189702</v>
      </c>
      <c r="K206" s="1">
        <v>44072</v>
      </c>
      <c r="L206">
        <v>14</v>
      </c>
      <c r="M206">
        <v>1492</v>
      </c>
      <c r="N206">
        <v>205.7</v>
      </c>
      <c r="O206">
        <v>117.11</v>
      </c>
      <c r="P206">
        <v>306904.40000000002</v>
      </c>
      <c r="Q206">
        <v>88.59</v>
      </c>
      <c r="R206">
        <v>306.90440000000001</v>
      </c>
      <c r="S206">
        <v>174728.12</v>
      </c>
      <c r="T206">
        <v>174.72810000000001</v>
      </c>
      <c r="U206">
        <v>132176.28</v>
      </c>
      <c r="V206">
        <v>0.56932425862907154</v>
      </c>
      <c r="W206">
        <v>132.1763</v>
      </c>
      <c r="X206">
        <v>2020</v>
      </c>
    </row>
    <row r="207" spans="1:24" x14ac:dyDescent="0.3">
      <c r="A207" s="24" t="s">
        <v>366</v>
      </c>
      <c r="B207" s="24" t="s">
        <v>44</v>
      </c>
      <c r="C207" s="24" t="s">
        <v>45</v>
      </c>
      <c r="D207" s="24" t="s">
        <v>23</v>
      </c>
      <c r="E207" s="24" t="s">
        <v>15</v>
      </c>
      <c r="F207" s="24" t="s">
        <v>1117</v>
      </c>
      <c r="G207" s="1">
        <v>44249</v>
      </c>
      <c r="H207">
        <v>2</v>
      </c>
      <c r="I207" t="str">
        <f t="shared" si="3"/>
        <v>febrer</v>
      </c>
      <c r="J207">
        <v>389426124</v>
      </c>
      <c r="K207" s="1">
        <v>44291</v>
      </c>
      <c r="L207">
        <v>42</v>
      </c>
      <c r="M207">
        <v>8699</v>
      </c>
      <c r="N207">
        <v>205.7</v>
      </c>
      <c r="O207">
        <v>117.11</v>
      </c>
      <c r="P207">
        <v>1789384.3</v>
      </c>
      <c r="Q207">
        <v>88.59</v>
      </c>
      <c r="R207">
        <v>1789.3842999999999</v>
      </c>
      <c r="S207">
        <v>1018739.89</v>
      </c>
      <c r="T207">
        <v>1018.7399</v>
      </c>
      <c r="U207">
        <v>770644.41</v>
      </c>
      <c r="V207">
        <v>0.56932425862907154</v>
      </c>
      <c r="W207">
        <v>770.64440000000002</v>
      </c>
      <c r="X207">
        <v>2021</v>
      </c>
    </row>
    <row r="208" spans="1:24" x14ac:dyDescent="0.3">
      <c r="A208" s="24" t="s">
        <v>367</v>
      </c>
      <c r="B208" s="24" t="s">
        <v>24</v>
      </c>
      <c r="C208" s="24" t="s">
        <v>368</v>
      </c>
      <c r="D208" s="24" t="s">
        <v>23</v>
      </c>
      <c r="E208" s="24" t="s">
        <v>19</v>
      </c>
      <c r="F208" s="24" t="s">
        <v>1120</v>
      </c>
      <c r="G208" s="1">
        <v>44817</v>
      </c>
      <c r="H208">
        <v>9</v>
      </c>
      <c r="I208" t="str">
        <f t="shared" si="3"/>
        <v>setembre</v>
      </c>
      <c r="J208">
        <v>448416268</v>
      </c>
      <c r="K208" s="1">
        <v>44819</v>
      </c>
      <c r="L208">
        <v>2</v>
      </c>
      <c r="M208">
        <v>5193</v>
      </c>
      <c r="N208">
        <v>205.7</v>
      </c>
      <c r="O208">
        <v>117.11</v>
      </c>
      <c r="P208">
        <v>1068200.1000000001</v>
      </c>
      <c r="Q208">
        <v>88.59</v>
      </c>
      <c r="R208">
        <v>1068.2001</v>
      </c>
      <c r="S208">
        <v>608152.23</v>
      </c>
      <c r="T208">
        <v>608.15219999999999</v>
      </c>
      <c r="U208">
        <v>460047.87</v>
      </c>
      <c r="V208">
        <v>0.56932425862907166</v>
      </c>
      <c r="W208">
        <v>460.04790000000003</v>
      </c>
      <c r="X208">
        <v>2022</v>
      </c>
    </row>
    <row r="209" spans="1:24" x14ac:dyDescent="0.3">
      <c r="A209" s="24" t="s">
        <v>369</v>
      </c>
      <c r="B209" s="24" t="s">
        <v>12</v>
      </c>
      <c r="C209" s="24" t="s">
        <v>370</v>
      </c>
      <c r="D209" s="24" t="s">
        <v>80</v>
      </c>
      <c r="E209" s="24" t="s">
        <v>15</v>
      </c>
      <c r="F209" s="24" t="s">
        <v>1119</v>
      </c>
      <c r="G209" s="1">
        <v>44545</v>
      </c>
      <c r="H209">
        <v>12</v>
      </c>
      <c r="I209" t="str">
        <f t="shared" si="3"/>
        <v>desembre</v>
      </c>
      <c r="J209">
        <v>219083964</v>
      </c>
      <c r="K209" s="1">
        <v>44566</v>
      </c>
      <c r="L209">
        <v>21</v>
      </c>
      <c r="M209">
        <v>668</v>
      </c>
      <c r="N209">
        <v>668.27</v>
      </c>
      <c r="O209">
        <v>502.54</v>
      </c>
      <c r="P209">
        <v>446404.36</v>
      </c>
      <c r="Q209">
        <v>165.73</v>
      </c>
      <c r="R209">
        <v>446.40440000000001</v>
      </c>
      <c r="S209">
        <v>335696.72</v>
      </c>
      <c r="T209">
        <v>335.69670000000002</v>
      </c>
      <c r="U209">
        <v>110707.64</v>
      </c>
      <c r="V209">
        <v>0.75200143654510909</v>
      </c>
      <c r="W209">
        <v>110.7076</v>
      </c>
      <c r="X209">
        <v>2021</v>
      </c>
    </row>
    <row r="210" spans="1:24" x14ac:dyDescent="0.3">
      <c r="A210" s="24" t="s">
        <v>372</v>
      </c>
      <c r="B210" s="24" t="s">
        <v>24</v>
      </c>
      <c r="C210" s="24" t="s">
        <v>135</v>
      </c>
      <c r="D210" s="24" t="s">
        <v>23</v>
      </c>
      <c r="E210" s="24" t="s">
        <v>15</v>
      </c>
      <c r="F210" s="24" t="s">
        <v>1118</v>
      </c>
      <c r="G210" s="1">
        <v>44133</v>
      </c>
      <c r="H210">
        <v>10</v>
      </c>
      <c r="I210" t="str">
        <f t="shared" si="3"/>
        <v>octubre</v>
      </c>
      <c r="J210">
        <v>134709823</v>
      </c>
      <c r="K210" s="1">
        <v>44160</v>
      </c>
      <c r="L210">
        <v>27</v>
      </c>
      <c r="M210">
        <v>2485</v>
      </c>
      <c r="N210">
        <v>205.7</v>
      </c>
      <c r="O210">
        <v>117.11</v>
      </c>
      <c r="P210">
        <v>511164.5</v>
      </c>
      <c r="Q210">
        <v>88.59</v>
      </c>
      <c r="R210">
        <v>511.16449999999998</v>
      </c>
      <c r="S210">
        <v>291018.34999999998</v>
      </c>
      <c r="T210">
        <v>291.01830000000001</v>
      </c>
      <c r="U210">
        <v>220146.15</v>
      </c>
      <c r="V210">
        <v>0.56932425862907143</v>
      </c>
      <c r="W210">
        <v>220.14619999999999</v>
      </c>
      <c r="X210">
        <v>2020</v>
      </c>
    </row>
    <row r="211" spans="1:24" x14ac:dyDescent="0.3">
      <c r="A211" s="24" t="s">
        <v>373</v>
      </c>
      <c r="B211" s="24" t="s">
        <v>24</v>
      </c>
      <c r="C211" s="24" t="s">
        <v>93</v>
      </c>
      <c r="D211" s="24" t="s">
        <v>50</v>
      </c>
      <c r="E211" s="24" t="s">
        <v>19</v>
      </c>
      <c r="F211" s="24" t="s">
        <v>1118</v>
      </c>
      <c r="G211" s="1">
        <v>44382</v>
      </c>
      <c r="H211">
        <v>7</v>
      </c>
      <c r="I211" t="str">
        <f t="shared" si="3"/>
        <v>juliol</v>
      </c>
      <c r="J211">
        <v>175078141</v>
      </c>
      <c r="K211" s="1">
        <v>44413</v>
      </c>
      <c r="L211">
        <v>31</v>
      </c>
      <c r="M211">
        <v>8367</v>
      </c>
      <c r="N211">
        <v>154.06</v>
      </c>
      <c r="O211">
        <v>90.93</v>
      </c>
      <c r="P211">
        <v>1289020.02</v>
      </c>
      <c r="Q211">
        <v>63.13</v>
      </c>
      <c r="R211">
        <v>1289.02</v>
      </c>
      <c r="S211">
        <v>760811.31</v>
      </c>
      <c r="T211">
        <v>760.81129999999996</v>
      </c>
      <c r="U211">
        <v>528208.71</v>
      </c>
      <c r="V211">
        <v>0.59022458782292619</v>
      </c>
      <c r="W211">
        <v>528.20870000000002</v>
      </c>
      <c r="X211">
        <v>2021</v>
      </c>
    </row>
    <row r="212" spans="1:24" x14ac:dyDescent="0.3">
      <c r="A212" s="24" t="s">
        <v>374</v>
      </c>
      <c r="B212" s="24" t="s">
        <v>12</v>
      </c>
      <c r="C212" s="24" t="s">
        <v>375</v>
      </c>
      <c r="D212" s="24" t="s">
        <v>42</v>
      </c>
      <c r="E212" s="24" t="s">
        <v>19</v>
      </c>
      <c r="F212" s="24" t="s">
        <v>1119</v>
      </c>
      <c r="G212" s="1">
        <v>44568</v>
      </c>
      <c r="H212">
        <v>1</v>
      </c>
      <c r="I212" t="str">
        <f t="shared" si="3"/>
        <v>gener</v>
      </c>
      <c r="J212">
        <v>617944324</v>
      </c>
      <c r="K212" s="1">
        <v>44596</v>
      </c>
      <c r="L212">
        <v>28</v>
      </c>
      <c r="M212">
        <v>2312</v>
      </c>
      <c r="N212">
        <v>651.21</v>
      </c>
      <c r="O212">
        <v>524.96</v>
      </c>
      <c r="P212">
        <v>1505597.52</v>
      </c>
      <c r="Q212">
        <v>126.25</v>
      </c>
      <c r="R212">
        <v>1505.5975000000001</v>
      </c>
      <c r="S212">
        <v>1213707.52</v>
      </c>
      <c r="T212">
        <v>1213.7075</v>
      </c>
      <c r="U212">
        <v>291890</v>
      </c>
      <c r="V212">
        <v>0.80613012699436426</v>
      </c>
      <c r="W212">
        <v>291.89</v>
      </c>
      <c r="X212">
        <v>2022</v>
      </c>
    </row>
    <row r="213" spans="1:24" x14ac:dyDescent="0.3">
      <c r="A213" s="24" t="s">
        <v>376</v>
      </c>
      <c r="B213" s="24" t="s">
        <v>60</v>
      </c>
      <c r="C213" s="24" t="s">
        <v>69</v>
      </c>
      <c r="D213" s="24" t="s">
        <v>38</v>
      </c>
      <c r="E213" s="24" t="s">
        <v>15</v>
      </c>
      <c r="F213" s="24" t="s">
        <v>1117</v>
      </c>
      <c r="G213" s="1">
        <v>44208</v>
      </c>
      <c r="H213">
        <v>1</v>
      </c>
      <c r="I213" t="str">
        <f t="shared" si="3"/>
        <v>gener</v>
      </c>
      <c r="J213">
        <v>461794698</v>
      </c>
      <c r="K213" s="1">
        <v>44218</v>
      </c>
      <c r="L213">
        <v>10</v>
      </c>
      <c r="M213">
        <v>4168</v>
      </c>
      <c r="N213">
        <v>437.2</v>
      </c>
      <c r="O213">
        <v>263.33</v>
      </c>
      <c r="P213">
        <v>1822249.6</v>
      </c>
      <c r="Q213">
        <v>173.87</v>
      </c>
      <c r="R213">
        <v>1822.2496000000001</v>
      </c>
      <c r="S213">
        <v>1097559.44</v>
      </c>
      <c r="T213">
        <v>1097.5594000000001</v>
      </c>
      <c r="U213">
        <v>724690.16</v>
      </c>
      <c r="V213">
        <v>0.60231015553522416</v>
      </c>
      <c r="W213">
        <v>724.6902</v>
      </c>
      <c r="X213">
        <v>2021</v>
      </c>
    </row>
    <row r="214" spans="1:24" x14ac:dyDescent="0.3">
      <c r="A214" s="24" t="s">
        <v>377</v>
      </c>
      <c r="B214" s="24" t="s">
        <v>28</v>
      </c>
      <c r="C214" s="24" t="s">
        <v>238</v>
      </c>
      <c r="D214" s="24" t="s">
        <v>70</v>
      </c>
      <c r="E214" s="24" t="s">
        <v>15</v>
      </c>
      <c r="F214" s="24" t="s">
        <v>1118</v>
      </c>
      <c r="G214" s="1">
        <v>44532</v>
      </c>
      <c r="H214">
        <v>12</v>
      </c>
      <c r="I214" t="str">
        <f t="shared" si="3"/>
        <v>desembre</v>
      </c>
      <c r="J214">
        <v>575428092</v>
      </c>
      <c r="K214" s="1">
        <v>44540</v>
      </c>
      <c r="L214">
        <v>8</v>
      </c>
      <c r="M214">
        <v>815</v>
      </c>
      <c r="N214">
        <v>109.28</v>
      </c>
      <c r="O214">
        <v>35.840000000000003</v>
      </c>
      <c r="P214">
        <v>89063.2</v>
      </c>
      <c r="Q214">
        <v>73.44</v>
      </c>
      <c r="R214">
        <v>89.063199999999995</v>
      </c>
      <c r="S214">
        <v>29209.599999999999</v>
      </c>
      <c r="T214">
        <v>29.209599999999998</v>
      </c>
      <c r="U214">
        <v>59853.599999999999</v>
      </c>
      <c r="V214">
        <v>0.32796486090775995</v>
      </c>
      <c r="W214">
        <v>59.8536</v>
      </c>
      <c r="X214">
        <v>2021</v>
      </c>
    </row>
    <row r="215" spans="1:24" x14ac:dyDescent="0.3">
      <c r="A215" s="24" t="s">
        <v>378</v>
      </c>
      <c r="B215" s="24" t="s">
        <v>44</v>
      </c>
      <c r="C215" s="24" t="s">
        <v>379</v>
      </c>
      <c r="D215" s="24" t="s">
        <v>30</v>
      </c>
      <c r="E215" s="24" t="s">
        <v>19</v>
      </c>
      <c r="F215" s="24" t="s">
        <v>1120</v>
      </c>
      <c r="G215" s="1">
        <v>44829</v>
      </c>
      <c r="H215">
        <v>9</v>
      </c>
      <c r="I215" t="str">
        <f t="shared" si="3"/>
        <v>setembre</v>
      </c>
      <c r="J215">
        <v>547955834</v>
      </c>
      <c r="K215" s="1">
        <v>44843</v>
      </c>
      <c r="L215">
        <v>14</v>
      </c>
      <c r="M215">
        <v>1163</v>
      </c>
      <c r="N215">
        <v>255.28</v>
      </c>
      <c r="O215">
        <v>159.41999999999999</v>
      </c>
      <c r="P215">
        <v>296890.64</v>
      </c>
      <c r="Q215">
        <v>95.86</v>
      </c>
      <c r="R215">
        <v>296.89060000000001</v>
      </c>
      <c r="S215">
        <v>185405.46</v>
      </c>
      <c r="T215">
        <v>185.40549999999999</v>
      </c>
      <c r="U215">
        <v>111485.18</v>
      </c>
      <c r="V215">
        <v>0.62449075524913822</v>
      </c>
      <c r="W215">
        <v>111.48520000000001</v>
      </c>
      <c r="X215">
        <v>2022</v>
      </c>
    </row>
    <row r="216" spans="1:24" x14ac:dyDescent="0.3">
      <c r="A216" s="24" t="s">
        <v>380</v>
      </c>
      <c r="B216" s="24" t="s">
        <v>24</v>
      </c>
      <c r="C216" s="24" t="s">
        <v>337</v>
      </c>
      <c r="D216" s="24" t="s">
        <v>33</v>
      </c>
      <c r="E216" s="24" t="s">
        <v>19</v>
      </c>
      <c r="F216" s="24" t="s">
        <v>1120</v>
      </c>
      <c r="G216" s="1">
        <v>44013</v>
      </c>
      <c r="H216">
        <v>7</v>
      </c>
      <c r="I216" t="str">
        <f t="shared" si="3"/>
        <v>juliol</v>
      </c>
      <c r="J216">
        <v>938801753</v>
      </c>
      <c r="K216" s="1">
        <v>44024</v>
      </c>
      <c r="L216">
        <v>11</v>
      </c>
      <c r="M216">
        <v>1156</v>
      </c>
      <c r="N216">
        <v>47.45</v>
      </c>
      <c r="O216">
        <v>31.79</v>
      </c>
      <c r="P216">
        <v>54852.2</v>
      </c>
      <c r="Q216">
        <v>15.66</v>
      </c>
      <c r="R216">
        <v>54.852200000000003</v>
      </c>
      <c r="S216">
        <v>36749.24</v>
      </c>
      <c r="T216">
        <v>36.749200000000002</v>
      </c>
      <c r="U216">
        <v>18102.96</v>
      </c>
      <c r="V216">
        <v>0.66996838777660694</v>
      </c>
      <c r="W216">
        <v>18.103000000000002</v>
      </c>
      <c r="X216">
        <v>2020</v>
      </c>
    </row>
    <row r="217" spans="1:24" x14ac:dyDescent="0.3">
      <c r="A217" s="24" t="s">
        <v>381</v>
      </c>
      <c r="B217" s="24" t="s">
        <v>24</v>
      </c>
      <c r="C217" s="24" t="s">
        <v>77</v>
      </c>
      <c r="D217" s="24" t="s">
        <v>23</v>
      </c>
      <c r="E217" s="24" t="s">
        <v>15</v>
      </c>
      <c r="F217" s="24" t="s">
        <v>1118</v>
      </c>
      <c r="G217" s="1">
        <v>44275</v>
      </c>
      <c r="H217">
        <v>3</v>
      </c>
      <c r="I217" t="str">
        <f t="shared" si="3"/>
        <v>març</v>
      </c>
      <c r="J217">
        <v>127702176</v>
      </c>
      <c r="K217" s="1">
        <v>44318</v>
      </c>
      <c r="L217">
        <v>43</v>
      </c>
      <c r="M217">
        <v>8767</v>
      </c>
      <c r="N217">
        <v>205.7</v>
      </c>
      <c r="O217">
        <v>117.11</v>
      </c>
      <c r="P217">
        <v>1803371.9</v>
      </c>
      <c r="Q217">
        <v>88.59</v>
      </c>
      <c r="R217">
        <v>1803.3719000000001</v>
      </c>
      <c r="S217">
        <v>1026703.37</v>
      </c>
      <c r="T217">
        <v>1026.7034000000001</v>
      </c>
      <c r="U217">
        <v>776668.53</v>
      </c>
      <c r="V217">
        <v>0.56932425862907143</v>
      </c>
      <c r="W217">
        <v>776.66849999999999</v>
      </c>
      <c r="X217">
        <v>2021</v>
      </c>
    </row>
    <row r="218" spans="1:24" x14ac:dyDescent="0.3">
      <c r="A218" s="24" t="s">
        <v>382</v>
      </c>
      <c r="B218" s="24" t="s">
        <v>21</v>
      </c>
      <c r="C218" s="24" t="s">
        <v>115</v>
      </c>
      <c r="D218" s="24" t="s">
        <v>42</v>
      </c>
      <c r="E218" s="24" t="s">
        <v>15</v>
      </c>
      <c r="F218" s="24" t="s">
        <v>1118</v>
      </c>
      <c r="G218" s="1">
        <v>44303</v>
      </c>
      <c r="H218">
        <v>4</v>
      </c>
      <c r="I218" t="str">
        <f t="shared" si="3"/>
        <v>abril</v>
      </c>
      <c r="J218">
        <v>164705932</v>
      </c>
      <c r="K218" s="1">
        <v>44347</v>
      </c>
      <c r="L218">
        <v>44</v>
      </c>
      <c r="M218">
        <v>9000</v>
      </c>
      <c r="N218">
        <v>651.21</v>
      </c>
      <c r="O218">
        <v>524.96</v>
      </c>
      <c r="P218">
        <v>5860890</v>
      </c>
      <c r="Q218">
        <v>126.25</v>
      </c>
      <c r="R218">
        <v>5860.89</v>
      </c>
      <c r="S218">
        <v>4724640</v>
      </c>
      <c r="T218">
        <v>4724.6400000000003</v>
      </c>
      <c r="U218">
        <v>1136250</v>
      </c>
      <c r="V218">
        <v>0.80613012699436437</v>
      </c>
      <c r="W218">
        <v>1136.25</v>
      </c>
      <c r="X218">
        <v>2021</v>
      </c>
    </row>
    <row r="219" spans="1:24" x14ac:dyDescent="0.3">
      <c r="A219" s="24" t="s">
        <v>383</v>
      </c>
      <c r="B219" s="24" t="s">
        <v>24</v>
      </c>
      <c r="C219" s="24" t="s">
        <v>253</v>
      </c>
      <c r="D219" s="24" t="s">
        <v>50</v>
      </c>
      <c r="E219" s="24" t="s">
        <v>15</v>
      </c>
      <c r="F219" s="24" t="s">
        <v>1119</v>
      </c>
      <c r="G219" s="1">
        <v>43971</v>
      </c>
      <c r="H219">
        <v>5</v>
      </c>
      <c r="I219" t="str">
        <f t="shared" si="3"/>
        <v>maig</v>
      </c>
      <c r="J219">
        <v>920174348</v>
      </c>
      <c r="K219" s="1">
        <v>43981</v>
      </c>
      <c r="L219">
        <v>10</v>
      </c>
      <c r="M219">
        <v>8893</v>
      </c>
      <c r="N219">
        <v>154.06</v>
      </c>
      <c r="O219">
        <v>90.93</v>
      </c>
      <c r="P219">
        <v>1370055.58</v>
      </c>
      <c r="Q219">
        <v>63.13</v>
      </c>
      <c r="R219">
        <v>1370.0555999999999</v>
      </c>
      <c r="S219">
        <v>808640.49</v>
      </c>
      <c r="T219">
        <v>808.64049999999997</v>
      </c>
      <c r="U219">
        <v>561415.09</v>
      </c>
      <c r="V219">
        <v>0.59022458782292619</v>
      </c>
      <c r="W219">
        <v>561.41510000000005</v>
      </c>
      <c r="X219">
        <v>2020</v>
      </c>
    </row>
    <row r="220" spans="1:24" x14ac:dyDescent="0.3">
      <c r="A220" s="24" t="s">
        <v>384</v>
      </c>
      <c r="B220" s="24" t="s">
        <v>24</v>
      </c>
      <c r="C220" s="24" t="s">
        <v>141</v>
      </c>
      <c r="D220" s="24" t="s">
        <v>18</v>
      </c>
      <c r="E220" s="24" t="s">
        <v>15</v>
      </c>
      <c r="F220" s="24" t="s">
        <v>1120</v>
      </c>
      <c r="G220" s="1">
        <v>44868</v>
      </c>
      <c r="H220">
        <v>11</v>
      </c>
      <c r="I220" t="str">
        <f t="shared" si="3"/>
        <v>novembre</v>
      </c>
      <c r="J220">
        <v>534781253</v>
      </c>
      <c r="K220" s="1">
        <v>44895</v>
      </c>
      <c r="L220">
        <v>27</v>
      </c>
      <c r="M220">
        <v>2512</v>
      </c>
      <c r="N220">
        <v>421.89</v>
      </c>
      <c r="O220">
        <v>364.69</v>
      </c>
      <c r="P220">
        <v>1059787.68</v>
      </c>
      <c r="Q220">
        <v>57.2</v>
      </c>
      <c r="R220">
        <v>1059.7877000000001</v>
      </c>
      <c r="S220">
        <v>916101.28</v>
      </c>
      <c r="T220">
        <v>916.10130000000004</v>
      </c>
      <c r="U220">
        <v>143686.39999999999</v>
      </c>
      <c r="V220">
        <v>0.86441963544999889</v>
      </c>
      <c r="W220">
        <v>143.68639999999999</v>
      </c>
      <c r="X220">
        <v>2022</v>
      </c>
    </row>
    <row r="221" spans="1:24" x14ac:dyDescent="0.3">
      <c r="A221" s="24" t="s">
        <v>385</v>
      </c>
      <c r="B221" s="24" t="s">
        <v>24</v>
      </c>
      <c r="C221" s="24" t="s">
        <v>386</v>
      </c>
      <c r="D221" s="24" t="s">
        <v>50</v>
      </c>
      <c r="E221" s="24" t="s">
        <v>19</v>
      </c>
      <c r="F221" s="24" t="s">
        <v>1119</v>
      </c>
      <c r="G221" s="1">
        <v>44555</v>
      </c>
      <c r="H221">
        <v>12</v>
      </c>
      <c r="I221" t="str">
        <f t="shared" si="3"/>
        <v>desembre</v>
      </c>
      <c r="J221">
        <v>369512975</v>
      </c>
      <c r="K221" s="1">
        <v>44597</v>
      </c>
      <c r="L221">
        <v>42</v>
      </c>
      <c r="M221">
        <v>5955</v>
      </c>
      <c r="N221">
        <v>154.06</v>
      </c>
      <c r="O221">
        <v>90.93</v>
      </c>
      <c r="P221">
        <v>917427.3</v>
      </c>
      <c r="Q221">
        <v>63.13</v>
      </c>
      <c r="R221">
        <v>917.42729999999995</v>
      </c>
      <c r="S221">
        <v>541488.15</v>
      </c>
      <c r="T221">
        <v>541.48820000000001</v>
      </c>
      <c r="U221">
        <v>375939.15</v>
      </c>
      <c r="V221">
        <v>0.59022458782292608</v>
      </c>
      <c r="W221">
        <v>375.93920000000003</v>
      </c>
      <c r="X221">
        <v>2021</v>
      </c>
    </row>
    <row r="222" spans="1:24" x14ac:dyDescent="0.3">
      <c r="A222" s="24" t="s">
        <v>387</v>
      </c>
      <c r="B222" s="24" t="s">
        <v>24</v>
      </c>
      <c r="C222" s="24" t="s">
        <v>388</v>
      </c>
      <c r="D222" s="24" t="s">
        <v>26</v>
      </c>
      <c r="E222" s="24" t="s">
        <v>15</v>
      </c>
      <c r="F222" s="24" t="s">
        <v>1117</v>
      </c>
      <c r="G222" s="1">
        <v>44392</v>
      </c>
      <c r="H222">
        <v>7</v>
      </c>
      <c r="I222" t="str">
        <f t="shared" si="3"/>
        <v>juliol</v>
      </c>
      <c r="J222">
        <v>955668342</v>
      </c>
      <c r="K222" s="1">
        <v>44434</v>
      </c>
      <c r="L222">
        <v>42</v>
      </c>
      <c r="M222">
        <v>2354</v>
      </c>
      <c r="N222">
        <v>9.33</v>
      </c>
      <c r="O222">
        <v>6.92</v>
      </c>
      <c r="P222">
        <v>21962.82</v>
      </c>
      <c r="Q222">
        <v>2.41</v>
      </c>
      <c r="R222">
        <v>21.962800000000001</v>
      </c>
      <c r="S222">
        <v>16289.68</v>
      </c>
      <c r="T222">
        <v>16.2897</v>
      </c>
      <c r="U222">
        <v>5673.14</v>
      </c>
      <c r="V222">
        <v>0.74169346195069663</v>
      </c>
      <c r="W222">
        <v>5.6730999999999998</v>
      </c>
      <c r="X222">
        <v>2021</v>
      </c>
    </row>
    <row r="223" spans="1:24" x14ac:dyDescent="0.3">
      <c r="A223" s="24" t="s">
        <v>389</v>
      </c>
      <c r="B223" s="24" t="s">
        <v>28</v>
      </c>
      <c r="C223" s="24" t="s">
        <v>108</v>
      </c>
      <c r="D223" s="24" t="s">
        <v>18</v>
      </c>
      <c r="E223" s="24" t="s">
        <v>15</v>
      </c>
      <c r="F223" s="24" t="s">
        <v>1117</v>
      </c>
      <c r="G223" s="1">
        <v>44842</v>
      </c>
      <c r="H223">
        <v>10</v>
      </c>
      <c r="I223" t="str">
        <f t="shared" si="3"/>
        <v>octubre</v>
      </c>
      <c r="J223">
        <v>644858682</v>
      </c>
      <c r="K223" s="1">
        <v>44869</v>
      </c>
      <c r="L223">
        <v>27</v>
      </c>
      <c r="M223">
        <v>6869</v>
      </c>
      <c r="N223">
        <v>421.89</v>
      </c>
      <c r="O223">
        <v>364.69</v>
      </c>
      <c r="P223">
        <v>2897962.41</v>
      </c>
      <c r="Q223">
        <v>57.2</v>
      </c>
      <c r="R223">
        <v>2897.9623999999999</v>
      </c>
      <c r="S223">
        <v>2505055.61</v>
      </c>
      <c r="T223">
        <v>2505.0556000000001</v>
      </c>
      <c r="U223">
        <v>392906.8</v>
      </c>
      <c r="V223">
        <v>0.86441963544999889</v>
      </c>
      <c r="W223">
        <v>392.90679999999998</v>
      </c>
      <c r="X223">
        <v>2022</v>
      </c>
    </row>
    <row r="224" spans="1:24" x14ac:dyDescent="0.3">
      <c r="A224" s="24" t="s">
        <v>390</v>
      </c>
      <c r="B224" s="24" t="s">
        <v>60</v>
      </c>
      <c r="C224" s="24" t="s">
        <v>63</v>
      </c>
      <c r="D224" s="24" t="s">
        <v>50</v>
      </c>
      <c r="E224" s="24" t="s">
        <v>15</v>
      </c>
      <c r="F224" s="24" t="s">
        <v>1118</v>
      </c>
      <c r="G224" s="1">
        <v>43905</v>
      </c>
      <c r="H224">
        <v>3</v>
      </c>
      <c r="I224" t="str">
        <f t="shared" si="3"/>
        <v>març</v>
      </c>
      <c r="J224">
        <v>559007823</v>
      </c>
      <c r="K224" s="1">
        <v>43939</v>
      </c>
      <c r="L224">
        <v>34</v>
      </c>
      <c r="M224">
        <v>1692</v>
      </c>
      <c r="N224">
        <v>154.06</v>
      </c>
      <c r="O224">
        <v>90.93</v>
      </c>
      <c r="P224">
        <v>260669.52</v>
      </c>
      <c r="Q224">
        <v>63.13</v>
      </c>
      <c r="R224">
        <v>260.66950000000003</v>
      </c>
      <c r="S224">
        <v>153853.56</v>
      </c>
      <c r="T224">
        <v>153.8536</v>
      </c>
      <c r="U224">
        <v>106815.96</v>
      </c>
      <c r="V224">
        <v>0.59022458782292608</v>
      </c>
      <c r="W224">
        <v>106.816</v>
      </c>
      <c r="X224">
        <v>2020</v>
      </c>
    </row>
    <row r="225" spans="1:24" x14ac:dyDescent="0.3">
      <c r="A225" s="24" t="s">
        <v>391</v>
      </c>
      <c r="B225" s="24" t="s">
        <v>24</v>
      </c>
      <c r="C225" s="24" t="s">
        <v>46</v>
      </c>
      <c r="D225" s="24" t="s">
        <v>42</v>
      </c>
      <c r="E225" s="24" t="s">
        <v>19</v>
      </c>
      <c r="F225" s="24" t="s">
        <v>1117</v>
      </c>
      <c r="G225" s="1">
        <v>44701</v>
      </c>
      <c r="H225">
        <v>5</v>
      </c>
      <c r="I225" t="str">
        <f t="shared" si="3"/>
        <v>maig</v>
      </c>
      <c r="J225">
        <v>501440322</v>
      </c>
      <c r="K225" s="1">
        <v>44711</v>
      </c>
      <c r="L225">
        <v>10</v>
      </c>
      <c r="M225">
        <v>6189</v>
      </c>
      <c r="N225">
        <v>651.21</v>
      </c>
      <c r="O225">
        <v>524.96</v>
      </c>
      <c r="P225">
        <v>4030338.69</v>
      </c>
      <c r="Q225">
        <v>126.25</v>
      </c>
      <c r="R225">
        <v>4030.3386999999998</v>
      </c>
      <c r="S225">
        <v>3248977.44</v>
      </c>
      <c r="T225">
        <v>3248.9774000000002</v>
      </c>
      <c r="U225">
        <v>781361.25</v>
      </c>
      <c r="V225">
        <v>0.80613012699436437</v>
      </c>
      <c r="W225">
        <v>781.36130000000003</v>
      </c>
      <c r="X225">
        <v>2022</v>
      </c>
    </row>
    <row r="226" spans="1:24" x14ac:dyDescent="0.3">
      <c r="A226" s="24" t="s">
        <v>392</v>
      </c>
      <c r="B226" s="24" t="s">
        <v>60</v>
      </c>
      <c r="C226" s="24" t="s">
        <v>393</v>
      </c>
      <c r="D226" s="24" t="s">
        <v>80</v>
      </c>
      <c r="E226" s="24" t="s">
        <v>15</v>
      </c>
      <c r="F226" s="24" t="s">
        <v>1117</v>
      </c>
      <c r="G226" s="1">
        <v>44212</v>
      </c>
      <c r="H226">
        <v>1</v>
      </c>
      <c r="I226" t="str">
        <f t="shared" si="3"/>
        <v>gener</v>
      </c>
      <c r="J226">
        <v>875133836</v>
      </c>
      <c r="K226" s="1">
        <v>44233</v>
      </c>
      <c r="L226">
        <v>21</v>
      </c>
      <c r="M226">
        <v>404</v>
      </c>
      <c r="N226">
        <v>668.27</v>
      </c>
      <c r="O226">
        <v>502.54</v>
      </c>
      <c r="P226">
        <v>269981.08</v>
      </c>
      <c r="Q226">
        <v>165.73</v>
      </c>
      <c r="R226">
        <v>269.98110000000003</v>
      </c>
      <c r="S226">
        <v>203026.16</v>
      </c>
      <c r="T226">
        <v>203.02619999999999</v>
      </c>
      <c r="U226">
        <v>66954.92</v>
      </c>
      <c r="V226">
        <v>0.75200143654510898</v>
      </c>
      <c r="W226">
        <v>66.954899999999995</v>
      </c>
      <c r="X226">
        <v>2021</v>
      </c>
    </row>
    <row r="227" spans="1:24" x14ac:dyDescent="0.3">
      <c r="A227" s="24" t="s">
        <v>394</v>
      </c>
      <c r="B227" s="24" t="s">
        <v>21</v>
      </c>
      <c r="C227" s="24" t="s">
        <v>185</v>
      </c>
      <c r="D227" s="24" t="s">
        <v>70</v>
      </c>
      <c r="E227" s="24" t="s">
        <v>15</v>
      </c>
      <c r="F227" s="24" t="s">
        <v>1117</v>
      </c>
      <c r="G227" s="1">
        <v>44158</v>
      </c>
      <c r="H227">
        <v>11</v>
      </c>
      <c r="I227" t="str">
        <f t="shared" si="3"/>
        <v>novembre</v>
      </c>
      <c r="J227">
        <v>364606463</v>
      </c>
      <c r="K227" s="1">
        <v>44198</v>
      </c>
      <c r="L227">
        <v>40</v>
      </c>
      <c r="M227">
        <v>4010</v>
      </c>
      <c r="N227">
        <v>109.28</v>
      </c>
      <c r="O227">
        <v>35.840000000000003</v>
      </c>
      <c r="P227">
        <v>438212.8</v>
      </c>
      <c r="Q227">
        <v>73.44</v>
      </c>
      <c r="R227">
        <v>438.21280000000002</v>
      </c>
      <c r="S227">
        <v>143718.39999999999</v>
      </c>
      <c r="T227">
        <v>143.7184</v>
      </c>
      <c r="U227">
        <v>294494.40000000002</v>
      </c>
      <c r="V227">
        <v>0.32796486090775995</v>
      </c>
      <c r="W227">
        <v>294.49439999999998</v>
      </c>
      <c r="X227">
        <v>2020</v>
      </c>
    </row>
    <row r="228" spans="1:24" x14ac:dyDescent="0.3">
      <c r="A228" s="24" t="s">
        <v>395</v>
      </c>
      <c r="B228" s="24" t="s">
        <v>21</v>
      </c>
      <c r="C228" s="24" t="s">
        <v>22</v>
      </c>
      <c r="D228" s="24" t="s">
        <v>26</v>
      </c>
      <c r="E228" s="24" t="s">
        <v>19</v>
      </c>
      <c r="F228" s="24" t="s">
        <v>1119</v>
      </c>
      <c r="G228" s="1">
        <v>44316</v>
      </c>
      <c r="H228">
        <v>4</v>
      </c>
      <c r="I228" t="str">
        <f t="shared" si="3"/>
        <v>abril</v>
      </c>
      <c r="J228">
        <v>893344533</v>
      </c>
      <c r="K228" s="1">
        <v>44336</v>
      </c>
      <c r="L228">
        <v>20</v>
      </c>
      <c r="M228">
        <v>9354</v>
      </c>
      <c r="N228">
        <v>9.33</v>
      </c>
      <c r="O228">
        <v>6.92</v>
      </c>
      <c r="P228">
        <v>87272.82</v>
      </c>
      <c r="Q228">
        <v>2.41</v>
      </c>
      <c r="R228">
        <v>87.272800000000004</v>
      </c>
      <c r="S228">
        <v>64729.68</v>
      </c>
      <c r="T228">
        <v>64.729699999999994</v>
      </c>
      <c r="U228">
        <v>22543.14</v>
      </c>
      <c r="V228">
        <v>0.74169346195069663</v>
      </c>
      <c r="W228">
        <v>22.543099999999999</v>
      </c>
      <c r="X228">
        <v>2021</v>
      </c>
    </row>
    <row r="229" spans="1:24" x14ac:dyDescent="0.3">
      <c r="A229" s="24" t="s">
        <v>396</v>
      </c>
      <c r="B229" s="24" t="s">
        <v>24</v>
      </c>
      <c r="C229" s="24" t="s">
        <v>397</v>
      </c>
      <c r="D229" s="24" t="s">
        <v>26</v>
      </c>
      <c r="E229" s="24" t="s">
        <v>19</v>
      </c>
      <c r="F229" s="24" t="s">
        <v>1117</v>
      </c>
      <c r="G229" s="1">
        <v>44089</v>
      </c>
      <c r="H229">
        <v>9</v>
      </c>
      <c r="I229" t="str">
        <f t="shared" si="3"/>
        <v>setembre</v>
      </c>
      <c r="J229">
        <v>855146872</v>
      </c>
      <c r="K229" s="1">
        <v>44094</v>
      </c>
      <c r="L229">
        <v>5</v>
      </c>
      <c r="M229">
        <v>5818</v>
      </c>
      <c r="N229">
        <v>9.33</v>
      </c>
      <c r="O229">
        <v>6.92</v>
      </c>
      <c r="P229">
        <v>54281.94</v>
      </c>
      <c r="Q229">
        <v>2.41</v>
      </c>
      <c r="R229">
        <v>54.2819</v>
      </c>
      <c r="S229">
        <v>40260.559999999998</v>
      </c>
      <c r="T229">
        <v>40.260599999999997</v>
      </c>
      <c r="U229">
        <v>14021.38</v>
      </c>
      <c r="V229">
        <v>0.74169346195069652</v>
      </c>
      <c r="W229">
        <v>14.0214</v>
      </c>
      <c r="X229">
        <v>2020</v>
      </c>
    </row>
    <row r="230" spans="1:24" x14ac:dyDescent="0.3">
      <c r="A230" s="24" t="s">
        <v>398</v>
      </c>
      <c r="B230" s="24" t="s">
        <v>21</v>
      </c>
      <c r="C230" s="24" t="s">
        <v>399</v>
      </c>
      <c r="D230" s="24" t="s">
        <v>38</v>
      </c>
      <c r="E230" s="24" t="s">
        <v>19</v>
      </c>
      <c r="F230" s="24" t="s">
        <v>1117</v>
      </c>
      <c r="G230" s="1">
        <v>44073</v>
      </c>
      <c r="H230">
        <v>8</v>
      </c>
      <c r="I230" t="str">
        <f t="shared" si="3"/>
        <v>agost</v>
      </c>
      <c r="J230">
        <v>964124810</v>
      </c>
      <c r="K230" s="1">
        <v>44074</v>
      </c>
      <c r="L230">
        <v>1</v>
      </c>
      <c r="M230">
        <v>4811</v>
      </c>
      <c r="N230">
        <v>437.2</v>
      </c>
      <c r="O230">
        <v>263.33</v>
      </c>
      <c r="P230">
        <v>2103369.2000000002</v>
      </c>
      <c r="Q230">
        <v>173.87</v>
      </c>
      <c r="R230">
        <v>2103.3692000000001</v>
      </c>
      <c r="S230">
        <v>1266880.6299999999</v>
      </c>
      <c r="T230">
        <v>1266.8806</v>
      </c>
      <c r="U230">
        <v>836488.57</v>
      </c>
      <c r="V230">
        <v>0.60231015553522416</v>
      </c>
      <c r="W230">
        <v>836.48860000000002</v>
      </c>
      <c r="X230">
        <v>2020</v>
      </c>
    </row>
    <row r="231" spans="1:24" x14ac:dyDescent="0.3">
      <c r="A231" s="24" t="s">
        <v>400</v>
      </c>
      <c r="B231" s="24" t="s">
        <v>24</v>
      </c>
      <c r="C231" s="24" t="s">
        <v>53</v>
      </c>
      <c r="D231" s="24" t="s">
        <v>14</v>
      </c>
      <c r="E231" s="24" t="s">
        <v>15</v>
      </c>
      <c r="F231" s="24" t="s">
        <v>1117</v>
      </c>
      <c r="G231" s="1">
        <v>44484</v>
      </c>
      <c r="H231">
        <v>10</v>
      </c>
      <c r="I231" t="str">
        <f t="shared" si="3"/>
        <v>octubre</v>
      </c>
      <c r="J231">
        <v>204702174</v>
      </c>
      <c r="K231" s="1">
        <v>44486</v>
      </c>
      <c r="L231">
        <v>2</v>
      </c>
      <c r="M231">
        <v>4777</v>
      </c>
      <c r="N231">
        <v>152.58000000000001</v>
      </c>
      <c r="O231">
        <v>97.44</v>
      </c>
      <c r="P231">
        <v>728874.66</v>
      </c>
      <c r="Q231">
        <v>55.14</v>
      </c>
      <c r="R231">
        <v>728.87469999999996</v>
      </c>
      <c r="S231">
        <v>465470.88</v>
      </c>
      <c r="T231">
        <v>465.47089999999997</v>
      </c>
      <c r="U231">
        <v>263403.78000000003</v>
      </c>
      <c r="V231">
        <v>0.63861580810066843</v>
      </c>
      <c r="W231">
        <v>263.40379999999999</v>
      </c>
      <c r="X231">
        <v>2021</v>
      </c>
    </row>
    <row r="232" spans="1:24" x14ac:dyDescent="0.3">
      <c r="A232" s="24" t="s">
        <v>401</v>
      </c>
      <c r="B232" s="24" t="s">
        <v>24</v>
      </c>
      <c r="C232" s="24" t="s">
        <v>253</v>
      </c>
      <c r="D232" s="24" t="s">
        <v>18</v>
      </c>
      <c r="E232" s="24" t="s">
        <v>19</v>
      </c>
      <c r="F232" s="24" t="s">
        <v>1120</v>
      </c>
      <c r="G232" s="1">
        <v>44645</v>
      </c>
      <c r="H232">
        <v>3</v>
      </c>
      <c r="I232" t="str">
        <f t="shared" si="3"/>
        <v>març</v>
      </c>
      <c r="J232">
        <v>781615293</v>
      </c>
      <c r="K232" s="1">
        <v>44661</v>
      </c>
      <c r="L232">
        <v>16</v>
      </c>
      <c r="M232">
        <v>6189</v>
      </c>
      <c r="N232">
        <v>421.89</v>
      </c>
      <c r="O232">
        <v>364.69</v>
      </c>
      <c r="P232">
        <v>2611077.21</v>
      </c>
      <c r="Q232">
        <v>57.2</v>
      </c>
      <c r="R232">
        <v>2611.0772000000002</v>
      </c>
      <c r="S232">
        <v>2257066.41</v>
      </c>
      <c r="T232">
        <v>2257.0664000000002</v>
      </c>
      <c r="U232">
        <v>354010.8</v>
      </c>
      <c r="V232">
        <v>0.864419635449999</v>
      </c>
      <c r="W232">
        <v>354.01080000000002</v>
      </c>
      <c r="X232">
        <v>2022</v>
      </c>
    </row>
    <row r="233" spans="1:24" x14ac:dyDescent="0.3">
      <c r="A233" s="24" t="s">
        <v>402</v>
      </c>
      <c r="B233" s="24" t="s">
        <v>24</v>
      </c>
      <c r="C233" s="24" t="s">
        <v>120</v>
      </c>
      <c r="D233" s="24" t="s">
        <v>38</v>
      </c>
      <c r="E233" s="24" t="s">
        <v>19</v>
      </c>
      <c r="F233" s="24" t="s">
        <v>1117</v>
      </c>
      <c r="G233" s="1">
        <v>44325</v>
      </c>
      <c r="H233">
        <v>5</v>
      </c>
      <c r="I233" t="str">
        <f t="shared" si="3"/>
        <v>maig</v>
      </c>
      <c r="J233">
        <v>264956605</v>
      </c>
      <c r="K233" s="1">
        <v>44351</v>
      </c>
      <c r="L233">
        <v>26</v>
      </c>
      <c r="M233">
        <v>5402</v>
      </c>
      <c r="N233">
        <v>437.2</v>
      </c>
      <c r="O233">
        <v>263.33</v>
      </c>
      <c r="P233">
        <v>2361754.4</v>
      </c>
      <c r="Q233">
        <v>173.87</v>
      </c>
      <c r="R233">
        <v>2361.7543999999998</v>
      </c>
      <c r="S233">
        <v>1422508.66</v>
      </c>
      <c r="T233">
        <v>1422.5087000000001</v>
      </c>
      <c r="U233">
        <v>939245.74</v>
      </c>
      <c r="V233">
        <v>0.60231015553522416</v>
      </c>
      <c r="W233">
        <v>939.24570000000006</v>
      </c>
      <c r="X233">
        <v>2021</v>
      </c>
    </row>
    <row r="234" spans="1:24" x14ac:dyDescent="0.3">
      <c r="A234" s="24" t="s">
        <v>404</v>
      </c>
      <c r="B234" s="24" t="s">
        <v>28</v>
      </c>
      <c r="C234" s="24" t="s">
        <v>405</v>
      </c>
      <c r="D234" s="24" t="s">
        <v>14</v>
      </c>
      <c r="E234" s="24" t="s">
        <v>15</v>
      </c>
      <c r="F234" s="24" t="s">
        <v>1120</v>
      </c>
      <c r="G234" s="1">
        <v>44795</v>
      </c>
      <c r="H234">
        <v>8</v>
      </c>
      <c r="I234" t="str">
        <f t="shared" si="3"/>
        <v>agost</v>
      </c>
      <c r="J234">
        <v>458289372</v>
      </c>
      <c r="K234" s="1">
        <v>44803</v>
      </c>
      <c r="L234">
        <v>8</v>
      </c>
      <c r="M234">
        <v>6864</v>
      </c>
      <c r="N234">
        <v>152.58000000000001</v>
      </c>
      <c r="O234">
        <v>97.44</v>
      </c>
      <c r="P234">
        <v>1047309.12</v>
      </c>
      <c r="Q234">
        <v>55.14</v>
      </c>
      <c r="R234">
        <v>1047.3090999999999</v>
      </c>
      <c r="S234">
        <v>668828.16000000003</v>
      </c>
      <c r="T234">
        <v>668.82820000000004</v>
      </c>
      <c r="U234">
        <v>378480.96</v>
      </c>
      <c r="V234">
        <v>0.63861580810066843</v>
      </c>
      <c r="W234">
        <v>378.48099999999999</v>
      </c>
      <c r="X234">
        <v>2022</v>
      </c>
    </row>
    <row r="235" spans="1:24" x14ac:dyDescent="0.3">
      <c r="A235" s="24" t="s">
        <v>406</v>
      </c>
      <c r="B235" s="24" t="s">
        <v>12</v>
      </c>
      <c r="C235" s="24" t="s">
        <v>169</v>
      </c>
      <c r="D235" s="24" t="s">
        <v>40</v>
      </c>
      <c r="E235" s="24" t="s">
        <v>19</v>
      </c>
      <c r="F235" s="24" t="s">
        <v>1118</v>
      </c>
      <c r="G235" s="1">
        <v>43886</v>
      </c>
      <c r="H235">
        <v>2</v>
      </c>
      <c r="I235" t="str">
        <f t="shared" si="3"/>
        <v>febrer</v>
      </c>
      <c r="J235">
        <v>498863685</v>
      </c>
      <c r="K235" s="1">
        <v>43898</v>
      </c>
      <c r="L235">
        <v>12</v>
      </c>
      <c r="M235">
        <v>3705</v>
      </c>
      <c r="N235">
        <v>81.73</v>
      </c>
      <c r="O235">
        <v>56.67</v>
      </c>
      <c r="P235">
        <v>302809.65000000002</v>
      </c>
      <c r="Q235">
        <v>25.06</v>
      </c>
      <c r="R235">
        <v>302.80970000000002</v>
      </c>
      <c r="S235">
        <v>209962.35</v>
      </c>
      <c r="T235">
        <v>209.9624</v>
      </c>
      <c r="U235">
        <v>92847.3</v>
      </c>
      <c r="V235">
        <v>0.69338064358252782</v>
      </c>
      <c r="W235">
        <v>92.847300000000004</v>
      </c>
      <c r="X235">
        <v>2020</v>
      </c>
    </row>
    <row r="236" spans="1:24" x14ac:dyDescent="0.3">
      <c r="A236" s="24" t="s">
        <v>407</v>
      </c>
      <c r="B236" s="24" t="s">
        <v>60</v>
      </c>
      <c r="C236" s="24" t="s">
        <v>408</v>
      </c>
      <c r="D236" s="24" t="s">
        <v>33</v>
      </c>
      <c r="E236" s="24" t="s">
        <v>15</v>
      </c>
      <c r="F236" s="24" t="s">
        <v>1119</v>
      </c>
      <c r="G236" s="1">
        <v>44870</v>
      </c>
      <c r="H236">
        <v>11</v>
      </c>
      <c r="I236" t="str">
        <f t="shared" si="3"/>
        <v>novembre</v>
      </c>
      <c r="J236">
        <v>830754220</v>
      </c>
      <c r="K236" s="1">
        <v>44872</v>
      </c>
      <c r="L236">
        <v>2</v>
      </c>
      <c r="M236">
        <v>7490</v>
      </c>
      <c r="N236">
        <v>47.45</v>
      </c>
      <c r="O236">
        <v>31.79</v>
      </c>
      <c r="P236">
        <v>355400.5</v>
      </c>
      <c r="Q236">
        <v>15.66</v>
      </c>
      <c r="R236">
        <v>355.40050000000002</v>
      </c>
      <c r="S236">
        <v>238107.1</v>
      </c>
      <c r="T236">
        <v>238.1071</v>
      </c>
      <c r="U236">
        <v>117293.4</v>
      </c>
      <c r="V236">
        <v>0.66996838777660694</v>
      </c>
      <c r="W236">
        <v>117.29340000000001</v>
      </c>
      <c r="X236">
        <v>2022</v>
      </c>
    </row>
    <row r="237" spans="1:24" x14ac:dyDescent="0.3">
      <c r="A237" s="24" t="s">
        <v>409</v>
      </c>
      <c r="B237" s="24" t="s">
        <v>60</v>
      </c>
      <c r="C237" s="24" t="s">
        <v>410</v>
      </c>
      <c r="D237" s="24" t="s">
        <v>30</v>
      </c>
      <c r="E237" s="24" t="s">
        <v>19</v>
      </c>
      <c r="F237" s="24" t="s">
        <v>1118</v>
      </c>
      <c r="G237" s="1">
        <v>43922</v>
      </c>
      <c r="H237">
        <v>4</v>
      </c>
      <c r="I237" t="str">
        <f t="shared" si="3"/>
        <v>abril</v>
      </c>
      <c r="J237">
        <v>100884807</v>
      </c>
      <c r="K237" s="1">
        <v>43951</v>
      </c>
      <c r="L237">
        <v>29</v>
      </c>
      <c r="M237">
        <v>2911</v>
      </c>
      <c r="N237">
        <v>255.28</v>
      </c>
      <c r="O237">
        <v>159.41999999999999</v>
      </c>
      <c r="P237">
        <v>743120.08</v>
      </c>
      <c r="Q237">
        <v>95.86</v>
      </c>
      <c r="R237">
        <v>743.12009999999998</v>
      </c>
      <c r="S237">
        <v>464071.62</v>
      </c>
      <c r="T237">
        <v>464.07159999999999</v>
      </c>
      <c r="U237">
        <v>279048.46000000002</v>
      </c>
      <c r="V237">
        <v>0.62449075524913822</v>
      </c>
      <c r="W237">
        <v>279.04849999999999</v>
      </c>
      <c r="X237">
        <v>2020</v>
      </c>
    </row>
    <row r="238" spans="1:24" x14ac:dyDescent="0.3">
      <c r="A238" s="24" t="s">
        <v>411</v>
      </c>
      <c r="B238" s="24" t="s">
        <v>24</v>
      </c>
      <c r="C238" s="24" t="s">
        <v>46</v>
      </c>
      <c r="D238" s="24" t="s">
        <v>18</v>
      </c>
      <c r="E238" s="24" t="s">
        <v>15</v>
      </c>
      <c r="F238" s="24" t="s">
        <v>1119</v>
      </c>
      <c r="G238" s="1">
        <v>44099</v>
      </c>
      <c r="H238">
        <v>9</v>
      </c>
      <c r="I238" t="str">
        <f t="shared" si="3"/>
        <v>setembre</v>
      </c>
      <c r="J238">
        <v>295123946</v>
      </c>
      <c r="K238" s="1">
        <v>44138</v>
      </c>
      <c r="L238">
        <v>39</v>
      </c>
      <c r="M238">
        <v>2589</v>
      </c>
      <c r="N238">
        <v>421.89</v>
      </c>
      <c r="O238">
        <v>364.69</v>
      </c>
      <c r="P238">
        <v>1092273.21</v>
      </c>
      <c r="Q238">
        <v>57.2</v>
      </c>
      <c r="R238">
        <v>1092.2732000000001</v>
      </c>
      <c r="S238">
        <v>944182.41</v>
      </c>
      <c r="T238">
        <v>944.18240000000003</v>
      </c>
      <c r="U238">
        <v>148090.79999999999</v>
      </c>
      <c r="V238">
        <v>0.86441963544999878</v>
      </c>
      <c r="W238">
        <v>148.0908</v>
      </c>
      <c r="X238">
        <v>2020</v>
      </c>
    </row>
    <row r="239" spans="1:24" x14ac:dyDescent="0.3">
      <c r="A239" s="24" t="s">
        <v>412</v>
      </c>
      <c r="B239" s="24" t="s">
        <v>60</v>
      </c>
      <c r="C239" s="24" t="s">
        <v>224</v>
      </c>
      <c r="D239" s="24" t="s">
        <v>40</v>
      </c>
      <c r="E239" s="24" t="s">
        <v>19</v>
      </c>
      <c r="F239" s="24" t="s">
        <v>1119</v>
      </c>
      <c r="G239" s="1">
        <v>44568</v>
      </c>
      <c r="H239">
        <v>1</v>
      </c>
      <c r="I239" t="str">
        <f t="shared" si="3"/>
        <v>gener</v>
      </c>
      <c r="J239">
        <v>214642655</v>
      </c>
      <c r="K239" s="1">
        <v>44606</v>
      </c>
      <c r="L239">
        <v>38</v>
      </c>
      <c r="M239">
        <v>6386</v>
      </c>
      <c r="N239">
        <v>81.73</v>
      </c>
      <c r="O239">
        <v>56.67</v>
      </c>
      <c r="P239">
        <v>521927.78</v>
      </c>
      <c r="Q239">
        <v>25.06</v>
      </c>
      <c r="R239">
        <v>521.92780000000005</v>
      </c>
      <c r="S239">
        <v>361894.62</v>
      </c>
      <c r="T239">
        <v>361.89460000000003</v>
      </c>
      <c r="U239">
        <v>160033.16</v>
      </c>
      <c r="V239">
        <v>0.69338064358252782</v>
      </c>
      <c r="W239">
        <v>160.03319999999999</v>
      </c>
      <c r="X239">
        <v>2022</v>
      </c>
    </row>
    <row r="240" spans="1:24" x14ac:dyDescent="0.3">
      <c r="A240" s="24" t="s">
        <v>414</v>
      </c>
      <c r="B240" s="24" t="s">
        <v>12</v>
      </c>
      <c r="C240" s="24" t="s">
        <v>314</v>
      </c>
      <c r="D240" s="24" t="s">
        <v>70</v>
      </c>
      <c r="E240" s="24" t="s">
        <v>15</v>
      </c>
      <c r="F240" s="24" t="s">
        <v>1120</v>
      </c>
      <c r="G240" s="1">
        <v>44167</v>
      </c>
      <c r="H240">
        <v>12</v>
      </c>
      <c r="I240" t="str">
        <f t="shared" si="3"/>
        <v>desembre</v>
      </c>
      <c r="J240">
        <v>189347493</v>
      </c>
      <c r="K240" s="1">
        <v>44186</v>
      </c>
      <c r="L240">
        <v>19</v>
      </c>
      <c r="M240">
        <v>986</v>
      </c>
      <c r="N240">
        <v>109.28</v>
      </c>
      <c r="O240">
        <v>35.840000000000003</v>
      </c>
      <c r="P240">
        <v>107750.08</v>
      </c>
      <c r="Q240">
        <v>73.44</v>
      </c>
      <c r="R240">
        <v>107.7501</v>
      </c>
      <c r="S240">
        <v>35338.239999999998</v>
      </c>
      <c r="T240">
        <v>35.338200000000001</v>
      </c>
      <c r="U240">
        <v>72411.839999999997</v>
      </c>
      <c r="V240">
        <v>0.32796486090775995</v>
      </c>
      <c r="W240">
        <v>72.411799999999999</v>
      </c>
      <c r="X240">
        <v>2020</v>
      </c>
    </row>
    <row r="241" spans="1:24" x14ac:dyDescent="0.3">
      <c r="A241" s="24" t="s">
        <v>415</v>
      </c>
      <c r="B241" s="24" t="s">
        <v>21</v>
      </c>
      <c r="C241" s="24" t="s">
        <v>163</v>
      </c>
      <c r="D241" s="24" t="s">
        <v>33</v>
      </c>
      <c r="E241" s="24" t="s">
        <v>15</v>
      </c>
      <c r="F241" s="24" t="s">
        <v>1118</v>
      </c>
      <c r="G241" s="1">
        <v>44042</v>
      </c>
      <c r="H241">
        <v>7</v>
      </c>
      <c r="I241" t="str">
        <f t="shared" si="3"/>
        <v>juliol</v>
      </c>
      <c r="J241">
        <v>111818778</v>
      </c>
      <c r="K241" s="1">
        <v>44066</v>
      </c>
      <c r="L241">
        <v>24</v>
      </c>
      <c r="M241">
        <v>8516</v>
      </c>
      <c r="N241">
        <v>47.45</v>
      </c>
      <c r="O241">
        <v>31.79</v>
      </c>
      <c r="P241">
        <v>404084.2</v>
      </c>
      <c r="Q241">
        <v>15.66</v>
      </c>
      <c r="R241">
        <v>404.08420000000001</v>
      </c>
      <c r="S241">
        <v>270723.64</v>
      </c>
      <c r="T241">
        <v>270.72359999999998</v>
      </c>
      <c r="U241">
        <v>133360.56</v>
      </c>
      <c r="V241">
        <v>0.66996838777660694</v>
      </c>
      <c r="W241">
        <v>133.36060000000001</v>
      </c>
      <c r="X241">
        <v>2020</v>
      </c>
    </row>
    <row r="242" spans="1:24" x14ac:dyDescent="0.3">
      <c r="A242" s="24" t="s">
        <v>416</v>
      </c>
      <c r="B242" s="24" t="s">
        <v>60</v>
      </c>
      <c r="C242" s="24" t="s">
        <v>410</v>
      </c>
      <c r="D242" s="24" t="s">
        <v>42</v>
      </c>
      <c r="E242" s="24" t="s">
        <v>19</v>
      </c>
      <c r="F242" s="24" t="s">
        <v>1119</v>
      </c>
      <c r="G242" s="1">
        <v>44364</v>
      </c>
      <c r="H242">
        <v>6</v>
      </c>
      <c r="I242" t="str">
        <f t="shared" si="3"/>
        <v>juny</v>
      </c>
      <c r="J242">
        <v>469746911</v>
      </c>
      <c r="K242" s="1">
        <v>44405</v>
      </c>
      <c r="L242">
        <v>41</v>
      </c>
      <c r="M242">
        <v>7405</v>
      </c>
      <c r="N242">
        <v>651.21</v>
      </c>
      <c r="O242">
        <v>524.96</v>
      </c>
      <c r="P242">
        <v>4822210.05</v>
      </c>
      <c r="Q242">
        <v>126.25</v>
      </c>
      <c r="R242">
        <v>4822.21</v>
      </c>
      <c r="S242">
        <v>3887328.8</v>
      </c>
      <c r="T242">
        <v>3887.3287999999998</v>
      </c>
      <c r="U242">
        <v>934881.25</v>
      </c>
      <c r="V242">
        <v>0.80613012699436448</v>
      </c>
      <c r="W242">
        <v>934.88120000000004</v>
      </c>
      <c r="X242">
        <v>2021</v>
      </c>
    </row>
    <row r="243" spans="1:24" x14ac:dyDescent="0.3">
      <c r="A243" s="24" t="s">
        <v>417</v>
      </c>
      <c r="B243" s="24" t="s">
        <v>12</v>
      </c>
      <c r="C243" s="24" t="s">
        <v>131</v>
      </c>
      <c r="D243" s="24" t="s">
        <v>70</v>
      </c>
      <c r="E243" s="24" t="s">
        <v>15</v>
      </c>
      <c r="F243" s="24" t="s">
        <v>1118</v>
      </c>
      <c r="G243" s="1">
        <v>44236</v>
      </c>
      <c r="H243">
        <v>2</v>
      </c>
      <c r="I243" t="str">
        <f t="shared" si="3"/>
        <v>febrer</v>
      </c>
      <c r="J243">
        <v>749981534</v>
      </c>
      <c r="K243" s="1">
        <v>44238</v>
      </c>
      <c r="L243">
        <v>2</v>
      </c>
      <c r="M243">
        <v>5057</v>
      </c>
      <c r="N243">
        <v>109.28</v>
      </c>
      <c r="O243">
        <v>35.840000000000003</v>
      </c>
      <c r="P243">
        <v>552628.96</v>
      </c>
      <c r="Q243">
        <v>73.44</v>
      </c>
      <c r="R243">
        <v>552.62900000000002</v>
      </c>
      <c r="S243">
        <v>181242.88</v>
      </c>
      <c r="T243">
        <v>181.24289999999999</v>
      </c>
      <c r="U243">
        <v>371386.08</v>
      </c>
      <c r="V243">
        <v>0.32796486090775989</v>
      </c>
      <c r="W243">
        <v>371.3861</v>
      </c>
      <c r="X243">
        <v>2021</v>
      </c>
    </row>
    <row r="244" spans="1:24" x14ac:dyDescent="0.3">
      <c r="A244" s="24" t="s">
        <v>418</v>
      </c>
      <c r="B244" s="24" t="s">
        <v>12</v>
      </c>
      <c r="C244" s="24" t="s">
        <v>354</v>
      </c>
      <c r="D244" s="24" t="s">
        <v>23</v>
      </c>
      <c r="E244" s="24" t="s">
        <v>19</v>
      </c>
      <c r="F244" s="24" t="s">
        <v>1117</v>
      </c>
      <c r="G244" s="1">
        <v>44663</v>
      </c>
      <c r="H244">
        <v>4</v>
      </c>
      <c r="I244" t="str">
        <f t="shared" si="3"/>
        <v>abril</v>
      </c>
      <c r="J244">
        <v>202073180</v>
      </c>
      <c r="K244" s="1">
        <v>44689</v>
      </c>
      <c r="L244">
        <v>26</v>
      </c>
      <c r="M244">
        <v>6799</v>
      </c>
      <c r="N244">
        <v>205.7</v>
      </c>
      <c r="O244">
        <v>117.11</v>
      </c>
      <c r="P244">
        <v>1398554.3</v>
      </c>
      <c r="Q244">
        <v>88.59</v>
      </c>
      <c r="R244">
        <v>1398.5543</v>
      </c>
      <c r="S244">
        <v>796230.89</v>
      </c>
      <c r="T244">
        <v>796.23090000000002</v>
      </c>
      <c r="U244">
        <v>602323.41</v>
      </c>
      <c r="V244">
        <v>0.56932425862907154</v>
      </c>
      <c r="W244">
        <v>602.32339999999999</v>
      </c>
      <c r="X244">
        <v>2022</v>
      </c>
    </row>
    <row r="245" spans="1:24" x14ac:dyDescent="0.3">
      <c r="A245" s="24" t="s">
        <v>419</v>
      </c>
      <c r="B245" s="24" t="s">
        <v>24</v>
      </c>
      <c r="C245" s="24" t="s">
        <v>267</v>
      </c>
      <c r="D245" s="24" t="s">
        <v>80</v>
      </c>
      <c r="E245" s="24" t="s">
        <v>15</v>
      </c>
      <c r="F245" s="24" t="s">
        <v>1119</v>
      </c>
      <c r="G245" s="1">
        <v>44161</v>
      </c>
      <c r="H245">
        <v>11</v>
      </c>
      <c r="I245" t="str">
        <f t="shared" si="3"/>
        <v>novembre</v>
      </c>
      <c r="J245">
        <v>949191987</v>
      </c>
      <c r="K245" s="1">
        <v>44180</v>
      </c>
      <c r="L245">
        <v>19</v>
      </c>
      <c r="M245">
        <v>5857</v>
      </c>
      <c r="N245">
        <v>668.27</v>
      </c>
      <c r="O245">
        <v>502.54</v>
      </c>
      <c r="P245">
        <v>3914057.39</v>
      </c>
      <c r="Q245">
        <v>165.73</v>
      </c>
      <c r="R245">
        <v>3914.0574000000001</v>
      </c>
      <c r="S245">
        <v>2943376.78</v>
      </c>
      <c r="T245">
        <v>2943.3768</v>
      </c>
      <c r="U245">
        <v>970680.61</v>
      </c>
      <c r="V245">
        <v>0.75200143654510909</v>
      </c>
      <c r="W245">
        <v>970.68060000000003</v>
      </c>
      <c r="X245">
        <v>2020</v>
      </c>
    </row>
    <row r="246" spans="1:24" x14ac:dyDescent="0.3">
      <c r="A246" s="24" t="s">
        <v>420</v>
      </c>
      <c r="B246" s="24" t="s">
        <v>60</v>
      </c>
      <c r="C246" s="24" t="s">
        <v>246</v>
      </c>
      <c r="D246" s="24" t="s">
        <v>40</v>
      </c>
      <c r="E246" s="24" t="s">
        <v>15</v>
      </c>
      <c r="F246" s="24" t="s">
        <v>1119</v>
      </c>
      <c r="G246" s="1">
        <v>44838</v>
      </c>
      <c r="H246">
        <v>10</v>
      </c>
      <c r="I246" t="str">
        <f t="shared" si="3"/>
        <v>octubre</v>
      </c>
      <c r="J246">
        <v>682011783</v>
      </c>
      <c r="K246" s="1">
        <v>44879</v>
      </c>
      <c r="L246">
        <v>41</v>
      </c>
      <c r="M246">
        <v>1297</v>
      </c>
      <c r="N246">
        <v>81.73</v>
      </c>
      <c r="O246">
        <v>56.67</v>
      </c>
      <c r="P246">
        <v>106003.81</v>
      </c>
      <c r="Q246">
        <v>25.06</v>
      </c>
      <c r="R246">
        <v>106.0038</v>
      </c>
      <c r="S246">
        <v>73500.990000000005</v>
      </c>
      <c r="T246">
        <v>73.501000000000005</v>
      </c>
      <c r="U246">
        <v>32502.82</v>
      </c>
      <c r="V246">
        <v>0.69338064358252771</v>
      </c>
      <c r="W246">
        <v>32.502800000000001</v>
      </c>
      <c r="X246">
        <v>2022</v>
      </c>
    </row>
    <row r="247" spans="1:24" x14ac:dyDescent="0.3">
      <c r="A247" s="24" t="s">
        <v>421</v>
      </c>
      <c r="B247" s="24" t="s">
        <v>12</v>
      </c>
      <c r="C247" s="24" t="s">
        <v>17</v>
      </c>
      <c r="D247" s="24" t="s">
        <v>70</v>
      </c>
      <c r="E247" s="24" t="s">
        <v>19</v>
      </c>
      <c r="F247" s="24" t="s">
        <v>1119</v>
      </c>
      <c r="G247" s="1">
        <v>44779</v>
      </c>
      <c r="H247">
        <v>8</v>
      </c>
      <c r="I247" t="str">
        <f t="shared" si="3"/>
        <v>agost</v>
      </c>
      <c r="J247">
        <v>311518895</v>
      </c>
      <c r="K247" s="1">
        <v>44794</v>
      </c>
      <c r="L247">
        <v>15</v>
      </c>
      <c r="M247">
        <v>4219</v>
      </c>
      <c r="N247">
        <v>109.28</v>
      </c>
      <c r="O247">
        <v>35.840000000000003</v>
      </c>
      <c r="P247">
        <v>461052.32</v>
      </c>
      <c r="Q247">
        <v>73.44</v>
      </c>
      <c r="R247">
        <v>461.0523</v>
      </c>
      <c r="S247">
        <v>151208.95999999999</v>
      </c>
      <c r="T247">
        <v>151.209</v>
      </c>
      <c r="U247">
        <v>309843.36</v>
      </c>
      <c r="V247">
        <v>0.32796486090775989</v>
      </c>
      <c r="W247">
        <v>309.84339999999997</v>
      </c>
      <c r="X247">
        <v>2022</v>
      </c>
    </row>
    <row r="248" spans="1:24" x14ac:dyDescent="0.3">
      <c r="A248" s="24" t="s">
        <v>422</v>
      </c>
      <c r="B248" s="24" t="s">
        <v>24</v>
      </c>
      <c r="C248" s="24" t="s">
        <v>240</v>
      </c>
      <c r="D248" s="24" t="s">
        <v>38</v>
      </c>
      <c r="E248" s="24" t="s">
        <v>15</v>
      </c>
      <c r="F248" s="24" t="s">
        <v>1119</v>
      </c>
      <c r="G248" s="1">
        <v>44820</v>
      </c>
      <c r="H248">
        <v>9</v>
      </c>
      <c r="I248" t="str">
        <f t="shared" si="3"/>
        <v>setembre</v>
      </c>
      <c r="J248">
        <v>819012153</v>
      </c>
      <c r="K248" s="1">
        <v>44822</v>
      </c>
      <c r="L248">
        <v>2</v>
      </c>
      <c r="M248">
        <v>2751</v>
      </c>
      <c r="N248">
        <v>437.2</v>
      </c>
      <c r="O248">
        <v>263.33</v>
      </c>
      <c r="P248">
        <v>1202737.2</v>
      </c>
      <c r="Q248">
        <v>173.87</v>
      </c>
      <c r="R248">
        <v>1202.7372</v>
      </c>
      <c r="S248">
        <v>724420.83</v>
      </c>
      <c r="T248">
        <v>724.42079999999999</v>
      </c>
      <c r="U248">
        <v>478316.37</v>
      </c>
      <c r="V248">
        <v>0.60231015553522405</v>
      </c>
      <c r="W248">
        <v>478.31639999999999</v>
      </c>
      <c r="X248">
        <v>2022</v>
      </c>
    </row>
    <row r="249" spans="1:24" x14ac:dyDescent="0.3">
      <c r="A249" s="24" t="s">
        <v>423</v>
      </c>
      <c r="B249" s="24" t="s">
        <v>12</v>
      </c>
      <c r="C249" s="24" t="s">
        <v>424</v>
      </c>
      <c r="D249" s="24" t="s">
        <v>42</v>
      </c>
      <c r="E249" s="24" t="s">
        <v>15</v>
      </c>
      <c r="F249" s="24" t="s">
        <v>1117</v>
      </c>
      <c r="G249" s="1">
        <v>43859</v>
      </c>
      <c r="H249">
        <v>1</v>
      </c>
      <c r="I249" t="str">
        <f t="shared" si="3"/>
        <v>gener</v>
      </c>
      <c r="J249">
        <v>106102883</v>
      </c>
      <c r="K249" s="1">
        <v>43889</v>
      </c>
      <c r="L249">
        <v>30</v>
      </c>
      <c r="M249">
        <v>7056</v>
      </c>
      <c r="N249">
        <v>651.21</v>
      </c>
      <c r="O249">
        <v>524.96</v>
      </c>
      <c r="P249">
        <v>4594937.76</v>
      </c>
      <c r="Q249">
        <v>126.25</v>
      </c>
      <c r="R249">
        <v>4594.9377999999997</v>
      </c>
      <c r="S249">
        <v>3704117.76</v>
      </c>
      <c r="T249">
        <v>3704.1178</v>
      </c>
      <c r="U249">
        <v>890820</v>
      </c>
      <c r="V249">
        <v>0.80613012699436426</v>
      </c>
      <c r="W249">
        <v>890.82</v>
      </c>
      <c r="X249">
        <v>2020</v>
      </c>
    </row>
    <row r="250" spans="1:24" x14ac:dyDescent="0.3">
      <c r="A250" s="24" t="s">
        <v>425</v>
      </c>
      <c r="B250" s="24" t="s">
        <v>12</v>
      </c>
      <c r="C250" s="24" t="s">
        <v>179</v>
      </c>
      <c r="D250" s="24" t="s">
        <v>18</v>
      </c>
      <c r="E250" s="24" t="s">
        <v>15</v>
      </c>
      <c r="F250" s="24" t="s">
        <v>1120</v>
      </c>
      <c r="G250" s="1">
        <v>44595</v>
      </c>
      <c r="H250">
        <v>2</v>
      </c>
      <c r="I250" t="str">
        <f t="shared" si="3"/>
        <v>febrer</v>
      </c>
      <c r="J250">
        <v>644714915</v>
      </c>
      <c r="K250" s="1">
        <v>44602</v>
      </c>
      <c r="L250">
        <v>7</v>
      </c>
      <c r="M250">
        <v>4325</v>
      </c>
      <c r="N250">
        <v>421.89</v>
      </c>
      <c r="O250">
        <v>364.69</v>
      </c>
      <c r="P250">
        <v>1824674.25</v>
      </c>
      <c r="Q250">
        <v>57.2</v>
      </c>
      <c r="R250">
        <v>1824.6742999999999</v>
      </c>
      <c r="S250">
        <v>1577284.25</v>
      </c>
      <c r="T250">
        <v>1577.2842000000001</v>
      </c>
      <c r="U250">
        <v>247390</v>
      </c>
      <c r="V250">
        <v>0.86441963544999878</v>
      </c>
      <c r="W250">
        <v>247.39</v>
      </c>
      <c r="X250">
        <v>2022</v>
      </c>
    </row>
    <row r="251" spans="1:24" x14ac:dyDescent="0.3">
      <c r="A251" s="24" t="s">
        <v>426</v>
      </c>
      <c r="B251" s="24" t="s">
        <v>24</v>
      </c>
      <c r="C251" s="24" t="s">
        <v>427</v>
      </c>
      <c r="D251" s="24" t="s">
        <v>50</v>
      </c>
      <c r="E251" s="24" t="s">
        <v>19</v>
      </c>
      <c r="F251" s="24" t="s">
        <v>1117</v>
      </c>
      <c r="G251" s="1">
        <v>44414</v>
      </c>
      <c r="H251">
        <v>8</v>
      </c>
      <c r="I251" t="str">
        <f t="shared" si="3"/>
        <v>agost</v>
      </c>
      <c r="J251">
        <v>415760695</v>
      </c>
      <c r="K251" s="1">
        <v>44426</v>
      </c>
      <c r="L251">
        <v>12</v>
      </c>
      <c r="M251">
        <v>1684</v>
      </c>
      <c r="N251">
        <v>154.06</v>
      </c>
      <c r="O251">
        <v>90.93</v>
      </c>
      <c r="P251">
        <v>259437.04</v>
      </c>
      <c r="Q251">
        <v>63.13</v>
      </c>
      <c r="R251">
        <v>259.43700000000001</v>
      </c>
      <c r="S251">
        <v>153126.12</v>
      </c>
      <c r="T251">
        <v>153.12610000000001</v>
      </c>
      <c r="U251">
        <v>106310.92</v>
      </c>
      <c r="V251">
        <v>0.59022458782292608</v>
      </c>
      <c r="W251">
        <v>106.3109</v>
      </c>
      <c r="X251">
        <v>2021</v>
      </c>
    </row>
    <row r="252" spans="1:24" x14ac:dyDescent="0.3">
      <c r="A252" s="24" t="s">
        <v>428</v>
      </c>
      <c r="B252" s="24" t="s">
        <v>24</v>
      </c>
      <c r="C252" s="24" t="s">
        <v>429</v>
      </c>
      <c r="D252" s="24" t="s">
        <v>23</v>
      </c>
      <c r="E252" s="24" t="s">
        <v>19</v>
      </c>
      <c r="F252" s="24" t="s">
        <v>1120</v>
      </c>
      <c r="G252" s="1">
        <v>44406</v>
      </c>
      <c r="H252">
        <v>7</v>
      </c>
      <c r="I252" t="str">
        <f t="shared" si="3"/>
        <v>juliol</v>
      </c>
      <c r="J252">
        <v>893604600</v>
      </c>
      <c r="K252" s="1">
        <v>44437</v>
      </c>
      <c r="L252">
        <v>31</v>
      </c>
      <c r="M252">
        <v>6314</v>
      </c>
      <c r="N252">
        <v>205.7</v>
      </c>
      <c r="O252">
        <v>117.11</v>
      </c>
      <c r="P252">
        <v>1298789.8</v>
      </c>
      <c r="Q252">
        <v>88.59</v>
      </c>
      <c r="R252">
        <v>1298.7898</v>
      </c>
      <c r="S252">
        <v>739432.54</v>
      </c>
      <c r="T252">
        <v>739.4325</v>
      </c>
      <c r="U252">
        <v>559357.26</v>
      </c>
      <c r="V252">
        <v>0.56932425862907154</v>
      </c>
      <c r="W252">
        <v>559.35730000000001</v>
      </c>
      <c r="X252">
        <v>2021</v>
      </c>
    </row>
    <row r="253" spans="1:24" x14ac:dyDescent="0.3">
      <c r="A253" s="24" t="s">
        <v>430</v>
      </c>
      <c r="B253" s="24" t="s">
        <v>28</v>
      </c>
      <c r="C253" s="24" t="s">
        <v>57</v>
      </c>
      <c r="D253" s="24" t="s">
        <v>70</v>
      </c>
      <c r="E253" s="24" t="s">
        <v>15</v>
      </c>
      <c r="F253" s="24" t="s">
        <v>1119</v>
      </c>
      <c r="G253" s="1">
        <v>44785</v>
      </c>
      <c r="H253">
        <v>8</v>
      </c>
      <c r="I253" t="str">
        <f t="shared" si="3"/>
        <v>agost</v>
      </c>
      <c r="J253">
        <v>613790118</v>
      </c>
      <c r="K253" s="1">
        <v>44822</v>
      </c>
      <c r="L253">
        <v>37</v>
      </c>
      <c r="M253">
        <v>2991</v>
      </c>
      <c r="N253">
        <v>109.28</v>
      </c>
      <c r="O253">
        <v>35.840000000000003</v>
      </c>
      <c r="P253">
        <v>326856.48</v>
      </c>
      <c r="Q253">
        <v>73.44</v>
      </c>
      <c r="R253">
        <v>326.85649999999998</v>
      </c>
      <c r="S253">
        <v>107197.44</v>
      </c>
      <c r="T253">
        <v>107.1974</v>
      </c>
      <c r="U253">
        <v>219659.04</v>
      </c>
      <c r="V253">
        <v>0.32796486090775995</v>
      </c>
      <c r="W253">
        <v>219.65899999999999</v>
      </c>
      <c r="X253">
        <v>2022</v>
      </c>
    </row>
    <row r="254" spans="1:24" x14ac:dyDescent="0.3">
      <c r="A254" s="24" t="s">
        <v>431</v>
      </c>
      <c r="B254" s="24" t="s">
        <v>60</v>
      </c>
      <c r="C254" s="24" t="s">
        <v>61</v>
      </c>
      <c r="D254" s="24" t="s">
        <v>40</v>
      </c>
      <c r="E254" s="24" t="s">
        <v>15</v>
      </c>
      <c r="F254" s="24" t="s">
        <v>1118</v>
      </c>
      <c r="G254" s="1">
        <v>44804</v>
      </c>
      <c r="H254">
        <v>8</v>
      </c>
      <c r="I254" t="str">
        <f t="shared" si="3"/>
        <v>agost</v>
      </c>
      <c r="J254">
        <v>149803578</v>
      </c>
      <c r="K254" s="1">
        <v>44811</v>
      </c>
      <c r="L254">
        <v>7</v>
      </c>
      <c r="M254">
        <v>9063</v>
      </c>
      <c r="N254">
        <v>81.73</v>
      </c>
      <c r="O254">
        <v>56.67</v>
      </c>
      <c r="P254">
        <v>740718.99</v>
      </c>
      <c r="Q254">
        <v>25.06</v>
      </c>
      <c r="R254">
        <v>740.71900000000005</v>
      </c>
      <c r="S254">
        <v>513600.21</v>
      </c>
      <c r="T254">
        <v>513.60019999999997</v>
      </c>
      <c r="U254">
        <v>227118.78</v>
      </c>
      <c r="V254">
        <v>0.69338064358252793</v>
      </c>
      <c r="W254">
        <v>227.11879999999999</v>
      </c>
      <c r="X254">
        <v>2022</v>
      </c>
    </row>
    <row r="255" spans="1:24" x14ac:dyDescent="0.3">
      <c r="A255" s="24" t="s">
        <v>432</v>
      </c>
      <c r="B255" s="24" t="s">
        <v>24</v>
      </c>
      <c r="C255" s="24" t="s">
        <v>253</v>
      </c>
      <c r="D255" s="24" t="s">
        <v>14</v>
      </c>
      <c r="E255" s="24" t="s">
        <v>15</v>
      </c>
      <c r="F255" s="24" t="s">
        <v>1120</v>
      </c>
      <c r="G255" s="1">
        <v>44391</v>
      </c>
      <c r="H255">
        <v>7</v>
      </c>
      <c r="I255" t="str">
        <f t="shared" si="3"/>
        <v>juliol</v>
      </c>
      <c r="J255">
        <v>145443809</v>
      </c>
      <c r="K255" s="1">
        <v>44403</v>
      </c>
      <c r="L255">
        <v>12</v>
      </c>
      <c r="M255">
        <v>8910</v>
      </c>
      <c r="N255">
        <v>152.58000000000001</v>
      </c>
      <c r="O255">
        <v>97.44</v>
      </c>
      <c r="P255">
        <v>1359487.8</v>
      </c>
      <c r="Q255">
        <v>55.14</v>
      </c>
      <c r="R255">
        <v>1359.4878000000001</v>
      </c>
      <c r="S255">
        <v>868190.4</v>
      </c>
      <c r="T255">
        <v>868.19039999999995</v>
      </c>
      <c r="U255">
        <v>491297.4</v>
      </c>
      <c r="V255">
        <v>0.63861580810066854</v>
      </c>
      <c r="W255">
        <v>491.29739999999998</v>
      </c>
      <c r="X255">
        <v>2021</v>
      </c>
    </row>
    <row r="256" spans="1:24" x14ac:dyDescent="0.3">
      <c r="A256" s="24" t="s">
        <v>433</v>
      </c>
      <c r="B256" s="24" t="s">
        <v>21</v>
      </c>
      <c r="C256" s="24" t="s">
        <v>55</v>
      </c>
      <c r="D256" s="24" t="s">
        <v>70</v>
      </c>
      <c r="E256" s="24" t="s">
        <v>15</v>
      </c>
      <c r="F256" s="24" t="s">
        <v>1117</v>
      </c>
      <c r="G256" s="1">
        <v>44660</v>
      </c>
      <c r="H256">
        <v>4</v>
      </c>
      <c r="I256" t="str">
        <f t="shared" si="3"/>
        <v>abril</v>
      </c>
      <c r="J256">
        <v>864822137</v>
      </c>
      <c r="K256" s="1">
        <v>44692</v>
      </c>
      <c r="L256">
        <v>32</v>
      </c>
      <c r="M256">
        <v>8943</v>
      </c>
      <c r="N256">
        <v>109.28</v>
      </c>
      <c r="O256">
        <v>35.840000000000003</v>
      </c>
      <c r="P256">
        <v>977291.04</v>
      </c>
      <c r="Q256">
        <v>73.44</v>
      </c>
      <c r="R256">
        <v>977.29100000000005</v>
      </c>
      <c r="S256">
        <v>320517.12</v>
      </c>
      <c r="T256">
        <v>320.51710000000003</v>
      </c>
      <c r="U256">
        <v>656773.92000000004</v>
      </c>
      <c r="V256">
        <v>0.32796486090775989</v>
      </c>
      <c r="W256">
        <v>656.77390000000003</v>
      </c>
      <c r="X256">
        <v>2022</v>
      </c>
    </row>
    <row r="257" spans="1:24" x14ac:dyDescent="0.3">
      <c r="A257" s="24" t="s">
        <v>434</v>
      </c>
      <c r="B257" s="24" t="s">
        <v>21</v>
      </c>
      <c r="C257" s="24" t="s">
        <v>185</v>
      </c>
      <c r="D257" s="24" t="s">
        <v>42</v>
      </c>
      <c r="E257" s="24" t="s">
        <v>19</v>
      </c>
      <c r="F257" s="24" t="s">
        <v>1118</v>
      </c>
      <c r="G257" s="1">
        <v>44265</v>
      </c>
      <c r="H257">
        <v>3</v>
      </c>
      <c r="I257" t="str">
        <f t="shared" si="3"/>
        <v>març</v>
      </c>
      <c r="J257">
        <v>842362391</v>
      </c>
      <c r="K257" s="1">
        <v>44300</v>
      </c>
      <c r="L257">
        <v>35</v>
      </c>
      <c r="M257">
        <v>2606</v>
      </c>
      <c r="N257">
        <v>651.21</v>
      </c>
      <c r="O257">
        <v>524.96</v>
      </c>
      <c r="P257">
        <v>1697053.26</v>
      </c>
      <c r="Q257">
        <v>126.25</v>
      </c>
      <c r="R257">
        <v>1697.0533</v>
      </c>
      <c r="S257">
        <v>1368045.76</v>
      </c>
      <c r="T257">
        <v>1368.0458000000001</v>
      </c>
      <c r="U257">
        <v>329007.5</v>
      </c>
      <c r="V257">
        <v>0.80613012699436437</v>
      </c>
      <c r="W257">
        <v>329.00749999999999</v>
      </c>
      <c r="X257">
        <v>2021</v>
      </c>
    </row>
    <row r="258" spans="1:24" x14ac:dyDescent="0.3">
      <c r="A258" s="24" t="s">
        <v>435</v>
      </c>
      <c r="B258" s="24" t="s">
        <v>24</v>
      </c>
      <c r="C258" s="24" t="s">
        <v>436</v>
      </c>
      <c r="D258" s="24" t="s">
        <v>14</v>
      </c>
      <c r="E258" s="24" t="s">
        <v>19</v>
      </c>
      <c r="F258" s="24" t="s">
        <v>1119</v>
      </c>
      <c r="G258" s="1">
        <v>44092</v>
      </c>
      <c r="H258">
        <v>9</v>
      </c>
      <c r="I258" t="str">
        <f t="shared" ref="I258:I321" si="4">TEXT(DATE(2020, H258, 1), "mmmm")</f>
        <v>setembre</v>
      </c>
      <c r="J258">
        <v>932800900</v>
      </c>
      <c r="K258" s="1">
        <v>44095</v>
      </c>
      <c r="L258">
        <v>3</v>
      </c>
      <c r="M258">
        <v>5370</v>
      </c>
      <c r="N258">
        <v>152.58000000000001</v>
      </c>
      <c r="O258">
        <v>97.44</v>
      </c>
      <c r="P258">
        <v>819354.6</v>
      </c>
      <c r="Q258">
        <v>55.14</v>
      </c>
      <c r="R258">
        <v>819.3546</v>
      </c>
      <c r="S258">
        <v>523252.8</v>
      </c>
      <c r="T258">
        <v>523.25279999999998</v>
      </c>
      <c r="U258">
        <v>296101.8</v>
      </c>
      <c r="V258">
        <v>0.63861580810066843</v>
      </c>
      <c r="W258">
        <v>296.10180000000003</v>
      </c>
      <c r="X258">
        <v>2020</v>
      </c>
    </row>
    <row r="259" spans="1:24" x14ac:dyDescent="0.3">
      <c r="A259" s="24" t="s">
        <v>437</v>
      </c>
      <c r="B259" s="24" t="s">
        <v>60</v>
      </c>
      <c r="C259" s="24" t="s">
        <v>95</v>
      </c>
      <c r="D259" s="24" t="s">
        <v>30</v>
      </c>
      <c r="E259" s="24" t="s">
        <v>19</v>
      </c>
      <c r="F259" s="24" t="s">
        <v>1118</v>
      </c>
      <c r="G259" s="1">
        <v>44654</v>
      </c>
      <c r="H259">
        <v>4</v>
      </c>
      <c r="I259" t="str">
        <f t="shared" si="4"/>
        <v>abril</v>
      </c>
      <c r="J259">
        <v>261186492</v>
      </c>
      <c r="K259" s="1">
        <v>44664</v>
      </c>
      <c r="L259">
        <v>10</v>
      </c>
      <c r="M259">
        <v>9742</v>
      </c>
      <c r="N259">
        <v>255.28</v>
      </c>
      <c r="O259">
        <v>159.41999999999999</v>
      </c>
      <c r="P259">
        <v>2486937.7599999998</v>
      </c>
      <c r="Q259">
        <v>95.86</v>
      </c>
      <c r="R259">
        <v>2486.9378000000002</v>
      </c>
      <c r="S259">
        <v>1553069.64</v>
      </c>
      <c r="T259">
        <v>1553.0696</v>
      </c>
      <c r="U259">
        <v>933868.12</v>
      </c>
      <c r="V259">
        <v>0.62449075524913811</v>
      </c>
      <c r="W259">
        <v>933.86810000000003</v>
      </c>
      <c r="X259">
        <v>2022</v>
      </c>
    </row>
    <row r="260" spans="1:24" x14ac:dyDescent="0.3">
      <c r="A260" s="24" t="s">
        <v>438</v>
      </c>
      <c r="B260" s="24" t="s">
        <v>24</v>
      </c>
      <c r="C260" s="24" t="s">
        <v>229</v>
      </c>
      <c r="D260" s="24" t="s">
        <v>80</v>
      </c>
      <c r="E260" s="24" t="s">
        <v>15</v>
      </c>
      <c r="F260" s="24" t="s">
        <v>1120</v>
      </c>
      <c r="G260" s="1">
        <v>44523</v>
      </c>
      <c r="H260">
        <v>11</v>
      </c>
      <c r="I260" t="str">
        <f t="shared" si="4"/>
        <v>novembre</v>
      </c>
      <c r="J260">
        <v>272880494</v>
      </c>
      <c r="K260" s="1">
        <v>44561</v>
      </c>
      <c r="L260">
        <v>38</v>
      </c>
      <c r="M260">
        <v>257</v>
      </c>
      <c r="N260">
        <v>668.27</v>
      </c>
      <c r="O260">
        <v>502.54</v>
      </c>
      <c r="P260">
        <v>171745.39</v>
      </c>
      <c r="Q260">
        <v>165.73</v>
      </c>
      <c r="R260">
        <v>171.74539999999999</v>
      </c>
      <c r="S260">
        <v>129152.78</v>
      </c>
      <c r="T260">
        <v>129.15280000000001</v>
      </c>
      <c r="U260">
        <v>42592.61</v>
      </c>
      <c r="V260">
        <v>0.75200143654510909</v>
      </c>
      <c r="W260">
        <v>42.592599999999997</v>
      </c>
      <c r="X260">
        <v>2021</v>
      </c>
    </row>
    <row r="261" spans="1:24" x14ac:dyDescent="0.3">
      <c r="A261" s="24" t="s">
        <v>439</v>
      </c>
      <c r="B261" s="24" t="s">
        <v>60</v>
      </c>
      <c r="C261" s="24" t="s">
        <v>69</v>
      </c>
      <c r="D261" s="24" t="s">
        <v>70</v>
      </c>
      <c r="E261" s="24" t="s">
        <v>19</v>
      </c>
      <c r="F261" s="24" t="s">
        <v>1118</v>
      </c>
      <c r="G261" s="1">
        <v>43981</v>
      </c>
      <c r="H261">
        <v>5</v>
      </c>
      <c r="I261" t="str">
        <f t="shared" si="4"/>
        <v>maig</v>
      </c>
      <c r="J261">
        <v>683556735</v>
      </c>
      <c r="K261" s="1">
        <v>43990</v>
      </c>
      <c r="L261">
        <v>9</v>
      </c>
      <c r="M261">
        <v>8483</v>
      </c>
      <c r="N261">
        <v>109.28</v>
      </c>
      <c r="O261">
        <v>35.840000000000003</v>
      </c>
      <c r="P261">
        <v>927022.24</v>
      </c>
      <c r="Q261">
        <v>73.44</v>
      </c>
      <c r="R261">
        <v>927.0222</v>
      </c>
      <c r="S261">
        <v>304030.71999999997</v>
      </c>
      <c r="T261">
        <v>304.03070000000002</v>
      </c>
      <c r="U261">
        <v>622991.52</v>
      </c>
      <c r="V261">
        <v>0.32796486090775989</v>
      </c>
      <c r="W261">
        <v>622.99149999999997</v>
      </c>
      <c r="X261">
        <v>2020</v>
      </c>
    </row>
    <row r="262" spans="1:24" x14ac:dyDescent="0.3">
      <c r="A262" s="24" t="s">
        <v>440</v>
      </c>
      <c r="B262" s="24" t="s">
        <v>24</v>
      </c>
      <c r="C262" s="24" t="s">
        <v>113</v>
      </c>
      <c r="D262" s="24" t="s">
        <v>33</v>
      </c>
      <c r="E262" s="24" t="s">
        <v>19</v>
      </c>
      <c r="F262" s="24" t="s">
        <v>1119</v>
      </c>
      <c r="G262" s="1">
        <v>44505</v>
      </c>
      <c r="H262">
        <v>11</v>
      </c>
      <c r="I262" t="str">
        <f t="shared" si="4"/>
        <v>novembre</v>
      </c>
      <c r="J262">
        <v>829201543</v>
      </c>
      <c r="K262" s="1">
        <v>44515</v>
      </c>
      <c r="L262">
        <v>10</v>
      </c>
      <c r="M262">
        <v>8018</v>
      </c>
      <c r="N262">
        <v>47.45</v>
      </c>
      <c r="O262">
        <v>31.79</v>
      </c>
      <c r="P262">
        <v>380454.1</v>
      </c>
      <c r="Q262">
        <v>15.66</v>
      </c>
      <c r="R262">
        <v>380.45409999999998</v>
      </c>
      <c r="S262">
        <v>254892.22</v>
      </c>
      <c r="T262">
        <v>254.8922</v>
      </c>
      <c r="U262">
        <v>125561.88</v>
      </c>
      <c r="V262">
        <v>0.66996838777660694</v>
      </c>
      <c r="W262">
        <v>125.56189999999999</v>
      </c>
      <c r="X262">
        <v>2021</v>
      </c>
    </row>
    <row r="263" spans="1:24" x14ac:dyDescent="0.3">
      <c r="A263" s="24" t="s">
        <v>441</v>
      </c>
      <c r="B263" s="24" t="s">
        <v>12</v>
      </c>
      <c r="C263" s="24" t="s">
        <v>320</v>
      </c>
      <c r="D263" s="24" t="s">
        <v>33</v>
      </c>
      <c r="E263" s="24" t="s">
        <v>19</v>
      </c>
      <c r="F263" s="24" t="s">
        <v>1120</v>
      </c>
      <c r="G263" s="1">
        <v>44061</v>
      </c>
      <c r="H263">
        <v>8</v>
      </c>
      <c r="I263" t="str">
        <f t="shared" si="4"/>
        <v>agost</v>
      </c>
      <c r="J263">
        <v>116113746</v>
      </c>
      <c r="K263" s="1">
        <v>44075</v>
      </c>
      <c r="L263">
        <v>14</v>
      </c>
      <c r="M263">
        <v>9493</v>
      </c>
      <c r="N263">
        <v>47.45</v>
      </c>
      <c r="O263">
        <v>31.79</v>
      </c>
      <c r="P263">
        <v>450442.85</v>
      </c>
      <c r="Q263">
        <v>15.66</v>
      </c>
      <c r="R263">
        <v>450.44290000000001</v>
      </c>
      <c r="S263">
        <v>301782.46999999997</v>
      </c>
      <c r="T263">
        <v>301.78250000000003</v>
      </c>
      <c r="U263">
        <v>148660.38</v>
      </c>
      <c r="V263">
        <v>0.66996838777660694</v>
      </c>
      <c r="W263">
        <v>148.66040000000001</v>
      </c>
      <c r="X263">
        <v>2020</v>
      </c>
    </row>
    <row r="264" spans="1:24" x14ac:dyDescent="0.3">
      <c r="A264" s="24" t="s">
        <v>442</v>
      </c>
      <c r="B264" s="24" t="s">
        <v>24</v>
      </c>
      <c r="C264" s="24" t="s">
        <v>37</v>
      </c>
      <c r="D264" s="24" t="s">
        <v>23</v>
      </c>
      <c r="E264" s="24" t="s">
        <v>15</v>
      </c>
      <c r="F264" s="24" t="s">
        <v>1120</v>
      </c>
      <c r="G264" s="1">
        <v>43896</v>
      </c>
      <c r="H264">
        <v>3</v>
      </c>
      <c r="I264" t="str">
        <f t="shared" si="4"/>
        <v>març</v>
      </c>
      <c r="J264">
        <v>270904672</v>
      </c>
      <c r="K264" s="1">
        <v>43904</v>
      </c>
      <c r="L264">
        <v>8</v>
      </c>
      <c r="M264">
        <v>5567</v>
      </c>
      <c r="N264">
        <v>205.7</v>
      </c>
      <c r="O264">
        <v>117.11</v>
      </c>
      <c r="P264">
        <v>1145131.8999999999</v>
      </c>
      <c r="Q264">
        <v>88.59</v>
      </c>
      <c r="R264">
        <v>1145.1319000000001</v>
      </c>
      <c r="S264">
        <v>651951.37</v>
      </c>
      <c r="T264">
        <v>651.95140000000004</v>
      </c>
      <c r="U264">
        <v>493180.53</v>
      </c>
      <c r="V264">
        <v>0.56932425862907154</v>
      </c>
      <c r="W264">
        <v>493.18049999999999</v>
      </c>
      <c r="X264">
        <v>2020</v>
      </c>
    </row>
    <row r="265" spans="1:24" x14ac:dyDescent="0.3">
      <c r="A265" s="24" t="s">
        <v>443</v>
      </c>
      <c r="B265" s="24" t="s">
        <v>60</v>
      </c>
      <c r="C265" s="24" t="s">
        <v>67</v>
      </c>
      <c r="D265" s="24" t="s">
        <v>23</v>
      </c>
      <c r="E265" s="24" t="s">
        <v>15</v>
      </c>
      <c r="F265" s="24" t="s">
        <v>1120</v>
      </c>
      <c r="G265" s="1">
        <v>43837</v>
      </c>
      <c r="H265">
        <v>1</v>
      </c>
      <c r="I265" t="str">
        <f t="shared" si="4"/>
        <v>gener</v>
      </c>
      <c r="J265">
        <v>390498149</v>
      </c>
      <c r="K265" s="1">
        <v>43856</v>
      </c>
      <c r="L265">
        <v>19</v>
      </c>
      <c r="M265">
        <v>5935</v>
      </c>
      <c r="N265">
        <v>205.7</v>
      </c>
      <c r="O265">
        <v>117.11</v>
      </c>
      <c r="P265">
        <v>1220829.5</v>
      </c>
      <c r="Q265">
        <v>88.59</v>
      </c>
      <c r="R265">
        <v>1220.8295000000001</v>
      </c>
      <c r="S265">
        <v>695047.85</v>
      </c>
      <c r="T265">
        <v>695.04780000000005</v>
      </c>
      <c r="U265">
        <v>525781.65</v>
      </c>
      <c r="V265">
        <v>0.56932425862907132</v>
      </c>
      <c r="W265">
        <v>525.7817</v>
      </c>
      <c r="X265">
        <v>2020</v>
      </c>
    </row>
    <row r="266" spans="1:24" x14ac:dyDescent="0.3">
      <c r="A266" s="24" t="s">
        <v>444</v>
      </c>
      <c r="B266" s="24" t="s">
        <v>12</v>
      </c>
      <c r="C266" s="24" t="s">
        <v>161</v>
      </c>
      <c r="D266" s="24" t="s">
        <v>38</v>
      </c>
      <c r="E266" s="24" t="s">
        <v>15</v>
      </c>
      <c r="F266" s="24" t="s">
        <v>1120</v>
      </c>
      <c r="G266" s="1">
        <v>43858</v>
      </c>
      <c r="H266">
        <v>1</v>
      </c>
      <c r="I266" t="str">
        <f t="shared" si="4"/>
        <v>gener</v>
      </c>
      <c r="J266">
        <v>992130506</v>
      </c>
      <c r="K266" s="1">
        <v>43893</v>
      </c>
      <c r="L266">
        <v>35</v>
      </c>
      <c r="M266">
        <v>2319</v>
      </c>
      <c r="N266">
        <v>437.2</v>
      </c>
      <c r="O266">
        <v>263.33</v>
      </c>
      <c r="P266">
        <v>1013866.8</v>
      </c>
      <c r="Q266">
        <v>173.87</v>
      </c>
      <c r="R266">
        <v>1013.8668</v>
      </c>
      <c r="S266">
        <v>610662.27</v>
      </c>
      <c r="T266">
        <v>610.66229999999996</v>
      </c>
      <c r="U266">
        <v>403204.53</v>
      </c>
      <c r="V266">
        <v>0.60231015553522427</v>
      </c>
      <c r="W266">
        <v>403.2045</v>
      </c>
      <c r="X266">
        <v>2020</v>
      </c>
    </row>
    <row r="267" spans="1:24" x14ac:dyDescent="0.3">
      <c r="A267" s="24" t="s">
        <v>446</v>
      </c>
      <c r="B267" s="24" t="s">
        <v>24</v>
      </c>
      <c r="C267" s="24" t="s">
        <v>447</v>
      </c>
      <c r="D267" s="24" t="s">
        <v>38</v>
      </c>
      <c r="E267" s="24" t="s">
        <v>15</v>
      </c>
      <c r="F267" s="24" t="s">
        <v>1119</v>
      </c>
      <c r="G267" s="1">
        <v>44770</v>
      </c>
      <c r="H267">
        <v>7</v>
      </c>
      <c r="I267" t="str">
        <f t="shared" si="4"/>
        <v>juliol</v>
      </c>
      <c r="J267">
        <v>212019670</v>
      </c>
      <c r="K267" s="1">
        <v>44771</v>
      </c>
      <c r="L267">
        <v>1</v>
      </c>
      <c r="M267">
        <v>187</v>
      </c>
      <c r="N267">
        <v>437.2</v>
      </c>
      <c r="O267">
        <v>263.33</v>
      </c>
      <c r="P267">
        <v>81756.399999999994</v>
      </c>
      <c r="Q267">
        <v>173.87</v>
      </c>
      <c r="R267">
        <v>81.756399999999999</v>
      </c>
      <c r="S267">
        <v>49242.71</v>
      </c>
      <c r="T267">
        <v>49.242699999999999</v>
      </c>
      <c r="U267">
        <v>32513.69</v>
      </c>
      <c r="V267">
        <v>0.60231015553522416</v>
      </c>
      <c r="W267">
        <v>32.5137</v>
      </c>
      <c r="X267">
        <v>2022</v>
      </c>
    </row>
    <row r="268" spans="1:24" x14ac:dyDescent="0.3">
      <c r="A268" s="24" t="s">
        <v>448</v>
      </c>
      <c r="B268" s="24" t="s">
        <v>28</v>
      </c>
      <c r="C268" s="24" t="s">
        <v>142</v>
      </c>
      <c r="D268" s="24" t="s">
        <v>42</v>
      </c>
      <c r="E268" s="24" t="s">
        <v>19</v>
      </c>
      <c r="F268" s="24" t="s">
        <v>1117</v>
      </c>
      <c r="G268" s="1">
        <v>44778</v>
      </c>
      <c r="H268">
        <v>8</v>
      </c>
      <c r="I268" t="str">
        <f t="shared" si="4"/>
        <v>agost</v>
      </c>
      <c r="J268">
        <v>216311633</v>
      </c>
      <c r="K268" s="1">
        <v>44800</v>
      </c>
      <c r="L268">
        <v>22</v>
      </c>
      <c r="M268">
        <v>274</v>
      </c>
      <c r="N268">
        <v>651.21</v>
      </c>
      <c r="O268">
        <v>524.96</v>
      </c>
      <c r="P268">
        <v>178431.54</v>
      </c>
      <c r="Q268">
        <v>126.25</v>
      </c>
      <c r="R268">
        <v>178.4315</v>
      </c>
      <c r="S268">
        <v>143839.04000000001</v>
      </c>
      <c r="T268">
        <v>143.839</v>
      </c>
      <c r="U268">
        <v>34592.5</v>
      </c>
      <c r="V268">
        <v>0.80613012699436437</v>
      </c>
      <c r="W268">
        <v>34.592500000000001</v>
      </c>
      <c r="X268">
        <v>2022</v>
      </c>
    </row>
    <row r="269" spans="1:24" x14ac:dyDescent="0.3">
      <c r="A269" s="24" t="s">
        <v>449</v>
      </c>
      <c r="B269" s="24" t="s">
        <v>12</v>
      </c>
      <c r="C269" s="24" t="s">
        <v>364</v>
      </c>
      <c r="D269" s="24" t="s">
        <v>80</v>
      </c>
      <c r="E269" s="24" t="s">
        <v>19</v>
      </c>
      <c r="F269" s="24" t="s">
        <v>1118</v>
      </c>
      <c r="G269" s="1">
        <v>44141</v>
      </c>
      <c r="H269">
        <v>11</v>
      </c>
      <c r="I269" t="str">
        <f t="shared" si="4"/>
        <v>novembre</v>
      </c>
      <c r="J269">
        <v>774712789</v>
      </c>
      <c r="K269" s="1">
        <v>44176</v>
      </c>
      <c r="L269">
        <v>35</v>
      </c>
      <c r="M269">
        <v>3585</v>
      </c>
      <c r="N269">
        <v>668.27</v>
      </c>
      <c r="O269">
        <v>502.54</v>
      </c>
      <c r="P269">
        <v>2395747.9500000002</v>
      </c>
      <c r="Q269">
        <v>165.73</v>
      </c>
      <c r="R269">
        <v>2395.7478999999998</v>
      </c>
      <c r="S269">
        <v>1801605.9</v>
      </c>
      <c r="T269">
        <v>1801.6059</v>
      </c>
      <c r="U269">
        <v>594142.05000000005</v>
      </c>
      <c r="V269">
        <v>0.75200143654510909</v>
      </c>
      <c r="W269">
        <v>594.14200000000005</v>
      </c>
      <c r="X269">
        <v>2020</v>
      </c>
    </row>
    <row r="270" spans="1:24" x14ac:dyDescent="0.3">
      <c r="A270" s="24" t="s">
        <v>450</v>
      </c>
      <c r="B270" s="24" t="s">
        <v>44</v>
      </c>
      <c r="C270" s="24" t="s">
        <v>45</v>
      </c>
      <c r="D270" s="24" t="s">
        <v>30</v>
      </c>
      <c r="E270" s="24" t="s">
        <v>19</v>
      </c>
      <c r="F270" s="24" t="s">
        <v>1117</v>
      </c>
      <c r="G270" s="1">
        <v>44091</v>
      </c>
      <c r="H270">
        <v>9</v>
      </c>
      <c r="I270" t="str">
        <f t="shared" si="4"/>
        <v>setembre</v>
      </c>
      <c r="J270">
        <v>956021964</v>
      </c>
      <c r="K270" s="1">
        <v>44112</v>
      </c>
      <c r="L270">
        <v>21</v>
      </c>
      <c r="M270">
        <v>6999</v>
      </c>
      <c r="N270">
        <v>255.28</v>
      </c>
      <c r="O270">
        <v>159.41999999999999</v>
      </c>
      <c r="P270">
        <v>1786704.72</v>
      </c>
      <c r="Q270">
        <v>95.86</v>
      </c>
      <c r="R270">
        <v>1786.7047</v>
      </c>
      <c r="S270">
        <v>1115780.58</v>
      </c>
      <c r="T270">
        <v>1115.7806</v>
      </c>
      <c r="U270">
        <v>670924.14</v>
      </c>
      <c r="V270">
        <v>0.62449075524913811</v>
      </c>
      <c r="W270">
        <v>670.92409999999995</v>
      </c>
      <c r="X270">
        <v>2020</v>
      </c>
    </row>
    <row r="271" spans="1:24" x14ac:dyDescent="0.3">
      <c r="A271" s="24" t="s">
        <v>451</v>
      </c>
      <c r="B271" s="24" t="s">
        <v>12</v>
      </c>
      <c r="C271" s="24" t="s">
        <v>161</v>
      </c>
      <c r="D271" s="24" t="s">
        <v>38</v>
      </c>
      <c r="E271" s="24" t="s">
        <v>19</v>
      </c>
      <c r="F271" s="24" t="s">
        <v>1118</v>
      </c>
      <c r="G271" s="1">
        <v>43916</v>
      </c>
      <c r="H271">
        <v>3</v>
      </c>
      <c r="I271" t="str">
        <f t="shared" si="4"/>
        <v>març</v>
      </c>
      <c r="J271">
        <v>349350488</v>
      </c>
      <c r="K271" s="1">
        <v>43940</v>
      </c>
      <c r="L271">
        <v>24</v>
      </c>
      <c r="M271">
        <v>9428</v>
      </c>
      <c r="N271">
        <v>437.2</v>
      </c>
      <c r="O271">
        <v>263.33</v>
      </c>
      <c r="P271">
        <v>4121921.6</v>
      </c>
      <c r="Q271">
        <v>173.87</v>
      </c>
      <c r="R271">
        <v>4121.9215999999997</v>
      </c>
      <c r="S271">
        <v>2482675.2400000002</v>
      </c>
      <c r="T271">
        <v>2482.6752000000001</v>
      </c>
      <c r="U271">
        <v>1639246.36</v>
      </c>
      <c r="V271">
        <v>0.60231015553522405</v>
      </c>
      <c r="W271">
        <v>1639.2464</v>
      </c>
      <c r="X271">
        <v>2020</v>
      </c>
    </row>
    <row r="272" spans="1:24" x14ac:dyDescent="0.3">
      <c r="A272" s="24" t="s">
        <v>452</v>
      </c>
      <c r="B272" s="24" t="s">
        <v>60</v>
      </c>
      <c r="C272" s="24" t="s">
        <v>133</v>
      </c>
      <c r="D272" s="24" t="s">
        <v>38</v>
      </c>
      <c r="E272" s="24" t="s">
        <v>19</v>
      </c>
      <c r="F272" s="24" t="s">
        <v>1118</v>
      </c>
      <c r="G272" s="1">
        <v>44618</v>
      </c>
      <c r="H272">
        <v>2</v>
      </c>
      <c r="I272" t="str">
        <f t="shared" si="4"/>
        <v>febrer</v>
      </c>
      <c r="J272">
        <v>414122188</v>
      </c>
      <c r="K272" s="1">
        <v>44643</v>
      </c>
      <c r="L272">
        <v>25</v>
      </c>
      <c r="M272">
        <v>6813</v>
      </c>
      <c r="N272">
        <v>437.2</v>
      </c>
      <c r="O272">
        <v>263.33</v>
      </c>
      <c r="P272">
        <v>2978643.6</v>
      </c>
      <c r="Q272">
        <v>173.87</v>
      </c>
      <c r="R272">
        <v>2978.6435999999999</v>
      </c>
      <c r="S272">
        <v>1794067.29</v>
      </c>
      <c r="T272">
        <v>1794.0672999999999</v>
      </c>
      <c r="U272">
        <v>1184576.31</v>
      </c>
      <c r="V272">
        <v>0.60231015553522405</v>
      </c>
      <c r="W272">
        <v>1184.5762999999999</v>
      </c>
      <c r="X272">
        <v>2022</v>
      </c>
    </row>
    <row r="273" spans="1:24" x14ac:dyDescent="0.3">
      <c r="A273" s="24" t="s">
        <v>453</v>
      </c>
      <c r="B273" s="24" t="s">
        <v>21</v>
      </c>
      <c r="C273" s="24" t="s">
        <v>163</v>
      </c>
      <c r="D273" s="24" t="s">
        <v>80</v>
      </c>
      <c r="E273" s="24" t="s">
        <v>15</v>
      </c>
      <c r="F273" s="24" t="s">
        <v>1119</v>
      </c>
      <c r="G273" s="1">
        <v>44213</v>
      </c>
      <c r="H273">
        <v>1</v>
      </c>
      <c r="I273" t="str">
        <f t="shared" si="4"/>
        <v>gener</v>
      </c>
      <c r="J273">
        <v>430073392</v>
      </c>
      <c r="K273" s="1">
        <v>44232</v>
      </c>
      <c r="L273">
        <v>19</v>
      </c>
      <c r="M273">
        <v>7129</v>
      </c>
      <c r="N273">
        <v>668.27</v>
      </c>
      <c r="O273">
        <v>502.54</v>
      </c>
      <c r="P273">
        <v>4764096.83</v>
      </c>
      <c r="Q273">
        <v>165.73</v>
      </c>
      <c r="R273">
        <v>4764.0968000000003</v>
      </c>
      <c r="S273">
        <v>3582607.66</v>
      </c>
      <c r="T273">
        <v>3582.6077</v>
      </c>
      <c r="U273">
        <v>1181489.17</v>
      </c>
      <c r="V273">
        <v>0.75200143654510898</v>
      </c>
      <c r="W273">
        <v>1181.4892</v>
      </c>
      <c r="X273">
        <v>2021</v>
      </c>
    </row>
    <row r="274" spans="1:24" x14ac:dyDescent="0.3">
      <c r="A274" s="24" t="s">
        <v>454</v>
      </c>
      <c r="B274" s="24" t="s">
        <v>12</v>
      </c>
      <c r="C274" s="24" t="s">
        <v>187</v>
      </c>
      <c r="D274" s="24" t="s">
        <v>40</v>
      </c>
      <c r="E274" s="24" t="s">
        <v>19</v>
      </c>
      <c r="F274" s="24" t="s">
        <v>1120</v>
      </c>
      <c r="G274" s="1">
        <v>44518</v>
      </c>
      <c r="H274">
        <v>11</v>
      </c>
      <c r="I274" t="str">
        <f t="shared" si="4"/>
        <v>novembre</v>
      </c>
      <c r="J274">
        <v>647252929</v>
      </c>
      <c r="K274" s="1">
        <v>44558</v>
      </c>
      <c r="L274">
        <v>40</v>
      </c>
      <c r="M274">
        <v>5380</v>
      </c>
      <c r="N274">
        <v>81.73</v>
      </c>
      <c r="O274">
        <v>56.67</v>
      </c>
      <c r="P274">
        <v>439707.4</v>
      </c>
      <c r="Q274">
        <v>25.06</v>
      </c>
      <c r="R274">
        <v>439.70740000000001</v>
      </c>
      <c r="S274">
        <v>304884.59999999998</v>
      </c>
      <c r="T274">
        <v>304.88459999999998</v>
      </c>
      <c r="U274">
        <v>134822.79999999999</v>
      </c>
      <c r="V274">
        <v>0.69338064358252793</v>
      </c>
      <c r="W274">
        <v>134.8228</v>
      </c>
      <c r="X274">
        <v>2021</v>
      </c>
    </row>
    <row r="275" spans="1:24" x14ac:dyDescent="0.3">
      <c r="A275" s="24" t="s">
        <v>455</v>
      </c>
      <c r="B275" s="24" t="s">
        <v>60</v>
      </c>
      <c r="C275" s="24" t="s">
        <v>349</v>
      </c>
      <c r="D275" s="24" t="s">
        <v>26</v>
      </c>
      <c r="E275" s="24" t="s">
        <v>15</v>
      </c>
      <c r="F275" s="24" t="s">
        <v>1118</v>
      </c>
      <c r="G275" s="1">
        <v>44367</v>
      </c>
      <c r="H275">
        <v>6</v>
      </c>
      <c r="I275" t="str">
        <f t="shared" si="4"/>
        <v>juny</v>
      </c>
      <c r="J275">
        <v>936022126</v>
      </c>
      <c r="K275" s="1">
        <v>44401</v>
      </c>
      <c r="L275">
        <v>34</v>
      </c>
      <c r="M275">
        <v>8602</v>
      </c>
      <c r="N275">
        <v>9.33</v>
      </c>
      <c r="O275">
        <v>6.92</v>
      </c>
      <c r="P275">
        <v>80256.66</v>
      </c>
      <c r="Q275">
        <v>2.41</v>
      </c>
      <c r="R275">
        <v>80.256699999999995</v>
      </c>
      <c r="S275">
        <v>59525.84</v>
      </c>
      <c r="T275">
        <v>59.525799999999997</v>
      </c>
      <c r="U275">
        <v>20730.82</v>
      </c>
      <c r="V275">
        <v>0.74169346195069663</v>
      </c>
      <c r="W275">
        <v>20.730799999999999</v>
      </c>
      <c r="X275">
        <v>2021</v>
      </c>
    </row>
    <row r="276" spans="1:24" x14ac:dyDescent="0.3">
      <c r="A276" s="24" t="s">
        <v>456</v>
      </c>
      <c r="B276" s="24" t="s">
        <v>24</v>
      </c>
      <c r="C276" s="24" t="s">
        <v>226</v>
      </c>
      <c r="D276" s="24" t="s">
        <v>42</v>
      </c>
      <c r="E276" s="24" t="s">
        <v>15</v>
      </c>
      <c r="F276" s="24" t="s">
        <v>1119</v>
      </c>
      <c r="G276" s="1">
        <v>44303</v>
      </c>
      <c r="H276">
        <v>4</v>
      </c>
      <c r="I276" t="str">
        <f t="shared" si="4"/>
        <v>abril</v>
      </c>
      <c r="J276">
        <v>337054812</v>
      </c>
      <c r="K276" s="1">
        <v>44340</v>
      </c>
      <c r="L276">
        <v>37</v>
      </c>
      <c r="M276">
        <v>864</v>
      </c>
      <c r="N276">
        <v>651.21</v>
      </c>
      <c r="O276">
        <v>524.96</v>
      </c>
      <c r="P276">
        <v>562645.43999999994</v>
      </c>
      <c r="Q276">
        <v>126.25</v>
      </c>
      <c r="R276">
        <v>562.6454</v>
      </c>
      <c r="S276">
        <v>453565.44</v>
      </c>
      <c r="T276">
        <v>453.56540000000001</v>
      </c>
      <c r="U276">
        <v>109080</v>
      </c>
      <c r="V276">
        <v>0.80613012699436448</v>
      </c>
      <c r="W276">
        <v>109.08</v>
      </c>
      <c r="X276">
        <v>2021</v>
      </c>
    </row>
    <row r="277" spans="1:24" x14ac:dyDescent="0.3">
      <c r="A277" s="24" t="s">
        <v>457</v>
      </c>
      <c r="B277" s="24" t="s">
        <v>12</v>
      </c>
      <c r="C277" s="24" t="s">
        <v>179</v>
      </c>
      <c r="D277" s="24" t="s">
        <v>18</v>
      </c>
      <c r="E277" s="24" t="s">
        <v>15</v>
      </c>
      <c r="F277" s="24" t="s">
        <v>1117</v>
      </c>
      <c r="G277" s="1">
        <v>43975</v>
      </c>
      <c r="H277">
        <v>5</v>
      </c>
      <c r="I277" t="str">
        <f t="shared" si="4"/>
        <v>maig</v>
      </c>
      <c r="J277">
        <v>211337316</v>
      </c>
      <c r="K277" s="1">
        <v>44020</v>
      </c>
      <c r="L277">
        <v>45</v>
      </c>
      <c r="M277">
        <v>8263</v>
      </c>
      <c r="N277">
        <v>421.89</v>
      </c>
      <c r="O277">
        <v>364.69</v>
      </c>
      <c r="P277">
        <v>3486077.07</v>
      </c>
      <c r="Q277">
        <v>57.2</v>
      </c>
      <c r="R277">
        <v>3486.0771</v>
      </c>
      <c r="S277">
        <v>3013433.47</v>
      </c>
      <c r="T277">
        <v>3013.4335000000001</v>
      </c>
      <c r="U277">
        <v>472643.6</v>
      </c>
      <c r="V277">
        <v>0.864419635449999</v>
      </c>
      <c r="W277">
        <v>472.64359999999999</v>
      </c>
      <c r="X277">
        <v>2020</v>
      </c>
    </row>
    <row r="278" spans="1:24" x14ac:dyDescent="0.3">
      <c r="A278" s="24" t="s">
        <v>458</v>
      </c>
      <c r="B278" s="24" t="s">
        <v>21</v>
      </c>
      <c r="C278" s="24" t="s">
        <v>330</v>
      </c>
      <c r="D278" s="24" t="s">
        <v>14</v>
      </c>
      <c r="E278" s="24" t="s">
        <v>15</v>
      </c>
      <c r="F278" s="24" t="s">
        <v>1120</v>
      </c>
      <c r="G278" s="1">
        <v>44742</v>
      </c>
      <c r="H278">
        <v>6</v>
      </c>
      <c r="I278" t="str">
        <f t="shared" si="4"/>
        <v>juny</v>
      </c>
      <c r="J278">
        <v>190168464</v>
      </c>
      <c r="K278" s="1">
        <v>44788</v>
      </c>
      <c r="L278">
        <v>46</v>
      </c>
      <c r="M278">
        <v>3929</v>
      </c>
      <c r="N278">
        <v>152.58000000000001</v>
      </c>
      <c r="O278">
        <v>97.44</v>
      </c>
      <c r="P278">
        <v>599486.81999999995</v>
      </c>
      <c r="Q278">
        <v>55.14</v>
      </c>
      <c r="R278">
        <v>599.48680000000002</v>
      </c>
      <c r="S278">
        <v>382841.76</v>
      </c>
      <c r="T278">
        <v>382.84179999999998</v>
      </c>
      <c r="U278">
        <v>216645.06</v>
      </c>
      <c r="V278">
        <v>0.63861580810066843</v>
      </c>
      <c r="W278">
        <v>216.64510000000001</v>
      </c>
      <c r="X278">
        <v>2022</v>
      </c>
    </row>
    <row r="279" spans="1:24" x14ac:dyDescent="0.3">
      <c r="A279" s="24" t="s">
        <v>459</v>
      </c>
      <c r="B279" s="24" t="s">
        <v>24</v>
      </c>
      <c r="C279" s="24" t="s">
        <v>211</v>
      </c>
      <c r="D279" s="24" t="s">
        <v>70</v>
      </c>
      <c r="E279" s="24" t="s">
        <v>15</v>
      </c>
      <c r="F279" s="24" t="s">
        <v>1120</v>
      </c>
      <c r="G279" s="1">
        <v>43937</v>
      </c>
      <c r="H279">
        <v>4</v>
      </c>
      <c r="I279" t="str">
        <f t="shared" si="4"/>
        <v>abril</v>
      </c>
      <c r="J279">
        <v>425159585</v>
      </c>
      <c r="K279" s="1">
        <v>43977</v>
      </c>
      <c r="L279">
        <v>40</v>
      </c>
      <c r="M279">
        <v>3024</v>
      </c>
      <c r="N279">
        <v>109.28</v>
      </c>
      <c r="O279">
        <v>35.840000000000003</v>
      </c>
      <c r="P279">
        <v>330462.71999999997</v>
      </c>
      <c r="Q279">
        <v>73.44</v>
      </c>
      <c r="R279">
        <v>330.46269999999998</v>
      </c>
      <c r="S279">
        <v>108380.16</v>
      </c>
      <c r="T279">
        <v>108.3802</v>
      </c>
      <c r="U279">
        <v>222082.56</v>
      </c>
      <c r="V279">
        <v>0.32796486090775984</v>
      </c>
      <c r="W279">
        <v>222.08260000000001</v>
      </c>
      <c r="X279">
        <v>2020</v>
      </c>
    </row>
    <row r="280" spans="1:24" x14ac:dyDescent="0.3">
      <c r="A280" s="24" t="s">
        <v>460</v>
      </c>
      <c r="B280" s="24" t="s">
        <v>60</v>
      </c>
      <c r="C280" s="24" t="s">
        <v>139</v>
      </c>
      <c r="D280" s="24" t="s">
        <v>18</v>
      </c>
      <c r="E280" s="24" t="s">
        <v>19</v>
      </c>
      <c r="F280" s="24" t="s">
        <v>1119</v>
      </c>
      <c r="G280" s="1">
        <v>44780</v>
      </c>
      <c r="H280">
        <v>8</v>
      </c>
      <c r="I280" t="str">
        <f t="shared" si="4"/>
        <v>agost</v>
      </c>
      <c r="J280">
        <v>238234508</v>
      </c>
      <c r="K280" s="1">
        <v>44794</v>
      </c>
      <c r="L280">
        <v>14</v>
      </c>
      <c r="M280">
        <v>7740</v>
      </c>
      <c r="N280">
        <v>421.89</v>
      </c>
      <c r="O280">
        <v>364.69</v>
      </c>
      <c r="P280">
        <v>3265428.6</v>
      </c>
      <c r="Q280">
        <v>57.2</v>
      </c>
      <c r="R280">
        <v>3265.4286000000002</v>
      </c>
      <c r="S280">
        <v>2822700.6</v>
      </c>
      <c r="T280">
        <v>2822.7006000000001</v>
      </c>
      <c r="U280">
        <v>442728</v>
      </c>
      <c r="V280">
        <v>0.86441963544999878</v>
      </c>
      <c r="W280">
        <v>442.72800000000001</v>
      </c>
      <c r="X280">
        <v>2022</v>
      </c>
    </row>
    <row r="281" spans="1:24" x14ac:dyDescent="0.3">
      <c r="A281" s="24" t="s">
        <v>461</v>
      </c>
      <c r="B281" s="24" t="s">
        <v>12</v>
      </c>
      <c r="C281" s="24" t="s">
        <v>150</v>
      </c>
      <c r="D281" s="24" t="s">
        <v>38</v>
      </c>
      <c r="E281" s="24" t="s">
        <v>15</v>
      </c>
      <c r="F281" s="24" t="s">
        <v>1118</v>
      </c>
      <c r="G281" s="1">
        <v>44373</v>
      </c>
      <c r="H281">
        <v>6</v>
      </c>
      <c r="I281" t="str">
        <f t="shared" si="4"/>
        <v>juny</v>
      </c>
      <c r="J281">
        <v>371629559</v>
      </c>
      <c r="K281" s="1">
        <v>44393</v>
      </c>
      <c r="L281">
        <v>20</v>
      </c>
      <c r="M281">
        <v>2300</v>
      </c>
      <c r="N281">
        <v>437.2</v>
      </c>
      <c r="O281">
        <v>263.33</v>
      </c>
      <c r="P281">
        <v>1005560</v>
      </c>
      <c r="Q281">
        <v>173.87</v>
      </c>
      <c r="R281">
        <v>1005.56</v>
      </c>
      <c r="S281">
        <v>605659</v>
      </c>
      <c r="T281">
        <v>605.65899999999999</v>
      </c>
      <c r="U281">
        <v>399901</v>
      </c>
      <c r="V281">
        <v>0.60231015553522416</v>
      </c>
      <c r="W281">
        <v>399.90100000000001</v>
      </c>
      <c r="X281">
        <v>2021</v>
      </c>
    </row>
    <row r="282" spans="1:24" x14ac:dyDescent="0.3">
      <c r="A282" s="24" t="s">
        <v>462</v>
      </c>
      <c r="B282" s="24" t="s">
        <v>60</v>
      </c>
      <c r="C282" s="24" t="s">
        <v>349</v>
      </c>
      <c r="D282" s="24" t="s">
        <v>30</v>
      </c>
      <c r="E282" s="24" t="s">
        <v>15</v>
      </c>
      <c r="F282" s="24" t="s">
        <v>1119</v>
      </c>
      <c r="G282" s="1">
        <v>44664</v>
      </c>
      <c r="H282">
        <v>4</v>
      </c>
      <c r="I282" t="str">
        <f t="shared" si="4"/>
        <v>abril</v>
      </c>
      <c r="J282">
        <v>737893569</v>
      </c>
      <c r="K282" s="1">
        <v>44711</v>
      </c>
      <c r="L282">
        <v>47</v>
      </c>
      <c r="M282">
        <v>7960</v>
      </c>
      <c r="N282">
        <v>255.28</v>
      </c>
      <c r="O282">
        <v>159.41999999999999</v>
      </c>
      <c r="P282">
        <v>2032028.8</v>
      </c>
      <c r="Q282">
        <v>95.86</v>
      </c>
      <c r="R282">
        <v>2032.0288</v>
      </c>
      <c r="S282">
        <v>1268983.2</v>
      </c>
      <c r="T282">
        <v>1268.9831999999999</v>
      </c>
      <c r="U282">
        <v>763045.6</v>
      </c>
      <c r="V282">
        <v>0.62449075524913811</v>
      </c>
      <c r="W282">
        <v>763.04560000000004</v>
      </c>
      <c r="X282">
        <v>2022</v>
      </c>
    </row>
    <row r="283" spans="1:24" x14ac:dyDescent="0.3">
      <c r="A283" s="24" t="s">
        <v>463</v>
      </c>
      <c r="B283" s="24" t="s">
        <v>24</v>
      </c>
      <c r="C283" s="24" t="s">
        <v>197</v>
      </c>
      <c r="D283" s="24" t="s">
        <v>70</v>
      </c>
      <c r="E283" s="24" t="s">
        <v>19</v>
      </c>
      <c r="F283" s="24" t="s">
        <v>1117</v>
      </c>
      <c r="G283" s="1">
        <v>44617</v>
      </c>
      <c r="H283">
        <v>2</v>
      </c>
      <c r="I283" t="str">
        <f t="shared" si="4"/>
        <v>febrer</v>
      </c>
      <c r="J283">
        <v>869887864</v>
      </c>
      <c r="K283" s="1">
        <v>44666</v>
      </c>
      <c r="L283">
        <v>49</v>
      </c>
      <c r="M283">
        <v>8005</v>
      </c>
      <c r="N283">
        <v>109.28</v>
      </c>
      <c r="O283">
        <v>35.840000000000003</v>
      </c>
      <c r="P283">
        <v>874786.4</v>
      </c>
      <c r="Q283">
        <v>73.44</v>
      </c>
      <c r="R283">
        <v>874.78639999999996</v>
      </c>
      <c r="S283">
        <v>286899.20000000001</v>
      </c>
      <c r="T283">
        <v>286.89920000000001</v>
      </c>
      <c r="U283">
        <v>587887.19999999995</v>
      </c>
      <c r="V283">
        <v>0.32796486090775989</v>
      </c>
      <c r="W283">
        <v>587.88720000000001</v>
      </c>
      <c r="X283">
        <v>2022</v>
      </c>
    </row>
    <row r="284" spans="1:24" x14ac:dyDescent="0.3">
      <c r="A284" s="24" t="s">
        <v>464</v>
      </c>
      <c r="B284" s="24" t="s">
        <v>12</v>
      </c>
      <c r="C284" s="24" t="s">
        <v>339</v>
      </c>
      <c r="D284" s="24" t="s">
        <v>40</v>
      </c>
      <c r="E284" s="24" t="s">
        <v>15</v>
      </c>
      <c r="F284" s="24" t="s">
        <v>1118</v>
      </c>
      <c r="G284" s="1">
        <v>43862</v>
      </c>
      <c r="H284">
        <v>2</v>
      </c>
      <c r="I284" t="str">
        <f t="shared" si="4"/>
        <v>febrer</v>
      </c>
      <c r="J284">
        <v>370786273</v>
      </c>
      <c r="K284" s="1">
        <v>43877</v>
      </c>
      <c r="L284">
        <v>15</v>
      </c>
      <c r="M284">
        <v>2753</v>
      </c>
      <c r="N284">
        <v>81.73</v>
      </c>
      <c r="O284">
        <v>56.67</v>
      </c>
      <c r="P284">
        <v>225002.69</v>
      </c>
      <c r="Q284">
        <v>25.06</v>
      </c>
      <c r="R284">
        <v>225.0027</v>
      </c>
      <c r="S284">
        <v>156012.51</v>
      </c>
      <c r="T284">
        <v>156.01249999999999</v>
      </c>
      <c r="U284">
        <v>68990.179999999993</v>
      </c>
      <c r="V284">
        <v>0.69338064358252793</v>
      </c>
      <c r="W284">
        <v>68.990200000000002</v>
      </c>
      <c r="X284">
        <v>2020</v>
      </c>
    </row>
    <row r="285" spans="1:24" x14ac:dyDescent="0.3">
      <c r="A285" s="24" t="s">
        <v>465</v>
      </c>
      <c r="B285" s="24" t="s">
        <v>60</v>
      </c>
      <c r="C285" s="24" t="s">
        <v>360</v>
      </c>
      <c r="D285" s="24" t="s">
        <v>23</v>
      </c>
      <c r="E285" s="24" t="s">
        <v>15</v>
      </c>
      <c r="F285" s="24" t="s">
        <v>1118</v>
      </c>
      <c r="G285" s="1">
        <v>44265</v>
      </c>
      <c r="H285">
        <v>3</v>
      </c>
      <c r="I285" t="str">
        <f t="shared" si="4"/>
        <v>març</v>
      </c>
      <c r="J285">
        <v>264075124</v>
      </c>
      <c r="K285" s="1">
        <v>44266</v>
      </c>
      <c r="L285">
        <v>1</v>
      </c>
      <c r="M285">
        <v>4552</v>
      </c>
      <c r="N285">
        <v>205.7</v>
      </c>
      <c r="O285">
        <v>117.11</v>
      </c>
      <c r="P285">
        <v>936346.4</v>
      </c>
      <c r="Q285">
        <v>88.59</v>
      </c>
      <c r="R285">
        <v>936.34640000000002</v>
      </c>
      <c r="S285">
        <v>533084.72</v>
      </c>
      <c r="T285">
        <v>533.0847</v>
      </c>
      <c r="U285">
        <v>403261.68</v>
      </c>
      <c r="V285">
        <v>0.56932425862907143</v>
      </c>
      <c r="W285">
        <v>403.26170000000002</v>
      </c>
      <c r="X285">
        <v>2021</v>
      </c>
    </row>
    <row r="286" spans="1:24" x14ac:dyDescent="0.3">
      <c r="A286" s="24" t="s">
        <v>466</v>
      </c>
      <c r="B286" s="24" t="s">
        <v>21</v>
      </c>
      <c r="C286" s="24" t="s">
        <v>22</v>
      </c>
      <c r="D286" s="24" t="s">
        <v>26</v>
      </c>
      <c r="E286" s="24" t="s">
        <v>19</v>
      </c>
      <c r="F286" s="24" t="s">
        <v>1119</v>
      </c>
      <c r="G286" s="1">
        <v>44187</v>
      </c>
      <c r="H286">
        <v>12</v>
      </c>
      <c r="I286" t="str">
        <f t="shared" si="4"/>
        <v>desembre</v>
      </c>
      <c r="J286">
        <v>743553245</v>
      </c>
      <c r="K286" s="1">
        <v>44187</v>
      </c>
      <c r="L286">
        <v>0</v>
      </c>
      <c r="M286">
        <v>2783</v>
      </c>
      <c r="N286">
        <v>9.33</v>
      </c>
      <c r="O286">
        <v>6.92</v>
      </c>
      <c r="P286">
        <v>25965.39</v>
      </c>
      <c r="Q286">
        <v>2.41</v>
      </c>
      <c r="R286">
        <v>25.965399999999999</v>
      </c>
      <c r="S286">
        <v>19258.36</v>
      </c>
      <c r="T286">
        <v>19.258400000000002</v>
      </c>
      <c r="U286">
        <v>6707.03</v>
      </c>
      <c r="V286">
        <v>0.74169346195069663</v>
      </c>
      <c r="W286">
        <v>6.7069999999999999</v>
      </c>
      <c r="X286">
        <v>2020</v>
      </c>
    </row>
    <row r="287" spans="1:24" x14ac:dyDescent="0.3">
      <c r="A287" s="24" t="s">
        <v>467</v>
      </c>
      <c r="B287" s="24" t="s">
        <v>24</v>
      </c>
      <c r="C287" s="24" t="s">
        <v>299</v>
      </c>
      <c r="D287" s="24" t="s">
        <v>40</v>
      </c>
      <c r="E287" s="24" t="s">
        <v>19</v>
      </c>
      <c r="F287" s="24" t="s">
        <v>1117</v>
      </c>
      <c r="G287" s="1">
        <v>44220</v>
      </c>
      <c r="H287">
        <v>1</v>
      </c>
      <c r="I287" t="str">
        <f t="shared" si="4"/>
        <v>gener</v>
      </c>
      <c r="J287">
        <v>723331964</v>
      </c>
      <c r="K287" s="1">
        <v>44238</v>
      </c>
      <c r="L287">
        <v>18</v>
      </c>
      <c r="M287">
        <v>8857</v>
      </c>
      <c r="N287">
        <v>81.73</v>
      </c>
      <c r="O287">
        <v>56.67</v>
      </c>
      <c r="P287">
        <v>723882.61</v>
      </c>
      <c r="Q287">
        <v>25.06</v>
      </c>
      <c r="R287">
        <v>723.88260000000002</v>
      </c>
      <c r="S287">
        <v>501926.19</v>
      </c>
      <c r="T287">
        <v>501.92619999999999</v>
      </c>
      <c r="U287">
        <v>221956.42</v>
      </c>
      <c r="V287">
        <v>0.69338064358252782</v>
      </c>
      <c r="W287">
        <v>221.9564</v>
      </c>
      <c r="X287">
        <v>2021</v>
      </c>
    </row>
    <row r="288" spans="1:24" x14ac:dyDescent="0.3">
      <c r="A288" s="24" t="s">
        <v>468</v>
      </c>
      <c r="B288" s="24" t="s">
        <v>12</v>
      </c>
      <c r="C288" s="24" t="s">
        <v>375</v>
      </c>
      <c r="D288" s="24" t="s">
        <v>14</v>
      </c>
      <c r="E288" s="24" t="s">
        <v>15</v>
      </c>
      <c r="F288" s="24" t="s">
        <v>1120</v>
      </c>
      <c r="G288" s="1">
        <v>44584</v>
      </c>
      <c r="H288">
        <v>1</v>
      </c>
      <c r="I288" t="str">
        <f t="shared" si="4"/>
        <v>gener</v>
      </c>
      <c r="J288">
        <v>987835109</v>
      </c>
      <c r="K288" s="1">
        <v>44633</v>
      </c>
      <c r="L288">
        <v>49</v>
      </c>
      <c r="M288">
        <v>1215</v>
      </c>
      <c r="N288">
        <v>152.58000000000001</v>
      </c>
      <c r="O288">
        <v>97.44</v>
      </c>
      <c r="P288">
        <v>185384.7</v>
      </c>
      <c r="Q288">
        <v>55.14</v>
      </c>
      <c r="R288">
        <v>185.38470000000001</v>
      </c>
      <c r="S288">
        <v>118389.6</v>
      </c>
      <c r="T288">
        <v>118.3896</v>
      </c>
      <c r="U288">
        <v>66995.100000000006</v>
      </c>
      <c r="V288">
        <v>0.63861580810066843</v>
      </c>
      <c r="W288">
        <v>66.995099999999994</v>
      </c>
      <c r="X288">
        <v>2022</v>
      </c>
    </row>
    <row r="289" spans="1:24" x14ac:dyDescent="0.3">
      <c r="A289" s="24" t="s">
        <v>469</v>
      </c>
      <c r="B289" s="24" t="s">
        <v>60</v>
      </c>
      <c r="C289" s="24" t="s">
        <v>84</v>
      </c>
      <c r="D289" s="24" t="s">
        <v>42</v>
      </c>
      <c r="E289" s="24" t="s">
        <v>15</v>
      </c>
      <c r="F289" s="24" t="s">
        <v>1118</v>
      </c>
      <c r="G289" s="1">
        <v>44599</v>
      </c>
      <c r="H289">
        <v>2</v>
      </c>
      <c r="I289" t="str">
        <f t="shared" si="4"/>
        <v>febrer</v>
      </c>
      <c r="J289">
        <v>141799008</v>
      </c>
      <c r="K289" s="1">
        <v>44648</v>
      </c>
      <c r="L289">
        <v>49</v>
      </c>
      <c r="M289">
        <v>333</v>
      </c>
      <c r="N289">
        <v>651.21</v>
      </c>
      <c r="O289">
        <v>524.96</v>
      </c>
      <c r="P289">
        <v>216852.93</v>
      </c>
      <c r="Q289">
        <v>126.25</v>
      </c>
      <c r="R289">
        <v>216.85290000000001</v>
      </c>
      <c r="S289">
        <v>174811.68</v>
      </c>
      <c r="T289">
        <v>174.8117</v>
      </c>
      <c r="U289">
        <v>42041.25</v>
      </c>
      <c r="V289">
        <v>0.80613012699436437</v>
      </c>
      <c r="W289">
        <v>42.041200000000003</v>
      </c>
      <c r="X289">
        <v>2022</v>
      </c>
    </row>
    <row r="290" spans="1:24" x14ac:dyDescent="0.3">
      <c r="A290" s="24" t="s">
        <v>470</v>
      </c>
      <c r="B290" s="24" t="s">
        <v>60</v>
      </c>
      <c r="C290" s="24" t="s">
        <v>69</v>
      </c>
      <c r="D290" s="24" t="s">
        <v>14</v>
      </c>
      <c r="E290" s="24" t="s">
        <v>19</v>
      </c>
      <c r="F290" s="24" t="s">
        <v>1118</v>
      </c>
      <c r="G290" s="1">
        <v>44256</v>
      </c>
      <c r="H290">
        <v>3</v>
      </c>
      <c r="I290" t="str">
        <f t="shared" si="4"/>
        <v>març</v>
      </c>
      <c r="J290">
        <v>460272490</v>
      </c>
      <c r="K290" s="1">
        <v>44271</v>
      </c>
      <c r="L290">
        <v>15</v>
      </c>
      <c r="M290">
        <v>3713</v>
      </c>
      <c r="N290">
        <v>152.58000000000001</v>
      </c>
      <c r="O290">
        <v>97.44</v>
      </c>
      <c r="P290">
        <v>566529.54</v>
      </c>
      <c r="Q290">
        <v>55.14</v>
      </c>
      <c r="R290">
        <v>566.52949999999998</v>
      </c>
      <c r="S290">
        <v>361794.72</v>
      </c>
      <c r="T290">
        <v>361.79469999999998</v>
      </c>
      <c r="U290">
        <v>204734.82</v>
      </c>
      <c r="V290">
        <v>0.63861580810066843</v>
      </c>
      <c r="W290">
        <v>204.73480000000001</v>
      </c>
      <c r="X290">
        <v>2021</v>
      </c>
    </row>
    <row r="291" spans="1:24" x14ac:dyDescent="0.3">
      <c r="A291" s="24" t="s">
        <v>471</v>
      </c>
      <c r="B291" s="24" t="s">
        <v>12</v>
      </c>
      <c r="C291" s="24" t="s">
        <v>251</v>
      </c>
      <c r="D291" s="24" t="s">
        <v>42</v>
      </c>
      <c r="E291" s="24" t="s">
        <v>15</v>
      </c>
      <c r="F291" s="24" t="s">
        <v>1120</v>
      </c>
      <c r="G291" s="1">
        <v>44737</v>
      </c>
      <c r="H291">
        <v>6</v>
      </c>
      <c r="I291" t="str">
        <f t="shared" si="4"/>
        <v>juny</v>
      </c>
      <c r="J291">
        <v>238616883</v>
      </c>
      <c r="K291" s="1">
        <v>44744</v>
      </c>
      <c r="L291">
        <v>7</v>
      </c>
      <c r="M291">
        <v>893</v>
      </c>
      <c r="N291">
        <v>651.21</v>
      </c>
      <c r="O291">
        <v>524.96</v>
      </c>
      <c r="P291">
        <v>581530.53</v>
      </c>
      <c r="Q291">
        <v>126.25</v>
      </c>
      <c r="R291">
        <v>581.53049999999996</v>
      </c>
      <c r="S291">
        <v>468789.28</v>
      </c>
      <c r="T291">
        <v>468.78930000000003</v>
      </c>
      <c r="U291">
        <v>112741.25</v>
      </c>
      <c r="V291">
        <v>0.80613012699436437</v>
      </c>
      <c r="W291">
        <v>112.74120000000001</v>
      </c>
      <c r="X291">
        <v>2022</v>
      </c>
    </row>
    <row r="292" spans="1:24" x14ac:dyDescent="0.3">
      <c r="A292" s="24" t="s">
        <v>472</v>
      </c>
      <c r="B292" s="24" t="s">
        <v>24</v>
      </c>
      <c r="C292" s="24" t="s">
        <v>58</v>
      </c>
      <c r="D292" s="24" t="s">
        <v>40</v>
      </c>
      <c r="E292" s="24" t="s">
        <v>15</v>
      </c>
      <c r="F292" s="24" t="s">
        <v>1118</v>
      </c>
      <c r="G292" s="1">
        <v>44759</v>
      </c>
      <c r="H292">
        <v>7</v>
      </c>
      <c r="I292" t="str">
        <f t="shared" si="4"/>
        <v>juliol</v>
      </c>
      <c r="J292">
        <v>542506015</v>
      </c>
      <c r="K292" s="1">
        <v>44780</v>
      </c>
      <c r="L292">
        <v>21</v>
      </c>
      <c r="M292">
        <v>8440</v>
      </c>
      <c r="N292">
        <v>81.73</v>
      </c>
      <c r="O292">
        <v>56.67</v>
      </c>
      <c r="P292">
        <v>689801.2</v>
      </c>
      <c r="Q292">
        <v>25.06</v>
      </c>
      <c r="R292">
        <v>689.80119999999999</v>
      </c>
      <c r="S292">
        <v>478294.8</v>
      </c>
      <c r="T292">
        <v>478.29480000000001</v>
      </c>
      <c r="U292">
        <v>211506.4</v>
      </c>
      <c r="V292">
        <v>0.69338064358252771</v>
      </c>
      <c r="W292">
        <v>211.50640000000001</v>
      </c>
      <c r="X292">
        <v>2022</v>
      </c>
    </row>
    <row r="293" spans="1:24" x14ac:dyDescent="0.3">
      <c r="A293" s="24" t="s">
        <v>473</v>
      </c>
      <c r="B293" s="24" t="s">
        <v>28</v>
      </c>
      <c r="C293" s="24" t="s">
        <v>474</v>
      </c>
      <c r="D293" s="24" t="s">
        <v>50</v>
      </c>
      <c r="E293" s="24" t="s">
        <v>19</v>
      </c>
      <c r="F293" s="24" t="s">
        <v>1118</v>
      </c>
      <c r="G293" s="1">
        <v>44231</v>
      </c>
      <c r="H293">
        <v>2</v>
      </c>
      <c r="I293" t="str">
        <f t="shared" si="4"/>
        <v>febrer</v>
      </c>
      <c r="J293">
        <v>257926213</v>
      </c>
      <c r="K293" s="1">
        <v>44250</v>
      </c>
      <c r="L293">
        <v>19</v>
      </c>
      <c r="M293">
        <v>4953</v>
      </c>
      <c r="N293">
        <v>154.06</v>
      </c>
      <c r="O293">
        <v>90.93</v>
      </c>
      <c r="P293">
        <v>763059.18</v>
      </c>
      <c r="Q293">
        <v>63.13</v>
      </c>
      <c r="R293">
        <v>763.05920000000003</v>
      </c>
      <c r="S293">
        <v>450376.29</v>
      </c>
      <c r="T293">
        <v>450.37630000000001</v>
      </c>
      <c r="U293">
        <v>312682.89</v>
      </c>
      <c r="V293">
        <v>0.59022458782292608</v>
      </c>
      <c r="W293">
        <v>312.68290000000002</v>
      </c>
      <c r="X293">
        <v>2021</v>
      </c>
    </row>
    <row r="294" spans="1:24" x14ac:dyDescent="0.3">
      <c r="A294" s="24" t="s">
        <v>475</v>
      </c>
      <c r="B294" s="24" t="s">
        <v>24</v>
      </c>
      <c r="C294" s="24" t="s">
        <v>447</v>
      </c>
      <c r="D294" s="24" t="s">
        <v>30</v>
      </c>
      <c r="E294" s="24" t="s">
        <v>19</v>
      </c>
      <c r="F294" s="24" t="s">
        <v>1120</v>
      </c>
      <c r="G294" s="1">
        <v>44775</v>
      </c>
      <c r="H294">
        <v>8</v>
      </c>
      <c r="I294" t="str">
        <f t="shared" si="4"/>
        <v>agost</v>
      </c>
      <c r="J294">
        <v>141176307</v>
      </c>
      <c r="K294" s="1">
        <v>44824</v>
      </c>
      <c r="L294">
        <v>49</v>
      </c>
      <c r="M294">
        <v>6061</v>
      </c>
      <c r="N294">
        <v>255.28</v>
      </c>
      <c r="O294">
        <v>159.41999999999999</v>
      </c>
      <c r="P294">
        <v>1547252.08</v>
      </c>
      <c r="Q294">
        <v>95.86</v>
      </c>
      <c r="R294">
        <v>1547.2520999999999</v>
      </c>
      <c r="S294">
        <v>966244.62</v>
      </c>
      <c r="T294">
        <v>966.24459999999999</v>
      </c>
      <c r="U294">
        <v>581007.46</v>
      </c>
      <c r="V294">
        <v>0.62449075524913811</v>
      </c>
      <c r="W294">
        <v>581.00750000000005</v>
      </c>
      <c r="X294">
        <v>2022</v>
      </c>
    </row>
    <row r="295" spans="1:24" x14ac:dyDescent="0.3">
      <c r="A295" s="24" t="s">
        <v>476</v>
      </c>
      <c r="B295" s="24" t="s">
        <v>24</v>
      </c>
      <c r="C295" s="24" t="s">
        <v>386</v>
      </c>
      <c r="D295" s="24" t="s">
        <v>18</v>
      </c>
      <c r="E295" s="24" t="s">
        <v>19</v>
      </c>
      <c r="F295" s="24" t="s">
        <v>1120</v>
      </c>
      <c r="G295" s="1">
        <v>43982</v>
      </c>
      <c r="H295">
        <v>5</v>
      </c>
      <c r="I295" t="str">
        <f t="shared" si="4"/>
        <v>maig</v>
      </c>
      <c r="J295">
        <v>568867623</v>
      </c>
      <c r="K295" s="1">
        <v>44004</v>
      </c>
      <c r="L295">
        <v>22</v>
      </c>
      <c r="M295">
        <v>9426</v>
      </c>
      <c r="N295">
        <v>421.89</v>
      </c>
      <c r="O295">
        <v>364.69</v>
      </c>
      <c r="P295">
        <v>3976735.14</v>
      </c>
      <c r="Q295">
        <v>57.2</v>
      </c>
      <c r="R295">
        <v>3976.7350999999999</v>
      </c>
      <c r="S295">
        <v>3437567.94</v>
      </c>
      <c r="T295">
        <v>3437.5679</v>
      </c>
      <c r="U295">
        <v>539167.19999999995</v>
      </c>
      <c r="V295">
        <v>0.86441963544999889</v>
      </c>
      <c r="W295">
        <v>539.16719999999998</v>
      </c>
      <c r="X295">
        <v>2020</v>
      </c>
    </row>
    <row r="296" spans="1:24" x14ac:dyDescent="0.3">
      <c r="A296" s="24" t="s">
        <v>477</v>
      </c>
      <c r="B296" s="24" t="s">
        <v>12</v>
      </c>
      <c r="C296" s="24" t="s">
        <v>314</v>
      </c>
      <c r="D296" s="24" t="s">
        <v>33</v>
      </c>
      <c r="E296" s="24" t="s">
        <v>19</v>
      </c>
      <c r="F296" s="24" t="s">
        <v>1120</v>
      </c>
      <c r="G296" s="1">
        <v>44291</v>
      </c>
      <c r="H296">
        <v>4</v>
      </c>
      <c r="I296" t="str">
        <f t="shared" si="4"/>
        <v>abril</v>
      </c>
      <c r="J296">
        <v>187923991</v>
      </c>
      <c r="K296" s="1">
        <v>44333</v>
      </c>
      <c r="L296">
        <v>42</v>
      </c>
      <c r="M296">
        <v>9740</v>
      </c>
      <c r="N296">
        <v>47.45</v>
      </c>
      <c r="O296">
        <v>31.79</v>
      </c>
      <c r="P296">
        <v>462163</v>
      </c>
      <c r="Q296">
        <v>15.66</v>
      </c>
      <c r="R296">
        <v>462.16300000000001</v>
      </c>
      <c r="S296">
        <v>309634.59999999998</v>
      </c>
      <c r="T296">
        <v>309.63459999999998</v>
      </c>
      <c r="U296">
        <v>152528.4</v>
      </c>
      <c r="V296">
        <v>0.66996838777660694</v>
      </c>
      <c r="W296">
        <v>152.5284</v>
      </c>
      <c r="X296">
        <v>2021</v>
      </c>
    </row>
    <row r="297" spans="1:24" x14ac:dyDescent="0.3">
      <c r="A297" s="24" t="s">
        <v>478</v>
      </c>
      <c r="B297" s="24" t="s">
        <v>24</v>
      </c>
      <c r="C297" s="24" t="s">
        <v>479</v>
      </c>
      <c r="D297" s="24" t="s">
        <v>23</v>
      </c>
      <c r="E297" s="24" t="s">
        <v>19</v>
      </c>
      <c r="F297" s="24" t="s">
        <v>1118</v>
      </c>
      <c r="G297" s="1">
        <v>44108</v>
      </c>
      <c r="H297">
        <v>10</v>
      </c>
      <c r="I297" t="str">
        <f t="shared" si="4"/>
        <v>octubre</v>
      </c>
      <c r="J297">
        <v>865581738</v>
      </c>
      <c r="K297" s="1">
        <v>44127</v>
      </c>
      <c r="L297">
        <v>19</v>
      </c>
      <c r="M297">
        <v>3726</v>
      </c>
      <c r="N297">
        <v>205.7</v>
      </c>
      <c r="O297">
        <v>117.11</v>
      </c>
      <c r="P297">
        <v>766438.2</v>
      </c>
      <c r="Q297">
        <v>88.59</v>
      </c>
      <c r="R297">
        <v>766.43820000000005</v>
      </c>
      <c r="S297">
        <v>436351.86</v>
      </c>
      <c r="T297">
        <v>436.3519</v>
      </c>
      <c r="U297">
        <v>330086.34000000003</v>
      </c>
      <c r="V297">
        <v>0.56932425862907154</v>
      </c>
      <c r="W297">
        <v>330.08629999999999</v>
      </c>
      <c r="X297">
        <v>2020</v>
      </c>
    </row>
    <row r="298" spans="1:24" x14ac:dyDescent="0.3">
      <c r="A298" s="24" t="s">
        <v>480</v>
      </c>
      <c r="B298" s="24" t="s">
        <v>12</v>
      </c>
      <c r="C298" s="24" t="s">
        <v>481</v>
      </c>
      <c r="D298" s="24" t="s">
        <v>33</v>
      </c>
      <c r="E298" s="24" t="s">
        <v>15</v>
      </c>
      <c r="F298" s="24" t="s">
        <v>1118</v>
      </c>
      <c r="G298" s="1">
        <v>44600</v>
      </c>
      <c r="H298">
        <v>2</v>
      </c>
      <c r="I298" t="str">
        <f t="shared" si="4"/>
        <v>febrer</v>
      </c>
      <c r="J298">
        <v>939389693</v>
      </c>
      <c r="K298" s="1">
        <v>44607</v>
      </c>
      <c r="L298">
        <v>7</v>
      </c>
      <c r="M298">
        <v>5140</v>
      </c>
      <c r="N298">
        <v>47.45</v>
      </c>
      <c r="O298">
        <v>31.79</v>
      </c>
      <c r="P298">
        <v>243893</v>
      </c>
      <c r="Q298">
        <v>15.66</v>
      </c>
      <c r="R298">
        <v>243.893</v>
      </c>
      <c r="S298">
        <v>163400.6</v>
      </c>
      <c r="T298">
        <v>163.4006</v>
      </c>
      <c r="U298">
        <v>80492.399999999994</v>
      </c>
      <c r="V298">
        <v>0.66996838777660683</v>
      </c>
      <c r="W298">
        <v>80.492400000000004</v>
      </c>
      <c r="X298">
        <v>2022</v>
      </c>
    </row>
    <row r="299" spans="1:24" x14ac:dyDescent="0.3">
      <c r="A299" s="24" t="s">
        <v>482</v>
      </c>
      <c r="B299" s="24" t="s">
        <v>60</v>
      </c>
      <c r="C299" s="24" t="s">
        <v>102</v>
      </c>
      <c r="D299" s="24" t="s">
        <v>38</v>
      </c>
      <c r="E299" s="24" t="s">
        <v>19</v>
      </c>
      <c r="F299" s="24" t="s">
        <v>1120</v>
      </c>
      <c r="G299" s="1">
        <v>44124</v>
      </c>
      <c r="H299">
        <v>10</v>
      </c>
      <c r="I299" t="str">
        <f t="shared" si="4"/>
        <v>octubre</v>
      </c>
      <c r="J299">
        <v>177214038</v>
      </c>
      <c r="K299" s="1">
        <v>44141</v>
      </c>
      <c r="L299">
        <v>17</v>
      </c>
      <c r="M299">
        <v>427</v>
      </c>
      <c r="N299">
        <v>437.2</v>
      </c>
      <c r="O299">
        <v>263.33</v>
      </c>
      <c r="P299">
        <v>186684.4</v>
      </c>
      <c r="Q299">
        <v>173.87</v>
      </c>
      <c r="R299">
        <v>186.68440000000001</v>
      </c>
      <c r="S299">
        <v>112441.91</v>
      </c>
      <c r="T299">
        <v>112.4419</v>
      </c>
      <c r="U299">
        <v>74242.490000000005</v>
      </c>
      <c r="V299">
        <v>0.60231015553522416</v>
      </c>
      <c r="W299">
        <v>74.242500000000007</v>
      </c>
      <c r="X299">
        <v>2020</v>
      </c>
    </row>
    <row r="300" spans="1:24" x14ac:dyDescent="0.3">
      <c r="A300" s="24" t="s">
        <v>483</v>
      </c>
      <c r="B300" s="24" t="s">
        <v>24</v>
      </c>
      <c r="C300" s="24" t="s">
        <v>144</v>
      </c>
      <c r="D300" s="24" t="s">
        <v>14</v>
      </c>
      <c r="E300" s="24" t="s">
        <v>15</v>
      </c>
      <c r="F300" s="24" t="s">
        <v>1118</v>
      </c>
      <c r="G300" s="1">
        <v>44133</v>
      </c>
      <c r="H300">
        <v>10</v>
      </c>
      <c r="I300" t="str">
        <f t="shared" si="4"/>
        <v>octubre</v>
      </c>
      <c r="J300">
        <v>417890584</v>
      </c>
      <c r="K300" s="1">
        <v>44141</v>
      </c>
      <c r="L300">
        <v>8</v>
      </c>
      <c r="M300">
        <v>1965</v>
      </c>
      <c r="N300">
        <v>152.58000000000001</v>
      </c>
      <c r="O300">
        <v>97.44</v>
      </c>
      <c r="P300">
        <v>299819.7</v>
      </c>
      <c r="Q300">
        <v>55.14</v>
      </c>
      <c r="R300">
        <v>299.81970000000001</v>
      </c>
      <c r="S300">
        <v>191469.6</v>
      </c>
      <c r="T300">
        <v>191.46960000000001</v>
      </c>
      <c r="U300">
        <v>108350.1</v>
      </c>
      <c r="V300">
        <v>0.63861580810066854</v>
      </c>
      <c r="W300">
        <v>108.3501</v>
      </c>
      <c r="X300">
        <v>2020</v>
      </c>
    </row>
    <row r="301" spans="1:24" x14ac:dyDescent="0.3">
      <c r="A301" s="24" t="s">
        <v>484</v>
      </c>
      <c r="B301" s="24" t="s">
        <v>12</v>
      </c>
      <c r="C301" s="24" t="s">
        <v>323</v>
      </c>
      <c r="D301" s="24" t="s">
        <v>70</v>
      </c>
      <c r="E301" s="24" t="s">
        <v>19</v>
      </c>
      <c r="F301" s="24" t="s">
        <v>1119</v>
      </c>
      <c r="G301" s="1">
        <v>44678</v>
      </c>
      <c r="H301">
        <v>4</v>
      </c>
      <c r="I301" t="str">
        <f t="shared" si="4"/>
        <v>abril</v>
      </c>
      <c r="J301">
        <v>408037650</v>
      </c>
      <c r="K301" s="1">
        <v>44678</v>
      </c>
      <c r="L301">
        <v>0</v>
      </c>
      <c r="M301">
        <v>6263</v>
      </c>
      <c r="N301">
        <v>109.28</v>
      </c>
      <c r="O301">
        <v>35.840000000000003</v>
      </c>
      <c r="P301">
        <v>684420.64</v>
      </c>
      <c r="Q301">
        <v>73.44</v>
      </c>
      <c r="R301">
        <v>684.42060000000004</v>
      </c>
      <c r="S301">
        <v>224465.92000000001</v>
      </c>
      <c r="T301">
        <v>224.4659</v>
      </c>
      <c r="U301">
        <v>459954.72</v>
      </c>
      <c r="V301">
        <v>0.32796486090775989</v>
      </c>
      <c r="W301">
        <v>459.9547</v>
      </c>
      <c r="X301">
        <v>2022</v>
      </c>
    </row>
    <row r="302" spans="1:24" x14ac:dyDescent="0.3">
      <c r="A302" s="24" t="s">
        <v>485</v>
      </c>
      <c r="B302" s="24" t="s">
        <v>28</v>
      </c>
      <c r="C302" s="24" t="s">
        <v>238</v>
      </c>
      <c r="D302" s="24" t="s">
        <v>38</v>
      </c>
      <c r="E302" s="24" t="s">
        <v>19</v>
      </c>
      <c r="F302" s="24" t="s">
        <v>1118</v>
      </c>
      <c r="G302" s="1">
        <v>44528</v>
      </c>
      <c r="H302">
        <v>11</v>
      </c>
      <c r="I302" t="str">
        <f t="shared" si="4"/>
        <v>novembre</v>
      </c>
      <c r="J302">
        <v>186766564</v>
      </c>
      <c r="K302" s="1">
        <v>44542</v>
      </c>
      <c r="L302">
        <v>14</v>
      </c>
      <c r="M302">
        <v>7232</v>
      </c>
      <c r="N302">
        <v>437.2</v>
      </c>
      <c r="O302">
        <v>263.33</v>
      </c>
      <c r="P302">
        <v>3161830.4</v>
      </c>
      <c r="Q302">
        <v>173.87</v>
      </c>
      <c r="R302">
        <v>3161.8303999999998</v>
      </c>
      <c r="S302">
        <v>1904402.56</v>
      </c>
      <c r="T302">
        <v>1904.4025999999999</v>
      </c>
      <c r="U302">
        <v>1257427.8400000001</v>
      </c>
      <c r="V302">
        <v>0.60231015553522416</v>
      </c>
      <c r="W302">
        <v>1257.4277999999999</v>
      </c>
      <c r="X302">
        <v>2021</v>
      </c>
    </row>
    <row r="303" spans="1:24" x14ac:dyDescent="0.3">
      <c r="A303" s="24" t="s">
        <v>486</v>
      </c>
      <c r="B303" s="24" t="s">
        <v>60</v>
      </c>
      <c r="C303" s="24" t="s">
        <v>194</v>
      </c>
      <c r="D303" s="24" t="s">
        <v>18</v>
      </c>
      <c r="E303" s="24" t="s">
        <v>15</v>
      </c>
      <c r="F303" s="24" t="s">
        <v>1118</v>
      </c>
      <c r="G303" s="1">
        <v>44162</v>
      </c>
      <c r="H303">
        <v>11</v>
      </c>
      <c r="I303" t="str">
        <f t="shared" si="4"/>
        <v>novembre</v>
      </c>
      <c r="J303">
        <v>763501155</v>
      </c>
      <c r="K303" s="1">
        <v>44167</v>
      </c>
      <c r="L303">
        <v>5</v>
      </c>
      <c r="M303">
        <v>5813</v>
      </c>
      <c r="N303">
        <v>421.89</v>
      </c>
      <c r="O303">
        <v>364.69</v>
      </c>
      <c r="P303">
        <v>2452446.5699999998</v>
      </c>
      <c r="Q303">
        <v>57.2</v>
      </c>
      <c r="R303">
        <v>2452.4466000000002</v>
      </c>
      <c r="S303">
        <v>2119942.9700000002</v>
      </c>
      <c r="T303">
        <v>2119.9430000000002</v>
      </c>
      <c r="U303">
        <v>332503.59999999998</v>
      </c>
      <c r="V303">
        <v>0.864419635449999</v>
      </c>
      <c r="W303">
        <v>332.50360000000001</v>
      </c>
      <c r="X303">
        <v>2020</v>
      </c>
    </row>
    <row r="304" spans="1:24" x14ac:dyDescent="0.3">
      <c r="A304" s="24" t="s">
        <v>487</v>
      </c>
      <c r="B304" s="24" t="s">
        <v>60</v>
      </c>
      <c r="C304" s="24" t="s">
        <v>157</v>
      </c>
      <c r="D304" s="24" t="s">
        <v>33</v>
      </c>
      <c r="E304" s="24" t="s">
        <v>19</v>
      </c>
      <c r="F304" s="24" t="s">
        <v>1120</v>
      </c>
      <c r="G304" s="1">
        <v>44206</v>
      </c>
      <c r="H304">
        <v>1</v>
      </c>
      <c r="I304" t="str">
        <f t="shared" si="4"/>
        <v>gener</v>
      </c>
      <c r="J304">
        <v>967977750</v>
      </c>
      <c r="K304" s="1">
        <v>44249</v>
      </c>
      <c r="L304">
        <v>43</v>
      </c>
      <c r="M304">
        <v>4982</v>
      </c>
      <c r="N304">
        <v>47.45</v>
      </c>
      <c r="O304">
        <v>31.79</v>
      </c>
      <c r="P304">
        <v>236395.9</v>
      </c>
      <c r="Q304">
        <v>15.66</v>
      </c>
      <c r="R304">
        <v>236.39590000000001</v>
      </c>
      <c r="S304">
        <v>158377.78</v>
      </c>
      <c r="T304">
        <v>158.37780000000001</v>
      </c>
      <c r="U304">
        <v>78018.12</v>
      </c>
      <c r="V304">
        <v>0.66996838777660694</v>
      </c>
      <c r="W304">
        <v>78.018100000000004</v>
      </c>
      <c r="X304">
        <v>2021</v>
      </c>
    </row>
    <row r="305" spans="1:24" x14ac:dyDescent="0.3">
      <c r="A305" s="24" t="s">
        <v>488</v>
      </c>
      <c r="B305" s="24" t="s">
        <v>12</v>
      </c>
      <c r="C305" s="24" t="s">
        <v>165</v>
      </c>
      <c r="D305" s="24" t="s">
        <v>14</v>
      </c>
      <c r="E305" s="24" t="s">
        <v>15</v>
      </c>
      <c r="F305" s="24" t="s">
        <v>1117</v>
      </c>
      <c r="G305" s="1">
        <v>43868</v>
      </c>
      <c r="H305">
        <v>2</v>
      </c>
      <c r="I305" t="str">
        <f t="shared" si="4"/>
        <v>febrer</v>
      </c>
      <c r="J305">
        <v>600245177</v>
      </c>
      <c r="K305" s="1">
        <v>43904</v>
      </c>
      <c r="L305">
        <v>36</v>
      </c>
      <c r="M305">
        <v>4742</v>
      </c>
      <c r="N305">
        <v>152.58000000000001</v>
      </c>
      <c r="O305">
        <v>97.44</v>
      </c>
      <c r="P305">
        <v>723534.36</v>
      </c>
      <c r="Q305">
        <v>55.14</v>
      </c>
      <c r="R305">
        <v>723.53440000000001</v>
      </c>
      <c r="S305">
        <v>462060.48</v>
      </c>
      <c r="T305">
        <v>462.06049999999999</v>
      </c>
      <c r="U305">
        <v>261473.88</v>
      </c>
      <c r="V305">
        <v>0.63861580810066843</v>
      </c>
      <c r="W305">
        <v>261.47390000000001</v>
      </c>
      <c r="X305">
        <v>2020</v>
      </c>
    </row>
    <row r="306" spans="1:24" x14ac:dyDescent="0.3">
      <c r="A306" s="24" t="s">
        <v>489</v>
      </c>
      <c r="B306" s="24" t="s">
        <v>24</v>
      </c>
      <c r="C306" s="24" t="s">
        <v>294</v>
      </c>
      <c r="D306" s="24" t="s">
        <v>38</v>
      </c>
      <c r="E306" s="24" t="s">
        <v>15</v>
      </c>
      <c r="F306" s="24" t="s">
        <v>1119</v>
      </c>
      <c r="G306" s="1">
        <v>44589</v>
      </c>
      <c r="H306">
        <v>1</v>
      </c>
      <c r="I306" t="str">
        <f t="shared" si="4"/>
        <v>gener</v>
      </c>
      <c r="J306">
        <v>880664765</v>
      </c>
      <c r="K306" s="1">
        <v>44595</v>
      </c>
      <c r="L306">
        <v>6</v>
      </c>
      <c r="M306">
        <v>7129</v>
      </c>
      <c r="N306">
        <v>437.2</v>
      </c>
      <c r="O306">
        <v>263.33</v>
      </c>
      <c r="P306">
        <v>3116798.8</v>
      </c>
      <c r="Q306">
        <v>173.87</v>
      </c>
      <c r="R306">
        <v>3116.7988</v>
      </c>
      <c r="S306">
        <v>1877279.57</v>
      </c>
      <c r="T306">
        <v>1877.2796000000001</v>
      </c>
      <c r="U306">
        <v>1239519.23</v>
      </c>
      <c r="V306">
        <v>0.60231015553522416</v>
      </c>
      <c r="W306">
        <v>1239.5192</v>
      </c>
      <c r="X306">
        <v>2022</v>
      </c>
    </row>
    <row r="307" spans="1:24" x14ac:dyDescent="0.3">
      <c r="A307" s="24" t="s">
        <v>490</v>
      </c>
      <c r="B307" s="24" t="s">
        <v>44</v>
      </c>
      <c r="C307" s="24" t="s">
        <v>491</v>
      </c>
      <c r="D307" s="24" t="s">
        <v>23</v>
      </c>
      <c r="E307" s="24" t="s">
        <v>19</v>
      </c>
      <c r="F307" s="24" t="s">
        <v>1120</v>
      </c>
      <c r="G307" s="1">
        <v>44306</v>
      </c>
      <c r="H307">
        <v>4</v>
      </c>
      <c r="I307" t="str">
        <f t="shared" si="4"/>
        <v>abril</v>
      </c>
      <c r="J307">
        <v>399910342</v>
      </c>
      <c r="K307" s="1">
        <v>44320</v>
      </c>
      <c r="L307">
        <v>14</v>
      </c>
      <c r="M307">
        <v>1212</v>
      </c>
      <c r="N307">
        <v>205.7</v>
      </c>
      <c r="O307">
        <v>117.11</v>
      </c>
      <c r="P307">
        <v>249308.4</v>
      </c>
      <c r="Q307">
        <v>88.59</v>
      </c>
      <c r="R307">
        <v>249.30840000000001</v>
      </c>
      <c r="S307">
        <v>141937.32</v>
      </c>
      <c r="T307">
        <v>141.93729999999999</v>
      </c>
      <c r="U307">
        <v>107371.08</v>
      </c>
      <c r="V307">
        <v>0.56932425862907143</v>
      </c>
      <c r="W307">
        <v>107.3711</v>
      </c>
      <c r="X307">
        <v>2021</v>
      </c>
    </row>
    <row r="308" spans="1:24" x14ac:dyDescent="0.3">
      <c r="A308" s="24" t="s">
        <v>492</v>
      </c>
      <c r="B308" s="24" t="s">
        <v>24</v>
      </c>
      <c r="C308" s="24" t="s">
        <v>135</v>
      </c>
      <c r="D308" s="24" t="s">
        <v>18</v>
      </c>
      <c r="E308" s="24" t="s">
        <v>15</v>
      </c>
      <c r="F308" s="24" t="s">
        <v>1120</v>
      </c>
      <c r="G308" s="1">
        <v>44231</v>
      </c>
      <c r="H308">
        <v>2</v>
      </c>
      <c r="I308" t="str">
        <f t="shared" si="4"/>
        <v>febrer</v>
      </c>
      <c r="J308">
        <v>968968236</v>
      </c>
      <c r="K308" s="1">
        <v>44263</v>
      </c>
      <c r="L308">
        <v>32</v>
      </c>
      <c r="M308">
        <v>8088</v>
      </c>
      <c r="N308">
        <v>421.89</v>
      </c>
      <c r="O308">
        <v>364.69</v>
      </c>
      <c r="P308">
        <v>3412246.32</v>
      </c>
      <c r="Q308">
        <v>57.2</v>
      </c>
      <c r="R308">
        <v>3412.2462999999998</v>
      </c>
      <c r="S308">
        <v>2949612.72</v>
      </c>
      <c r="T308">
        <v>2949.6127000000001</v>
      </c>
      <c r="U308">
        <v>462633.6</v>
      </c>
      <c r="V308">
        <v>0.86441963544999889</v>
      </c>
      <c r="W308">
        <v>462.6336</v>
      </c>
      <c r="X308">
        <v>2021</v>
      </c>
    </row>
    <row r="309" spans="1:24" x14ac:dyDescent="0.3">
      <c r="A309" s="24" t="s">
        <v>493</v>
      </c>
      <c r="B309" s="24" t="s">
        <v>12</v>
      </c>
      <c r="C309" s="24" t="s">
        <v>17</v>
      </c>
      <c r="D309" s="24" t="s">
        <v>50</v>
      </c>
      <c r="E309" s="24" t="s">
        <v>15</v>
      </c>
      <c r="F309" s="24" t="s">
        <v>1119</v>
      </c>
      <c r="G309" s="1">
        <v>44159</v>
      </c>
      <c r="H309">
        <v>11</v>
      </c>
      <c r="I309" t="str">
        <f t="shared" si="4"/>
        <v>novembre</v>
      </c>
      <c r="J309">
        <v>869137275</v>
      </c>
      <c r="K309" s="1">
        <v>44180</v>
      </c>
      <c r="L309">
        <v>21</v>
      </c>
      <c r="M309">
        <v>5889</v>
      </c>
      <c r="N309">
        <v>154.06</v>
      </c>
      <c r="O309">
        <v>90.93</v>
      </c>
      <c r="P309">
        <v>907259.34</v>
      </c>
      <c r="Q309">
        <v>63.13</v>
      </c>
      <c r="R309">
        <v>907.25930000000005</v>
      </c>
      <c r="S309">
        <v>535486.77</v>
      </c>
      <c r="T309">
        <v>535.48680000000002</v>
      </c>
      <c r="U309">
        <v>371772.57</v>
      </c>
      <c r="V309">
        <v>0.59022458782292619</v>
      </c>
      <c r="W309">
        <v>371.77260000000001</v>
      </c>
      <c r="X309">
        <v>2020</v>
      </c>
    </row>
    <row r="310" spans="1:24" x14ac:dyDescent="0.3">
      <c r="A310" s="24" t="s">
        <v>494</v>
      </c>
      <c r="B310" s="24" t="s">
        <v>24</v>
      </c>
      <c r="C310" s="24" t="s">
        <v>281</v>
      </c>
      <c r="D310" s="24" t="s">
        <v>50</v>
      </c>
      <c r="E310" s="24" t="s">
        <v>19</v>
      </c>
      <c r="F310" s="24" t="s">
        <v>1117</v>
      </c>
      <c r="G310" s="1">
        <v>44031</v>
      </c>
      <c r="H310">
        <v>7</v>
      </c>
      <c r="I310" t="str">
        <f t="shared" si="4"/>
        <v>juliol</v>
      </c>
      <c r="J310">
        <v>702028787</v>
      </c>
      <c r="K310" s="1">
        <v>44037</v>
      </c>
      <c r="L310">
        <v>6</v>
      </c>
      <c r="M310">
        <v>4773</v>
      </c>
      <c r="N310">
        <v>154.06</v>
      </c>
      <c r="O310">
        <v>90.93</v>
      </c>
      <c r="P310">
        <v>735328.38</v>
      </c>
      <c r="Q310">
        <v>63.13</v>
      </c>
      <c r="R310">
        <v>735.32839999999999</v>
      </c>
      <c r="S310">
        <v>434008.89</v>
      </c>
      <c r="T310">
        <v>434.00889999999998</v>
      </c>
      <c r="U310">
        <v>301319.49</v>
      </c>
      <c r="V310">
        <v>0.59022458782292608</v>
      </c>
      <c r="W310">
        <v>301.31950000000001</v>
      </c>
      <c r="X310">
        <v>2020</v>
      </c>
    </row>
    <row r="311" spans="1:24" x14ac:dyDescent="0.3">
      <c r="A311" s="24" t="s">
        <v>495</v>
      </c>
      <c r="B311" s="24" t="s">
        <v>60</v>
      </c>
      <c r="C311" s="24" t="s">
        <v>117</v>
      </c>
      <c r="D311" s="24" t="s">
        <v>70</v>
      </c>
      <c r="E311" s="24" t="s">
        <v>19</v>
      </c>
      <c r="F311" s="24" t="s">
        <v>1117</v>
      </c>
      <c r="G311" s="1">
        <v>44109</v>
      </c>
      <c r="H311">
        <v>10</v>
      </c>
      <c r="I311" t="str">
        <f t="shared" si="4"/>
        <v>octubre</v>
      </c>
      <c r="J311">
        <v>673987042</v>
      </c>
      <c r="K311" s="1">
        <v>44142</v>
      </c>
      <c r="L311">
        <v>33</v>
      </c>
      <c r="M311">
        <v>6598</v>
      </c>
      <c r="N311">
        <v>109.28</v>
      </c>
      <c r="O311">
        <v>35.840000000000003</v>
      </c>
      <c r="P311">
        <v>721029.44</v>
      </c>
      <c r="Q311">
        <v>73.44</v>
      </c>
      <c r="R311">
        <v>721.02940000000001</v>
      </c>
      <c r="S311">
        <v>236472.32000000001</v>
      </c>
      <c r="T311">
        <v>236.47229999999999</v>
      </c>
      <c r="U311">
        <v>484557.12</v>
      </c>
      <c r="V311">
        <v>0.32796486090775989</v>
      </c>
      <c r="W311">
        <v>484.55709999999999</v>
      </c>
      <c r="X311">
        <v>2020</v>
      </c>
    </row>
    <row r="312" spans="1:24" x14ac:dyDescent="0.3">
      <c r="A312" s="24" t="s">
        <v>496</v>
      </c>
      <c r="B312" s="24" t="s">
        <v>24</v>
      </c>
      <c r="C312" s="24" t="s">
        <v>386</v>
      </c>
      <c r="D312" s="24" t="s">
        <v>18</v>
      </c>
      <c r="E312" s="24" t="s">
        <v>15</v>
      </c>
      <c r="F312" s="24" t="s">
        <v>1120</v>
      </c>
      <c r="G312" s="1">
        <v>44409</v>
      </c>
      <c r="H312">
        <v>8</v>
      </c>
      <c r="I312" t="str">
        <f t="shared" si="4"/>
        <v>agost</v>
      </c>
      <c r="J312">
        <v>567838943</v>
      </c>
      <c r="K312" s="1">
        <v>44422</v>
      </c>
      <c r="L312">
        <v>13</v>
      </c>
      <c r="M312">
        <v>5017</v>
      </c>
      <c r="N312">
        <v>421.89</v>
      </c>
      <c r="O312">
        <v>364.69</v>
      </c>
      <c r="P312">
        <v>2116622.13</v>
      </c>
      <c r="Q312">
        <v>57.2</v>
      </c>
      <c r="R312">
        <v>2116.6221</v>
      </c>
      <c r="S312">
        <v>1829649.73</v>
      </c>
      <c r="T312">
        <v>1829.6496999999999</v>
      </c>
      <c r="U312">
        <v>286972.40000000002</v>
      </c>
      <c r="V312">
        <v>0.864419635449999</v>
      </c>
      <c r="W312">
        <v>286.97239999999999</v>
      </c>
      <c r="X312">
        <v>2021</v>
      </c>
    </row>
    <row r="313" spans="1:24" x14ac:dyDescent="0.3">
      <c r="A313" s="24" t="s">
        <v>497</v>
      </c>
      <c r="B313" s="24" t="s">
        <v>60</v>
      </c>
      <c r="C313" s="24" t="s">
        <v>224</v>
      </c>
      <c r="D313" s="24" t="s">
        <v>70</v>
      </c>
      <c r="E313" s="24" t="s">
        <v>19</v>
      </c>
      <c r="F313" s="24" t="s">
        <v>1117</v>
      </c>
      <c r="G313" s="1">
        <v>44843</v>
      </c>
      <c r="H313">
        <v>10</v>
      </c>
      <c r="I313" t="str">
        <f t="shared" si="4"/>
        <v>octubre</v>
      </c>
      <c r="J313">
        <v>803983628</v>
      </c>
      <c r="K313" s="1">
        <v>44866</v>
      </c>
      <c r="L313">
        <v>23</v>
      </c>
      <c r="M313">
        <v>5477</v>
      </c>
      <c r="N313">
        <v>109.28</v>
      </c>
      <c r="O313">
        <v>35.840000000000003</v>
      </c>
      <c r="P313">
        <v>598526.56000000006</v>
      </c>
      <c r="Q313">
        <v>73.44</v>
      </c>
      <c r="R313">
        <v>598.52660000000003</v>
      </c>
      <c r="S313">
        <v>196295.67999999999</v>
      </c>
      <c r="T313">
        <v>196.29570000000001</v>
      </c>
      <c r="U313">
        <v>402230.88</v>
      </c>
      <c r="V313">
        <v>0.32796486090775995</v>
      </c>
      <c r="W313">
        <v>402.23090000000002</v>
      </c>
      <c r="X313">
        <v>2022</v>
      </c>
    </row>
    <row r="314" spans="1:24" x14ac:dyDescent="0.3">
      <c r="A314" s="24" t="s">
        <v>498</v>
      </c>
      <c r="B314" s="24" t="s">
        <v>24</v>
      </c>
      <c r="C314" s="24" t="s">
        <v>141</v>
      </c>
      <c r="D314" s="24" t="s">
        <v>30</v>
      </c>
      <c r="E314" s="24" t="s">
        <v>19</v>
      </c>
      <c r="F314" s="24" t="s">
        <v>1120</v>
      </c>
      <c r="G314" s="1">
        <v>44787</v>
      </c>
      <c r="H314">
        <v>8</v>
      </c>
      <c r="I314" t="str">
        <f t="shared" si="4"/>
        <v>agost</v>
      </c>
      <c r="J314">
        <v>336159169</v>
      </c>
      <c r="K314" s="1">
        <v>44790</v>
      </c>
      <c r="L314">
        <v>3</v>
      </c>
      <c r="M314">
        <v>5823</v>
      </c>
      <c r="N314">
        <v>255.28</v>
      </c>
      <c r="O314">
        <v>159.41999999999999</v>
      </c>
      <c r="P314">
        <v>1486495.44</v>
      </c>
      <c r="Q314">
        <v>95.86</v>
      </c>
      <c r="R314">
        <v>1486.4954</v>
      </c>
      <c r="S314">
        <v>928302.66</v>
      </c>
      <c r="T314">
        <v>928.30269999999996</v>
      </c>
      <c r="U314">
        <v>558192.78</v>
      </c>
      <c r="V314">
        <v>0.62449075524913822</v>
      </c>
      <c r="W314">
        <v>558.19280000000003</v>
      </c>
      <c r="X314">
        <v>2022</v>
      </c>
    </row>
    <row r="315" spans="1:24" x14ac:dyDescent="0.3">
      <c r="A315" s="24" t="s">
        <v>499</v>
      </c>
      <c r="B315" s="24" t="s">
        <v>21</v>
      </c>
      <c r="C315" s="24" t="s">
        <v>55</v>
      </c>
      <c r="D315" s="24" t="s">
        <v>18</v>
      </c>
      <c r="E315" s="24" t="s">
        <v>15</v>
      </c>
      <c r="F315" s="24" t="s">
        <v>1117</v>
      </c>
      <c r="G315" s="1">
        <v>44521</v>
      </c>
      <c r="H315">
        <v>11</v>
      </c>
      <c r="I315" t="str">
        <f t="shared" si="4"/>
        <v>novembre</v>
      </c>
      <c r="J315">
        <v>849475181</v>
      </c>
      <c r="K315" s="1">
        <v>44542</v>
      </c>
      <c r="L315">
        <v>21</v>
      </c>
      <c r="M315">
        <v>7438</v>
      </c>
      <c r="N315">
        <v>421.89</v>
      </c>
      <c r="O315">
        <v>364.69</v>
      </c>
      <c r="P315">
        <v>3138017.82</v>
      </c>
      <c r="Q315">
        <v>57.2</v>
      </c>
      <c r="R315">
        <v>3138.0178000000001</v>
      </c>
      <c r="S315">
        <v>2712564.22</v>
      </c>
      <c r="T315">
        <v>2712.5641999999998</v>
      </c>
      <c r="U315">
        <v>425453.6</v>
      </c>
      <c r="V315">
        <v>0.86441963544999889</v>
      </c>
      <c r="W315">
        <v>425.45359999999999</v>
      </c>
      <c r="X315">
        <v>2021</v>
      </c>
    </row>
    <row r="316" spans="1:24" x14ac:dyDescent="0.3">
      <c r="A316" s="24" t="s">
        <v>500</v>
      </c>
      <c r="B316" s="24" t="s">
        <v>24</v>
      </c>
      <c r="C316" s="24" t="s">
        <v>25</v>
      </c>
      <c r="D316" s="24" t="s">
        <v>70</v>
      </c>
      <c r="E316" s="24" t="s">
        <v>15</v>
      </c>
      <c r="F316" s="24" t="s">
        <v>1120</v>
      </c>
      <c r="G316" s="1">
        <v>44840</v>
      </c>
      <c r="H316">
        <v>10</v>
      </c>
      <c r="I316" t="str">
        <f t="shared" si="4"/>
        <v>octubre</v>
      </c>
      <c r="J316">
        <v>539654290</v>
      </c>
      <c r="K316" s="1">
        <v>44852</v>
      </c>
      <c r="L316">
        <v>12</v>
      </c>
      <c r="M316">
        <v>4552</v>
      </c>
      <c r="N316">
        <v>109.28</v>
      </c>
      <c r="O316">
        <v>35.840000000000003</v>
      </c>
      <c r="P316">
        <v>497442.56</v>
      </c>
      <c r="Q316">
        <v>73.44</v>
      </c>
      <c r="R316">
        <v>497.44260000000003</v>
      </c>
      <c r="S316">
        <v>163143.67999999999</v>
      </c>
      <c r="T316">
        <v>163.1437</v>
      </c>
      <c r="U316">
        <v>334298.88</v>
      </c>
      <c r="V316">
        <v>0.32796486090775989</v>
      </c>
      <c r="W316">
        <v>334.2989</v>
      </c>
      <c r="X316">
        <v>2022</v>
      </c>
    </row>
    <row r="317" spans="1:24" x14ac:dyDescent="0.3">
      <c r="A317" s="24" t="s">
        <v>501</v>
      </c>
      <c r="B317" s="24" t="s">
        <v>60</v>
      </c>
      <c r="C317" s="24" t="s">
        <v>403</v>
      </c>
      <c r="D317" s="24" t="s">
        <v>23</v>
      </c>
      <c r="E317" s="24" t="s">
        <v>19</v>
      </c>
      <c r="F317" s="24" t="s">
        <v>1118</v>
      </c>
      <c r="G317" s="1">
        <v>44397</v>
      </c>
      <c r="H317">
        <v>7</v>
      </c>
      <c r="I317" t="str">
        <f t="shared" si="4"/>
        <v>juliol</v>
      </c>
      <c r="J317">
        <v>641120326</v>
      </c>
      <c r="K317" s="1">
        <v>44442</v>
      </c>
      <c r="L317">
        <v>45</v>
      </c>
      <c r="M317">
        <v>606</v>
      </c>
      <c r="N317">
        <v>205.7</v>
      </c>
      <c r="O317">
        <v>117.11</v>
      </c>
      <c r="P317">
        <v>124654.2</v>
      </c>
      <c r="Q317">
        <v>88.59</v>
      </c>
      <c r="R317">
        <v>124.6542</v>
      </c>
      <c r="S317">
        <v>70968.66</v>
      </c>
      <c r="T317">
        <v>70.968699999999998</v>
      </c>
      <c r="U317">
        <v>53685.54</v>
      </c>
      <c r="V317">
        <v>0.56932425862907143</v>
      </c>
      <c r="W317">
        <v>53.685499999999998</v>
      </c>
      <c r="X317">
        <v>2021</v>
      </c>
    </row>
    <row r="318" spans="1:24" x14ac:dyDescent="0.3">
      <c r="A318" s="24" t="s">
        <v>502</v>
      </c>
      <c r="B318" s="24" t="s">
        <v>60</v>
      </c>
      <c r="C318" s="24" t="s">
        <v>410</v>
      </c>
      <c r="D318" s="24" t="s">
        <v>50</v>
      </c>
      <c r="E318" s="24" t="s">
        <v>15</v>
      </c>
      <c r="F318" s="24" t="s">
        <v>1117</v>
      </c>
      <c r="G318" s="1">
        <v>44078</v>
      </c>
      <c r="H318">
        <v>9</v>
      </c>
      <c r="I318" t="str">
        <f t="shared" si="4"/>
        <v>setembre</v>
      </c>
      <c r="J318">
        <v>208609616</v>
      </c>
      <c r="K318" s="1">
        <v>44079</v>
      </c>
      <c r="L318">
        <v>1</v>
      </c>
      <c r="M318">
        <v>1076</v>
      </c>
      <c r="N318">
        <v>154.06</v>
      </c>
      <c r="O318">
        <v>90.93</v>
      </c>
      <c r="P318">
        <v>165768.56</v>
      </c>
      <c r="Q318">
        <v>63.13</v>
      </c>
      <c r="R318">
        <v>165.76859999999999</v>
      </c>
      <c r="S318">
        <v>97840.68</v>
      </c>
      <c r="T318">
        <v>97.840699999999998</v>
      </c>
      <c r="U318">
        <v>67927.88</v>
      </c>
      <c r="V318">
        <v>0.59022458782292619</v>
      </c>
      <c r="W318">
        <v>67.927899999999994</v>
      </c>
      <c r="X318">
        <v>2020</v>
      </c>
    </row>
    <row r="319" spans="1:24" x14ac:dyDescent="0.3">
      <c r="A319" s="24" t="s">
        <v>503</v>
      </c>
      <c r="B319" s="24" t="s">
        <v>24</v>
      </c>
      <c r="C319" s="24" t="s">
        <v>25</v>
      </c>
      <c r="D319" s="24" t="s">
        <v>18</v>
      </c>
      <c r="E319" s="24" t="s">
        <v>15</v>
      </c>
      <c r="F319" s="24" t="s">
        <v>1118</v>
      </c>
      <c r="G319" s="1">
        <v>44397</v>
      </c>
      <c r="H319">
        <v>7</v>
      </c>
      <c r="I319" t="str">
        <f t="shared" si="4"/>
        <v>juliol</v>
      </c>
      <c r="J319">
        <v>167170989</v>
      </c>
      <c r="K319" s="1">
        <v>44399</v>
      </c>
      <c r="L319">
        <v>2</v>
      </c>
      <c r="M319">
        <v>8465</v>
      </c>
      <c r="N319">
        <v>421.89</v>
      </c>
      <c r="O319">
        <v>364.69</v>
      </c>
      <c r="P319">
        <v>3571298.85</v>
      </c>
      <c r="Q319">
        <v>57.2</v>
      </c>
      <c r="R319">
        <v>3571.2988999999998</v>
      </c>
      <c r="S319">
        <v>3087100.85</v>
      </c>
      <c r="T319">
        <v>3087.1008999999999</v>
      </c>
      <c r="U319">
        <v>484198</v>
      </c>
      <c r="V319">
        <v>0.86441963544999889</v>
      </c>
      <c r="W319">
        <v>484.19799999999998</v>
      </c>
      <c r="X319">
        <v>2021</v>
      </c>
    </row>
    <row r="320" spans="1:24" x14ac:dyDescent="0.3">
      <c r="A320" s="24" t="s">
        <v>504</v>
      </c>
      <c r="B320" s="24" t="s">
        <v>21</v>
      </c>
      <c r="C320" s="24" t="s">
        <v>185</v>
      </c>
      <c r="D320" s="24" t="s">
        <v>18</v>
      </c>
      <c r="E320" s="24" t="s">
        <v>19</v>
      </c>
      <c r="F320" s="24" t="s">
        <v>1117</v>
      </c>
      <c r="G320" s="1">
        <v>43924</v>
      </c>
      <c r="H320">
        <v>4</v>
      </c>
      <c r="I320" t="str">
        <f t="shared" si="4"/>
        <v>abril</v>
      </c>
      <c r="J320">
        <v>162165772</v>
      </c>
      <c r="K320" s="1">
        <v>43957</v>
      </c>
      <c r="L320">
        <v>33</v>
      </c>
      <c r="M320">
        <v>7311</v>
      </c>
      <c r="N320">
        <v>421.89</v>
      </c>
      <c r="O320">
        <v>364.69</v>
      </c>
      <c r="P320">
        <v>3084437.79</v>
      </c>
      <c r="Q320">
        <v>57.2</v>
      </c>
      <c r="R320">
        <v>3084.4378000000002</v>
      </c>
      <c r="S320">
        <v>2666248.59</v>
      </c>
      <c r="T320">
        <v>2666.2485999999999</v>
      </c>
      <c r="U320">
        <v>418189.2</v>
      </c>
      <c r="V320">
        <v>0.86441963544999878</v>
      </c>
      <c r="W320">
        <v>418.18920000000003</v>
      </c>
      <c r="X320">
        <v>2020</v>
      </c>
    </row>
    <row r="321" spans="1:24" x14ac:dyDescent="0.3">
      <c r="A321" s="24" t="s">
        <v>505</v>
      </c>
      <c r="B321" s="24" t="s">
        <v>24</v>
      </c>
      <c r="C321" s="24" t="s">
        <v>285</v>
      </c>
      <c r="D321" s="24" t="s">
        <v>38</v>
      </c>
      <c r="E321" s="24" t="s">
        <v>19</v>
      </c>
      <c r="F321" s="24" t="s">
        <v>1117</v>
      </c>
      <c r="G321" s="1">
        <v>43987</v>
      </c>
      <c r="H321">
        <v>6</v>
      </c>
      <c r="I321" t="str">
        <f t="shared" si="4"/>
        <v>juny</v>
      </c>
      <c r="J321">
        <v>809267795</v>
      </c>
      <c r="K321" s="1">
        <v>44002</v>
      </c>
      <c r="L321">
        <v>15</v>
      </c>
      <c r="M321">
        <v>9179</v>
      </c>
      <c r="N321">
        <v>437.2</v>
      </c>
      <c r="O321">
        <v>263.33</v>
      </c>
      <c r="P321">
        <v>4013058.8</v>
      </c>
      <c r="Q321">
        <v>173.87</v>
      </c>
      <c r="R321">
        <v>4013.0587999999998</v>
      </c>
      <c r="S321">
        <v>2417106.0699999998</v>
      </c>
      <c r="T321">
        <v>2417.1061</v>
      </c>
      <c r="U321">
        <v>1595952.73</v>
      </c>
      <c r="V321">
        <v>0.60231015553522416</v>
      </c>
      <c r="W321">
        <v>1595.9527</v>
      </c>
      <c r="X321">
        <v>2020</v>
      </c>
    </row>
    <row r="322" spans="1:24" x14ac:dyDescent="0.3">
      <c r="A322" s="24" t="s">
        <v>506</v>
      </c>
      <c r="B322" s="24" t="s">
        <v>12</v>
      </c>
      <c r="C322" s="24" t="s">
        <v>129</v>
      </c>
      <c r="D322" s="24" t="s">
        <v>30</v>
      </c>
      <c r="E322" s="24" t="s">
        <v>19</v>
      </c>
      <c r="F322" s="24" t="s">
        <v>1117</v>
      </c>
      <c r="G322" s="1">
        <v>43973</v>
      </c>
      <c r="H322">
        <v>5</v>
      </c>
      <c r="I322" t="str">
        <f t="shared" ref="I322:I385" si="5">TEXT(DATE(2020, H322, 1), "mmmm")</f>
        <v>maig</v>
      </c>
      <c r="J322">
        <v>544463384</v>
      </c>
      <c r="K322" s="1">
        <v>44007</v>
      </c>
      <c r="L322">
        <v>34</v>
      </c>
      <c r="M322">
        <v>7669</v>
      </c>
      <c r="N322">
        <v>255.28</v>
      </c>
      <c r="O322">
        <v>159.41999999999999</v>
      </c>
      <c r="P322">
        <v>1957742.32</v>
      </c>
      <c r="Q322">
        <v>95.86</v>
      </c>
      <c r="R322">
        <v>1957.7422999999999</v>
      </c>
      <c r="S322">
        <v>1222591.98</v>
      </c>
      <c r="T322">
        <v>1222.5920000000001</v>
      </c>
      <c r="U322">
        <v>735150.34</v>
      </c>
      <c r="V322">
        <v>0.62449075524913811</v>
      </c>
      <c r="W322">
        <v>735.15030000000002</v>
      </c>
      <c r="X322">
        <v>2020</v>
      </c>
    </row>
    <row r="323" spans="1:24" x14ac:dyDescent="0.3">
      <c r="A323" s="24" t="s">
        <v>507</v>
      </c>
      <c r="B323" s="24" t="s">
        <v>24</v>
      </c>
      <c r="C323" s="24" t="s">
        <v>144</v>
      </c>
      <c r="D323" s="24" t="s">
        <v>33</v>
      </c>
      <c r="E323" s="24" t="s">
        <v>19</v>
      </c>
      <c r="F323" s="24" t="s">
        <v>1118</v>
      </c>
      <c r="G323" s="1">
        <v>43938</v>
      </c>
      <c r="H323">
        <v>4</v>
      </c>
      <c r="I323" t="str">
        <f t="shared" si="5"/>
        <v>abril</v>
      </c>
      <c r="J323">
        <v>574051368</v>
      </c>
      <c r="K323" s="1">
        <v>43952</v>
      </c>
      <c r="L323">
        <v>14</v>
      </c>
      <c r="M323">
        <v>3411</v>
      </c>
      <c r="N323">
        <v>47.45</v>
      </c>
      <c r="O323">
        <v>31.79</v>
      </c>
      <c r="P323">
        <v>161851.95000000001</v>
      </c>
      <c r="Q323">
        <v>15.66</v>
      </c>
      <c r="R323">
        <v>161.852</v>
      </c>
      <c r="S323">
        <v>108435.69</v>
      </c>
      <c r="T323">
        <v>108.4357</v>
      </c>
      <c r="U323">
        <v>53416.26</v>
      </c>
      <c r="V323">
        <v>0.66996838777660694</v>
      </c>
      <c r="W323">
        <v>53.4163</v>
      </c>
      <c r="X323">
        <v>2020</v>
      </c>
    </row>
    <row r="324" spans="1:24" x14ac:dyDescent="0.3">
      <c r="A324" s="24" t="s">
        <v>508</v>
      </c>
      <c r="B324" s="24" t="s">
        <v>24</v>
      </c>
      <c r="C324" s="24" t="s">
        <v>206</v>
      </c>
      <c r="D324" s="24" t="s">
        <v>26</v>
      </c>
      <c r="E324" s="24" t="s">
        <v>19</v>
      </c>
      <c r="F324" s="24" t="s">
        <v>1117</v>
      </c>
      <c r="G324" s="1">
        <v>44084</v>
      </c>
      <c r="H324">
        <v>9</v>
      </c>
      <c r="I324" t="str">
        <f t="shared" si="5"/>
        <v>setembre</v>
      </c>
      <c r="J324">
        <v>824643075</v>
      </c>
      <c r="K324" s="1">
        <v>44127</v>
      </c>
      <c r="L324">
        <v>43</v>
      </c>
      <c r="M324">
        <v>9066</v>
      </c>
      <c r="N324">
        <v>9.33</v>
      </c>
      <c r="O324">
        <v>6.92</v>
      </c>
      <c r="P324">
        <v>84585.78</v>
      </c>
      <c r="Q324">
        <v>2.41</v>
      </c>
      <c r="R324">
        <v>84.585800000000006</v>
      </c>
      <c r="S324">
        <v>62736.72</v>
      </c>
      <c r="T324">
        <v>62.736699999999999</v>
      </c>
      <c r="U324">
        <v>21849.06</v>
      </c>
      <c r="V324">
        <v>0.74169346195069663</v>
      </c>
      <c r="W324">
        <v>21.8491</v>
      </c>
      <c r="X324">
        <v>2020</v>
      </c>
    </row>
    <row r="325" spans="1:24" x14ac:dyDescent="0.3">
      <c r="A325" s="24" t="s">
        <v>509</v>
      </c>
      <c r="B325" s="24" t="s">
        <v>24</v>
      </c>
      <c r="C325" s="24" t="s">
        <v>304</v>
      </c>
      <c r="D325" s="24" t="s">
        <v>40</v>
      </c>
      <c r="E325" s="24" t="s">
        <v>15</v>
      </c>
      <c r="F325" s="24" t="s">
        <v>1120</v>
      </c>
      <c r="G325" s="1">
        <v>44238</v>
      </c>
      <c r="H325">
        <v>2</v>
      </c>
      <c r="I325" t="str">
        <f t="shared" si="5"/>
        <v>febrer</v>
      </c>
      <c r="J325">
        <v>393162333</v>
      </c>
      <c r="K325" s="1">
        <v>44284</v>
      </c>
      <c r="L325">
        <v>46</v>
      </c>
      <c r="M325">
        <v>4326</v>
      </c>
      <c r="N325">
        <v>81.73</v>
      </c>
      <c r="O325">
        <v>56.67</v>
      </c>
      <c r="P325">
        <v>353563.98</v>
      </c>
      <c r="Q325">
        <v>25.06</v>
      </c>
      <c r="R325">
        <v>353.56400000000002</v>
      </c>
      <c r="S325">
        <v>245154.42</v>
      </c>
      <c r="T325">
        <v>245.15440000000001</v>
      </c>
      <c r="U325">
        <v>108409.56</v>
      </c>
      <c r="V325">
        <v>0.69338064358252782</v>
      </c>
      <c r="W325">
        <v>108.4096</v>
      </c>
      <c r="X325">
        <v>2021</v>
      </c>
    </row>
    <row r="326" spans="1:24" x14ac:dyDescent="0.3">
      <c r="A326" s="24" t="s">
        <v>510</v>
      </c>
      <c r="B326" s="24" t="s">
        <v>24</v>
      </c>
      <c r="C326" s="24" t="s">
        <v>337</v>
      </c>
      <c r="D326" s="24" t="s">
        <v>26</v>
      </c>
      <c r="E326" s="24" t="s">
        <v>19</v>
      </c>
      <c r="F326" s="24" t="s">
        <v>1118</v>
      </c>
      <c r="G326" s="1">
        <v>44375</v>
      </c>
      <c r="H326">
        <v>6</v>
      </c>
      <c r="I326" t="str">
        <f t="shared" si="5"/>
        <v>juny</v>
      </c>
      <c r="J326">
        <v>696845471</v>
      </c>
      <c r="K326" s="1">
        <v>44385</v>
      </c>
      <c r="L326">
        <v>10</v>
      </c>
      <c r="M326">
        <v>915</v>
      </c>
      <c r="N326">
        <v>9.33</v>
      </c>
      <c r="O326">
        <v>6.92</v>
      </c>
      <c r="P326">
        <v>8536.9500000000007</v>
      </c>
      <c r="Q326">
        <v>2.41</v>
      </c>
      <c r="R326">
        <v>8.5370000000000008</v>
      </c>
      <c r="S326">
        <v>6331.8</v>
      </c>
      <c r="T326">
        <v>6.3318000000000003</v>
      </c>
      <c r="U326">
        <v>2205.15</v>
      </c>
      <c r="V326">
        <v>0.74169346195069663</v>
      </c>
      <c r="W326">
        <v>2.2052</v>
      </c>
      <c r="X326">
        <v>2021</v>
      </c>
    </row>
    <row r="327" spans="1:24" x14ac:dyDescent="0.3">
      <c r="A327" s="24" t="s">
        <v>512</v>
      </c>
      <c r="B327" s="24" t="s">
        <v>24</v>
      </c>
      <c r="C327" s="24" t="s">
        <v>479</v>
      </c>
      <c r="D327" s="24" t="s">
        <v>23</v>
      </c>
      <c r="E327" s="24" t="s">
        <v>15</v>
      </c>
      <c r="F327" s="24" t="s">
        <v>1119</v>
      </c>
      <c r="G327" s="1">
        <v>44180</v>
      </c>
      <c r="H327">
        <v>12</v>
      </c>
      <c r="I327" t="str">
        <f t="shared" si="5"/>
        <v>desembre</v>
      </c>
      <c r="J327">
        <v>980211198</v>
      </c>
      <c r="K327" s="1">
        <v>44180</v>
      </c>
      <c r="L327">
        <v>0</v>
      </c>
      <c r="M327">
        <v>5131</v>
      </c>
      <c r="N327">
        <v>205.7</v>
      </c>
      <c r="O327">
        <v>117.11</v>
      </c>
      <c r="P327">
        <v>1055446.7</v>
      </c>
      <c r="Q327">
        <v>88.59</v>
      </c>
      <c r="R327">
        <v>1055.4467</v>
      </c>
      <c r="S327">
        <v>600891.41</v>
      </c>
      <c r="T327">
        <v>600.89139999999998</v>
      </c>
      <c r="U327">
        <v>454555.29</v>
      </c>
      <c r="V327">
        <v>0.56932425862907154</v>
      </c>
      <c r="W327">
        <v>454.55529999999999</v>
      </c>
      <c r="X327">
        <v>2020</v>
      </c>
    </row>
    <row r="328" spans="1:24" x14ac:dyDescent="0.3">
      <c r="A328" s="24" t="s">
        <v>513</v>
      </c>
      <c r="B328" s="24" t="s">
        <v>21</v>
      </c>
      <c r="C328" s="24" t="s">
        <v>41</v>
      </c>
      <c r="D328" s="24" t="s">
        <v>80</v>
      </c>
      <c r="E328" s="24" t="s">
        <v>19</v>
      </c>
      <c r="F328" s="24" t="s">
        <v>1119</v>
      </c>
      <c r="G328" s="1">
        <v>44009</v>
      </c>
      <c r="H328">
        <v>6</v>
      </c>
      <c r="I328" t="str">
        <f t="shared" si="5"/>
        <v>juny</v>
      </c>
      <c r="J328">
        <v>545928943</v>
      </c>
      <c r="K328" s="1">
        <v>44053</v>
      </c>
      <c r="L328">
        <v>44</v>
      </c>
      <c r="M328">
        <v>1361</v>
      </c>
      <c r="N328">
        <v>668.27</v>
      </c>
      <c r="O328">
        <v>502.54</v>
      </c>
      <c r="P328">
        <v>909515.47</v>
      </c>
      <c r="Q328">
        <v>165.73</v>
      </c>
      <c r="R328">
        <v>909.51549999999997</v>
      </c>
      <c r="S328">
        <v>683956.94</v>
      </c>
      <c r="T328">
        <v>683.95690000000002</v>
      </c>
      <c r="U328">
        <v>225558.53</v>
      </c>
      <c r="V328">
        <v>0.75200143654510909</v>
      </c>
      <c r="W328">
        <v>225.55850000000001</v>
      </c>
      <c r="X328">
        <v>2020</v>
      </c>
    </row>
    <row r="329" spans="1:24" x14ac:dyDescent="0.3">
      <c r="A329" s="24" t="s">
        <v>514</v>
      </c>
      <c r="B329" s="24" t="s">
        <v>24</v>
      </c>
      <c r="C329" s="24" t="s">
        <v>206</v>
      </c>
      <c r="D329" s="24" t="s">
        <v>50</v>
      </c>
      <c r="E329" s="24" t="s">
        <v>19</v>
      </c>
      <c r="F329" s="24" t="s">
        <v>1119</v>
      </c>
      <c r="G329" s="1">
        <v>44140</v>
      </c>
      <c r="H329">
        <v>11</v>
      </c>
      <c r="I329" t="str">
        <f t="shared" si="5"/>
        <v>novembre</v>
      </c>
      <c r="J329">
        <v>918880879</v>
      </c>
      <c r="K329" s="1">
        <v>44178</v>
      </c>
      <c r="L329">
        <v>38</v>
      </c>
      <c r="M329">
        <v>6127</v>
      </c>
      <c r="N329">
        <v>154.06</v>
      </c>
      <c r="O329">
        <v>90.93</v>
      </c>
      <c r="P329">
        <v>943925.62</v>
      </c>
      <c r="Q329">
        <v>63.13</v>
      </c>
      <c r="R329">
        <v>943.92560000000003</v>
      </c>
      <c r="S329">
        <v>557128.11</v>
      </c>
      <c r="T329">
        <v>557.12810000000002</v>
      </c>
      <c r="U329">
        <v>386797.51</v>
      </c>
      <c r="V329">
        <v>0.59022458782292608</v>
      </c>
      <c r="W329">
        <v>386.79750000000001</v>
      </c>
      <c r="X329">
        <v>2020</v>
      </c>
    </row>
    <row r="330" spans="1:24" x14ac:dyDescent="0.3">
      <c r="A330" s="24" t="s">
        <v>515</v>
      </c>
      <c r="B330" s="24" t="s">
        <v>28</v>
      </c>
      <c r="C330" s="24" t="s">
        <v>108</v>
      </c>
      <c r="D330" s="24" t="s">
        <v>50</v>
      </c>
      <c r="E330" s="24" t="s">
        <v>15</v>
      </c>
      <c r="F330" s="24" t="s">
        <v>1118</v>
      </c>
      <c r="G330" s="1">
        <v>44760</v>
      </c>
      <c r="H330">
        <v>7</v>
      </c>
      <c r="I330" t="str">
        <f t="shared" si="5"/>
        <v>juliol</v>
      </c>
      <c r="J330">
        <v>267865836</v>
      </c>
      <c r="K330" s="1">
        <v>44772</v>
      </c>
      <c r="L330">
        <v>12</v>
      </c>
      <c r="M330">
        <v>6308</v>
      </c>
      <c r="N330">
        <v>154.06</v>
      </c>
      <c r="O330">
        <v>90.93</v>
      </c>
      <c r="P330">
        <v>971810.48</v>
      </c>
      <c r="Q330">
        <v>63.13</v>
      </c>
      <c r="R330">
        <v>971.81050000000005</v>
      </c>
      <c r="S330">
        <v>573586.43999999994</v>
      </c>
      <c r="T330">
        <v>573.58640000000003</v>
      </c>
      <c r="U330">
        <v>398224.04</v>
      </c>
      <c r="V330">
        <v>0.59022458782292619</v>
      </c>
      <c r="W330">
        <v>398.22399999999999</v>
      </c>
      <c r="X330">
        <v>2022</v>
      </c>
    </row>
    <row r="331" spans="1:24" x14ac:dyDescent="0.3">
      <c r="A331" s="24" t="s">
        <v>516</v>
      </c>
      <c r="B331" s="24" t="s">
        <v>12</v>
      </c>
      <c r="C331" s="24" t="s">
        <v>261</v>
      </c>
      <c r="D331" s="24" t="s">
        <v>42</v>
      </c>
      <c r="E331" s="24" t="s">
        <v>19</v>
      </c>
      <c r="F331" s="24" t="s">
        <v>1118</v>
      </c>
      <c r="G331" s="1">
        <v>44112</v>
      </c>
      <c r="H331">
        <v>10</v>
      </c>
      <c r="I331" t="str">
        <f t="shared" si="5"/>
        <v>octubre</v>
      </c>
      <c r="J331">
        <v>881995141</v>
      </c>
      <c r="K331" s="1">
        <v>44124</v>
      </c>
      <c r="L331">
        <v>12</v>
      </c>
      <c r="M331">
        <v>817</v>
      </c>
      <c r="N331">
        <v>651.21</v>
      </c>
      <c r="O331">
        <v>524.96</v>
      </c>
      <c r="P331">
        <v>532038.56999999995</v>
      </c>
      <c r="Q331">
        <v>126.25</v>
      </c>
      <c r="R331">
        <v>532.03859999999997</v>
      </c>
      <c r="S331">
        <v>428892.32</v>
      </c>
      <c r="T331">
        <v>428.89229999999998</v>
      </c>
      <c r="U331">
        <v>103146.25</v>
      </c>
      <c r="V331">
        <v>0.80613012699436426</v>
      </c>
      <c r="W331">
        <v>103.1463</v>
      </c>
      <c r="X331">
        <v>2020</v>
      </c>
    </row>
    <row r="332" spans="1:24" x14ac:dyDescent="0.3">
      <c r="A332" s="24" t="s">
        <v>517</v>
      </c>
      <c r="B332" s="24" t="s">
        <v>12</v>
      </c>
      <c r="C332" s="24" t="s">
        <v>375</v>
      </c>
      <c r="D332" s="24" t="s">
        <v>40</v>
      </c>
      <c r="E332" s="24" t="s">
        <v>19</v>
      </c>
      <c r="F332" s="24" t="s">
        <v>1117</v>
      </c>
      <c r="G332" s="1">
        <v>44244</v>
      </c>
      <c r="H332">
        <v>2</v>
      </c>
      <c r="I332" t="str">
        <f t="shared" si="5"/>
        <v>febrer</v>
      </c>
      <c r="J332">
        <v>620692622</v>
      </c>
      <c r="K332" s="1">
        <v>44261</v>
      </c>
      <c r="L332">
        <v>17</v>
      </c>
      <c r="M332">
        <v>5595</v>
      </c>
      <c r="N332">
        <v>81.73</v>
      </c>
      <c r="O332">
        <v>56.67</v>
      </c>
      <c r="P332">
        <v>457279.35</v>
      </c>
      <c r="Q332">
        <v>25.06</v>
      </c>
      <c r="R332">
        <v>457.27940000000001</v>
      </c>
      <c r="S332">
        <v>317068.65000000002</v>
      </c>
      <c r="T332">
        <v>317.06869999999998</v>
      </c>
      <c r="U332">
        <v>140210.70000000001</v>
      </c>
      <c r="V332">
        <v>0.69338064358252793</v>
      </c>
      <c r="W332">
        <v>140.2107</v>
      </c>
      <c r="X332">
        <v>2021</v>
      </c>
    </row>
    <row r="333" spans="1:24" x14ac:dyDescent="0.3">
      <c r="A333" s="24" t="s">
        <v>518</v>
      </c>
      <c r="B333" s="24" t="s">
        <v>60</v>
      </c>
      <c r="C333" s="24" t="s">
        <v>403</v>
      </c>
      <c r="D333" s="24" t="s">
        <v>18</v>
      </c>
      <c r="E333" s="24" t="s">
        <v>19</v>
      </c>
      <c r="F333" s="24" t="s">
        <v>1120</v>
      </c>
      <c r="G333" s="1">
        <v>44215</v>
      </c>
      <c r="H333">
        <v>1</v>
      </c>
      <c r="I333" t="str">
        <f t="shared" si="5"/>
        <v>gener</v>
      </c>
      <c r="J333">
        <v>563694608</v>
      </c>
      <c r="K333" s="1">
        <v>44238</v>
      </c>
      <c r="L333">
        <v>23</v>
      </c>
      <c r="M333">
        <v>8616</v>
      </c>
      <c r="N333">
        <v>421.89</v>
      </c>
      <c r="O333">
        <v>364.69</v>
      </c>
      <c r="P333">
        <v>3635004.24</v>
      </c>
      <c r="Q333">
        <v>57.2</v>
      </c>
      <c r="R333">
        <v>3635.0041999999999</v>
      </c>
      <c r="S333">
        <v>3142169.04</v>
      </c>
      <c r="T333">
        <v>3142.1689999999999</v>
      </c>
      <c r="U333">
        <v>492835.2</v>
      </c>
      <c r="V333">
        <v>0.86441963544999889</v>
      </c>
      <c r="W333">
        <v>492.83519999999999</v>
      </c>
      <c r="X333">
        <v>2021</v>
      </c>
    </row>
    <row r="334" spans="1:24" x14ac:dyDescent="0.3">
      <c r="A334" s="24" t="s">
        <v>519</v>
      </c>
      <c r="B334" s="24" t="s">
        <v>28</v>
      </c>
      <c r="C334" s="24" t="s">
        <v>29</v>
      </c>
      <c r="D334" s="24" t="s">
        <v>33</v>
      </c>
      <c r="E334" s="24" t="s">
        <v>19</v>
      </c>
      <c r="F334" s="24" t="s">
        <v>1118</v>
      </c>
      <c r="G334" s="1">
        <v>44799</v>
      </c>
      <c r="H334">
        <v>8</v>
      </c>
      <c r="I334" t="str">
        <f t="shared" si="5"/>
        <v>agost</v>
      </c>
      <c r="J334">
        <v>961049926</v>
      </c>
      <c r="K334" s="1">
        <v>44813</v>
      </c>
      <c r="L334">
        <v>14</v>
      </c>
      <c r="M334">
        <v>4885</v>
      </c>
      <c r="N334">
        <v>47.45</v>
      </c>
      <c r="O334">
        <v>31.79</v>
      </c>
      <c r="P334">
        <v>231793.25</v>
      </c>
      <c r="Q334">
        <v>15.66</v>
      </c>
      <c r="R334">
        <v>231.79329999999999</v>
      </c>
      <c r="S334">
        <v>155294.15</v>
      </c>
      <c r="T334">
        <v>155.29419999999999</v>
      </c>
      <c r="U334">
        <v>76499.100000000006</v>
      </c>
      <c r="V334">
        <v>0.66996838777660694</v>
      </c>
      <c r="W334">
        <v>76.499099999999999</v>
      </c>
      <c r="X334">
        <v>2022</v>
      </c>
    </row>
    <row r="335" spans="1:24" x14ac:dyDescent="0.3">
      <c r="A335" s="24" t="s">
        <v>520</v>
      </c>
      <c r="B335" s="24" t="s">
        <v>21</v>
      </c>
      <c r="C335" s="24" t="s">
        <v>115</v>
      </c>
      <c r="D335" s="24" t="s">
        <v>42</v>
      </c>
      <c r="E335" s="24" t="s">
        <v>19</v>
      </c>
      <c r="F335" s="24" t="s">
        <v>1119</v>
      </c>
      <c r="G335" s="1">
        <v>44828</v>
      </c>
      <c r="H335">
        <v>9</v>
      </c>
      <c r="I335" t="str">
        <f t="shared" si="5"/>
        <v>setembre</v>
      </c>
      <c r="J335">
        <v>783119904</v>
      </c>
      <c r="K335" s="1">
        <v>44864</v>
      </c>
      <c r="L335">
        <v>36</v>
      </c>
      <c r="M335">
        <v>1437</v>
      </c>
      <c r="N335">
        <v>651.21</v>
      </c>
      <c r="O335">
        <v>524.96</v>
      </c>
      <c r="P335">
        <v>935788.77</v>
      </c>
      <c r="Q335">
        <v>126.25</v>
      </c>
      <c r="R335">
        <v>935.78880000000004</v>
      </c>
      <c r="S335">
        <v>754367.52</v>
      </c>
      <c r="T335">
        <v>754.36749999999995</v>
      </c>
      <c r="U335">
        <v>181421.25</v>
      </c>
      <c r="V335">
        <v>0.80613012699436437</v>
      </c>
      <c r="W335">
        <v>181.4212</v>
      </c>
      <c r="X335">
        <v>2022</v>
      </c>
    </row>
    <row r="336" spans="1:24" x14ac:dyDescent="0.3">
      <c r="A336" s="24" t="s">
        <v>521</v>
      </c>
      <c r="B336" s="24" t="s">
        <v>28</v>
      </c>
      <c r="C336" s="24" t="s">
        <v>522</v>
      </c>
      <c r="D336" s="24" t="s">
        <v>40</v>
      </c>
      <c r="E336" s="24" t="s">
        <v>19</v>
      </c>
      <c r="F336" s="24" t="s">
        <v>1118</v>
      </c>
      <c r="G336" s="1">
        <v>44847</v>
      </c>
      <c r="H336">
        <v>10</v>
      </c>
      <c r="I336" t="str">
        <f t="shared" si="5"/>
        <v>octubre</v>
      </c>
      <c r="J336">
        <v>870578372</v>
      </c>
      <c r="K336" s="1">
        <v>44871</v>
      </c>
      <c r="L336">
        <v>24</v>
      </c>
      <c r="M336">
        <v>2341</v>
      </c>
      <c r="N336">
        <v>81.73</v>
      </c>
      <c r="O336">
        <v>56.67</v>
      </c>
      <c r="P336">
        <v>191329.93</v>
      </c>
      <c r="Q336">
        <v>25.06</v>
      </c>
      <c r="R336">
        <v>191.32990000000001</v>
      </c>
      <c r="S336">
        <v>132664.47</v>
      </c>
      <c r="T336">
        <v>132.6645</v>
      </c>
      <c r="U336">
        <v>58665.46</v>
      </c>
      <c r="V336">
        <v>0.69338064358252771</v>
      </c>
      <c r="W336">
        <v>58.665500000000002</v>
      </c>
      <c r="X336">
        <v>2022</v>
      </c>
    </row>
    <row r="337" spans="1:24" x14ac:dyDescent="0.3">
      <c r="A337" s="24" t="s">
        <v>523</v>
      </c>
      <c r="B337" s="24" t="s">
        <v>24</v>
      </c>
      <c r="C337" s="24" t="s">
        <v>89</v>
      </c>
      <c r="D337" s="24" t="s">
        <v>14</v>
      </c>
      <c r="E337" s="24" t="s">
        <v>15</v>
      </c>
      <c r="F337" s="24" t="s">
        <v>1120</v>
      </c>
      <c r="G337" s="1">
        <v>44503</v>
      </c>
      <c r="H337">
        <v>11</v>
      </c>
      <c r="I337" t="str">
        <f t="shared" si="5"/>
        <v>novembre</v>
      </c>
      <c r="J337">
        <v>784411656</v>
      </c>
      <c r="K337" s="1">
        <v>44529</v>
      </c>
      <c r="L337">
        <v>26</v>
      </c>
      <c r="M337">
        <v>3695</v>
      </c>
      <c r="N337">
        <v>152.58000000000001</v>
      </c>
      <c r="O337">
        <v>97.44</v>
      </c>
      <c r="P337">
        <v>563783.1</v>
      </c>
      <c r="Q337">
        <v>55.14</v>
      </c>
      <c r="R337">
        <v>563.78309999999999</v>
      </c>
      <c r="S337">
        <v>360040.8</v>
      </c>
      <c r="T337">
        <v>360.04079999999999</v>
      </c>
      <c r="U337">
        <v>203742.3</v>
      </c>
      <c r="V337">
        <v>0.63861580810066831</v>
      </c>
      <c r="W337">
        <v>203.7423</v>
      </c>
      <c r="X337">
        <v>2021</v>
      </c>
    </row>
    <row r="338" spans="1:24" x14ac:dyDescent="0.3">
      <c r="A338" s="24" t="s">
        <v>524</v>
      </c>
      <c r="B338" s="24" t="s">
        <v>24</v>
      </c>
      <c r="C338" s="24" t="s">
        <v>427</v>
      </c>
      <c r="D338" s="24" t="s">
        <v>38</v>
      </c>
      <c r="E338" s="24" t="s">
        <v>15</v>
      </c>
      <c r="F338" s="24" t="s">
        <v>1117</v>
      </c>
      <c r="G338" s="1">
        <v>44142</v>
      </c>
      <c r="H338">
        <v>11</v>
      </c>
      <c r="I338" t="str">
        <f t="shared" si="5"/>
        <v>novembre</v>
      </c>
      <c r="J338">
        <v>936710488</v>
      </c>
      <c r="K338" s="1">
        <v>44173</v>
      </c>
      <c r="L338">
        <v>31</v>
      </c>
      <c r="M338">
        <v>2304</v>
      </c>
      <c r="N338">
        <v>437.2</v>
      </c>
      <c r="O338">
        <v>263.33</v>
      </c>
      <c r="P338">
        <v>1007308.8</v>
      </c>
      <c r="Q338">
        <v>173.87</v>
      </c>
      <c r="R338">
        <v>1007.3088</v>
      </c>
      <c r="S338">
        <v>606712.31999999995</v>
      </c>
      <c r="T338">
        <v>606.71230000000003</v>
      </c>
      <c r="U338">
        <v>400596.47999999998</v>
      </c>
      <c r="V338">
        <v>0.60231015553522416</v>
      </c>
      <c r="W338">
        <v>400.59649999999999</v>
      </c>
      <c r="X338">
        <v>2020</v>
      </c>
    </row>
    <row r="339" spans="1:24" x14ac:dyDescent="0.3">
      <c r="A339" s="24" t="s">
        <v>525</v>
      </c>
      <c r="B339" s="24" t="s">
        <v>60</v>
      </c>
      <c r="C339" s="24" t="s">
        <v>224</v>
      </c>
      <c r="D339" s="24" t="s">
        <v>14</v>
      </c>
      <c r="E339" s="24" t="s">
        <v>19</v>
      </c>
      <c r="F339" s="24" t="s">
        <v>1120</v>
      </c>
      <c r="G339" s="1">
        <v>44675</v>
      </c>
      <c r="H339">
        <v>4</v>
      </c>
      <c r="I339" t="str">
        <f t="shared" si="5"/>
        <v>abril</v>
      </c>
      <c r="J339">
        <v>648711192</v>
      </c>
      <c r="K339" s="1">
        <v>44697</v>
      </c>
      <c r="L339">
        <v>22</v>
      </c>
      <c r="M339">
        <v>6912</v>
      </c>
      <c r="N339">
        <v>152.58000000000001</v>
      </c>
      <c r="O339">
        <v>97.44</v>
      </c>
      <c r="P339">
        <v>1054632.96</v>
      </c>
      <c r="Q339">
        <v>55.14</v>
      </c>
      <c r="R339">
        <v>1054.633</v>
      </c>
      <c r="S339">
        <v>673505.28000000003</v>
      </c>
      <c r="T339">
        <v>673.50530000000003</v>
      </c>
      <c r="U339">
        <v>381127.67999999999</v>
      </c>
      <c r="V339">
        <v>0.63861580810066854</v>
      </c>
      <c r="W339">
        <v>381.1277</v>
      </c>
      <c r="X339">
        <v>2022</v>
      </c>
    </row>
    <row r="340" spans="1:24" x14ac:dyDescent="0.3">
      <c r="A340" s="24" t="s">
        <v>526</v>
      </c>
      <c r="B340" s="24" t="s">
        <v>12</v>
      </c>
      <c r="C340" s="24" t="s">
        <v>201</v>
      </c>
      <c r="D340" s="24" t="s">
        <v>80</v>
      </c>
      <c r="E340" s="24" t="s">
        <v>19</v>
      </c>
      <c r="F340" s="24" t="s">
        <v>1117</v>
      </c>
      <c r="G340" s="1">
        <v>43862</v>
      </c>
      <c r="H340">
        <v>2</v>
      </c>
      <c r="I340" t="str">
        <f t="shared" si="5"/>
        <v>febrer</v>
      </c>
      <c r="J340">
        <v>934157025</v>
      </c>
      <c r="K340" s="1">
        <v>43864</v>
      </c>
      <c r="L340">
        <v>2</v>
      </c>
      <c r="M340">
        <v>6678</v>
      </c>
      <c r="N340">
        <v>668.27</v>
      </c>
      <c r="O340">
        <v>502.54</v>
      </c>
      <c r="P340">
        <v>4462707.0599999996</v>
      </c>
      <c r="Q340">
        <v>165.73</v>
      </c>
      <c r="R340">
        <v>4462.7070999999996</v>
      </c>
      <c r="S340">
        <v>3355962.12</v>
      </c>
      <c r="T340">
        <v>3355.9621000000002</v>
      </c>
      <c r="U340">
        <v>1106744.94</v>
      </c>
      <c r="V340">
        <v>0.75200143654510909</v>
      </c>
      <c r="W340">
        <v>1106.7448999999999</v>
      </c>
      <c r="X340">
        <v>2020</v>
      </c>
    </row>
    <row r="341" spans="1:24" x14ac:dyDescent="0.3">
      <c r="A341" s="24" t="s">
        <v>527</v>
      </c>
      <c r="B341" s="24" t="s">
        <v>44</v>
      </c>
      <c r="C341" s="24" t="s">
        <v>45</v>
      </c>
      <c r="D341" s="24" t="s">
        <v>70</v>
      </c>
      <c r="E341" s="24" t="s">
        <v>19</v>
      </c>
      <c r="F341" s="24" t="s">
        <v>1117</v>
      </c>
      <c r="G341" s="1">
        <v>44692</v>
      </c>
      <c r="H341">
        <v>5</v>
      </c>
      <c r="I341" t="str">
        <f t="shared" si="5"/>
        <v>maig</v>
      </c>
      <c r="J341">
        <v>805596816</v>
      </c>
      <c r="K341" s="1">
        <v>44704</v>
      </c>
      <c r="L341">
        <v>12</v>
      </c>
      <c r="M341">
        <v>2855</v>
      </c>
      <c r="N341">
        <v>109.28</v>
      </c>
      <c r="O341">
        <v>35.840000000000003</v>
      </c>
      <c r="P341">
        <v>311994.40000000002</v>
      </c>
      <c r="Q341">
        <v>73.44</v>
      </c>
      <c r="R341">
        <v>311.99439999999998</v>
      </c>
      <c r="S341">
        <v>102323.2</v>
      </c>
      <c r="T341">
        <v>102.3232</v>
      </c>
      <c r="U341">
        <v>209671.2</v>
      </c>
      <c r="V341">
        <v>0.32796486090775989</v>
      </c>
      <c r="W341">
        <v>209.6712</v>
      </c>
      <c r="X341">
        <v>2022</v>
      </c>
    </row>
    <row r="342" spans="1:24" x14ac:dyDescent="0.3">
      <c r="A342" s="24" t="s">
        <v>528</v>
      </c>
      <c r="B342" s="24" t="s">
        <v>60</v>
      </c>
      <c r="C342" s="24" t="s">
        <v>224</v>
      </c>
      <c r="D342" s="24" t="s">
        <v>40</v>
      </c>
      <c r="E342" s="24" t="s">
        <v>15</v>
      </c>
      <c r="F342" s="24" t="s">
        <v>1119</v>
      </c>
      <c r="G342" s="1">
        <v>44675</v>
      </c>
      <c r="H342">
        <v>4</v>
      </c>
      <c r="I342" t="str">
        <f t="shared" si="5"/>
        <v>abril</v>
      </c>
      <c r="J342">
        <v>208216083</v>
      </c>
      <c r="K342" s="1">
        <v>44694</v>
      </c>
      <c r="L342">
        <v>19</v>
      </c>
      <c r="M342">
        <v>4621</v>
      </c>
      <c r="N342">
        <v>81.73</v>
      </c>
      <c r="O342">
        <v>56.67</v>
      </c>
      <c r="P342">
        <v>377674.33</v>
      </c>
      <c r="Q342">
        <v>25.06</v>
      </c>
      <c r="R342">
        <v>377.67430000000002</v>
      </c>
      <c r="S342">
        <v>261872.07</v>
      </c>
      <c r="T342">
        <v>261.87209999999999</v>
      </c>
      <c r="U342">
        <v>115802.26</v>
      </c>
      <c r="V342">
        <v>0.69338064358252782</v>
      </c>
      <c r="W342">
        <v>115.8023</v>
      </c>
      <c r="X342">
        <v>2022</v>
      </c>
    </row>
    <row r="343" spans="1:24" x14ac:dyDescent="0.3">
      <c r="A343" s="24" t="s">
        <v>529</v>
      </c>
      <c r="B343" s="24" t="s">
        <v>12</v>
      </c>
      <c r="C343" s="24" t="s">
        <v>314</v>
      </c>
      <c r="D343" s="24" t="s">
        <v>23</v>
      </c>
      <c r="E343" s="24" t="s">
        <v>15</v>
      </c>
      <c r="F343" s="24" t="s">
        <v>1117</v>
      </c>
      <c r="G343" s="1">
        <v>44280</v>
      </c>
      <c r="H343">
        <v>3</v>
      </c>
      <c r="I343" t="str">
        <f t="shared" si="5"/>
        <v>març</v>
      </c>
      <c r="J343">
        <v>366055715</v>
      </c>
      <c r="K343" s="1">
        <v>44291</v>
      </c>
      <c r="L343">
        <v>11</v>
      </c>
      <c r="M343">
        <v>2875</v>
      </c>
      <c r="N343">
        <v>205.7</v>
      </c>
      <c r="O343">
        <v>117.11</v>
      </c>
      <c r="P343">
        <v>591387.5</v>
      </c>
      <c r="Q343">
        <v>88.59</v>
      </c>
      <c r="R343">
        <v>591.38750000000005</v>
      </c>
      <c r="S343">
        <v>336691.25</v>
      </c>
      <c r="T343">
        <v>336.69130000000001</v>
      </c>
      <c r="U343">
        <v>254696.25</v>
      </c>
      <c r="V343">
        <v>0.56932425862907143</v>
      </c>
      <c r="W343">
        <v>254.6962</v>
      </c>
      <c r="X343">
        <v>2021</v>
      </c>
    </row>
    <row r="344" spans="1:24" x14ac:dyDescent="0.3">
      <c r="A344" s="24" t="s">
        <v>530</v>
      </c>
      <c r="B344" s="24" t="s">
        <v>24</v>
      </c>
      <c r="C344" s="24" t="s">
        <v>291</v>
      </c>
      <c r="D344" s="24" t="s">
        <v>18</v>
      </c>
      <c r="E344" s="24" t="s">
        <v>19</v>
      </c>
      <c r="F344" s="24" t="s">
        <v>1119</v>
      </c>
      <c r="G344" s="1">
        <v>44350</v>
      </c>
      <c r="H344">
        <v>6</v>
      </c>
      <c r="I344" t="str">
        <f t="shared" si="5"/>
        <v>juny</v>
      </c>
      <c r="J344">
        <v>463209617</v>
      </c>
      <c r="K344" s="1">
        <v>44374</v>
      </c>
      <c r="L344">
        <v>24</v>
      </c>
      <c r="M344">
        <v>2874</v>
      </c>
      <c r="N344">
        <v>421.89</v>
      </c>
      <c r="O344">
        <v>364.69</v>
      </c>
      <c r="P344">
        <v>1212511.8600000001</v>
      </c>
      <c r="Q344">
        <v>57.2</v>
      </c>
      <c r="R344">
        <v>1212.5119</v>
      </c>
      <c r="S344">
        <v>1048119.06</v>
      </c>
      <c r="T344">
        <v>1048.1190999999999</v>
      </c>
      <c r="U344">
        <v>164392.79999999999</v>
      </c>
      <c r="V344">
        <v>0.86441963544999889</v>
      </c>
      <c r="W344">
        <v>164.39279999999999</v>
      </c>
      <c r="X344">
        <v>2021</v>
      </c>
    </row>
    <row r="345" spans="1:24" x14ac:dyDescent="0.3">
      <c r="A345" s="24" t="s">
        <v>531</v>
      </c>
      <c r="B345" s="24" t="s">
        <v>12</v>
      </c>
      <c r="C345" s="24" t="s">
        <v>532</v>
      </c>
      <c r="D345" s="24" t="s">
        <v>38</v>
      </c>
      <c r="E345" s="24" t="s">
        <v>19</v>
      </c>
      <c r="F345" s="24" t="s">
        <v>1120</v>
      </c>
      <c r="G345" s="1">
        <v>44433</v>
      </c>
      <c r="H345">
        <v>8</v>
      </c>
      <c r="I345" t="str">
        <f t="shared" si="5"/>
        <v>agost</v>
      </c>
      <c r="J345">
        <v>313789117</v>
      </c>
      <c r="K345" s="1">
        <v>44446</v>
      </c>
      <c r="L345">
        <v>13</v>
      </c>
      <c r="M345">
        <v>6028</v>
      </c>
      <c r="N345">
        <v>437.2</v>
      </c>
      <c r="O345">
        <v>263.33</v>
      </c>
      <c r="P345">
        <v>2635441.6</v>
      </c>
      <c r="Q345">
        <v>173.87</v>
      </c>
      <c r="R345">
        <v>2635.4416000000001</v>
      </c>
      <c r="S345">
        <v>1587353.24</v>
      </c>
      <c r="T345">
        <v>1587.3532</v>
      </c>
      <c r="U345">
        <v>1048088.36</v>
      </c>
      <c r="V345">
        <v>0.60231015553522405</v>
      </c>
      <c r="W345">
        <v>1048.0884000000001</v>
      </c>
      <c r="X345">
        <v>2021</v>
      </c>
    </row>
    <row r="346" spans="1:24" x14ac:dyDescent="0.3">
      <c r="A346" s="24" t="s">
        <v>533</v>
      </c>
      <c r="B346" s="24" t="s">
        <v>60</v>
      </c>
      <c r="C346" s="24" t="s">
        <v>133</v>
      </c>
      <c r="D346" s="24" t="s">
        <v>23</v>
      </c>
      <c r="E346" s="24" t="s">
        <v>15</v>
      </c>
      <c r="F346" s="24" t="s">
        <v>1117</v>
      </c>
      <c r="G346" s="1">
        <v>44748</v>
      </c>
      <c r="H346">
        <v>7</v>
      </c>
      <c r="I346" t="str">
        <f t="shared" si="5"/>
        <v>juliol</v>
      </c>
      <c r="J346">
        <v>702218043</v>
      </c>
      <c r="K346" s="1">
        <v>44771</v>
      </c>
      <c r="L346">
        <v>23</v>
      </c>
      <c r="M346">
        <v>779</v>
      </c>
      <c r="N346">
        <v>205.7</v>
      </c>
      <c r="O346">
        <v>117.11</v>
      </c>
      <c r="P346">
        <v>160240.29999999999</v>
      </c>
      <c r="Q346">
        <v>88.59</v>
      </c>
      <c r="R346">
        <v>160.24029999999999</v>
      </c>
      <c r="S346">
        <v>91228.69</v>
      </c>
      <c r="T346">
        <v>91.228700000000003</v>
      </c>
      <c r="U346">
        <v>69011.61</v>
      </c>
      <c r="V346">
        <v>0.56932425862907154</v>
      </c>
      <c r="W346">
        <v>69.011600000000001</v>
      </c>
      <c r="X346">
        <v>2022</v>
      </c>
    </row>
    <row r="347" spans="1:24" x14ac:dyDescent="0.3">
      <c r="A347" s="24" t="s">
        <v>534</v>
      </c>
      <c r="B347" s="24" t="s">
        <v>21</v>
      </c>
      <c r="C347" s="24" t="s">
        <v>309</v>
      </c>
      <c r="D347" s="24" t="s">
        <v>18</v>
      </c>
      <c r="E347" s="24" t="s">
        <v>19</v>
      </c>
      <c r="F347" s="24" t="s">
        <v>1118</v>
      </c>
      <c r="G347" s="1">
        <v>44618</v>
      </c>
      <c r="H347">
        <v>2</v>
      </c>
      <c r="I347" t="str">
        <f t="shared" si="5"/>
        <v>febrer</v>
      </c>
      <c r="J347">
        <v>233232724</v>
      </c>
      <c r="K347" s="1">
        <v>44628</v>
      </c>
      <c r="L347">
        <v>10</v>
      </c>
      <c r="M347">
        <v>7601</v>
      </c>
      <c r="N347">
        <v>421.89</v>
      </c>
      <c r="O347">
        <v>364.69</v>
      </c>
      <c r="P347">
        <v>3206785.89</v>
      </c>
      <c r="Q347">
        <v>57.2</v>
      </c>
      <c r="R347">
        <v>3206.7858999999999</v>
      </c>
      <c r="S347">
        <v>2772008.69</v>
      </c>
      <c r="T347">
        <v>2772.0086999999999</v>
      </c>
      <c r="U347">
        <v>434777.2</v>
      </c>
      <c r="V347">
        <v>0.86441963544999889</v>
      </c>
      <c r="W347">
        <v>434.77719999999999</v>
      </c>
      <c r="X347">
        <v>2022</v>
      </c>
    </row>
    <row r="348" spans="1:24" x14ac:dyDescent="0.3">
      <c r="A348" s="24" t="s">
        <v>535</v>
      </c>
      <c r="B348" s="24" t="s">
        <v>28</v>
      </c>
      <c r="C348" s="24" t="s">
        <v>29</v>
      </c>
      <c r="D348" s="24" t="s">
        <v>30</v>
      </c>
      <c r="E348" s="24" t="s">
        <v>15</v>
      </c>
      <c r="F348" s="24" t="s">
        <v>1119</v>
      </c>
      <c r="G348" s="1">
        <v>44032</v>
      </c>
      <c r="H348">
        <v>7</v>
      </c>
      <c r="I348" t="str">
        <f t="shared" si="5"/>
        <v>juliol</v>
      </c>
      <c r="J348">
        <v>281881988</v>
      </c>
      <c r="K348" s="1">
        <v>44054</v>
      </c>
      <c r="L348">
        <v>22</v>
      </c>
      <c r="M348">
        <v>3999</v>
      </c>
      <c r="N348">
        <v>255.28</v>
      </c>
      <c r="O348">
        <v>159.41999999999999</v>
      </c>
      <c r="P348">
        <v>1020864.72</v>
      </c>
      <c r="Q348">
        <v>95.86</v>
      </c>
      <c r="R348">
        <v>1020.8647</v>
      </c>
      <c r="S348">
        <v>637520.57999999996</v>
      </c>
      <c r="T348">
        <v>637.52059999999994</v>
      </c>
      <c r="U348">
        <v>383344.14</v>
      </c>
      <c r="V348">
        <v>0.62449075524913822</v>
      </c>
      <c r="W348">
        <v>383.34410000000003</v>
      </c>
      <c r="X348">
        <v>2020</v>
      </c>
    </row>
    <row r="349" spans="1:24" x14ac:dyDescent="0.3">
      <c r="A349" s="24" t="s">
        <v>536</v>
      </c>
      <c r="B349" s="24" t="s">
        <v>24</v>
      </c>
      <c r="C349" s="24" t="s">
        <v>58</v>
      </c>
      <c r="D349" s="24" t="s">
        <v>14</v>
      </c>
      <c r="E349" s="24" t="s">
        <v>19</v>
      </c>
      <c r="F349" s="24" t="s">
        <v>1120</v>
      </c>
      <c r="G349" s="1">
        <v>44171</v>
      </c>
      <c r="H349">
        <v>12</v>
      </c>
      <c r="I349" t="str">
        <f t="shared" si="5"/>
        <v>desembre</v>
      </c>
      <c r="J349">
        <v>943527162</v>
      </c>
      <c r="K349" s="1">
        <v>44187</v>
      </c>
      <c r="L349">
        <v>16</v>
      </c>
      <c r="M349">
        <v>9509</v>
      </c>
      <c r="N349">
        <v>152.58000000000001</v>
      </c>
      <c r="O349">
        <v>97.44</v>
      </c>
      <c r="P349">
        <v>1450883.22</v>
      </c>
      <c r="Q349">
        <v>55.14</v>
      </c>
      <c r="R349">
        <v>1450.8832</v>
      </c>
      <c r="S349">
        <v>926556.96</v>
      </c>
      <c r="T349">
        <v>926.55700000000002</v>
      </c>
      <c r="U349">
        <v>524326.26</v>
      </c>
      <c r="V349">
        <v>0.63861580810066843</v>
      </c>
      <c r="W349">
        <v>524.32629999999995</v>
      </c>
      <c r="X349">
        <v>2020</v>
      </c>
    </row>
    <row r="350" spans="1:24" x14ac:dyDescent="0.3">
      <c r="A350" s="24" t="s">
        <v>537</v>
      </c>
      <c r="B350" s="24" t="s">
        <v>12</v>
      </c>
      <c r="C350" s="24" t="s">
        <v>364</v>
      </c>
      <c r="D350" s="24" t="s">
        <v>18</v>
      </c>
      <c r="E350" s="24" t="s">
        <v>15</v>
      </c>
      <c r="F350" s="24" t="s">
        <v>1120</v>
      </c>
      <c r="G350" s="1">
        <v>44797</v>
      </c>
      <c r="H350">
        <v>8</v>
      </c>
      <c r="I350" t="str">
        <f t="shared" si="5"/>
        <v>agost</v>
      </c>
      <c r="J350">
        <v>583842074</v>
      </c>
      <c r="K350" s="1">
        <v>44838</v>
      </c>
      <c r="L350">
        <v>41</v>
      </c>
      <c r="M350">
        <v>699</v>
      </c>
      <c r="N350">
        <v>421.89</v>
      </c>
      <c r="O350">
        <v>364.69</v>
      </c>
      <c r="P350">
        <v>294901.11</v>
      </c>
      <c r="Q350">
        <v>57.2</v>
      </c>
      <c r="R350">
        <v>294.90109999999999</v>
      </c>
      <c r="S350">
        <v>254918.31</v>
      </c>
      <c r="T350">
        <v>254.91829999999999</v>
      </c>
      <c r="U350">
        <v>39982.800000000003</v>
      </c>
      <c r="V350">
        <v>0.86441963544999889</v>
      </c>
      <c r="W350">
        <v>39.982799999999997</v>
      </c>
      <c r="X350">
        <v>2022</v>
      </c>
    </row>
    <row r="351" spans="1:24" x14ac:dyDescent="0.3">
      <c r="A351" s="24" t="s">
        <v>538</v>
      </c>
      <c r="B351" s="24" t="s">
        <v>24</v>
      </c>
      <c r="C351" s="24" t="s">
        <v>397</v>
      </c>
      <c r="D351" s="24" t="s">
        <v>30</v>
      </c>
      <c r="E351" s="24" t="s">
        <v>19</v>
      </c>
      <c r="F351" s="24" t="s">
        <v>1118</v>
      </c>
      <c r="G351" s="1">
        <v>44776</v>
      </c>
      <c r="H351">
        <v>8</v>
      </c>
      <c r="I351" t="str">
        <f t="shared" si="5"/>
        <v>agost</v>
      </c>
      <c r="J351">
        <v>788813054</v>
      </c>
      <c r="K351" s="1">
        <v>44782</v>
      </c>
      <c r="L351">
        <v>6</v>
      </c>
      <c r="M351">
        <v>6167</v>
      </c>
      <c r="N351">
        <v>255.28</v>
      </c>
      <c r="O351">
        <v>159.41999999999999</v>
      </c>
      <c r="P351">
        <v>1574311.76</v>
      </c>
      <c r="Q351">
        <v>95.86</v>
      </c>
      <c r="R351">
        <v>1574.3117999999999</v>
      </c>
      <c r="S351">
        <v>983143.14</v>
      </c>
      <c r="T351">
        <v>983.1431</v>
      </c>
      <c r="U351">
        <v>591168.62</v>
      </c>
      <c r="V351">
        <v>0.62449075524913811</v>
      </c>
      <c r="W351">
        <v>591.16859999999997</v>
      </c>
      <c r="X351">
        <v>2022</v>
      </c>
    </row>
    <row r="352" spans="1:24" x14ac:dyDescent="0.3">
      <c r="A352" s="24" t="s">
        <v>539</v>
      </c>
      <c r="B352" s="24" t="s">
        <v>60</v>
      </c>
      <c r="C352" s="24" t="s">
        <v>262</v>
      </c>
      <c r="D352" s="24" t="s">
        <v>40</v>
      </c>
      <c r="E352" s="24" t="s">
        <v>19</v>
      </c>
      <c r="F352" s="24" t="s">
        <v>1117</v>
      </c>
      <c r="G352" s="1">
        <v>44685</v>
      </c>
      <c r="H352">
        <v>5</v>
      </c>
      <c r="I352" t="str">
        <f t="shared" si="5"/>
        <v>maig</v>
      </c>
      <c r="J352">
        <v>514738929</v>
      </c>
      <c r="K352" s="1">
        <v>44697</v>
      </c>
      <c r="L352">
        <v>12</v>
      </c>
      <c r="M352">
        <v>1543</v>
      </c>
      <c r="N352">
        <v>81.73</v>
      </c>
      <c r="O352">
        <v>56.67</v>
      </c>
      <c r="P352">
        <v>126109.39</v>
      </c>
      <c r="Q352">
        <v>25.06</v>
      </c>
      <c r="R352">
        <v>126.10939999999999</v>
      </c>
      <c r="S352">
        <v>87441.81</v>
      </c>
      <c r="T352">
        <v>87.441800000000001</v>
      </c>
      <c r="U352">
        <v>38667.58</v>
      </c>
      <c r="V352">
        <v>0.69338064358252782</v>
      </c>
      <c r="W352">
        <v>38.6676</v>
      </c>
      <c r="X352">
        <v>2022</v>
      </c>
    </row>
    <row r="353" spans="1:24" x14ac:dyDescent="0.3">
      <c r="A353" s="24" t="s">
        <v>540</v>
      </c>
      <c r="B353" s="24" t="s">
        <v>12</v>
      </c>
      <c r="C353" s="24" t="s">
        <v>165</v>
      </c>
      <c r="D353" s="24" t="s">
        <v>26</v>
      </c>
      <c r="E353" s="24" t="s">
        <v>15</v>
      </c>
      <c r="F353" s="24" t="s">
        <v>1120</v>
      </c>
      <c r="G353" s="1">
        <v>44203</v>
      </c>
      <c r="H353">
        <v>1</v>
      </c>
      <c r="I353" t="str">
        <f t="shared" si="5"/>
        <v>gener</v>
      </c>
      <c r="J353">
        <v>138231027</v>
      </c>
      <c r="K353" s="1">
        <v>44224</v>
      </c>
      <c r="L353">
        <v>21</v>
      </c>
      <c r="M353">
        <v>4487</v>
      </c>
      <c r="N353">
        <v>9.33</v>
      </c>
      <c r="O353">
        <v>6.92</v>
      </c>
      <c r="P353">
        <v>41863.71</v>
      </c>
      <c r="Q353">
        <v>2.41</v>
      </c>
      <c r="R353">
        <v>41.863700000000001</v>
      </c>
      <c r="S353">
        <v>31050.04</v>
      </c>
      <c r="T353">
        <v>31.05</v>
      </c>
      <c r="U353">
        <v>10813.67</v>
      </c>
      <c r="V353">
        <v>0.74169346195069674</v>
      </c>
      <c r="W353">
        <v>10.813700000000001</v>
      </c>
      <c r="X353">
        <v>2021</v>
      </c>
    </row>
    <row r="354" spans="1:24" x14ac:dyDescent="0.3">
      <c r="A354" s="24" t="s">
        <v>541</v>
      </c>
      <c r="B354" s="24" t="s">
        <v>28</v>
      </c>
      <c r="C354" s="24" t="s">
        <v>238</v>
      </c>
      <c r="D354" s="24" t="s">
        <v>23</v>
      </c>
      <c r="E354" s="24" t="s">
        <v>19</v>
      </c>
      <c r="F354" s="24" t="s">
        <v>1117</v>
      </c>
      <c r="G354" s="1">
        <v>44725</v>
      </c>
      <c r="H354">
        <v>6</v>
      </c>
      <c r="I354" t="str">
        <f t="shared" si="5"/>
        <v>juny</v>
      </c>
      <c r="J354">
        <v>106213176</v>
      </c>
      <c r="K354" s="1">
        <v>44757</v>
      </c>
      <c r="L354">
        <v>32</v>
      </c>
      <c r="M354">
        <v>9694</v>
      </c>
      <c r="N354">
        <v>205.7</v>
      </c>
      <c r="O354">
        <v>117.11</v>
      </c>
      <c r="P354">
        <v>1994055.8</v>
      </c>
      <c r="Q354">
        <v>88.59</v>
      </c>
      <c r="R354">
        <v>1994.0558000000001</v>
      </c>
      <c r="S354">
        <v>1135264.3400000001</v>
      </c>
      <c r="T354">
        <v>1135.2643</v>
      </c>
      <c r="U354">
        <v>858791.46</v>
      </c>
      <c r="V354">
        <v>0.56932425862907154</v>
      </c>
      <c r="W354">
        <v>858.79150000000004</v>
      </c>
      <c r="X354">
        <v>2022</v>
      </c>
    </row>
    <row r="355" spans="1:24" x14ac:dyDescent="0.3">
      <c r="A355" s="24" t="s">
        <v>542</v>
      </c>
      <c r="B355" s="24" t="s">
        <v>60</v>
      </c>
      <c r="C355" s="24" t="s">
        <v>69</v>
      </c>
      <c r="D355" s="24" t="s">
        <v>14</v>
      </c>
      <c r="E355" s="24" t="s">
        <v>15</v>
      </c>
      <c r="F355" s="24" t="s">
        <v>1120</v>
      </c>
      <c r="G355" s="1">
        <v>44657</v>
      </c>
      <c r="H355">
        <v>4</v>
      </c>
      <c r="I355" t="str">
        <f t="shared" si="5"/>
        <v>abril</v>
      </c>
      <c r="J355">
        <v>485921704</v>
      </c>
      <c r="K355" s="1">
        <v>44666</v>
      </c>
      <c r="L355">
        <v>9</v>
      </c>
      <c r="M355">
        <v>3885</v>
      </c>
      <c r="N355">
        <v>152.58000000000001</v>
      </c>
      <c r="O355">
        <v>97.44</v>
      </c>
      <c r="P355">
        <v>592773.30000000005</v>
      </c>
      <c r="Q355">
        <v>55.14</v>
      </c>
      <c r="R355">
        <v>592.77329999999995</v>
      </c>
      <c r="S355">
        <v>378554.4</v>
      </c>
      <c r="T355">
        <v>378.55439999999999</v>
      </c>
      <c r="U355">
        <v>214218.9</v>
      </c>
      <c r="V355">
        <v>0.63861580810066843</v>
      </c>
      <c r="W355">
        <v>214.21889999999999</v>
      </c>
      <c r="X355">
        <v>2022</v>
      </c>
    </row>
    <row r="356" spans="1:24" x14ac:dyDescent="0.3">
      <c r="A356" s="24" t="s">
        <v>543</v>
      </c>
      <c r="B356" s="24" t="s">
        <v>60</v>
      </c>
      <c r="C356" s="24" t="s">
        <v>349</v>
      </c>
      <c r="D356" s="24" t="s">
        <v>42</v>
      </c>
      <c r="E356" s="24" t="s">
        <v>19</v>
      </c>
      <c r="F356" s="24" t="s">
        <v>1118</v>
      </c>
      <c r="G356" s="1">
        <v>44122</v>
      </c>
      <c r="H356">
        <v>10</v>
      </c>
      <c r="I356" t="str">
        <f t="shared" si="5"/>
        <v>octubre</v>
      </c>
      <c r="J356">
        <v>514905440</v>
      </c>
      <c r="K356" s="1">
        <v>44126</v>
      </c>
      <c r="L356">
        <v>4</v>
      </c>
      <c r="M356">
        <v>817</v>
      </c>
      <c r="N356">
        <v>651.21</v>
      </c>
      <c r="O356">
        <v>524.96</v>
      </c>
      <c r="P356">
        <v>532038.56999999995</v>
      </c>
      <c r="Q356">
        <v>126.25</v>
      </c>
      <c r="R356">
        <v>532.03859999999997</v>
      </c>
      <c r="S356">
        <v>428892.32</v>
      </c>
      <c r="T356">
        <v>428.89229999999998</v>
      </c>
      <c r="U356">
        <v>103146.25</v>
      </c>
      <c r="V356">
        <v>0.80613012699436426</v>
      </c>
      <c r="W356">
        <v>103.1463</v>
      </c>
      <c r="X356">
        <v>2020</v>
      </c>
    </row>
    <row r="357" spans="1:24" x14ac:dyDescent="0.3">
      <c r="A357" s="24" t="s">
        <v>544</v>
      </c>
      <c r="B357" s="24" t="s">
        <v>60</v>
      </c>
      <c r="C357" s="24" t="s">
        <v>246</v>
      </c>
      <c r="D357" s="24" t="s">
        <v>40</v>
      </c>
      <c r="E357" s="24" t="s">
        <v>19</v>
      </c>
      <c r="F357" s="24" t="s">
        <v>1119</v>
      </c>
      <c r="G357" s="1">
        <v>44431</v>
      </c>
      <c r="H357">
        <v>8</v>
      </c>
      <c r="I357" t="str">
        <f t="shared" si="5"/>
        <v>agost</v>
      </c>
      <c r="J357">
        <v>851025712</v>
      </c>
      <c r="K357" s="1">
        <v>44466</v>
      </c>
      <c r="L357">
        <v>35</v>
      </c>
      <c r="M357">
        <v>6275</v>
      </c>
      <c r="N357">
        <v>81.73</v>
      </c>
      <c r="O357">
        <v>56.67</v>
      </c>
      <c r="P357">
        <v>512855.75</v>
      </c>
      <c r="Q357">
        <v>25.06</v>
      </c>
      <c r="R357">
        <v>512.85569999999996</v>
      </c>
      <c r="S357">
        <v>355604.25</v>
      </c>
      <c r="T357">
        <v>355.60419999999999</v>
      </c>
      <c r="U357">
        <v>157251.5</v>
      </c>
      <c r="V357">
        <v>0.69338064358252782</v>
      </c>
      <c r="W357">
        <v>157.25149999999999</v>
      </c>
      <c r="X357">
        <v>2021</v>
      </c>
    </row>
    <row r="358" spans="1:24" x14ac:dyDescent="0.3">
      <c r="A358" s="24" t="s">
        <v>545</v>
      </c>
      <c r="B358" s="24" t="s">
        <v>21</v>
      </c>
      <c r="C358" s="24" t="s">
        <v>82</v>
      </c>
      <c r="D358" s="24" t="s">
        <v>30</v>
      </c>
      <c r="E358" s="24" t="s">
        <v>15</v>
      </c>
      <c r="F358" s="24" t="s">
        <v>1119</v>
      </c>
      <c r="G358" s="1">
        <v>44432</v>
      </c>
      <c r="H358">
        <v>8</v>
      </c>
      <c r="I358" t="str">
        <f t="shared" si="5"/>
        <v>agost</v>
      </c>
      <c r="J358">
        <v>422456347</v>
      </c>
      <c r="K358" s="1">
        <v>44434</v>
      </c>
      <c r="L358">
        <v>2</v>
      </c>
      <c r="M358">
        <v>3076</v>
      </c>
      <c r="N358">
        <v>255.28</v>
      </c>
      <c r="O358">
        <v>159.41999999999999</v>
      </c>
      <c r="P358">
        <v>785241.28</v>
      </c>
      <c r="Q358">
        <v>95.86</v>
      </c>
      <c r="R358">
        <v>785.24130000000002</v>
      </c>
      <c r="S358">
        <v>490375.92</v>
      </c>
      <c r="T358">
        <v>490.3759</v>
      </c>
      <c r="U358">
        <v>294865.36</v>
      </c>
      <c r="V358">
        <v>0.62449075524913811</v>
      </c>
      <c r="W358">
        <v>294.86540000000002</v>
      </c>
      <c r="X358">
        <v>2021</v>
      </c>
    </row>
    <row r="359" spans="1:24" x14ac:dyDescent="0.3">
      <c r="A359" s="24" t="s">
        <v>546</v>
      </c>
      <c r="B359" s="24" t="s">
        <v>24</v>
      </c>
      <c r="C359" s="24" t="s">
        <v>135</v>
      </c>
      <c r="D359" s="24" t="s">
        <v>38</v>
      </c>
      <c r="E359" s="24" t="s">
        <v>15</v>
      </c>
      <c r="F359" s="24" t="s">
        <v>1118</v>
      </c>
      <c r="G359" s="1">
        <v>44164</v>
      </c>
      <c r="H359">
        <v>11</v>
      </c>
      <c r="I359" t="str">
        <f t="shared" si="5"/>
        <v>novembre</v>
      </c>
      <c r="J359">
        <v>477683675</v>
      </c>
      <c r="K359" s="1">
        <v>44188</v>
      </c>
      <c r="L359">
        <v>24</v>
      </c>
      <c r="M359">
        <v>6069</v>
      </c>
      <c r="N359">
        <v>437.2</v>
      </c>
      <c r="O359">
        <v>263.33</v>
      </c>
      <c r="P359">
        <v>2653366.7999999998</v>
      </c>
      <c r="Q359">
        <v>173.87</v>
      </c>
      <c r="R359">
        <v>2653.3667999999998</v>
      </c>
      <c r="S359">
        <v>1598149.77</v>
      </c>
      <c r="T359">
        <v>1598.1497999999999</v>
      </c>
      <c r="U359">
        <v>1055217.03</v>
      </c>
      <c r="V359">
        <v>0.60231015553522416</v>
      </c>
      <c r="W359">
        <v>1055.2170000000001</v>
      </c>
      <c r="X359">
        <v>2020</v>
      </c>
    </row>
    <row r="360" spans="1:24" x14ac:dyDescent="0.3">
      <c r="A360" s="24" t="s">
        <v>547</v>
      </c>
      <c r="B360" s="24" t="s">
        <v>60</v>
      </c>
      <c r="C360" s="24" t="s">
        <v>360</v>
      </c>
      <c r="D360" s="24" t="s">
        <v>23</v>
      </c>
      <c r="E360" s="24" t="s">
        <v>19</v>
      </c>
      <c r="F360" s="24" t="s">
        <v>1119</v>
      </c>
      <c r="G360" s="1">
        <v>44757</v>
      </c>
      <c r="H360">
        <v>7</v>
      </c>
      <c r="I360" t="str">
        <f t="shared" si="5"/>
        <v>juliol</v>
      </c>
      <c r="J360">
        <v>635036218</v>
      </c>
      <c r="K360" s="1">
        <v>44773</v>
      </c>
      <c r="L360">
        <v>16</v>
      </c>
      <c r="M360">
        <v>184</v>
      </c>
      <c r="N360">
        <v>205.7</v>
      </c>
      <c r="O360">
        <v>117.11</v>
      </c>
      <c r="P360">
        <v>37848.800000000003</v>
      </c>
      <c r="Q360">
        <v>88.59</v>
      </c>
      <c r="R360">
        <v>37.848799999999997</v>
      </c>
      <c r="S360">
        <v>21548.240000000002</v>
      </c>
      <c r="T360">
        <v>21.548200000000001</v>
      </c>
      <c r="U360">
        <v>16300.56</v>
      </c>
      <c r="V360">
        <v>0.56932425862907154</v>
      </c>
      <c r="W360">
        <v>16.300599999999999</v>
      </c>
      <c r="X360">
        <v>2022</v>
      </c>
    </row>
    <row r="361" spans="1:24" x14ac:dyDescent="0.3">
      <c r="A361" s="24" t="s">
        <v>548</v>
      </c>
      <c r="B361" s="24" t="s">
        <v>21</v>
      </c>
      <c r="C361" s="24" t="s">
        <v>82</v>
      </c>
      <c r="D361" s="24" t="s">
        <v>18</v>
      </c>
      <c r="E361" s="24" t="s">
        <v>15</v>
      </c>
      <c r="F361" s="24" t="s">
        <v>1119</v>
      </c>
      <c r="G361" s="1">
        <v>44865</v>
      </c>
      <c r="H361">
        <v>10</v>
      </c>
      <c r="I361" t="str">
        <f t="shared" si="5"/>
        <v>octubre</v>
      </c>
      <c r="J361">
        <v>885696589</v>
      </c>
      <c r="K361" s="1">
        <v>44876</v>
      </c>
      <c r="L361">
        <v>11</v>
      </c>
      <c r="M361">
        <v>6158</v>
      </c>
      <c r="N361">
        <v>421.89</v>
      </c>
      <c r="O361">
        <v>364.69</v>
      </c>
      <c r="P361">
        <v>2597998.62</v>
      </c>
      <c r="Q361">
        <v>57.2</v>
      </c>
      <c r="R361">
        <v>2597.9985999999999</v>
      </c>
      <c r="S361">
        <v>2245761.02</v>
      </c>
      <c r="T361">
        <v>2245.761</v>
      </c>
      <c r="U361">
        <v>352237.6</v>
      </c>
      <c r="V361">
        <v>0.86441963544999867</v>
      </c>
      <c r="W361">
        <v>352.23759999999999</v>
      </c>
      <c r="X361">
        <v>2022</v>
      </c>
    </row>
    <row r="362" spans="1:24" x14ac:dyDescent="0.3">
      <c r="A362" s="24" t="s">
        <v>549</v>
      </c>
      <c r="B362" s="24" t="s">
        <v>24</v>
      </c>
      <c r="C362" s="24" t="s">
        <v>233</v>
      </c>
      <c r="D362" s="24" t="s">
        <v>50</v>
      </c>
      <c r="E362" s="24" t="s">
        <v>15</v>
      </c>
      <c r="F362" s="24" t="s">
        <v>1119</v>
      </c>
      <c r="G362" s="1">
        <v>44241</v>
      </c>
      <c r="H362">
        <v>2</v>
      </c>
      <c r="I362" t="str">
        <f t="shared" si="5"/>
        <v>febrer</v>
      </c>
      <c r="J362">
        <v>117223966</v>
      </c>
      <c r="K362" s="1">
        <v>44252</v>
      </c>
      <c r="L362">
        <v>11</v>
      </c>
      <c r="M362">
        <v>8031</v>
      </c>
      <c r="N362">
        <v>154.06</v>
      </c>
      <c r="O362">
        <v>90.93</v>
      </c>
      <c r="P362">
        <v>1237255.8600000001</v>
      </c>
      <c r="Q362">
        <v>63.13</v>
      </c>
      <c r="R362">
        <v>1237.2559000000001</v>
      </c>
      <c r="S362">
        <v>730258.83</v>
      </c>
      <c r="T362">
        <v>730.25879999999995</v>
      </c>
      <c r="U362">
        <v>506997.03</v>
      </c>
      <c r="V362">
        <v>0.59022458782292608</v>
      </c>
      <c r="W362">
        <v>506.99700000000001</v>
      </c>
      <c r="X362">
        <v>2021</v>
      </c>
    </row>
    <row r="363" spans="1:24" x14ac:dyDescent="0.3">
      <c r="A363" s="24" t="s">
        <v>550</v>
      </c>
      <c r="B363" s="24" t="s">
        <v>24</v>
      </c>
      <c r="C363" s="24" t="s">
        <v>25</v>
      </c>
      <c r="D363" s="24" t="s">
        <v>70</v>
      </c>
      <c r="E363" s="24" t="s">
        <v>15</v>
      </c>
      <c r="F363" s="24" t="s">
        <v>1118</v>
      </c>
      <c r="G363" s="1">
        <v>44181</v>
      </c>
      <c r="H363">
        <v>12</v>
      </c>
      <c r="I363" t="str">
        <f t="shared" si="5"/>
        <v>desembre</v>
      </c>
      <c r="J363">
        <v>829667174</v>
      </c>
      <c r="K363" s="1">
        <v>44205</v>
      </c>
      <c r="L363">
        <v>24</v>
      </c>
      <c r="M363">
        <v>5809</v>
      </c>
      <c r="N363">
        <v>109.28</v>
      </c>
      <c r="O363">
        <v>35.840000000000003</v>
      </c>
      <c r="P363">
        <v>634807.52</v>
      </c>
      <c r="Q363">
        <v>73.44</v>
      </c>
      <c r="R363">
        <v>634.8075</v>
      </c>
      <c r="S363">
        <v>208194.56</v>
      </c>
      <c r="T363">
        <v>208.19460000000001</v>
      </c>
      <c r="U363">
        <v>426612.96</v>
      </c>
      <c r="V363">
        <v>0.32796486090775989</v>
      </c>
      <c r="W363">
        <v>426.613</v>
      </c>
      <c r="X363">
        <v>2020</v>
      </c>
    </row>
    <row r="364" spans="1:24" x14ac:dyDescent="0.3">
      <c r="A364" s="24" t="s">
        <v>551</v>
      </c>
      <c r="B364" s="24" t="s">
        <v>28</v>
      </c>
      <c r="C364" s="24" t="s">
        <v>29</v>
      </c>
      <c r="D364" s="24" t="s">
        <v>33</v>
      </c>
      <c r="E364" s="24" t="s">
        <v>15</v>
      </c>
      <c r="F364" s="24" t="s">
        <v>1117</v>
      </c>
      <c r="G364" s="1">
        <v>44040</v>
      </c>
      <c r="H364">
        <v>7</v>
      </c>
      <c r="I364" t="str">
        <f t="shared" si="5"/>
        <v>juliol</v>
      </c>
      <c r="J364">
        <v>643387544</v>
      </c>
      <c r="K364" s="1">
        <v>44063</v>
      </c>
      <c r="L364">
        <v>23</v>
      </c>
      <c r="M364">
        <v>1527</v>
      </c>
      <c r="N364">
        <v>47.45</v>
      </c>
      <c r="O364">
        <v>31.79</v>
      </c>
      <c r="P364">
        <v>72456.149999999994</v>
      </c>
      <c r="Q364">
        <v>15.66</v>
      </c>
      <c r="R364">
        <v>72.456199999999995</v>
      </c>
      <c r="S364">
        <v>48543.33</v>
      </c>
      <c r="T364">
        <v>48.543300000000002</v>
      </c>
      <c r="U364">
        <v>23912.82</v>
      </c>
      <c r="V364">
        <v>0.66996838777660694</v>
      </c>
      <c r="W364">
        <v>23.912800000000001</v>
      </c>
      <c r="X364">
        <v>2020</v>
      </c>
    </row>
    <row r="365" spans="1:24" x14ac:dyDescent="0.3">
      <c r="A365" s="24" t="s">
        <v>552</v>
      </c>
      <c r="B365" s="24" t="s">
        <v>21</v>
      </c>
      <c r="C365" s="24" t="s">
        <v>242</v>
      </c>
      <c r="D365" s="24" t="s">
        <v>14</v>
      </c>
      <c r="E365" s="24" t="s">
        <v>15</v>
      </c>
      <c r="F365" s="24" t="s">
        <v>1119</v>
      </c>
      <c r="G365" s="1">
        <v>43839</v>
      </c>
      <c r="H365">
        <v>1</v>
      </c>
      <c r="I365" t="str">
        <f t="shared" si="5"/>
        <v>gener</v>
      </c>
      <c r="J365">
        <v>849058902</v>
      </c>
      <c r="K365" s="1">
        <v>43855</v>
      </c>
      <c r="L365">
        <v>16</v>
      </c>
      <c r="M365">
        <v>4252</v>
      </c>
      <c r="N365">
        <v>152.58000000000001</v>
      </c>
      <c r="O365">
        <v>97.44</v>
      </c>
      <c r="P365">
        <v>648770.16</v>
      </c>
      <c r="Q365">
        <v>55.14</v>
      </c>
      <c r="R365">
        <v>648.77020000000005</v>
      </c>
      <c r="S365">
        <v>414314.88</v>
      </c>
      <c r="T365">
        <v>414.31490000000002</v>
      </c>
      <c r="U365">
        <v>234455.28</v>
      </c>
      <c r="V365">
        <v>0.63861580810066854</v>
      </c>
      <c r="W365">
        <v>234.45529999999999</v>
      </c>
      <c r="X365">
        <v>2020</v>
      </c>
    </row>
    <row r="366" spans="1:24" x14ac:dyDescent="0.3">
      <c r="A366" s="24" t="s">
        <v>553</v>
      </c>
      <c r="B366" s="24" t="s">
        <v>60</v>
      </c>
      <c r="C366" s="24" t="s">
        <v>360</v>
      </c>
      <c r="D366" s="24" t="s">
        <v>42</v>
      </c>
      <c r="E366" s="24" t="s">
        <v>15</v>
      </c>
      <c r="F366" s="24" t="s">
        <v>1119</v>
      </c>
      <c r="G366" s="1">
        <v>44792</v>
      </c>
      <c r="H366">
        <v>8</v>
      </c>
      <c r="I366" t="str">
        <f t="shared" si="5"/>
        <v>agost</v>
      </c>
      <c r="J366">
        <v>557667577</v>
      </c>
      <c r="K366" s="1">
        <v>44819</v>
      </c>
      <c r="L366">
        <v>27</v>
      </c>
      <c r="M366">
        <v>5083</v>
      </c>
      <c r="N366">
        <v>651.21</v>
      </c>
      <c r="O366">
        <v>524.96</v>
      </c>
      <c r="P366">
        <v>3310100.43</v>
      </c>
      <c r="Q366">
        <v>126.25</v>
      </c>
      <c r="R366">
        <v>3310.1003999999998</v>
      </c>
      <c r="S366">
        <v>2668371.6800000002</v>
      </c>
      <c r="T366">
        <v>2668.3717000000001</v>
      </c>
      <c r="U366">
        <v>641728.75</v>
      </c>
      <c r="V366">
        <v>0.80613012699436437</v>
      </c>
      <c r="W366">
        <v>641.7287</v>
      </c>
      <c r="X366">
        <v>2022</v>
      </c>
    </row>
    <row r="367" spans="1:24" x14ac:dyDescent="0.3">
      <c r="A367" s="24" t="s">
        <v>554</v>
      </c>
      <c r="B367" s="24" t="s">
        <v>60</v>
      </c>
      <c r="C367" s="24" t="s">
        <v>95</v>
      </c>
      <c r="D367" s="24" t="s">
        <v>70</v>
      </c>
      <c r="E367" s="24" t="s">
        <v>15</v>
      </c>
      <c r="F367" s="24" t="s">
        <v>1117</v>
      </c>
      <c r="G367" s="1">
        <v>44607</v>
      </c>
      <c r="H367">
        <v>2</v>
      </c>
      <c r="I367" t="str">
        <f t="shared" si="5"/>
        <v>febrer</v>
      </c>
      <c r="J367">
        <v>750512397</v>
      </c>
      <c r="K367" s="1">
        <v>44624</v>
      </c>
      <c r="L367">
        <v>17</v>
      </c>
      <c r="M367">
        <v>2151</v>
      </c>
      <c r="N367">
        <v>109.28</v>
      </c>
      <c r="O367">
        <v>35.840000000000003</v>
      </c>
      <c r="P367">
        <v>235061.28</v>
      </c>
      <c r="Q367">
        <v>73.44</v>
      </c>
      <c r="R367">
        <v>235.06129999999999</v>
      </c>
      <c r="S367">
        <v>77091.839999999997</v>
      </c>
      <c r="T367">
        <v>77.091800000000006</v>
      </c>
      <c r="U367">
        <v>157969.44</v>
      </c>
      <c r="V367">
        <v>0.32796486090775989</v>
      </c>
      <c r="W367">
        <v>157.96940000000001</v>
      </c>
      <c r="X367">
        <v>2022</v>
      </c>
    </row>
    <row r="368" spans="1:24" x14ac:dyDescent="0.3">
      <c r="A368" s="24" t="s">
        <v>555</v>
      </c>
      <c r="B368" s="24" t="s">
        <v>60</v>
      </c>
      <c r="C368" s="24" t="s">
        <v>349</v>
      </c>
      <c r="D368" s="24" t="s">
        <v>50</v>
      </c>
      <c r="E368" s="24" t="s">
        <v>19</v>
      </c>
      <c r="F368" s="24" t="s">
        <v>1120</v>
      </c>
      <c r="G368" s="1">
        <v>44268</v>
      </c>
      <c r="H368">
        <v>3</v>
      </c>
      <c r="I368" t="str">
        <f t="shared" si="5"/>
        <v>març</v>
      </c>
      <c r="J368">
        <v>229204690</v>
      </c>
      <c r="K368" s="1">
        <v>44280</v>
      </c>
      <c r="L368">
        <v>12</v>
      </c>
      <c r="M368">
        <v>5616</v>
      </c>
      <c r="N368">
        <v>154.06</v>
      </c>
      <c r="O368">
        <v>90.93</v>
      </c>
      <c r="P368">
        <v>865200.96</v>
      </c>
      <c r="Q368">
        <v>63.13</v>
      </c>
      <c r="R368">
        <v>865.20100000000002</v>
      </c>
      <c r="S368">
        <v>510662.88</v>
      </c>
      <c r="T368">
        <v>510.66289999999998</v>
      </c>
      <c r="U368">
        <v>354538.08</v>
      </c>
      <c r="V368">
        <v>0.59022458782292619</v>
      </c>
      <c r="W368">
        <v>354.53809999999999</v>
      </c>
      <c r="X368">
        <v>2021</v>
      </c>
    </row>
    <row r="369" spans="1:24" x14ac:dyDescent="0.3">
      <c r="A369" s="24" t="s">
        <v>556</v>
      </c>
      <c r="B369" s="24" t="s">
        <v>12</v>
      </c>
      <c r="C369" s="24" t="s">
        <v>86</v>
      </c>
      <c r="D369" s="24" t="s">
        <v>26</v>
      </c>
      <c r="E369" s="24" t="s">
        <v>15</v>
      </c>
      <c r="F369" s="24" t="s">
        <v>1118</v>
      </c>
      <c r="G369" s="1">
        <v>44387</v>
      </c>
      <c r="H369">
        <v>7</v>
      </c>
      <c r="I369" t="str">
        <f t="shared" si="5"/>
        <v>juliol</v>
      </c>
      <c r="J369">
        <v>565668284</v>
      </c>
      <c r="K369" s="1">
        <v>44411</v>
      </c>
      <c r="L369">
        <v>24</v>
      </c>
      <c r="M369">
        <v>2671</v>
      </c>
      <c r="N369">
        <v>9.33</v>
      </c>
      <c r="O369">
        <v>6.92</v>
      </c>
      <c r="P369">
        <v>24920.43</v>
      </c>
      <c r="Q369">
        <v>2.41</v>
      </c>
      <c r="R369">
        <v>24.920400000000001</v>
      </c>
      <c r="S369">
        <v>18483.32</v>
      </c>
      <c r="T369">
        <v>18.4833</v>
      </c>
      <c r="U369">
        <v>6437.11</v>
      </c>
      <c r="V369">
        <v>0.74169346195069663</v>
      </c>
      <c r="W369">
        <v>6.4371</v>
      </c>
      <c r="X369">
        <v>2021</v>
      </c>
    </row>
    <row r="370" spans="1:24" x14ac:dyDescent="0.3">
      <c r="A370" s="24" t="s">
        <v>557</v>
      </c>
      <c r="B370" s="24" t="s">
        <v>28</v>
      </c>
      <c r="C370" s="24" t="s">
        <v>558</v>
      </c>
      <c r="D370" s="24" t="s">
        <v>14</v>
      </c>
      <c r="E370" s="24" t="s">
        <v>15</v>
      </c>
      <c r="F370" s="24" t="s">
        <v>1120</v>
      </c>
      <c r="G370" s="1">
        <v>44674</v>
      </c>
      <c r="H370">
        <v>4</v>
      </c>
      <c r="I370" t="str">
        <f t="shared" si="5"/>
        <v>abril</v>
      </c>
      <c r="J370">
        <v>252139508</v>
      </c>
      <c r="K370" s="1">
        <v>44704</v>
      </c>
      <c r="L370">
        <v>30</v>
      </c>
      <c r="M370">
        <v>2538</v>
      </c>
      <c r="N370">
        <v>152.58000000000001</v>
      </c>
      <c r="O370">
        <v>97.44</v>
      </c>
      <c r="P370">
        <v>387248.04</v>
      </c>
      <c r="Q370">
        <v>55.14</v>
      </c>
      <c r="R370">
        <v>387.24799999999999</v>
      </c>
      <c r="S370">
        <v>247302.72</v>
      </c>
      <c r="T370">
        <v>247.30269999999999</v>
      </c>
      <c r="U370">
        <v>139945.32</v>
      </c>
      <c r="V370">
        <v>0.63861580810066843</v>
      </c>
      <c r="W370">
        <v>139.9453</v>
      </c>
      <c r="X370">
        <v>2022</v>
      </c>
    </row>
    <row r="371" spans="1:24" x14ac:dyDescent="0.3">
      <c r="A371" s="24" t="s">
        <v>559</v>
      </c>
      <c r="B371" s="24" t="s">
        <v>24</v>
      </c>
      <c r="C371" s="24" t="s">
        <v>386</v>
      </c>
      <c r="D371" s="24" t="s">
        <v>14</v>
      </c>
      <c r="E371" s="24" t="s">
        <v>15</v>
      </c>
      <c r="F371" s="24" t="s">
        <v>1118</v>
      </c>
      <c r="G371" s="1">
        <v>44470</v>
      </c>
      <c r="H371">
        <v>10</v>
      </c>
      <c r="I371" t="str">
        <f t="shared" si="5"/>
        <v>octubre</v>
      </c>
      <c r="J371">
        <v>551167190</v>
      </c>
      <c r="K371" s="1">
        <v>44513</v>
      </c>
      <c r="L371">
        <v>43</v>
      </c>
      <c r="M371">
        <v>1474</v>
      </c>
      <c r="N371">
        <v>152.58000000000001</v>
      </c>
      <c r="O371">
        <v>97.44</v>
      </c>
      <c r="P371">
        <v>224902.92</v>
      </c>
      <c r="Q371">
        <v>55.14</v>
      </c>
      <c r="R371">
        <v>224.90289999999999</v>
      </c>
      <c r="S371">
        <v>143626.56</v>
      </c>
      <c r="T371">
        <v>143.6266</v>
      </c>
      <c r="U371">
        <v>81276.36</v>
      </c>
      <c r="V371">
        <v>0.63861580810066831</v>
      </c>
      <c r="W371">
        <v>81.276399999999995</v>
      </c>
      <c r="X371">
        <v>2021</v>
      </c>
    </row>
    <row r="372" spans="1:24" x14ac:dyDescent="0.3">
      <c r="A372" s="24" t="s">
        <v>560</v>
      </c>
      <c r="B372" s="24" t="s">
        <v>24</v>
      </c>
      <c r="C372" s="24" t="s">
        <v>274</v>
      </c>
      <c r="D372" s="24" t="s">
        <v>80</v>
      </c>
      <c r="E372" s="24" t="s">
        <v>15</v>
      </c>
      <c r="F372" s="24" t="s">
        <v>1117</v>
      </c>
      <c r="G372" s="1">
        <v>44302</v>
      </c>
      <c r="H372">
        <v>4</v>
      </c>
      <c r="I372" t="str">
        <f t="shared" si="5"/>
        <v>abril</v>
      </c>
      <c r="J372">
        <v>545612657</v>
      </c>
      <c r="K372" s="1">
        <v>44345</v>
      </c>
      <c r="L372">
        <v>43</v>
      </c>
      <c r="M372">
        <v>7765</v>
      </c>
      <c r="N372">
        <v>668.27</v>
      </c>
      <c r="O372">
        <v>502.54</v>
      </c>
      <c r="P372">
        <v>5189116.55</v>
      </c>
      <c r="Q372">
        <v>165.73</v>
      </c>
      <c r="R372">
        <v>5189.1165000000001</v>
      </c>
      <c r="S372">
        <v>3902223.1</v>
      </c>
      <c r="T372">
        <v>3902.2231000000002</v>
      </c>
      <c r="U372">
        <v>1286893.45</v>
      </c>
      <c r="V372">
        <v>0.75200143654510909</v>
      </c>
      <c r="W372">
        <v>1286.8933999999999</v>
      </c>
      <c r="X372">
        <v>2021</v>
      </c>
    </row>
    <row r="373" spans="1:24" x14ac:dyDescent="0.3">
      <c r="A373" s="24" t="s">
        <v>561</v>
      </c>
      <c r="B373" s="24" t="s">
        <v>28</v>
      </c>
      <c r="C373" s="24" t="s">
        <v>238</v>
      </c>
      <c r="D373" s="24" t="s">
        <v>40</v>
      </c>
      <c r="E373" s="24" t="s">
        <v>19</v>
      </c>
      <c r="F373" s="24" t="s">
        <v>1119</v>
      </c>
      <c r="G373" s="1">
        <v>44834</v>
      </c>
      <c r="H373">
        <v>9</v>
      </c>
      <c r="I373" t="str">
        <f t="shared" si="5"/>
        <v>setembre</v>
      </c>
      <c r="J373">
        <v>353764760</v>
      </c>
      <c r="K373" s="1">
        <v>44861</v>
      </c>
      <c r="L373">
        <v>27</v>
      </c>
      <c r="M373">
        <v>5709</v>
      </c>
      <c r="N373">
        <v>81.73</v>
      </c>
      <c r="O373">
        <v>56.67</v>
      </c>
      <c r="P373">
        <v>466596.57</v>
      </c>
      <c r="Q373">
        <v>25.06</v>
      </c>
      <c r="R373">
        <v>466.59660000000002</v>
      </c>
      <c r="S373">
        <v>323529.03000000003</v>
      </c>
      <c r="T373">
        <v>323.529</v>
      </c>
      <c r="U373">
        <v>143067.54</v>
      </c>
      <c r="V373">
        <v>0.69338064358252793</v>
      </c>
      <c r="W373">
        <v>143.0675</v>
      </c>
      <c r="X373">
        <v>2022</v>
      </c>
    </row>
    <row r="374" spans="1:24" x14ac:dyDescent="0.3">
      <c r="A374" s="24" t="s">
        <v>562</v>
      </c>
      <c r="B374" s="24" t="s">
        <v>24</v>
      </c>
      <c r="C374" s="24" t="s">
        <v>259</v>
      </c>
      <c r="D374" s="24" t="s">
        <v>26</v>
      </c>
      <c r="E374" s="24" t="s">
        <v>15</v>
      </c>
      <c r="F374" s="24" t="s">
        <v>1120</v>
      </c>
      <c r="G374" s="1">
        <v>44717</v>
      </c>
      <c r="H374">
        <v>6</v>
      </c>
      <c r="I374" t="str">
        <f t="shared" si="5"/>
        <v>juny</v>
      </c>
      <c r="J374">
        <v>484756553</v>
      </c>
      <c r="K374" s="1">
        <v>44726</v>
      </c>
      <c r="L374">
        <v>9</v>
      </c>
      <c r="M374">
        <v>9091</v>
      </c>
      <c r="N374">
        <v>9.33</v>
      </c>
      <c r="O374">
        <v>6.92</v>
      </c>
      <c r="P374">
        <v>84819.03</v>
      </c>
      <c r="Q374">
        <v>2.41</v>
      </c>
      <c r="R374">
        <v>84.819000000000003</v>
      </c>
      <c r="S374">
        <v>62909.72</v>
      </c>
      <c r="T374">
        <v>62.909700000000001</v>
      </c>
      <c r="U374">
        <v>21909.31</v>
      </c>
      <c r="V374">
        <v>0.74169346195069674</v>
      </c>
      <c r="W374">
        <v>21.909300000000002</v>
      </c>
      <c r="X374">
        <v>2022</v>
      </c>
    </row>
    <row r="375" spans="1:24" x14ac:dyDescent="0.3">
      <c r="A375" s="24" t="s">
        <v>563</v>
      </c>
      <c r="B375" s="24" t="s">
        <v>12</v>
      </c>
      <c r="C375" s="24" t="s">
        <v>261</v>
      </c>
      <c r="D375" s="24" t="s">
        <v>33</v>
      </c>
      <c r="E375" s="24" t="s">
        <v>19</v>
      </c>
      <c r="F375" s="24" t="s">
        <v>1120</v>
      </c>
      <c r="G375" s="1">
        <v>44042</v>
      </c>
      <c r="H375">
        <v>7</v>
      </c>
      <c r="I375" t="str">
        <f t="shared" si="5"/>
        <v>juliol</v>
      </c>
      <c r="J375">
        <v>945736443</v>
      </c>
      <c r="K375" s="1">
        <v>44063</v>
      </c>
      <c r="L375">
        <v>21</v>
      </c>
      <c r="M375">
        <v>3285</v>
      </c>
      <c r="N375">
        <v>47.45</v>
      </c>
      <c r="O375">
        <v>31.79</v>
      </c>
      <c r="P375">
        <v>155873.25</v>
      </c>
      <c r="Q375">
        <v>15.66</v>
      </c>
      <c r="R375">
        <v>155.8733</v>
      </c>
      <c r="S375">
        <v>104430.15</v>
      </c>
      <c r="T375">
        <v>104.4301</v>
      </c>
      <c r="U375">
        <v>51443.1</v>
      </c>
      <c r="V375">
        <v>0.66996838777660683</v>
      </c>
      <c r="W375">
        <v>51.443100000000001</v>
      </c>
      <c r="X375">
        <v>2020</v>
      </c>
    </row>
    <row r="376" spans="1:24" x14ac:dyDescent="0.3">
      <c r="A376" s="24" t="s">
        <v>564</v>
      </c>
      <c r="B376" s="24" t="s">
        <v>24</v>
      </c>
      <c r="C376" s="24" t="s">
        <v>427</v>
      </c>
      <c r="D376" s="24" t="s">
        <v>33</v>
      </c>
      <c r="E376" s="24" t="s">
        <v>15</v>
      </c>
      <c r="F376" s="24" t="s">
        <v>1119</v>
      </c>
      <c r="G376" s="1">
        <v>44594</v>
      </c>
      <c r="H376">
        <v>2</v>
      </c>
      <c r="I376" t="str">
        <f t="shared" si="5"/>
        <v>febrer</v>
      </c>
      <c r="J376">
        <v>271128261</v>
      </c>
      <c r="K376" s="1">
        <v>44627</v>
      </c>
      <c r="L376">
        <v>33</v>
      </c>
      <c r="M376">
        <v>1732</v>
      </c>
      <c r="N376">
        <v>47.45</v>
      </c>
      <c r="O376">
        <v>31.79</v>
      </c>
      <c r="P376">
        <v>82183.399999999994</v>
      </c>
      <c r="Q376">
        <v>15.66</v>
      </c>
      <c r="R376">
        <v>82.183400000000006</v>
      </c>
      <c r="S376">
        <v>55060.28</v>
      </c>
      <c r="T376">
        <v>55.060299999999998</v>
      </c>
      <c r="U376">
        <v>27123.119999999999</v>
      </c>
      <c r="V376">
        <v>0.66996838777660694</v>
      </c>
      <c r="W376">
        <v>27.123100000000001</v>
      </c>
      <c r="X376">
        <v>2022</v>
      </c>
    </row>
    <row r="377" spans="1:24" x14ac:dyDescent="0.3">
      <c r="A377" s="24" t="s">
        <v>565</v>
      </c>
      <c r="B377" s="24" t="s">
        <v>28</v>
      </c>
      <c r="C377" s="24" t="s">
        <v>558</v>
      </c>
      <c r="D377" s="24" t="s">
        <v>30</v>
      </c>
      <c r="E377" s="24" t="s">
        <v>15</v>
      </c>
      <c r="F377" s="24" t="s">
        <v>1119</v>
      </c>
      <c r="G377" s="1">
        <v>44130</v>
      </c>
      <c r="H377">
        <v>10</v>
      </c>
      <c r="I377" t="str">
        <f t="shared" si="5"/>
        <v>octubre</v>
      </c>
      <c r="J377">
        <v>215668332</v>
      </c>
      <c r="K377" s="1">
        <v>44156</v>
      </c>
      <c r="L377">
        <v>26</v>
      </c>
      <c r="M377">
        <v>9907</v>
      </c>
      <c r="N377">
        <v>255.28</v>
      </c>
      <c r="O377">
        <v>159.41999999999999</v>
      </c>
      <c r="P377">
        <v>2529058.96</v>
      </c>
      <c r="Q377">
        <v>95.86</v>
      </c>
      <c r="R377">
        <v>2529.0590000000002</v>
      </c>
      <c r="S377">
        <v>1579373.94</v>
      </c>
      <c r="T377">
        <v>1579.3739</v>
      </c>
      <c r="U377">
        <v>949685.02</v>
      </c>
      <c r="V377">
        <v>0.62449075524913822</v>
      </c>
      <c r="W377">
        <v>949.68499999999995</v>
      </c>
      <c r="X377">
        <v>2020</v>
      </c>
    </row>
    <row r="378" spans="1:24" x14ac:dyDescent="0.3">
      <c r="A378" s="24" t="s">
        <v>566</v>
      </c>
      <c r="B378" s="24" t="s">
        <v>12</v>
      </c>
      <c r="C378" s="24" t="s">
        <v>165</v>
      </c>
      <c r="D378" s="24" t="s">
        <v>26</v>
      </c>
      <c r="E378" s="24" t="s">
        <v>19</v>
      </c>
      <c r="F378" s="24" t="s">
        <v>1118</v>
      </c>
      <c r="G378" s="1">
        <v>44205</v>
      </c>
      <c r="H378">
        <v>1</v>
      </c>
      <c r="I378" t="str">
        <f t="shared" si="5"/>
        <v>gener</v>
      </c>
      <c r="J378">
        <v>804405486</v>
      </c>
      <c r="K378" s="1">
        <v>44228</v>
      </c>
      <c r="L378">
        <v>23</v>
      </c>
      <c r="M378">
        <v>314</v>
      </c>
      <c r="N378">
        <v>9.33</v>
      </c>
      <c r="O378">
        <v>6.92</v>
      </c>
      <c r="P378">
        <v>2929.62</v>
      </c>
      <c r="Q378">
        <v>2.41</v>
      </c>
      <c r="R378">
        <v>2.9296000000000002</v>
      </c>
      <c r="S378">
        <v>2172.88</v>
      </c>
      <c r="T378">
        <v>2.1728999999999998</v>
      </c>
      <c r="U378">
        <v>756.74</v>
      </c>
      <c r="V378">
        <v>0.74169346195069674</v>
      </c>
      <c r="W378">
        <v>0.75670000000000004</v>
      </c>
      <c r="X378">
        <v>2021</v>
      </c>
    </row>
    <row r="379" spans="1:24" x14ac:dyDescent="0.3">
      <c r="A379" s="24" t="s">
        <v>567</v>
      </c>
      <c r="B379" s="24" t="s">
        <v>12</v>
      </c>
      <c r="C379" s="24" t="s">
        <v>201</v>
      </c>
      <c r="D379" s="24" t="s">
        <v>80</v>
      </c>
      <c r="E379" s="24" t="s">
        <v>15</v>
      </c>
      <c r="F379" s="24" t="s">
        <v>1117</v>
      </c>
      <c r="G379" s="1">
        <v>44058</v>
      </c>
      <c r="H379">
        <v>8</v>
      </c>
      <c r="I379" t="str">
        <f t="shared" si="5"/>
        <v>agost</v>
      </c>
      <c r="J379">
        <v>766228854</v>
      </c>
      <c r="K379" s="1">
        <v>44107</v>
      </c>
      <c r="L379">
        <v>49</v>
      </c>
      <c r="M379">
        <v>3000</v>
      </c>
      <c r="N379">
        <v>668.27</v>
      </c>
      <c r="O379">
        <v>502.54</v>
      </c>
      <c r="P379">
        <v>2004810</v>
      </c>
      <c r="Q379">
        <v>165.73</v>
      </c>
      <c r="R379">
        <v>2004.81</v>
      </c>
      <c r="S379">
        <v>1507620</v>
      </c>
      <c r="T379">
        <v>1507.62</v>
      </c>
      <c r="U379">
        <v>497190</v>
      </c>
      <c r="V379">
        <v>0.75200143654510898</v>
      </c>
      <c r="W379">
        <v>497.19</v>
      </c>
      <c r="X379">
        <v>2020</v>
      </c>
    </row>
    <row r="380" spans="1:24" x14ac:dyDescent="0.3">
      <c r="A380" s="24" t="s">
        <v>568</v>
      </c>
      <c r="B380" s="24" t="s">
        <v>21</v>
      </c>
      <c r="C380" s="24" t="s">
        <v>41</v>
      </c>
      <c r="D380" s="24" t="s">
        <v>26</v>
      </c>
      <c r="E380" s="24" t="s">
        <v>19</v>
      </c>
      <c r="F380" s="24" t="s">
        <v>1120</v>
      </c>
      <c r="G380" s="1">
        <v>44551</v>
      </c>
      <c r="H380">
        <v>12</v>
      </c>
      <c r="I380" t="str">
        <f t="shared" si="5"/>
        <v>desembre</v>
      </c>
      <c r="J380">
        <v>990975224</v>
      </c>
      <c r="K380" s="1">
        <v>44588</v>
      </c>
      <c r="L380">
        <v>37</v>
      </c>
      <c r="M380">
        <v>445</v>
      </c>
      <c r="N380">
        <v>9.33</v>
      </c>
      <c r="O380">
        <v>6.92</v>
      </c>
      <c r="P380">
        <v>4151.8500000000004</v>
      </c>
      <c r="Q380">
        <v>2.41</v>
      </c>
      <c r="R380">
        <v>4.1519000000000004</v>
      </c>
      <c r="S380">
        <v>3079.4</v>
      </c>
      <c r="T380">
        <v>3.0794000000000001</v>
      </c>
      <c r="U380">
        <v>1072.45</v>
      </c>
      <c r="V380">
        <v>0.74169346195069663</v>
      </c>
      <c r="W380">
        <v>1.0725</v>
      </c>
      <c r="X380">
        <v>2021</v>
      </c>
    </row>
    <row r="381" spans="1:24" x14ac:dyDescent="0.3">
      <c r="A381" s="24" t="s">
        <v>569</v>
      </c>
      <c r="B381" s="24" t="s">
        <v>24</v>
      </c>
      <c r="C381" s="24" t="s">
        <v>104</v>
      </c>
      <c r="D381" s="24" t="s">
        <v>23</v>
      </c>
      <c r="E381" s="24" t="s">
        <v>19</v>
      </c>
      <c r="F381" s="24" t="s">
        <v>1120</v>
      </c>
      <c r="G381" s="1">
        <v>43881</v>
      </c>
      <c r="H381">
        <v>2</v>
      </c>
      <c r="I381" t="str">
        <f t="shared" si="5"/>
        <v>febrer</v>
      </c>
      <c r="J381">
        <v>863238990</v>
      </c>
      <c r="K381" s="1">
        <v>43924</v>
      </c>
      <c r="L381">
        <v>43</v>
      </c>
      <c r="M381">
        <v>455</v>
      </c>
      <c r="N381">
        <v>205.7</v>
      </c>
      <c r="O381">
        <v>117.11</v>
      </c>
      <c r="P381">
        <v>93593.5</v>
      </c>
      <c r="Q381">
        <v>88.59</v>
      </c>
      <c r="R381">
        <v>93.593500000000006</v>
      </c>
      <c r="S381">
        <v>53285.05</v>
      </c>
      <c r="T381">
        <v>53.2851</v>
      </c>
      <c r="U381">
        <v>40308.449999999997</v>
      </c>
      <c r="V381">
        <v>0.56932425862907143</v>
      </c>
      <c r="W381">
        <v>40.308500000000002</v>
      </c>
      <c r="X381">
        <v>2020</v>
      </c>
    </row>
    <row r="382" spans="1:24" x14ac:dyDescent="0.3">
      <c r="A382" s="24" t="s">
        <v>570</v>
      </c>
      <c r="B382" s="24" t="s">
        <v>12</v>
      </c>
      <c r="C382" s="24" t="s">
        <v>13</v>
      </c>
      <c r="D382" s="24" t="s">
        <v>40</v>
      </c>
      <c r="E382" s="24" t="s">
        <v>15</v>
      </c>
      <c r="F382" s="24" t="s">
        <v>1120</v>
      </c>
      <c r="G382" s="1">
        <v>44338</v>
      </c>
      <c r="H382">
        <v>5</v>
      </c>
      <c r="I382" t="str">
        <f t="shared" si="5"/>
        <v>maig</v>
      </c>
      <c r="J382">
        <v>309631478</v>
      </c>
      <c r="K382" s="1">
        <v>44343</v>
      </c>
      <c r="L382">
        <v>5</v>
      </c>
      <c r="M382">
        <v>5690</v>
      </c>
      <c r="N382">
        <v>81.73</v>
      </c>
      <c r="O382">
        <v>56.67</v>
      </c>
      <c r="P382">
        <v>465043.7</v>
      </c>
      <c r="Q382">
        <v>25.06</v>
      </c>
      <c r="R382">
        <v>465.0437</v>
      </c>
      <c r="S382">
        <v>322452.3</v>
      </c>
      <c r="T382">
        <v>322.45229999999998</v>
      </c>
      <c r="U382">
        <v>142591.4</v>
      </c>
      <c r="V382">
        <v>0.69338064358252782</v>
      </c>
      <c r="W382">
        <v>142.59139999999999</v>
      </c>
      <c r="X382">
        <v>2021</v>
      </c>
    </row>
    <row r="383" spans="1:24" x14ac:dyDescent="0.3">
      <c r="A383" s="24" t="s">
        <v>571</v>
      </c>
      <c r="B383" s="24" t="s">
        <v>28</v>
      </c>
      <c r="C383" s="24" t="s">
        <v>572</v>
      </c>
      <c r="D383" s="24" t="s">
        <v>50</v>
      </c>
      <c r="E383" s="24" t="s">
        <v>15</v>
      </c>
      <c r="F383" s="24" t="s">
        <v>1119</v>
      </c>
      <c r="G383" s="1">
        <v>44705</v>
      </c>
      <c r="H383">
        <v>5</v>
      </c>
      <c r="I383" t="str">
        <f t="shared" si="5"/>
        <v>maig</v>
      </c>
      <c r="J383">
        <v>227076518</v>
      </c>
      <c r="K383" s="1">
        <v>44755</v>
      </c>
      <c r="L383">
        <v>50</v>
      </c>
      <c r="M383">
        <v>5843</v>
      </c>
      <c r="N383">
        <v>154.06</v>
      </c>
      <c r="O383">
        <v>90.93</v>
      </c>
      <c r="P383">
        <v>900172.58</v>
      </c>
      <c r="Q383">
        <v>63.13</v>
      </c>
      <c r="R383">
        <v>900.17259999999999</v>
      </c>
      <c r="S383">
        <v>531303.99</v>
      </c>
      <c r="T383">
        <v>531.30399999999997</v>
      </c>
      <c r="U383">
        <v>368868.59</v>
      </c>
      <c r="V383">
        <v>0.59022458782292619</v>
      </c>
      <c r="W383">
        <v>368.86860000000001</v>
      </c>
      <c r="X383">
        <v>2022</v>
      </c>
    </row>
    <row r="384" spans="1:24" x14ac:dyDescent="0.3">
      <c r="A384" s="24" t="s">
        <v>573</v>
      </c>
      <c r="B384" s="24" t="s">
        <v>60</v>
      </c>
      <c r="C384" s="24" t="s">
        <v>97</v>
      </c>
      <c r="D384" s="24" t="s">
        <v>40</v>
      </c>
      <c r="E384" s="24" t="s">
        <v>19</v>
      </c>
      <c r="F384" s="24" t="s">
        <v>1117</v>
      </c>
      <c r="G384" s="1">
        <v>43913</v>
      </c>
      <c r="H384">
        <v>3</v>
      </c>
      <c r="I384" t="str">
        <f t="shared" si="5"/>
        <v>març</v>
      </c>
      <c r="J384">
        <v>232810437</v>
      </c>
      <c r="K384" s="1">
        <v>43927</v>
      </c>
      <c r="L384">
        <v>14</v>
      </c>
      <c r="M384">
        <v>2637</v>
      </c>
      <c r="N384">
        <v>81.73</v>
      </c>
      <c r="O384">
        <v>56.67</v>
      </c>
      <c r="P384">
        <v>215522.01</v>
      </c>
      <c r="Q384">
        <v>25.06</v>
      </c>
      <c r="R384">
        <v>215.52199999999999</v>
      </c>
      <c r="S384">
        <v>149438.79</v>
      </c>
      <c r="T384">
        <v>149.43879999999999</v>
      </c>
      <c r="U384">
        <v>66083.22</v>
      </c>
      <c r="V384">
        <v>0.69338064358252782</v>
      </c>
      <c r="W384">
        <v>66.083200000000005</v>
      </c>
      <c r="X384">
        <v>2020</v>
      </c>
    </row>
    <row r="385" spans="1:24" x14ac:dyDescent="0.3">
      <c r="A385" s="24" t="s">
        <v>574</v>
      </c>
      <c r="B385" s="24" t="s">
        <v>24</v>
      </c>
      <c r="C385" s="24" t="s">
        <v>269</v>
      </c>
      <c r="D385" s="24" t="s">
        <v>33</v>
      </c>
      <c r="E385" s="24" t="s">
        <v>19</v>
      </c>
      <c r="F385" s="24" t="s">
        <v>1117</v>
      </c>
      <c r="G385" s="1">
        <v>44691</v>
      </c>
      <c r="H385">
        <v>5</v>
      </c>
      <c r="I385" t="str">
        <f t="shared" si="5"/>
        <v>maig</v>
      </c>
      <c r="J385">
        <v>914382064</v>
      </c>
      <c r="K385" s="1">
        <v>44718</v>
      </c>
      <c r="L385">
        <v>27</v>
      </c>
      <c r="M385">
        <v>4827</v>
      </c>
      <c r="N385">
        <v>47.45</v>
      </c>
      <c r="O385">
        <v>31.79</v>
      </c>
      <c r="P385">
        <v>229041.15</v>
      </c>
      <c r="Q385">
        <v>15.66</v>
      </c>
      <c r="R385">
        <v>229.0412</v>
      </c>
      <c r="S385">
        <v>153450.32999999999</v>
      </c>
      <c r="T385">
        <v>153.4503</v>
      </c>
      <c r="U385">
        <v>75590.820000000007</v>
      </c>
      <c r="V385">
        <v>0.66996838777660683</v>
      </c>
      <c r="W385">
        <v>75.590800000000002</v>
      </c>
      <c r="X385">
        <v>2022</v>
      </c>
    </row>
    <row r="386" spans="1:24" x14ac:dyDescent="0.3">
      <c r="A386" s="24" t="s">
        <v>575</v>
      </c>
      <c r="B386" s="24" t="s">
        <v>24</v>
      </c>
      <c r="C386" s="24" t="s">
        <v>53</v>
      </c>
      <c r="D386" s="24" t="s">
        <v>50</v>
      </c>
      <c r="E386" s="24" t="s">
        <v>19</v>
      </c>
      <c r="F386" s="24" t="s">
        <v>1117</v>
      </c>
      <c r="G386" s="1">
        <v>44698</v>
      </c>
      <c r="H386">
        <v>5</v>
      </c>
      <c r="I386" t="str">
        <f t="shared" ref="I386:I449" si="6">TEXT(DATE(2020, H386, 1), "mmmm")</f>
        <v>maig</v>
      </c>
      <c r="J386">
        <v>679652726</v>
      </c>
      <c r="K386" s="1">
        <v>44725</v>
      </c>
      <c r="L386">
        <v>27</v>
      </c>
      <c r="M386">
        <v>3200</v>
      </c>
      <c r="N386">
        <v>154.06</v>
      </c>
      <c r="O386">
        <v>90.93</v>
      </c>
      <c r="P386">
        <v>492992</v>
      </c>
      <c r="Q386">
        <v>63.13</v>
      </c>
      <c r="R386">
        <v>492.99200000000002</v>
      </c>
      <c r="S386">
        <v>290976</v>
      </c>
      <c r="T386">
        <v>290.976</v>
      </c>
      <c r="U386">
        <v>202016</v>
      </c>
      <c r="V386">
        <v>0.59022458782292608</v>
      </c>
      <c r="W386">
        <v>202.01599999999999</v>
      </c>
      <c r="X386">
        <v>2022</v>
      </c>
    </row>
    <row r="387" spans="1:24" x14ac:dyDescent="0.3">
      <c r="A387" s="24" t="s">
        <v>576</v>
      </c>
      <c r="B387" s="24" t="s">
        <v>12</v>
      </c>
      <c r="C387" s="24" t="s">
        <v>413</v>
      </c>
      <c r="D387" s="24" t="s">
        <v>26</v>
      </c>
      <c r="E387" s="24" t="s">
        <v>19</v>
      </c>
      <c r="F387" s="24" t="s">
        <v>1120</v>
      </c>
      <c r="G387" s="1">
        <v>44204</v>
      </c>
      <c r="H387">
        <v>1</v>
      </c>
      <c r="I387" t="str">
        <f t="shared" si="6"/>
        <v>gener</v>
      </c>
      <c r="J387">
        <v>894298970</v>
      </c>
      <c r="K387" s="1">
        <v>44222</v>
      </c>
      <c r="L387">
        <v>18</v>
      </c>
      <c r="M387">
        <v>1793</v>
      </c>
      <c r="N387">
        <v>9.33</v>
      </c>
      <c r="O387">
        <v>6.92</v>
      </c>
      <c r="P387">
        <v>16728.689999999999</v>
      </c>
      <c r="Q387">
        <v>2.41</v>
      </c>
      <c r="R387">
        <v>16.7287</v>
      </c>
      <c r="S387">
        <v>12407.56</v>
      </c>
      <c r="T387">
        <v>12.4076</v>
      </c>
      <c r="U387">
        <v>4321.13</v>
      </c>
      <c r="V387">
        <v>0.74169346195069663</v>
      </c>
      <c r="W387">
        <v>4.3211000000000004</v>
      </c>
      <c r="X387">
        <v>2021</v>
      </c>
    </row>
    <row r="388" spans="1:24" x14ac:dyDescent="0.3">
      <c r="A388" s="24" t="s">
        <v>577</v>
      </c>
      <c r="B388" s="24" t="s">
        <v>28</v>
      </c>
      <c r="C388" s="24" t="s">
        <v>578</v>
      </c>
      <c r="D388" s="24" t="s">
        <v>33</v>
      </c>
      <c r="E388" s="24" t="s">
        <v>19</v>
      </c>
      <c r="F388" s="24" t="s">
        <v>1119</v>
      </c>
      <c r="G388" s="1">
        <v>44449</v>
      </c>
      <c r="H388">
        <v>9</v>
      </c>
      <c r="I388" t="str">
        <f t="shared" si="6"/>
        <v>setembre</v>
      </c>
      <c r="J388">
        <v>310959708</v>
      </c>
      <c r="K388" s="1">
        <v>44481</v>
      </c>
      <c r="L388">
        <v>32</v>
      </c>
      <c r="M388">
        <v>8743</v>
      </c>
      <c r="N388">
        <v>47.45</v>
      </c>
      <c r="O388">
        <v>31.79</v>
      </c>
      <c r="P388">
        <v>414855.35</v>
      </c>
      <c r="Q388">
        <v>15.66</v>
      </c>
      <c r="R388">
        <v>414.85539999999997</v>
      </c>
      <c r="S388">
        <v>277939.96999999997</v>
      </c>
      <c r="T388">
        <v>277.94</v>
      </c>
      <c r="U388">
        <v>136915.38</v>
      </c>
      <c r="V388">
        <v>0.66996838777660683</v>
      </c>
      <c r="W388">
        <v>136.91540000000001</v>
      </c>
      <c r="X388">
        <v>2021</v>
      </c>
    </row>
    <row r="389" spans="1:24" x14ac:dyDescent="0.3">
      <c r="A389" s="24" t="s">
        <v>579</v>
      </c>
      <c r="B389" s="24" t="s">
        <v>12</v>
      </c>
      <c r="C389" s="24" t="s">
        <v>251</v>
      </c>
      <c r="D389" s="24" t="s">
        <v>33</v>
      </c>
      <c r="E389" s="24" t="s">
        <v>15</v>
      </c>
      <c r="F389" s="24" t="s">
        <v>1119</v>
      </c>
      <c r="G389" s="1">
        <v>44374</v>
      </c>
      <c r="H389">
        <v>6</v>
      </c>
      <c r="I389" t="str">
        <f t="shared" si="6"/>
        <v>juny</v>
      </c>
      <c r="J389">
        <v>345889794</v>
      </c>
      <c r="K389" s="1">
        <v>44402</v>
      </c>
      <c r="L389">
        <v>28</v>
      </c>
      <c r="M389">
        <v>5331</v>
      </c>
      <c r="N389">
        <v>47.45</v>
      </c>
      <c r="O389">
        <v>31.79</v>
      </c>
      <c r="P389">
        <v>252955.95</v>
      </c>
      <c r="Q389">
        <v>15.66</v>
      </c>
      <c r="R389">
        <v>252.95599999999999</v>
      </c>
      <c r="S389">
        <v>169472.49</v>
      </c>
      <c r="T389">
        <v>169.4725</v>
      </c>
      <c r="U389">
        <v>83483.460000000006</v>
      </c>
      <c r="V389">
        <v>0.66996838777660694</v>
      </c>
      <c r="W389">
        <v>83.483500000000006</v>
      </c>
      <c r="X389">
        <v>2021</v>
      </c>
    </row>
    <row r="390" spans="1:24" x14ac:dyDescent="0.3">
      <c r="A390" s="24" t="s">
        <v>580</v>
      </c>
      <c r="B390" s="24" t="s">
        <v>24</v>
      </c>
      <c r="C390" s="24" t="s">
        <v>304</v>
      </c>
      <c r="D390" s="24" t="s">
        <v>26</v>
      </c>
      <c r="E390" s="24" t="s">
        <v>19</v>
      </c>
      <c r="F390" s="24" t="s">
        <v>1118</v>
      </c>
      <c r="G390" s="1">
        <v>43936</v>
      </c>
      <c r="H390">
        <v>4</v>
      </c>
      <c r="I390" t="str">
        <f t="shared" si="6"/>
        <v>abril</v>
      </c>
      <c r="J390">
        <v>658513057</v>
      </c>
      <c r="K390" s="1">
        <v>43974</v>
      </c>
      <c r="L390">
        <v>38</v>
      </c>
      <c r="M390">
        <v>7502</v>
      </c>
      <c r="N390">
        <v>9.33</v>
      </c>
      <c r="O390">
        <v>6.92</v>
      </c>
      <c r="P390">
        <v>69993.66</v>
      </c>
      <c r="Q390">
        <v>2.41</v>
      </c>
      <c r="R390">
        <v>69.993700000000004</v>
      </c>
      <c r="S390">
        <v>51913.84</v>
      </c>
      <c r="T390">
        <v>51.913800000000002</v>
      </c>
      <c r="U390">
        <v>18079.82</v>
      </c>
      <c r="V390">
        <v>0.74169346195069652</v>
      </c>
      <c r="W390">
        <v>18.079799999999999</v>
      </c>
      <c r="X390">
        <v>2020</v>
      </c>
    </row>
    <row r="391" spans="1:24" x14ac:dyDescent="0.3">
      <c r="A391" s="24" t="s">
        <v>581</v>
      </c>
      <c r="B391" s="24" t="s">
        <v>12</v>
      </c>
      <c r="C391" s="24" t="s">
        <v>216</v>
      </c>
      <c r="D391" s="24" t="s">
        <v>42</v>
      </c>
      <c r="E391" s="24" t="s">
        <v>19</v>
      </c>
      <c r="F391" s="24" t="s">
        <v>1120</v>
      </c>
      <c r="G391" s="1">
        <v>44283</v>
      </c>
      <c r="H391">
        <v>3</v>
      </c>
      <c r="I391" t="str">
        <f t="shared" si="6"/>
        <v>març</v>
      </c>
      <c r="J391">
        <v>528565824</v>
      </c>
      <c r="K391" s="1">
        <v>44289</v>
      </c>
      <c r="L391">
        <v>6</v>
      </c>
      <c r="M391">
        <v>3228</v>
      </c>
      <c r="N391">
        <v>651.21</v>
      </c>
      <c r="O391">
        <v>524.96</v>
      </c>
      <c r="P391">
        <v>2102105.88</v>
      </c>
      <c r="Q391">
        <v>126.25</v>
      </c>
      <c r="R391">
        <v>2102.1059</v>
      </c>
      <c r="S391">
        <v>1694570.88</v>
      </c>
      <c r="T391">
        <v>1694.5708999999999</v>
      </c>
      <c r="U391">
        <v>407535</v>
      </c>
      <c r="V391">
        <v>0.80613012699436437</v>
      </c>
      <c r="W391">
        <v>407.53500000000003</v>
      </c>
      <c r="X391">
        <v>2021</v>
      </c>
    </row>
    <row r="392" spans="1:24" x14ac:dyDescent="0.3">
      <c r="A392" s="24" t="s">
        <v>582</v>
      </c>
      <c r="B392" s="24" t="s">
        <v>60</v>
      </c>
      <c r="C392" s="24" t="s">
        <v>117</v>
      </c>
      <c r="D392" s="24" t="s">
        <v>42</v>
      </c>
      <c r="E392" s="24" t="s">
        <v>19</v>
      </c>
      <c r="F392" s="24" t="s">
        <v>1118</v>
      </c>
      <c r="G392" s="1">
        <v>44102</v>
      </c>
      <c r="H392">
        <v>9</v>
      </c>
      <c r="I392" t="str">
        <f t="shared" si="6"/>
        <v>setembre</v>
      </c>
      <c r="J392">
        <v>206096923</v>
      </c>
      <c r="K392" s="1">
        <v>44119</v>
      </c>
      <c r="L392">
        <v>17</v>
      </c>
      <c r="M392">
        <v>7514</v>
      </c>
      <c r="N392">
        <v>651.21</v>
      </c>
      <c r="O392">
        <v>524.96</v>
      </c>
      <c r="P392">
        <v>4893191.9400000004</v>
      </c>
      <c r="Q392">
        <v>126.25</v>
      </c>
      <c r="R392">
        <v>4893.1918999999998</v>
      </c>
      <c r="S392">
        <v>3944549.44</v>
      </c>
      <c r="T392">
        <v>3944.5493999999999</v>
      </c>
      <c r="U392">
        <v>948642.5</v>
      </c>
      <c r="V392">
        <v>0.80613012699436426</v>
      </c>
      <c r="W392">
        <v>948.64250000000004</v>
      </c>
      <c r="X392">
        <v>2020</v>
      </c>
    </row>
    <row r="393" spans="1:24" x14ac:dyDescent="0.3">
      <c r="A393" s="24" t="s">
        <v>583</v>
      </c>
      <c r="B393" s="24" t="s">
        <v>21</v>
      </c>
      <c r="C393" s="24" t="s">
        <v>399</v>
      </c>
      <c r="D393" s="24" t="s">
        <v>70</v>
      </c>
      <c r="E393" s="24" t="s">
        <v>19</v>
      </c>
      <c r="F393" s="24" t="s">
        <v>1119</v>
      </c>
      <c r="G393" s="1">
        <v>44311</v>
      </c>
      <c r="H393">
        <v>4</v>
      </c>
      <c r="I393" t="str">
        <f t="shared" si="6"/>
        <v>abril</v>
      </c>
      <c r="J393">
        <v>461467683</v>
      </c>
      <c r="K393" s="1">
        <v>44327</v>
      </c>
      <c r="L393">
        <v>16</v>
      </c>
      <c r="M393">
        <v>7397</v>
      </c>
      <c r="N393">
        <v>109.28</v>
      </c>
      <c r="O393">
        <v>35.840000000000003</v>
      </c>
      <c r="P393">
        <v>808344.16</v>
      </c>
      <c r="Q393">
        <v>73.44</v>
      </c>
      <c r="R393">
        <v>808.3442</v>
      </c>
      <c r="S393">
        <v>265108.47999999998</v>
      </c>
      <c r="T393">
        <v>265.10849999999999</v>
      </c>
      <c r="U393">
        <v>543235.68000000005</v>
      </c>
      <c r="V393">
        <v>0.32796486090775995</v>
      </c>
      <c r="W393">
        <v>543.23569999999995</v>
      </c>
      <c r="X393">
        <v>2021</v>
      </c>
    </row>
    <row r="394" spans="1:24" x14ac:dyDescent="0.3">
      <c r="A394" s="24" t="s">
        <v>584</v>
      </c>
      <c r="B394" s="24" t="s">
        <v>24</v>
      </c>
      <c r="C394" s="24" t="s">
        <v>585</v>
      </c>
      <c r="D394" s="24" t="s">
        <v>50</v>
      </c>
      <c r="E394" s="24" t="s">
        <v>19</v>
      </c>
      <c r="F394" s="24" t="s">
        <v>1120</v>
      </c>
      <c r="G394" s="1">
        <v>44053</v>
      </c>
      <c r="H394">
        <v>8</v>
      </c>
      <c r="I394" t="str">
        <f t="shared" si="6"/>
        <v>agost</v>
      </c>
      <c r="J394">
        <v>288735997</v>
      </c>
      <c r="K394" s="1">
        <v>44088</v>
      </c>
      <c r="L394">
        <v>35</v>
      </c>
      <c r="M394">
        <v>2253</v>
      </c>
      <c r="N394">
        <v>154.06</v>
      </c>
      <c r="O394">
        <v>90.93</v>
      </c>
      <c r="P394">
        <v>347097.18</v>
      </c>
      <c r="Q394">
        <v>63.13</v>
      </c>
      <c r="R394">
        <v>347.09719999999999</v>
      </c>
      <c r="S394">
        <v>204865.29</v>
      </c>
      <c r="T394">
        <v>204.86529999999999</v>
      </c>
      <c r="U394">
        <v>142231.89000000001</v>
      </c>
      <c r="V394">
        <v>0.59022458782292619</v>
      </c>
      <c r="W394">
        <v>142.2319</v>
      </c>
      <c r="X394">
        <v>2020</v>
      </c>
    </row>
    <row r="395" spans="1:24" x14ac:dyDescent="0.3">
      <c r="A395" s="24" t="s">
        <v>586</v>
      </c>
      <c r="B395" s="24" t="s">
        <v>12</v>
      </c>
      <c r="C395" s="24" t="s">
        <v>587</v>
      </c>
      <c r="D395" s="24" t="s">
        <v>40</v>
      </c>
      <c r="E395" s="24" t="s">
        <v>15</v>
      </c>
      <c r="F395" s="24" t="s">
        <v>1117</v>
      </c>
      <c r="G395" s="1">
        <v>44595</v>
      </c>
      <c r="H395">
        <v>2</v>
      </c>
      <c r="I395" t="str">
        <f t="shared" si="6"/>
        <v>febrer</v>
      </c>
      <c r="J395">
        <v>852918708</v>
      </c>
      <c r="K395" s="1">
        <v>44634</v>
      </c>
      <c r="L395">
        <v>39</v>
      </c>
      <c r="M395">
        <v>6454</v>
      </c>
      <c r="N395">
        <v>81.73</v>
      </c>
      <c r="O395">
        <v>56.67</v>
      </c>
      <c r="P395">
        <v>527485.42000000004</v>
      </c>
      <c r="Q395">
        <v>25.06</v>
      </c>
      <c r="R395">
        <v>527.48540000000003</v>
      </c>
      <c r="S395">
        <v>365748.18</v>
      </c>
      <c r="T395">
        <v>365.7482</v>
      </c>
      <c r="U395">
        <v>161737.24</v>
      </c>
      <c r="V395">
        <v>0.69338064358252771</v>
      </c>
      <c r="W395">
        <v>161.7372</v>
      </c>
      <c r="X395">
        <v>2022</v>
      </c>
    </row>
    <row r="396" spans="1:24" x14ac:dyDescent="0.3">
      <c r="A396" s="24" t="s">
        <v>588</v>
      </c>
      <c r="B396" s="24" t="s">
        <v>24</v>
      </c>
      <c r="C396" s="24" t="s">
        <v>447</v>
      </c>
      <c r="D396" s="24" t="s">
        <v>14</v>
      </c>
      <c r="E396" s="24" t="s">
        <v>15</v>
      </c>
      <c r="F396" s="24" t="s">
        <v>1117</v>
      </c>
      <c r="G396" s="1">
        <v>44411</v>
      </c>
      <c r="H396">
        <v>8</v>
      </c>
      <c r="I396" t="str">
        <f t="shared" si="6"/>
        <v>agost</v>
      </c>
      <c r="J396">
        <v>379511392</v>
      </c>
      <c r="K396" s="1">
        <v>44411</v>
      </c>
      <c r="L396">
        <v>0</v>
      </c>
      <c r="M396">
        <v>4709</v>
      </c>
      <c r="N396">
        <v>152.58000000000001</v>
      </c>
      <c r="O396">
        <v>97.44</v>
      </c>
      <c r="P396">
        <v>718499.22</v>
      </c>
      <c r="Q396">
        <v>55.14</v>
      </c>
      <c r="R396">
        <v>718.49919999999997</v>
      </c>
      <c r="S396">
        <v>458844.96</v>
      </c>
      <c r="T396">
        <v>458.84500000000003</v>
      </c>
      <c r="U396">
        <v>259654.26</v>
      </c>
      <c r="V396">
        <v>0.63861580810066843</v>
      </c>
      <c r="W396">
        <v>259.65429999999998</v>
      </c>
      <c r="X396">
        <v>2021</v>
      </c>
    </row>
    <row r="397" spans="1:24" x14ac:dyDescent="0.3">
      <c r="A397" s="24" t="s">
        <v>589</v>
      </c>
      <c r="B397" s="24" t="s">
        <v>12</v>
      </c>
      <c r="C397" s="24" t="s">
        <v>590</v>
      </c>
      <c r="D397" s="24" t="s">
        <v>26</v>
      </c>
      <c r="E397" s="24" t="s">
        <v>15</v>
      </c>
      <c r="F397" s="24" t="s">
        <v>1118</v>
      </c>
      <c r="G397" s="1">
        <v>44460</v>
      </c>
      <c r="H397">
        <v>9</v>
      </c>
      <c r="I397" t="str">
        <f t="shared" si="6"/>
        <v>setembre</v>
      </c>
      <c r="J397">
        <v>427934491</v>
      </c>
      <c r="K397" s="1">
        <v>44473</v>
      </c>
      <c r="L397">
        <v>13</v>
      </c>
      <c r="M397">
        <v>4180</v>
      </c>
      <c r="N397">
        <v>9.33</v>
      </c>
      <c r="O397">
        <v>6.92</v>
      </c>
      <c r="P397">
        <v>38999.4</v>
      </c>
      <c r="Q397">
        <v>2.41</v>
      </c>
      <c r="R397">
        <v>38.999400000000001</v>
      </c>
      <c r="S397">
        <v>28925.599999999999</v>
      </c>
      <c r="T397">
        <v>28.925599999999999</v>
      </c>
      <c r="U397">
        <v>10073.799999999999</v>
      </c>
      <c r="V397">
        <v>0.74169346195069663</v>
      </c>
      <c r="W397">
        <v>10.0738</v>
      </c>
      <c r="X397">
        <v>2021</v>
      </c>
    </row>
    <row r="398" spans="1:24" x14ac:dyDescent="0.3">
      <c r="A398" s="24" t="s">
        <v>591</v>
      </c>
      <c r="B398" s="24" t="s">
        <v>60</v>
      </c>
      <c r="C398" s="24" t="s">
        <v>349</v>
      </c>
      <c r="D398" s="24" t="s">
        <v>80</v>
      </c>
      <c r="E398" s="24" t="s">
        <v>15</v>
      </c>
      <c r="F398" s="24" t="s">
        <v>1118</v>
      </c>
      <c r="G398" s="1">
        <v>44786</v>
      </c>
      <c r="H398">
        <v>8</v>
      </c>
      <c r="I398" t="str">
        <f t="shared" si="6"/>
        <v>agost</v>
      </c>
      <c r="J398">
        <v>704550063</v>
      </c>
      <c r="K398" s="1">
        <v>44791</v>
      </c>
      <c r="L398">
        <v>5</v>
      </c>
      <c r="M398">
        <v>875</v>
      </c>
      <c r="N398">
        <v>668.27</v>
      </c>
      <c r="O398">
        <v>502.54</v>
      </c>
      <c r="P398">
        <v>584736.25</v>
      </c>
      <c r="Q398">
        <v>165.73</v>
      </c>
      <c r="R398">
        <v>584.73630000000003</v>
      </c>
      <c r="S398">
        <v>439722.5</v>
      </c>
      <c r="T398">
        <v>439.72250000000003</v>
      </c>
      <c r="U398">
        <v>145013.75</v>
      </c>
      <c r="V398">
        <v>0.75200143654510898</v>
      </c>
      <c r="W398">
        <v>145.0137</v>
      </c>
      <c r="X398">
        <v>2022</v>
      </c>
    </row>
    <row r="399" spans="1:24" x14ac:dyDescent="0.3">
      <c r="A399" s="24" t="s">
        <v>592</v>
      </c>
      <c r="B399" s="24" t="s">
        <v>21</v>
      </c>
      <c r="C399" s="24" t="s">
        <v>593</v>
      </c>
      <c r="D399" s="24" t="s">
        <v>18</v>
      </c>
      <c r="E399" s="24" t="s">
        <v>19</v>
      </c>
      <c r="F399" s="24" t="s">
        <v>1117</v>
      </c>
      <c r="G399" s="1">
        <v>44577</v>
      </c>
      <c r="H399">
        <v>1</v>
      </c>
      <c r="I399" t="str">
        <f t="shared" si="6"/>
        <v>gener</v>
      </c>
      <c r="J399">
        <v>353145921</v>
      </c>
      <c r="K399" s="1">
        <v>44615</v>
      </c>
      <c r="L399">
        <v>38</v>
      </c>
      <c r="M399">
        <v>2580</v>
      </c>
      <c r="N399">
        <v>421.89</v>
      </c>
      <c r="O399">
        <v>364.69</v>
      </c>
      <c r="P399">
        <v>1088476.2</v>
      </c>
      <c r="Q399">
        <v>57.2</v>
      </c>
      <c r="R399">
        <v>1088.4762000000001</v>
      </c>
      <c r="S399">
        <v>940900.2</v>
      </c>
      <c r="T399">
        <v>940.90020000000004</v>
      </c>
      <c r="U399">
        <v>147576</v>
      </c>
      <c r="V399">
        <v>0.86441963544999867</v>
      </c>
      <c r="W399">
        <v>147.57599999999999</v>
      </c>
      <c r="X399">
        <v>2022</v>
      </c>
    </row>
    <row r="400" spans="1:24" x14ac:dyDescent="0.3">
      <c r="A400" s="24" t="s">
        <v>594</v>
      </c>
      <c r="B400" s="24" t="s">
        <v>24</v>
      </c>
      <c r="C400" s="24" t="s">
        <v>447</v>
      </c>
      <c r="D400" s="24" t="s">
        <v>14</v>
      </c>
      <c r="E400" s="24" t="s">
        <v>19</v>
      </c>
      <c r="F400" s="24" t="s">
        <v>1120</v>
      </c>
      <c r="G400" s="1">
        <v>44509</v>
      </c>
      <c r="H400">
        <v>11</v>
      </c>
      <c r="I400" t="str">
        <f t="shared" si="6"/>
        <v>novembre</v>
      </c>
      <c r="J400">
        <v>776895892</v>
      </c>
      <c r="K400" s="1">
        <v>44509</v>
      </c>
      <c r="L400">
        <v>0</v>
      </c>
      <c r="M400">
        <v>9614</v>
      </c>
      <c r="N400">
        <v>152.58000000000001</v>
      </c>
      <c r="O400">
        <v>97.44</v>
      </c>
      <c r="P400">
        <v>1466904.12</v>
      </c>
      <c r="Q400">
        <v>55.14</v>
      </c>
      <c r="R400">
        <v>1466.9041</v>
      </c>
      <c r="S400">
        <v>936788.16</v>
      </c>
      <c r="T400">
        <v>936.78819999999996</v>
      </c>
      <c r="U400">
        <v>530115.96</v>
      </c>
      <c r="V400">
        <v>0.63861580810066843</v>
      </c>
      <c r="W400">
        <v>530.11599999999999</v>
      </c>
      <c r="X400">
        <v>2021</v>
      </c>
    </row>
    <row r="401" spans="1:24" x14ac:dyDescent="0.3">
      <c r="A401" s="24" t="s">
        <v>595</v>
      </c>
      <c r="B401" s="24" t="s">
        <v>28</v>
      </c>
      <c r="C401" s="24" t="s">
        <v>29</v>
      </c>
      <c r="D401" s="24" t="s">
        <v>50</v>
      </c>
      <c r="E401" s="24" t="s">
        <v>19</v>
      </c>
      <c r="F401" s="24" t="s">
        <v>1117</v>
      </c>
      <c r="G401" s="1">
        <v>44361</v>
      </c>
      <c r="H401">
        <v>6</v>
      </c>
      <c r="I401" t="str">
        <f t="shared" si="6"/>
        <v>juny</v>
      </c>
      <c r="J401">
        <v>299286305</v>
      </c>
      <c r="K401" s="1">
        <v>44411</v>
      </c>
      <c r="L401">
        <v>50</v>
      </c>
      <c r="M401">
        <v>4323</v>
      </c>
      <c r="N401">
        <v>154.06</v>
      </c>
      <c r="O401">
        <v>90.93</v>
      </c>
      <c r="P401">
        <v>666001.38</v>
      </c>
      <c r="Q401">
        <v>63.13</v>
      </c>
      <c r="R401">
        <v>666.00139999999999</v>
      </c>
      <c r="S401">
        <v>393090.39</v>
      </c>
      <c r="T401">
        <v>393.09039999999999</v>
      </c>
      <c r="U401">
        <v>272910.99</v>
      </c>
      <c r="V401">
        <v>0.59022458782292608</v>
      </c>
      <c r="W401">
        <v>272.911</v>
      </c>
      <c r="X401">
        <v>2021</v>
      </c>
    </row>
    <row r="402" spans="1:24" x14ac:dyDescent="0.3">
      <c r="A402" s="24" t="s">
        <v>596</v>
      </c>
      <c r="B402" s="24" t="s">
        <v>28</v>
      </c>
      <c r="C402" s="24" t="s">
        <v>511</v>
      </c>
      <c r="D402" s="24" t="s">
        <v>14</v>
      </c>
      <c r="E402" s="24" t="s">
        <v>19</v>
      </c>
      <c r="F402" s="24" t="s">
        <v>1118</v>
      </c>
      <c r="G402" s="1">
        <v>44578</v>
      </c>
      <c r="H402">
        <v>1</v>
      </c>
      <c r="I402" t="str">
        <f t="shared" si="6"/>
        <v>gener</v>
      </c>
      <c r="J402">
        <v>914115989</v>
      </c>
      <c r="K402" s="1">
        <v>44604</v>
      </c>
      <c r="L402">
        <v>26</v>
      </c>
      <c r="M402">
        <v>6090</v>
      </c>
      <c r="N402">
        <v>152.58000000000001</v>
      </c>
      <c r="O402">
        <v>97.44</v>
      </c>
      <c r="P402">
        <v>929212.2</v>
      </c>
      <c r="Q402">
        <v>55.14</v>
      </c>
      <c r="R402">
        <v>929.21220000000005</v>
      </c>
      <c r="S402">
        <v>593409.6</v>
      </c>
      <c r="T402">
        <v>593.40959999999995</v>
      </c>
      <c r="U402">
        <v>335802.6</v>
      </c>
      <c r="V402">
        <v>0.63861580810066843</v>
      </c>
      <c r="W402">
        <v>335.80259999999998</v>
      </c>
      <c r="X402">
        <v>2022</v>
      </c>
    </row>
    <row r="403" spans="1:24" x14ac:dyDescent="0.3">
      <c r="A403" s="24" t="s">
        <v>597</v>
      </c>
      <c r="B403" s="24" t="s">
        <v>24</v>
      </c>
      <c r="C403" s="24" t="s">
        <v>37</v>
      </c>
      <c r="D403" s="24" t="s">
        <v>30</v>
      </c>
      <c r="E403" s="24" t="s">
        <v>15</v>
      </c>
      <c r="F403" s="24" t="s">
        <v>1117</v>
      </c>
      <c r="G403" s="1">
        <v>44711</v>
      </c>
      <c r="H403">
        <v>5</v>
      </c>
      <c r="I403" t="str">
        <f t="shared" si="6"/>
        <v>maig</v>
      </c>
      <c r="J403">
        <v>635496270</v>
      </c>
      <c r="K403" s="1">
        <v>44747</v>
      </c>
      <c r="L403">
        <v>36</v>
      </c>
      <c r="M403">
        <v>6323</v>
      </c>
      <c r="N403">
        <v>255.28</v>
      </c>
      <c r="O403">
        <v>159.41999999999999</v>
      </c>
      <c r="P403">
        <v>1614135.44</v>
      </c>
      <c r="Q403">
        <v>95.86</v>
      </c>
      <c r="R403">
        <v>1614.1353999999999</v>
      </c>
      <c r="S403">
        <v>1008012.66</v>
      </c>
      <c r="T403">
        <v>1008.0127</v>
      </c>
      <c r="U403">
        <v>606122.78</v>
      </c>
      <c r="V403">
        <v>0.62449075524913811</v>
      </c>
      <c r="W403">
        <v>606.12279999999998</v>
      </c>
      <c r="X403">
        <v>2022</v>
      </c>
    </row>
    <row r="404" spans="1:24" x14ac:dyDescent="0.3">
      <c r="A404" s="24" t="s">
        <v>598</v>
      </c>
      <c r="B404" s="24" t="s">
        <v>24</v>
      </c>
      <c r="C404" s="24" t="s">
        <v>113</v>
      </c>
      <c r="D404" s="24" t="s">
        <v>18</v>
      </c>
      <c r="E404" s="24" t="s">
        <v>15</v>
      </c>
      <c r="F404" s="24" t="s">
        <v>1118</v>
      </c>
      <c r="G404" s="1">
        <v>43934</v>
      </c>
      <c r="H404">
        <v>4</v>
      </c>
      <c r="I404" t="str">
        <f t="shared" si="6"/>
        <v>abril</v>
      </c>
      <c r="J404">
        <v>247850978</v>
      </c>
      <c r="K404" s="1">
        <v>43959</v>
      </c>
      <c r="L404">
        <v>25</v>
      </c>
      <c r="M404">
        <v>3467</v>
      </c>
      <c r="N404">
        <v>421.89</v>
      </c>
      <c r="O404">
        <v>364.69</v>
      </c>
      <c r="P404">
        <v>1462692.63</v>
      </c>
      <c r="Q404">
        <v>57.2</v>
      </c>
      <c r="R404">
        <v>1462.6926000000001</v>
      </c>
      <c r="S404">
        <v>1264380.23</v>
      </c>
      <c r="T404">
        <v>1264.3802000000001</v>
      </c>
      <c r="U404">
        <v>198312.4</v>
      </c>
      <c r="V404">
        <v>0.86441963544999889</v>
      </c>
      <c r="W404">
        <v>198.3124</v>
      </c>
      <c r="X404">
        <v>2020</v>
      </c>
    </row>
    <row r="405" spans="1:24" x14ac:dyDescent="0.3">
      <c r="A405" s="24" t="s">
        <v>599</v>
      </c>
      <c r="B405" s="24" t="s">
        <v>12</v>
      </c>
      <c r="C405" s="24" t="s">
        <v>187</v>
      </c>
      <c r="D405" s="24" t="s">
        <v>50</v>
      </c>
      <c r="E405" s="24" t="s">
        <v>15</v>
      </c>
      <c r="F405" s="24" t="s">
        <v>1119</v>
      </c>
      <c r="G405" s="1">
        <v>43872</v>
      </c>
      <c r="H405">
        <v>2</v>
      </c>
      <c r="I405" t="str">
        <f t="shared" si="6"/>
        <v>febrer</v>
      </c>
      <c r="J405">
        <v>834741485</v>
      </c>
      <c r="K405" s="1">
        <v>43878</v>
      </c>
      <c r="L405">
        <v>6</v>
      </c>
      <c r="M405">
        <v>7410</v>
      </c>
      <c r="N405">
        <v>154.06</v>
      </c>
      <c r="O405">
        <v>90.93</v>
      </c>
      <c r="P405">
        <v>1141584.6000000001</v>
      </c>
      <c r="Q405">
        <v>63.13</v>
      </c>
      <c r="R405">
        <v>1141.5845999999999</v>
      </c>
      <c r="S405">
        <v>673791.3</v>
      </c>
      <c r="T405">
        <v>673.79129999999998</v>
      </c>
      <c r="U405">
        <v>467793.3</v>
      </c>
      <c r="V405">
        <v>0.59022458782292619</v>
      </c>
      <c r="W405">
        <v>467.79329999999999</v>
      </c>
      <c r="X405">
        <v>2020</v>
      </c>
    </row>
    <row r="406" spans="1:24" x14ac:dyDescent="0.3">
      <c r="A406" s="24" t="s">
        <v>600</v>
      </c>
      <c r="B406" s="24" t="s">
        <v>21</v>
      </c>
      <c r="C406" s="24" t="s">
        <v>106</v>
      </c>
      <c r="D406" s="24" t="s">
        <v>18</v>
      </c>
      <c r="E406" s="24" t="s">
        <v>19</v>
      </c>
      <c r="F406" s="24" t="s">
        <v>1119</v>
      </c>
      <c r="G406" s="1">
        <v>44714</v>
      </c>
      <c r="H406">
        <v>6</v>
      </c>
      <c r="I406" t="str">
        <f t="shared" si="6"/>
        <v>juny</v>
      </c>
      <c r="J406">
        <v>579687440</v>
      </c>
      <c r="K406" s="1">
        <v>44717</v>
      </c>
      <c r="L406">
        <v>3</v>
      </c>
      <c r="M406">
        <v>1250</v>
      </c>
      <c r="N406">
        <v>421.89</v>
      </c>
      <c r="O406">
        <v>364.69</v>
      </c>
      <c r="P406">
        <v>527362.5</v>
      </c>
      <c r="Q406">
        <v>57.2</v>
      </c>
      <c r="R406">
        <v>527.36249999999995</v>
      </c>
      <c r="S406">
        <v>455862.5</v>
      </c>
      <c r="T406">
        <v>455.86250000000001</v>
      </c>
      <c r="U406">
        <v>71500</v>
      </c>
      <c r="V406">
        <v>0.86441963544999889</v>
      </c>
      <c r="W406">
        <v>71.5</v>
      </c>
      <c r="X406">
        <v>2022</v>
      </c>
    </row>
    <row r="407" spans="1:24" x14ac:dyDescent="0.3">
      <c r="A407" s="24" t="s">
        <v>601</v>
      </c>
      <c r="B407" s="24" t="s">
        <v>24</v>
      </c>
      <c r="C407" s="24" t="s">
        <v>46</v>
      </c>
      <c r="D407" s="24" t="s">
        <v>40</v>
      </c>
      <c r="E407" s="24" t="s">
        <v>19</v>
      </c>
      <c r="F407" s="24" t="s">
        <v>1118</v>
      </c>
      <c r="G407" s="1">
        <v>43857</v>
      </c>
      <c r="H407">
        <v>1</v>
      </c>
      <c r="I407" t="str">
        <f t="shared" si="6"/>
        <v>gener</v>
      </c>
      <c r="J407">
        <v>456428134</v>
      </c>
      <c r="K407" s="1">
        <v>43896</v>
      </c>
      <c r="L407">
        <v>39</v>
      </c>
      <c r="M407">
        <v>6083</v>
      </c>
      <c r="N407">
        <v>81.73</v>
      </c>
      <c r="O407">
        <v>56.67</v>
      </c>
      <c r="P407">
        <v>497163.59</v>
      </c>
      <c r="Q407">
        <v>25.06</v>
      </c>
      <c r="R407">
        <v>497.16359999999997</v>
      </c>
      <c r="S407">
        <v>344723.61</v>
      </c>
      <c r="T407">
        <v>344.72359999999998</v>
      </c>
      <c r="U407">
        <v>152439.98000000001</v>
      </c>
      <c r="V407">
        <v>0.69338064358252782</v>
      </c>
      <c r="W407">
        <v>152.44</v>
      </c>
      <c r="X407">
        <v>2020</v>
      </c>
    </row>
    <row r="408" spans="1:24" x14ac:dyDescent="0.3">
      <c r="A408" s="24" t="s">
        <v>602</v>
      </c>
      <c r="B408" s="24" t="s">
        <v>24</v>
      </c>
      <c r="C408" s="24" t="s">
        <v>388</v>
      </c>
      <c r="D408" s="24" t="s">
        <v>14</v>
      </c>
      <c r="E408" s="24" t="s">
        <v>15</v>
      </c>
      <c r="F408" s="24" t="s">
        <v>1120</v>
      </c>
      <c r="G408" s="1">
        <v>44343</v>
      </c>
      <c r="H408">
        <v>5</v>
      </c>
      <c r="I408" t="str">
        <f t="shared" si="6"/>
        <v>maig</v>
      </c>
      <c r="J408">
        <v>250949895</v>
      </c>
      <c r="K408" s="1">
        <v>44366</v>
      </c>
      <c r="L408">
        <v>23</v>
      </c>
      <c r="M408">
        <v>505</v>
      </c>
      <c r="N408">
        <v>152.58000000000001</v>
      </c>
      <c r="O408">
        <v>97.44</v>
      </c>
      <c r="P408">
        <v>77052.899999999994</v>
      </c>
      <c r="Q408">
        <v>55.14</v>
      </c>
      <c r="R408">
        <v>77.052899999999994</v>
      </c>
      <c r="S408">
        <v>49207.199999999997</v>
      </c>
      <c r="T408">
        <v>49.2072</v>
      </c>
      <c r="U408">
        <v>27845.7</v>
      </c>
      <c r="V408">
        <v>0.63861580810066843</v>
      </c>
      <c r="W408">
        <v>27.845700000000001</v>
      </c>
      <c r="X408">
        <v>2021</v>
      </c>
    </row>
    <row r="409" spans="1:24" x14ac:dyDescent="0.3">
      <c r="A409" s="24" t="s">
        <v>603</v>
      </c>
      <c r="B409" s="24" t="s">
        <v>28</v>
      </c>
      <c r="C409" s="24" t="s">
        <v>558</v>
      </c>
      <c r="D409" s="24" t="s">
        <v>50</v>
      </c>
      <c r="E409" s="24" t="s">
        <v>19</v>
      </c>
      <c r="F409" s="24" t="s">
        <v>1119</v>
      </c>
      <c r="G409" s="1">
        <v>44660</v>
      </c>
      <c r="H409">
        <v>4</v>
      </c>
      <c r="I409" t="str">
        <f t="shared" si="6"/>
        <v>abril</v>
      </c>
      <c r="J409">
        <v>719551551</v>
      </c>
      <c r="K409" s="1">
        <v>44665</v>
      </c>
      <c r="L409">
        <v>5</v>
      </c>
      <c r="M409">
        <v>149</v>
      </c>
      <c r="N409">
        <v>154.06</v>
      </c>
      <c r="O409">
        <v>90.93</v>
      </c>
      <c r="P409">
        <v>22954.94</v>
      </c>
      <c r="Q409">
        <v>63.13</v>
      </c>
      <c r="R409">
        <v>22.954899999999999</v>
      </c>
      <c r="S409">
        <v>13548.57</v>
      </c>
      <c r="T409">
        <v>13.5486</v>
      </c>
      <c r="U409">
        <v>9406.3700000000008</v>
      </c>
      <c r="V409">
        <v>0.59022458782292631</v>
      </c>
      <c r="W409">
        <v>9.4063999999999997</v>
      </c>
      <c r="X409">
        <v>2022</v>
      </c>
    </row>
    <row r="410" spans="1:24" x14ac:dyDescent="0.3">
      <c r="A410" s="24" t="s">
        <v>604</v>
      </c>
      <c r="B410" s="24" t="s">
        <v>12</v>
      </c>
      <c r="C410" s="24" t="s">
        <v>354</v>
      </c>
      <c r="D410" s="24" t="s">
        <v>38</v>
      </c>
      <c r="E410" s="24" t="s">
        <v>19</v>
      </c>
      <c r="F410" s="24" t="s">
        <v>1117</v>
      </c>
      <c r="G410" s="1">
        <v>44489</v>
      </c>
      <c r="H410">
        <v>10</v>
      </c>
      <c r="I410" t="str">
        <f t="shared" si="6"/>
        <v>octubre</v>
      </c>
      <c r="J410">
        <v>438844430</v>
      </c>
      <c r="K410" s="1">
        <v>44537</v>
      </c>
      <c r="L410">
        <v>48</v>
      </c>
      <c r="M410">
        <v>2674</v>
      </c>
      <c r="N410">
        <v>437.2</v>
      </c>
      <c r="O410">
        <v>263.33</v>
      </c>
      <c r="P410">
        <v>1169072.8</v>
      </c>
      <c r="Q410">
        <v>173.87</v>
      </c>
      <c r="R410">
        <v>1169.0727999999999</v>
      </c>
      <c r="S410">
        <v>704144.42</v>
      </c>
      <c r="T410">
        <v>704.14440000000002</v>
      </c>
      <c r="U410">
        <v>464928.38</v>
      </c>
      <c r="V410">
        <v>0.60231015553522405</v>
      </c>
      <c r="W410">
        <v>464.92840000000001</v>
      </c>
      <c r="X410">
        <v>2021</v>
      </c>
    </row>
    <row r="411" spans="1:24" x14ac:dyDescent="0.3">
      <c r="A411" s="24" t="s">
        <v>605</v>
      </c>
      <c r="B411" s="24" t="s">
        <v>24</v>
      </c>
      <c r="C411" s="24" t="s">
        <v>48</v>
      </c>
      <c r="D411" s="24" t="s">
        <v>50</v>
      </c>
      <c r="E411" s="24" t="s">
        <v>19</v>
      </c>
      <c r="F411" s="24" t="s">
        <v>1117</v>
      </c>
      <c r="G411" s="1">
        <v>44180</v>
      </c>
      <c r="H411">
        <v>12</v>
      </c>
      <c r="I411" t="str">
        <f t="shared" si="6"/>
        <v>desembre</v>
      </c>
      <c r="J411">
        <v>755752360</v>
      </c>
      <c r="K411" s="1">
        <v>44230</v>
      </c>
      <c r="L411">
        <v>50</v>
      </c>
      <c r="M411">
        <v>2773</v>
      </c>
      <c r="N411">
        <v>154.06</v>
      </c>
      <c r="O411">
        <v>90.93</v>
      </c>
      <c r="P411">
        <v>427208.38</v>
      </c>
      <c r="Q411">
        <v>63.13</v>
      </c>
      <c r="R411">
        <v>427.20839999999998</v>
      </c>
      <c r="S411">
        <v>252148.89</v>
      </c>
      <c r="T411">
        <v>252.1489</v>
      </c>
      <c r="U411">
        <v>175059.49</v>
      </c>
      <c r="V411">
        <v>0.59022458782292619</v>
      </c>
      <c r="W411">
        <v>175.05950000000001</v>
      </c>
      <c r="X411">
        <v>2020</v>
      </c>
    </row>
    <row r="412" spans="1:24" x14ac:dyDescent="0.3">
      <c r="A412" s="24" t="s">
        <v>606</v>
      </c>
      <c r="B412" s="24" t="s">
        <v>24</v>
      </c>
      <c r="C412" s="24" t="s">
        <v>177</v>
      </c>
      <c r="D412" s="24" t="s">
        <v>70</v>
      </c>
      <c r="E412" s="24" t="s">
        <v>19</v>
      </c>
      <c r="F412" s="24" t="s">
        <v>1117</v>
      </c>
      <c r="G412" s="1">
        <v>44228</v>
      </c>
      <c r="H412">
        <v>2</v>
      </c>
      <c r="I412" t="str">
        <f t="shared" si="6"/>
        <v>febrer</v>
      </c>
      <c r="J412">
        <v>837511670</v>
      </c>
      <c r="K412" s="1">
        <v>44255</v>
      </c>
      <c r="L412">
        <v>27</v>
      </c>
      <c r="M412">
        <v>7169</v>
      </c>
      <c r="N412">
        <v>109.28</v>
      </c>
      <c r="O412">
        <v>35.840000000000003</v>
      </c>
      <c r="P412">
        <v>783428.32</v>
      </c>
      <c r="Q412">
        <v>73.44</v>
      </c>
      <c r="R412">
        <v>783.42830000000004</v>
      </c>
      <c r="S412">
        <v>256936.95999999999</v>
      </c>
      <c r="T412">
        <v>256.93700000000001</v>
      </c>
      <c r="U412">
        <v>526491.36</v>
      </c>
      <c r="V412">
        <v>0.32796486090775984</v>
      </c>
      <c r="W412">
        <v>526.4914</v>
      </c>
      <c r="X412">
        <v>2021</v>
      </c>
    </row>
    <row r="413" spans="1:24" x14ac:dyDescent="0.3">
      <c r="A413" s="24" t="s">
        <v>607</v>
      </c>
      <c r="B413" s="24" t="s">
        <v>24</v>
      </c>
      <c r="C413" s="24" t="s">
        <v>177</v>
      </c>
      <c r="D413" s="24" t="s">
        <v>38</v>
      </c>
      <c r="E413" s="24" t="s">
        <v>15</v>
      </c>
      <c r="F413" s="24" t="s">
        <v>1120</v>
      </c>
      <c r="G413" s="1">
        <v>44754</v>
      </c>
      <c r="H413">
        <v>7</v>
      </c>
      <c r="I413" t="str">
        <f t="shared" si="6"/>
        <v>juliol</v>
      </c>
      <c r="J413">
        <v>821671187</v>
      </c>
      <c r="K413" s="1">
        <v>44784</v>
      </c>
      <c r="L413">
        <v>30</v>
      </c>
      <c r="M413">
        <v>9619</v>
      </c>
      <c r="N413">
        <v>437.2</v>
      </c>
      <c r="O413">
        <v>263.33</v>
      </c>
      <c r="P413">
        <v>4205426.8</v>
      </c>
      <c r="Q413">
        <v>173.87</v>
      </c>
      <c r="R413">
        <v>4205.4268000000002</v>
      </c>
      <c r="S413">
        <v>2532971.27</v>
      </c>
      <c r="T413">
        <v>2532.9713000000002</v>
      </c>
      <c r="U413">
        <v>1672455.53</v>
      </c>
      <c r="V413">
        <v>0.60231015553522416</v>
      </c>
      <c r="W413">
        <v>1672.4555</v>
      </c>
      <c r="X413">
        <v>2022</v>
      </c>
    </row>
    <row r="414" spans="1:24" x14ac:dyDescent="0.3">
      <c r="A414" s="24" t="s">
        <v>608</v>
      </c>
      <c r="B414" s="24" t="s">
        <v>12</v>
      </c>
      <c r="C414" s="24" t="s">
        <v>216</v>
      </c>
      <c r="D414" s="24" t="s">
        <v>50</v>
      </c>
      <c r="E414" s="24" t="s">
        <v>19</v>
      </c>
      <c r="F414" s="24" t="s">
        <v>1120</v>
      </c>
      <c r="G414" s="1">
        <v>43938</v>
      </c>
      <c r="H414">
        <v>4</v>
      </c>
      <c r="I414" t="str">
        <f t="shared" si="6"/>
        <v>abril</v>
      </c>
      <c r="J414">
        <v>466092240</v>
      </c>
      <c r="K414" s="1">
        <v>43964</v>
      </c>
      <c r="L414">
        <v>26</v>
      </c>
      <c r="M414">
        <v>5906</v>
      </c>
      <c r="N414">
        <v>154.06</v>
      </c>
      <c r="O414">
        <v>90.93</v>
      </c>
      <c r="P414">
        <v>909878.36</v>
      </c>
      <c r="Q414">
        <v>63.13</v>
      </c>
      <c r="R414">
        <v>909.87840000000006</v>
      </c>
      <c r="S414">
        <v>537032.57999999996</v>
      </c>
      <c r="T414">
        <v>537.0326</v>
      </c>
      <c r="U414">
        <v>372845.78</v>
      </c>
      <c r="V414">
        <v>0.59022458782292619</v>
      </c>
      <c r="W414">
        <v>372.8458</v>
      </c>
      <c r="X414">
        <v>2020</v>
      </c>
    </row>
    <row r="415" spans="1:24" x14ac:dyDescent="0.3">
      <c r="A415" s="24" t="s">
        <v>609</v>
      </c>
      <c r="B415" s="24" t="s">
        <v>24</v>
      </c>
      <c r="C415" s="24" t="s">
        <v>211</v>
      </c>
      <c r="D415" s="24" t="s">
        <v>30</v>
      </c>
      <c r="E415" s="24" t="s">
        <v>15</v>
      </c>
      <c r="F415" s="24" t="s">
        <v>1120</v>
      </c>
      <c r="G415" s="1">
        <v>44804</v>
      </c>
      <c r="H415">
        <v>8</v>
      </c>
      <c r="I415" t="str">
        <f t="shared" si="6"/>
        <v>agost</v>
      </c>
      <c r="J415">
        <v>498948657</v>
      </c>
      <c r="K415" s="1">
        <v>44820</v>
      </c>
      <c r="L415">
        <v>16</v>
      </c>
      <c r="M415">
        <v>8850</v>
      </c>
      <c r="N415">
        <v>255.28</v>
      </c>
      <c r="O415">
        <v>159.41999999999999</v>
      </c>
      <c r="P415">
        <v>2259228</v>
      </c>
      <c r="Q415">
        <v>95.86</v>
      </c>
      <c r="R415">
        <v>2259.2280000000001</v>
      </c>
      <c r="S415">
        <v>1410867</v>
      </c>
      <c r="T415">
        <v>1410.867</v>
      </c>
      <c r="U415">
        <v>848361</v>
      </c>
      <c r="V415">
        <v>0.62449075524913822</v>
      </c>
      <c r="W415">
        <v>848.36099999999999</v>
      </c>
      <c r="X415">
        <v>2022</v>
      </c>
    </row>
    <row r="416" spans="1:24" x14ac:dyDescent="0.3">
      <c r="A416" s="24" t="s">
        <v>610</v>
      </c>
      <c r="B416" s="24" t="s">
        <v>21</v>
      </c>
      <c r="C416" s="24" t="s">
        <v>35</v>
      </c>
      <c r="D416" s="24" t="s">
        <v>70</v>
      </c>
      <c r="E416" s="24" t="s">
        <v>19</v>
      </c>
      <c r="F416" s="24" t="s">
        <v>1120</v>
      </c>
      <c r="G416" s="1">
        <v>44589</v>
      </c>
      <c r="H416">
        <v>1</v>
      </c>
      <c r="I416" t="str">
        <f t="shared" si="6"/>
        <v>gener</v>
      </c>
      <c r="J416">
        <v>839142024</v>
      </c>
      <c r="K416" s="1">
        <v>44635</v>
      </c>
      <c r="L416">
        <v>46</v>
      </c>
      <c r="M416">
        <v>9627</v>
      </c>
      <c r="N416">
        <v>109.28</v>
      </c>
      <c r="O416">
        <v>35.840000000000003</v>
      </c>
      <c r="P416">
        <v>1052038.56</v>
      </c>
      <c r="Q416">
        <v>73.44</v>
      </c>
      <c r="R416">
        <v>1052.0386000000001</v>
      </c>
      <c r="S416">
        <v>345031.67999999999</v>
      </c>
      <c r="T416">
        <v>345.0317</v>
      </c>
      <c r="U416">
        <v>707006.88</v>
      </c>
      <c r="V416">
        <v>0.32796486090775995</v>
      </c>
      <c r="W416">
        <v>707.00689999999997</v>
      </c>
      <c r="X416">
        <v>2022</v>
      </c>
    </row>
    <row r="417" spans="1:24" x14ac:dyDescent="0.3">
      <c r="A417" s="24" t="s">
        <v>611</v>
      </c>
      <c r="B417" s="24" t="s">
        <v>44</v>
      </c>
      <c r="C417" s="24" t="s">
        <v>491</v>
      </c>
      <c r="D417" s="24" t="s">
        <v>33</v>
      </c>
      <c r="E417" s="24" t="s">
        <v>19</v>
      </c>
      <c r="F417" s="24" t="s">
        <v>1120</v>
      </c>
      <c r="G417" s="1">
        <v>44342</v>
      </c>
      <c r="H417">
        <v>5</v>
      </c>
      <c r="I417" t="str">
        <f t="shared" si="6"/>
        <v>maig</v>
      </c>
      <c r="J417">
        <v>897720181</v>
      </c>
      <c r="K417" s="1">
        <v>44349</v>
      </c>
      <c r="L417">
        <v>7</v>
      </c>
      <c r="M417">
        <v>4206</v>
      </c>
      <c r="N417">
        <v>47.45</v>
      </c>
      <c r="O417">
        <v>31.79</v>
      </c>
      <c r="P417">
        <v>199574.7</v>
      </c>
      <c r="Q417">
        <v>15.66</v>
      </c>
      <c r="R417">
        <v>199.57470000000001</v>
      </c>
      <c r="S417">
        <v>133708.74</v>
      </c>
      <c r="T417">
        <v>133.70869999999999</v>
      </c>
      <c r="U417">
        <v>65865.960000000006</v>
      </c>
      <c r="V417">
        <v>0.66996838777660683</v>
      </c>
      <c r="W417">
        <v>65.866</v>
      </c>
      <c r="X417">
        <v>2021</v>
      </c>
    </row>
    <row r="418" spans="1:24" x14ac:dyDescent="0.3">
      <c r="A418" s="24" t="s">
        <v>612</v>
      </c>
      <c r="B418" s="24" t="s">
        <v>60</v>
      </c>
      <c r="C418" s="24" t="s">
        <v>360</v>
      </c>
      <c r="D418" s="24" t="s">
        <v>33</v>
      </c>
      <c r="E418" s="24" t="s">
        <v>15</v>
      </c>
      <c r="F418" s="24" t="s">
        <v>1117</v>
      </c>
      <c r="G418" s="1">
        <v>44560</v>
      </c>
      <c r="H418">
        <v>12</v>
      </c>
      <c r="I418" t="str">
        <f t="shared" si="6"/>
        <v>desembre</v>
      </c>
      <c r="J418">
        <v>890339171</v>
      </c>
      <c r="K418" s="1">
        <v>44601</v>
      </c>
      <c r="L418">
        <v>41</v>
      </c>
      <c r="M418">
        <v>1</v>
      </c>
      <c r="N418">
        <v>47.45</v>
      </c>
      <c r="O418">
        <v>31.79</v>
      </c>
      <c r="P418">
        <v>47.45</v>
      </c>
      <c r="Q418">
        <v>15.66</v>
      </c>
      <c r="R418">
        <v>4.7500000000000001E-2</v>
      </c>
      <c r="S418">
        <v>31.79</v>
      </c>
      <c r="T418">
        <v>3.1800000000000002E-2</v>
      </c>
      <c r="U418">
        <v>15.66</v>
      </c>
      <c r="V418">
        <v>0.66996838777660683</v>
      </c>
      <c r="W418">
        <v>1.5699999999999999E-2</v>
      </c>
      <c r="X418">
        <v>2021</v>
      </c>
    </row>
    <row r="419" spans="1:24" x14ac:dyDescent="0.3">
      <c r="A419" s="24" t="s">
        <v>613</v>
      </c>
      <c r="B419" s="24" t="s">
        <v>60</v>
      </c>
      <c r="C419" s="24" t="s">
        <v>246</v>
      </c>
      <c r="D419" s="24" t="s">
        <v>14</v>
      </c>
      <c r="E419" s="24" t="s">
        <v>15</v>
      </c>
      <c r="F419" s="24" t="s">
        <v>1119</v>
      </c>
      <c r="G419" s="1">
        <v>44599</v>
      </c>
      <c r="H419">
        <v>2</v>
      </c>
      <c r="I419" t="str">
        <f t="shared" si="6"/>
        <v>febrer</v>
      </c>
      <c r="J419">
        <v>237360322</v>
      </c>
      <c r="K419" s="1">
        <v>44616</v>
      </c>
      <c r="L419">
        <v>17</v>
      </c>
      <c r="M419">
        <v>9049</v>
      </c>
      <c r="N419">
        <v>152.58000000000001</v>
      </c>
      <c r="O419">
        <v>97.44</v>
      </c>
      <c r="P419">
        <v>1380696.42</v>
      </c>
      <c r="Q419">
        <v>55.14</v>
      </c>
      <c r="R419">
        <v>1380.6964</v>
      </c>
      <c r="S419">
        <v>881734.56</v>
      </c>
      <c r="T419">
        <v>881.7346</v>
      </c>
      <c r="U419">
        <v>498961.86</v>
      </c>
      <c r="V419">
        <v>0.63861580810066843</v>
      </c>
      <c r="W419">
        <v>498.96190000000001</v>
      </c>
      <c r="X419">
        <v>2022</v>
      </c>
    </row>
    <row r="420" spans="1:24" x14ac:dyDescent="0.3">
      <c r="A420" s="24" t="s">
        <v>614</v>
      </c>
      <c r="B420" s="24" t="s">
        <v>12</v>
      </c>
      <c r="C420" s="24" t="s">
        <v>615</v>
      </c>
      <c r="D420" s="24" t="s">
        <v>70</v>
      </c>
      <c r="E420" s="24" t="s">
        <v>19</v>
      </c>
      <c r="F420" s="24" t="s">
        <v>1118</v>
      </c>
      <c r="G420" s="1">
        <v>44480</v>
      </c>
      <c r="H420">
        <v>10</v>
      </c>
      <c r="I420" t="str">
        <f t="shared" si="6"/>
        <v>octubre</v>
      </c>
      <c r="J420">
        <v>229457461</v>
      </c>
      <c r="K420" s="1">
        <v>44526</v>
      </c>
      <c r="L420">
        <v>46</v>
      </c>
      <c r="M420">
        <v>417</v>
      </c>
      <c r="N420">
        <v>109.28</v>
      </c>
      <c r="O420">
        <v>35.840000000000003</v>
      </c>
      <c r="P420">
        <v>45569.760000000002</v>
      </c>
      <c r="Q420">
        <v>73.44</v>
      </c>
      <c r="R420">
        <v>45.569800000000001</v>
      </c>
      <c r="S420">
        <v>14945.28</v>
      </c>
      <c r="T420">
        <v>14.9453</v>
      </c>
      <c r="U420">
        <v>30624.48</v>
      </c>
      <c r="V420">
        <v>0.32796486090775989</v>
      </c>
      <c r="W420">
        <v>30.624500000000001</v>
      </c>
      <c r="X420">
        <v>2021</v>
      </c>
    </row>
    <row r="421" spans="1:24" x14ac:dyDescent="0.3">
      <c r="A421" s="24" t="s">
        <v>616</v>
      </c>
      <c r="B421" s="24" t="s">
        <v>60</v>
      </c>
      <c r="C421" s="24" t="s">
        <v>91</v>
      </c>
      <c r="D421" s="24" t="s">
        <v>40</v>
      </c>
      <c r="E421" s="24" t="s">
        <v>19</v>
      </c>
      <c r="F421" s="24" t="s">
        <v>1120</v>
      </c>
      <c r="G421" s="1">
        <v>44375</v>
      </c>
      <c r="H421">
        <v>6</v>
      </c>
      <c r="I421" t="str">
        <f t="shared" si="6"/>
        <v>juny</v>
      </c>
      <c r="J421">
        <v>877616918</v>
      </c>
      <c r="K421" s="1">
        <v>44375</v>
      </c>
      <c r="L421">
        <v>0</v>
      </c>
      <c r="M421">
        <v>5203</v>
      </c>
      <c r="N421">
        <v>81.73</v>
      </c>
      <c r="O421">
        <v>56.67</v>
      </c>
      <c r="P421">
        <v>425241.19</v>
      </c>
      <c r="Q421">
        <v>25.06</v>
      </c>
      <c r="R421">
        <v>425.24119999999999</v>
      </c>
      <c r="S421">
        <v>294854.01</v>
      </c>
      <c r="T421">
        <v>294.85399999999998</v>
      </c>
      <c r="U421">
        <v>130387.18</v>
      </c>
      <c r="V421">
        <v>0.69338064358252782</v>
      </c>
      <c r="W421">
        <v>130.38720000000001</v>
      </c>
      <c r="X421">
        <v>2021</v>
      </c>
    </row>
    <row r="422" spans="1:24" x14ac:dyDescent="0.3">
      <c r="A422" s="24" t="s">
        <v>617</v>
      </c>
      <c r="B422" s="24" t="s">
        <v>24</v>
      </c>
      <c r="C422" s="24" t="s">
        <v>618</v>
      </c>
      <c r="D422" s="24" t="s">
        <v>50</v>
      </c>
      <c r="E422" s="24" t="s">
        <v>15</v>
      </c>
      <c r="F422" s="24" t="s">
        <v>1119</v>
      </c>
      <c r="G422" s="1">
        <v>44076</v>
      </c>
      <c r="H422">
        <v>9</v>
      </c>
      <c r="I422" t="str">
        <f t="shared" si="6"/>
        <v>setembre</v>
      </c>
      <c r="J422">
        <v>463137519</v>
      </c>
      <c r="K422" s="1">
        <v>44118</v>
      </c>
      <c r="L422">
        <v>42</v>
      </c>
      <c r="M422">
        <v>1539</v>
      </c>
      <c r="N422">
        <v>154.06</v>
      </c>
      <c r="O422">
        <v>90.93</v>
      </c>
      <c r="P422">
        <v>237098.34</v>
      </c>
      <c r="Q422">
        <v>63.13</v>
      </c>
      <c r="R422">
        <v>237.09829999999999</v>
      </c>
      <c r="S422">
        <v>139941.26999999999</v>
      </c>
      <c r="T422">
        <v>139.94130000000001</v>
      </c>
      <c r="U422">
        <v>97157.07</v>
      </c>
      <c r="V422">
        <v>0.59022458782292619</v>
      </c>
      <c r="W422">
        <v>97.1571</v>
      </c>
      <c r="X422">
        <v>2020</v>
      </c>
    </row>
    <row r="423" spans="1:24" x14ac:dyDescent="0.3">
      <c r="A423" s="24" t="s">
        <v>619</v>
      </c>
      <c r="B423" s="24" t="s">
        <v>60</v>
      </c>
      <c r="C423" s="24" t="s">
        <v>91</v>
      </c>
      <c r="D423" s="24" t="s">
        <v>40</v>
      </c>
      <c r="E423" s="24" t="s">
        <v>19</v>
      </c>
      <c r="F423" s="24" t="s">
        <v>1117</v>
      </c>
      <c r="G423" s="1">
        <v>44571</v>
      </c>
      <c r="H423">
        <v>1</v>
      </c>
      <c r="I423" t="str">
        <f t="shared" si="6"/>
        <v>gener</v>
      </c>
      <c r="J423">
        <v>487630593</v>
      </c>
      <c r="K423" s="1">
        <v>44617</v>
      </c>
      <c r="L423">
        <v>46</v>
      </c>
      <c r="M423">
        <v>9584</v>
      </c>
      <c r="N423">
        <v>81.73</v>
      </c>
      <c r="O423">
        <v>56.67</v>
      </c>
      <c r="P423">
        <v>783300.32</v>
      </c>
      <c r="Q423">
        <v>25.06</v>
      </c>
      <c r="R423">
        <v>783.30029999999999</v>
      </c>
      <c r="S423">
        <v>543125.28</v>
      </c>
      <c r="T423">
        <v>543.12530000000004</v>
      </c>
      <c r="U423">
        <v>240175.04</v>
      </c>
      <c r="V423">
        <v>0.69338064358252771</v>
      </c>
      <c r="W423">
        <v>240.17500000000001</v>
      </c>
      <c r="X423">
        <v>2022</v>
      </c>
    </row>
    <row r="424" spans="1:24" x14ac:dyDescent="0.3">
      <c r="A424" s="24" t="s">
        <v>620</v>
      </c>
      <c r="B424" s="24" t="s">
        <v>60</v>
      </c>
      <c r="C424" s="24" t="s">
        <v>159</v>
      </c>
      <c r="D424" s="24" t="s">
        <v>50</v>
      </c>
      <c r="E424" s="24" t="s">
        <v>19</v>
      </c>
      <c r="F424" s="24" t="s">
        <v>1117</v>
      </c>
      <c r="G424" s="1">
        <v>44380</v>
      </c>
      <c r="H424">
        <v>7</v>
      </c>
      <c r="I424" t="str">
        <f t="shared" si="6"/>
        <v>juliol</v>
      </c>
      <c r="J424">
        <v>723019969</v>
      </c>
      <c r="K424" s="1">
        <v>44404</v>
      </c>
      <c r="L424">
        <v>24</v>
      </c>
      <c r="M424">
        <v>6531</v>
      </c>
      <c r="N424">
        <v>154.06</v>
      </c>
      <c r="O424">
        <v>90.93</v>
      </c>
      <c r="P424">
        <v>1006165.86</v>
      </c>
      <c r="Q424">
        <v>63.13</v>
      </c>
      <c r="R424">
        <v>1006.1659</v>
      </c>
      <c r="S424">
        <v>593863.82999999996</v>
      </c>
      <c r="T424">
        <v>593.86379999999997</v>
      </c>
      <c r="U424">
        <v>412302.03</v>
      </c>
      <c r="V424">
        <v>0.59022458782292631</v>
      </c>
      <c r="W424">
        <v>412.30200000000002</v>
      </c>
      <c r="X424">
        <v>2021</v>
      </c>
    </row>
    <row r="425" spans="1:24" x14ac:dyDescent="0.3">
      <c r="A425" s="24" t="s">
        <v>621</v>
      </c>
      <c r="B425" s="24" t="s">
        <v>24</v>
      </c>
      <c r="C425" s="24" t="s">
        <v>585</v>
      </c>
      <c r="D425" s="24" t="s">
        <v>30</v>
      </c>
      <c r="E425" s="24" t="s">
        <v>19</v>
      </c>
      <c r="F425" s="24" t="s">
        <v>1120</v>
      </c>
      <c r="G425" s="1">
        <v>44261</v>
      </c>
      <c r="H425">
        <v>3</v>
      </c>
      <c r="I425" t="str">
        <f t="shared" si="6"/>
        <v>març</v>
      </c>
      <c r="J425">
        <v>561541974</v>
      </c>
      <c r="K425" s="1">
        <v>44265</v>
      </c>
      <c r="L425">
        <v>4</v>
      </c>
      <c r="M425">
        <v>1604</v>
      </c>
      <c r="N425">
        <v>255.28</v>
      </c>
      <c r="O425">
        <v>159.41999999999999</v>
      </c>
      <c r="P425">
        <v>409469.12</v>
      </c>
      <c r="Q425">
        <v>95.86</v>
      </c>
      <c r="R425">
        <v>409.46910000000003</v>
      </c>
      <c r="S425">
        <v>255709.68</v>
      </c>
      <c r="T425">
        <v>255.7097</v>
      </c>
      <c r="U425">
        <v>153759.44</v>
      </c>
      <c r="V425">
        <v>0.62449075524913822</v>
      </c>
      <c r="W425">
        <v>153.7594</v>
      </c>
      <c r="X425">
        <v>2021</v>
      </c>
    </row>
    <row r="426" spans="1:24" x14ac:dyDescent="0.3">
      <c r="A426" s="24" t="s">
        <v>622</v>
      </c>
      <c r="B426" s="24" t="s">
        <v>24</v>
      </c>
      <c r="C426" s="24" t="s">
        <v>135</v>
      </c>
      <c r="D426" s="24" t="s">
        <v>50</v>
      </c>
      <c r="E426" s="24" t="s">
        <v>19</v>
      </c>
      <c r="F426" s="24" t="s">
        <v>1118</v>
      </c>
      <c r="G426" s="1">
        <v>44596</v>
      </c>
      <c r="H426">
        <v>2</v>
      </c>
      <c r="I426" t="str">
        <f t="shared" si="6"/>
        <v>febrer</v>
      </c>
      <c r="J426">
        <v>365745437</v>
      </c>
      <c r="K426" s="1">
        <v>44596</v>
      </c>
      <c r="L426">
        <v>0</v>
      </c>
      <c r="M426">
        <v>1057</v>
      </c>
      <c r="N426">
        <v>154.06</v>
      </c>
      <c r="O426">
        <v>90.93</v>
      </c>
      <c r="P426">
        <v>162841.42000000001</v>
      </c>
      <c r="Q426">
        <v>63.13</v>
      </c>
      <c r="R426">
        <v>162.84139999999999</v>
      </c>
      <c r="S426">
        <v>96113.01</v>
      </c>
      <c r="T426">
        <v>96.113</v>
      </c>
      <c r="U426">
        <v>66728.41</v>
      </c>
      <c r="V426">
        <v>0.59022458782292619</v>
      </c>
      <c r="W426">
        <v>66.728399999999993</v>
      </c>
      <c r="X426">
        <v>2022</v>
      </c>
    </row>
    <row r="427" spans="1:24" x14ac:dyDescent="0.3">
      <c r="A427" s="24" t="s">
        <v>623</v>
      </c>
      <c r="B427" s="24" t="s">
        <v>24</v>
      </c>
      <c r="C427" s="24" t="s">
        <v>120</v>
      </c>
      <c r="D427" s="24" t="s">
        <v>80</v>
      </c>
      <c r="E427" s="24" t="s">
        <v>19</v>
      </c>
      <c r="F427" s="24" t="s">
        <v>1118</v>
      </c>
      <c r="G427" s="1">
        <v>44190</v>
      </c>
      <c r="H427">
        <v>12</v>
      </c>
      <c r="I427" t="str">
        <f t="shared" si="6"/>
        <v>desembre</v>
      </c>
      <c r="J427">
        <v>772954547</v>
      </c>
      <c r="K427" s="1">
        <v>44230</v>
      </c>
      <c r="L427">
        <v>40</v>
      </c>
      <c r="M427">
        <v>3282</v>
      </c>
      <c r="N427">
        <v>668.27</v>
      </c>
      <c r="O427">
        <v>502.54</v>
      </c>
      <c r="P427">
        <v>2193262.14</v>
      </c>
      <c r="Q427">
        <v>165.73</v>
      </c>
      <c r="R427">
        <v>2193.2620999999999</v>
      </c>
      <c r="S427">
        <v>1649336.28</v>
      </c>
      <c r="T427">
        <v>1649.3362999999999</v>
      </c>
      <c r="U427">
        <v>543925.86</v>
      </c>
      <c r="V427">
        <v>0.75200143654510887</v>
      </c>
      <c r="W427">
        <v>543.92589999999996</v>
      </c>
      <c r="X427">
        <v>2020</v>
      </c>
    </row>
    <row r="428" spans="1:24" x14ac:dyDescent="0.3">
      <c r="A428" s="24" t="s">
        <v>624</v>
      </c>
      <c r="B428" s="24" t="s">
        <v>12</v>
      </c>
      <c r="C428" s="24" t="s">
        <v>201</v>
      </c>
      <c r="D428" s="24" t="s">
        <v>50</v>
      </c>
      <c r="E428" s="24" t="s">
        <v>19</v>
      </c>
      <c r="F428" s="24" t="s">
        <v>1120</v>
      </c>
      <c r="G428" s="1">
        <v>43903</v>
      </c>
      <c r="H428">
        <v>3</v>
      </c>
      <c r="I428" t="str">
        <f t="shared" si="6"/>
        <v>març</v>
      </c>
      <c r="J428">
        <v>202620351</v>
      </c>
      <c r="K428" s="1">
        <v>43932</v>
      </c>
      <c r="L428">
        <v>29</v>
      </c>
      <c r="M428">
        <v>8719</v>
      </c>
      <c r="N428">
        <v>154.06</v>
      </c>
      <c r="O428">
        <v>90.93</v>
      </c>
      <c r="P428">
        <v>1343249.14</v>
      </c>
      <c r="Q428">
        <v>63.13</v>
      </c>
      <c r="R428">
        <v>1343.2491</v>
      </c>
      <c r="S428">
        <v>792818.67</v>
      </c>
      <c r="T428">
        <v>792.81870000000004</v>
      </c>
      <c r="U428">
        <v>550430.47</v>
      </c>
      <c r="V428">
        <v>0.59022458782292608</v>
      </c>
      <c r="W428">
        <v>550.43050000000005</v>
      </c>
      <c r="X428">
        <v>2020</v>
      </c>
    </row>
    <row r="429" spans="1:24" x14ac:dyDescent="0.3">
      <c r="A429" s="24" t="s">
        <v>625</v>
      </c>
      <c r="B429" s="24" t="s">
        <v>28</v>
      </c>
      <c r="C429" s="24" t="s">
        <v>626</v>
      </c>
      <c r="D429" s="24" t="s">
        <v>26</v>
      </c>
      <c r="E429" s="24" t="s">
        <v>15</v>
      </c>
      <c r="F429" s="24" t="s">
        <v>1119</v>
      </c>
      <c r="G429" s="1">
        <v>43933</v>
      </c>
      <c r="H429">
        <v>4</v>
      </c>
      <c r="I429" t="str">
        <f t="shared" si="6"/>
        <v>abril</v>
      </c>
      <c r="J429">
        <v>851287925</v>
      </c>
      <c r="K429" s="1">
        <v>43957</v>
      </c>
      <c r="L429">
        <v>24</v>
      </c>
      <c r="M429">
        <v>3869</v>
      </c>
      <c r="N429">
        <v>9.33</v>
      </c>
      <c r="O429">
        <v>6.92</v>
      </c>
      <c r="P429">
        <v>36097.769999999997</v>
      </c>
      <c r="Q429">
        <v>2.41</v>
      </c>
      <c r="R429">
        <v>36.097799999999999</v>
      </c>
      <c r="S429">
        <v>26773.48</v>
      </c>
      <c r="T429">
        <v>26.773499999999999</v>
      </c>
      <c r="U429">
        <v>9324.2900000000009</v>
      </c>
      <c r="V429">
        <v>0.74169346195069674</v>
      </c>
      <c r="W429">
        <v>9.3242999999999991</v>
      </c>
      <c r="X429">
        <v>2020</v>
      </c>
    </row>
    <row r="430" spans="1:24" x14ac:dyDescent="0.3">
      <c r="A430" s="24" t="s">
        <v>627</v>
      </c>
      <c r="B430" s="24" t="s">
        <v>24</v>
      </c>
      <c r="C430" s="24" t="s">
        <v>72</v>
      </c>
      <c r="D430" s="24" t="s">
        <v>50</v>
      </c>
      <c r="E430" s="24" t="s">
        <v>15</v>
      </c>
      <c r="F430" s="24" t="s">
        <v>1117</v>
      </c>
      <c r="G430" s="1">
        <v>44352</v>
      </c>
      <c r="H430">
        <v>6</v>
      </c>
      <c r="I430" t="str">
        <f t="shared" si="6"/>
        <v>juny</v>
      </c>
      <c r="J430">
        <v>283068597</v>
      </c>
      <c r="K430" s="1">
        <v>44360</v>
      </c>
      <c r="L430">
        <v>8</v>
      </c>
      <c r="M430">
        <v>5143</v>
      </c>
      <c r="N430">
        <v>154.06</v>
      </c>
      <c r="O430">
        <v>90.93</v>
      </c>
      <c r="P430">
        <v>792330.58</v>
      </c>
      <c r="Q430">
        <v>63.13</v>
      </c>
      <c r="R430">
        <v>792.3306</v>
      </c>
      <c r="S430">
        <v>467652.99</v>
      </c>
      <c r="T430">
        <v>467.65300000000002</v>
      </c>
      <c r="U430">
        <v>324677.59000000003</v>
      </c>
      <c r="V430">
        <v>0.59022458782292619</v>
      </c>
      <c r="W430">
        <v>324.67759999999998</v>
      </c>
      <c r="X430">
        <v>2021</v>
      </c>
    </row>
    <row r="431" spans="1:24" x14ac:dyDescent="0.3">
      <c r="A431" s="24" t="s">
        <v>628</v>
      </c>
      <c r="B431" s="24" t="s">
        <v>12</v>
      </c>
      <c r="C431" s="24" t="s">
        <v>231</v>
      </c>
      <c r="D431" s="24" t="s">
        <v>33</v>
      </c>
      <c r="E431" s="24" t="s">
        <v>15</v>
      </c>
      <c r="F431" s="24" t="s">
        <v>1120</v>
      </c>
      <c r="G431" s="1">
        <v>44857</v>
      </c>
      <c r="H431">
        <v>10</v>
      </c>
      <c r="I431" t="str">
        <f t="shared" si="6"/>
        <v>octubre</v>
      </c>
      <c r="J431">
        <v>632386195</v>
      </c>
      <c r="K431" s="1">
        <v>44907</v>
      </c>
      <c r="L431">
        <v>50</v>
      </c>
      <c r="M431">
        <v>5983</v>
      </c>
      <c r="N431">
        <v>47.45</v>
      </c>
      <c r="O431">
        <v>31.79</v>
      </c>
      <c r="P431">
        <v>283893.34999999998</v>
      </c>
      <c r="Q431">
        <v>15.66</v>
      </c>
      <c r="R431">
        <v>283.89339999999999</v>
      </c>
      <c r="S431">
        <v>190199.57</v>
      </c>
      <c r="T431">
        <v>190.1996</v>
      </c>
      <c r="U431">
        <v>93693.78</v>
      </c>
      <c r="V431">
        <v>0.66996838777660683</v>
      </c>
      <c r="W431">
        <v>93.693799999999996</v>
      </c>
      <c r="X431">
        <v>2022</v>
      </c>
    </row>
    <row r="432" spans="1:24" x14ac:dyDescent="0.3">
      <c r="A432" s="24" t="s">
        <v>629</v>
      </c>
      <c r="B432" s="24" t="s">
        <v>60</v>
      </c>
      <c r="C432" s="24" t="s">
        <v>403</v>
      </c>
      <c r="D432" s="24" t="s">
        <v>14</v>
      </c>
      <c r="E432" s="24" t="s">
        <v>19</v>
      </c>
      <c r="F432" s="24" t="s">
        <v>1117</v>
      </c>
      <c r="G432" s="1">
        <v>44247</v>
      </c>
      <c r="H432">
        <v>2</v>
      </c>
      <c r="I432" t="str">
        <f t="shared" si="6"/>
        <v>febrer</v>
      </c>
      <c r="J432">
        <v>953977048</v>
      </c>
      <c r="K432" s="1">
        <v>44277</v>
      </c>
      <c r="L432">
        <v>30</v>
      </c>
      <c r="M432">
        <v>1863</v>
      </c>
      <c r="N432">
        <v>152.58000000000001</v>
      </c>
      <c r="O432">
        <v>97.44</v>
      </c>
      <c r="P432">
        <v>284256.53999999998</v>
      </c>
      <c r="Q432">
        <v>55.14</v>
      </c>
      <c r="R432">
        <v>284.25650000000002</v>
      </c>
      <c r="S432">
        <v>181530.72</v>
      </c>
      <c r="T432">
        <v>181.5307</v>
      </c>
      <c r="U432">
        <v>102725.82</v>
      </c>
      <c r="V432">
        <v>0.63861580810066843</v>
      </c>
      <c r="W432">
        <v>102.72580000000001</v>
      </c>
      <c r="X432">
        <v>2021</v>
      </c>
    </row>
    <row r="433" spans="1:24" x14ac:dyDescent="0.3">
      <c r="A433" s="24" t="s">
        <v>630</v>
      </c>
      <c r="B433" s="24" t="s">
        <v>12</v>
      </c>
      <c r="C433" s="24" t="s">
        <v>131</v>
      </c>
      <c r="D433" s="24" t="s">
        <v>38</v>
      </c>
      <c r="E433" s="24" t="s">
        <v>19</v>
      </c>
      <c r="F433" s="24" t="s">
        <v>1119</v>
      </c>
      <c r="G433" s="1">
        <v>44078</v>
      </c>
      <c r="H433">
        <v>9</v>
      </c>
      <c r="I433" t="str">
        <f t="shared" si="6"/>
        <v>setembre</v>
      </c>
      <c r="J433">
        <v>372889983</v>
      </c>
      <c r="K433" s="1">
        <v>44099</v>
      </c>
      <c r="L433">
        <v>21</v>
      </c>
      <c r="M433">
        <v>5287</v>
      </c>
      <c r="N433">
        <v>437.2</v>
      </c>
      <c r="O433">
        <v>263.33</v>
      </c>
      <c r="P433">
        <v>2311476.4</v>
      </c>
      <c r="Q433">
        <v>173.87</v>
      </c>
      <c r="R433">
        <v>2311.4764</v>
      </c>
      <c r="S433">
        <v>1392225.71</v>
      </c>
      <c r="T433">
        <v>1392.2257</v>
      </c>
      <c r="U433">
        <v>919250.69</v>
      </c>
      <c r="V433">
        <v>0.60231015553522416</v>
      </c>
      <c r="W433">
        <v>919.25070000000005</v>
      </c>
      <c r="X433">
        <v>2020</v>
      </c>
    </row>
    <row r="434" spans="1:24" x14ac:dyDescent="0.3">
      <c r="A434" s="24" t="s">
        <v>631</v>
      </c>
      <c r="B434" s="24" t="s">
        <v>12</v>
      </c>
      <c r="C434" s="24" t="s">
        <v>632</v>
      </c>
      <c r="D434" s="24" t="s">
        <v>70</v>
      </c>
      <c r="E434" s="24" t="s">
        <v>15</v>
      </c>
      <c r="F434" s="24" t="s">
        <v>1120</v>
      </c>
      <c r="G434" s="1">
        <v>43966</v>
      </c>
      <c r="H434">
        <v>5</v>
      </c>
      <c r="I434" t="str">
        <f t="shared" si="6"/>
        <v>maig</v>
      </c>
      <c r="J434">
        <v>334486329</v>
      </c>
      <c r="K434" s="1">
        <v>43973</v>
      </c>
      <c r="L434">
        <v>7</v>
      </c>
      <c r="M434">
        <v>793</v>
      </c>
      <c r="N434">
        <v>109.28</v>
      </c>
      <c r="O434">
        <v>35.840000000000003</v>
      </c>
      <c r="P434">
        <v>86659.04</v>
      </c>
      <c r="Q434">
        <v>73.44</v>
      </c>
      <c r="R434">
        <v>86.659000000000006</v>
      </c>
      <c r="S434">
        <v>28421.119999999999</v>
      </c>
      <c r="T434">
        <v>28.421099999999999</v>
      </c>
      <c r="U434">
        <v>58237.919999999998</v>
      </c>
      <c r="V434">
        <v>0.32796486090775989</v>
      </c>
      <c r="W434">
        <v>58.237900000000003</v>
      </c>
      <c r="X434">
        <v>2020</v>
      </c>
    </row>
    <row r="435" spans="1:24" x14ac:dyDescent="0.3">
      <c r="A435" s="24" t="s">
        <v>633</v>
      </c>
      <c r="B435" s="24" t="s">
        <v>24</v>
      </c>
      <c r="C435" s="24" t="s">
        <v>104</v>
      </c>
      <c r="D435" s="24" t="s">
        <v>50</v>
      </c>
      <c r="E435" s="24" t="s">
        <v>15</v>
      </c>
      <c r="F435" s="24" t="s">
        <v>1120</v>
      </c>
      <c r="G435" s="1">
        <v>44194</v>
      </c>
      <c r="H435">
        <v>12</v>
      </c>
      <c r="I435" t="str">
        <f t="shared" si="6"/>
        <v>desembre</v>
      </c>
      <c r="J435">
        <v>554439914</v>
      </c>
      <c r="K435" s="1">
        <v>44204</v>
      </c>
      <c r="L435">
        <v>10</v>
      </c>
      <c r="M435">
        <v>9946</v>
      </c>
      <c r="N435">
        <v>154.06</v>
      </c>
      <c r="O435">
        <v>90.93</v>
      </c>
      <c r="P435">
        <v>1532280.76</v>
      </c>
      <c r="Q435">
        <v>63.13</v>
      </c>
      <c r="R435">
        <v>1532.2808</v>
      </c>
      <c r="S435">
        <v>904389.78</v>
      </c>
      <c r="T435">
        <v>904.38980000000004</v>
      </c>
      <c r="U435">
        <v>627890.98</v>
      </c>
      <c r="V435">
        <v>0.59022458782292608</v>
      </c>
      <c r="W435">
        <v>627.89099999999996</v>
      </c>
      <c r="X435">
        <v>2020</v>
      </c>
    </row>
    <row r="436" spans="1:24" x14ac:dyDescent="0.3">
      <c r="A436" s="24" t="s">
        <v>634</v>
      </c>
      <c r="B436" s="24" t="s">
        <v>24</v>
      </c>
      <c r="C436" s="24" t="s">
        <v>99</v>
      </c>
      <c r="D436" s="24" t="s">
        <v>42</v>
      </c>
      <c r="E436" s="24" t="s">
        <v>19</v>
      </c>
      <c r="F436" s="24" t="s">
        <v>1119</v>
      </c>
      <c r="G436" s="1">
        <v>43889</v>
      </c>
      <c r="H436">
        <v>2</v>
      </c>
      <c r="I436" t="str">
        <f t="shared" si="6"/>
        <v>febrer</v>
      </c>
      <c r="J436">
        <v>983676612</v>
      </c>
      <c r="K436" s="1">
        <v>43939</v>
      </c>
      <c r="L436">
        <v>50</v>
      </c>
      <c r="M436">
        <v>624</v>
      </c>
      <c r="N436">
        <v>651.21</v>
      </c>
      <c r="O436">
        <v>524.96</v>
      </c>
      <c r="P436">
        <v>406355.04</v>
      </c>
      <c r="Q436">
        <v>126.25</v>
      </c>
      <c r="R436">
        <v>406.35500000000002</v>
      </c>
      <c r="S436">
        <v>327575.03999999998</v>
      </c>
      <c r="T436">
        <v>327.57499999999999</v>
      </c>
      <c r="U436">
        <v>78780</v>
      </c>
      <c r="V436">
        <v>0.80613012699436437</v>
      </c>
      <c r="W436">
        <v>78.78</v>
      </c>
      <c r="X436">
        <v>2020</v>
      </c>
    </row>
    <row r="437" spans="1:24" x14ac:dyDescent="0.3">
      <c r="A437" s="24" t="s">
        <v>635</v>
      </c>
      <c r="B437" s="24" t="s">
        <v>24</v>
      </c>
      <c r="C437" s="24" t="s">
        <v>37</v>
      </c>
      <c r="D437" s="24" t="s">
        <v>23</v>
      </c>
      <c r="E437" s="24" t="s">
        <v>19</v>
      </c>
      <c r="F437" s="24" t="s">
        <v>1120</v>
      </c>
      <c r="G437" s="1">
        <v>44657</v>
      </c>
      <c r="H437">
        <v>4</v>
      </c>
      <c r="I437" t="str">
        <f t="shared" si="6"/>
        <v>abril</v>
      </c>
      <c r="J437">
        <v>525869882</v>
      </c>
      <c r="K437" s="1">
        <v>44703</v>
      </c>
      <c r="L437">
        <v>46</v>
      </c>
      <c r="M437">
        <v>5439</v>
      </c>
      <c r="N437">
        <v>205.7</v>
      </c>
      <c r="O437">
        <v>117.11</v>
      </c>
      <c r="P437">
        <v>1118802.3</v>
      </c>
      <c r="Q437">
        <v>88.59</v>
      </c>
      <c r="R437">
        <v>1118.8023000000001</v>
      </c>
      <c r="S437">
        <v>636961.29</v>
      </c>
      <c r="T437">
        <v>636.96130000000005</v>
      </c>
      <c r="U437">
        <v>481841.01</v>
      </c>
      <c r="V437">
        <v>0.56932425862907154</v>
      </c>
      <c r="W437">
        <v>481.84100000000001</v>
      </c>
      <c r="X437">
        <v>2022</v>
      </c>
    </row>
    <row r="438" spans="1:24" x14ac:dyDescent="0.3">
      <c r="A438" s="24" t="s">
        <v>636</v>
      </c>
      <c r="B438" s="24" t="s">
        <v>12</v>
      </c>
      <c r="C438" s="24" t="s">
        <v>161</v>
      </c>
      <c r="D438" s="24" t="s">
        <v>26</v>
      </c>
      <c r="E438" s="24" t="s">
        <v>15</v>
      </c>
      <c r="F438" s="24" t="s">
        <v>1118</v>
      </c>
      <c r="G438" s="1">
        <v>44193</v>
      </c>
      <c r="H438">
        <v>12</v>
      </c>
      <c r="I438" t="str">
        <f t="shared" si="6"/>
        <v>desembre</v>
      </c>
      <c r="J438">
        <v>792240703</v>
      </c>
      <c r="K438" s="1">
        <v>44225</v>
      </c>
      <c r="L438">
        <v>32</v>
      </c>
      <c r="M438">
        <v>484</v>
      </c>
      <c r="N438">
        <v>9.33</v>
      </c>
      <c r="O438">
        <v>6.92</v>
      </c>
      <c r="P438">
        <v>4515.72</v>
      </c>
      <c r="Q438">
        <v>2.41</v>
      </c>
      <c r="R438">
        <v>4.5156999999999998</v>
      </c>
      <c r="S438">
        <v>3349.28</v>
      </c>
      <c r="T438">
        <v>3.3492999999999999</v>
      </c>
      <c r="U438">
        <v>1166.44</v>
      </c>
      <c r="V438">
        <v>0.74169346195069663</v>
      </c>
      <c r="W438">
        <v>1.1664000000000001</v>
      </c>
      <c r="X438">
        <v>2020</v>
      </c>
    </row>
    <row r="439" spans="1:24" x14ac:dyDescent="0.3">
      <c r="A439" s="24" t="s">
        <v>637</v>
      </c>
      <c r="B439" s="24" t="s">
        <v>12</v>
      </c>
      <c r="C439" s="24" t="s">
        <v>179</v>
      </c>
      <c r="D439" s="24" t="s">
        <v>23</v>
      </c>
      <c r="E439" s="24" t="s">
        <v>15</v>
      </c>
      <c r="F439" s="24" t="s">
        <v>1118</v>
      </c>
      <c r="G439" s="1">
        <v>44560</v>
      </c>
      <c r="H439">
        <v>12</v>
      </c>
      <c r="I439" t="str">
        <f t="shared" si="6"/>
        <v>desembre</v>
      </c>
      <c r="J439">
        <v>500025403</v>
      </c>
      <c r="K439" s="1">
        <v>44607</v>
      </c>
      <c r="L439">
        <v>47</v>
      </c>
      <c r="M439">
        <v>7483</v>
      </c>
      <c r="N439">
        <v>205.7</v>
      </c>
      <c r="O439">
        <v>117.11</v>
      </c>
      <c r="P439">
        <v>1539253.1</v>
      </c>
      <c r="Q439">
        <v>88.59</v>
      </c>
      <c r="R439">
        <v>1539.2530999999999</v>
      </c>
      <c r="S439">
        <v>876334.13</v>
      </c>
      <c r="T439">
        <v>876.33410000000003</v>
      </c>
      <c r="U439">
        <v>662918.97</v>
      </c>
      <c r="V439">
        <v>0.56932425862907143</v>
      </c>
      <c r="W439">
        <v>662.91899999999998</v>
      </c>
      <c r="X439">
        <v>2021</v>
      </c>
    </row>
    <row r="440" spans="1:24" x14ac:dyDescent="0.3">
      <c r="A440" s="24" t="s">
        <v>638</v>
      </c>
      <c r="B440" s="24" t="s">
        <v>24</v>
      </c>
      <c r="C440" s="24" t="s">
        <v>52</v>
      </c>
      <c r="D440" s="24" t="s">
        <v>26</v>
      </c>
      <c r="E440" s="24" t="s">
        <v>19</v>
      </c>
      <c r="F440" s="24" t="s">
        <v>1119</v>
      </c>
      <c r="G440" s="1">
        <v>44311</v>
      </c>
      <c r="H440">
        <v>4</v>
      </c>
      <c r="I440" t="str">
        <f t="shared" si="6"/>
        <v>abril</v>
      </c>
      <c r="J440">
        <v>236772811</v>
      </c>
      <c r="K440" s="1">
        <v>44327</v>
      </c>
      <c r="L440">
        <v>16</v>
      </c>
      <c r="M440">
        <v>5191</v>
      </c>
      <c r="N440">
        <v>9.33</v>
      </c>
      <c r="O440">
        <v>6.92</v>
      </c>
      <c r="P440">
        <v>48432.03</v>
      </c>
      <c r="Q440">
        <v>2.41</v>
      </c>
      <c r="R440">
        <v>48.432000000000002</v>
      </c>
      <c r="S440">
        <v>35921.72</v>
      </c>
      <c r="T440">
        <v>35.921700000000001</v>
      </c>
      <c r="U440">
        <v>12510.31</v>
      </c>
      <c r="V440">
        <v>0.74169346195069674</v>
      </c>
      <c r="W440">
        <v>12.510300000000001</v>
      </c>
      <c r="X440">
        <v>2021</v>
      </c>
    </row>
    <row r="441" spans="1:24" x14ac:dyDescent="0.3">
      <c r="A441" s="24" t="s">
        <v>639</v>
      </c>
      <c r="B441" s="24" t="s">
        <v>12</v>
      </c>
      <c r="C441" s="24" t="s">
        <v>632</v>
      </c>
      <c r="D441" s="24" t="s">
        <v>80</v>
      </c>
      <c r="E441" s="24" t="s">
        <v>19</v>
      </c>
      <c r="F441" s="24" t="s">
        <v>1120</v>
      </c>
      <c r="G441" s="1">
        <v>44238</v>
      </c>
      <c r="H441">
        <v>2</v>
      </c>
      <c r="I441" t="str">
        <f t="shared" si="6"/>
        <v>febrer</v>
      </c>
      <c r="J441">
        <v>210344254</v>
      </c>
      <c r="K441" s="1">
        <v>44270</v>
      </c>
      <c r="L441">
        <v>32</v>
      </c>
      <c r="M441">
        <v>4394</v>
      </c>
      <c r="N441">
        <v>668.27</v>
      </c>
      <c r="O441">
        <v>502.54</v>
      </c>
      <c r="P441">
        <v>2936378.38</v>
      </c>
      <c r="Q441">
        <v>165.73</v>
      </c>
      <c r="R441">
        <v>2936.3784000000001</v>
      </c>
      <c r="S441">
        <v>2208160.7599999998</v>
      </c>
      <c r="T441">
        <v>2208.1608000000001</v>
      </c>
      <c r="U441">
        <v>728217.62</v>
      </c>
      <c r="V441">
        <v>0.75200143654510909</v>
      </c>
      <c r="W441">
        <v>728.21759999999995</v>
      </c>
      <c r="X441">
        <v>2021</v>
      </c>
    </row>
    <row r="442" spans="1:24" x14ac:dyDescent="0.3">
      <c r="A442" s="24" t="s">
        <v>640</v>
      </c>
      <c r="B442" s="24" t="s">
        <v>24</v>
      </c>
      <c r="C442" s="24" t="s">
        <v>368</v>
      </c>
      <c r="D442" s="24" t="s">
        <v>70</v>
      </c>
      <c r="E442" s="24" t="s">
        <v>19</v>
      </c>
      <c r="F442" s="24" t="s">
        <v>1117</v>
      </c>
      <c r="G442" s="1">
        <v>44754</v>
      </c>
      <c r="H442">
        <v>7</v>
      </c>
      <c r="I442" t="str">
        <f t="shared" si="6"/>
        <v>juliol</v>
      </c>
      <c r="J442">
        <v>698913562</v>
      </c>
      <c r="K442" s="1">
        <v>44775</v>
      </c>
      <c r="L442">
        <v>21</v>
      </c>
      <c r="M442">
        <v>2909</v>
      </c>
      <c r="N442">
        <v>109.28</v>
      </c>
      <c r="O442">
        <v>35.840000000000003</v>
      </c>
      <c r="P442">
        <v>317895.52</v>
      </c>
      <c r="Q442">
        <v>73.44</v>
      </c>
      <c r="R442">
        <v>317.89550000000003</v>
      </c>
      <c r="S442">
        <v>104258.56</v>
      </c>
      <c r="T442">
        <v>104.2586</v>
      </c>
      <c r="U442">
        <v>213636.96</v>
      </c>
      <c r="V442">
        <v>0.32796486090775989</v>
      </c>
      <c r="W442">
        <v>213.637</v>
      </c>
      <c r="X442">
        <v>2022</v>
      </c>
    </row>
    <row r="443" spans="1:24" x14ac:dyDescent="0.3">
      <c r="A443" s="24" t="s">
        <v>641</v>
      </c>
      <c r="B443" s="24" t="s">
        <v>21</v>
      </c>
      <c r="C443" s="24" t="s">
        <v>593</v>
      </c>
      <c r="D443" s="24" t="s">
        <v>50</v>
      </c>
      <c r="E443" s="24" t="s">
        <v>19</v>
      </c>
      <c r="F443" s="24" t="s">
        <v>1120</v>
      </c>
      <c r="G443" s="1">
        <v>44333</v>
      </c>
      <c r="H443">
        <v>5</v>
      </c>
      <c r="I443" t="str">
        <f t="shared" si="6"/>
        <v>maig</v>
      </c>
      <c r="J443">
        <v>700967061</v>
      </c>
      <c r="K443" s="1">
        <v>44360</v>
      </c>
      <c r="L443">
        <v>27</v>
      </c>
      <c r="M443">
        <v>585</v>
      </c>
      <c r="N443">
        <v>154.06</v>
      </c>
      <c r="O443">
        <v>90.93</v>
      </c>
      <c r="P443">
        <v>90125.1</v>
      </c>
      <c r="Q443">
        <v>63.13</v>
      </c>
      <c r="R443">
        <v>90.125100000000003</v>
      </c>
      <c r="S443">
        <v>53194.05</v>
      </c>
      <c r="T443">
        <v>53.194099999999999</v>
      </c>
      <c r="U443">
        <v>36931.050000000003</v>
      </c>
      <c r="V443">
        <v>0.59022458782292619</v>
      </c>
      <c r="W443">
        <v>36.931100000000001</v>
      </c>
      <c r="X443">
        <v>2021</v>
      </c>
    </row>
    <row r="444" spans="1:24" x14ac:dyDescent="0.3">
      <c r="A444" s="24" t="s">
        <v>642</v>
      </c>
      <c r="B444" s="24" t="s">
        <v>24</v>
      </c>
      <c r="C444" s="24" t="s">
        <v>49</v>
      </c>
      <c r="D444" s="24" t="s">
        <v>70</v>
      </c>
      <c r="E444" s="24" t="s">
        <v>15</v>
      </c>
      <c r="F444" s="24" t="s">
        <v>1119</v>
      </c>
      <c r="G444" s="1">
        <v>44204</v>
      </c>
      <c r="H444">
        <v>1</v>
      </c>
      <c r="I444" t="str">
        <f t="shared" si="6"/>
        <v>gener</v>
      </c>
      <c r="J444">
        <v>185303580</v>
      </c>
      <c r="K444" s="1">
        <v>44234</v>
      </c>
      <c r="L444">
        <v>30</v>
      </c>
      <c r="M444">
        <v>4302</v>
      </c>
      <c r="N444">
        <v>109.28</v>
      </c>
      <c r="O444">
        <v>35.840000000000003</v>
      </c>
      <c r="P444">
        <v>470122.56</v>
      </c>
      <c r="Q444">
        <v>73.44</v>
      </c>
      <c r="R444">
        <v>470.12259999999998</v>
      </c>
      <c r="S444">
        <v>154183.67999999999</v>
      </c>
      <c r="T444">
        <v>154.18369999999999</v>
      </c>
      <c r="U444">
        <v>315938.88</v>
      </c>
      <c r="V444">
        <v>0.32796486090775989</v>
      </c>
      <c r="W444">
        <v>315.93889999999999</v>
      </c>
      <c r="X444">
        <v>2021</v>
      </c>
    </row>
    <row r="445" spans="1:24" x14ac:dyDescent="0.3">
      <c r="A445" s="24" t="s">
        <v>643</v>
      </c>
      <c r="B445" s="24" t="s">
        <v>28</v>
      </c>
      <c r="C445" s="24" t="s">
        <v>142</v>
      </c>
      <c r="D445" s="24" t="s">
        <v>40</v>
      </c>
      <c r="E445" s="24" t="s">
        <v>19</v>
      </c>
      <c r="F445" s="24" t="s">
        <v>1118</v>
      </c>
      <c r="G445" s="1">
        <v>44701</v>
      </c>
      <c r="H445">
        <v>5</v>
      </c>
      <c r="I445" t="str">
        <f t="shared" si="6"/>
        <v>maig</v>
      </c>
      <c r="J445">
        <v>541034448</v>
      </c>
      <c r="K445" s="1">
        <v>44723</v>
      </c>
      <c r="L445">
        <v>22</v>
      </c>
      <c r="M445">
        <v>2971</v>
      </c>
      <c r="N445">
        <v>81.73</v>
      </c>
      <c r="O445">
        <v>56.67</v>
      </c>
      <c r="P445">
        <v>242819.83</v>
      </c>
      <c r="Q445">
        <v>25.06</v>
      </c>
      <c r="R445">
        <v>242.81979999999999</v>
      </c>
      <c r="S445">
        <v>168366.57</v>
      </c>
      <c r="T445">
        <v>168.36660000000001</v>
      </c>
      <c r="U445">
        <v>74453.259999999995</v>
      </c>
      <c r="V445">
        <v>0.69338064358252771</v>
      </c>
      <c r="W445">
        <v>74.453299999999999</v>
      </c>
      <c r="X445">
        <v>2022</v>
      </c>
    </row>
    <row r="446" spans="1:24" x14ac:dyDescent="0.3">
      <c r="A446" s="24" t="s">
        <v>644</v>
      </c>
      <c r="B446" s="24" t="s">
        <v>12</v>
      </c>
      <c r="C446" s="24" t="s">
        <v>165</v>
      </c>
      <c r="D446" s="24" t="s">
        <v>30</v>
      </c>
      <c r="E446" s="24" t="s">
        <v>15</v>
      </c>
      <c r="F446" s="24" t="s">
        <v>1119</v>
      </c>
      <c r="G446" s="1">
        <v>44737</v>
      </c>
      <c r="H446">
        <v>6</v>
      </c>
      <c r="I446" t="str">
        <f t="shared" si="6"/>
        <v>juny</v>
      </c>
      <c r="J446">
        <v>527583491</v>
      </c>
      <c r="K446" s="1">
        <v>44773</v>
      </c>
      <c r="L446">
        <v>36</v>
      </c>
      <c r="M446">
        <v>2534</v>
      </c>
      <c r="N446">
        <v>255.28</v>
      </c>
      <c r="O446">
        <v>159.41999999999999</v>
      </c>
      <c r="P446">
        <v>646879.52</v>
      </c>
      <c r="Q446">
        <v>95.86</v>
      </c>
      <c r="R446">
        <v>646.87950000000001</v>
      </c>
      <c r="S446">
        <v>403970.28</v>
      </c>
      <c r="T446">
        <v>403.97030000000001</v>
      </c>
      <c r="U446">
        <v>242909.24</v>
      </c>
      <c r="V446">
        <v>0.624490755249138</v>
      </c>
      <c r="W446">
        <v>242.9092</v>
      </c>
      <c r="X446">
        <v>2022</v>
      </c>
    </row>
    <row r="447" spans="1:24" x14ac:dyDescent="0.3">
      <c r="A447" s="24" t="s">
        <v>645</v>
      </c>
      <c r="B447" s="24" t="s">
        <v>28</v>
      </c>
      <c r="C447" s="24" t="s">
        <v>108</v>
      </c>
      <c r="D447" s="24" t="s">
        <v>40</v>
      </c>
      <c r="E447" s="24" t="s">
        <v>15</v>
      </c>
      <c r="F447" s="24" t="s">
        <v>1117</v>
      </c>
      <c r="G447" s="1">
        <v>44417</v>
      </c>
      <c r="H447">
        <v>8</v>
      </c>
      <c r="I447" t="str">
        <f t="shared" si="6"/>
        <v>agost</v>
      </c>
      <c r="J447">
        <v>324687039</v>
      </c>
      <c r="K447" s="1">
        <v>44433</v>
      </c>
      <c r="L447">
        <v>16</v>
      </c>
      <c r="M447">
        <v>965</v>
      </c>
      <c r="N447">
        <v>81.73</v>
      </c>
      <c r="O447">
        <v>56.67</v>
      </c>
      <c r="P447">
        <v>78869.45</v>
      </c>
      <c r="Q447">
        <v>25.06</v>
      </c>
      <c r="R447">
        <v>78.869500000000002</v>
      </c>
      <c r="S447">
        <v>54686.55</v>
      </c>
      <c r="T447">
        <v>54.686599999999999</v>
      </c>
      <c r="U447">
        <v>24182.9</v>
      </c>
      <c r="V447">
        <v>0.69338064358252793</v>
      </c>
      <c r="W447">
        <v>24.1829</v>
      </c>
      <c r="X447">
        <v>2021</v>
      </c>
    </row>
    <row r="448" spans="1:24" x14ac:dyDescent="0.3">
      <c r="A448" s="24" t="s">
        <v>646</v>
      </c>
      <c r="B448" s="24" t="s">
        <v>12</v>
      </c>
      <c r="C448" s="24" t="s">
        <v>161</v>
      </c>
      <c r="D448" s="24" t="s">
        <v>38</v>
      </c>
      <c r="E448" s="24" t="s">
        <v>19</v>
      </c>
      <c r="F448" s="24" t="s">
        <v>1120</v>
      </c>
      <c r="G448" s="1">
        <v>44513</v>
      </c>
      <c r="H448">
        <v>11</v>
      </c>
      <c r="I448" t="str">
        <f t="shared" si="6"/>
        <v>novembre</v>
      </c>
      <c r="J448">
        <v>182393920</v>
      </c>
      <c r="K448" s="1">
        <v>44561</v>
      </c>
      <c r="L448">
        <v>48</v>
      </c>
      <c r="M448">
        <v>3269</v>
      </c>
      <c r="N448">
        <v>437.2</v>
      </c>
      <c r="O448">
        <v>263.33</v>
      </c>
      <c r="P448">
        <v>1429206.8</v>
      </c>
      <c r="Q448">
        <v>173.87</v>
      </c>
      <c r="R448">
        <v>1429.2067999999999</v>
      </c>
      <c r="S448">
        <v>860825.77</v>
      </c>
      <c r="T448">
        <v>860.82579999999996</v>
      </c>
      <c r="U448">
        <v>568381.03</v>
      </c>
      <c r="V448">
        <v>0.60231015553522405</v>
      </c>
      <c r="W448">
        <v>568.38099999999997</v>
      </c>
      <c r="X448">
        <v>2021</v>
      </c>
    </row>
    <row r="449" spans="1:24" x14ac:dyDescent="0.3">
      <c r="A449" s="24" t="s">
        <v>647</v>
      </c>
      <c r="B449" s="24" t="s">
        <v>60</v>
      </c>
      <c r="C449" s="24" t="s">
        <v>139</v>
      </c>
      <c r="D449" s="24" t="s">
        <v>26</v>
      </c>
      <c r="E449" s="24" t="s">
        <v>15</v>
      </c>
      <c r="F449" s="24" t="s">
        <v>1117</v>
      </c>
      <c r="G449" s="1">
        <v>43859</v>
      </c>
      <c r="H449">
        <v>1</v>
      </c>
      <c r="I449" t="str">
        <f t="shared" si="6"/>
        <v>gener</v>
      </c>
      <c r="J449">
        <v>871065461</v>
      </c>
      <c r="K449" s="1">
        <v>43884</v>
      </c>
      <c r="L449">
        <v>25</v>
      </c>
      <c r="M449">
        <v>6482</v>
      </c>
      <c r="N449">
        <v>9.33</v>
      </c>
      <c r="O449">
        <v>6.92</v>
      </c>
      <c r="P449">
        <v>60477.06</v>
      </c>
      <c r="Q449">
        <v>2.41</v>
      </c>
      <c r="R449">
        <v>60.4771</v>
      </c>
      <c r="S449">
        <v>44855.44</v>
      </c>
      <c r="T449">
        <v>44.855400000000003</v>
      </c>
      <c r="U449">
        <v>15621.62</v>
      </c>
      <c r="V449">
        <v>0.74169346195069674</v>
      </c>
      <c r="W449">
        <v>15.621600000000001</v>
      </c>
      <c r="X449">
        <v>2020</v>
      </c>
    </row>
    <row r="450" spans="1:24" x14ac:dyDescent="0.3">
      <c r="A450" s="24" t="s">
        <v>648</v>
      </c>
      <c r="B450" s="24" t="s">
        <v>24</v>
      </c>
      <c r="C450" s="24" t="s">
        <v>299</v>
      </c>
      <c r="D450" s="24" t="s">
        <v>42</v>
      </c>
      <c r="E450" s="24" t="s">
        <v>15</v>
      </c>
      <c r="F450" s="24" t="s">
        <v>1118</v>
      </c>
      <c r="G450" s="1">
        <v>44043</v>
      </c>
      <c r="H450">
        <v>7</v>
      </c>
      <c r="I450" t="str">
        <f t="shared" ref="I450:I513" si="7">TEXT(DATE(2020, H450, 1), "mmmm")</f>
        <v>juliol</v>
      </c>
      <c r="J450">
        <v>531375491</v>
      </c>
      <c r="K450" s="1">
        <v>44077</v>
      </c>
      <c r="L450">
        <v>34</v>
      </c>
      <c r="M450">
        <v>4671</v>
      </c>
      <c r="N450">
        <v>651.21</v>
      </c>
      <c r="O450">
        <v>524.96</v>
      </c>
      <c r="P450">
        <v>3041801.91</v>
      </c>
      <c r="Q450">
        <v>126.25</v>
      </c>
      <c r="R450">
        <v>3041.8018999999999</v>
      </c>
      <c r="S450">
        <v>2452088.16</v>
      </c>
      <c r="T450">
        <v>2452.0882000000001</v>
      </c>
      <c r="U450">
        <v>589713.75</v>
      </c>
      <c r="V450">
        <v>0.80613012699436437</v>
      </c>
      <c r="W450">
        <v>589.71379999999999</v>
      </c>
      <c r="X450">
        <v>2020</v>
      </c>
    </row>
    <row r="451" spans="1:24" x14ac:dyDescent="0.3">
      <c r="A451" s="24" t="s">
        <v>649</v>
      </c>
      <c r="B451" s="24" t="s">
        <v>28</v>
      </c>
      <c r="C451" s="24" t="s">
        <v>626</v>
      </c>
      <c r="D451" s="24" t="s">
        <v>23</v>
      </c>
      <c r="E451" s="24" t="s">
        <v>15</v>
      </c>
      <c r="F451" s="24" t="s">
        <v>1119</v>
      </c>
      <c r="G451" s="1">
        <v>44713</v>
      </c>
      <c r="H451">
        <v>6</v>
      </c>
      <c r="I451" t="str">
        <f t="shared" si="7"/>
        <v>juny</v>
      </c>
      <c r="J451">
        <v>524310338</v>
      </c>
      <c r="K451" s="1">
        <v>44735</v>
      </c>
      <c r="L451">
        <v>22</v>
      </c>
      <c r="M451">
        <v>3935</v>
      </c>
      <c r="N451">
        <v>205.7</v>
      </c>
      <c r="O451">
        <v>117.11</v>
      </c>
      <c r="P451">
        <v>809429.5</v>
      </c>
      <c r="Q451">
        <v>88.59</v>
      </c>
      <c r="R451">
        <v>809.42949999999996</v>
      </c>
      <c r="S451">
        <v>460827.85</v>
      </c>
      <c r="T451">
        <v>460.82780000000002</v>
      </c>
      <c r="U451">
        <v>348601.65</v>
      </c>
      <c r="V451">
        <v>0.56932425862907143</v>
      </c>
      <c r="W451">
        <v>348.60169999999999</v>
      </c>
      <c r="X451">
        <v>2022</v>
      </c>
    </row>
    <row r="452" spans="1:24" x14ac:dyDescent="0.3">
      <c r="A452" s="24" t="s">
        <v>650</v>
      </c>
      <c r="B452" s="24" t="s">
        <v>28</v>
      </c>
      <c r="C452" s="24" t="s">
        <v>142</v>
      </c>
      <c r="D452" s="24" t="s">
        <v>14</v>
      </c>
      <c r="E452" s="24" t="s">
        <v>15</v>
      </c>
      <c r="F452" s="24" t="s">
        <v>1118</v>
      </c>
      <c r="G452" s="1">
        <v>44097</v>
      </c>
      <c r="H452">
        <v>9</v>
      </c>
      <c r="I452" t="str">
        <f t="shared" si="7"/>
        <v>setembre</v>
      </c>
      <c r="J452">
        <v>481168830</v>
      </c>
      <c r="K452" s="1">
        <v>44124</v>
      </c>
      <c r="L452">
        <v>27</v>
      </c>
      <c r="M452">
        <v>7404</v>
      </c>
      <c r="N452">
        <v>152.58000000000001</v>
      </c>
      <c r="O452">
        <v>97.44</v>
      </c>
      <c r="P452">
        <v>1129702.32</v>
      </c>
      <c r="Q452">
        <v>55.14</v>
      </c>
      <c r="R452">
        <v>1129.7022999999999</v>
      </c>
      <c r="S452">
        <v>721445.76</v>
      </c>
      <c r="T452">
        <v>721.44579999999996</v>
      </c>
      <c r="U452">
        <v>408256.56</v>
      </c>
      <c r="V452">
        <v>0.63861580810066854</v>
      </c>
      <c r="W452">
        <v>408.25659999999999</v>
      </c>
      <c r="X452">
        <v>2020</v>
      </c>
    </row>
    <row r="453" spans="1:24" x14ac:dyDescent="0.3">
      <c r="A453" s="24" t="s">
        <v>651</v>
      </c>
      <c r="B453" s="24" t="s">
        <v>24</v>
      </c>
      <c r="C453" s="24" t="s">
        <v>281</v>
      </c>
      <c r="D453" s="24" t="s">
        <v>80</v>
      </c>
      <c r="E453" s="24" t="s">
        <v>19</v>
      </c>
      <c r="F453" s="24" t="s">
        <v>1120</v>
      </c>
      <c r="G453" s="1">
        <v>44747</v>
      </c>
      <c r="H453">
        <v>7</v>
      </c>
      <c r="I453" t="str">
        <f t="shared" si="7"/>
        <v>juliol</v>
      </c>
      <c r="J453">
        <v>553562295</v>
      </c>
      <c r="K453" s="1">
        <v>44795</v>
      </c>
      <c r="L453">
        <v>48</v>
      </c>
      <c r="M453">
        <v>239</v>
      </c>
      <c r="N453">
        <v>668.27</v>
      </c>
      <c r="O453">
        <v>502.54</v>
      </c>
      <c r="P453">
        <v>159716.53</v>
      </c>
      <c r="Q453">
        <v>165.73</v>
      </c>
      <c r="R453">
        <v>159.7165</v>
      </c>
      <c r="S453">
        <v>120107.06</v>
      </c>
      <c r="T453">
        <v>120.1071</v>
      </c>
      <c r="U453">
        <v>39609.47</v>
      </c>
      <c r="V453">
        <v>0.75200143654510898</v>
      </c>
      <c r="W453">
        <v>39.609499999999997</v>
      </c>
      <c r="X453">
        <v>2022</v>
      </c>
    </row>
    <row r="454" spans="1:24" x14ac:dyDescent="0.3">
      <c r="A454" s="24" t="s">
        <v>652</v>
      </c>
      <c r="B454" s="24" t="s">
        <v>24</v>
      </c>
      <c r="C454" s="24" t="s">
        <v>291</v>
      </c>
      <c r="D454" s="24" t="s">
        <v>23</v>
      </c>
      <c r="E454" s="24" t="s">
        <v>15</v>
      </c>
      <c r="F454" s="24" t="s">
        <v>1117</v>
      </c>
      <c r="G454" s="1">
        <v>44662</v>
      </c>
      <c r="H454">
        <v>4</v>
      </c>
      <c r="I454" t="str">
        <f t="shared" si="7"/>
        <v>abril</v>
      </c>
      <c r="J454">
        <v>963414561</v>
      </c>
      <c r="K454" s="1">
        <v>44685</v>
      </c>
      <c r="L454">
        <v>23</v>
      </c>
      <c r="M454">
        <v>4633</v>
      </c>
      <c r="N454">
        <v>205.7</v>
      </c>
      <c r="O454">
        <v>117.11</v>
      </c>
      <c r="P454">
        <v>953008.1</v>
      </c>
      <c r="Q454">
        <v>88.59</v>
      </c>
      <c r="R454">
        <v>953.00810000000001</v>
      </c>
      <c r="S454">
        <v>542570.63</v>
      </c>
      <c r="T454">
        <v>542.57060000000001</v>
      </c>
      <c r="U454">
        <v>410437.47</v>
      </c>
      <c r="V454">
        <v>0.56932425862907154</v>
      </c>
      <c r="W454">
        <v>410.4375</v>
      </c>
      <c r="X454">
        <v>2022</v>
      </c>
    </row>
    <row r="455" spans="1:24" x14ac:dyDescent="0.3">
      <c r="A455" s="24" t="s">
        <v>653</v>
      </c>
      <c r="B455" s="24" t="s">
        <v>28</v>
      </c>
      <c r="C455" s="24" t="s">
        <v>626</v>
      </c>
      <c r="D455" s="24" t="s">
        <v>23</v>
      </c>
      <c r="E455" s="24" t="s">
        <v>19</v>
      </c>
      <c r="F455" s="24" t="s">
        <v>1119</v>
      </c>
      <c r="G455" s="1">
        <v>44079</v>
      </c>
      <c r="H455">
        <v>9</v>
      </c>
      <c r="I455" t="str">
        <f t="shared" si="7"/>
        <v>setembre</v>
      </c>
      <c r="J455">
        <v>652961957</v>
      </c>
      <c r="K455" s="1">
        <v>44081</v>
      </c>
      <c r="L455">
        <v>2</v>
      </c>
      <c r="M455">
        <v>4808</v>
      </c>
      <c r="N455">
        <v>205.7</v>
      </c>
      <c r="O455">
        <v>117.11</v>
      </c>
      <c r="P455">
        <v>989005.6</v>
      </c>
      <c r="Q455">
        <v>88.59</v>
      </c>
      <c r="R455">
        <v>989.00559999999996</v>
      </c>
      <c r="S455">
        <v>563064.88</v>
      </c>
      <c r="T455">
        <v>563.06489999999997</v>
      </c>
      <c r="U455">
        <v>425940.72</v>
      </c>
      <c r="V455">
        <v>0.56932425862907154</v>
      </c>
      <c r="W455">
        <v>425.94069999999999</v>
      </c>
      <c r="X455">
        <v>2020</v>
      </c>
    </row>
    <row r="456" spans="1:24" x14ac:dyDescent="0.3">
      <c r="A456" s="24" t="s">
        <v>654</v>
      </c>
      <c r="B456" s="24" t="s">
        <v>24</v>
      </c>
      <c r="C456" s="24" t="s">
        <v>46</v>
      </c>
      <c r="D456" s="24" t="s">
        <v>14</v>
      </c>
      <c r="E456" s="24" t="s">
        <v>19</v>
      </c>
      <c r="F456" s="24" t="s">
        <v>1117</v>
      </c>
      <c r="G456" s="1">
        <v>43901</v>
      </c>
      <c r="H456">
        <v>3</v>
      </c>
      <c r="I456" t="str">
        <f t="shared" si="7"/>
        <v>març</v>
      </c>
      <c r="J456">
        <v>434753310</v>
      </c>
      <c r="K456" s="1">
        <v>43928</v>
      </c>
      <c r="L456">
        <v>27</v>
      </c>
      <c r="M456">
        <v>2021</v>
      </c>
      <c r="N456">
        <v>152.58000000000001</v>
      </c>
      <c r="O456">
        <v>97.44</v>
      </c>
      <c r="P456">
        <v>308364.18</v>
      </c>
      <c r="Q456">
        <v>55.14</v>
      </c>
      <c r="R456">
        <v>308.36419999999998</v>
      </c>
      <c r="S456">
        <v>196926.24</v>
      </c>
      <c r="T456">
        <v>196.92619999999999</v>
      </c>
      <c r="U456">
        <v>111437.94</v>
      </c>
      <c r="V456">
        <v>0.63861580810066831</v>
      </c>
      <c r="W456">
        <v>111.4379</v>
      </c>
      <c r="X456">
        <v>2020</v>
      </c>
    </row>
    <row r="457" spans="1:24" x14ac:dyDescent="0.3">
      <c r="A457" s="24" t="s">
        <v>655</v>
      </c>
      <c r="B457" s="24" t="s">
        <v>12</v>
      </c>
      <c r="C457" s="24" t="s">
        <v>375</v>
      </c>
      <c r="D457" s="24" t="s">
        <v>38</v>
      </c>
      <c r="E457" s="24" t="s">
        <v>19</v>
      </c>
      <c r="F457" s="24" t="s">
        <v>1119</v>
      </c>
      <c r="G457" s="1">
        <v>44133</v>
      </c>
      <c r="H457">
        <v>10</v>
      </c>
      <c r="I457" t="str">
        <f t="shared" si="7"/>
        <v>octubre</v>
      </c>
      <c r="J457">
        <v>741649949</v>
      </c>
      <c r="K457" s="1">
        <v>44183</v>
      </c>
      <c r="L457">
        <v>50</v>
      </c>
      <c r="M457">
        <v>9556</v>
      </c>
      <c r="N457">
        <v>437.2</v>
      </c>
      <c r="O457">
        <v>263.33</v>
      </c>
      <c r="P457">
        <v>4177883.2</v>
      </c>
      <c r="Q457">
        <v>173.87</v>
      </c>
      <c r="R457">
        <v>4177.8832000000002</v>
      </c>
      <c r="S457">
        <v>2516381.48</v>
      </c>
      <c r="T457">
        <v>2516.3815</v>
      </c>
      <c r="U457">
        <v>1661501.72</v>
      </c>
      <c r="V457">
        <v>0.60231015553522427</v>
      </c>
      <c r="W457">
        <v>1661.5017</v>
      </c>
      <c r="X457">
        <v>2020</v>
      </c>
    </row>
    <row r="458" spans="1:24" x14ac:dyDescent="0.3">
      <c r="A458" s="24" t="s">
        <v>656</v>
      </c>
      <c r="B458" s="24" t="s">
        <v>12</v>
      </c>
      <c r="C458" s="24" t="s">
        <v>137</v>
      </c>
      <c r="D458" s="24" t="s">
        <v>26</v>
      </c>
      <c r="E458" s="24" t="s">
        <v>15</v>
      </c>
      <c r="F458" s="24" t="s">
        <v>1119</v>
      </c>
      <c r="G458" s="1">
        <v>44409</v>
      </c>
      <c r="H458">
        <v>8</v>
      </c>
      <c r="I458" t="str">
        <f t="shared" si="7"/>
        <v>agost</v>
      </c>
      <c r="J458">
        <v>276825702</v>
      </c>
      <c r="K458" s="1">
        <v>44419</v>
      </c>
      <c r="L458">
        <v>10</v>
      </c>
      <c r="M458">
        <v>7732</v>
      </c>
      <c r="N458">
        <v>9.33</v>
      </c>
      <c r="O458">
        <v>6.92</v>
      </c>
      <c r="P458">
        <v>72139.56</v>
      </c>
      <c r="Q458">
        <v>2.41</v>
      </c>
      <c r="R458">
        <v>72.139600000000002</v>
      </c>
      <c r="S458">
        <v>53505.440000000002</v>
      </c>
      <c r="T458">
        <v>53.505400000000002</v>
      </c>
      <c r="U458">
        <v>18634.12</v>
      </c>
      <c r="V458">
        <v>0.74169346195069663</v>
      </c>
      <c r="W458">
        <v>18.6341</v>
      </c>
      <c r="X458">
        <v>2021</v>
      </c>
    </row>
    <row r="459" spans="1:24" x14ac:dyDescent="0.3">
      <c r="A459" s="24" t="s">
        <v>657</v>
      </c>
      <c r="B459" s="24" t="s">
        <v>21</v>
      </c>
      <c r="C459" s="24" t="s">
        <v>593</v>
      </c>
      <c r="D459" s="24" t="s">
        <v>80</v>
      </c>
      <c r="E459" s="24" t="s">
        <v>19</v>
      </c>
      <c r="F459" s="24" t="s">
        <v>1120</v>
      </c>
      <c r="G459" s="1">
        <v>44506</v>
      </c>
      <c r="H459">
        <v>11</v>
      </c>
      <c r="I459" t="str">
        <f t="shared" si="7"/>
        <v>novembre</v>
      </c>
      <c r="J459">
        <v>963766896</v>
      </c>
      <c r="K459" s="1">
        <v>44521</v>
      </c>
      <c r="L459">
        <v>15</v>
      </c>
      <c r="M459">
        <v>8896</v>
      </c>
      <c r="N459">
        <v>668.27</v>
      </c>
      <c r="O459">
        <v>502.54</v>
      </c>
      <c r="P459">
        <v>5944929.9199999999</v>
      </c>
      <c r="Q459">
        <v>165.73</v>
      </c>
      <c r="R459">
        <v>5944.9299000000001</v>
      </c>
      <c r="S459">
        <v>4470595.84</v>
      </c>
      <c r="T459">
        <v>4470.5958000000001</v>
      </c>
      <c r="U459">
        <v>1474334.08</v>
      </c>
      <c r="V459">
        <v>0.75200143654510909</v>
      </c>
      <c r="W459">
        <v>1474.3341</v>
      </c>
      <c r="X459">
        <v>2021</v>
      </c>
    </row>
    <row r="460" spans="1:24" x14ac:dyDescent="0.3">
      <c r="A460" s="24" t="s">
        <v>658</v>
      </c>
      <c r="B460" s="24" t="s">
        <v>21</v>
      </c>
      <c r="C460" s="24" t="s">
        <v>330</v>
      </c>
      <c r="D460" s="24" t="s">
        <v>42</v>
      </c>
      <c r="E460" s="24" t="s">
        <v>19</v>
      </c>
      <c r="F460" s="24" t="s">
        <v>1119</v>
      </c>
      <c r="G460" s="1">
        <v>44871</v>
      </c>
      <c r="H460">
        <v>11</v>
      </c>
      <c r="I460" t="str">
        <f t="shared" si="7"/>
        <v>novembre</v>
      </c>
      <c r="J460">
        <v>296272361</v>
      </c>
      <c r="K460" s="1">
        <v>44876</v>
      </c>
      <c r="L460">
        <v>5</v>
      </c>
      <c r="M460">
        <v>2430</v>
      </c>
      <c r="N460">
        <v>651.21</v>
      </c>
      <c r="O460">
        <v>524.96</v>
      </c>
      <c r="P460">
        <v>1582440.3</v>
      </c>
      <c r="Q460">
        <v>126.25</v>
      </c>
      <c r="R460">
        <v>1582.4403</v>
      </c>
      <c r="S460">
        <v>1275652.8</v>
      </c>
      <c r="T460">
        <v>1275.6528000000001</v>
      </c>
      <c r="U460">
        <v>306787.5</v>
      </c>
      <c r="V460">
        <v>0.80613012699436437</v>
      </c>
      <c r="W460">
        <v>306.78750000000002</v>
      </c>
      <c r="X460">
        <v>2022</v>
      </c>
    </row>
    <row r="461" spans="1:24" x14ac:dyDescent="0.3">
      <c r="A461" s="24" t="s">
        <v>659</v>
      </c>
      <c r="B461" s="24" t="s">
        <v>60</v>
      </c>
      <c r="C461" s="24" t="s">
        <v>155</v>
      </c>
      <c r="D461" s="24" t="s">
        <v>30</v>
      </c>
      <c r="E461" s="24" t="s">
        <v>15</v>
      </c>
      <c r="F461" s="24" t="s">
        <v>1117</v>
      </c>
      <c r="G461" s="1">
        <v>44010</v>
      </c>
      <c r="H461">
        <v>6</v>
      </c>
      <c r="I461" t="str">
        <f t="shared" si="7"/>
        <v>juny</v>
      </c>
      <c r="J461">
        <v>788453423</v>
      </c>
      <c r="K461" s="1">
        <v>44047</v>
      </c>
      <c r="L461">
        <v>37</v>
      </c>
      <c r="M461">
        <v>9744</v>
      </c>
      <c r="N461">
        <v>255.28</v>
      </c>
      <c r="O461">
        <v>159.41999999999999</v>
      </c>
      <c r="P461">
        <v>2487448.3199999998</v>
      </c>
      <c r="Q461">
        <v>95.86</v>
      </c>
      <c r="R461">
        <v>2487.4483</v>
      </c>
      <c r="S461">
        <v>1553388.48</v>
      </c>
      <c r="T461">
        <v>1553.3885</v>
      </c>
      <c r="U461">
        <v>934059.84</v>
      </c>
      <c r="V461">
        <v>0.62449075524913822</v>
      </c>
      <c r="W461">
        <v>934.0598</v>
      </c>
      <c r="X461">
        <v>2020</v>
      </c>
    </row>
    <row r="462" spans="1:24" x14ac:dyDescent="0.3">
      <c r="A462" s="24" t="s">
        <v>660</v>
      </c>
      <c r="B462" s="24" t="s">
        <v>12</v>
      </c>
      <c r="C462" s="24" t="s">
        <v>339</v>
      </c>
      <c r="D462" s="24" t="s">
        <v>23</v>
      </c>
      <c r="E462" s="24" t="s">
        <v>15</v>
      </c>
      <c r="F462" s="24" t="s">
        <v>1120</v>
      </c>
      <c r="G462" s="1">
        <v>44230</v>
      </c>
      <c r="H462">
        <v>2</v>
      </c>
      <c r="I462" t="str">
        <f t="shared" si="7"/>
        <v>febrer</v>
      </c>
      <c r="J462">
        <v>524733912</v>
      </c>
      <c r="K462" s="1">
        <v>44235</v>
      </c>
      <c r="L462">
        <v>5</v>
      </c>
      <c r="M462">
        <v>9280</v>
      </c>
      <c r="N462">
        <v>205.7</v>
      </c>
      <c r="O462">
        <v>117.11</v>
      </c>
      <c r="P462">
        <v>1908896</v>
      </c>
      <c r="Q462">
        <v>88.59</v>
      </c>
      <c r="R462">
        <v>1908.896</v>
      </c>
      <c r="S462">
        <v>1086780.8</v>
      </c>
      <c r="T462">
        <v>1086.7808</v>
      </c>
      <c r="U462">
        <v>822115.2</v>
      </c>
      <c r="V462">
        <v>0.56932425862907143</v>
      </c>
      <c r="W462">
        <v>822.11519999999996</v>
      </c>
      <c r="X462">
        <v>2021</v>
      </c>
    </row>
    <row r="463" spans="1:24" x14ac:dyDescent="0.3">
      <c r="A463" s="24" t="s">
        <v>661</v>
      </c>
      <c r="B463" s="24" t="s">
        <v>21</v>
      </c>
      <c r="C463" s="24" t="s">
        <v>185</v>
      </c>
      <c r="D463" s="24" t="s">
        <v>26</v>
      </c>
      <c r="E463" s="24" t="s">
        <v>19</v>
      </c>
      <c r="F463" s="24" t="s">
        <v>1120</v>
      </c>
      <c r="G463" s="1">
        <v>44852</v>
      </c>
      <c r="H463">
        <v>10</v>
      </c>
      <c r="I463" t="str">
        <f t="shared" si="7"/>
        <v>octubre</v>
      </c>
      <c r="J463">
        <v>809850156</v>
      </c>
      <c r="K463" s="1">
        <v>44869</v>
      </c>
      <c r="L463">
        <v>17</v>
      </c>
      <c r="M463">
        <v>1513</v>
      </c>
      <c r="N463">
        <v>9.33</v>
      </c>
      <c r="O463">
        <v>6.92</v>
      </c>
      <c r="P463">
        <v>14116.29</v>
      </c>
      <c r="Q463">
        <v>2.41</v>
      </c>
      <c r="R463">
        <v>14.116300000000001</v>
      </c>
      <c r="S463">
        <v>10469.959999999999</v>
      </c>
      <c r="T463">
        <v>10.47</v>
      </c>
      <c r="U463">
        <v>3646.33</v>
      </c>
      <c r="V463">
        <v>0.74169346195069652</v>
      </c>
      <c r="W463">
        <v>3.6463000000000001</v>
      </c>
      <c r="X463">
        <v>2022</v>
      </c>
    </row>
    <row r="464" spans="1:24" x14ac:dyDescent="0.3">
      <c r="A464" s="24" t="s">
        <v>662</v>
      </c>
      <c r="B464" s="24" t="s">
        <v>21</v>
      </c>
      <c r="C464" s="24" t="s">
        <v>115</v>
      </c>
      <c r="D464" s="24" t="s">
        <v>14</v>
      </c>
      <c r="E464" s="24" t="s">
        <v>15</v>
      </c>
      <c r="F464" s="24" t="s">
        <v>1119</v>
      </c>
      <c r="G464" s="1">
        <v>44822</v>
      </c>
      <c r="H464">
        <v>9</v>
      </c>
      <c r="I464" t="str">
        <f t="shared" si="7"/>
        <v>setembre</v>
      </c>
      <c r="J464">
        <v>318850982</v>
      </c>
      <c r="K464" s="1">
        <v>44840</v>
      </c>
      <c r="L464">
        <v>18</v>
      </c>
      <c r="M464">
        <v>3946</v>
      </c>
      <c r="N464">
        <v>152.58000000000001</v>
      </c>
      <c r="O464">
        <v>97.44</v>
      </c>
      <c r="P464">
        <v>602080.68000000005</v>
      </c>
      <c r="Q464">
        <v>55.14</v>
      </c>
      <c r="R464">
        <v>602.08069999999998</v>
      </c>
      <c r="S464">
        <v>384498.24</v>
      </c>
      <c r="T464">
        <v>384.4982</v>
      </c>
      <c r="U464">
        <v>217582.44</v>
      </c>
      <c r="V464">
        <v>0.63861580810066854</v>
      </c>
      <c r="W464">
        <v>217.58240000000001</v>
      </c>
      <c r="X464">
        <v>2022</v>
      </c>
    </row>
    <row r="465" spans="1:24" x14ac:dyDescent="0.3">
      <c r="A465" s="24" t="s">
        <v>663</v>
      </c>
      <c r="B465" s="24" t="s">
        <v>24</v>
      </c>
      <c r="C465" s="24" t="s">
        <v>89</v>
      </c>
      <c r="D465" s="24" t="s">
        <v>26</v>
      </c>
      <c r="E465" s="24" t="s">
        <v>15</v>
      </c>
      <c r="F465" s="24" t="s">
        <v>1118</v>
      </c>
      <c r="G465" s="1">
        <v>44278</v>
      </c>
      <c r="H465">
        <v>3</v>
      </c>
      <c r="I465" t="str">
        <f t="shared" si="7"/>
        <v>març</v>
      </c>
      <c r="J465">
        <v>947097718</v>
      </c>
      <c r="K465" s="1">
        <v>44296</v>
      </c>
      <c r="L465">
        <v>18</v>
      </c>
      <c r="M465">
        <v>6116</v>
      </c>
      <c r="N465">
        <v>9.33</v>
      </c>
      <c r="O465">
        <v>6.92</v>
      </c>
      <c r="P465">
        <v>57062.28</v>
      </c>
      <c r="Q465">
        <v>2.41</v>
      </c>
      <c r="R465">
        <v>57.0623</v>
      </c>
      <c r="S465">
        <v>42322.720000000001</v>
      </c>
      <c r="T465">
        <v>42.322699999999998</v>
      </c>
      <c r="U465">
        <v>14739.56</v>
      </c>
      <c r="V465">
        <v>0.74169346195069674</v>
      </c>
      <c r="W465">
        <v>14.739599999999999</v>
      </c>
      <c r="X465">
        <v>2021</v>
      </c>
    </row>
    <row r="466" spans="1:24" x14ac:dyDescent="0.3">
      <c r="A466" s="24" t="s">
        <v>664</v>
      </c>
      <c r="B466" s="24" t="s">
        <v>21</v>
      </c>
      <c r="C466" s="24" t="s">
        <v>330</v>
      </c>
      <c r="D466" s="24" t="s">
        <v>33</v>
      </c>
      <c r="E466" s="24" t="s">
        <v>19</v>
      </c>
      <c r="F466" s="24" t="s">
        <v>1118</v>
      </c>
      <c r="G466" s="1">
        <v>44026</v>
      </c>
      <c r="H466">
        <v>7</v>
      </c>
      <c r="I466" t="str">
        <f t="shared" si="7"/>
        <v>juliol</v>
      </c>
      <c r="J466">
        <v>160264194</v>
      </c>
      <c r="K466" s="1">
        <v>44040</v>
      </c>
      <c r="L466">
        <v>14</v>
      </c>
      <c r="M466">
        <v>4591</v>
      </c>
      <c r="N466">
        <v>47.45</v>
      </c>
      <c r="O466">
        <v>31.79</v>
      </c>
      <c r="P466">
        <v>217842.95</v>
      </c>
      <c r="Q466">
        <v>15.66</v>
      </c>
      <c r="R466">
        <v>217.84299999999999</v>
      </c>
      <c r="S466">
        <v>145947.89000000001</v>
      </c>
      <c r="T466">
        <v>145.9479</v>
      </c>
      <c r="U466">
        <v>71895.06</v>
      </c>
      <c r="V466">
        <v>0.66996838777660683</v>
      </c>
      <c r="W466">
        <v>71.895099999999999</v>
      </c>
      <c r="X466">
        <v>2020</v>
      </c>
    </row>
    <row r="467" spans="1:24" x14ac:dyDescent="0.3">
      <c r="A467" s="24" t="s">
        <v>665</v>
      </c>
      <c r="B467" s="24" t="s">
        <v>60</v>
      </c>
      <c r="C467" s="24" t="s">
        <v>157</v>
      </c>
      <c r="D467" s="24" t="s">
        <v>14</v>
      </c>
      <c r="E467" s="24" t="s">
        <v>15</v>
      </c>
      <c r="F467" s="24" t="s">
        <v>1117</v>
      </c>
      <c r="G467" s="1">
        <v>43974</v>
      </c>
      <c r="H467">
        <v>5</v>
      </c>
      <c r="I467" t="str">
        <f t="shared" si="7"/>
        <v>maig</v>
      </c>
      <c r="J467">
        <v>444336736</v>
      </c>
      <c r="K467" s="1">
        <v>43991</v>
      </c>
      <c r="L467">
        <v>17</v>
      </c>
      <c r="M467">
        <v>7969</v>
      </c>
      <c r="N467">
        <v>152.58000000000001</v>
      </c>
      <c r="O467">
        <v>97.44</v>
      </c>
      <c r="P467">
        <v>1215910.02</v>
      </c>
      <c r="Q467">
        <v>55.14</v>
      </c>
      <c r="R467">
        <v>1215.9100000000001</v>
      </c>
      <c r="S467">
        <v>776499.36</v>
      </c>
      <c r="T467">
        <v>776.49940000000004</v>
      </c>
      <c r="U467">
        <v>439410.66</v>
      </c>
      <c r="V467">
        <v>0.63861580810066854</v>
      </c>
      <c r="W467">
        <v>439.41070000000002</v>
      </c>
      <c r="X467">
        <v>2020</v>
      </c>
    </row>
    <row r="468" spans="1:24" x14ac:dyDescent="0.3">
      <c r="A468" s="24" t="s">
        <v>666</v>
      </c>
      <c r="B468" s="24" t="s">
        <v>60</v>
      </c>
      <c r="C468" s="24" t="s">
        <v>95</v>
      </c>
      <c r="D468" s="24" t="s">
        <v>50</v>
      </c>
      <c r="E468" s="24" t="s">
        <v>19</v>
      </c>
      <c r="F468" s="24" t="s">
        <v>1119</v>
      </c>
      <c r="G468" s="1">
        <v>44700</v>
      </c>
      <c r="H468">
        <v>5</v>
      </c>
      <c r="I468" t="str">
        <f t="shared" si="7"/>
        <v>maig</v>
      </c>
      <c r="J468">
        <v>755614173</v>
      </c>
      <c r="K468" s="1">
        <v>44726</v>
      </c>
      <c r="L468">
        <v>26</v>
      </c>
      <c r="M468">
        <v>1880</v>
      </c>
      <c r="N468">
        <v>154.06</v>
      </c>
      <c r="O468">
        <v>90.93</v>
      </c>
      <c r="P468">
        <v>289632.8</v>
      </c>
      <c r="Q468">
        <v>63.13</v>
      </c>
      <c r="R468">
        <v>289.63279999999997</v>
      </c>
      <c r="S468">
        <v>170948.4</v>
      </c>
      <c r="T468">
        <v>170.94839999999999</v>
      </c>
      <c r="U468">
        <v>118684.4</v>
      </c>
      <c r="V468">
        <v>0.59022458782292631</v>
      </c>
      <c r="W468">
        <v>118.6844</v>
      </c>
      <c r="X468">
        <v>2022</v>
      </c>
    </row>
    <row r="469" spans="1:24" x14ac:dyDescent="0.3">
      <c r="A469" s="24" t="s">
        <v>667</v>
      </c>
      <c r="B469" s="24" t="s">
        <v>24</v>
      </c>
      <c r="C469" s="24" t="s">
        <v>259</v>
      </c>
      <c r="D469" s="24" t="s">
        <v>50</v>
      </c>
      <c r="E469" s="24" t="s">
        <v>15</v>
      </c>
      <c r="F469" s="24" t="s">
        <v>1120</v>
      </c>
      <c r="G469" s="1">
        <v>44840</v>
      </c>
      <c r="H469">
        <v>10</v>
      </c>
      <c r="I469" t="str">
        <f t="shared" si="7"/>
        <v>octubre</v>
      </c>
      <c r="J469">
        <v>570707833</v>
      </c>
      <c r="K469" s="1">
        <v>44841</v>
      </c>
      <c r="L469">
        <v>1</v>
      </c>
      <c r="M469">
        <v>3985</v>
      </c>
      <c r="N469">
        <v>154.06</v>
      </c>
      <c r="O469">
        <v>90.93</v>
      </c>
      <c r="P469">
        <v>613929.1</v>
      </c>
      <c r="Q469">
        <v>63.13</v>
      </c>
      <c r="R469">
        <v>613.92909999999995</v>
      </c>
      <c r="S469">
        <v>362356.05</v>
      </c>
      <c r="T469">
        <v>362.35610000000003</v>
      </c>
      <c r="U469">
        <v>251573.05</v>
      </c>
      <c r="V469">
        <v>0.59022458782292619</v>
      </c>
      <c r="W469">
        <v>251.57300000000001</v>
      </c>
      <c r="X469">
        <v>2022</v>
      </c>
    </row>
    <row r="470" spans="1:24" x14ac:dyDescent="0.3">
      <c r="A470" s="24" t="s">
        <v>668</v>
      </c>
      <c r="B470" s="24" t="s">
        <v>12</v>
      </c>
      <c r="C470" s="24" t="s">
        <v>669</v>
      </c>
      <c r="D470" s="24" t="s">
        <v>33</v>
      </c>
      <c r="E470" s="24" t="s">
        <v>15</v>
      </c>
      <c r="F470" s="24" t="s">
        <v>1118</v>
      </c>
      <c r="G470" s="1">
        <v>44744</v>
      </c>
      <c r="H470">
        <v>7</v>
      </c>
      <c r="I470" t="str">
        <f t="shared" si="7"/>
        <v>juliol</v>
      </c>
      <c r="J470">
        <v>336541545</v>
      </c>
      <c r="K470" s="1">
        <v>44791</v>
      </c>
      <c r="L470">
        <v>47</v>
      </c>
      <c r="M470">
        <v>8977</v>
      </c>
      <c r="N470">
        <v>47.45</v>
      </c>
      <c r="O470">
        <v>31.79</v>
      </c>
      <c r="P470">
        <v>425958.65</v>
      </c>
      <c r="Q470">
        <v>15.66</v>
      </c>
      <c r="R470">
        <v>425.95870000000002</v>
      </c>
      <c r="S470">
        <v>285378.83</v>
      </c>
      <c r="T470">
        <v>285.37880000000001</v>
      </c>
      <c r="U470">
        <v>140579.82</v>
      </c>
      <c r="V470">
        <v>0.66996838777660683</v>
      </c>
      <c r="W470">
        <v>140.57980000000001</v>
      </c>
      <c r="X470">
        <v>2022</v>
      </c>
    </row>
    <row r="471" spans="1:24" x14ac:dyDescent="0.3">
      <c r="A471" s="24" t="s">
        <v>670</v>
      </c>
      <c r="B471" s="24" t="s">
        <v>24</v>
      </c>
      <c r="C471" s="24" t="s">
        <v>89</v>
      </c>
      <c r="D471" s="24" t="s">
        <v>14</v>
      </c>
      <c r="E471" s="24" t="s">
        <v>15</v>
      </c>
      <c r="F471" s="24" t="s">
        <v>1117</v>
      </c>
      <c r="G471" s="1">
        <v>43864</v>
      </c>
      <c r="H471">
        <v>2</v>
      </c>
      <c r="I471" t="str">
        <f t="shared" si="7"/>
        <v>febrer</v>
      </c>
      <c r="J471">
        <v>120351636</v>
      </c>
      <c r="K471" s="1">
        <v>43887</v>
      </c>
      <c r="L471">
        <v>23</v>
      </c>
      <c r="M471">
        <v>3578</v>
      </c>
      <c r="N471">
        <v>152.58000000000001</v>
      </c>
      <c r="O471">
        <v>97.44</v>
      </c>
      <c r="P471">
        <v>545931.24</v>
      </c>
      <c r="Q471">
        <v>55.14</v>
      </c>
      <c r="R471">
        <v>545.93119999999999</v>
      </c>
      <c r="S471">
        <v>348640.32</v>
      </c>
      <c r="T471">
        <v>348.64030000000002</v>
      </c>
      <c r="U471">
        <v>197290.92</v>
      </c>
      <c r="V471">
        <v>0.63861580810066854</v>
      </c>
      <c r="W471">
        <v>197.29089999999999</v>
      </c>
      <c r="X471">
        <v>2020</v>
      </c>
    </row>
    <row r="472" spans="1:24" x14ac:dyDescent="0.3">
      <c r="A472" s="24" t="s">
        <v>671</v>
      </c>
      <c r="B472" s="24" t="s">
        <v>24</v>
      </c>
      <c r="C472" s="24" t="s">
        <v>397</v>
      </c>
      <c r="D472" s="24" t="s">
        <v>23</v>
      </c>
      <c r="E472" s="24" t="s">
        <v>19</v>
      </c>
      <c r="F472" s="24" t="s">
        <v>1117</v>
      </c>
      <c r="G472" s="1">
        <v>44407</v>
      </c>
      <c r="H472">
        <v>7</v>
      </c>
      <c r="I472" t="str">
        <f t="shared" si="7"/>
        <v>juliol</v>
      </c>
      <c r="J472">
        <v>959686934</v>
      </c>
      <c r="K472" s="1">
        <v>44441</v>
      </c>
      <c r="L472">
        <v>34</v>
      </c>
      <c r="M472">
        <v>1545</v>
      </c>
      <c r="N472">
        <v>205.7</v>
      </c>
      <c r="O472">
        <v>117.11</v>
      </c>
      <c r="P472">
        <v>317806.5</v>
      </c>
      <c r="Q472">
        <v>88.59</v>
      </c>
      <c r="R472">
        <v>317.80650000000003</v>
      </c>
      <c r="S472">
        <v>180934.95</v>
      </c>
      <c r="T472">
        <v>180.935</v>
      </c>
      <c r="U472">
        <v>136871.54999999999</v>
      </c>
      <c r="V472">
        <v>0.56932425862907143</v>
      </c>
      <c r="W472">
        <v>136.8715</v>
      </c>
      <c r="X472">
        <v>2021</v>
      </c>
    </row>
    <row r="473" spans="1:24" x14ac:dyDescent="0.3">
      <c r="A473" s="24" t="s">
        <v>672</v>
      </c>
      <c r="B473" s="24" t="s">
        <v>12</v>
      </c>
      <c r="C473" s="24" t="s">
        <v>673</v>
      </c>
      <c r="D473" s="24" t="s">
        <v>26</v>
      </c>
      <c r="E473" s="24" t="s">
        <v>19</v>
      </c>
      <c r="F473" s="24" t="s">
        <v>1119</v>
      </c>
      <c r="G473" s="1">
        <v>44555</v>
      </c>
      <c r="H473">
        <v>12</v>
      </c>
      <c r="I473" t="str">
        <f t="shared" si="7"/>
        <v>desembre</v>
      </c>
      <c r="J473">
        <v>812408769</v>
      </c>
      <c r="K473" s="1">
        <v>44600</v>
      </c>
      <c r="L473">
        <v>45</v>
      </c>
      <c r="M473">
        <v>8663</v>
      </c>
      <c r="N473">
        <v>9.33</v>
      </c>
      <c r="O473">
        <v>6.92</v>
      </c>
      <c r="P473">
        <v>80825.789999999994</v>
      </c>
      <c r="Q473">
        <v>2.41</v>
      </c>
      <c r="R473">
        <v>80.825800000000001</v>
      </c>
      <c r="S473">
        <v>59947.96</v>
      </c>
      <c r="T473">
        <v>59.948</v>
      </c>
      <c r="U473">
        <v>20877.830000000002</v>
      </c>
      <c r="V473">
        <v>0.74169346195069674</v>
      </c>
      <c r="W473">
        <v>20.877800000000001</v>
      </c>
      <c r="X473">
        <v>2021</v>
      </c>
    </row>
    <row r="474" spans="1:24" x14ac:dyDescent="0.3">
      <c r="A474" s="24" t="s">
        <v>674</v>
      </c>
      <c r="B474" s="24" t="s">
        <v>24</v>
      </c>
      <c r="C474" s="24" t="s">
        <v>304</v>
      </c>
      <c r="D474" s="24" t="s">
        <v>26</v>
      </c>
      <c r="E474" s="24" t="s">
        <v>19</v>
      </c>
      <c r="F474" s="24" t="s">
        <v>1120</v>
      </c>
      <c r="G474" s="1">
        <v>44199</v>
      </c>
      <c r="H474">
        <v>1</v>
      </c>
      <c r="I474" t="str">
        <f t="shared" si="7"/>
        <v>gener</v>
      </c>
      <c r="J474">
        <v>406690967</v>
      </c>
      <c r="K474" s="1">
        <v>44207</v>
      </c>
      <c r="L474">
        <v>8</v>
      </c>
      <c r="M474">
        <v>7749</v>
      </c>
      <c r="N474">
        <v>9.33</v>
      </c>
      <c r="O474">
        <v>6.92</v>
      </c>
      <c r="P474">
        <v>72298.17</v>
      </c>
      <c r="Q474">
        <v>2.41</v>
      </c>
      <c r="R474">
        <v>72.298199999999994</v>
      </c>
      <c r="S474">
        <v>53623.08</v>
      </c>
      <c r="T474">
        <v>53.623100000000001</v>
      </c>
      <c r="U474">
        <v>18675.09</v>
      </c>
      <c r="V474">
        <v>0.74169346195069674</v>
      </c>
      <c r="W474">
        <v>18.6751</v>
      </c>
      <c r="X474">
        <v>2021</v>
      </c>
    </row>
    <row r="475" spans="1:24" x14ac:dyDescent="0.3">
      <c r="A475" s="24" t="s">
        <v>675</v>
      </c>
      <c r="B475" s="24" t="s">
        <v>12</v>
      </c>
      <c r="C475" s="24" t="s">
        <v>375</v>
      </c>
      <c r="D475" s="24" t="s">
        <v>50</v>
      </c>
      <c r="E475" s="24" t="s">
        <v>19</v>
      </c>
      <c r="F475" s="24" t="s">
        <v>1120</v>
      </c>
      <c r="G475" s="1">
        <v>44422</v>
      </c>
      <c r="H475">
        <v>8</v>
      </c>
      <c r="I475" t="str">
        <f t="shared" si="7"/>
        <v>agost</v>
      </c>
      <c r="J475">
        <v>991019856</v>
      </c>
      <c r="K475" s="1">
        <v>44464</v>
      </c>
      <c r="L475">
        <v>42</v>
      </c>
      <c r="M475">
        <v>3653</v>
      </c>
      <c r="N475">
        <v>154.06</v>
      </c>
      <c r="O475">
        <v>90.93</v>
      </c>
      <c r="P475">
        <v>562781.18000000005</v>
      </c>
      <c r="Q475">
        <v>63.13</v>
      </c>
      <c r="R475">
        <v>562.78120000000001</v>
      </c>
      <c r="S475">
        <v>332167.28999999998</v>
      </c>
      <c r="T475">
        <v>332.16730000000001</v>
      </c>
      <c r="U475">
        <v>230613.89</v>
      </c>
      <c r="V475">
        <v>0.59022458782292608</v>
      </c>
      <c r="W475">
        <v>230.6139</v>
      </c>
      <c r="X475">
        <v>2021</v>
      </c>
    </row>
    <row r="476" spans="1:24" x14ac:dyDescent="0.3">
      <c r="A476" s="24" t="s">
        <v>676</v>
      </c>
      <c r="B476" s="24" t="s">
        <v>24</v>
      </c>
      <c r="C476" s="24" t="s">
        <v>37</v>
      </c>
      <c r="D476" s="24" t="s">
        <v>50</v>
      </c>
      <c r="E476" s="24" t="s">
        <v>15</v>
      </c>
      <c r="F476" s="24" t="s">
        <v>1118</v>
      </c>
      <c r="G476" s="1">
        <v>43845</v>
      </c>
      <c r="H476">
        <v>1</v>
      </c>
      <c r="I476" t="str">
        <f t="shared" si="7"/>
        <v>gener</v>
      </c>
      <c r="J476">
        <v>284194266</v>
      </c>
      <c r="K476" s="1">
        <v>43846</v>
      </c>
      <c r="L476">
        <v>1</v>
      </c>
      <c r="M476">
        <v>8254</v>
      </c>
      <c r="N476">
        <v>154.06</v>
      </c>
      <c r="O476">
        <v>90.93</v>
      </c>
      <c r="P476">
        <v>1271611.24</v>
      </c>
      <c r="Q476">
        <v>63.13</v>
      </c>
      <c r="R476">
        <v>1271.6112000000001</v>
      </c>
      <c r="S476">
        <v>750536.22</v>
      </c>
      <c r="T476">
        <v>750.53620000000001</v>
      </c>
      <c r="U476">
        <v>521075.02</v>
      </c>
      <c r="V476">
        <v>0.59022458782292619</v>
      </c>
      <c r="W476">
        <v>521.07500000000005</v>
      </c>
      <c r="X476">
        <v>2020</v>
      </c>
    </row>
    <row r="477" spans="1:24" x14ac:dyDescent="0.3">
      <c r="A477" s="24" t="s">
        <v>677</v>
      </c>
      <c r="B477" s="24" t="s">
        <v>12</v>
      </c>
      <c r="C477" s="24" t="s">
        <v>424</v>
      </c>
      <c r="D477" s="24" t="s">
        <v>42</v>
      </c>
      <c r="E477" s="24" t="s">
        <v>19</v>
      </c>
      <c r="F477" s="24" t="s">
        <v>1118</v>
      </c>
      <c r="G477" s="1">
        <v>44367</v>
      </c>
      <c r="H477">
        <v>6</v>
      </c>
      <c r="I477" t="str">
        <f t="shared" si="7"/>
        <v>juny</v>
      </c>
      <c r="J477">
        <v>125325524</v>
      </c>
      <c r="K477" s="1">
        <v>44371</v>
      </c>
      <c r="L477">
        <v>4</v>
      </c>
      <c r="M477">
        <v>5463</v>
      </c>
      <c r="N477">
        <v>651.21</v>
      </c>
      <c r="O477">
        <v>524.96</v>
      </c>
      <c r="P477">
        <v>3557560.23</v>
      </c>
      <c r="Q477">
        <v>126.25</v>
      </c>
      <c r="R477">
        <v>3557.5601999999999</v>
      </c>
      <c r="S477">
        <v>2867856.48</v>
      </c>
      <c r="T477">
        <v>2867.8564999999999</v>
      </c>
      <c r="U477">
        <v>689703.75</v>
      </c>
      <c r="V477">
        <v>0.80613012699436426</v>
      </c>
      <c r="W477">
        <v>689.7038</v>
      </c>
      <c r="X477">
        <v>2021</v>
      </c>
    </row>
    <row r="478" spans="1:24" x14ac:dyDescent="0.3">
      <c r="A478" s="24" t="s">
        <v>678</v>
      </c>
      <c r="B478" s="24" t="s">
        <v>21</v>
      </c>
      <c r="C478" s="24" t="s">
        <v>55</v>
      </c>
      <c r="D478" s="24" t="s">
        <v>38</v>
      </c>
      <c r="E478" s="24" t="s">
        <v>15</v>
      </c>
      <c r="F478" s="24" t="s">
        <v>1119</v>
      </c>
      <c r="G478" s="1">
        <v>44379</v>
      </c>
      <c r="H478">
        <v>7</v>
      </c>
      <c r="I478" t="str">
        <f t="shared" si="7"/>
        <v>juliol</v>
      </c>
      <c r="J478">
        <v>623837459</v>
      </c>
      <c r="K478" s="1">
        <v>44387</v>
      </c>
      <c r="L478">
        <v>8</v>
      </c>
      <c r="M478">
        <v>6222</v>
      </c>
      <c r="N478">
        <v>437.2</v>
      </c>
      <c r="O478">
        <v>263.33</v>
      </c>
      <c r="P478">
        <v>2720258.4</v>
      </c>
      <c r="Q478">
        <v>173.87</v>
      </c>
      <c r="R478">
        <v>2720.2584000000002</v>
      </c>
      <c r="S478">
        <v>1638439.26</v>
      </c>
      <c r="T478">
        <v>1638.4393</v>
      </c>
      <c r="U478">
        <v>1081819.1399999999</v>
      </c>
      <c r="V478">
        <v>0.60231015553522427</v>
      </c>
      <c r="W478">
        <v>1081.8190999999999</v>
      </c>
      <c r="X478">
        <v>2021</v>
      </c>
    </row>
    <row r="479" spans="1:24" x14ac:dyDescent="0.3">
      <c r="A479" s="24" t="s">
        <v>679</v>
      </c>
      <c r="B479" s="24" t="s">
        <v>12</v>
      </c>
      <c r="C479" s="24" t="s">
        <v>481</v>
      </c>
      <c r="D479" s="24" t="s">
        <v>80</v>
      </c>
      <c r="E479" s="24" t="s">
        <v>15</v>
      </c>
      <c r="F479" s="24" t="s">
        <v>1120</v>
      </c>
      <c r="G479" s="1">
        <v>44508</v>
      </c>
      <c r="H479">
        <v>11</v>
      </c>
      <c r="I479" t="str">
        <f t="shared" si="7"/>
        <v>novembre</v>
      </c>
      <c r="J479">
        <v>609466397</v>
      </c>
      <c r="K479" s="1">
        <v>44540</v>
      </c>
      <c r="L479">
        <v>32</v>
      </c>
      <c r="M479">
        <v>3506</v>
      </c>
      <c r="N479">
        <v>668.27</v>
      </c>
      <c r="O479">
        <v>502.54</v>
      </c>
      <c r="P479">
        <v>2342954.62</v>
      </c>
      <c r="Q479">
        <v>165.73</v>
      </c>
      <c r="R479">
        <v>2342.9546</v>
      </c>
      <c r="S479">
        <v>1761905.24</v>
      </c>
      <c r="T479">
        <v>1761.9051999999999</v>
      </c>
      <c r="U479">
        <v>581049.38</v>
      </c>
      <c r="V479">
        <v>0.75200143654510909</v>
      </c>
      <c r="W479">
        <v>581.04939999999999</v>
      </c>
      <c r="X479">
        <v>2021</v>
      </c>
    </row>
    <row r="480" spans="1:24" x14ac:dyDescent="0.3">
      <c r="A480" s="24" t="s">
        <v>680</v>
      </c>
      <c r="B480" s="24" t="s">
        <v>60</v>
      </c>
      <c r="C480" s="24" t="s">
        <v>408</v>
      </c>
      <c r="D480" s="24" t="s">
        <v>26</v>
      </c>
      <c r="E480" s="24" t="s">
        <v>15</v>
      </c>
      <c r="F480" s="24" t="s">
        <v>1119</v>
      </c>
      <c r="G480" s="1">
        <v>43961</v>
      </c>
      <c r="H480">
        <v>5</v>
      </c>
      <c r="I480" t="str">
        <f t="shared" si="7"/>
        <v>maig</v>
      </c>
      <c r="J480">
        <v>782261168</v>
      </c>
      <c r="K480" s="1">
        <v>43997</v>
      </c>
      <c r="L480">
        <v>36</v>
      </c>
      <c r="M480">
        <v>7318</v>
      </c>
      <c r="N480">
        <v>9.33</v>
      </c>
      <c r="O480">
        <v>6.92</v>
      </c>
      <c r="P480">
        <v>68276.94</v>
      </c>
      <c r="Q480">
        <v>2.41</v>
      </c>
      <c r="R480">
        <v>68.276899999999998</v>
      </c>
      <c r="S480">
        <v>50640.56</v>
      </c>
      <c r="T480">
        <v>50.640599999999999</v>
      </c>
      <c r="U480">
        <v>17636.38</v>
      </c>
      <c r="V480">
        <v>0.74169346195069674</v>
      </c>
      <c r="W480">
        <v>17.636399999999998</v>
      </c>
      <c r="X480">
        <v>2020</v>
      </c>
    </row>
    <row r="481" spans="1:24" x14ac:dyDescent="0.3">
      <c r="A481" s="24" t="s">
        <v>681</v>
      </c>
      <c r="B481" s="24" t="s">
        <v>24</v>
      </c>
      <c r="C481" s="24" t="s">
        <v>397</v>
      </c>
      <c r="D481" s="24" t="s">
        <v>33</v>
      </c>
      <c r="E481" s="24" t="s">
        <v>15</v>
      </c>
      <c r="F481" s="24" t="s">
        <v>1120</v>
      </c>
      <c r="G481" s="1">
        <v>44180</v>
      </c>
      <c r="H481">
        <v>12</v>
      </c>
      <c r="I481" t="str">
        <f t="shared" si="7"/>
        <v>desembre</v>
      </c>
      <c r="J481">
        <v>562583100</v>
      </c>
      <c r="K481" s="1">
        <v>44220</v>
      </c>
      <c r="L481">
        <v>40</v>
      </c>
      <c r="M481">
        <v>9696</v>
      </c>
      <c r="N481">
        <v>47.45</v>
      </c>
      <c r="O481">
        <v>31.79</v>
      </c>
      <c r="P481">
        <v>460075.2</v>
      </c>
      <c r="Q481">
        <v>15.66</v>
      </c>
      <c r="R481">
        <v>460.0752</v>
      </c>
      <c r="S481">
        <v>308235.84000000003</v>
      </c>
      <c r="T481">
        <v>308.23579999999998</v>
      </c>
      <c r="U481">
        <v>151839.35999999999</v>
      </c>
      <c r="V481">
        <v>0.66996838777660683</v>
      </c>
      <c r="W481">
        <v>151.83940000000001</v>
      </c>
      <c r="X481">
        <v>2020</v>
      </c>
    </row>
    <row r="482" spans="1:24" x14ac:dyDescent="0.3">
      <c r="A482" s="24" t="s">
        <v>682</v>
      </c>
      <c r="B482" s="24" t="s">
        <v>60</v>
      </c>
      <c r="C482" s="24" t="s">
        <v>95</v>
      </c>
      <c r="D482" s="24" t="s">
        <v>14</v>
      </c>
      <c r="E482" s="24" t="s">
        <v>15</v>
      </c>
      <c r="F482" s="24" t="s">
        <v>1118</v>
      </c>
      <c r="G482" s="1">
        <v>44144</v>
      </c>
      <c r="H482">
        <v>11</v>
      </c>
      <c r="I482" t="str">
        <f t="shared" si="7"/>
        <v>novembre</v>
      </c>
      <c r="J482">
        <v>341106021</v>
      </c>
      <c r="K482" s="1">
        <v>44147</v>
      </c>
      <c r="L482">
        <v>3</v>
      </c>
      <c r="M482">
        <v>9707</v>
      </c>
      <c r="N482">
        <v>152.58000000000001</v>
      </c>
      <c r="O482">
        <v>97.44</v>
      </c>
      <c r="P482">
        <v>1481094.06</v>
      </c>
      <c r="Q482">
        <v>55.14</v>
      </c>
      <c r="R482">
        <v>1481.0941</v>
      </c>
      <c r="S482">
        <v>945850.08</v>
      </c>
      <c r="T482">
        <v>945.8501</v>
      </c>
      <c r="U482">
        <v>535243.98</v>
      </c>
      <c r="V482">
        <v>0.63861580810066843</v>
      </c>
      <c r="W482">
        <v>535.24400000000003</v>
      </c>
      <c r="X482">
        <v>2020</v>
      </c>
    </row>
    <row r="483" spans="1:24" x14ac:dyDescent="0.3">
      <c r="A483" s="24" t="s">
        <v>683</v>
      </c>
      <c r="B483" s="24" t="s">
        <v>60</v>
      </c>
      <c r="C483" s="24" t="s">
        <v>159</v>
      </c>
      <c r="D483" s="24" t="s">
        <v>33</v>
      </c>
      <c r="E483" s="24" t="s">
        <v>19</v>
      </c>
      <c r="F483" s="24" t="s">
        <v>1118</v>
      </c>
      <c r="G483" s="1">
        <v>44023</v>
      </c>
      <c r="H483">
        <v>7</v>
      </c>
      <c r="I483" t="str">
        <f t="shared" si="7"/>
        <v>juliol</v>
      </c>
      <c r="J483">
        <v>128816258</v>
      </c>
      <c r="K483" s="1">
        <v>44024</v>
      </c>
      <c r="L483">
        <v>1</v>
      </c>
      <c r="M483">
        <v>8448</v>
      </c>
      <c r="N483">
        <v>47.45</v>
      </c>
      <c r="O483">
        <v>31.79</v>
      </c>
      <c r="P483">
        <v>400857.59999999998</v>
      </c>
      <c r="Q483">
        <v>15.66</v>
      </c>
      <c r="R483">
        <v>400.85759999999999</v>
      </c>
      <c r="S483">
        <v>268561.91999999998</v>
      </c>
      <c r="T483">
        <v>268.56189999999998</v>
      </c>
      <c r="U483">
        <v>132295.67999999999</v>
      </c>
      <c r="V483">
        <v>0.66996838777660683</v>
      </c>
      <c r="W483">
        <v>132.29570000000001</v>
      </c>
      <c r="X483">
        <v>2020</v>
      </c>
    </row>
    <row r="484" spans="1:24" x14ac:dyDescent="0.3">
      <c r="A484" s="24" t="s">
        <v>684</v>
      </c>
      <c r="B484" s="24" t="s">
        <v>24</v>
      </c>
      <c r="C484" s="24" t="s">
        <v>46</v>
      </c>
      <c r="D484" s="24" t="s">
        <v>23</v>
      </c>
      <c r="E484" s="24" t="s">
        <v>15</v>
      </c>
      <c r="F484" s="24" t="s">
        <v>1120</v>
      </c>
      <c r="G484" s="1">
        <v>44655</v>
      </c>
      <c r="H484">
        <v>4</v>
      </c>
      <c r="I484" t="str">
        <f t="shared" si="7"/>
        <v>abril</v>
      </c>
      <c r="J484">
        <v>907012641</v>
      </c>
      <c r="K484" s="1">
        <v>44700</v>
      </c>
      <c r="L484">
        <v>45</v>
      </c>
      <c r="M484">
        <v>4051</v>
      </c>
      <c r="N484">
        <v>205.7</v>
      </c>
      <c r="O484">
        <v>117.11</v>
      </c>
      <c r="P484">
        <v>833290.7</v>
      </c>
      <c r="Q484">
        <v>88.59</v>
      </c>
      <c r="R484">
        <v>833.29070000000002</v>
      </c>
      <c r="S484">
        <v>474412.61</v>
      </c>
      <c r="T484">
        <v>474.4126</v>
      </c>
      <c r="U484">
        <v>358878.09</v>
      </c>
      <c r="V484">
        <v>0.56932425862907154</v>
      </c>
      <c r="W484">
        <v>358.87810000000002</v>
      </c>
      <c r="X484">
        <v>2022</v>
      </c>
    </row>
    <row r="485" spans="1:24" x14ac:dyDescent="0.3">
      <c r="A485" s="24" t="s">
        <v>685</v>
      </c>
      <c r="B485" s="24" t="s">
        <v>60</v>
      </c>
      <c r="C485" s="24" t="s">
        <v>686</v>
      </c>
      <c r="D485" s="24" t="s">
        <v>30</v>
      </c>
      <c r="E485" s="24" t="s">
        <v>19</v>
      </c>
      <c r="F485" s="24" t="s">
        <v>1117</v>
      </c>
      <c r="G485" s="1">
        <v>43895</v>
      </c>
      <c r="H485">
        <v>3</v>
      </c>
      <c r="I485" t="str">
        <f t="shared" si="7"/>
        <v>març</v>
      </c>
      <c r="J485">
        <v>577306497</v>
      </c>
      <c r="K485" s="1">
        <v>43902</v>
      </c>
      <c r="L485">
        <v>7</v>
      </c>
      <c r="M485">
        <v>6676</v>
      </c>
      <c r="N485">
        <v>255.28</v>
      </c>
      <c r="O485">
        <v>159.41999999999999</v>
      </c>
      <c r="P485">
        <v>1704249.28</v>
      </c>
      <c r="Q485">
        <v>95.86</v>
      </c>
      <c r="R485">
        <v>1704.2492999999999</v>
      </c>
      <c r="S485">
        <v>1064287.92</v>
      </c>
      <c r="T485">
        <v>1064.2879</v>
      </c>
      <c r="U485">
        <v>639961.36</v>
      </c>
      <c r="V485">
        <v>0.62449075524913822</v>
      </c>
      <c r="W485">
        <v>639.96140000000003</v>
      </c>
      <c r="X485">
        <v>2020</v>
      </c>
    </row>
    <row r="486" spans="1:24" x14ac:dyDescent="0.3">
      <c r="A486" s="24" t="s">
        <v>687</v>
      </c>
      <c r="B486" s="24" t="s">
        <v>24</v>
      </c>
      <c r="C486" s="24" t="s">
        <v>688</v>
      </c>
      <c r="D486" s="24" t="s">
        <v>42</v>
      </c>
      <c r="E486" s="24" t="s">
        <v>19</v>
      </c>
      <c r="F486" s="24" t="s">
        <v>1120</v>
      </c>
      <c r="G486" s="1">
        <v>43913</v>
      </c>
      <c r="H486">
        <v>3</v>
      </c>
      <c r="I486" t="str">
        <f t="shared" si="7"/>
        <v>març</v>
      </c>
      <c r="J486">
        <v>702194440</v>
      </c>
      <c r="K486" s="1">
        <v>43920</v>
      </c>
      <c r="L486">
        <v>7</v>
      </c>
      <c r="M486">
        <v>3794</v>
      </c>
      <c r="N486">
        <v>651.21</v>
      </c>
      <c r="O486">
        <v>524.96</v>
      </c>
      <c r="P486">
        <v>2470690.7400000002</v>
      </c>
      <c r="Q486">
        <v>126.25</v>
      </c>
      <c r="R486">
        <v>2470.6907000000001</v>
      </c>
      <c r="S486">
        <v>1991698.24</v>
      </c>
      <c r="T486">
        <v>1991.6982</v>
      </c>
      <c r="U486">
        <v>478992.5</v>
      </c>
      <c r="V486">
        <v>0.80613012699436437</v>
      </c>
      <c r="W486">
        <v>478.99250000000001</v>
      </c>
      <c r="X486">
        <v>2020</v>
      </c>
    </row>
    <row r="487" spans="1:24" x14ac:dyDescent="0.3">
      <c r="A487" s="24" t="s">
        <v>689</v>
      </c>
      <c r="B487" s="24" t="s">
        <v>12</v>
      </c>
      <c r="C487" s="24" t="s">
        <v>137</v>
      </c>
      <c r="D487" s="24" t="s">
        <v>23</v>
      </c>
      <c r="E487" s="24" t="s">
        <v>15</v>
      </c>
      <c r="F487" s="24" t="s">
        <v>1119</v>
      </c>
      <c r="G487" s="1">
        <v>44787</v>
      </c>
      <c r="H487">
        <v>8</v>
      </c>
      <c r="I487" t="str">
        <f t="shared" si="7"/>
        <v>agost</v>
      </c>
      <c r="J487">
        <v>911573684</v>
      </c>
      <c r="K487" s="1">
        <v>44823</v>
      </c>
      <c r="L487">
        <v>36</v>
      </c>
      <c r="M487">
        <v>3765</v>
      </c>
      <c r="N487">
        <v>205.7</v>
      </c>
      <c r="O487">
        <v>117.11</v>
      </c>
      <c r="P487">
        <v>774460.5</v>
      </c>
      <c r="Q487">
        <v>88.59</v>
      </c>
      <c r="R487">
        <v>774.46050000000002</v>
      </c>
      <c r="S487">
        <v>440919.15</v>
      </c>
      <c r="T487">
        <v>440.91919999999999</v>
      </c>
      <c r="U487">
        <v>333541.34999999998</v>
      </c>
      <c r="V487">
        <v>0.56932425862907143</v>
      </c>
      <c r="W487">
        <v>333.54129999999998</v>
      </c>
      <c r="X487">
        <v>2022</v>
      </c>
    </row>
    <row r="488" spans="1:24" x14ac:dyDescent="0.3">
      <c r="A488" s="24" t="s">
        <v>690</v>
      </c>
      <c r="B488" s="24" t="s">
        <v>24</v>
      </c>
      <c r="C488" s="24" t="s">
        <v>65</v>
      </c>
      <c r="D488" s="24" t="s">
        <v>33</v>
      </c>
      <c r="E488" s="24" t="s">
        <v>15</v>
      </c>
      <c r="F488" s="24" t="s">
        <v>1119</v>
      </c>
      <c r="G488" s="1">
        <v>44458</v>
      </c>
      <c r="H488">
        <v>9</v>
      </c>
      <c r="I488" t="str">
        <f t="shared" si="7"/>
        <v>setembre</v>
      </c>
      <c r="J488">
        <v>422620713</v>
      </c>
      <c r="K488" s="1">
        <v>44474</v>
      </c>
      <c r="L488">
        <v>16</v>
      </c>
      <c r="M488">
        <v>1715</v>
      </c>
      <c r="N488">
        <v>47.45</v>
      </c>
      <c r="O488">
        <v>31.79</v>
      </c>
      <c r="P488">
        <v>81376.75</v>
      </c>
      <c r="Q488">
        <v>15.66</v>
      </c>
      <c r="R488">
        <v>81.376800000000003</v>
      </c>
      <c r="S488">
        <v>54519.85</v>
      </c>
      <c r="T488">
        <v>54.519799999999996</v>
      </c>
      <c r="U488">
        <v>26856.9</v>
      </c>
      <c r="V488">
        <v>0.66996838777660694</v>
      </c>
      <c r="W488">
        <v>26.8569</v>
      </c>
      <c r="X488">
        <v>2021</v>
      </c>
    </row>
    <row r="489" spans="1:24" x14ac:dyDescent="0.3">
      <c r="A489" s="24" t="s">
        <v>691</v>
      </c>
      <c r="B489" s="24" t="s">
        <v>60</v>
      </c>
      <c r="C489" s="24" t="s">
        <v>408</v>
      </c>
      <c r="D489" s="24" t="s">
        <v>80</v>
      </c>
      <c r="E489" s="24" t="s">
        <v>19</v>
      </c>
      <c r="F489" s="24" t="s">
        <v>1117</v>
      </c>
      <c r="G489" s="1">
        <v>44122</v>
      </c>
      <c r="H489">
        <v>10</v>
      </c>
      <c r="I489" t="str">
        <f t="shared" si="7"/>
        <v>octubre</v>
      </c>
      <c r="J489">
        <v>188509356</v>
      </c>
      <c r="K489" s="1">
        <v>44135</v>
      </c>
      <c r="L489">
        <v>13</v>
      </c>
      <c r="M489">
        <v>2963</v>
      </c>
      <c r="N489">
        <v>668.27</v>
      </c>
      <c r="O489">
        <v>502.54</v>
      </c>
      <c r="P489">
        <v>1980084.01</v>
      </c>
      <c r="Q489">
        <v>165.73</v>
      </c>
      <c r="R489">
        <v>1980.0840000000001</v>
      </c>
      <c r="S489">
        <v>1489026.02</v>
      </c>
      <c r="T489">
        <v>1489.0260000000001</v>
      </c>
      <c r="U489">
        <v>491057.99</v>
      </c>
      <c r="V489">
        <v>0.75200143654510898</v>
      </c>
      <c r="W489">
        <v>491.05799999999999</v>
      </c>
      <c r="X489">
        <v>2020</v>
      </c>
    </row>
    <row r="490" spans="1:24" x14ac:dyDescent="0.3">
      <c r="A490" s="24" t="s">
        <v>692</v>
      </c>
      <c r="B490" s="24" t="s">
        <v>28</v>
      </c>
      <c r="C490" s="24" t="s">
        <v>693</v>
      </c>
      <c r="D490" s="24" t="s">
        <v>42</v>
      </c>
      <c r="E490" s="24" t="s">
        <v>19</v>
      </c>
      <c r="F490" s="24" t="s">
        <v>1117</v>
      </c>
      <c r="G490" s="1">
        <v>44259</v>
      </c>
      <c r="H490">
        <v>3</v>
      </c>
      <c r="I490" t="str">
        <f t="shared" si="7"/>
        <v>març</v>
      </c>
      <c r="J490">
        <v>149069297</v>
      </c>
      <c r="K490" s="1">
        <v>44277</v>
      </c>
      <c r="L490">
        <v>18</v>
      </c>
      <c r="M490">
        <v>1772</v>
      </c>
      <c r="N490">
        <v>651.21</v>
      </c>
      <c r="O490">
        <v>524.96</v>
      </c>
      <c r="P490">
        <v>1153944.1200000001</v>
      </c>
      <c r="Q490">
        <v>126.25</v>
      </c>
      <c r="R490">
        <v>1153.9440999999999</v>
      </c>
      <c r="S490">
        <v>930229.12</v>
      </c>
      <c r="T490">
        <v>930.22910000000002</v>
      </c>
      <c r="U490">
        <v>223715</v>
      </c>
      <c r="V490">
        <v>0.80613012699436437</v>
      </c>
      <c r="W490">
        <v>223.715</v>
      </c>
      <c r="X490">
        <v>2021</v>
      </c>
    </row>
    <row r="491" spans="1:24" x14ac:dyDescent="0.3">
      <c r="A491" s="24" t="s">
        <v>694</v>
      </c>
      <c r="B491" s="24" t="s">
        <v>24</v>
      </c>
      <c r="C491" s="24" t="s">
        <v>297</v>
      </c>
      <c r="D491" s="24" t="s">
        <v>33</v>
      </c>
      <c r="E491" s="24" t="s">
        <v>19</v>
      </c>
      <c r="F491" s="24" t="s">
        <v>1120</v>
      </c>
      <c r="G491" s="1">
        <v>44728</v>
      </c>
      <c r="H491">
        <v>6</v>
      </c>
      <c r="I491" t="str">
        <f t="shared" si="7"/>
        <v>juny</v>
      </c>
      <c r="J491">
        <v>351650750</v>
      </c>
      <c r="K491" s="1">
        <v>44751</v>
      </c>
      <c r="L491">
        <v>23</v>
      </c>
      <c r="M491">
        <v>126</v>
      </c>
      <c r="N491">
        <v>47.45</v>
      </c>
      <c r="O491">
        <v>31.79</v>
      </c>
      <c r="P491">
        <v>5978.7</v>
      </c>
      <c r="Q491">
        <v>15.66</v>
      </c>
      <c r="R491">
        <v>5.9786999999999999</v>
      </c>
      <c r="S491">
        <v>4005.54</v>
      </c>
      <c r="T491">
        <v>4.0054999999999996</v>
      </c>
      <c r="U491">
        <v>1973.16</v>
      </c>
      <c r="V491">
        <v>0.66996838777660683</v>
      </c>
      <c r="W491">
        <v>1.9732000000000001</v>
      </c>
      <c r="X491">
        <v>2022</v>
      </c>
    </row>
    <row r="492" spans="1:24" x14ac:dyDescent="0.3">
      <c r="A492" s="24" t="s">
        <v>695</v>
      </c>
      <c r="B492" s="24" t="s">
        <v>24</v>
      </c>
      <c r="C492" s="24" t="s">
        <v>267</v>
      </c>
      <c r="D492" s="24" t="s">
        <v>23</v>
      </c>
      <c r="E492" s="24" t="s">
        <v>19</v>
      </c>
      <c r="F492" s="24" t="s">
        <v>1120</v>
      </c>
      <c r="G492" s="1">
        <v>44141</v>
      </c>
      <c r="H492">
        <v>11</v>
      </c>
      <c r="I492" t="str">
        <f t="shared" si="7"/>
        <v>novembre</v>
      </c>
      <c r="J492">
        <v>824894130</v>
      </c>
      <c r="K492" s="1">
        <v>44185</v>
      </c>
      <c r="L492">
        <v>44</v>
      </c>
      <c r="M492">
        <v>3359</v>
      </c>
      <c r="N492">
        <v>205.7</v>
      </c>
      <c r="O492">
        <v>117.11</v>
      </c>
      <c r="P492">
        <v>690946.3</v>
      </c>
      <c r="Q492">
        <v>88.59</v>
      </c>
      <c r="R492">
        <v>690.94629999999995</v>
      </c>
      <c r="S492">
        <v>393372.49</v>
      </c>
      <c r="T492">
        <v>393.3725</v>
      </c>
      <c r="U492">
        <v>297573.81</v>
      </c>
      <c r="V492">
        <v>0.56932425862907143</v>
      </c>
      <c r="W492">
        <v>297.57380000000001</v>
      </c>
      <c r="X492">
        <v>2020</v>
      </c>
    </row>
    <row r="493" spans="1:24" x14ac:dyDescent="0.3">
      <c r="A493" s="24" t="s">
        <v>696</v>
      </c>
      <c r="B493" s="24" t="s">
        <v>28</v>
      </c>
      <c r="C493" s="24" t="s">
        <v>123</v>
      </c>
      <c r="D493" s="24" t="s">
        <v>33</v>
      </c>
      <c r="E493" s="24" t="s">
        <v>19</v>
      </c>
      <c r="F493" s="24" t="s">
        <v>1118</v>
      </c>
      <c r="G493" s="1">
        <v>44429</v>
      </c>
      <c r="H493">
        <v>8</v>
      </c>
      <c r="I493" t="str">
        <f t="shared" si="7"/>
        <v>agost</v>
      </c>
      <c r="J493">
        <v>623535764</v>
      </c>
      <c r="K493" s="1">
        <v>44440</v>
      </c>
      <c r="L493">
        <v>11</v>
      </c>
      <c r="M493">
        <v>6944</v>
      </c>
      <c r="N493">
        <v>47.45</v>
      </c>
      <c r="O493">
        <v>31.79</v>
      </c>
      <c r="P493">
        <v>329492.8</v>
      </c>
      <c r="Q493">
        <v>15.66</v>
      </c>
      <c r="R493">
        <v>329.49279999999999</v>
      </c>
      <c r="S493">
        <v>220749.76</v>
      </c>
      <c r="T493">
        <v>220.74979999999999</v>
      </c>
      <c r="U493">
        <v>108743.03999999999</v>
      </c>
      <c r="V493">
        <v>0.66996838777660683</v>
      </c>
      <c r="W493">
        <v>108.74299999999999</v>
      </c>
      <c r="X493">
        <v>2021</v>
      </c>
    </row>
    <row r="494" spans="1:24" x14ac:dyDescent="0.3">
      <c r="A494" s="24" t="s">
        <v>697</v>
      </c>
      <c r="B494" s="24" t="s">
        <v>24</v>
      </c>
      <c r="C494" s="24" t="s">
        <v>65</v>
      </c>
      <c r="D494" s="24" t="s">
        <v>50</v>
      </c>
      <c r="E494" s="24" t="s">
        <v>19</v>
      </c>
      <c r="F494" s="24" t="s">
        <v>1120</v>
      </c>
      <c r="G494" s="1">
        <v>44017</v>
      </c>
      <c r="H494">
        <v>7</v>
      </c>
      <c r="I494" t="str">
        <f t="shared" si="7"/>
        <v>juliol</v>
      </c>
      <c r="J494">
        <v>672624480</v>
      </c>
      <c r="K494" s="1">
        <v>44065</v>
      </c>
      <c r="L494">
        <v>48</v>
      </c>
      <c r="M494">
        <v>3386</v>
      </c>
      <c r="N494">
        <v>154.06</v>
      </c>
      <c r="O494">
        <v>90.93</v>
      </c>
      <c r="P494">
        <v>521647.16</v>
      </c>
      <c r="Q494">
        <v>63.13</v>
      </c>
      <c r="R494">
        <v>521.6472</v>
      </c>
      <c r="S494">
        <v>307888.98</v>
      </c>
      <c r="T494">
        <v>307.88900000000001</v>
      </c>
      <c r="U494">
        <v>213758.18</v>
      </c>
      <c r="V494">
        <v>0.59022458782292631</v>
      </c>
      <c r="W494">
        <v>213.75819999999999</v>
      </c>
      <c r="X494">
        <v>2020</v>
      </c>
    </row>
    <row r="495" spans="1:24" x14ac:dyDescent="0.3">
      <c r="A495" s="24" t="s">
        <v>698</v>
      </c>
      <c r="B495" s="24" t="s">
        <v>24</v>
      </c>
      <c r="C495" s="24" t="s">
        <v>125</v>
      </c>
      <c r="D495" s="24" t="s">
        <v>38</v>
      </c>
      <c r="E495" s="24" t="s">
        <v>19</v>
      </c>
      <c r="F495" s="24" t="s">
        <v>1120</v>
      </c>
      <c r="G495" s="1">
        <v>44607</v>
      </c>
      <c r="H495">
        <v>2</v>
      </c>
      <c r="I495" t="str">
        <f t="shared" si="7"/>
        <v>febrer</v>
      </c>
      <c r="J495">
        <v>617521607</v>
      </c>
      <c r="K495" s="1">
        <v>44644</v>
      </c>
      <c r="L495">
        <v>37</v>
      </c>
      <c r="M495">
        <v>7221</v>
      </c>
      <c r="N495">
        <v>437.2</v>
      </c>
      <c r="O495">
        <v>263.33</v>
      </c>
      <c r="P495">
        <v>3157021.2</v>
      </c>
      <c r="Q495">
        <v>173.87</v>
      </c>
      <c r="R495">
        <v>3157.0212000000001</v>
      </c>
      <c r="S495">
        <v>1901505.93</v>
      </c>
      <c r="T495">
        <v>1901.5059000000001</v>
      </c>
      <c r="U495">
        <v>1255515.27</v>
      </c>
      <c r="V495">
        <v>0.60231015553522427</v>
      </c>
      <c r="W495">
        <v>1255.5153</v>
      </c>
      <c r="X495">
        <v>2022</v>
      </c>
    </row>
    <row r="496" spans="1:24" x14ac:dyDescent="0.3">
      <c r="A496" s="24" t="s">
        <v>699</v>
      </c>
      <c r="B496" s="24" t="s">
        <v>60</v>
      </c>
      <c r="C496" s="24" t="s">
        <v>224</v>
      </c>
      <c r="D496" s="24" t="s">
        <v>26</v>
      </c>
      <c r="E496" s="24" t="s">
        <v>15</v>
      </c>
      <c r="F496" s="24" t="s">
        <v>1117</v>
      </c>
      <c r="G496" s="1">
        <v>44396</v>
      </c>
      <c r="H496">
        <v>7</v>
      </c>
      <c r="I496" t="str">
        <f t="shared" si="7"/>
        <v>juliol</v>
      </c>
      <c r="J496">
        <v>173900973</v>
      </c>
      <c r="K496" s="1">
        <v>44396</v>
      </c>
      <c r="L496">
        <v>0</v>
      </c>
      <c r="M496">
        <v>17</v>
      </c>
      <c r="N496">
        <v>9.33</v>
      </c>
      <c r="O496">
        <v>6.92</v>
      </c>
      <c r="P496">
        <v>158.61000000000001</v>
      </c>
      <c r="Q496">
        <v>2.41</v>
      </c>
      <c r="R496">
        <v>0.15859999999999999</v>
      </c>
      <c r="S496">
        <v>117.64</v>
      </c>
      <c r="T496">
        <v>0.1176</v>
      </c>
      <c r="U496">
        <v>40.97</v>
      </c>
      <c r="V496">
        <v>0.74169346195069663</v>
      </c>
      <c r="W496">
        <v>4.1000000000000002E-2</v>
      </c>
      <c r="X496">
        <v>2021</v>
      </c>
    </row>
    <row r="497" spans="1:24" x14ac:dyDescent="0.3">
      <c r="A497" s="24" t="s">
        <v>700</v>
      </c>
      <c r="B497" s="24" t="s">
        <v>12</v>
      </c>
      <c r="C497" s="24" t="s">
        <v>167</v>
      </c>
      <c r="D497" s="24" t="s">
        <v>50</v>
      </c>
      <c r="E497" s="24" t="s">
        <v>19</v>
      </c>
      <c r="F497" s="24" t="s">
        <v>1119</v>
      </c>
      <c r="G497" s="1">
        <v>44858</v>
      </c>
      <c r="H497">
        <v>10</v>
      </c>
      <c r="I497" t="str">
        <f t="shared" si="7"/>
        <v>octubre</v>
      </c>
      <c r="J497">
        <v>477748906</v>
      </c>
      <c r="K497" s="1">
        <v>44883</v>
      </c>
      <c r="L497">
        <v>25</v>
      </c>
      <c r="M497">
        <v>5373</v>
      </c>
      <c r="N497">
        <v>154.06</v>
      </c>
      <c r="O497">
        <v>90.93</v>
      </c>
      <c r="P497">
        <v>827764.38</v>
      </c>
      <c r="Q497">
        <v>63.13</v>
      </c>
      <c r="R497">
        <v>827.76440000000002</v>
      </c>
      <c r="S497">
        <v>488566.89</v>
      </c>
      <c r="T497">
        <v>488.56689999999998</v>
      </c>
      <c r="U497">
        <v>339197.49</v>
      </c>
      <c r="V497">
        <v>0.59022458782292619</v>
      </c>
      <c r="W497">
        <v>339.19749999999999</v>
      </c>
      <c r="X497">
        <v>2022</v>
      </c>
    </row>
    <row r="498" spans="1:24" x14ac:dyDescent="0.3">
      <c r="A498" s="24" t="s">
        <v>701</v>
      </c>
      <c r="B498" s="24" t="s">
        <v>12</v>
      </c>
      <c r="C498" s="24" t="s">
        <v>216</v>
      </c>
      <c r="D498" s="24" t="s">
        <v>30</v>
      </c>
      <c r="E498" s="24" t="s">
        <v>15</v>
      </c>
      <c r="F498" s="24" t="s">
        <v>1120</v>
      </c>
      <c r="G498" s="1">
        <v>43962</v>
      </c>
      <c r="H498">
        <v>5</v>
      </c>
      <c r="I498" t="str">
        <f t="shared" si="7"/>
        <v>maig</v>
      </c>
      <c r="J498">
        <v>935364234</v>
      </c>
      <c r="K498" s="1">
        <v>43996</v>
      </c>
      <c r="L498">
        <v>34</v>
      </c>
      <c r="M498">
        <v>3918</v>
      </c>
      <c r="N498">
        <v>255.28</v>
      </c>
      <c r="O498">
        <v>159.41999999999999</v>
      </c>
      <c r="P498">
        <v>1000187.04</v>
      </c>
      <c r="Q498">
        <v>95.86</v>
      </c>
      <c r="R498">
        <v>1000.187</v>
      </c>
      <c r="S498">
        <v>624607.56000000006</v>
      </c>
      <c r="T498">
        <v>624.60760000000005</v>
      </c>
      <c r="U498">
        <v>375579.48</v>
      </c>
      <c r="V498">
        <v>0.62449075524913811</v>
      </c>
      <c r="W498">
        <v>375.5795</v>
      </c>
      <c r="X498">
        <v>2020</v>
      </c>
    </row>
    <row r="499" spans="1:24" x14ac:dyDescent="0.3">
      <c r="A499" s="24" t="s">
        <v>702</v>
      </c>
      <c r="B499" s="24" t="s">
        <v>60</v>
      </c>
      <c r="C499" s="24" t="s">
        <v>139</v>
      </c>
      <c r="D499" s="24" t="s">
        <v>14</v>
      </c>
      <c r="E499" s="24" t="s">
        <v>19</v>
      </c>
      <c r="F499" s="24" t="s">
        <v>1117</v>
      </c>
      <c r="G499" s="1">
        <v>43997</v>
      </c>
      <c r="H499">
        <v>6</v>
      </c>
      <c r="I499" t="str">
        <f t="shared" si="7"/>
        <v>juny</v>
      </c>
      <c r="J499">
        <v>573358285</v>
      </c>
      <c r="K499" s="1">
        <v>44011</v>
      </c>
      <c r="L499">
        <v>14</v>
      </c>
      <c r="M499">
        <v>8313</v>
      </c>
      <c r="N499">
        <v>152.58000000000001</v>
      </c>
      <c r="O499">
        <v>97.44</v>
      </c>
      <c r="P499">
        <v>1268397.54</v>
      </c>
      <c r="Q499">
        <v>55.14</v>
      </c>
      <c r="R499">
        <v>1268.3975</v>
      </c>
      <c r="S499">
        <v>810018.72</v>
      </c>
      <c r="T499">
        <v>810.01869999999997</v>
      </c>
      <c r="U499">
        <v>458378.82</v>
      </c>
      <c r="V499">
        <v>0.63861580810066843</v>
      </c>
      <c r="W499">
        <v>458.37880000000001</v>
      </c>
      <c r="X499">
        <v>2020</v>
      </c>
    </row>
    <row r="500" spans="1:24" x14ac:dyDescent="0.3">
      <c r="A500" s="24" t="s">
        <v>703</v>
      </c>
      <c r="B500" s="24" t="s">
        <v>24</v>
      </c>
      <c r="C500" s="24" t="s">
        <v>146</v>
      </c>
      <c r="D500" s="24" t="s">
        <v>14</v>
      </c>
      <c r="E500" s="24" t="s">
        <v>15</v>
      </c>
      <c r="F500" s="24" t="s">
        <v>1119</v>
      </c>
      <c r="G500" s="1">
        <v>44228</v>
      </c>
      <c r="H500">
        <v>2</v>
      </c>
      <c r="I500" t="str">
        <f t="shared" si="7"/>
        <v>febrer</v>
      </c>
      <c r="J500">
        <v>598490369</v>
      </c>
      <c r="K500" s="1">
        <v>44234</v>
      </c>
      <c r="L500">
        <v>6</v>
      </c>
      <c r="M500">
        <v>5455</v>
      </c>
      <c r="N500">
        <v>152.58000000000001</v>
      </c>
      <c r="O500">
        <v>97.44</v>
      </c>
      <c r="P500">
        <v>832323.9</v>
      </c>
      <c r="Q500">
        <v>55.14</v>
      </c>
      <c r="R500">
        <v>832.32389999999998</v>
      </c>
      <c r="S500">
        <v>531535.19999999995</v>
      </c>
      <c r="T500">
        <v>531.53520000000003</v>
      </c>
      <c r="U500">
        <v>300788.7</v>
      </c>
      <c r="V500">
        <v>0.63861580810066843</v>
      </c>
      <c r="W500">
        <v>300.78870000000001</v>
      </c>
      <c r="X500">
        <v>2021</v>
      </c>
    </row>
    <row r="501" spans="1:24" x14ac:dyDescent="0.3">
      <c r="A501" s="24" t="s">
        <v>704</v>
      </c>
      <c r="B501" s="24" t="s">
        <v>28</v>
      </c>
      <c r="C501" s="24" t="s">
        <v>108</v>
      </c>
      <c r="D501" s="24" t="s">
        <v>70</v>
      </c>
      <c r="E501" s="24" t="s">
        <v>15</v>
      </c>
      <c r="F501" s="24" t="s">
        <v>1117</v>
      </c>
      <c r="G501" s="1">
        <v>43997</v>
      </c>
      <c r="H501">
        <v>6</v>
      </c>
      <c r="I501" t="str">
        <f t="shared" si="7"/>
        <v>juny</v>
      </c>
      <c r="J501">
        <v>290413558</v>
      </c>
      <c r="K501" s="1">
        <v>44031</v>
      </c>
      <c r="L501">
        <v>34</v>
      </c>
      <c r="M501">
        <v>8680</v>
      </c>
      <c r="N501">
        <v>109.28</v>
      </c>
      <c r="O501">
        <v>35.840000000000003</v>
      </c>
      <c r="P501">
        <v>948550.4</v>
      </c>
      <c r="Q501">
        <v>73.44</v>
      </c>
      <c r="R501">
        <v>948.55039999999997</v>
      </c>
      <c r="S501">
        <v>311091.20000000001</v>
      </c>
      <c r="T501">
        <v>311.09120000000001</v>
      </c>
      <c r="U501">
        <v>637459.19999999995</v>
      </c>
      <c r="V501">
        <v>0.32796486090775989</v>
      </c>
      <c r="W501">
        <v>637.45920000000001</v>
      </c>
      <c r="X501">
        <v>2020</v>
      </c>
    </row>
    <row r="502" spans="1:24" x14ac:dyDescent="0.3">
      <c r="A502" s="24" t="s">
        <v>705</v>
      </c>
      <c r="B502" s="24" t="s">
        <v>24</v>
      </c>
      <c r="C502" s="24" t="s">
        <v>135</v>
      </c>
      <c r="D502" s="24" t="s">
        <v>38</v>
      </c>
      <c r="E502" s="24" t="s">
        <v>19</v>
      </c>
      <c r="F502" s="24" t="s">
        <v>1120</v>
      </c>
      <c r="G502" s="1">
        <v>43843</v>
      </c>
      <c r="H502">
        <v>1</v>
      </c>
      <c r="I502" t="str">
        <f t="shared" si="7"/>
        <v>gener</v>
      </c>
      <c r="J502">
        <v>472285783</v>
      </c>
      <c r="K502" s="1">
        <v>43857</v>
      </c>
      <c r="L502">
        <v>14</v>
      </c>
      <c r="M502">
        <v>8713</v>
      </c>
      <c r="N502">
        <v>437.2</v>
      </c>
      <c r="O502">
        <v>263.33</v>
      </c>
      <c r="P502">
        <v>3809323.6</v>
      </c>
      <c r="Q502">
        <v>173.87</v>
      </c>
      <c r="R502">
        <v>3809.3236000000002</v>
      </c>
      <c r="S502">
        <v>2294394.29</v>
      </c>
      <c r="T502">
        <v>2294.3942999999999</v>
      </c>
      <c r="U502">
        <v>1514929.31</v>
      </c>
      <c r="V502">
        <v>0.60231015553522416</v>
      </c>
      <c r="W502">
        <v>1514.9293</v>
      </c>
      <c r="X502">
        <v>2020</v>
      </c>
    </row>
    <row r="503" spans="1:24" x14ac:dyDescent="0.3">
      <c r="A503" s="24" t="s">
        <v>706</v>
      </c>
      <c r="B503" s="24" t="s">
        <v>24</v>
      </c>
      <c r="C503" s="24" t="s">
        <v>104</v>
      </c>
      <c r="D503" s="24" t="s">
        <v>18</v>
      </c>
      <c r="E503" s="24" t="s">
        <v>15</v>
      </c>
      <c r="F503" s="24" t="s">
        <v>1120</v>
      </c>
      <c r="G503" s="1">
        <v>44181</v>
      </c>
      <c r="H503">
        <v>12</v>
      </c>
      <c r="I503" t="str">
        <f t="shared" si="7"/>
        <v>desembre</v>
      </c>
      <c r="J503">
        <v>522280871</v>
      </c>
      <c r="K503" s="1">
        <v>44208</v>
      </c>
      <c r="L503">
        <v>27</v>
      </c>
      <c r="M503">
        <v>3371</v>
      </c>
      <c r="N503">
        <v>421.89</v>
      </c>
      <c r="O503">
        <v>364.69</v>
      </c>
      <c r="P503">
        <v>1422191.19</v>
      </c>
      <c r="Q503">
        <v>57.2</v>
      </c>
      <c r="R503">
        <v>1422.1912</v>
      </c>
      <c r="S503">
        <v>1229369.99</v>
      </c>
      <c r="T503">
        <v>1229.3699999999999</v>
      </c>
      <c r="U503">
        <v>192821.2</v>
      </c>
      <c r="V503">
        <v>0.86441963544999878</v>
      </c>
      <c r="W503">
        <v>192.8212</v>
      </c>
      <c r="X503">
        <v>2020</v>
      </c>
    </row>
    <row r="504" spans="1:24" x14ac:dyDescent="0.3">
      <c r="A504" s="24" t="s">
        <v>707</v>
      </c>
      <c r="B504" s="24" t="s">
        <v>21</v>
      </c>
      <c r="C504" s="24" t="s">
        <v>399</v>
      </c>
      <c r="D504" s="24" t="s">
        <v>80</v>
      </c>
      <c r="E504" s="24" t="s">
        <v>15</v>
      </c>
      <c r="F504" s="24" t="s">
        <v>1119</v>
      </c>
      <c r="G504" s="1">
        <v>44024</v>
      </c>
      <c r="H504">
        <v>7</v>
      </c>
      <c r="I504" t="str">
        <f t="shared" si="7"/>
        <v>juliol</v>
      </c>
      <c r="J504">
        <v>790897452</v>
      </c>
      <c r="K504" s="1">
        <v>44029</v>
      </c>
      <c r="L504">
        <v>5</v>
      </c>
      <c r="M504">
        <v>2986</v>
      </c>
      <c r="N504">
        <v>668.27</v>
      </c>
      <c r="O504">
        <v>502.54</v>
      </c>
      <c r="P504">
        <v>1995454.22</v>
      </c>
      <c r="Q504">
        <v>165.73</v>
      </c>
      <c r="R504">
        <v>1995.4541999999999</v>
      </c>
      <c r="S504">
        <v>1500584.44</v>
      </c>
      <c r="T504">
        <v>1500.5844</v>
      </c>
      <c r="U504">
        <v>494869.78</v>
      </c>
      <c r="V504">
        <v>0.75200143654510898</v>
      </c>
      <c r="W504">
        <v>494.8698</v>
      </c>
      <c r="X504">
        <v>2020</v>
      </c>
    </row>
    <row r="505" spans="1:24" x14ac:dyDescent="0.3">
      <c r="A505" s="24" t="s">
        <v>708</v>
      </c>
      <c r="B505" s="24" t="s">
        <v>24</v>
      </c>
      <c r="C505" s="24" t="s">
        <v>174</v>
      </c>
      <c r="D505" s="24" t="s">
        <v>18</v>
      </c>
      <c r="E505" s="24" t="s">
        <v>15</v>
      </c>
      <c r="F505" s="24" t="s">
        <v>1118</v>
      </c>
      <c r="G505" s="1">
        <v>44049</v>
      </c>
      <c r="H505">
        <v>8</v>
      </c>
      <c r="I505" t="str">
        <f t="shared" si="7"/>
        <v>agost</v>
      </c>
      <c r="J505">
        <v>567429101</v>
      </c>
      <c r="K505" s="1">
        <v>44093</v>
      </c>
      <c r="L505">
        <v>44</v>
      </c>
      <c r="M505">
        <v>3735</v>
      </c>
      <c r="N505">
        <v>421.89</v>
      </c>
      <c r="O505">
        <v>364.69</v>
      </c>
      <c r="P505">
        <v>1575759.15</v>
      </c>
      <c r="Q505">
        <v>57.2</v>
      </c>
      <c r="R505">
        <v>1575.7591</v>
      </c>
      <c r="S505">
        <v>1362117.15</v>
      </c>
      <c r="T505">
        <v>1362.1170999999999</v>
      </c>
      <c r="U505">
        <v>213642</v>
      </c>
      <c r="V505">
        <v>0.86441963544999878</v>
      </c>
      <c r="W505">
        <v>213.642</v>
      </c>
      <c r="X505">
        <v>2020</v>
      </c>
    </row>
    <row r="506" spans="1:24" x14ac:dyDescent="0.3">
      <c r="A506" s="24" t="s">
        <v>709</v>
      </c>
      <c r="B506" s="24" t="s">
        <v>24</v>
      </c>
      <c r="C506" s="24" t="s">
        <v>211</v>
      </c>
      <c r="D506" s="24" t="s">
        <v>30</v>
      </c>
      <c r="E506" s="24" t="s">
        <v>15</v>
      </c>
      <c r="F506" s="24" t="s">
        <v>1120</v>
      </c>
      <c r="G506" s="1">
        <v>44559</v>
      </c>
      <c r="H506">
        <v>12</v>
      </c>
      <c r="I506" t="str">
        <f t="shared" si="7"/>
        <v>desembre</v>
      </c>
      <c r="J506">
        <v>227903926</v>
      </c>
      <c r="K506" s="1">
        <v>44571</v>
      </c>
      <c r="L506">
        <v>12</v>
      </c>
      <c r="M506">
        <v>691</v>
      </c>
      <c r="N506">
        <v>255.28</v>
      </c>
      <c r="O506">
        <v>159.41999999999999</v>
      </c>
      <c r="P506">
        <v>176398.48</v>
      </c>
      <c r="Q506">
        <v>95.86</v>
      </c>
      <c r="R506">
        <v>176.39850000000001</v>
      </c>
      <c r="S506">
        <v>110159.22</v>
      </c>
      <c r="T506">
        <v>110.1592</v>
      </c>
      <c r="U506">
        <v>66239.259999999995</v>
      </c>
      <c r="V506">
        <v>0.62449075524913811</v>
      </c>
      <c r="W506">
        <v>66.2393</v>
      </c>
      <c r="X506">
        <v>2021</v>
      </c>
    </row>
    <row r="507" spans="1:24" x14ac:dyDescent="0.3">
      <c r="A507" s="24" t="s">
        <v>710</v>
      </c>
      <c r="B507" s="24" t="s">
        <v>24</v>
      </c>
      <c r="C507" s="24" t="s">
        <v>388</v>
      </c>
      <c r="D507" s="24" t="s">
        <v>33</v>
      </c>
      <c r="E507" s="24" t="s">
        <v>15</v>
      </c>
      <c r="F507" s="24" t="s">
        <v>1120</v>
      </c>
      <c r="G507" s="1">
        <v>44615</v>
      </c>
      <c r="H507">
        <v>2</v>
      </c>
      <c r="I507" t="str">
        <f t="shared" si="7"/>
        <v>febrer</v>
      </c>
      <c r="J507">
        <v>852058255</v>
      </c>
      <c r="K507" s="1">
        <v>44620</v>
      </c>
      <c r="L507">
        <v>5</v>
      </c>
      <c r="M507">
        <v>1827</v>
      </c>
      <c r="N507">
        <v>47.45</v>
      </c>
      <c r="O507">
        <v>31.79</v>
      </c>
      <c r="P507">
        <v>86691.15</v>
      </c>
      <c r="Q507">
        <v>15.66</v>
      </c>
      <c r="R507">
        <v>86.691199999999995</v>
      </c>
      <c r="S507">
        <v>58080.33</v>
      </c>
      <c r="T507">
        <v>58.080300000000001</v>
      </c>
      <c r="U507">
        <v>28610.82</v>
      </c>
      <c r="V507">
        <v>0.66996838777660694</v>
      </c>
      <c r="W507">
        <v>28.610800000000001</v>
      </c>
      <c r="X507">
        <v>2022</v>
      </c>
    </row>
    <row r="508" spans="1:24" x14ac:dyDescent="0.3">
      <c r="A508" s="24" t="s">
        <v>711</v>
      </c>
      <c r="B508" s="24" t="s">
        <v>21</v>
      </c>
      <c r="C508" s="24" t="s">
        <v>399</v>
      </c>
      <c r="D508" s="24" t="s">
        <v>23</v>
      </c>
      <c r="E508" s="24" t="s">
        <v>19</v>
      </c>
      <c r="F508" s="24" t="s">
        <v>1117</v>
      </c>
      <c r="G508" s="1">
        <v>43946</v>
      </c>
      <c r="H508">
        <v>4</v>
      </c>
      <c r="I508" t="str">
        <f t="shared" si="7"/>
        <v>abril</v>
      </c>
      <c r="J508">
        <v>889940917</v>
      </c>
      <c r="K508" s="1">
        <v>43951</v>
      </c>
      <c r="L508">
        <v>5</v>
      </c>
      <c r="M508">
        <v>2149</v>
      </c>
      <c r="N508">
        <v>205.7</v>
      </c>
      <c r="O508">
        <v>117.11</v>
      </c>
      <c r="P508">
        <v>442049.3</v>
      </c>
      <c r="Q508">
        <v>88.59</v>
      </c>
      <c r="R508">
        <v>442.04930000000002</v>
      </c>
      <c r="S508">
        <v>251669.39</v>
      </c>
      <c r="T508">
        <v>251.6694</v>
      </c>
      <c r="U508">
        <v>190379.91</v>
      </c>
      <c r="V508">
        <v>0.56932425862907143</v>
      </c>
      <c r="W508">
        <v>190.37989999999999</v>
      </c>
      <c r="X508">
        <v>2020</v>
      </c>
    </row>
    <row r="509" spans="1:24" x14ac:dyDescent="0.3">
      <c r="A509" s="24" t="s">
        <v>712</v>
      </c>
      <c r="B509" s="24" t="s">
        <v>24</v>
      </c>
      <c r="C509" s="24" t="s">
        <v>52</v>
      </c>
      <c r="D509" s="24" t="s">
        <v>33</v>
      </c>
      <c r="E509" s="24" t="s">
        <v>15</v>
      </c>
      <c r="F509" s="24" t="s">
        <v>1120</v>
      </c>
      <c r="G509" s="1">
        <v>44516</v>
      </c>
      <c r="H509">
        <v>11</v>
      </c>
      <c r="I509" t="str">
        <f t="shared" si="7"/>
        <v>novembre</v>
      </c>
      <c r="J509">
        <v>211913239</v>
      </c>
      <c r="K509" s="1">
        <v>44527</v>
      </c>
      <c r="L509">
        <v>11</v>
      </c>
      <c r="M509">
        <v>8692</v>
      </c>
      <c r="N509">
        <v>47.45</v>
      </c>
      <c r="O509">
        <v>31.79</v>
      </c>
      <c r="P509">
        <v>412435.4</v>
      </c>
      <c r="Q509">
        <v>15.66</v>
      </c>
      <c r="R509">
        <v>412.43540000000002</v>
      </c>
      <c r="S509">
        <v>276318.68</v>
      </c>
      <c r="T509">
        <v>276.31869999999998</v>
      </c>
      <c r="U509">
        <v>136116.72</v>
      </c>
      <c r="V509">
        <v>0.66996838777660683</v>
      </c>
      <c r="W509">
        <v>136.11670000000001</v>
      </c>
      <c r="X509">
        <v>2021</v>
      </c>
    </row>
    <row r="510" spans="1:24" x14ac:dyDescent="0.3">
      <c r="A510" s="24" t="s">
        <v>713</v>
      </c>
      <c r="B510" s="24" t="s">
        <v>24</v>
      </c>
      <c r="C510" s="24" t="s">
        <v>174</v>
      </c>
      <c r="D510" s="24" t="s">
        <v>23</v>
      </c>
      <c r="E510" s="24" t="s">
        <v>15</v>
      </c>
      <c r="F510" s="24" t="s">
        <v>1117</v>
      </c>
      <c r="G510" s="1">
        <v>44783</v>
      </c>
      <c r="H510">
        <v>8</v>
      </c>
      <c r="I510" t="str">
        <f t="shared" si="7"/>
        <v>agost</v>
      </c>
      <c r="J510">
        <v>558649051</v>
      </c>
      <c r="K510" s="1">
        <v>44788</v>
      </c>
      <c r="L510">
        <v>5</v>
      </c>
      <c r="M510">
        <v>5523</v>
      </c>
      <c r="N510">
        <v>205.7</v>
      </c>
      <c r="O510">
        <v>117.11</v>
      </c>
      <c r="P510">
        <v>1136081.1000000001</v>
      </c>
      <c r="Q510">
        <v>88.59</v>
      </c>
      <c r="R510">
        <v>1136.0811000000001</v>
      </c>
      <c r="S510">
        <v>646798.53</v>
      </c>
      <c r="T510">
        <v>646.79849999999999</v>
      </c>
      <c r="U510">
        <v>489282.57</v>
      </c>
      <c r="V510">
        <v>0.56932425862907154</v>
      </c>
      <c r="W510">
        <v>489.2826</v>
      </c>
      <c r="X510">
        <v>2022</v>
      </c>
    </row>
    <row r="511" spans="1:24" x14ac:dyDescent="0.3">
      <c r="A511" s="24" t="s">
        <v>714</v>
      </c>
      <c r="B511" s="24" t="s">
        <v>21</v>
      </c>
      <c r="C511" s="24" t="s">
        <v>309</v>
      </c>
      <c r="D511" s="24" t="s">
        <v>38</v>
      </c>
      <c r="E511" s="24" t="s">
        <v>15</v>
      </c>
      <c r="F511" s="24" t="s">
        <v>1119</v>
      </c>
      <c r="G511" s="1">
        <v>44708</v>
      </c>
      <c r="H511">
        <v>5</v>
      </c>
      <c r="I511" t="str">
        <f t="shared" si="7"/>
        <v>maig</v>
      </c>
      <c r="J511">
        <v>840668952</v>
      </c>
      <c r="K511" s="1">
        <v>44752</v>
      </c>
      <c r="L511">
        <v>44</v>
      </c>
      <c r="M511">
        <v>1479</v>
      </c>
      <c r="N511">
        <v>437.2</v>
      </c>
      <c r="O511">
        <v>263.33</v>
      </c>
      <c r="P511">
        <v>646618.80000000005</v>
      </c>
      <c r="Q511">
        <v>173.87</v>
      </c>
      <c r="R511">
        <v>646.61879999999996</v>
      </c>
      <c r="S511">
        <v>389465.07</v>
      </c>
      <c r="T511">
        <v>389.46510000000001</v>
      </c>
      <c r="U511">
        <v>257153.73</v>
      </c>
      <c r="V511">
        <v>0.60231015553522416</v>
      </c>
      <c r="W511">
        <v>257.15370000000001</v>
      </c>
      <c r="X511">
        <v>2022</v>
      </c>
    </row>
    <row r="512" spans="1:24" x14ac:dyDescent="0.3">
      <c r="A512" s="24" t="s">
        <v>715</v>
      </c>
      <c r="B512" s="24" t="s">
        <v>24</v>
      </c>
      <c r="C512" s="24" t="s">
        <v>397</v>
      </c>
      <c r="D512" s="24" t="s">
        <v>80</v>
      </c>
      <c r="E512" s="24" t="s">
        <v>19</v>
      </c>
      <c r="F512" s="24" t="s">
        <v>1117</v>
      </c>
      <c r="G512" s="1">
        <v>44103</v>
      </c>
      <c r="H512">
        <v>9</v>
      </c>
      <c r="I512" t="str">
        <f t="shared" si="7"/>
        <v>setembre</v>
      </c>
      <c r="J512">
        <v>558863198</v>
      </c>
      <c r="K512" s="1">
        <v>44127</v>
      </c>
      <c r="L512">
        <v>24</v>
      </c>
      <c r="M512">
        <v>8894</v>
      </c>
      <c r="N512">
        <v>668.27</v>
      </c>
      <c r="O512">
        <v>502.54</v>
      </c>
      <c r="P512">
        <v>5943593.3799999999</v>
      </c>
      <c r="Q512">
        <v>165.73</v>
      </c>
      <c r="R512">
        <v>5943.5933999999997</v>
      </c>
      <c r="S512">
        <v>4469590.76</v>
      </c>
      <c r="T512">
        <v>4469.5907999999999</v>
      </c>
      <c r="U512">
        <v>1474002.62</v>
      </c>
      <c r="V512">
        <v>0.75200143654510898</v>
      </c>
      <c r="W512">
        <v>1474.0026</v>
      </c>
      <c r="X512">
        <v>2020</v>
      </c>
    </row>
    <row r="513" spans="1:24" x14ac:dyDescent="0.3">
      <c r="A513" s="24" t="s">
        <v>716</v>
      </c>
      <c r="B513" s="24" t="s">
        <v>12</v>
      </c>
      <c r="C513" s="24" t="s">
        <v>204</v>
      </c>
      <c r="D513" s="24" t="s">
        <v>30</v>
      </c>
      <c r="E513" s="24" t="s">
        <v>15</v>
      </c>
      <c r="F513" s="24" t="s">
        <v>1119</v>
      </c>
      <c r="G513" s="1">
        <v>44754</v>
      </c>
      <c r="H513">
        <v>7</v>
      </c>
      <c r="I513" t="str">
        <f t="shared" si="7"/>
        <v>juliol</v>
      </c>
      <c r="J513">
        <v>867641246</v>
      </c>
      <c r="K513" s="1">
        <v>44769</v>
      </c>
      <c r="L513">
        <v>15</v>
      </c>
      <c r="M513">
        <v>3180</v>
      </c>
      <c r="N513">
        <v>255.28</v>
      </c>
      <c r="O513">
        <v>159.41999999999999</v>
      </c>
      <c r="P513">
        <v>811790.4</v>
      </c>
      <c r="Q513">
        <v>95.86</v>
      </c>
      <c r="R513">
        <v>811.79039999999998</v>
      </c>
      <c r="S513">
        <v>506955.6</v>
      </c>
      <c r="T513">
        <v>506.9556</v>
      </c>
      <c r="U513">
        <v>304834.8</v>
      </c>
      <c r="V513">
        <v>0.62449075524913822</v>
      </c>
      <c r="W513">
        <v>304.83479999999997</v>
      </c>
      <c r="X513">
        <v>2022</v>
      </c>
    </row>
    <row r="514" spans="1:24" x14ac:dyDescent="0.3">
      <c r="A514" s="24" t="s">
        <v>717</v>
      </c>
      <c r="B514" s="24" t="s">
        <v>24</v>
      </c>
      <c r="C514" s="24" t="s">
        <v>211</v>
      </c>
      <c r="D514" s="24" t="s">
        <v>23</v>
      </c>
      <c r="E514" s="24" t="s">
        <v>19</v>
      </c>
      <c r="F514" s="24" t="s">
        <v>1119</v>
      </c>
      <c r="G514" s="1">
        <v>44808</v>
      </c>
      <c r="H514">
        <v>9</v>
      </c>
      <c r="I514" t="str">
        <f t="shared" ref="I514:I577" si="8">TEXT(DATE(2020, H514, 1), "mmmm")</f>
        <v>setembre</v>
      </c>
      <c r="J514">
        <v>709239423</v>
      </c>
      <c r="K514" s="1">
        <v>44828</v>
      </c>
      <c r="L514">
        <v>20</v>
      </c>
      <c r="M514">
        <v>8561</v>
      </c>
      <c r="N514">
        <v>205.7</v>
      </c>
      <c r="O514">
        <v>117.11</v>
      </c>
      <c r="P514">
        <v>1760997.7</v>
      </c>
      <c r="Q514">
        <v>88.59</v>
      </c>
      <c r="R514">
        <v>1760.9976999999999</v>
      </c>
      <c r="S514">
        <v>1002578.71</v>
      </c>
      <c r="T514">
        <v>1002.5787</v>
      </c>
      <c r="U514">
        <v>758418.99</v>
      </c>
      <c r="V514">
        <v>0.56932425862907154</v>
      </c>
      <c r="W514">
        <v>758.41899999999998</v>
      </c>
      <c r="X514">
        <v>2022</v>
      </c>
    </row>
    <row r="515" spans="1:24" x14ac:dyDescent="0.3">
      <c r="A515" s="24" t="s">
        <v>718</v>
      </c>
      <c r="B515" s="24" t="s">
        <v>12</v>
      </c>
      <c r="C515" s="24" t="s">
        <v>169</v>
      </c>
      <c r="D515" s="24" t="s">
        <v>23</v>
      </c>
      <c r="E515" s="24" t="s">
        <v>19</v>
      </c>
      <c r="F515" s="24" t="s">
        <v>1117</v>
      </c>
      <c r="G515" s="1">
        <v>44124</v>
      </c>
      <c r="H515">
        <v>10</v>
      </c>
      <c r="I515" t="str">
        <f t="shared" si="8"/>
        <v>octubre</v>
      </c>
      <c r="J515">
        <v>896206557</v>
      </c>
      <c r="K515" s="1">
        <v>44151</v>
      </c>
      <c r="L515">
        <v>27</v>
      </c>
      <c r="M515">
        <v>6291</v>
      </c>
      <c r="N515">
        <v>205.7</v>
      </c>
      <c r="O515">
        <v>117.11</v>
      </c>
      <c r="P515">
        <v>1294058.7</v>
      </c>
      <c r="Q515">
        <v>88.59</v>
      </c>
      <c r="R515">
        <v>1294.0587</v>
      </c>
      <c r="S515">
        <v>736739.01</v>
      </c>
      <c r="T515">
        <v>736.73900000000003</v>
      </c>
      <c r="U515">
        <v>557319.68999999994</v>
      </c>
      <c r="V515">
        <v>0.56932425862907143</v>
      </c>
      <c r="W515">
        <v>557.31970000000001</v>
      </c>
      <c r="X515">
        <v>2020</v>
      </c>
    </row>
    <row r="516" spans="1:24" x14ac:dyDescent="0.3">
      <c r="A516" s="24" t="s">
        <v>719</v>
      </c>
      <c r="B516" s="24" t="s">
        <v>24</v>
      </c>
      <c r="C516" s="24" t="s">
        <v>388</v>
      </c>
      <c r="D516" s="24" t="s">
        <v>30</v>
      </c>
      <c r="E516" s="24" t="s">
        <v>19</v>
      </c>
      <c r="F516" s="24" t="s">
        <v>1117</v>
      </c>
      <c r="G516" s="1">
        <v>44799</v>
      </c>
      <c r="H516">
        <v>8</v>
      </c>
      <c r="I516" t="str">
        <f t="shared" si="8"/>
        <v>agost</v>
      </c>
      <c r="J516">
        <v>961403977</v>
      </c>
      <c r="K516" s="1">
        <v>44839</v>
      </c>
      <c r="L516">
        <v>40</v>
      </c>
      <c r="M516">
        <v>9656</v>
      </c>
      <c r="N516">
        <v>255.28</v>
      </c>
      <c r="O516">
        <v>159.41999999999999</v>
      </c>
      <c r="P516">
        <v>2464983.6800000002</v>
      </c>
      <c r="Q516">
        <v>95.86</v>
      </c>
      <c r="R516">
        <v>2464.9837000000002</v>
      </c>
      <c r="S516">
        <v>1539359.52</v>
      </c>
      <c r="T516">
        <v>1539.3595</v>
      </c>
      <c r="U516">
        <v>925624.16</v>
      </c>
      <c r="V516">
        <v>0.624490755249138</v>
      </c>
      <c r="W516">
        <v>925.62419999999997</v>
      </c>
      <c r="X516">
        <v>2022</v>
      </c>
    </row>
    <row r="517" spans="1:24" x14ac:dyDescent="0.3">
      <c r="A517" s="24" t="s">
        <v>720</v>
      </c>
      <c r="B517" s="24" t="s">
        <v>60</v>
      </c>
      <c r="C517" s="24" t="s">
        <v>95</v>
      </c>
      <c r="D517" s="24" t="s">
        <v>14</v>
      </c>
      <c r="E517" s="24" t="s">
        <v>19</v>
      </c>
      <c r="F517" s="24" t="s">
        <v>1118</v>
      </c>
      <c r="G517" s="1">
        <v>44374</v>
      </c>
      <c r="H517">
        <v>6</v>
      </c>
      <c r="I517" t="str">
        <f t="shared" si="8"/>
        <v>juny</v>
      </c>
      <c r="J517">
        <v>508005511</v>
      </c>
      <c r="K517" s="1">
        <v>44423</v>
      </c>
      <c r="L517">
        <v>49</v>
      </c>
      <c r="M517">
        <v>8975</v>
      </c>
      <c r="N517">
        <v>152.58000000000001</v>
      </c>
      <c r="O517">
        <v>97.44</v>
      </c>
      <c r="P517">
        <v>1369405.5</v>
      </c>
      <c r="Q517">
        <v>55.14</v>
      </c>
      <c r="R517">
        <v>1369.4055000000001</v>
      </c>
      <c r="S517">
        <v>874524</v>
      </c>
      <c r="T517">
        <v>874.524</v>
      </c>
      <c r="U517">
        <v>494881.5</v>
      </c>
      <c r="V517">
        <v>0.63861580810066843</v>
      </c>
      <c r="W517">
        <v>494.88150000000002</v>
      </c>
      <c r="X517">
        <v>2021</v>
      </c>
    </row>
    <row r="518" spans="1:24" x14ac:dyDescent="0.3">
      <c r="A518" s="24" t="s">
        <v>721</v>
      </c>
      <c r="B518" s="24" t="s">
        <v>12</v>
      </c>
      <c r="C518" s="24" t="s">
        <v>79</v>
      </c>
      <c r="D518" s="24" t="s">
        <v>38</v>
      </c>
      <c r="E518" s="24" t="s">
        <v>19</v>
      </c>
      <c r="F518" s="24" t="s">
        <v>1119</v>
      </c>
      <c r="G518" s="1">
        <v>44185</v>
      </c>
      <c r="H518">
        <v>12</v>
      </c>
      <c r="I518" t="str">
        <f t="shared" si="8"/>
        <v>desembre</v>
      </c>
      <c r="J518">
        <v>409678733</v>
      </c>
      <c r="K518" s="1">
        <v>44198</v>
      </c>
      <c r="L518">
        <v>13</v>
      </c>
      <c r="M518">
        <v>1896</v>
      </c>
      <c r="N518">
        <v>437.2</v>
      </c>
      <c r="O518">
        <v>263.33</v>
      </c>
      <c r="P518">
        <v>828931.2</v>
      </c>
      <c r="Q518">
        <v>173.87</v>
      </c>
      <c r="R518">
        <v>828.93119999999999</v>
      </c>
      <c r="S518">
        <v>499273.68</v>
      </c>
      <c r="T518">
        <v>499.27370000000002</v>
      </c>
      <c r="U518">
        <v>329657.52</v>
      </c>
      <c r="V518">
        <v>0.60231015553522416</v>
      </c>
      <c r="W518">
        <v>329.65750000000003</v>
      </c>
      <c r="X518">
        <v>2020</v>
      </c>
    </row>
    <row r="519" spans="1:24" x14ac:dyDescent="0.3">
      <c r="A519" s="24" t="s">
        <v>722</v>
      </c>
      <c r="B519" s="24" t="s">
        <v>60</v>
      </c>
      <c r="C519" s="24" t="s">
        <v>403</v>
      </c>
      <c r="D519" s="24" t="s">
        <v>38</v>
      </c>
      <c r="E519" s="24" t="s">
        <v>19</v>
      </c>
      <c r="F519" s="24" t="s">
        <v>1120</v>
      </c>
      <c r="G519" s="1">
        <v>44418</v>
      </c>
      <c r="H519">
        <v>8</v>
      </c>
      <c r="I519" t="str">
        <f t="shared" si="8"/>
        <v>agost</v>
      </c>
      <c r="J519">
        <v>772660577</v>
      </c>
      <c r="K519" s="1">
        <v>44434</v>
      </c>
      <c r="L519">
        <v>16</v>
      </c>
      <c r="M519">
        <v>6290</v>
      </c>
      <c r="N519">
        <v>437.2</v>
      </c>
      <c r="O519">
        <v>263.33</v>
      </c>
      <c r="P519">
        <v>2749988</v>
      </c>
      <c r="Q519">
        <v>173.87</v>
      </c>
      <c r="R519">
        <v>2749.9879999999998</v>
      </c>
      <c r="S519">
        <v>1656345.7</v>
      </c>
      <c r="T519">
        <v>1656.3457000000001</v>
      </c>
      <c r="U519">
        <v>1093642.3</v>
      </c>
      <c r="V519">
        <v>0.60231015553522416</v>
      </c>
      <c r="W519">
        <v>1093.6423</v>
      </c>
      <c r="X519">
        <v>2021</v>
      </c>
    </row>
    <row r="520" spans="1:24" x14ac:dyDescent="0.3">
      <c r="A520" s="24" t="s">
        <v>723</v>
      </c>
      <c r="B520" s="24" t="s">
        <v>12</v>
      </c>
      <c r="C520" s="24" t="s">
        <v>129</v>
      </c>
      <c r="D520" s="24" t="s">
        <v>33</v>
      </c>
      <c r="E520" s="24" t="s">
        <v>19</v>
      </c>
      <c r="F520" s="24" t="s">
        <v>1117</v>
      </c>
      <c r="G520" s="1">
        <v>44590</v>
      </c>
      <c r="H520">
        <v>1</v>
      </c>
      <c r="I520" t="str">
        <f t="shared" si="8"/>
        <v>gener</v>
      </c>
      <c r="J520">
        <v>632866847</v>
      </c>
      <c r="K520" s="1">
        <v>44604</v>
      </c>
      <c r="L520">
        <v>14</v>
      </c>
      <c r="M520">
        <v>8219</v>
      </c>
      <c r="N520">
        <v>47.45</v>
      </c>
      <c r="O520">
        <v>31.79</v>
      </c>
      <c r="P520">
        <v>389991.55</v>
      </c>
      <c r="Q520">
        <v>15.66</v>
      </c>
      <c r="R520">
        <v>389.99160000000001</v>
      </c>
      <c r="S520">
        <v>261282.01</v>
      </c>
      <c r="T520">
        <v>261.28199999999998</v>
      </c>
      <c r="U520">
        <v>128709.54</v>
      </c>
      <c r="V520">
        <v>0.66996838777660672</v>
      </c>
      <c r="W520">
        <v>128.70949999999999</v>
      </c>
      <c r="X520">
        <v>2022</v>
      </c>
    </row>
    <row r="521" spans="1:24" x14ac:dyDescent="0.3">
      <c r="A521" s="24" t="s">
        <v>724</v>
      </c>
      <c r="B521" s="24" t="s">
        <v>60</v>
      </c>
      <c r="C521" s="24" t="s">
        <v>403</v>
      </c>
      <c r="D521" s="24" t="s">
        <v>14</v>
      </c>
      <c r="E521" s="24" t="s">
        <v>19</v>
      </c>
      <c r="F521" s="24" t="s">
        <v>1120</v>
      </c>
      <c r="G521" s="1">
        <v>44022</v>
      </c>
      <c r="H521">
        <v>7</v>
      </c>
      <c r="I521" t="str">
        <f t="shared" si="8"/>
        <v>juliol</v>
      </c>
      <c r="J521">
        <v>395033872</v>
      </c>
      <c r="K521" s="1">
        <v>44035</v>
      </c>
      <c r="L521">
        <v>13</v>
      </c>
      <c r="M521">
        <v>8156</v>
      </c>
      <c r="N521">
        <v>152.58000000000001</v>
      </c>
      <c r="O521">
        <v>97.44</v>
      </c>
      <c r="P521">
        <v>1244442.48</v>
      </c>
      <c r="Q521">
        <v>55.14</v>
      </c>
      <c r="R521">
        <v>1244.4425000000001</v>
      </c>
      <c r="S521">
        <v>794720.64</v>
      </c>
      <c r="T521">
        <v>794.72059999999999</v>
      </c>
      <c r="U521">
        <v>449721.84</v>
      </c>
      <c r="V521">
        <v>0.63861580810066843</v>
      </c>
      <c r="W521">
        <v>449.72179999999997</v>
      </c>
      <c r="X521">
        <v>2020</v>
      </c>
    </row>
    <row r="522" spans="1:24" x14ac:dyDescent="0.3">
      <c r="A522" s="24" t="s">
        <v>725</v>
      </c>
      <c r="B522" s="24" t="s">
        <v>24</v>
      </c>
      <c r="C522" s="24" t="s">
        <v>89</v>
      </c>
      <c r="D522" s="24" t="s">
        <v>40</v>
      </c>
      <c r="E522" s="24" t="s">
        <v>15</v>
      </c>
      <c r="F522" s="24" t="s">
        <v>1118</v>
      </c>
      <c r="G522" s="1">
        <v>44793</v>
      </c>
      <c r="H522">
        <v>8</v>
      </c>
      <c r="I522" t="str">
        <f t="shared" si="8"/>
        <v>agost</v>
      </c>
      <c r="J522">
        <v>534210479</v>
      </c>
      <c r="K522" s="1">
        <v>44802</v>
      </c>
      <c r="L522">
        <v>9</v>
      </c>
      <c r="M522">
        <v>3607</v>
      </c>
      <c r="N522">
        <v>81.73</v>
      </c>
      <c r="O522">
        <v>56.67</v>
      </c>
      <c r="P522">
        <v>294800.11</v>
      </c>
      <c r="Q522">
        <v>25.06</v>
      </c>
      <c r="R522">
        <v>294.80009999999999</v>
      </c>
      <c r="S522">
        <v>204408.69</v>
      </c>
      <c r="T522">
        <v>204.40870000000001</v>
      </c>
      <c r="U522">
        <v>90391.42</v>
      </c>
      <c r="V522">
        <v>0.69338064358252793</v>
      </c>
      <c r="W522">
        <v>90.391400000000004</v>
      </c>
      <c r="X522">
        <v>2022</v>
      </c>
    </row>
    <row r="523" spans="1:24" x14ac:dyDescent="0.3">
      <c r="A523" s="24" t="s">
        <v>726</v>
      </c>
      <c r="B523" s="24" t="s">
        <v>24</v>
      </c>
      <c r="C523" s="24" t="s">
        <v>447</v>
      </c>
      <c r="D523" s="24" t="s">
        <v>26</v>
      </c>
      <c r="E523" s="24" t="s">
        <v>15</v>
      </c>
      <c r="F523" s="24" t="s">
        <v>1118</v>
      </c>
      <c r="G523" s="1">
        <v>43908</v>
      </c>
      <c r="H523">
        <v>3</v>
      </c>
      <c r="I523" t="str">
        <f t="shared" si="8"/>
        <v>març</v>
      </c>
      <c r="J523">
        <v>245757997</v>
      </c>
      <c r="K523" s="1">
        <v>43920</v>
      </c>
      <c r="L523">
        <v>12</v>
      </c>
      <c r="M523">
        <v>4107</v>
      </c>
      <c r="N523">
        <v>9.33</v>
      </c>
      <c r="O523">
        <v>6.92</v>
      </c>
      <c r="P523">
        <v>38318.31</v>
      </c>
      <c r="Q523">
        <v>2.41</v>
      </c>
      <c r="R523">
        <v>38.318300000000001</v>
      </c>
      <c r="S523">
        <v>28420.44</v>
      </c>
      <c r="T523">
        <v>28.420400000000001</v>
      </c>
      <c r="U523">
        <v>9897.8700000000008</v>
      </c>
      <c r="V523">
        <v>0.74169346195069674</v>
      </c>
      <c r="W523">
        <v>9.8978999999999999</v>
      </c>
      <c r="X523">
        <v>2020</v>
      </c>
    </row>
    <row r="524" spans="1:24" x14ac:dyDescent="0.3">
      <c r="A524" s="24" t="s">
        <v>727</v>
      </c>
      <c r="B524" s="24" t="s">
        <v>12</v>
      </c>
      <c r="C524" s="24" t="s">
        <v>445</v>
      </c>
      <c r="D524" s="24" t="s">
        <v>42</v>
      </c>
      <c r="E524" s="24" t="s">
        <v>15</v>
      </c>
      <c r="F524" s="24" t="s">
        <v>1119</v>
      </c>
      <c r="G524" s="1">
        <v>44260</v>
      </c>
      <c r="H524">
        <v>3</v>
      </c>
      <c r="I524" t="str">
        <f t="shared" si="8"/>
        <v>març</v>
      </c>
      <c r="J524">
        <v>595350253</v>
      </c>
      <c r="K524" s="1">
        <v>44279</v>
      </c>
      <c r="L524">
        <v>19</v>
      </c>
      <c r="M524">
        <v>6225</v>
      </c>
      <c r="N524">
        <v>651.21</v>
      </c>
      <c r="O524">
        <v>524.96</v>
      </c>
      <c r="P524">
        <v>4053782.25</v>
      </c>
      <c r="Q524">
        <v>126.25</v>
      </c>
      <c r="R524">
        <v>4053.7822999999999</v>
      </c>
      <c r="S524">
        <v>3267876</v>
      </c>
      <c r="T524">
        <v>3267.8760000000002</v>
      </c>
      <c r="U524">
        <v>785906.25</v>
      </c>
      <c r="V524">
        <v>0.80613012699436437</v>
      </c>
      <c r="W524">
        <v>785.90620000000001</v>
      </c>
      <c r="X524">
        <v>2021</v>
      </c>
    </row>
    <row r="525" spans="1:24" x14ac:dyDescent="0.3">
      <c r="A525" s="24" t="s">
        <v>728</v>
      </c>
      <c r="B525" s="24" t="s">
        <v>24</v>
      </c>
      <c r="C525" s="24" t="s">
        <v>362</v>
      </c>
      <c r="D525" s="24" t="s">
        <v>18</v>
      </c>
      <c r="E525" s="24" t="s">
        <v>15</v>
      </c>
      <c r="F525" s="24" t="s">
        <v>1118</v>
      </c>
      <c r="G525" s="1">
        <v>44806</v>
      </c>
      <c r="H525">
        <v>9</v>
      </c>
      <c r="I525" t="str">
        <f t="shared" si="8"/>
        <v>setembre</v>
      </c>
      <c r="J525">
        <v>622926795</v>
      </c>
      <c r="K525" s="1">
        <v>44830</v>
      </c>
      <c r="L525">
        <v>24</v>
      </c>
      <c r="M525">
        <v>6736</v>
      </c>
      <c r="N525">
        <v>421.89</v>
      </c>
      <c r="O525">
        <v>364.69</v>
      </c>
      <c r="P525">
        <v>2841851.04</v>
      </c>
      <c r="Q525">
        <v>57.2</v>
      </c>
      <c r="R525">
        <v>2841.8510000000001</v>
      </c>
      <c r="S525">
        <v>2456551.84</v>
      </c>
      <c r="T525">
        <v>2456.5518000000002</v>
      </c>
      <c r="U525">
        <v>385299.20000000001</v>
      </c>
      <c r="V525">
        <v>0.86441963544999867</v>
      </c>
      <c r="W525">
        <v>385.29919999999998</v>
      </c>
      <c r="X525">
        <v>2022</v>
      </c>
    </row>
    <row r="526" spans="1:24" x14ac:dyDescent="0.3">
      <c r="A526" s="24" t="s">
        <v>729</v>
      </c>
      <c r="B526" s="24" t="s">
        <v>60</v>
      </c>
      <c r="C526" s="24" t="s">
        <v>67</v>
      </c>
      <c r="D526" s="24" t="s">
        <v>80</v>
      </c>
      <c r="E526" s="24" t="s">
        <v>15</v>
      </c>
      <c r="F526" s="24" t="s">
        <v>1120</v>
      </c>
      <c r="G526" s="1">
        <v>44213</v>
      </c>
      <c r="H526">
        <v>1</v>
      </c>
      <c r="I526" t="str">
        <f t="shared" si="8"/>
        <v>gener</v>
      </c>
      <c r="J526">
        <v>533821237</v>
      </c>
      <c r="K526" s="1">
        <v>44248</v>
      </c>
      <c r="L526">
        <v>35</v>
      </c>
      <c r="M526">
        <v>8421</v>
      </c>
      <c r="N526">
        <v>668.27</v>
      </c>
      <c r="O526">
        <v>502.54</v>
      </c>
      <c r="P526">
        <v>5627501.6699999999</v>
      </c>
      <c r="Q526">
        <v>165.73</v>
      </c>
      <c r="R526">
        <v>5627.5016999999998</v>
      </c>
      <c r="S526">
        <v>4231889.34</v>
      </c>
      <c r="T526">
        <v>4231.8892999999998</v>
      </c>
      <c r="U526">
        <v>1395612.33</v>
      </c>
      <c r="V526">
        <v>0.75200143654510898</v>
      </c>
      <c r="W526">
        <v>1395.6123</v>
      </c>
      <c r="X526">
        <v>2021</v>
      </c>
    </row>
    <row r="527" spans="1:24" x14ac:dyDescent="0.3">
      <c r="A527" s="24" t="s">
        <v>730</v>
      </c>
      <c r="B527" s="24" t="s">
        <v>24</v>
      </c>
      <c r="C527" s="24" t="s">
        <v>267</v>
      </c>
      <c r="D527" s="24" t="s">
        <v>40</v>
      </c>
      <c r="E527" s="24" t="s">
        <v>19</v>
      </c>
      <c r="F527" s="24" t="s">
        <v>1119</v>
      </c>
      <c r="G527" s="1">
        <v>44330</v>
      </c>
      <c r="H527">
        <v>5</v>
      </c>
      <c r="I527" t="str">
        <f t="shared" si="8"/>
        <v>maig</v>
      </c>
      <c r="J527">
        <v>648580729</v>
      </c>
      <c r="K527" s="1">
        <v>44351</v>
      </c>
      <c r="L527">
        <v>21</v>
      </c>
      <c r="M527">
        <v>8306</v>
      </c>
      <c r="N527">
        <v>81.73</v>
      </c>
      <c r="O527">
        <v>56.67</v>
      </c>
      <c r="P527">
        <v>678849.38</v>
      </c>
      <c r="Q527">
        <v>25.06</v>
      </c>
      <c r="R527">
        <v>678.84939999999995</v>
      </c>
      <c r="S527">
        <v>470701.02</v>
      </c>
      <c r="T527">
        <v>470.70100000000002</v>
      </c>
      <c r="U527">
        <v>208148.36</v>
      </c>
      <c r="V527">
        <v>0.69338064358252793</v>
      </c>
      <c r="W527">
        <v>208.14840000000001</v>
      </c>
      <c r="X527">
        <v>2021</v>
      </c>
    </row>
    <row r="528" spans="1:24" x14ac:dyDescent="0.3">
      <c r="A528" s="24" t="s">
        <v>731</v>
      </c>
      <c r="B528" s="24" t="s">
        <v>24</v>
      </c>
      <c r="C528" s="24" t="s">
        <v>732</v>
      </c>
      <c r="D528" s="24" t="s">
        <v>23</v>
      </c>
      <c r="E528" s="24" t="s">
        <v>15</v>
      </c>
      <c r="F528" s="24" t="s">
        <v>1117</v>
      </c>
      <c r="G528" s="1">
        <v>44608</v>
      </c>
      <c r="H528">
        <v>2</v>
      </c>
      <c r="I528" t="str">
        <f t="shared" si="8"/>
        <v>febrer</v>
      </c>
      <c r="J528">
        <v>134441602</v>
      </c>
      <c r="K528" s="1">
        <v>44656</v>
      </c>
      <c r="L528">
        <v>48</v>
      </c>
      <c r="M528">
        <v>3112</v>
      </c>
      <c r="N528">
        <v>205.7</v>
      </c>
      <c r="O528">
        <v>117.11</v>
      </c>
      <c r="P528">
        <v>640138.4</v>
      </c>
      <c r="Q528">
        <v>88.59</v>
      </c>
      <c r="R528">
        <v>640.13840000000005</v>
      </c>
      <c r="S528">
        <v>364446.32</v>
      </c>
      <c r="T528">
        <v>364.44630000000001</v>
      </c>
      <c r="U528">
        <v>275692.08</v>
      </c>
      <c r="V528">
        <v>0.56932425862907154</v>
      </c>
      <c r="W528">
        <v>275.69209999999998</v>
      </c>
      <c r="X528">
        <v>2022</v>
      </c>
    </row>
    <row r="529" spans="1:24" x14ac:dyDescent="0.3">
      <c r="A529" s="24" t="s">
        <v>733</v>
      </c>
      <c r="B529" s="24" t="s">
        <v>28</v>
      </c>
      <c r="C529" s="24" t="s">
        <v>626</v>
      </c>
      <c r="D529" s="24" t="s">
        <v>38</v>
      </c>
      <c r="E529" s="24" t="s">
        <v>15</v>
      </c>
      <c r="F529" s="24" t="s">
        <v>1119</v>
      </c>
      <c r="G529" s="1">
        <v>44125</v>
      </c>
      <c r="H529">
        <v>10</v>
      </c>
      <c r="I529" t="str">
        <f t="shared" si="8"/>
        <v>octubre</v>
      </c>
      <c r="J529">
        <v>928952682</v>
      </c>
      <c r="K529" s="1">
        <v>44140</v>
      </c>
      <c r="L529">
        <v>15</v>
      </c>
      <c r="M529">
        <v>6597</v>
      </c>
      <c r="N529">
        <v>437.2</v>
      </c>
      <c r="O529">
        <v>263.33</v>
      </c>
      <c r="P529">
        <v>2884208.4</v>
      </c>
      <c r="Q529">
        <v>173.87</v>
      </c>
      <c r="R529">
        <v>2884.2084</v>
      </c>
      <c r="S529">
        <v>1737188.01</v>
      </c>
      <c r="T529">
        <v>1737.1880000000001</v>
      </c>
      <c r="U529">
        <v>1147020.3899999999</v>
      </c>
      <c r="V529">
        <v>0.60231015553522416</v>
      </c>
      <c r="W529">
        <v>1147.0204000000001</v>
      </c>
      <c r="X529">
        <v>2020</v>
      </c>
    </row>
    <row r="530" spans="1:24" x14ac:dyDescent="0.3">
      <c r="A530" s="24" t="s">
        <v>734</v>
      </c>
      <c r="B530" s="24" t="s">
        <v>24</v>
      </c>
      <c r="C530" s="24" t="s">
        <v>436</v>
      </c>
      <c r="D530" s="24" t="s">
        <v>42</v>
      </c>
      <c r="E530" s="24" t="s">
        <v>15</v>
      </c>
      <c r="F530" s="24" t="s">
        <v>1120</v>
      </c>
      <c r="G530" s="1">
        <v>44192</v>
      </c>
      <c r="H530">
        <v>12</v>
      </c>
      <c r="I530" t="str">
        <f t="shared" si="8"/>
        <v>desembre</v>
      </c>
      <c r="J530">
        <v>989975297</v>
      </c>
      <c r="K530" s="1">
        <v>44234</v>
      </c>
      <c r="L530">
        <v>42</v>
      </c>
      <c r="M530">
        <v>4545</v>
      </c>
      <c r="N530">
        <v>651.21</v>
      </c>
      <c r="O530">
        <v>524.96</v>
      </c>
      <c r="P530">
        <v>2959749.45</v>
      </c>
      <c r="Q530">
        <v>126.25</v>
      </c>
      <c r="R530">
        <v>2959.7494999999999</v>
      </c>
      <c r="S530">
        <v>2385943.2000000002</v>
      </c>
      <c r="T530">
        <v>2385.9432000000002</v>
      </c>
      <c r="U530">
        <v>573806.25</v>
      </c>
      <c r="V530">
        <v>0.80613012699436437</v>
      </c>
      <c r="W530">
        <v>573.80619999999999</v>
      </c>
      <c r="X530">
        <v>2020</v>
      </c>
    </row>
    <row r="531" spans="1:24" x14ac:dyDescent="0.3">
      <c r="A531" s="24" t="s">
        <v>735</v>
      </c>
      <c r="B531" s="24" t="s">
        <v>24</v>
      </c>
      <c r="C531" s="24" t="s">
        <v>269</v>
      </c>
      <c r="D531" s="24" t="s">
        <v>40</v>
      </c>
      <c r="E531" s="24" t="s">
        <v>15</v>
      </c>
      <c r="F531" s="24" t="s">
        <v>1119</v>
      </c>
      <c r="G531" s="1">
        <v>44702</v>
      </c>
      <c r="H531">
        <v>5</v>
      </c>
      <c r="I531" t="str">
        <f t="shared" si="8"/>
        <v>maig</v>
      </c>
      <c r="J531">
        <v>145683276</v>
      </c>
      <c r="K531" s="1">
        <v>44730</v>
      </c>
      <c r="L531">
        <v>28</v>
      </c>
      <c r="M531">
        <v>9774</v>
      </c>
      <c r="N531">
        <v>81.73</v>
      </c>
      <c r="O531">
        <v>56.67</v>
      </c>
      <c r="P531">
        <v>798829.02</v>
      </c>
      <c r="Q531">
        <v>25.06</v>
      </c>
      <c r="R531">
        <v>798.82899999999995</v>
      </c>
      <c r="S531">
        <v>553892.57999999996</v>
      </c>
      <c r="T531">
        <v>553.89260000000002</v>
      </c>
      <c r="U531">
        <v>244936.44</v>
      </c>
      <c r="V531">
        <v>0.69338064358252793</v>
      </c>
      <c r="W531">
        <v>244.93639999999999</v>
      </c>
      <c r="X531">
        <v>2022</v>
      </c>
    </row>
    <row r="532" spans="1:24" x14ac:dyDescent="0.3">
      <c r="A532" s="24" t="s">
        <v>736</v>
      </c>
      <c r="B532" s="24" t="s">
        <v>28</v>
      </c>
      <c r="C532" s="24" t="s">
        <v>558</v>
      </c>
      <c r="D532" s="24" t="s">
        <v>38</v>
      </c>
      <c r="E532" s="24" t="s">
        <v>19</v>
      </c>
      <c r="F532" s="24" t="s">
        <v>1120</v>
      </c>
      <c r="G532" s="1">
        <v>44649</v>
      </c>
      <c r="H532">
        <v>3</v>
      </c>
      <c r="I532" t="str">
        <f t="shared" si="8"/>
        <v>març</v>
      </c>
      <c r="J532">
        <v>544562947</v>
      </c>
      <c r="K532" s="1">
        <v>44692</v>
      </c>
      <c r="L532">
        <v>43</v>
      </c>
      <c r="M532">
        <v>7132</v>
      </c>
      <c r="N532">
        <v>437.2</v>
      </c>
      <c r="O532">
        <v>263.33</v>
      </c>
      <c r="P532">
        <v>3118110.4</v>
      </c>
      <c r="Q532">
        <v>173.87</v>
      </c>
      <c r="R532">
        <v>3118.1104</v>
      </c>
      <c r="S532">
        <v>1878069.56</v>
      </c>
      <c r="T532">
        <v>1878.0696</v>
      </c>
      <c r="U532">
        <v>1240040.8400000001</v>
      </c>
      <c r="V532">
        <v>0.60231015553522416</v>
      </c>
      <c r="W532">
        <v>1240.0408</v>
      </c>
      <c r="X532">
        <v>2022</v>
      </c>
    </row>
    <row r="533" spans="1:24" x14ac:dyDescent="0.3">
      <c r="A533" s="24" t="s">
        <v>737</v>
      </c>
      <c r="B533" s="24" t="s">
        <v>21</v>
      </c>
      <c r="C533" s="24" t="s">
        <v>399</v>
      </c>
      <c r="D533" s="24" t="s">
        <v>14</v>
      </c>
      <c r="E533" s="24" t="s">
        <v>15</v>
      </c>
      <c r="F533" s="24" t="s">
        <v>1117</v>
      </c>
      <c r="G533" s="1">
        <v>44742</v>
      </c>
      <c r="H533">
        <v>6</v>
      </c>
      <c r="I533" t="str">
        <f t="shared" si="8"/>
        <v>juny</v>
      </c>
      <c r="J533">
        <v>805413138</v>
      </c>
      <c r="K533" s="1">
        <v>44783</v>
      </c>
      <c r="L533">
        <v>41</v>
      </c>
      <c r="M533">
        <v>8501</v>
      </c>
      <c r="N533">
        <v>152.58000000000001</v>
      </c>
      <c r="O533">
        <v>97.44</v>
      </c>
      <c r="P533">
        <v>1297082.58</v>
      </c>
      <c r="Q533">
        <v>55.14</v>
      </c>
      <c r="R533">
        <v>1297.0826</v>
      </c>
      <c r="S533">
        <v>828337.44</v>
      </c>
      <c r="T533">
        <v>828.3374</v>
      </c>
      <c r="U533">
        <v>468745.14</v>
      </c>
      <c r="V533">
        <v>0.63861580810066843</v>
      </c>
      <c r="W533">
        <v>468.74509999999998</v>
      </c>
      <c r="X533">
        <v>2022</v>
      </c>
    </row>
    <row r="534" spans="1:24" x14ac:dyDescent="0.3">
      <c r="A534" s="24" t="s">
        <v>738</v>
      </c>
      <c r="B534" s="24" t="s">
        <v>60</v>
      </c>
      <c r="C534" s="24" t="s">
        <v>91</v>
      </c>
      <c r="D534" s="24" t="s">
        <v>33</v>
      </c>
      <c r="E534" s="24" t="s">
        <v>15</v>
      </c>
      <c r="F534" s="24" t="s">
        <v>1119</v>
      </c>
      <c r="G534" s="1">
        <v>44792</v>
      </c>
      <c r="H534">
        <v>8</v>
      </c>
      <c r="I534" t="str">
        <f t="shared" si="8"/>
        <v>agost</v>
      </c>
      <c r="J534">
        <v>967345178</v>
      </c>
      <c r="K534" s="1">
        <v>44833</v>
      </c>
      <c r="L534">
        <v>41</v>
      </c>
      <c r="M534">
        <v>7789</v>
      </c>
      <c r="N534">
        <v>47.45</v>
      </c>
      <c r="O534">
        <v>31.79</v>
      </c>
      <c r="P534">
        <v>369588.05</v>
      </c>
      <c r="Q534">
        <v>15.66</v>
      </c>
      <c r="R534">
        <v>369.5881</v>
      </c>
      <c r="S534">
        <v>247612.31</v>
      </c>
      <c r="T534">
        <v>247.6123</v>
      </c>
      <c r="U534">
        <v>121975.74</v>
      </c>
      <c r="V534">
        <v>0.66996838777660683</v>
      </c>
      <c r="W534">
        <v>121.9757</v>
      </c>
      <c r="X534">
        <v>2022</v>
      </c>
    </row>
    <row r="535" spans="1:24" x14ac:dyDescent="0.3">
      <c r="A535" s="24" t="s">
        <v>739</v>
      </c>
      <c r="B535" s="24" t="s">
        <v>60</v>
      </c>
      <c r="C535" s="24" t="s">
        <v>91</v>
      </c>
      <c r="D535" s="24" t="s">
        <v>70</v>
      </c>
      <c r="E535" s="24" t="s">
        <v>19</v>
      </c>
      <c r="F535" s="24" t="s">
        <v>1118</v>
      </c>
      <c r="G535" s="1">
        <v>44234</v>
      </c>
      <c r="H535">
        <v>2</v>
      </c>
      <c r="I535" t="str">
        <f t="shared" si="8"/>
        <v>febrer</v>
      </c>
      <c r="J535">
        <v>239782893</v>
      </c>
      <c r="K535" s="1">
        <v>44283</v>
      </c>
      <c r="L535">
        <v>49</v>
      </c>
      <c r="M535">
        <v>5941</v>
      </c>
      <c r="N535">
        <v>109.28</v>
      </c>
      <c r="O535">
        <v>35.840000000000003</v>
      </c>
      <c r="P535">
        <v>649232.48</v>
      </c>
      <c r="Q535">
        <v>73.44</v>
      </c>
      <c r="R535">
        <v>649.23249999999996</v>
      </c>
      <c r="S535">
        <v>212925.44</v>
      </c>
      <c r="T535">
        <v>212.9254</v>
      </c>
      <c r="U535">
        <v>436307.04</v>
      </c>
      <c r="V535">
        <v>0.32796486090775995</v>
      </c>
      <c r="W535">
        <v>436.30700000000002</v>
      </c>
      <c r="X535">
        <v>2021</v>
      </c>
    </row>
    <row r="536" spans="1:24" x14ac:dyDescent="0.3">
      <c r="A536" s="24" t="s">
        <v>740</v>
      </c>
      <c r="B536" s="24" t="s">
        <v>24</v>
      </c>
      <c r="C536" s="24" t="s">
        <v>99</v>
      </c>
      <c r="D536" s="24" t="s">
        <v>40</v>
      </c>
      <c r="E536" s="24" t="s">
        <v>15</v>
      </c>
      <c r="F536" s="24" t="s">
        <v>1117</v>
      </c>
      <c r="G536" s="1">
        <v>44739</v>
      </c>
      <c r="H536">
        <v>6</v>
      </c>
      <c r="I536" t="str">
        <f t="shared" si="8"/>
        <v>juny</v>
      </c>
      <c r="J536">
        <v>152462613</v>
      </c>
      <c r="K536" s="1">
        <v>44774</v>
      </c>
      <c r="L536">
        <v>35</v>
      </c>
      <c r="M536">
        <v>5930</v>
      </c>
      <c r="N536">
        <v>81.73</v>
      </c>
      <c r="O536">
        <v>56.67</v>
      </c>
      <c r="P536">
        <v>484658.9</v>
      </c>
      <c r="Q536">
        <v>25.06</v>
      </c>
      <c r="R536">
        <v>484.65890000000002</v>
      </c>
      <c r="S536">
        <v>336053.1</v>
      </c>
      <c r="T536">
        <v>336.05309999999997</v>
      </c>
      <c r="U536">
        <v>148605.79999999999</v>
      </c>
      <c r="V536">
        <v>0.69338064358252782</v>
      </c>
      <c r="W536">
        <v>148.60579999999999</v>
      </c>
      <c r="X536">
        <v>2022</v>
      </c>
    </row>
    <row r="537" spans="1:24" x14ac:dyDescent="0.3">
      <c r="A537" s="24" t="s">
        <v>741</v>
      </c>
      <c r="B537" s="24" t="s">
        <v>24</v>
      </c>
      <c r="C537" s="24" t="s">
        <v>294</v>
      </c>
      <c r="D537" s="24" t="s">
        <v>70</v>
      </c>
      <c r="E537" s="24" t="s">
        <v>19</v>
      </c>
      <c r="F537" s="24" t="s">
        <v>1117</v>
      </c>
      <c r="G537" s="1">
        <v>44470</v>
      </c>
      <c r="H537">
        <v>10</v>
      </c>
      <c r="I537" t="str">
        <f t="shared" si="8"/>
        <v>octubre</v>
      </c>
      <c r="J537">
        <v>505433166</v>
      </c>
      <c r="K537" s="1">
        <v>44478</v>
      </c>
      <c r="L537">
        <v>8</v>
      </c>
      <c r="M537">
        <v>7760</v>
      </c>
      <c r="N537">
        <v>109.28</v>
      </c>
      <c r="O537">
        <v>35.840000000000003</v>
      </c>
      <c r="P537">
        <v>848012.80000000005</v>
      </c>
      <c r="Q537">
        <v>73.44</v>
      </c>
      <c r="R537">
        <v>848.01279999999997</v>
      </c>
      <c r="S537">
        <v>278118.40000000002</v>
      </c>
      <c r="T537">
        <v>278.11840000000001</v>
      </c>
      <c r="U537">
        <v>569894.40000000002</v>
      </c>
      <c r="V537">
        <v>0.32796486090775984</v>
      </c>
      <c r="W537">
        <v>569.89440000000002</v>
      </c>
      <c r="X537">
        <v>2021</v>
      </c>
    </row>
    <row r="538" spans="1:24" x14ac:dyDescent="0.3">
      <c r="A538" s="24" t="s">
        <v>742</v>
      </c>
      <c r="B538" s="24" t="s">
        <v>12</v>
      </c>
      <c r="C538" s="24" t="s">
        <v>150</v>
      </c>
      <c r="D538" s="24" t="s">
        <v>26</v>
      </c>
      <c r="E538" s="24" t="s">
        <v>15</v>
      </c>
      <c r="F538" s="24" t="s">
        <v>1119</v>
      </c>
      <c r="G538" s="1">
        <v>44869</v>
      </c>
      <c r="H538">
        <v>11</v>
      </c>
      <c r="I538" t="str">
        <f t="shared" si="8"/>
        <v>novembre</v>
      </c>
      <c r="J538">
        <v>719055879</v>
      </c>
      <c r="K538" s="1">
        <v>44909</v>
      </c>
      <c r="L538">
        <v>40</v>
      </c>
      <c r="M538">
        <v>3468</v>
      </c>
      <c r="N538">
        <v>9.33</v>
      </c>
      <c r="O538">
        <v>6.92</v>
      </c>
      <c r="P538">
        <v>32356.44</v>
      </c>
      <c r="Q538">
        <v>2.41</v>
      </c>
      <c r="R538">
        <v>32.356400000000001</v>
      </c>
      <c r="S538">
        <v>23998.560000000001</v>
      </c>
      <c r="T538">
        <v>23.9986</v>
      </c>
      <c r="U538">
        <v>8357.8799999999992</v>
      </c>
      <c r="V538">
        <v>0.74169346195069674</v>
      </c>
      <c r="W538">
        <v>8.3579000000000008</v>
      </c>
      <c r="X538">
        <v>2022</v>
      </c>
    </row>
    <row r="539" spans="1:24" x14ac:dyDescent="0.3">
      <c r="A539" s="24" t="s">
        <v>744</v>
      </c>
      <c r="B539" s="24" t="s">
        <v>60</v>
      </c>
      <c r="C539" s="24" t="s">
        <v>262</v>
      </c>
      <c r="D539" s="24" t="s">
        <v>42</v>
      </c>
      <c r="E539" s="24" t="s">
        <v>15</v>
      </c>
      <c r="F539" s="24" t="s">
        <v>1120</v>
      </c>
      <c r="G539" s="1">
        <v>44780</v>
      </c>
      <c r="H539">
        <v>8</v>
      </c>
      <c r="I539" t="str">
        <f t="shared" si="8"/>
        <v>agost</v>
      </c>
      <c r="J539">
        <v>111265599</v>
      </c>
      <c r="K539" s="1">
        <v>44811</v>
      </c>
      <c r="L539">
        <v>31</v>
      </c>
      <c r="M539">
        <v>4818</v>
      </c>
      <c r="N539">
        <v>651.21</v>
      </c>
      <c r="O539">
        <v>524.96</v>
      </c>
      <c r="P539">
        <v>3137529.78</v>
      </c>
      <c r="Q539">
        <v>126.25</v>
      </c>
      <c r="R539">
        <v>3137.5297999999998</v>
      </c>
      <c r="S539">
        <v>2529257.2799999998</v>
      </c>
      <c r="T539">
        <v>2529.2573000000002</v>
      </c>
      <c r="U539">
        <v>608272.5</v>
      </c>
      <c r="V539">
        <v>0.80613012699436437</v>
      </c>
      <c r="W539">
        <v>608.27250000000004</v>
      </c>
      <c r="X539">
        <v>2022</v>
      </c>
    </row>
    <row r="540" spans="1:24" x14ac:dyDescent="0.3">
      <c r="A540" s="24" t="s">
        <v>745</v>
      </c>
      <c r="B540" s="24" t="s">
        <v>44</v>
      </c>
      <c r="C540" s="24" t="s">
        <v>491</v>
      </c>
      <c r="D540" s="24" t="s">
        <v>30</v>
      </c>
      <c r="E540" s="24" t="s">
        <v>15</v>
      </c>
      <c r="F540" s="24" t="s">
        <v>1119</v>
      </c>
      <c r="G540" s="1">
        <v>44255</v>
      </c>
      <c r="H540">
        <v>2</v>
      </c>
      <c r="I540" t="str">
        <f t="shared" si="8"/>
        <v>febrer</v>
      </c>
      <c r="J540">
        <v>282137763</v>
      </c>
      <c r="K540" s="1">
        <v>44280</v>
      </c>
      <c r="L540">
        <v>25</v>
      </c>
      <c r="M540">
        <v>9689</v>
      </c>
      <c r="N540">
        <v>255.28</v>
      </c>
      <c r="O540">
        <v>159.41999999999999</v>
      </c>
      <c r="P540">
        <v>2473407.92</v>
      </c>
      <c r="Q540">
        <v>95.86</v>
      </c>
      <c r="R540">
        <v>2473.4079000000002</v>
      </c>
      <c r="S540">
        <v>1544620.38</v>
      </c>
      <c r="T540">
        <v>1544.6204</v>
      </c>
      <c r="U540">
        <v>928787.54</v>
      </c>
      <c r="V540">
        <v>0.62449075524913811</v>
      </c>
      <c r="W540">
        <v>928.78750000000002</v>
      </c>
      <c r="X540">
        <v>2021</v>
      </c>
    </row>
    <row r="541" spans="1:24" x14ac:dyDescent="0.3">
      <c r="A541" s="24" t="s">
        <v>746</v>
      </c>
      <c r="B541" s="24" t="s">
        <v>24</v>
      </c>
      <c r="C541" s="24" t="s">
        <v>294</v>
      </c>
      <c r="D541" s="24" t="s">
        <v>80</v>
      </c>
      <c r="E541" s="24" t="s">
        <v>19</v>
      </c>
      <c r="F541" s="24" t="s">
        <v>1118</v>
      </c>
      <c r="G541" s="1">
        <v>44327</v>
      </c>
      <c r="H541">
        <v>5</v>
      </c>
      <c r="I541" t="str">
        <f t="shared" si="8"/>
        <v>maig</v>
      </c>
      <c r="J541">
        <v>498232400</v>
      </c>
      <c r="K541" s="1">
        <v>44374</v>
      </c>
      <c r="L541">
        <v>47</v>
      </c>
      <c r="M541">
        <v>6894</v>
      </c>
      <c r="N541">
        <v>668.27</v>
      </c>
      <c r="O541">
        <v>502.54</v>
      </c>
      <c r="P541">
        <v>4607053.38</v>
      </c>
      <c r="Q541">
        <v>165.73</v>
      </c>
      <c r="R541">
        <v>4607.0533999999998</v>
      </c>
      <c r="S541">
        <v>3464510.76</v>
      </c>
      <c r="T541">
        <v>3464.5108</v>
      </c>
      <c r="U541">
        <v>1142542.6200000001</v>
      </c>
      <c r="V541">
        <v>0.75200143654510898</v>
      </c>
      <c r="W541">
        <v>1142.5426</v>
      </c>
      <c r="X541">
        <v>2021</v>
      </c>
    </row>
    <row r="542" spans="1:24" x14ac:dyDescent="0.3">
      <c r="A542" s="24" t="s">
        <v>747</v>
      </c>
      <c r="B542" s="24" t="s">
        <v>12</v>
      </c>
      <c r="C542" s="24" t="s">
        <v>364</v>
      </c>
      <c r="D542" s="24" t="s">
        <v>23</v>
      </c>
      <c r="E542" s="24" t="s">
        <v>15</v>
      </c>
      <c r="F542" s="24" t="s">
        <v>1120</v>
      </c>
      <c r="G542" s="1">
        <v>44563</v>
      </c>
      <c r="H542">
        <v>1</v>
      </c>
      <c r="I542" t="str">
        <f t="shared" si="8"/>
        <v>gener</v>
      </c>
      <c r="J542">
        <v>531473338</v>
      </c>
      <c r="K542" s="1">
        <v>44572</v>
      </c>
      <c r="L542">
        <v>9</v>
      </c>
      <c r="M542">
        <v>3626</v>
      </c>
      <c r="N542">
        <v>205.7</v>
      </c>
      <c r="O542">
        <v>117.11</v>
      </c>
      <c r="P542">
        <v>745868.2</v>
      </c>
      <c r="Q542">
        <v>88.59</v>
      </c>
      <c r="R542">
        <v>745.8682</v>
      </c>
      <c r="S542">
        <v>424640.86</v>
      </c>
      <c r="T542">
        <v>424.64089999999999</v>
      </c>
      <c r="U542">
        <v>321227.34000000003</v>
      </c>
      <c r="V542">
        <v>0.56932425862907143</v>
      </c>
      <c r="W542">
        <v>321.22730000000001</v>
      </c>
      <c r="X542">
        <v>2022</v>
      </c>
    </row>
    <row r="543" spans="1:24" x14ac:dyDescent="0.3">
      <c r="A543" s="24" t="s">
        <v>748</v>
      </c>
      <c r="B543" s="24" t="s">
        <v>44</v>
      </c>
      <c r="C543" s="24" t="s">
        <v>379</v>
      </c>
      <c r="D543" s="24" t="s">
        <v>30</v>
      </c>
      <c r="E543" s="24" t="s">
        <v>19</v>
      </c>
      <c r="F543" s="24" t="s">
        <v>1118</v>
      </c>
      <c r="G543" s="1">
        <v>44000</v>
      </c>
      <c r="H543">
        <v>6</v>
      </c>
      <c r="I543" t="str">
        <f t="shared" si="8"/>
        <v>juny</v>
      </c>
      <c r="J543">
        <v>388651931</v>
      </c>
      <c r="K543" s="1">
        <v>44050</v>
      </c>
      <c r="L543">
        <v>50</v>
      </c>
      <c r="M543">
        <v>9598</v>
      </c>
      <c r="N543">
        <v>255.28</v>
      </c>
      <c r="O543">
        <v>159.41999999999999</v>
      </c>
      <c r="P543">
        <v>2450177.44</v>
      </c>
      <c r="Q543">
        <v>95.86</v>
      </c>
      <c r="R543">
        <v>2450.1774</v>
      </c>
      <c r="S543">
        <v>1530113.16</v>
      </c>
      <c r="T543">
        <v>1530.1132</v>
      </c>
      <c r="U543">
        <v>920064.28</v>
      </c>
      <c r="V543">
        <v>0.62449075524913822</v>
      </c>
      <c r="W543">
        <v>920.0643</v>
      </c>
      <c r="X543">
        <v>2020</v>
      </c>
    </row>
    <row r="544" spans="1:24" x14ac:dyDescent="0.3">
      <c r="A544" s="24" t="s">
        <v>749</v>
      </c>
      <c r="B544" s="24" t="s">
        <v>24</v>
      </c>
      <c r="C544" s="24" t="s">
        <v>233</v>
      </c>
      <c r="D544" s="24" t="s">
        <v>42</v>
      </c>
      <c r="E544" s="24" t="s">
        <v>19</v>
      </c>
      <c r="F544" s="24" t="s">
        <v>1120</v>
      </c>
      <c r="G544" s="1">
        <v>44112</v>
      </c>
      <c r="H544">
        <v>10</v>
      </c>
      <c r="I544" t="str">
        <f t="shared" si="8"/>
        <v>octubre</v>
      </c>
      <c r="J544">
        <v>557999742</v>
      </c>
      <c r="K544" s="1">
        <v>44132</v>
      </c>
      <c r="L544">
        <v>20</v>
      </c>
      <c r="M544">
        <v>3378</v>
      </c>
      <c r="N544">
        <v>651.21</v>
      </c>
      <c r="O544">
        <v>524.96</v>
      </c>
      <c r="P544">
        <v>2199787.38</v>
      </c>
      <c r="Q544">
        <v>126.25</v>
      </c>
      <c r="R544">
        <v>2199.7874000000002</v>
      </c>
      <c r="S544">
        <v>1773314.88</v>
      </c>
      <c r="T544">
        <v>1773.3149000000001</v>
      </c>
      <c r="U544">
        <v>426472.5</v>
      </c>
      <c r="V544">
        <v>0.80613012699436437</v>
      </c>
      <c r="W544">
        <v>426.47250000000003</v>
      </c>
      <c r="X544">
        <v>2020</v>
      </c>
    </row>
    <row r="545" spans="1:24" x14ac:dyDescent="0.3">
      <c r="A545" s="24" t="s">
        <v>750</v>
      </c>
      <c r="B545" s="24" t="s">
        <v>24</v>
      </c>
      <c r="C545" s="24" t="s">
        <v>479</v>
      </c>
      <c r="D545" s="24" t="s">
        <v>18</v>
      </c>
      <c r="E545" s="24" t="s">
        <v>15</v>
      </c>
      <c r="F545" s="24" t="s">
        <v>1117</v>
      </c>
      <c r="G545" s="1">
        <v>44324</v>
      </c>
      <c r="H545">
        <v>5</v>
      </c>
      <c r="I545" t="str">
        <f t="shared" si="8"/>
        <v>maig</v>
      </c>
      <c r="J545">
        <v>294081532</v>
      </c>
      <c r="K545" s="1">
        <v>44340</v>
      </c>
      <c r="L545">
        <v>16</v>
      </c>
      <c r="M545">
        <v>4115</v>
      </c>
      <c r="N545">
        <v>421.89</v>
      </c>
      <c r="O545">
        <v>364.69</v>
      </c>
      <c r="P545">
        <v>1736077.35</v>
      </c>
      <c r="Q545">
        <v>57.2</v>
      </c>
      <c r="R545">
        <v>1736.0772999999999</v>
      </c>
      <c r="S545">
        <v>1500699.35</v>
      </c>
      <c r="T545">
        <v>1500.6994</v>
      </c>
      <c r="U545">
        <v>235378</v>
      </c>
      <c r="V545">
        <v>0.864419635449999</v>
      </c>
      <c r="W545">
        <v>235.37799999999999</v>
      </c>
      <c r="X545">
        <v>2021</v>
      </c>
    </row>
    <row r="546" spans="1:24" x14ac:dyDescent="0.3">
      <c r="A546" s="24" t="s">
        <v>751</v>
      </c>
      <c r="B546" s="24" t="s">
        <v>28</v>
      </c>
      <c r="C546" s="24" t="s">
        <v>693</v>
      </c>
      <c r="D546" s="24" t="s">
        <v>70</v>
      </c>
      <c r="E546" s="24" t="s">
        <v>15</v>
      </c>
      <c r="F546" s="24" t="s">
        <v>1120</v>
      </c>
      <c r="G546" s="1">
        <v>44650</v>
      </c>
      <c r="H546">
        <v>3</v>
      </c>
      <c r="I546" t="str">
        <f t="shared" si="8"/>
        <v>març</v>
      </c>
      <c r="J546">
        <v>178100669</v>
      </c>
      <c r="K546" s="1">
        <v>44690</v>
      </c>
      <c r="L546">
        <v>40</v>
      </c>
      <c r="M546">
        <v>2801</v>
      </c>
      <c r="N546">
        <v>109.28</v>
      </c>
      <c r="O546">
        <v>35.840000000000003</v>
      </c>
      <c r="P546">
        <v>306093.28000000003</v>
      </c>
      <c r="Q546">
        <v>73.44</v>
      </c>
      <c r="R546">
        <v>306.0933</v>
      </c>
      <c r="S546">
        <v>100387.84</v>
      </c>
      <c r="T546">
        <v>100.3878</v>
      </c>
      <c r="U546">
        <v>205705.44</v>
      </c>
      <c r="V546">
        <v>0.32796486090775989</v>
      </c>
      <c r="W546">
        <v>205.7054</v>
      </c>
      <c r="X546">
        <v>2022</v>
      </c>
    </row>
    <row r="547" spans="1:24" x14ac:dyDescent="0.3">
      <c r="A547" s="24" t="s">
        <v>752</v>
      </c>
      <c r="B547" s="24" t="s">
        <v>24</v>
      </c>
      <c r="C547" s="24" t="s">
        <v>236</v>
      </c>
      <c r="D547" s="24" t="s">
        <v>80</v>
      </c>
      <c r="E547" s="24" t="s">
        <v>15</v>
      </c>
      <c r="F547" s="24" t="s">
        <v>1120</v>
      </c>
      <c r="G547" s="1">
        <v>44125</v>
      </c>
      <c r="H547">
        <v>10</v>
      </c>
      <c r="I547" t="str">
        <f t="shared" si="8"/>
        <v>octubre</v>
      </c>
      <c r="J547">
        <v>251482903</v>
      </c>
      <c r="K547" s="1">
        <v>44141</v>
      </c>
      <c r="L547">
        <v>16</v>
      </c>
      <c r="M547">
        <v>8234</v>
      </c>
      <c r="N547">
        <v>668.27</v>
      </c>
      <c r="O547">
        <v>502.54</v>
      </c>
      <c r="P547">
        <v>5502535.1799999997</v>
      </c>
      <c r="Q547">
        <v>165.73</v>
      </c>
      <c r="R547">
        <v>5502.5352000000003</v>
      </c>
      <c r="S547">
        <v>4137914.36</v>
      </c>
      <c r="T547">
        <v>4137.9143999999997</v>
      </c>
      <c r="U547">
        <v>1364620.82</v>
      </c>
      <c r="V547">
        <v>0.7520014365451092</v>
      </c>
      <c r="W547">
        <v>1364.6207999999999</v>
      </c>
      <c r="X547">
        <v>2020</v>
      </c>
    </row>
    <row r="548" spans="1:24" x14ac:dyDescent="0.3">
      <c r="A548" s="24" t="s">
        <v>753</v>
      </c>
      <c r="B548" s="24" t="s">
        <v>60</v>
      </c>
      <c r="C548" s="24" t="s">
        <v>408</v>
      </c>
      <c r="D548" s="24" t="s">
        <v>18</v>
      </c>
      <c r="E548" s="24" t="s">
        <v>15</v>
      </c>
      <c r="F548" s="24" t="s">
        <v>1119</v>
      </c>
      <c r="G548" s="1">
        <v>44534</v>
      </c>
      <c r="H548">
        <v>12</v>
      </c>
      <c r="I548" t="str">
        <f t="shared" si="8"/>
        <v>desembre</v>
      </c>
      <c r="J548">
        <v>848652064</v>
      </c>
      <c r="K548" s="1">
        <v>44550</v>
      </c>
      <c r="L548">
        <v>16</v>
      </c>
      <c r="M548">
        <v>3860</v>
      </c>
      <c r="N548">
        <v>421.89</v>
      </c>
      <c r="O548">
        <v>364.69</v>
      </c>
      <c r="P548">
        <v>1628495.4</v>
      </c>
      <c r="Q548">
        <v>57.2</v>
      </c>
      <c r="R548">
        <v>1628.4954</v>
      </c>
      <c r="S548">
        <v>1407703.4</v>
      </c>
      <c r="T548">
        <v>1407.7034000000001</v>
      </c>
      <c r="U548">
        <v>220792</v>
      </c>
      <c r="V548">
        <v>0.86441963544999878</v>
      </c>
      <c r="W548">
        <v>220.792</v>
      </c>
      <c r="X548">
        <v>2021</v>
      </c>
    </row>
    <row r="549" spans="1:24" x14ac:dyDescent="0.3">
      <c r="A549" s="24" t="s">
        <v>754</v>
      </c>
      <c r="B549" s="24" t="s">
        <v>12</v>
      </c>
      <c r="C549" s="24" t="s">
        <v>187</v>
      </c>
      <c r="D549" s="24" t="s">
        <v>23</v>
      </c>
      <c r="E549" s="24" t="s">
        <v>19</v>
      </c>
      <c r="F549" s="24" t="s">
        <v>1117</v>
      </c>
      <c r="G549" s="1">
        <v>44676</v>
      </c>
      <c r="H549">
        <v>4</v>
      </c>
      <c r="I549" t="str">
        <f t="shared" si="8"/>
        <v>abril</v>
      </c>
      <c r="J549">
        <v>124344480</v>
      </c>
      <c r="K549" s="1">
        <v>44697</v>
      </c>
      <c r="L549">
        <v>21</v>
      </c>
      <c r="M549">
        <v>5150</v>
      </c>
      <c r="N549">
        <v>205.7</v>
      </c>
      <c r="O549">
        <v>117.11</v>
      </c>
      <c r="P549">
        <v>1059355</v>
      </c>
      <c r="Q549">
        <v>88.59</v>
      </c>
      <c r="R549">
        <v>1059.355</v>
      </c>
      <c r="S549">
        <v>603116.5</v>
      </c>
      <c r="T549">
        <v>603.11649999999997</v>
      </c>
      <c r="U549">
        <v>456238.5</v>
      </c>
      <c r="V549">
        <v>0.56932425862907143</v>
      </c>
      <c r="W549">
        <v>456.23849999999999</v>
      </c>
      <c r="X549">
        <v>2022</v>
      </c>
    </row>
    <row r="550" spans="1:24" x14ac:dyDescent="0.3">
      <c r="A550" s="24" t="s">
        <v>755</v>
      </c>
      <c r="B550" s="24" t="s">
        <v>60</v>
      </c>
      <c r="C550" s="24" t="s">
        <v>194</v>
      </c>
      <c r="D550" s="24" t="s">
        <v>40</v>
      </c>
      <c r="E550" s="24" t="s">
        <v>19</v>
      </c>
      <c r="F550" s="24" t="s">
        <v>1119</v>
      </c>
      <c r="G550" s="1">
        <v>44020</v>
      </c>
      <c r="H550">
        <v>7</v>
      </c>
      <c r="I550" t="str">
        <f t="shared" si="8"/>
        <v>juliol</v>
      </c>
      <c r="J550">
        <v>803608977</v>
      </c>
      <c r="K550" s="1">
        <v>44022</v>
      </c>
      <c r="L550">
        <v>2</v>
      </c>
      <c r="M550">
        <v>4609</v>
      </c>
      <c r="N550">
        <v>81.73</v>
      </c>
      <c r="O550">
        <v>56.67</v>
      </c>
      <c r="P550">
        <v>376693.57</v>
      </c>
      <c r="Q550">
        <v>25.06</v>
      </c>
      <c r="R550">
        <v>376.6936</v>
      </c>
      <c r="S550">
        <v>261192.03</v>
      </c>
      <c r="T550">
        <v>261.19200000000001</v>
      </c>
      <c r="U550">
        <v>115501.54</v>
      </c>
      <c r="V550">
        <v>0.69338064358252771</v>
      </c>
      <c r="W550">
        <v>115.50149999999999</v>
      </c>
      <c r="X550">
        <v>2020</v>
      </c>
    </row>
    <row r="551" spans="1:24" x14ac:dyDescent="0.3">
      <c r="A551" s="24" t="s">
        <v>756</v>
      </c>
      <c r="B551" s="24" t="s">
        <v>24</v>
      </c>
      <c r="C551" s="24" t="s">
        <v>429</v>
      </c>
      <c r="D551" s="24" t="s">
        <v>70</v>
      </c>
      <c r="E551" s="24" t="s">
        <v>15</v>
      </c>
      <c r="F551" s="24" t="s">
        <v>1118</v>
      </c>
      <c r="G551" s="1">
        <v>44269</v>
      </c>
      <c r="H551">
        <v>3</v>
      </c>
      <c r="I551" t="str">
        <f t="shared" si="8"/>
        <v>març</v>
      </c>
      <c r="J551">
        <v>731806886</v>
      </c>
      <c r="K551" s="1">
        <v>44314</v>
      </c>
      <c r="L551">
        <v>45</v>
      </c>
      <c r="M551">
        <v>6775</v>
      </c>
      <c r="N551">
        <v>109.28</v>
      </c>
      <c r="O551">
        <v>35.840000000000003</v>
      </c>
      <c r="P551">
        <v>740372</v>
      </c>
      <c r="Q551">
        <v>73.44</v>
      </c>
      <c r="R551">
        <v>740.37199999999996</v>
      </c>
      <c r="S551">
        <v>242816</v>
      </c>
      <c r="T551">
        <v>242.816</v>
      </c>
      <c r="U551">
        <v>497556</v>
      </c>
      <c r="V551">
        <v>0.32796486090775995</v>
      </c>
      <c r="W551">
        <v>497.55599999999998</v>
      </c>
      <c r="X551">
        <v>2021</v>
      </c>
    </row>
    <row r="552" spans="1:24" x14ac:dyDescent="0.3">
      <c r="A552" s="24" t="s">
        <v>757</v>
      </c>
      <c r="B552" s="24" t="s">
        <v>24</v>
      </c>
      <c r="C552" s="24" t="s">
        <v>99</v>
      </c>
      <c r="D552" s="24" t="s">
        <v>23</v>
      </c>
      <c r="E552" s="24" t="s">
        <v>15</v>
      </c>
      <c r="F552" s="24" t="s">
        <v>1118</v>
      </c>
      <c r="G552" s="1">
        <v>44588</v>
      </c>
      <c r="H552">
        <v>1</v>
      </c>
      <c r="I552" t="str">
        <f t="shared" si="8"/>
        <v>gener</v>
      </c>
      <c r="J552">
        <v>418010747</v>
      </c>
      <c r="K552" s="1">
        <v>44599</v>
      </c>
      <c r="L552">
        <v>11</v>
      </c>
      <c r="M552">
        <v>7524</v>
      </c>
      <c r="N552">
        <v>205.7</v>
      </c>
      <c r="O552">
        <v>117.11</v>
      </c>
      <c r="P552">
        <v>1547686.8</v>
      </c>
      <c r="Q552">
        <v>88.59</v>
      </c>
      <c r="R552">
        <v>1547.6867999999999</v>
      </c>
      <c r="S552">
        <v>881135.64</v>
      </c>
      <c r="T552">
        <v>881.13559999999995</v>
      </c>
      <c r="U552">
        <v>666551.16</v>
      </c>
      <c r="V552">
        <v>0.56932425862907154</v>
      </c>
      <c r="W552">
        <v>666.55119999999999</v>
      </c>
      <c r="X552">
        <v>2022</v>
      </c>
    </row>
    <row r="553" spans="1:24" x14ac:dyDescent="0.3">
      <c r="A553" s="24" t="s">
        <v>758</v>
      </c>
      <c r="B553" s="24" t="s">
        <v>12</v>
      </c>
      <c r="C553" s="24" t="s">
        <v>323</v>
      </c>
      <c r="D553" s="24" t="s">
        <v>70</v>
      </c>
      <c r="E553" s="24" t="s">
        <v>19</v>
      </c>
      <c r="F553" s="24" t="s">
        <v>1119</v>
      </c>
      <c r="G553" s="1">
        <v>44100</v>
      </c>
      <c r="H553">
        <v>9</v>
      </c>
      <c r="I553" t="str">
        <f t="shared" si="8"/>
        <v>setembre</v>
      </c>
      <c r="J553">
        <v>718301856</v>
      </c>
      <c r="K553" s="1">
        <v>44147</v>
      </c>
      <c r="L553">
        <v>47</v>
      </c>
      <c r="M553">
        <v>336</v>
      </c>
      <c r="N553">
        <v>109.28</v>
      </c>
      <c r="O553">
        <v>35.840000000000003</v>
      </c>
      <c r="P553">
        <v>36718.080000000002</v>
      </c>
      <c r="Q553">
        <v>73.44</v>
      </c>
      <c r="R553">
        <v>36.7181</v>
      </c>
      <c r="S553">
        <v>12042.24</v>
      </c>
      <c r="T553">
        <v>12.042199999999999</v>
      </c>
      <c r="U553">
        <v>24675.84</v>
      </c>
      <c r="V553">
        <v>0.32796486090775989</v>
      </c>
      <c r="W553">
        <v>24.675799999999999</v>
      </c>
      <c r="X553">
        <v>2020</v>
      </c>
    </row>
    <row r="554" spans="1:24" x14ac:dyDescent="0.3">
      <c r="A554" s="24" t="s">
        <v>759</v>
      </c>
      <c r="B554" s="24" t="s">
        <v>24</v>
      </c>
      <c r="C554" s="24" t="s">
        <v>219</v>
      </c>
      <c r="D554" s="24" t="s">
        <v>70</v>
      </c>
      <c r="E554" s="24" t="s">
        <v>19</v>
      </c>
      <c r="F554" s="24" t="s">
        <v>1120</v>
      </c>
      <c r="G554" s="1">
        <v>44446</v>
      </c>
      <c r="H554">
        <v>9</v>
      </c>
      <c r="I554" t="str">
        <f t="shared" si="8"/>
        <v>setembre</v>
      </c>
      <c r="J554">
        <v>452096688</v>
      </c>
      <c r="K554" s="1">
        <v>44457</v>
      </c>
      <c r="L554">
        <v>11</v>
      </c>
      <c r="M554">
        <v>4311</v>
      </c>
      <c r="N554">
        <v>109.28</v>
      </c>
      <c r="O554">
        <v>35.840000000000003</v>
      </c>
      <c r="P554">
        <v>471106.08</v>
      </c>
      <c r="Q554">
        <v>73.44</v>
      </c>
      <c r="R554">
        <v>471.10610000000003</v>
      </c>
      <c r="S554">
        <v>154506.23999999999</v>
      </c>
      <c r="T554">
        <v>154.50620000000001</v>
      </c>
      <c r="U554">
        <v>316599.84000000003</v>
      </c>
      <c r="V554">
        <v>0.32796486090775989</v>
      </c>
      <c r="W554">
        <v>316.59980000000002</v>
      </c>
      <c r="X554">
        <v>2021</v>
      </c>
    </row>
    <row r="555" spans="1:24" x14ac:dyDescent="0.3">
      <c r="A555" s="24" t="s">
        <v>760</v>
      </c>
      <c r="B555" s="24" t="s">
        <v>12</v>
      </c>
      <c r="C555" s="24" t="s">
        <v>150</v>
      </c>
      <c r="D555" s="24" t="s">
        <v>40</v>
      </c>
      <c r="E555" s="24" t="s">
        <v>15</v>
      </c>
      <c r="F555" s="24" t="s">
        <v>1118</v>
      </c>
      <c r="G555" s="1">
        <v>44408</v>
      </c>
      <c r="H555">
        <v>7</v>
      </c>
      <c r="I555" t="str">
        <f t="shared" si="8"/>
        <v>juliol</v>
      </c>
      <c r="J555">
        <v>516319072</v>
      </c>
      <c r="K555" s="1">
        <v>44439</v>
      </c>
      <c r="L555">
        <v>31</v>
      </c>
      <c r="M555">
        <v>9142</v>
      </c>
      <c r="N555">
        <v>81.73</v>
      </c>
      <c r="O555">
        <v>56.67</v>
      </c>
      <c r="P555">
        <v>747175.66</v>
      </c>
      <c r="Q555">
        <v>25.06</v>
      </c>
      <c r="R555">
        <v>747.17570000000001</v>
      </c>
      <c r="S555">
        <v>518077.14</v>
      </c>
      <c r="T555">
        <v>518.07709999999997</v>
      </c>
      <c r="U555">
        <v>229098.52</v>
      </c>
      <c r="V555">
        <v>0.69338064358252782</v>
      </c>
      <c r="W555">
        <v>229.0985</v>
      </c>
      <c r="X555">
        <v>2021</v>
      </c>
    </row>
    <row r="556" spans="1:24" x14ac:dyDescent="0.3">
      <c r="A556" s="24" t="s">
        <v>761</v>
      </c>
      <c r="B556" s="24" t="s">
        <v>12</v>
      </c>
      <c r="C556" s="24" t="s">
        <v>204</v>
      </c>
      <c r="D556" s="24" t="s">
        <v>80</v>
      </c>
      <c r="E556" s="24" t="s">
        <v>19</v>
      </c>
      <c r="F556" s="24" t="s">
        <v>1119</v>
      </c>
      <c r="G556" s="1">
        <v>43961</v>
      </c>
      <c r="H556">
        <v>5</v>
      </c>
      <c r="I556" t="str">
        <f t="shared" si="8"/>
        <v>maig</v>
      </c>
      <c r="J556">
        <v>528205335</v>
      </c>
      <c r="K556" s="1">
        <v>44006</v>
      </c>
      <c r="L556">
        <v>45</v>
      </c>
      <c r="M556">
        <v>6551</v>
      </c>
      <c r="N556">
        <v>668.27</v>
      </c>
      <c r="O556">
        <v>502.54</v>
      </c>
      <c r="P556">
        <v>4377836.7699999996</v>
      </c>
      <c r="Q556">
        <v>165.73</v>
      </c>
      <c r="R556">
        <v>4377.8368</v>
      </c>
      <c r="S556">
        <v>3292139.54</v>
      </c>
      <c r="T556">
        <v>3292.1395000000002</v>
      </c>
      <c r="U556">
        <v>1085697.23</v>
      </c>
      <c r="V556">
        <v>0.75200143654510909</v>
      </c>
      <c r="W556">
        <v>1085.6972000000001</v>
      </c>
      <c r="X556">
        <v>2020</v>
      </c>
    </row>
    <row r="557" spans="1:24" x14ac:dyDescent="0.3">
      <c r="A557" s="24" t="s">
        <v>762</v>
      </c>
      <c r="B557" s="24" t="s">
        <v>60</v>
      </c>
      <c r="C557" s="24" t="s">
        <v>117</v>
      </c>
      <c r="D557" s="24" t="s">
        <v>42</v>
      </c>
      <c r="E557" s="24" t="s">
        <v>15</v>
      </c>
      <c r="F557" s="24" t="s">
        <v>1120</v>
      </c>
      <c r="G557" s="1">
        <v>44792</v>
      </c>
      <c r="H557">
        <v>8</v>
      </c>
      <c r="I557" t="str">
        <f t="shared" si="8"/>
        <v>agost</v>
      </c>
      <c r="J557">
        <v>175304305</v>
      </c>
      <c r="K557" s="1">
        <v>44822</v>
      </c>
      <c r="L557">
        <v>30</v>
      </c>
      <c r="M557">
        <v>5294</v>
      </c>
      <c r="N557">
        <v>651.21</v>
      </c>
      <c r="O557">
        <v>524.96</v>
      </c>
      <c r="P557">
        <v>3447505.74</v>
      </c>
      <c r="Q557">
        <v>126.25</v>
      </c>
      <c r="R557">
        <v>3447.5057000000002</v>
      </c>
      <c r="S557">
        <v>2779138.24</v>
      </c>
      <c r="T557">
        <v>2779.1381999999999</v>
      </c>
      <c r="U557">
        <v>668367.5</v>
      </c>
      <c r="V557">
        <v>0.80613012699436437</v>
      </c>
      <c r="W557">
        <v>668.36749999999995</v>
      </c>
      <c r="X557">
        <v>2022</v>
      </c>
    </row>
    <row r="558" spans="1:24" x14ac:dyDescent="0.3">
      <c r="A558" s="24" t="s">
        <v>763</v>
      </c>
      <c r="B558" s="24" t="s">
        <v>60</v>
      </c>
      <c r="C558" s="24" t="s">
        <v>133</v>
      </c>
      <c r="D558" s="24" t="s">
        <v>33</v>
      </c>
      <c r="E558" s="24" t="s">
        <v>19</v>
      </c>
      <c r="F558" s="24" t="s">
        <v>1119</v>
      </c>
      <c r="G558" s="1">
        <v>44558</v>
      </c>
      <c r="H558">
        <v>12</v>
      </c>
      <c r="I558" t="str">
        <f t="shared" si="8"/>
        <v>desembre</v>
      </c>
      <c r="J558">
        <v>565477311</v>
      </c>
      <c r="K558" s="1">
        <v>44583</v>
      </c>
      <c r="L558">
        <v>25</v>
      </c>
      <c r="M558">
        <v>6157</v>
      </c>
      <c r="N558">
        <v>47.45</v>
      </c>
      <c r="O558">
        <v>31.79</v>
      </c>
      <c r="P558">
        <v>292149.65000000002</v>
      </c>
      <c r="Q558">
        <v>15.66</v>
      </c>
      <c r="R558">
        <v>292.1497</v>
      </c>
      <c r="S558">
        <v>195731.03</v>
      </c>
      <c r="T558">
        <v>195.73099999999999</v>
      </c>
      <c r="U558">
        <v>96418.62</v>
      </c>
      <c r="V558">
        <v>0.66996838777660694</v>
      </c>
      <c r="W558">
        <v>96.418599999999998</v>
      </c>
      <c r="X558">
        <v>2021</v>
      </c>
    </row>
    <row r="559" spans="1:24" x14ac:dyDescent="0.3">
      <c r="A559" s="24" t="s">
        <v>764</v>
      </c>
      <c r="B559" s="24" t="s">
        <v>24</v>
      </c>
      <c r="C559" s="24" t="s">
        <v>765</v>
      </c>
      <c r="D559" s="24" t="s">
        <v>18</v>
      </c>
      <c r="E559" s="24" t="s">
        <v>15</v>
      </c>
      <c r="F559" s="24" t="s">
        <v>1120</v>
      </c>
      <c r="G559" s="1">
        <v>44717</v>
      </c>
      <c r="H559">
        <v>6</v>
      </c>
      <c r="I559" t="str">
        <f t="shared" si="8"/>
        <v>juny</v>
      </c>
      <c r="J559">
        <v>176898181</v>
      </c>
      <c r="K559" s="1">
        <v>44728</v>
      </c>
      <c r="L559">
        <v>11</v>
      </c>
      <c r="M559">
        <v>6958</v>
      </c>
      <c r="N559">
        <v>421.89</v>
      </c>
      <c r="O559">
        <v>364.69</v>
      </c>
      <c r="P559">
        <v>2935510.62</v>
      </c>
      <c r="Q559">
        <v>57.2</v>
      </c>
      <c r="R559">
        <v>2935.5106000000001</v>
      </c>
      <c r="S559">
        <v>2537513.02</v>
      </c>
      <c r="T559">
        <v>2537.5129999999999</v>
      </c>
      <c r="U559">
        <v>397997.6</v>
      </c>
      <c r="V559">
        <v>0.86441963544999878</v>
      </c>
      <c r="W559">
        <v>397.99759999999998</v>
      </c>
      <c r="X559">
        <v>2022</v>
      </c>
    </row>
    <row r="560" spans="1:24" x14ac:dyDescent="0.3">
      <c r="A560" s="24" t="s">
        <v>766</v>
      </c>
      <c r="B560" s="24" t="s">
        <v>12</v>
      </c>
      <c r="C560" s="24" t="s">
        <v>767</v>
      </c>
      <c r="D560" s="24" t="s">
        <v>23</v>
      </c>
      <c r="E560" s="24" t="s">
        <v>15</v>
      </c>
      <c r="F560" s="24" t="s">
        <v>1120</v>
      </c>
      <c r="G560" s="1">
        <v>44787</v>
      </c>
      <c r="H560">
        <v>8</v>
      </c>
      <c r="I560" t="str">
        <f t="shared" si="8"/>
        <v>agost</v>
      </c>
      <c r="J560">
        <v>708053243</v>
      </c>
      <c r="K560" s="1">
        <v>44816</v>
      </c>
      <c r="L560">
        <v>29</v>
      </c>
      <c r="M560">
        <v>7544</v>
      </c>
      <c r="N560">
        <v>205.7</v>
      </c>
      <c r="O560">
        <v>117.11</v>
      </c>
      <c r="P560">
        <v>1551800.8</v>
      </c>
      <c r="Q560">
        <v>88.59</v>
      </c>
      <c r="R560">
        <v>1551.8008</v>
      </c>
      <c r="S560">
        <v>883477.84</v>
      </c>
      <c r="T560">
        <v>883.4778</v>
      </c>
      <c r="U560">
        <v>668322.96</v>
      </c>
      <c r="V560">
        <v>0.56932425862907154</v>
      </c>
      <c r="W560">
        <v>668.32299999999998</v>
      </c>
      <c r="X560">
        <v>2022</v>
      </c>
    </row>
    <row r="561" spans="1:24" x14ac:dyDescent="0.3">
      <c r="A561" s="24" t="s">
        <v>768</v>
      </c>
      <c r="B561" s="24" t="s">
        <v>24</v>
      </c>
      <c r="C561" s="24" t="s">
        <v>429</v>
      </c>
      <c r="D561" s="24" t="s">
        <v>14</v>
      </c>
      <c r="E561" s="24" t="s">
        <v>19</v>
      </c>
      <c r="F561" s="24" t="s">
        <v>1118</v>
      </c>
      <c r="G561" s="1">
        <v>43910</v>
      </c>
      <c r="H561">
        <v>3</v>
      </c>
      <c r="I561" t="str">
        <f t="shared" si="8"/>
        <v>març</v>
      </c>
      <c r="J561">
        <v>327741324</v>
      </c>
      <c r="K561" s="1">
        <v>43919</v>
      </c>
      <c r="L561">
        <v>9</v>
      </c>
      <c r="M561">
        <v>4796</v>
      </c>
      <c r="N561">
        <v>152.58000000000001</v>
      </c>
      <c r="O561">
        <v>97.44</v>
      </c>
      <c r="P561">
        <v>731773.68</v>
      </c>
      <c r="Q561">
        <v>55.14</v>
      </c>
      <c r="R561">
        <v>731.77369999999996</v>
      </c>
      <c r="S561">
        <v>467322.24</v>
      </c>
      <c r="T561">
        <v>467.32220000000001</v>
      </c>
      <c r="U561">
        <v>264451.44</v>
      </c>
      <c r="V561">
        <v>0.63861580810066843</v>
      </c>
      <c r="W561">
        <v>264.45139999999998</v>
      </c>
      <c r="X561">
        <v>2020</v>
      </c>
    </row>
    <row r="562" spans="1:24" x14ac:dyDescent="0.3">
      <c r="A562" s="24" t="s">
        <v>769</v>
      </c>
      <c r="B562" s="24" t="s">
        <v>60</v>
      </c>
      <c r="C562" s="24" t="s">
        <v>91</v>
      </c>
      <c r="D562" s="24" t="s">
        <v>40</v>
      </c>
      <c r="E562" s="24" t="s">
        <v>15</v>
      </c>
      <c r="F562" s="24" t="s">
        <v>1120</v>
      </c>
      <c r="G562" s="1">
        <v>44507</v>
      </c>
      <c r="H562">
        <v>11</v>
      </c>
      <c r="I562" t="str">
        <f t="shared" si="8"/>
        <v>novembre</v>
      </c>
      <c r="J562">
        <v>425073754</v>
      </c>
      <c r="K562" s="1">
        <v>44552</v>
      </c>
      <c r="L562">
        <v>45</v>
      </c>
      <c r="M562">
        <v>7625</v>
      </c>
      <c r="N562">
        <v>81.73</v>
      </c>
      <c r="O562">
        <v>56.67</v>
      </c>
      <c r="P562">
        <v>623191.25</v>
      </c>
      <c r="Q562">
        <v>25.06</v>
      </c>
      <c r="R562">
        <v>623.19119999999998</v>
      </c>
      <c r="S562">
        <v>432108.75</v>
      </c>
      <c r="T562">
        <v>432.1087</v>
      </c>
      <c r="U562">
        <v>191082.5</v>
      </c>
      <c r="V562">
        <v>0.69338064358252782</v>
      </c>
      <c r="W562">
        <v>191.08250000000001</v>
      </c>
      <c r="X562">
        <v>2021</v>
      </c>
    </row>
    <row r="563" spans="1:24" x14ac:dyDescent="0.3">
      <c r="A563" s="24" t="s">
        <v>770</v>
      </c>
      <c r="B563" s="24" t="s">
        <v>12</v>
      </c>
      <c r="C563" s="24" t="s">
        <v>339</v>
      </c>
      <c r="D563" s="24" t="s">
        <v>26</v>
      </c>
      <c r="E563" s="24" t="s">
        <v>19</v>
      </c>
      <c r="F563" s="24" t="s">
        <v>1119</v>
      </c>
      <c r="G563" s="1">
        <v>44447</v>
      </c>
      <c r="H563">
        <v>9</v>
      </c>
      <c r="I563" t="str">
        <f t="shared" si="8"/>
        <v>setembre</v>
      </c>
      <c r="J563">
        <v>659474360</v>
      </c>
      <c r="K563" s="1">
        <v>44464</v>
      </c>
      <c r="L563">
        <v>17</v>
      </c>
      <c r="M563">
        <v>1973</v>
      </c>
      <c r="N563">
        <v>9.33</v>
      </c>
      <c r="O563">
        <v>6.92</v>
      </c>
      <c r="P563">
        <v>18408.09</v>
      </c>
      <c r="Q563">
        <v>2.41</v>
      </c>
      <c r="R563">
        <v>18.408100000000001</v>
      </c>
      <c r="S563">
        <v>13653.16</v>
      </c>
      <c r="T563">
        <v>13.6532</v>
      </c>
      <c r="U563">
        <v>4754.93</v>
      </c>
      <c r="V563">
        <v>0.74169346195069663</v>
      </c>
      <c r="W563">
        <v>4.7549000000000001</v>
      </c>
      <c r="X563">
        <v>2021</v>
      </c>
    </row>
    <row r="564" spans="1:24" x14ac:dyDescent="0.3">
      <c r="A564" s="24" t="s">
        <v>771</v>
      </c>
      <c r="B564" s="24" t="s">
        <v>28</v>
      </c>
      <c r="C564" s="24" t="s">
        <v>511</v>
      </c>
      <c r="D564" s="24" t="s">
        <v>38</v>
      </c>
      <c r="E564" s="24" t="s">
        <v>19</v>
      </c>
      <c r="F564" s="24" t="s">
        <v>1117</v>
      </c>
      <c r="G564" s="1">
        <v>44488</v>
      </c>
      <c r="H564">
        <v>10</v>
      </c>
      <c r="I564" t="str">
        <f t="shared" si="8"/>
        <v>octubre</v>
      </c>
      <c r="J564">
        <v>528737914</v>
      </c>
      <c r="K564" s="1">
        <v>44531</v>
      </c>
      <c r="L564">
        <v>43</v>
      </c>
      <c r="M564">
        <v>4153</v>
      </c>
      <c r="N564">
        <v>437.2</v>
      </c>
      <c r="O564">
        <v>263.33</v>
      </c>
      <c r="P564">
        <v>1815691.6</v>
      </c>
      <c r="Q564">
        <v>173.87</v>
      </c>
      <c r="R564">
        <v>1815.6916000000001</v>
      </c>
      <c r="S564">
        <v>1093609.49</v>
      </c>
      <c r="T564">
        <v>1093.6095</v>
      </c>
      <c r="U564">
        <v>722082.11</v>
      </c>
      <c r="V564">
        <v>0.60231015553522427</v>
      </c>
      <c r="W564">
        <v>722.08209999999997</v>
      </c>
      <c r="X564">
        <v>2021</v>
      </c>
    </row>
    <row r="565" spans="1:24" x14ac:dyDescent="0.3">
      <c r="A565" s="24" t="s">
        <v>773</v>
      </c>
      <c r="B565" s="24" t="s">
        <v>21</v>
      </c>
      <c r="C565" s="24" t="s">
        <v>185</v>
      </c>
      <c r="D565" s="24" t="s">
        <v>30</v>
      </c>
      <c r="E565" s="24" t="s">
        <v>15</v>
      </c>
      <c r="F565" s="24" t="s">
        <v>1119</v>
      </c>
      <c r="G565" s="1">
        <v>44544</v>
      </c>
      <c r="H565">
        <v>12</v>
      </c>
      <c r="I565" t="str">
        <f t="shared" si="8"/>
        <v>desembre</v>
      </c>
      <c r="J565">
        <v>417172610</v>
      </c>
      <c r="K565" s="1">
        <v>44549</v>
      </c>
      <c r="L565">
        <v>5</v>
      </c>
      <c r="M565">
        <v>9501</v>
      </c>
      <c r="N565">
        <v>255.28</v>
      </c>
      <c r="O565">
        <v>159.41999999999999</v>
      </c>
      <c r="P565">
        <v>2425415.2799999998</v>
      </c>
      <c r="Q565">
        <v>95.86</v>
      </c>
      <c r="R565">
        <v>2425.4153000000001</v>
      </c>
      <c r="S565">
        <v>1514649.42</v>
      </c>
      <c r="T565">
        <v>1514.6494</v>
      </c>
      <c r="U565">
        <v>910765.86</v>
      </c>
      <c r="V565">
        <v>0.62449075524913822</v>
      </c>
      <c r="W565">
        <v>910.76589999999999</v>
      </c>
      <c r="X565">
        <v>2021</v>
      </c>
    </row>
    <row r="566" spans="1:24" x14ac:dyDescent="0.3">
      <c r="A566" s="24" t="s">
        <v>774</v>
      </c>
      <c r="B566" s="24" t="s">
        <v>24</v>
      </c>
      <c r="C566" s="24" t="s">
        <v>65</v>
      </c>
      <c r="D566" s="24" t="s">
        <v>38</v>
      </c>
      <c r="E566" s="24" t="s">
        <v>15</v>
      </c>
      <c r="F566" s="24" t="s">
        <v>1117</v>
      </c>
      <c r="G566" s="1">
        <v>44139</v>
      </c>
      <c r="H566">
        <v>11</v>
      </c>
      <c r="I566" t="str">
        <f t="shared" si="8"/>
        <v>novembre</v>
      </c>
      <c r="J566">
        <v>489209020</v>
      </c>
      <c r="K566" s="1">
        <v>44170</v>
      </c>
      <c r="L566">
        <v>31</v>
      </c>
      <c r="M566">
        <v>6675</v>
      </c>
      <c r="N566">
        <v>437.2</v>
      </c>
      <c r="O566">
        <v>263.33</v>
      </c>
      <c r="P566">
        <v>2918310</v>
      </c>
      <c r="Q566">
        <v>173.87</v>
      </c>
      <c r="R566">
        <v>2918.31</v>
      </c>
      <c r="S566">
        <v>1757727.75</v>
      </c>
      <c r="T566">
        <v>1757.7277999999999</v>
      </c>
      <c r="U566">
        <v>1160582.25</v>
      </c>
      <c r="V566">
        <v>0.60231015553522416</v>
      </c>
      <c r="W566">
        <v>1160.5822000000001</v>
      </c>
      <c r="X566">
        <v>2020</v>
      </c>
    </row>
    <row r="567" spans="1:24" x14ac:dyDescent="0.3">
      <c r="A567" s="24" t="s">
        <v>775</v>
      </c>
      <c r="B567" s="24" t="s">
        <v>12</v>
      </c>
      <c r="C567" s="24" t="s">
        <v>445</v>
      </c>
      <c r="D567" s="24" t="s">
        <v>80</v>
      </c>
      <c r="E567" s="24" t="s">
        <v>19</v>
      </c>
      <c r="F567" s="24" t="s">
        <v>1119</v>
      </c>
      <c r="G567" s="1">
        <v>44341</v>
      </c>
      <c r="H567">
        <v>5</v>
      </c>
      <c r="I567" t="str">
        <f t="shared" si="8"/>
        <v>maig</v>
      </c>
      <c r="J567">
        <v>131419074</v>
      </c>
      <c r="K567" s="1">
        <v>44380</v>
      </c>
      <c r="L567">
        <v>39</v>
      </c>
      <c r="M567">
        <v>8679</v>
      </c>
      <c r="N567">
        <v>668.27</v>
      </c>
      <c r="O567">
        <v>502.54</v>
      </c>
      <c r="P567">
        <v>5799915.3300000001</v>
      </c>
      <c r="Q567">
        <v>165.73</v>
      </c>
      <c r="R567">
        <v>5799.9152999999997</v>
      </c>
      <c r="S567">
        <v>4361544.66</v>
      </c>
      <c r="T567">
        <v>4361.5447000000004</v>
      </c>
      <c r="U567">
        <v>1438370.67</v>
      </c>
      <c r="V567">
        <v>0.75200143654510909</v>
      </c>
      <c r="W567">
        <v>1438.3706999999999</v>
      </c>
      <c r="X567">
        <v>2021</v>
      </c>
    </row>
    <row r="568" spans="1:24" x14ac:dyDescent="0.3">
      <c r="A568" s="24" t="s">
        <v>776</v>
      </c>
      <c r="B568" s="24" t="s">
        <v>12</v>
      </c>
      <c r="C568" s="24" t="s">
        <v>772</v>
      </c>
      <c r="D568" s="24" t="s">
        <v>33</v>
      </c>
      <c r="E568" s="24" t="s">
        <v>19</v>
      </c>
      <c r="F568" s="24" t="s">
        <v>1117</v>
      </c>
      <c r="G568" s="1">
        <v>44568</v>
      </c>
      <c r="H568">
        <v>1</v>
      </c>
      <c r="I568" t="str">
        <f t="shared" si="8"/>
        <v>gener</v>
      </c>
      <c r="J568">
        <v>395414102</v>
      </c>
      <c r="K568" s="1">
        <v>44596</v>
      </c>
      <c r="L568">
        <v>28</v>
      </c>
      <c r="M568">
        <v>674</v>
      </c>
      <c r="N568">
        <v>47.45</v>
      </c>
      <c r="O568">
        <v>31.79</v>
      </c>
      <c r="P568">
        <v>31981.3</v>
      </c>
      <c r="Q568">
        <v>15.66</v>
      </c>
      <c r="R568">
        <v>31.981300000000001</v>
      </c>
      <c r="S568">
        <v>21426.46</v>
      </c>
      <c r="T568">
        <v>21.426500000000001</v>
      </c>
      <c r="U568">
        <v>10554.84</v>
      </c>
      <c r="V568">
        <v>0.66996838777660683</v>
      </c>
      <c r="W568">
        <v>10.5548</v>
      </c>
      <c r="X568">
        <v>2022</v>
      </c>
    </row>
    <row r="569" spans="1:24" x14ac:dyDescent="0.3">
      <c r="A569" s="24" t="s">
        <v>777</v>
      </c>
      <c r="B569" s="24" t="s">
        <v>28</v>
      </c>
      <c r="C569" s="24" t="s">
        <v>182</v>
      </c>
      <c r="D569" s="24" t="s">
        <v>23</v>
      </c>
      <c r="E569" s="24" t="s">
        <v>15</v>
      </c>
      <c r="F569" s="24" t="s">
        <v>1119</v>
      </c>
      <c r="G569" s="1">
        <v>43866</v>
      </c>
      <c r="H569">
        <v>2</v>
      </c>
      <c r="I569" t="str">
        <f t="shared" si="8"/>
        <v>febrer</v>
      </c>
      <c r="J569">
        <v>603117930</v>
      </c>
      <c r="K569" s="1">
        <v>43902</v>
      </c>
      <c r="L569">
        <v>36</v>
      </c>
      <c r="M569">
        <v>4853</v>
      </c>
      <c r="N569">
        <v>205.7</v>
      </c>
      <c r="O569">
        <v>117.11</v>
      </c>
      <c r="P569">
        <v>998262.1</v>
      </c>
      <c r="Q569">
        <v>88.59</v>
      </c>
      <c r="R569">
        <v>998.26210000000003</v>
      </c>
      <c r="S569">
        <v>568334.82999999996</v>
      </c>
      <c r="T569">
        <v>568.33479999999997</v>
      </c>
      <c r="U569">
        <v>429927.27</v>
      </c>
      <c r="V569">
        <v>0.56932425862907143</v>
      </c>
      <c r="W569">
        <v>429.9273</v>
      </c>
      <c r="X569">
        <v>2020</v>
      </c>
    </row>
    <row r="570" spans="1:24" x14ac:dyDescent="0.3">
      <c r="A570" s="24" t="s">
        <v>778</v>
      </c>
      <c r="B570" s="24" t="s">
        <v>60</v>
      </c>
      <c r="C570" s="24" t="s">
        <v>102</v>
      </c>
      <c r="D570" s="24" t="s">
        <v>26</v>
      </c>
      <c r="E570" s="24" t="s">
        <v>19</v>
      </c>
      <c r="F570" s="24" t="s">
        <v>1119</v>
      </c>
      <c r="G570" s="1">
        <v>44557</v>
      </c>
      <c r="H570">
        <v>12</v>
      </c>
      <c r="I570" t="str">
        <f t="shared" si="8"/>
        <v>desembre</v>
      </c>
      <c r="J570">
        <v>596766889</v>
      </c>
      <c r="K570" s="1">
        <v>44572</v>
      </c>
      <c r="L570">
        <v>15</v>
      </c>
      <c r="M570">
        <v>5439</v>
      </c>
      <c r="N570">
        <v>9.33</v>
      </c>
      <c r="O570">
        <v>6.92</v>
      </c>
      <c r="P570">
        <v>50745.87</v>
      </c>
      <c r="Q570">
        <v>2.41</v>
      </c>
      <c r="R570">
        <v>50.745899999999999</v>
      </c>
      <c r="S570">
        <v>37637.879999999997</v>
      </c>
      <c r="T570">
        <v>37.637900000000002</v>
      </c>
      <c r="U570">
        <v>13107.99</v>
      </c>
      <c r="V570">
        <v>0.74169346195069652</v>
      </c>
      <c r="W570">
        <v>13.108000000000001</v>
      </c>
      <c r="X570">
        <v>2021</v>
      </c>
    </row>
    <row r="571" spans="1:24" x14ac:dyDescent="0.3">
      <c r="A571" s="24" t="s">
        <v>779</v>
      </c>
      <c r="B571" s="24" t="s">
        <v>60</v>
      </c>
      <c r="C571" s="24" t="s">
        <v>91</v>
      </c>
      <c r="D571" s="24" t="s">
        <v>40</v>
      </c>
      <c r="E571" s="24" t="s">
        <v>15</v>
      </c>
      <c r="F571" s="24" t="s">
        <v>1120</v>
      </c>
      <c r="G571" s="1">
        <v>44414</v>
      </c>
      <c r="H571">
        <v>8</v>
      </c>
      <c r="I571" t="str">
        <f t="shared" si="8"/>
        <v>agost</v>
      </c>
      <c r="J571">
        <v>288909804</v>
      </c>
      <c r="K571" s="1">
        <v>44418</v>
      </c>
      <c r="L571">
        <v>4</v>
      </c>
      <c r="M571">
        <v>3686</v>
      </c>
      <c r="N571">
        <v>81.73</v>
      </c>
      <c r="O571">
        <v>56.67</v>
      </c>
      <c r="P571">
        <v>301256.78000000003</v>
      </c>
      <c r="Q571">
        <v>25.06</v>
      </c>
      <c r="R571">
        <v>301.2568</v>
      </c>
      <c r="S571">
        <v>208885.62</v>
      </c>
      <c r="T571">
        <v>208.88560000000001</v>
      </c>
      <c r="U571">
        <v>92371.16</v>
      </c>
      <c r="V571">
        <v>0.69338064358252771</v>
      </c>
      <c r="W571">
        <v>92.371200000000002</v>
      </c>
      <c r="X571">
        <v>2021</v>
      </c>
    </row>
    <row r="572" spans="1:24" x14ac:dyDescent="0.3">
      <c r="A572" s="24" t="s">
        <v>780</v>
      </c>
      <c r="B572" s="24" t="s">
        <v>12</v>
      </c>
      <c r="C572" s="24" t="s">
        <v>79</v>
      </c>
      <c r="D572" s="24" t="s">
        <v>23</v>
      </c>
      <c r="E572" s="24" t="s">
        <v>19</v>
      </c>
      <c r="F572" s="24" t="s">
        <v>1120</v>
      </c>
      <c r="G572" s="1">
        <v>44485</v>
      </c>
      <c r="H572">
        <v>10</v>
      </c>
      <c r="I572" t="str">
        <f t="shared" si="8"/>
        <v>octubre</v>
      </c>
      <c r="J572">
        <v>112408006</v>
      </c>
      <c r="K572" s="1">
        <v>44492</v>
      </c>
      <c r="L572">
        <v>7</v>
      </c>
      <c r="M572">
        <v>2882</v>
      </c>
      <c r="N572">
        <v>205.7</v>
      </c>
      <c r="O572">
        <v>117.11</v>
      </c>
      <c r="P572">
        <v>592827.4</v>
      </c>
      <c r="Q572">
        <v>88.59</v>
      </c>
      <c r="R572">
        <v>592.82740000000001</v>
      </c>
      <c r="S572">
        <v>337511.02</v>
      </c>
      <c r="T572">
        <v>337.51100000000002</v>
      </c>
      <c r="U572">
        <v>255316.38</v>
      </c>
      <c r="V572">
        <v>0.56932425862907154</v>
      </c>
      <c r="W572">
        <v>255.31639999999999</v>
      </c>
      <c r="X572">
        <v>2021</v>
      </c>
    </row>
    <row r="573" spans="1:24" x14ac:dyDescent="0.3">
      <c r="A573" s="24" t="s">
        <v>781</v>
      </c>
      <c r="B573" s="24" t="s">
        <v>24</v>
      </c>
      <c r="C573" s="24" t="s">
        <v>782</v>
      </c>
      <c r="D573" s="24" t="s">
        <v>40</v>
      </c>
      <c r="E573" s="24" t="s">
        <v>15</v>
      </c>
      <c r="F573" s="24" t="s">
        <v>1117</v>
      </c>
      <c r="G573" s="1">
        <v>44404</v>
      </c>
      <c r="H573">
        <v>7</v>
      </c>
      <c r="I573" t="str">
        <f t="shared" si="8"/>
        <v>juliol</v>
      </c>
      <c r="J573">
        <v>570435321</v>
      </c>
      <c r="K573" s="1">
        <v>44419</v>
      </c>
      <c r="L573">
        <v>15</v>
      </c>
      <c r="M573">
        <v>3343</v>
      </c>
      <c r="N573">
        <v>81.73</v>
      </c>
      <c r="O573">
        <v>56.67</v>
      </c>
      <c r="P573">
        <v>273223.39</v>
      </c>
      <c r="Q573">
        <v>25.06</v>
      </c>
      <c r="R573">
        <v>273.22340000000003</v>
      </c>
      <c r="S573">
        <v>189447.81</v>
      </c>
      <c r="T573">
        <v>189.4478</v>
      </c>
      <c r="U573">
        <v>83775.58</v>
      </c>
      <c r="V573">
        <v>0.69338064358252782</v>
      </c>
      <c r="W573">
        <v>83.775599999999997</v>
      </c>
      <c r="X573">
        <v>2021</v>
      </c>
    </row>
    <row r="574" spans="1:24" x14ac:dyDescent="0.3">
      <c r="A574" s="24" t="s">
        <v>783</v>
      </c>
      <c r="B574" s="24" t="s">
        <v>24</v>
      </c>
      <c r="C574" s="24" t="s">
        <v>141</v>
      </c>
      <c r="D574" s="24" t="s">
        <v>30</v>
      </c>
      <c r="E574" s="24" t="s">
        <v>19</v>
      </c>
      <c r="F574" s="24" t="s">
        <v>1117</v>
      </c>
      <c r="G574" s="1">
        <v>43949</v>
      </c>
      <c r="H574">
        <v>4</v>
      </c>
      <c r="I574" t="str">
        <f t="shared" si="8"/>
        <v>abril</v>
      </c>
      <c r="J574">
        <v>886478078</v>
      </c>
      <c r="K574" s="1">
        <v>43980</v>
      </c>
      <c r="L574">
        <v>31</v>
      </c>
      <c r="M574">
        <v>7418</v>
      </c>
      <c r="N574">
        <v>255.28</v>
      </c>
      <c r="O574">
        <v>159.41999999999999</v>
      </c>
      <c r="P574">
        <v>1893667.04</v>
      </c>
      <c r="Q574">
        <v>95.86</v>
      </c>
      <c r="R574">
        <v>1893.6669999999999</v>
      </c>
      <c r="S574">
        <v>1182577.56</v>
      </c>
      <c r="T574">
        <v>1182.5776000000001</v>
      </c>
      <c r="U574">
        <v>711089.48</v>
      </c>
      <c r="V574">
        <v>0.624490755249138</v>
      </c>
      <c r="W574">
        <v>711.08950000000004</v>
      </c>
      <c r="X574">
        <v>2020</v>
      </c>
    </row>
    <row r="575" spans="1:24" x14ac:dyDescent="0.3">
      <c r="A575" s="24" t="s">
        <v>784</v>
      </c>
      <c r="B575" s="24" t="s">
        <v>21</v>
      </c>
      <c r="C575" s="24" t="s">
        <v>399</v>
      </c>
      <c r="D575" s="24" t="s">
        <v>23</v>
      </c>
      <c r="E575" s="24" t="s">
        <v>19</v>
      </c>
      <c r="F575" s="24" t="s">
        <v>1118</v>
      </c>
      <c r="G575" s="1">
        <v>44609</v>
      </c>
      <c r="H575">
        <v>2</v>
      </c>
      <c r="I575" t="str">
        <f t="shared" si="8"/>
        <v>febrer</v>
      </c>
      <c r="J575">
        <v>354335105</v>
      </c>
      <c r="K575" s="1">
        <v>44658</v>
      </c>
      <c r="L575">
        <v>49</v>
      </c>
      <c r="M575">
        <v>4487</v>
      </c>
      <c r="N575">
        <v>205.7</v>
      </c>
      <c r="O575">
        <v>117.11</v>
      </c>
      <c r="P575">
        <v>922975.9</v>
      </c>
      <c r="Q575">
        <v>88.59</v>
      </c>
      <c r="R575">
        <v>922.97590000000002</v>
      </c>
      <c r="S575">
        <v>525472.56999999995</v>
      </c>
      <c r="T575">
        <v>525.47260000000006</v>
      </c>
      <c r="U575">
        <v>397503.33</v>
      </c>
      <c r="V575">
        <v>0.56932425862907143</v>
      </c>
      <c r="W575">
        <v>397.50330000000002</v>
      </c>
      <c r="X575">
        <v>2022</v>
      </c>
    </row>
    <row r="576" spans="1:24" x14ac:dyDescent="0.3">
      <c r="A576" s="24" t="s">
        <v>785</v>
      </c>
      <c r="B576" s="24" t="s">
        <v>60</v>
      </c>
      <c r="C576" s="24" t="s">
        <v>403</v>
      </c>
      <c r="D576" s="24" t="s">
        <v>18</v>
      </c>
      <c r="E576" s="24" t="s">
        <v>19</v>
      </c>
      <c r="F576" s="24" t="s">
        <v>1117</v>
      </c>
      <c r="G576" s="1">
        <v>43848</v>
      </c>
      <c r="H576">
        <v>1</v>
      </c>
      <c r="I576" t="str">
        <f t="shared" si="8"/>
        <v>gener</v>
      </c>
      <c r="J576">
        <v>588117730</v>
      </c>
      <c r="K576" s="1">
        <v>43872</v>
      </c>
      <c r="L576">
        <v>24</v>
      </c>
      <c r="M576">
        <v>5960</v>
      </c>
      <c r="N576">
        <v>421.89</v>
      </c>
      <c r="O576">
        <v>364.69</v>
      </c>
      <c r="P576">
        <v>2514464.4</v>
      </c>
      <c r="Q576">
        <v>57.2</v>
      </c>
      <c r="R576">
        <v>2514.4643999999998</v>
      </c>
      <c r="S576">
        <v>2173552.4</v>
      </c>
      <c r="T576">
        <v>2173.5524</v>
      </c>
      <c r="U576">
        <v>340912</v>
      </c>
      <c r="V576">
        <v>0.86441963544999889</v>
      </c>
      <c r="W576">
        <v>340.91199999999998</v>
      </c>
      <c r="X576">
        <v>2020</v>
      </c>
    </row>
    <row r="577" spans="1:24" x14ac:dyDescent="0.3">
      <c r="A577" s="24" t="s">
        <v>786</v>
      </c>
      <c r="B577" s="24" t="s">
        <v>24</v>
      </c>
      <c r="C577" s="24" t="s">
        <v>386</v>
      </c>
      <c r="D577" s="24" t="s">
        <v>33</v>
      </c>
      <c r="E577" s="24" t="s">
        <v>19</v>
      </c>
      <c r="F577" s="24" t="s">
        <v>1117</v>
      </c>
      <c r="G577" s="1">
        <v>43972</v>
      </c>
      <c r="H577">
        <v>5</v>
      </c>
      <c r="I577" t="str">
        <f t="shared" si="8"/>
        <v>maig</v>
      </c>
      <c r="J577">
        <v>572249782</v>
      </c>
      <c r="K577" s="1">
        <v>43972</v>
      </c>
      <c r="L577">
        <v>0</v>
      </c>
      <c r="M577">
        <v>282</v>
      </c>
      <c r="N577">
        <v>47.45</v>
      </c>
      <c r="O577">
        <v>31.79</v>
      </c>
      <c r="P577">
        <v>13380.9</v>
      </c>
      <c r="Q577">
        <v>15.66</v>
      </c>
      <c r="R577">
        <v>13.3809</v>
      </c>
      <c r="S577">
        <v>8964.7800000000007</v>
      </c>
      <c r="T577">
        <v>8.9648000000000003</v>
      </c>
      <c r="U577">
        <v>4416.12</v>
      </c>
      <c r="V577">
        <v>0.66996838777660694</v>
      </c>
      <c r="W577">
        <v>4.4161000000000001</v>
      </c>
      <c r="X577">
        <v>2020</v>
      </c>
    </row>
    <row r="578" spans="1:24" x14ac:dyDescent="0.3">
      <c r="A578" s="24" t="s">
        <v>787</v>
      </c>
      <c r="B578" s="24" t="s">
        <v>24</v>
      </c>
      <c r="C578" s="24" t="s">
        <v>427</v>
      </c>
      <c r="D578" s="24" t="s">
        <v>80</v>
      </c>
      <c r="E578" s="24" t="s">
        <v>15</v>
      </c>
      <c r="F578" s="24" t="s">
        <v>1119</v>
      </c>
      <c r="G578" s="1">
        <v>44302</v>
      </c>
      <c r="H578">
        <v>4</v>
      </c>
      <c r="I578" t="str">
        <f t="shared" ref="I578:I641" si="9">TEXT(DATE(2020, H578, 1), "mmmm")</f>
        <v>abril</v>
      </c>
      <c r="J578">
        <v>711467587</v>
      </c>
      <c r="K578" s="1">
        <v>44339</v>
      </c>
      <c r="L578">
        <v>37</v>
      </c>
      <c r="M578">
        <v>7924</v>
      </c>
      <c r="N578">
        <v>668.27</v>
      </c>
      <c r="O578">
        <v>502.54</v>
      </c>
      <c r="P578">
        <v>5295371.4800000004</v>
      </c>
      <c r="Q578">
        <v>165.73</v>
      </c>
      <c r="R578">
        <v>5295.3715000000002</v>
      </c>
      <c r="S578">
        <v>3982126.96</v>
      </c>
      <c r="T578">
        <v>3982.127</v>
      </c>
      <c r="U578">
        <v>1313244.52</v>
      </c>
      <c r="V578">
        <v>0.75200143654510909</v>
      </c>
      <c r="W578">
        <v>1313.2445</v>
      </c>
      <c r="X578">
        <v>2021</v>
      </c>
    </row>
    <row r="579" spans="1:24" x14ac:dyDescent="0.3">
      <c r="A579" s="24" t="s">
        <v>788</v>
      </c>
      <c r="B579" s="24" t="s">
        <v>28</v>
      </c>
      <c r="C579" s="24" t="s">
        <v>578</v>
      </c>
      <c r="D579" s="24" t="s">
        <v>42</v>
      </c>
      <c r="E579" s="24" t="s">
        <v>19</v>
      </c>
      <c r="F579" s="24" t="s">
        <v>1117</v>
      </c>
      <c r="G579" s="1">
        <v>44830</v>
      </c>
      <c r="H579">
        <v>9</v>
      </c>
      <c r="I579" t="str">
        <f t="shared" si="9"/>
        <v>setembre</v>
      </c>
      <c r="J579">
        <v>580819976</v>
      </c>
      <c r="K579" s="1">
        <v>44858</v>
      </c>
      <c r="L579">
        <v>28</v>
      </c>
      <c r="M579">
        <v>6393</v>
      </c>
      <c r="N579">
        <v>651.21</v>
      </c>
      <c r="O579">
        <v>524.96</v>
      </c>
      <c r="P579">
        <v>4163185.53</v>
      </c>
      <c r="Q579">
        <v>126.25</v>
      </c>
      <c r="R579">
        <v>4163.1854999999996</v>
      </c>
      <c r="S579">
        <v>3356069.28</v>
      </c>
      <c r="T579">
        <v>3356.0693000000001</v>
      </c>
      <c r="U579">
        <v>807116.25</v>
      </c>
      <c r="V579">
        <v>0.80613012699436426</v>
      </c>
      <c r="W579">
        <v>807.11630000000002</v>
      </c>
      <c r="X579">
        <v>2022</v>
      </c>
    </row>
    <row r="580" spans="1:24" x14ac:dyDescent="0.3">
      <c r="A580" s="24" t="s">
        <v>789</v>
      </c>
      <c r="B580" s="24" t="s">
        <v>28</v>
      </c>
      <c r="C580" s="24" t="s">
        <v>572</v>
      </c>
      <c r="D580" s="24" t="s">
        <v>42</v>
      </c>
      <c r="E580" s="24" t="s">
        <v>19</v>
      </c>
      <c r="F580" s="24" t="s">
        <v>1120</v>
      </c>
      <c r="G580" s="1">
        <v>44647</v>
      </c>
      <c r="H580">
        <v>3</v>
      </c>
      <c r="I580" t="str">
        <f t="shared" si="9"/>
        <v>març</v>
      </c>
      <c r="J580">
        <v>275668275</v>
      </c>
      <c r="K580" s="1">
        <v>44681</v>
      </c>
      <c r="L580">
        <v>34</v>
      </c>
      <c r="M580">
        <v>5223</v>
      </c>
      <c r="N580">
        <v>651.21</v>
      </c>
      <c r="O580">
        <v>524.96</v>
      </c>
      <c r="P580">
        <v>3401269.83</v>
      </c>
      <c r="Q580">
        <v>126.25</v>
      </c>
      <c r="R580">
        <v>3401.2698</v>
      </c>
      <c r="S580">
        <v>2741866.08</v>
      </c>
      <c r="T580">
        <v>2741.8661000000002</v>
      </c>
      <c r="U580">
        <v>659403.75</v>
      </c>
      <c r="V580">
        <v>0.80613012699436437</v>
      </c>
      <c r="W580">
        <v>659.40369999999996</v>
      </c>
      <c r="X580">
        <v>2022</v>
      </c>
    </row>
    <row r="581" spans="1:24" x14ac:dyDescent="0.3">
      <c r="A581" s="24" t="s">
        <v>790</v>
      </c>
      <c r="B581" s="24" t="s">
        <v>24</v>
      </c>
      <c r="C581" s="24" t="s">
        <v>229</v>
      </c>
      <c r="D581" s="24" t="s">
        <v>23</v>
      </c>
      <c r="E581" s="24" t="s">
        <v>15</v>
      </c>
      <c r="F581" s="24" t="s">
        <v>1118</v>
      </c>
      <c r="G581" s="1">
        <v>44560</v>
      </c>
      <c r="H581">
        <v>12</v>
      </c>
      <c r="I581" t="str">
        <f t="shared" si="9"/>
        <v>desembre</v>
      </c>
      <c r="J581">
        <v>861686313</v>
      </c>
      <c r="K581" s="1">
        <v>44560</v>
      </c>
      <c r="L581">
        <v>0</v>
      </c>
      <c r="M581">
        <v>983</v>
      </c>
      <c r="N581">
        <v>205.7</v>
      </c>
      <c r="O581">
        <v>117.11</v>
      </c>
      <c r="P581">
        <v>202203.1</v>
      </c>
      <c r="Q581">
        <v>88.59</v>
      </c>
      <c r="R581">
        <v>202.20310000000001</v>
      </c>
      <c r="S581">
        <v>115119.13</v>
      </c>
      <c r="T581">
        <v>115.1191</v>
      </c>
      <c r="U581">
        <v>87083.97</v>
      </c>
      <c r="V581">
        <v>0.56932425862907154</v>
      </c>
      <c r="W581">
        <v>87.084000000000003</v>
      </c>
      <c r="X581">
        <v>2021</v>
      </c>
    </row>
    <row r="582" spans="1:24" x14ac:dyDescent="0.3">
      <c r="A582" s="24" t="s">
        <v>791</v>
      </c>
      <c r="B582" s="24" t="s">
        <v>24</v>
      </c>
      <c r="C582" s="24" t="s">
        <v>65</v>
      </c>
      <c r="D582" s="24" t="s">
        <v>18</v>
      </c>
      <c r="E582" s="24" t="s">
        <v>15</v>
      </c>
      <c r="F582" s="24" t="s">
        <v>1117</v>
      </c>
      <c r="G582" s="1">
        <v>44477</v>
      </c>
      <c r="H582">
        <v>10</v>
      </c>
      <c r="I582" t="str">
        <f t="shared" si="9"/>
        <v>octubre</v>
      </c>
      <c r="J582">
        <v>324860417</v>
      </c>
      <c r="K582" s="1">
        <v>44518</v>
      </c>
      <c r="L582">
        <v>41</v>
      </c>
      <c r="M582">
        <v>2271</v>
      </c>
      <c r="N582">
        <v>421.89</v>
      </c>
      <c r="O582">
        <v>364.69</v>
      </c>
      <c r="P582">
        <v>958112.19</v>
      </c>
      <c r="Q582">
        <v>57.2</v>
      </c>
      <c r="R582">
        <v>958.11220000000003</v>
      </c>
      <c r="S582">
        <v>828210.99</v>
      </c>
      <c r="T582">
        <v>828.21100000000001</v>
      </c>
      <c r="U582">
        <v>129901.2</v>
      </c>
      <c r="V582">
        <v>0.86441963544999889</v>
      </c>
      <c r="W582">
        <v>129.90119999999999</v>
      </c>
      <c r="X582">
        <v>2021</v>
      </c>
    </row>
    <row r="583" spans="1:24" x14ac:dyDescent="0.3">
      <c r="A583" s="24" t="s">
        <v>792</v>
      </c>
      <c r="B583" s="24" t="s">
        <v>12</v>
      </c>
      <c r="C583" s="24" t="s">
        <v>167</v>
      </c>
      <c r="D583" s="24" t="s">
        <v>14</v>
      </c>
      <c r="E583" s="24" t="s">
        <v>15</v>
      </c>
      <c r="F583" s="24" t="s">
        <v>1117</v>
      </c>
      <c r="G583" s="1">
        <v>43933</v>
      </c>
      <c r="H583">
        <v>4</v>
      </c>
      <c r="I583" t="str">
        <f t="shared" si="9"/>
        <v>abril</v>
      </c>
      <c r="J583">
        <v>321489417</v>
      </c>
      <c r="K583" s="1">
        <v>43934</v>
      </c>
      <c r="L583">
        <v>1</v>
      </c>
      <c r="M583">
        <v>4718</v>
      </c>
      <c r="N583">
        <v>152.58000000000001</v>
      </c>
      <c r="O583">
        <v>97.44</v>
      </c>
      <c r="P583">
        <v>719872.44</v>
      </c>
      <c r="Q583">
        <v>55.14</v>
      </c>
      <c r="R583">
        <v>719.87239999999997</v>
      </c>
      <c r="S583">
        <v>459721.92</v>
      </c>
      <c r="T583">
        <v>459.72190000000001</v>
      </c>
      <c r="U583">
        <v>260150.52</v>
      </c>
      <c r="V583">
        <v>0.63861580810066843</v>
      </c>
      <c r="W583">
        <v>260.15050000000002</v>
      </c>
      <c r="X583">
        <v>2020</v>
      </c>
    </row>
    <row r="584" spans="1:24" x14ac:dyDescent="0.3">
      <c r="A584" s="24" t="s">
        <v>793</v>
      </c>
      <c r="B584" s="24" t="s">
        <v>12</v>
      </c>
      <c r="C584" s="24" t="s">
        <v>673</v>
      </c>
      <c r="D584" s="24" t="s">
        <v>38</v>
      </c>
      <c r="E584" s="24" t="s">
        <v>19</v>
      </c>
      <c r="F584" s="24" t="s">
        <v>1119</v>
      </c>
      <c r="G584" s="1">
        <v>44695</v>
      </c>
      <c r="H584">
        <v>5</v>
      </c>
      <c r="I584" t="str">
        <f t="shared" si="9"/>
        <v>maig</v>
      </c>
      <c r="J584">
        <v>328184640</v>
      </c>
      <c r="K584" s="1">
        <v>44741</v>
      </c>
      <c r="L584">
        <v>46</v>
      </c>
      <c r="M584">
        <v>5983</v>
      </c>
      <c r="N584">
        <v>437.2</v>
      </c>
      <c r="O584">
        <v>263.33</v>
      </c>
      <c r="P584">
        <v>2615767.6</v>
      </c>
      <c r="Q584">
        <v>173.87</v>
      </c>
      <c r="R584">
        <v>2615.7676000000001</v>
      </c>
      <c r="S584">
        <v>1575503.39</v>
      </c>
      <c r="T584">
        <v>1575.5034000000001</v>
      </c>
      <c r="U584">
        <v>1040264.21</v>
      </c>
      <c r="V584">
        <v>0.60231015553522405</v>
      </c>
      <c r="W584">
        <v>1040.2642000000001</v>
      </c>
      <c r="X584">
        <v>2022</v>
      </c>
    </row>
    <row r="585" spans="1:24" x14ac:dyDescent="0.3">
      <c r="A585" s="24" t="s">
        <v>794</v>
      </c>
      <c r="B585" s="24" t="s">
        <v>24</v>
      </c>
      <c r="C585" s="24" t="s">
        <v>371</v>
      </c>
      <c r="D585" s="24" t="s">
        <v>42</v>
      </c>
      <c r="E585" s="24" t="s">
        <v>15</v>
      </c>
      <c r="F585" s="24" t="s">
        <v>1119</v>
      </c>
      <c r="G585" s="1">
        <v>43981</v>
      </c>
      <c r="H585">
        <v>5</v>
      </c>
      <c r="I585" t="str">
        <f t="shared" si="9"/>
        <v>maig</v>
      </c>
      <c r="J585">
        <v>791869914</v>
      </c>
      <c r="K585" s="1">
        <v>44004</v>
      </c>
      <c r="L585">
        <v>23</v>
      </c>
      <c r="M585">
        <v>760</v>
      </c>
      <c r="N585">
        <v>651.21</v>
      </c>
      <c r="O585">
        <v>524.96</v>
      </c>
      <c r="P585">
        <v>494919.6</v>
      </c>
      <c r="Q585">
        <v>126.25</v>
      </c>
      <c r="R585">
        <v>494.9196</v>
      </c>
      <c r="S585">
        <v>398969.59999999998</v>
      </c>
      <c r="T585">
        <v>398.96960000000001</v>
      </c>
      <c r="U585">
        <v>95950</v>
      </c>
      <c r="V585">
        <v>0.80613012699436426</v>
      </c>
      <c r="W585">
        <v>95.95</v>
      </c>
      <c r="X585">
        <v>2020</v>
      </c>
    </row>
    <row r="586" spans="1:24" x14ac:dyDescent="0.3">
      <c r="A586" s="24" t="s">
        <v>795</v>
      </c>
      <c r="B586" s="24" t="s">
        <v>28</v>
      </c>
      <c r="C586" s="24" t="s">
        <v>522</v>
      </c>
      <c r="D586" s="24" t="s">
        <v>18</v>
      </c>
      <c r="E586" s="24" t="s">
        <v>15</v>
      </c>
      <c r="F586" s="24" t="s">
        <v>1117</v>
      </c>
      <c r="G586" s="1">
        <v>43909</v>
      </c>
      <c r="H586">
        <v>3</v>
      </c>
      <c r="I586" t="str">
        <f t="shared" si="9"/>
        <v>març</v>
      </c>
      <c r="J586">
        <v>729468429</v>
      </c>
      <c r="K586" s="1">
        <v>43934</v>
      </c>
      <c r="L586">
        <v>25</v>
      </c>
      <c r="M586">
        <v>4773</v>
      </c>
      <c r="N586">
        <v>421.89</v>
      </c>
      <c r="O586">
        <v>364.69</v>
      </c>
      <c r="P586">
        <v>2013680.97</v>
      </c>
      <c r="Q586">
        <v>57.2</v>
      </c>
      <c r="R586">
        <v>2013.681</v>
      </c>
      <c r="S586">
        <v>1740665.37</v>
      </c>
      <c r="T586">
        <v>1740.6654000000001</v>
      </c>
      <c r="U586">
        <v>273015.59999999998</v>
      </c>
      <c r="V586">
        <v>0.86441963544999878</v>
      </c>
      <c r="W586">
        <v>273.01560000000001</v>
      </c>
      <c r="X586">
        <v>2020</v>
      </c>
    </row>
    <row r="587" spans="1:24" x14ac:dyDescent="0.3">
      <c r="A587" s="24" t="s">
        <v>796</v>
      </c>
      <c r="B587" s="24" t="s">
        <v>60</v>
      </c>
      <c r="C587" s="24" t="s">
        <v>403</v>
      </c>
      <c r="D587" s="24" t="s">
        <v>70</v>
      </c>
      <c r="E587" s="24" t="s">
        <v>15</v>
      </c>
      <c r="F587" s="24" t="s">
        <v>1118</v>
      </c>
      <c r="G587" s="1">
        <v>43895</v>
      </c>
      <c r="H587">
        <v>3</v>
      </c>
      <c r="I587" t="str">
        <f t="shared" si="9"/>
        <v>març</v>
      </c>
      <c r="J587">
        <v>998791825</v>
      </c>
      <c r="K587" s="1">
        <v>43911</v>
      </c>
      <c r="L587">
        <v>16</v>
      </c>
      <c r="M587">
        <v>3551</v>
      </c>
      <c r="N587">
        <v>109.28</v>
      </c>
      <c r="O587">
        <v>35.840000000000003</v>
      </c>
      <c r="P587">
        <v>388053.28</v>
      </c>
      <c r="Q587">
        <v>73.44</v>
      </c>
      <c r="R587">
        <v>388.05329999999998</v>
      </c>
      <c r="S587">
        <v>127267.84</v>
      </c>
      <c r="T587">
        <v>127.26779999999999</v>
      </c>
      <c r="U587">
        <v>260785.44</v>
      </c>
      <c r="V587">
        <v>0.32796486090775989</v>
      </c>
      <c r="W587">
        <v>260.78539999999998</v>
      </c>
      <c r="X587">
        <v>2020</v>
      </c>
    </row>
    <row r="588" spans="1:24" x14ac:dyDescent="0.3">
      <c r="A588" s="24" t="s">
        <v>797</v>
      </c>
      <c r="B588" s="24" t="s">
        <v>24</v>
      </c>
      <c r="C588" s="24" t="s">
        <v>48</v>
      </c>
      <c r="D588" s="24" t="s">
        <v>38</v>
      </c>
      <c r="E588" s="24" t="s">
        <v>19</v>
      </c>
      <c r="F588" s="24" t="s">
        <v>1118</v>
      </c>
      <c r="G588" s="1">
        <v>44226</v>
      </c>
      <c r="H588">
        <v>1</v>
      </c>
      <c r="I588" t="str">
        <f t="shared" si="9"/>
        <v>gener</v>
      </c>
      <c r="J588">
        <v>615925586</v>
      </c>
      <c r="K588" s="1">
        <v>44252</v>
      </c>
      <c r="L588">
        <v>26</v>
      </c>
      <c r="M588">
        <v>4923</v>
      </c>
      <c r="N588">
        <v>437.2</v>
      </c>
      <c r="O588">
        <v>263.33</v>
      </c>
      <c r="P588">
        <v>2152335.6</v>
      </c>
      <c r="Q588">
        <v>173.87</v>
      </c>
      <c r="R588">
        <v>2152.3355999999999</v>
      </c>
      <c r="S588">
        <v>1296373.5900000001</v>
      </c>
      <c r="T588">
        <v>1296.3735999999999</v>
      </c>
      <c r="U588">
        <v>855962.01</v>
      </c>
      <c r="V588">
        <v>0.60231015553522416</v>
      </c>
      <c r="W588">
        <v>855.96199999999999</v>
      </c>
      <c r="X588">
        <v>2021</v>
      </c>
    </row>
    <row r="589" spans="1:24" x14ac:dyDescent="0.3">
      <c r="A589" s="24" t="s">
        <v>798</v>
      </c>
      <c r="B589" s="24" t="s">
        <v>24</v>
      </c>
      <c r="C589" s="24" t="s">
        <v>240</v>
      </c>
      <c r="D589" s="24" t="s">
        <v>26</v>
      </c>
      <c r="E589" s="24" t="s">
        <v>19</v>
      </c>
      <c r="F589" s="24" t="s">
        <v>1119</v>
      </c>
      <c r="G589" s="1">
        <v>43897</v>
      </c>
      <c r="H589">
        <v>3</v>
      </c>
      <c r="I589" t="str">
        <f t="shared" si="9"/>
        <v>març</v>
      </c>
      <c r="J589">
        <v>829356038</v>
      </c>
      <c r="K589" s="1">
        <v>43919</v>
      </c>
      <c r="L589">
        <v>22</v>
      </c>
      <c r="M589">
        <v>3737</v>
      </c>
      <c r="N589">
        <v>9.33</v>
      </c>
      <c r="O589">
        <v>6.92</v>
      </c>
      <c r="P589">
        <v>34866.21</v>
      </c>
      <c r="Q589">
        <v>2.41</v>
      </c>
      <c r="R589">
        <v>34.866199999999999</v>
      </c>
      <c r="S589">
        <v>25860.04</v>
      </c>
      <c r="T589">
        <v>25.86</v>
      </c>
      <c r="U589">
        <v>9006.17</v>
      </c>
      <c r="V589">
        <v>0.74169346195069663</v>
      </c>
      <c r="W589">
        <v>9.0061999999999998</v>
      </c>
      <c r="X589">
        <v>2020</v>
      </c>
    </row>
    <row r="590" spans="1:24" x14ac:dyDescent="0.3">
      <c r="A590" s="24" t="s">
        <v>799</v>
      </c>
      <c r="B590" s="24" t="s">
        <v>24</v>
      </c>
      <c r="C590" s="24" t="s">
        <v>89</v>
      </c>
      <c r="D590" s="24" t="s">
        <v>40</v>
      </c>
      <c r="E590" s="24" t="s">
        <v>15</v>
      </c>
      <c r="F590" s="24" t="s">
        <v>1118</v>
      </c>
      <c r="G590" s="1">
        <v>44660</v>
      </c>
      <c r="H590">
        <v>4</v>
      </c>
      <c r="I590" t="str">
        <f t="shared" si="9"/>
        <v>abril</v>
      </c>
      <c r="J590">
        <v>257882010</v>
      </c>
      <c r="K590" s="1">
        <v>44668</v>
      </c>
      <c r="L590">
        <v>8</v>
      </c>
      <c r="M590">
        <v>1872</v>
      </c>
      <c r="N590">
        <v>81.73</v>
      </c>
      <c r="O590">
        <v>56.67</v>
      </c>
      <c r="P590">
        <v>152998.56</v>
      </c>
      <c r="Q590">
        <v>25.06</v>
      </c>
      <c r="R590">
        <v>152.99860000000001</v>
      </c>
      <c r="S590">
        <v>106086.24</v>
      </c>
      <c r="T590">
        <v>106.08620000000001</v>
      </c>
      <c r="U590">
        <v>46912.32</v>
      </c>
      <c r="V590">
        <v>0.69338064358252782</v>
      </c>
      <c r="W590">
        <v>46.912300000000002</v>
      </c>
      <c r="X590">
        <v>2022</v>
      </c>
    </row>
    <row r="591" spans="1:24" x14ac:dyDescent="0.3">
      <c r="A591" s="24" t="s">
        <v>800</v>
      </c>
      <c r="B591" s="24" t="s">
        <v>24</v>
      </c>
      <c r="C591" s="24" t="s">
        <v>240</v>
      </c>
      <c r="D591" s="24" t="s">
        <v>18</v>
      </c>
      <c r="E591" s="24" t="s">
        <v>15</v>
      </c>
      <c r="F591" s="24" t="s">
        <v>1119</v>
      </c>
      <c r="G591" s="1">
        <v>44238</v>
      </c>
      <c r="H591">
        <v>2</v>
      </c>
      <c r="I591" t="str">
        <f t="shared" si="9"/>
        <v>febrer</v>
      </c>
      <c r="J591">
        <v>740614831</v>
      </c>
      <c r="K591" s="1">
        <v>44242</v>
      </c>
      <c r="L591">
        <v>4</v>
      </c>
      <c r="M591">
        <v>3241</v>
      </c>
      <c r="N591">
        <v>421.89</v>
      </c>
      <c r="O591">
        <v>364.69</v>
      </c>
      <c r="P591">
        <v>1367345.49</v>
      </c>
      <c r="Q591">
        <v>57.2</v>
      </c>
      <c r="R591">
        <v>1367.3454999999999</v>
      </c>
      <c r="S591">
        <v>1181960.29</v>
      </c>
      <c r="T591">
        <v>1181.9603</v>
      </c>
      <c r="U591">
        <v>185385.2</v>
      </c>
      <c r="V591">
        <v>0.86441963544999889</v>
      </c>
      <c r="W591">
        <v>185.3852</v>
      </c>
      <c r="X591">
        <v>2021</v>
      </c>
    </row>
    <row r="592" spans="1:24" x14ac:dyDescent="0.3">
      <c r="A592" s="24" t="s">
        <v>801</v>
      </c>
      <c r="B592" s="24" t="s">
        <v>24</v>
      </c>
      <c r="C592" s="24" t="s">
        <v>93</v>
      </c>
      <c r="D592" s="24" t="s">
        <v>18</v>
      </c>
      <c r="E592" s="24" t="s">
        <v>15</v>
      </c>
      <c r="F592" s="24" t="s">
        <v>1117</v>
      </c>
      <c r="G592" s="1">
        <v>44154</v>
      </c>
      <c r="H592">
        <v>11</v>
      </c>
      <c r="I592" t="str">
        <f t="shared" si="9"/>
        <v>novembre</v>
      </c>
      <c r="J592">
        <v>586978328</v>
      </c>
      <c r="K592" s="1">
        <v>44171</v>
      </c>
      <c r="L592">
        <v>17</v>
      </c>
      <c r="M592">
        <v>8786</v>
      </c>
      <c r="N592">
        <v>421.89</v>
      </c>
      <c r="O592">
        <v>364.69</v>
      </c>
      <c r="P592">
        <v>3706725.54</v>
      </c>
      <c r="Q592">
        <v>57.2</v>
      </c>
      <c r="R592">
        <v>3706.7255</v>
      </c>
      <c r="S592">
        <v>3204166.34</v>
      </c>
      <c r="T592">
        <v>3204.1662999999999</v>
      </c>
      <c r="U592">
        <v>502559.2</v>
      </c>
      <c r="V592">
        <v>0.86441963544999878</v>
      </c>
      <c r="W592">
        <v>502.55919999999998</v>
      </c>
      <c r="X592">
        <v>2020</v>
      </c>
    </row>
    <row r="593" spans="1:24" x14ac:dyDescent="0.3">
      <c r="A593" s="24" t="s">
        <v>802</v>
      </c>
      <c r="B593" s="24" t="s">
        <v>60</v>
      </c>
      <c r="C593" s="24" t="s">
        <v>246</v>
      </c>
      <c r="D593" s="24" t="s">
        <v>80</v>
      </c>
      <c r="E593" s="24" t="s">
        <v>15</v>
      </c>
      <c r="F593" s="24" t="s">
        <v>1120</v>
      </c>
      <c r="G593" s="1">
        <v>43991</v>
      </c>
      <c r="H593">
        <v>6</v>
      </c>
      <c r="I593" t="str">
        <f t="shared" si="9"/>
        <v>juny</v>
      </c>
      <c r="J593">
        <v>426708829</v>
      </c>
      <c r="K593" s="1">
        <v>44007</v>
      </c>
      <c r="L593">
        <v>16</v>
      </c>
      <c r="M593">
        <v>1480</v>
      </c>
      <c r="N593">
        <v>668.27</v>
      </c>
      <c r="O593">
        <v>502.54</v>
      </c>
      <c r="P593">
        <v>989039.6</v>
      </c>
      <c r="Q593">
        <v>165.73</v>
      </c>
      <c r="R593">
        <v>989.03959999999995</v>
      </c>
      <c r="S593">
        <v>743759.2</v>
      </c>
      <c r="T593">
        <v>743.75919999999996</v>
      </c>
      <c r="U593">
        <v>245280.4</v>
      </c>
      <c r="V593">
        <v>0.75200143654510909</v>
      </c>
      <c r="W593">
        <v>245.28039999999999</v>
      </c>
      <c r="X593">
        <v>2020</v>
      </c>
    </row>
    <row r="594" spans="1:24" x14ac:dyDescent="0.3">
      <c r="A594" s="24" t="s">
        <v>803</v>
      </c>
      <c r="B594" s="24" t="s">
        <v>24</v>
      </c>
      <c r="C594" s="24" t="s">
        <v>371</v>
      </c>
      <c r="D594" s="24" t="s">
        <v>42</v>
      </c>
      <c r="E594" s="24" t="s">
        <v>15</v>
      </c>
      <c r="F594" s="24" t="s">
        <v>1119</v>
      </c>
      <c r="G594" s="1">
        <v>44001</v>
      </c>
      <c r="H594">
        <v>6</v>
      </c>
      <c r="I594" t="str">
        <f t="shared" si="9"/>
        <v>juny</v>
      </c>
      <c r="J594">
        <v>959855163</v>
      </c>
      <c r="K594" s="1">
        <v>44010</v>
      </c>
      <c r="L594">
        <v>9</v>
      </c>
      <c r="M594">
        <v>1328</v>
      </c>
      <c r="N594">
        <v>651.21</v>
      </c>
      <c r="O594">
        <v>524.96</v>
      </c>
      <c r="P594">
        <v>864806.88</v>
      </c>
      <c r="Q594">
        <v>126.25</v>
      </c>
      <c r="R594">
        <v>864.80690000000004</v>
      </c>
      <c r="S594">
        <v>697146.88</v>
      </c>
      <c r="T594">
        <v>697.14689999999996</v>
      </c>
      <c r="U594">
        <v>167660</v>
      </c>
      <c r="V594">
        <v>0.80613012699436437</v>
      </c>
      <c r="W594">
        <v>167.66</v>
      </c>
      <c r="X594">
        <v>2020</v>
      </c>
    </row>
    <row r="595" spans="1:24" x14ac:dyDescent="0.3">
      <c r="A595" s="24" t="s">
        <v>804</v>
      </c>
      <c r="B595" s="24" t="s">
        <v>12</v>
      </c>
      <c r="C595" s="24" t="s">
        <v>161</v>
      </c>
      <c r="D595" s="24" t="s">
        <v>80</v>
      </c>
      <c r="E595" s="24" t="s">
        <v>19</v>
      </c>
      <c r="F595" s="24" t="s">
        <v>1117</v>
      </c>
      <c r="G595" s="1">
        <v>44710</v>
      </c>
      <c r="H595">
        <v>5</v>
      </c>
      <c r="I595" t="str">
        <f t="shared" si="9"/>
        <v>maig</v>
      </c>
      <c r="J595">
        <v>958153140</v>
      </c>
      <c r="K595" s="1">
        <v>44713</v>
      </c>
      <c r="L595">
        <v>3</v>
      </c>
      <c r="M595">
        <v>7661</v>
      </c>
      <c r="N595">
        <v>668.27</v>
      </c>
      <c r="O595">
        <v>502.54</v>
      </c>
      <c r="P595">
        <v>5119616.47</v>
      </c>
      <c r="Q595">
        <v>165.73</v>
      </c>
      <c r="R595">
        <v>5119.6165000000001</v>
      </c>
      <c r="S595">
        <v>3849958.94</v>
      </c>
      <c r="T595">
        <v>3849.9589000000001</v>
      </c>
      <c r="U595">
        <v>1269657.53</v>
      </c>
      <c r="V595">
        <v>0.75200143654510898</v>
      </c>
      <c r="W595">
        <v>1269.6575</v>
      </c>
      <c r="X595">
        <v>2022</v>
      </c>
    </row>
    <row r="596" spans="1:24" x14ac:dyDescent="0.3">
      <c r="A596" s="24" t="s">
        <v>805</v>
      </c>
      <c r="B596" s="24" t="s">
        <v>24</v>
      </c>
      <c r="C596" s="24" t="s">
        <v>99</v>
      </c>
      <c r="D596" s="24" t="s">
        <v>38</v>
      </c>
      <c r="E596" s="24" t="s">
        <v>15</v>
      </c>
      <c r="F596" s="24" t="s">
        <v>1117</v>
      </c>
      <c r="G596" s="1">
        <v>44558</v>
      </c>
      <c r="H596">
        <v>12</v>
      </c>
      <c r="I596" t="str">
        <f t="shared" si="9"/>
        <v>desembre</v>
      </c>
      <c r="J596">
        <v>824964940</v>
      </c>
      <c r="K596" s="1">
        <v>44597</v>
      </c>
      <c r="L596">
        <v>39</v>
      </c>
      <c r="M596">
        <v>4313</v>
      </c>
      <c r="N596">
        <v>437.2</v>
      </c>
      <c r="O596">
        <v>263.33</v>
      </c>
      <c r="P596">
        <v>1885643.6</v>
      </c>
      <c r="Q596">
        <v>173.87</v>
      </c>
      <c r="R596">
        <v>1885.6436000000001</v>
      </c>
      <c r="S596">
        <v>1135742.29</v>
      </c>
      <c r="T596">
        <v>1135.7422999999999</v>
      </c>
      <c r="U596">
        <v>749901.31</v>
      </c>
      <c r="V596">
        <v>0.60231015553522427</v>
      </c>
      <c r="W596">
        <v>749.90129999999999</v>
      </c>
      <c r="X596">
        <v>2021</v>
      </c>
    </row>
    <row r="597" spans="1:24" x14ac:dyDescent="0.3">
      <c r="A597" s="24" t="s">
        <v>806</v>
      </c>
      <c r="B597" s="24" t="s">
        <v>12</v>
      </c>
      <c r="C597" s="24" t="s">
        <v>231</v>
      </c>
      <c r="D597" s="24" t="s">
        <v>38</v>
      </c>
      <c r="E597" s="24" t="s">
        <v>19</v>
      </c>
      <c r="F597" s="24" t="s">
        <v>1118</v>
      </c>
      <c r="G597" s="1">
        <v>43920</v>
      </c>
      <c r="H597">
        <v>3</v>
      </c>
      <c r="I597" t="str">
        <f t="shared" si="9"/>
        <v>març</v>
      </c>
      <c r="J597">
        <v>388512885</v>
      </c>
      <c r="K597" s="1">
        <v>43954</v>
      </c>
      <c r="L597">
        <v>34</v>
      </c>
      <c r="M597">
        <v>8451</v>
      </c>
      <c r="N597">
        <v>437.2</v>
      </c>
      <c r="O597">
        <v>263.33</v>
      </c>
      <c r="P597">
        <v>3694777.2</v>
      </c>
      <c r="Q597">
        <v>173.87</v>
      </c>
      <c r="R597">
        <v>3694.7772</v>
      </c>
      <c r="S597">
        <v>2225401.83</v>
      </c>
      <c r="T597">
        <v>2225.4018000000001</v>
      </c>
      <c r="U597">
        <v>1469375.37</v>
      </c>
      <c r="V597">
        <v>0.60231015553522427</v>
      </c>
      <c r="W597">
        <v>1469.3753999999999</v>
      </c>
      <c r="X597">
        <v>2020</v>
      </c>
    </row>
    <row r="598" spans="1:24" x14ac:dyDescent="0.3">
      <c r="A598" s="24" t="s">
        <v>807</v>
      </c>
      <c r="B598" s="24" t="s">
        <v>12</v>
      </c>
      <c r="C598" s="24" t="s">
        <v>165</v>
      </c>
      <c r="D598" s="24" t="s">
        <v>42</v>
      </c>
      <c r="E598" s="24" t="s">
        <v>15</v>
      </c>
      <c r="F598" s="24" t="s">
        <v>1117</v>
      </c>
      <c r="G598" s="1">
        <v>44826</v>
      </c>
      <c r="H598">
        <v>9</v>
      </c>
      <c r="I598" t="str">
        <f t="shared" si="9"/>
        <v>setembre</v>
      </c>
      <c r="J598">
        <v>250408303</v>
      </c>
      <c r="K598" s="1">
        <v>44841</v>
      </c>
      <c r="L598">
        <v>15</v>
      </c>
      <c r="M598">
        <v>236</v>
      </c>
      <c r="N598">
        <v>651.21</v>
      </c>
      <c r="O598">
        <v>524.96</v>
      </c>
      <c r="P598">
        <v>153685.56</v>
      </c>
      <c r="Q598">
        <v>126.25</v>
      </c>
      <c r="R598">
        <v>153.68559999999999</v>
      </c>
      <c r="S598">
        <v>123890.56</v>
      </c>
      <c r="T598">
        <v>123.89060000000001</v>
      </c>
      <c r="U598">
        <v>29795</v>
      </c>
      <c r="V598">
        <v>0.80613012699436437</v>
      </c>
      <c r="W598">
        <v>29.795000000000002</v>
      </c>
      <c r="X598">
        <v>2022</v>
      </c>
    </row>
    <row r="599" spans="1:24" x14ac:dyDescent="0.3">
      <c r="A599" s="24" t="s">
        <v>808</v>
      </c>
      <c r="B599" s="24" t="s">
        <v>24</v>
      </c>
      <c r="C599" s="24" t="s">
        <v>93</v>
      </c>
      <c r="D599" s="24" t="s">
        <v>14</v>
      </c>
      <c r="E599" s="24" t="s">
        <v>15</v>
      </c>
      <c r="F599" s="24" t="s">
        <v>1117</v>
      </c>
      <c r="G599" s="1">
        <v>44752</v>
      </c>
      <c r="H599">
        <v>7</v>
      </c>
      <c r="I599" t="str">
        <f t="shared" si="9"/>
        <v>juliol</v>
      </c>
      <c r="J599">
        <v>182575023</v>
      </c>
      <c r="K599" s="1">
        <v>44797</v>
      </c>
      <c r="L599">
        <v>45</v>
      </c>
      <c r="M599">
        <v>6861</v>
      </c>
      <c r="N599">
        <v>152.58000000000001</v>
      </c>
      <c r="O599">
        <v>97.44</v>
      </c>
      <c r="P599">
        <v>1046851.38</v>
      </c>
      <c r="Q599">
        <v>55.14</v>
      </c>
      <c r="R599">
        <v>1046.8514</v>
      </c>
      <c r="S599">
        <v>668535.84</v>
      </c>
      <c r="T599">
        <v>668.53579999999999</v>
      </c>
      <c r="U599">
        <v>378315.54</v>
      </c>
      <c r="V599">
        <v>0.63861580810066843</v>
      </c>
      <c r="W599">
        <v>378.31549999999999</v>
      </c>
      <c r="X599">
        <v>2022</v>
      </c>
    </row>
    <row r="600" spans="1:24" x14ac:dyDescent="0.3">
      <c r="A600" s="24" t="s">
        <v>809</v>
      </c>
      <c r="B600" s="24" t="s">
        <v>12</v>
      </c>
      <c r="C600" s="24" t="s">
        <v>128</v>
      </c>
      <c r="D600" s="24" t="s">
        <v>70</v>
      </c>
      <c r="E600" s="24" t="s">
        <v>15</v>
      </c>
      <c r="F600" s="24" t="s">
        <v>1117</v>
      </c>
      <c r="G600" s="1">
        <v>44457</v>
      </c>
      <c r="H600">
        <v>9</v>
      </c>
      <c r="I600" t="str">
        <f t="shared" si="9"/>
        <v>setembre</v>
      </c>
      <c r="J600">
        <v>477249372</v>
      </c>
      <c r="K600" s="1">
        <v>44506</v>
      </c>
      <c r="L600">
        <v>49</v>
      </c>
      <c r="M600">
        <v>7549</v>
      </c>
      <c r="N600">
        <v>109.28</v>
      </c>
      <c r="O600">
        <v>35.840000000000003</v>
      </c>
      <c r="P600">
        <v>824954.72</v>
      </c>
      <c r="Q600">
        <v>73.44</v>
      </c>
      <c r="R600">
        <v>824.9547</v>
      </c>
      <c r="S600">
        <v>270556.15999999997</v>
      </c>
      <c r="T600">
        <v>270.55619999999999</v>
      </c>
      <c r="U600">
        <v>554398.56000000006</v>
      </c>
      <c r="V600">
        <v>0.32796486090775995</v>
      </c>
      <c r="W600">
        <v>554.39859999999999</v>
      </c>
      <c r="X600">
        <v>2021</v>
      </c>
    </row>
    <row r="601" spans="1:24" x14ac:dyDescent="0.3">
      <c r="A601" s="24" t="s">
        <v>810</v>
      </c>
      <c r="B601" s="24" t="s">
        <v>24</v>
      </c>
      <c r="C601" s="24" t="s">
        <v>233</v>
      </c>
      <c r="D601" s="24" t="s">
        <v>23</v>
      </c>
      <c r="E601" s="24" t="s">
        <v>15</v>
      </c>
      <c r="F601" s="24" t="s">
        <v>1118</v>
      </c>
      <c r="G601" s="1">
        <v>44322</v>
      </c>
      <c r="H601">
        <v>5</v>
      </c>
      <c r="I601" t="str">
        <f t="shared" si="9"/>
        <v>maig</v>
      </c>
      <c r="J601">
        <v>596980178</v>
      </c>
      <c r="K601" s="1">
        <v>44364</v>
      </c>
      <c r="L601">
        <v>42</v>
      </c>
      <c r="M601">
        <v>8556</v>
      </c>
      <c r="N601">
        <v>205.7</v>
      </c>
      <c r="O601">
        <v>117.11</v>
      </c>
      <c r="P601">
        <v>1759969.2</v>
      </c>
      <c r="Q601">
        <v>88.59</v>
      </c>
      <c r="R601">
        <v>1759.9692</v>
      </c>
      <c r="S601">
        <v>1001993.16</v>
      </c>
      <c r="T601">
        <v>1001.9932</v>
      </c>
      <c r="U601">
        <v>757976.04</v>
      </c>
      <c r="V601">
        <v>0.56932425862907143</v>
      </c>
      <c r="W601">
        <v>757.976</v>
      </c>
      <c r="X601">
        <v>2021</v>
      </c>
    </row>
    <row r="602" spans="1:24" x14ac:dyDescent="0.3">
      <c r="A602" s="24" t="s">
        <v>811</v>
      </c>
      <c r="B602" s="24" t="s">
        <v>24</v>
      </c>
      <c r="C602" s="24" t="s">
        <v>397</v>
      </c>
      <c r="D602" s="24" t="s">
        <v>38</v>
      </c>
      <c r="E602" s="24" t="s">
        <v>19</v>
      </c>
      <c r="F602" s="24" t="s">
        <v>1120</v>
      </c>
      <c r="G602" s="1">
        <v>44183</v>
      </c>
      <c r="H602">
        <v>12</v>
      </c>
      <c r="I602" t="str">
        <f t="shared" si="9"/>
        <v>desembre</v>
      </c>
      <c r="J602">
        <v>313368976</v>
      </c>
      <c r="K602" s="1">
        <v>44229</v>
      </c>
      <c r="L602">
        <v>46</v>
      </c>
      <c r="M602">
        <v>1698</v>
      </c>
      <c r="N602">
        <v>437.2</v>
      </c>
      <c r="O602">
        <v>263.33</v>
      </c>
      <c r="P602">
        <v>742365.6</v>
      </c>
      <c r="Q602">
        <v>173.87</v>
      </c>
      <c r="R602">
        <v>742.36559999999997</v>
      </c>
      <c r="S602">
        <v>447134.34</v>
      </c>
      <c r="T602">
        <v>447.1343</v>
      </c>
      <c r="U602">
        <v>295231.26</v>
      </c>
      <c r="V602">
        <v>0.60231015553522416</v>
      </c>
      <c r="W602">
        <v>295.23129999999998</v>
      </c>
      <c r="X602">
        <v>2020</v>
      </c>
    </row>
    <row r="603" spans="1:24" x14ac:dyDescent="0.3">
      <c r="A603" s="24" t="s">
        <v>812</v>
      </c>
      <c r="B603" s="24" t="s">
        <v>24</v>
      </c>
      <c r="C603" s="24" t="s">
        <v>479</v>
      </c>
      <c r="D603" s="24" t="s">
        <v>14</v>
      </c>
      <c r="E603" s="24" t="s">
        <v>15</v>
      </c>
      <c r="F603" s="24" t="s">
        <v>1120</v>
      </c>
      <c r="G603" s="1">
        <v>44633</v>
      </c>
      <c r="H603">
        <v>3</v>
      </c>
      <c r="I603" t="str">
        <f t="shared" si="9"/>
        <v>març</v>
      </c>
      <c r="J603">
        <v>536687123</v>
      </c>
      <c r="K603" s="1">
        <v>44635</v>
      </c>
      <c r="L603">
        <v>2</v>
      </c>
      <c r="M603">
        <v>6501</v>
      </c>
      <c r="N603">
        <v>152.58000000000001</v>
      </c>
      <c r="O603">
        <v>97.44</v>
      </c>
      <c r="P603">
        <v>991922.58</v>
      </c>
      <c r="Q603">
        <v>55.14</v>
      </c>
      <c r="R603">
        <v>991.92259999999999</v>
      </c>
      <c r="S603">
        <v>633457.43999999994</v>
      </c>
      <c r="T603">
        <v>633.45740000000001</v>
      </c>
      <c r="U603">
        <v>358465.14</v>
      </c>
      <c r="V603">
        <v>0.63861580810066843</v>
      </c>
      <c r="W603">
        <v>358.46510000000001</v>
      </c>
      <c r="X603">
        <v>2022</v>
      </c>
    </row>
    <row r="604" spans="1:24" x14ac:dyDescent="0.3">
      <c r="A604" s="24" t="s">
        <v>813</v>
      </c>
      <c r="B604" s="24" t="s">
        <v>28</v>
      </c>
      <c r="C604" s="24" t="s">
        <v>214</v>
      </c>
      <c r="D604" s="24" t="s">
        <v>26</v>
      </c>
      <c r="E604" s="24" t="s">
        <v>19</v>
      </c>
      <c r="F604" s="24" t="s">
        <v>1120</v>
      </c>
      <c r="G604" s="1">
        <v>44063</v>
      </c>
      <c r="H604">
        <v>8</v>
      </c>
      <c r="I604" t="str">
        <f t="shared" si="9"/>
        <v>agost</v>
      </c>
      <c r="J604">
        <v>938382041</v>
      </c>
      <c r="K604" s="1">
        <v>44103</v>
      </c>
      <c r="L604">
        <v>40</v>
      </c>
      <c r="M604">
        <v>6954</v>
      </c>
      <c r="N604">
        <v>9.33</v>
      </c>
      <c r="O604">
        <v>6.92</v>
      </c>
      <c r="P604">
        <v>64880.82</v>
      </c>
      <c r="Q604">
        <v>2.41</v>
      </c>
      <c r="R604">
        <v>64.880799999999994</v>
      </c>
      <c r="S604">
        <v>48121.68</v>
      </c>
      <c r="T604">
        <v>48.121699999999997</v>
      </c>
      <c r="U604">
        <v>16759.14</v>
      </c>
      <c r="V604">
        <v>0.74169346195069663</v>
      </c>
      <c r="W604">
        <v>16.7591</v>
      </c>
      <c r="X604">
        <v>2020</v>
      </c>
    </row>
    <row r="605" spans="1:24" x14ac:dyDescent="0.3">
      <c r="A605" s="24" t="s">
        <v>814</v>
      </c>
      <c r="B605" s="24" t="s">
        <v>24</v>
      </c>
      <c r="C605" s="24" t="s">
        <v>291</v>
      </c>
      <c r="D605" s="24" t="s">
        <v>80</v>
      </c>
      <c r="E605" s="24" t="s">
        <v>15</v>
      </c>
      <c r="F605" s="24" t="s">
        <v>1119</v>
      </c>
      <c r="G605" s="1">
        <v>44632</v>
      </c>
      <c r="H605">
        <v>3</v>
      </c>
      <c r="I605" t="str">
        <f t="shared" si="9"/>
        <v>març</v>
      </c>
      <c r="J605">
        <v>882565057</v>
      </c>
      <c r="K605" s="1">
        <v>44670</v>
      </c>
      <c r="L605">
        <v>38</v>
      </c>
      <c r="M605">
        <v>9468</v>
      </c>
      <c r="N605">
        <v>668.27</v>
      </c>
      <c r="O605">
        <v>502.54</v>
      </c>
      <c r="P605">
        <v>6327180.3600000003</v>
      </c>
      <c r="Q605">
        <v>165.73</v>
      </c>
      <c r="R605">
        <v>6327.1804000000002</v>
      </c>
      <c r="S605">
        <v>4758048.72</v>
      </c>
      <c r="T605">
        <v>4758.0487000000003</v>
      </c>
      <c r="U605">
        <v>1569131.64</v>
      </c>
      <c r="V605">
        <v>0.75200143654510909</v>
      </c>
      <c r="W605">
        <v>1569.1315999999999</v>
      </c>
      <c r="X605">
        <v>2022</v>
      </c>
    </row>
    <row r="606" spans="1:24" x14ac:dyDescent="0.3">
      <c r="A606" s="24" t="s">
        <v>815</v>
      </c>
      <c r="B606" s="24" t="s">
        <v>12</v>
      </c>
      <c r="C606" s="24" t="s">
        <v>354</v>
      </c>
      <c r="D606" s="24" t="s">
        <v>23</v>
      </c>
      <c r="E606" s="24" t="s">
        <v>19</v>
      </c>
      <c r="F606" s="24" t="s">
        <v>1118</v>
      </c>
      <c r="G606" s="1">
        <v>43948</v>
      </c>
      <c r="H606">
        <v>4</v>
      </c>
      <c r="I606" t="str">
        <f t="shared" si="9"/>
        <v>abril</v>
      </c>
      <c r="J606">
        <v>703659999</v>
      </c>
      <c r="K606" s="1">
        <v>43965</v>
      </c>
      <c r="L606">
        <v>17</v>
      </c>
      <c r="M606">
        <v>7485</v>
      </c>
      <c r="N606">
        <v>205.7</v>
      </c>
      <c r="O606">
        <v>117.11</v>
      </c>
      <c r="P606">
        <v>1539664.5</v>
      </c>
      <c r="Q606">
        <v>88.59</v>
      </c>
      <c r="R606">
        <v>1539.6645000000001</v>
      </c>
      <c r="S606">
        <v>876568.35</v>
      </c>
      <c r="T606">
        <v>876.5684</v>
      </c>
      <c r="U606">
        <v>663096.15</v>
      </c>
      <c r="V606">
        <v>0.56932425862907143</v>
      </c>
      <c r="W606">
        <v>663.09619999999995</v>
      </c>
      <c r="X606">
        <v>2020</v>
      </c>
    </row>
    <row r="607" spans="1:24" x14ac:dyDescent="0.3">
      <c r="A607" s="24" t="s">
        <v>816</v>
      </c>
      <c r="B607" s="24" t="s">
        <v>21</v>
      </c>
      <c r="C607" s="24" t="s">
        <v>106</v>
      </c>
      <c r="D607" s="24" t="s">
        <v>40</v>
      </c>
      <c r="E607" s="24" t="s">
        <v>19</v>
      </c>
      <c r="F607" s="24" t="s">
        <v>1117</v>
      </c>
      <c r="G607" s="1">
        <v>43945</v>
      </c>
      <c r="H607">
        <v>4</v>
      </c>
      <c r="I607" t="str">
        <f t="shared" si="9"/>
        <v>abril</v>
      </c>
      <c r="J607">
        <v>356403195</v>
      </c>
      <c r="K607" s="1">
        <v>43954</v>
      </c>
      <c r="L607">
        <v>9</v>
      </c>
      <c r="M607">
        <v>6480</v>
      </c>
      <c r="N607">
        <v>81.73</v>
      </c>
      <c r="O607">
        <v>56.67</v>
      </c>
      <c r="P607">
        <v>529610.4</v>
      </c>
      <c r="Q607">
        <v>25.06</v>
      </c>
      <c r="R607">
        <v>529.61040000000003</v>
      </c>
      <c r="S607">
        <v>367221.6</v>
      </c>
      <c r="T607">
        <v>367.22160000000002</v>
      </c>
      <c r="U607">
        <v>162388.79999999999</v>
      </c>
      <c r="V607">
        <v>0.69338064358252782</v>
      </c>
      <c r="W607">
        <v>162.3888</v>
      </c>
      <c r="X607">
        <v>2020</v>
      </c>
    </row>
    <row r="608" spans="1:24" x14ac:dyDescent="0.3">
      <c r="A608" s="24" t="s">
        <v>817</v>
      </c>
      <c r="B608" s="24" t="s">
        <v>12</v>
      </c>
      <c r="C608" s="24" t="s">
        <v>261</v>
      </c>
      <c r="D608" s="24" t="s">
        <v>23</v>
      </c>
      <c r="E608" s="24" t="s">
        <v>15</v>
      </c>
      <c r="F608" s="24" t="s">
        <v>1117</v>
      </c>
      <c r="G608" s="1">
        <v>44089</v>
      </c>
      <c r="H608">
        <v>9</v>
      </c>
      <c r="I608" t="str">
        <f t="shared" si="9"/>
        <v>setembre</v>
      </c>
      <c r="J608">
        <v>765843474</v>
      </c>
      <c r="K608" s="1">
        <v>44125</v>
      </c>
      <c r="L608">
        <v>36</v>
      </c>
      <c r="M608">
        <v>8958</v>
      </c>
      <c r="N608">
        <v>205.7</v>
      </c>
      <c r="O608">
        <v>117.11</v>
      </c>
      <c r="P608">
        <v>1842660.6</v>
      </c>
      <c r="Q608">
        <v>88.59</v>
      </c>
      <c r="R608">
        <v>1842.6605999999999</v>
      </c>
      <c r="S608">
        <v>1049071.3799999999</v>
      </c>
      <c r="T608">
        <v>1049.0714</v>
      </c>
      <c r="U608">
        <v>793589.22</v>
      </c>
      <c r="V608">
        <v>0.56932425862907143</v>
      </c>
      <c r="W608">
        <v>793.58920000000001</v>
      </c>
      <c r="X608">
        <v>2020</v>
      </c>
    </row>
    <row r="609" spans="1:24" x14ac:dyDescent="0.3">
      <c r="A609" s="24" t="s">
        <v>818</v>
      </c>
      <c r="B609" s="24" t="s">
        <v>24</v>
      </c>
      <c r="C609" s="24" t="s">
        <v>765</v>
      </c>
      <c r="D609" s="24" t="s">
        <v>18</v>
      </c>
      <c r="E609" s="24" t="s">
        <v>19</v>
      </c>
      <c r="F609" s="24" t="s">
        <v>1117</v>
      </c>
      <c r="G609" s="1">
        <v>43997</v>
      </c>
      <c r="H609">
        <v>6</v>
      </c>
      <c r="I609" t="str">
        <f t="shared" si="9"/>
        <v>juny</v>
      </c>
      <c r="J609">
        <v>677342164</v>
      </c>
      <c r="K609" s="1">
        <v>44027</v>
      </c>
      <c r="L609">
        <v>30</v>
      </c>
      <c r="M609">
        <v>9453</v>
      </c>
      <c r="N609">
        <v>421.89</v>
      </c>
      <c r="O609">
        <v>364.69</v>
      </c>
      <c r="P609">
        <v>3988126.17</v>
      </c>
      <c r="Q609">
        <v>57.2</v>
      </c>
      <c r="R609">
        <v>3988.1262000000002</v>
      </c>
      <c r="S609">
        <v>3447414.57</v>
      </c>
      <c r="T609">
        <v>3447.4146000000001</v>
      </c>
      <c r="U609">
        <v>540711.6</v>
      </c>
      <c r="V609">
        <v>0.86441963544999878</v>
      </c>
      <c r="W609">
        <v>540.71159999999998</v>
      </c>
      <c r="X609">
        <v>2020</v>
      </c>
    </row>
    <row r="610" spans="1:24" x14ac:dyDescent="0.3">
      <c r="A610" s="24" t="s">
        <v>819</v>
      </c>
      <c r="B610" s="24" t="s">
        <v>21</v>
      </c>
      <c r="C610" s="24" t="s">
        <v>357</v>
      </c>
      <c r="D610" s="24" t="s">
        <v>80</v>
      </c>
      <c r="E610" s="24" t="s">
        <v>15</v>
      </c>
      <c r="F610" s="24" t="s">
        <v>1120</v>
      </c>
      <c r="G610" s="1">
        <v>43951</v>
      </c>
      <c r="H610">
        <v>4</v>
      </c>
      <c r="I610" t="str">
        <f t="shared" si="9"/>
        <v>abril</v>
      </c>
      <c r="J610">
        <v>706573092</v>
      </c>
      <c r="K610" s="1">
        <v>43966</v>
      </c>
      <c r="L610">
        <v>15</v>
      </c>
      <c r="M610">
        <v>9535</v>
      </c>
      <c r="N610">
        <v>668.27</v>
      </c>
      <c r="O610">
        <v>502.54</v>
      </c>
      <c r="P610">
        <v>6371954.4500000002</v>
      </c>
      <c r="Q610">
        <v>165.73</v>
      </c>
      <c r="R610">
        <v>6371.9544999999998</v>
      </c>
      <c r="S610">
        <v>4791718.9000000004</v>
      </c>
      <c r="T610">
        <v>4791.7188999999998</v>
      </c>
      <c r="U610">
        <v>1580235.55</v>
      </c>
      <c r="V610">
        <v>0.75200143654510909</v>
      </c>
      <c r="W610">
        <v>1580.2355</v>
      </c>
      <c r="X610">
        <v>2020</v>
      </c>
    </row>
    <row r="611" spans="1:24" x14ac:dyDescent="0.3">
      <c r="A611" s="24" t="s">
        <v>820</v>
      </c>
      <c r="B611" s="24" t="s">
        <v>60</v>
      </c>
      <c r="C611" s="24" t="s">
        <v>67</v>
      </c>
      <c r="D611" s="24" t="s">
        <v>23</v>
      </c>
      <c r="E611" s="24" t="s">
        <v>15</v>
      </c>
      <c r="F611" s="24" t="s">
        <v>1117</v>
      </c>
      <c r="G611" s="1">
        <v>44383</v>
      </c>
      <c r="H611">
        <v>7</v>
      </c>
      <c r="I611" t="str">
        <f t="shared" si="9"/>
        <v>juliol</v>
      </c>
      <c r="J611">
        <v>189522588</v>
      </c>
      <c r="K611" s="1">
        <v>44409</v>
      </c>
      <c r="L611">
        <v>26</v>
      </c>
      <c r="M611">
        <v>2800</v>
      </c>
      <c r="N611">
        <v>205.7</v>
      </c>
      <c r="O611">
        <v>117.11</v>
      </c>
      <c r="P611">
        <v>575960</v>
      </c>
      <c r="Q611">
        <v>88.59</v>
      </c>
      <c r="R611">
        <v>575.96</v>
      </c>
      <c r="S611">
        <v>327908</v>
      </c>
      <c r="T611">
        <v>327.90800000000002</v>
      </c>
      <c r="U611">
        <v>248052</v>
      </c>
      <c r="V611">
        <v>0.56932425862907143</v>
      </c>
      <c r="W611">
        <v>248.05199999999999</v>
      </c>
      <c r="X611">
        <v>2021</v>
      </c>
    </row>
    <row r="612" spans="1:24" x14ac:dyDescent="0.3">
      <c r="A612" s="24" t="s">
        <v>821</v>
      </c>
      <c r="B612" s="24" t="s">
        <v>24</v>
      </c>
      <c r="C612" s="24" t="s">
        <v>304</v>
      </c>
      <c r="D612" s="24" t="s">
        <v>14</v>
      </c>
      <c r="E612" s="24" t="s">
        <v>19</v>
      </c>
      <c r="F612" s="24" t="s">
        <v>1120</v>
      </c>
      <c r="G612" s="1">
        <v>43916</v>
      </c>
      <c r="H612">
        <v>3</v>
      </c>
      <c r="I612" t="str">
        <f t="shared" si="9"/>
        <v>març</v>
      </c>
      <c r="J612">
        <v>162085092</v>
      </c>
      <c r="K612" s="1">
        <v>43953</v>
      </c>
      <c r="L612">
        <v>37</v>
      </c>
      <c r="M612">
        <v>3435</v>
      </c>
      <c r="N612">
        <v>152.58000000000001</v>
      </c>
      <c r="O612">
        <v>97.44</v>
      </c>
      <c r="P612">
        <v>524112.3</v>
      </c>
      <c r="Q612">
        <v>55.14</v>
      </c>
      <c r="R612">
        <v>524.1123</v>
      </c>
      <c r="S612">
        <v>334706.40000000002</v>
      </c>
      <c r="T612">
        <v>334.70639999999997</v>
      </c>
      <c r="U612">
        <v>189405.9</v>
      </c>
      <c r="V612">
        <v>0.63861580810066843</v>
      </c>
      <c r="W612">
        <v>189.4059</v>
      </c>
      <c r="X612">
        <v>2020</v>
      </c>
    </row>
    <row r="613" spans="1:24" x14ac:dyDescent="0.3">
      <c r="A613" s="24" t="s">
        <v>822</v>
      </c>
      <c r="B613" s="24" t="s">
        <v>12</v>
      </c>
      <c r="C613" s="24" t="s">
        <v>323</v>
      </c>
      <c r="D613" s="24" t="s">
        <v>23</v>
      </c>
      <c r="E613" s="24" t="s">
        <v>19</v>
      </c>
      <c r="F613" s="24" t="s">
        <v>1117</v>
      </c>
      <c r="G613" s="1">
        <v>44092</v>
      </c>
      <c r="H613">
        <v>9</v>
      </c>
      <c r="I613" t="str">
        <f t="shared" si="9"/>
        <v>setembre</v>
      </c>
      <c r="J613">
        <v>575233256</v>
      </c>
      <c r="K613" s="1">
        <v>44140</v>
      </c>
      <c r="L613">
        <v>48</v>
      </c>
      <c r="M613">
        <v>3158</v>
      </c>
      <c r="N613">
        <v>205.7</v>
      </c>
      <c r="O613">
        <v>117.11</v>
      </c>
      <c r="P613">
        <v>649600.6</v>
      </c>
      <c r="Q613">
        <v>88.59</v>
      </c>
      <c r="R613">
        <v>649.60059999999999</v>
      </c>
      <c r="S613">
        <v>369833.38</v>
      </c>
      <c r="T613">
        <v>369.83339999999998</v>
      </c>
      <c r="U613">
        <v>279767.21999999997</v>
      </c>
      <c r="V613">
        <v>0.56932425862907143</v>
      </c>
      <c r="W613">
        <v>279.7672</v>
      </c>
      <c r="X613">
        <v>2020</v>
      </c>
    </row>
    <row r="614" spans="1:24" x14ac:dyDescent="0.3">
      <c r="A614" s="24" t="s">
        <v>823</v>
      </c>
      <c r="B614" s="24" t="s">
        <v>21</v>
      </c>
      <c r="C614" s="24" t="s">
        <v>399</v>
      </c>
      <c r="D614" s="24" t="s">
        <v>70</v>
      </c>
      <c r="E614" s="24" t="s">
        <v>15</v>
      </c>
      <c r="F614" s="24" t="s">
        <v>1119</v>
      </c>
      <c r="G614" s="1">
        <v>44804</v>
      </c>
      <c r="H614">
        <v>8</v>
      </c>
      <c r="I614" t="str">
        <f t="shared" si="9"/>
        <v>agost</v>
      </c>
      <c r="J614">
        <v>289170300</v>
      </c>
      <c r="K614" s="1">
        <v>44815</v>
      </c>
      <c r="L614">
        <v>11</v>
      </c>
      <c r="M614">
        <v>773</v>
      </c>
      <c r="N614">
        <v>109.28</v>
      </c>
      <c r="O614">
        <v>35.840000000000003</v>
      </c>
      <c r="P614">
        <v>84473.44</v>
      </c>
      <c r="Q614">
        <v>73.44</v>
      </c>
      <c r="R614">
        <v>84.473399999999998</v>
      </c>
      <c r="S614">
        <v>27704.32</v>
      </c>
      <c r="T614">
        <v>27.7043</v>
      </c>
      <c r="U614">
        <v>56769.120000000003</v>
      </c>
      <c r="V614">
        <v>0.32796486090775995</v>
      </c>
      <c r="W614">
        <v>56.769100000000002</v>
      </c>
      <c r="X614">
        <v>2022</v>
      </c>
    </row>
    <row r="615" spans="1:24" x14ac:dyDescent="0.3">
      <c r="A615" s="24" t="s">
        <v>824</v>
      </c>
      <c r="B615" s="24" t="s">
        <v>12</v>
      </c>
      <c r="C615" s="24" t="s">
        <v>615</v>
      </c>
      <c r="D615" s="24" t="s">
        <v>50</v>
      </c>
      <c r="E615" s="24" t="s">
        <v>15</v>
      </c>
      <c r="F615" s="24" t="s">
        <v>1118</v>
      </c>
      <c r="G615" s="1">
        <v>44608</v>
      </c>
      <c r="H615">
        <v>2</v>
      </c>
      <c r="I615" t="str">
        <f t="shared" si="9"/>
        <v>febrer</v>
      </c>
      <c r="J615">
        <v>791445052</v>
      </c>
      <c r="K615" s="1">
        <v>44611</v>
      </c>
      <c r="L615">
        <v>3</v>
      </c>
      <c r="M615">
        <v>5033</v>
      </c>
      <c r="N615">
        <v>154.06</v>
      </c>
      <c r="O615">
        <v>90.93</v>
      </c>
      <c r="P615">
        <v>775383.98</v>
      </c>
      <c r="Q615">
        <v>63.13</v>
      </c>
      <c r="R615">
        <v>775.38400000000001</v>
      </c>
      <c r="S615">
        <v>457650.69</v>
      </c>
      <c r="T615">
        <v>457.65069999999997</v>
      </c>
      <c r="U615">
        <v>317733.28999999998</v>
      </c>
      <c r="V615">
        <v>0.59022458782292619</v>
      </c>
      <c r="W615">
        <v>317.73329999999999</v>
      </c>
      <c r="X615">
        <v>2022</v>
      </c>
    </row>
    <row r="616" spans="1:24" x14ac:dyDescent="0.3">
      <c r="A616" s="24" t="s">
        <v>825</v>
      </c>
      <c r="B616" s="24" t="s">
        <v>12</v>
      </c>
      <c r="C616" s="24" t="s">
        <v>587</v>
      </c>
      <c r="D616" s="24" t="s">
        <v>80</v>
      </c>
      <c r="E616" s="24" t="s">
        <v>19</v>
      </c>
      <c r="F616" s="24" t="s">
        <v>1119</v>
      </c>
      <c r="G616" s="1">
        <v>44274</v>
      </c>
      <c r="H616">
        <v>3</v>
      </c>
      <c r="I616" t="str">
        <f t="shared" si="9"/>
        <v>març</v>
      </c>
      <c r="J616">
        <v>562765491</v>
      </c>
      <c r="K616" s="1">
        <v>44297</v>
      </c>
      <c r="L616">
        <v>23</v>
      </c>
      <c r="M616">
        <v>3669</v>
      </c>
      <c r="N616">
        <v>668.27</v>
      </c>
      <c r="O616">
        <v>502.54</v>
      </c>
      <c r="P616">
        <v>2451882.63</v>
      </c>
      <c r="Q616">
        <v>165.73</v>
      </c>
      <c r="R616">
        <v>2451.8825999999999</v>
      </c>
      <c r="S616">
        <v>1843819.26</v>
      </c>
      <c r="T616">
        <v>1843.8193000000001</v>
      </c>
      <c r="U616">
        <v>608063.37</v>
      </c>
      <c r="V616">
        <v>0.75200143654510898</v>
      </c>
      <c r="W616">
        <v>608.0634</v>
      </c>
      <c r="X616">
        <v>2021</v>
      </c>
    </row>
    <row r="617" spans="1:24" x14ac:dyDescent="0.3">
      <c r="A617" s="24" t="s">
        <v>826</v>
      </c>
      <c r="B617" s="24" t="s">
        <v>60</v>
      </c>
      <c r="C617" s="24" t="s">
        <v>349</v>
      </c>
      <c r="D617" s="24" t="s">
        <v>70</v>
      </c>
      <c r="E617" s="24" t="s">
        <v>15</v>
      </c>
      <c r="F617" s="24" t="s">
        <v>1120</v>
      </c>
      <c r="G617" s="1">
        <v>44068</v>
      </c>
      <c r="H617">
        <v>8</v>
      </c>
      <c r="I617" t="str">
        <f t="shared" si="9"/>
        <v>agost</v>
      </c>
      <c r="J617">
        <v>908471333</v>
      </c>
      <c r="K617" s="1">
        <v>44090</v>
      </c>
      <c r="L617">
        <v>22</v>
      </c>
      <c r="M617">
        <v>5711</v>
      </c>
      <c r="N617">
        <v>109.28</v>
      </c>
      <c r="O617">
        <v>35.840000000000003</v>
      </c>
      <c r="P617">
        <v>624098.07999999996</v>
      </c>
      <c r="Q617">
        <v>73.44</v>
      </c>
      <c r="R617">
        <v>624.09810000000004</v>
      </c>
      <c r="S617">
        <v>204682.23999999999</v>
      </c>
      <c r="T617">
        <v>204.68219999999999</v>
      </c>
      <c r="U617">
        <v>419415.84</v>
      </c>
      <c r="V617">
        <v>0.32796486090775989</v>
      </c>
      <c r="W617">
        <v>419.41579999999999</v>
      </c>
      <c r="X617">
        <v>2020</v>
      </c>
    </row>
    <row r="618" spans="1:24" x14ac:dyDescent="0.3">
      <c r="A618" s="24" t="s">
        <v>827</v>
      </c>
      <c r="B618" s="24" t="s">
        <v>28</v>
      </c>
      <c r="C618" s="24" t="s">
        <v>693</v>
      </c>
      <c r="D618" s="24" t="s">
        <v>38</v>
      </c>
      <c r="E618" s="24" t="s">
        <v>19</v>
      </c>
      <c r="F618" s="24" t="s">
        <v>1117</v>
      </c>
      <c r="G618" s="1">
        <v>43861</v>
      </c>
      <c r="H618">
        <v>1</v>
      </c>
      <c r="I618" t="str">
        <f t="shared" si="9"/>
        <v>gener</v>
      </c>
      <c r="J618">
        <v>595835196</v>
      </c>
      <c r="K618" s="1">
        <v>43902</v>
      </c>
      <c r="L618">
        <v>41</v>
      </c>
      <c r="M618">
        <v>9730</v>
      </c>
      <c r="N618">
        <v>437.2</v>
      </c>
      <c r="O618">
        <v>263.33</v>
      </c>
      <c r="P618">
        <v>4253956</v>
      </c>
      <c r="Q618">
        <v>173.87</v>
      </c>
      <c r="R618">
        <v>4253.9560000000001</v>
      </c>
      <c r="S618">
        <v>2562200.9</v>
      </c>
      <c r="T618">
        <v>2562.2008999999998</v>
      </c>
      <c r="U618">
        <v>1691755.1</v>
      </c>
      <c r="V618">
        <v>0.60231015553522405</v>
      </c>
      <c r="W618">
        <v>1691.7551000000001</v>
      </c>
      <c r="X618">
        <v>2020</v>
      </c>
    </row>
    <row r="619" spans="1:24" x14ac:dyDescent="0.3">
      <c r="A619" s="24" t="s">
        <v>828</v>
      </c>
      <c r="B619" s="24" t="s">
        <v>12</v>
      </c>
      <c r="C619" s="24" t="s">
        <v>481</v>
      </c>
      <c r="D619" s="24" t="s">
        <v>14</v>
      </c>
      <c r="E619" s="24" t="s">
        <v>15</v>
      </c>
      <c r="F619" s="24" t="s">
        <v>1118</v>
      </c>
      <c r="G619" s="1">
        <v>43985</v>
      </c>
      <c r="H619">
        <v>6</v>
      </c>
      <c r="I619" t="str">
        <f t="shared" si="9"/>
        <v>juny</v>
      </c>
      <c r="J619">
        <v>113968408</v>
      </c>
      <c r="K619" s="1">
        <v>44008</v>
      </c>
      <c r="L619">
        <v>23</v>
      </c>
      <c r="M619">
        <v>4639</v>
      </c>
      <c r="N619">
        <v>152.58000000000001</v>
      </c>
      <c r="O619">
        <v>97.44</v>
      </c>
      <c r="P619">
        <v>707818.62</v>
      </c>
      <c r="Q619">
        <v>55.14</v>
      </c>
      <c r="R619">
        <v>707.81859999999995</v>
      </c>
      <c r="S619">
        <v>452024.16</v>
      </c>
      <c r="T619">
        <v>452.02420000000001</v>
      </c>
      <c r="U619">
        <v>255794.46</v>
      </c>
      <c r="V619">
        <v>0.63861580810066843</v>
      </c>
      <c r="W619">
        <v>255.7945</v>
      </c>
      <c r="X619">
        <v>2020</v>
      </c>
    </row>
    <row r="620" spans="1:24" x14ac:dyDescent="0.3">
      <c r="A620" s="24" t="s">
        <v>829</v>
      </c>
      <c r="B620" s="24" t="s">
        <v>24</v>
      </c>
      <c r="C620" s="24" t="s">
        <v>294</v>
      </c>
      <c r="D620" s="24" t="s">
        <v>40</v>
      </c>
      <c r="E620" s="24" t="s">
        <v>15</v>
      </c>
      <c r="F620" s="24" t="s">
        <v>1117</v>
      </c>
      <c r="G620" s="1">
        <v>44400</v>
      </c>
      <c r="H620">
        <v>7</v>
      </c>
      <c r="I620" t="str">
        <f t="shared" si="9"/>
        <v>juliol</v>
      </c>
      <c r="J620">
        <v>922294795</v>
      </c>
      <c r="K620" s="1">
        <v>44450</v>
      </c>
      <c r="L620">
        <v>50</v>
      </c>
      <c r="M620">
        <v>6380</v>
      </c>
      <c r="N620">
        <v>81.73</v>
      </c>
      <c r="O620">
        <v>56.67</v>
      </c>
      <c r="P620">
        <v>521437.4</v>
      </c>
      <c r="Q620">
        <v>25.06</v>
      </c>
      <c r="R620">
        <v>521.43740000000003</v>
      </c>
      <c r="S620">
        <v>361554.6</v>
      </c>
      <c r="T620">
        <v>361.55459999999999</v>
      </c>
      <c r="U620">
        <v>159882.79999999999</v>
      </c>
      <c r="V620">
        <v>0.69338064358252793</v>
      </c>
      <c r="W620">
        <v>159.8828</v>
      </c>
      <c r="X620">
        <v>2021</v>
      </c>
    </row>
    <row r="621" spans="1:24" x14ac:dyDescent="0.3">
      <c r="A621" s="24" t="s">
        <v>830</v>
      </c>
      <c r="B621" s="24" t="s">
        <v>24</v>
      </c>
      <c r="C621" s="24" t="s">
        <v>436</v>
      </c>
      <c r="D621" s="24" t="s">
        <v>26</v>
      </c>
      <c r="E621" s="24" t="s">
        <v>19</v>
      </c>
      <c r="F621" s="24" t="s">
        <v>1117</v>
      </c>
      <c r="G621" s="1">
        <v>44164</v>
      </c>
      <c r="H621">
        <v>11</v>
      </c>
      <c r="I621" t="str">
        <f t="shared" si="9"/>
        <v>novembre</v>
      </c>
      <c r="J621">
        <v>500550687</v>
      </c>
      <c r="K621" s="1">
        <v>44181</v>
      </c>
      <c r="L621">
        <v>17</v>
      </c>
      <c r="M621">
        <v>2926</v>
      </c>
      <c r="N621">
        <v>9.33</v>
      </c>
      <c r="O621">
        <v>6.92</v>
      </c>
      <c r="P621">
        <v>27299.58</v>
      </c>
      <c r="Q621">
        <v>2.41</v>
      </c>
      <c r="R621">
        <v>27.299600000000002</v>
      </c>
      <c r="S621">
        <v>20247.919999999998</v>
      </c>
      <c r="T621">
        <v>20.247900000000001</v>
      </c>
      <c r="U621">
        <v>7051.66</v>
      </c>
      <c r="V621">
        <v>0.74169346195069652</v>
      </c>
      <c r="W621">
        <v>7.0517000000000003</v>
      </c>
      <c r="X621">
        <v>2020</v>
      </c>
    </row>
    <row r="622" spans="1:24" x14ac:dyDescent="0.3">
      <c r="A622" s="24" t="s">
        <v>831</v>
      </c>
      <c r="B622" s="24" t="s">
        <v>24</v>
      </c>
      <c r="C622" s="24" t="s">
        <v>297</v>
      </c>
      <c r="D622" s="24" t="s">
        <v>18</v>
      </c>
      <c r="E622" s="24" t="s">
        <v>19</v>
      </c>
      <c r="F622" s="24" t="s">
        <v>1118</v>
      </c>
      <c r="G622" s="1">
        <v>44051</v>
      </c>
      <c r="H622">
        <v>8</v>
      </c>
      <c r="I622" t="str">
        <f t="shared" si="9"/>
        <v>agost</v>
      </c>
      <c r="J622">
        <v>898784911</v>
      </c>
      <c r="K622" s="1">
        <v>44058</v>
      </c>
      <c r="L622">
        <v>7</v>
      </c>
      <c r="M622">
        <v>9283</v>
      </c>
      <c r="N622">
        <v>421.89</v>
      </c>
      <c r="O622">
        <v>364.69</v>
      </c>
      <c r="P622">
        <v>3916404.87</v>
      </c>
      <c r="Q622">
        <v>57.2</v>
      </c>
      <c r="R622">
        <v>3916.4049</v>
      </c>
      <c r="S622">
        <v>3385417.27</v>
      </c>
      <c r="T622">
        <v>3385.4173000000001</v>
      </c>
      <c r="U622">
        <v>530987.6</v>
      </c>
      <c r="V622">
        <v>0.86441963544999878</v>
      </c>
      <c r="W622">
        <v>530.98760000000004</v>
      </c>
      <c r="X622">
        <v>2020</v>
      </c>
    </row>
    <row r="623" spans="1:24" x14ac:dyDescent="0.3">
      <c r="A623" s="24" t="s">
        <v>832</v>
      </c>
      <c r="B623" s="24" t="s">
        <v>28</v>
      </c>
      <c r="C623" s="24" t="s">
        <v>238</v>
      </c>
      <c r="D623" s="24" t="s">
        <v>14</v>
      </c>
      <c r="E623" s="24" t="s">
        <v>15</v>
      </c>
      <c r="F623" s="24" t="s">
        <v>1120</v>
      </c>
      <c r="G623" s="1">
        <v>43939</v>
      </c>
      <c r="H623">
        <v>4</v>
      </c>
      <c r="I623" t="str">
        <f t="shared" si="9"/>
        <v>abril</v>
      </c>
      <c r="J623">
        <v>187358796</v>
      </c>
      <c r="K623" s="1">
        <v>43957</v>
      </c>
      <c r="L623">
        <v>18</v>
      </c>
      <c r="M623">
        <v>2486</v>
      </c>
      <c r="N623">
        <v>152.58000000000001</v>
      </c>
      <c r="O623">
        <v>97.44</v>
      </c>
      <c r="P623">
        <v>379313.88</v>
      </c>
      <c r="Q623">
        <v>55.14</v>
      </c>
      <c r="R623">
        <v>379.31389999999999</v>
      </c>
      <c r="S623">
        <v>242235.84</v>
      </c>
      <c r="T623">
        <v>242.23580000000001</v>
      </c>
      <c r="U623">
        <v>137078.04</v>
      </c>
      <c r="V623">
        <v>0.63861580810066854</v>
      </c>
      <c r="W623">
        <v>137.078</v>
      </c>
      <c r="X623">
        <v>2020</v>
      </c>
    </row>
    <row r="624" spans="1:24" x14ac:dyDescent="0.3">
      <c r="A624" s="24" t="s">
        <v>833</v>
      </c>
      <c r="B624" s="24" t="s">
        <v>12</v>
      </c>
      <c r="C624" s="24" t="s">
        <v>323</v>
      </c>
      <c r="D624" s="24" t="s">
        <v>42</v>
      </c>
      <c r="E624" s="24" t="s">
        <v>15</v>
      </c>
      <c r="F624" s="24" t="s">
        <v>1118</v>
      </c>
      <c r="G624" s="1">
        <v>43950</v>
      </c>
      <c r="H624">
        <v>4</v>
      </c>
      <c r="I624" t="str">
        <f t="shared" si="9"/>
        <v>abril</v>
      </c>
      <c r="J624">
        <v>218533360</v>
      </c>
      <c r="K624" s="1">
        <v>43953</v>
      </c>
      <c r="L624">
        <v>3</v>
      </c>
      <c r="M624">
        <v>7733</v>
      </c>
      <c r="N624">
        <v>651.21</v>
      </c>
      <c r="O624">
        <v>524.96</v>
      </c>
      <c r="P624">
        <v>5035806.93</v>
      </c>
      <c r="Q624">
        <v>126.25</v>
      </c>
      <c r="R624">
        <v>5035.8068999999996</v>
      </c>
      <c r="S624">
        <v>4059515.68</v>
      </c>
      <c r="T624">
        <v>4059.5156999999999</v>
      </c>
      <c r="U624">
        <v>976291.25</v>
      </c>
      <c r="V624">
        <v>0.80613012699436426</v>
      </c>
      <c r="W624">
        <v>976.29129999999998</v>
      </c>
      <c r="X624">
        <v>2020</v>
      </c>
    </row>
    <row r="625" spans="1:24" x14ac:dyDescent="0.3">
      <c r="A625" s="24" t="s">
        <v>834</v>
      </c>
      <c r="B625" s="24" t="s">
        <v>24</v>
      </c>
      <c r="C625" s="24" t="s">
        <v>141</v>
      </c>
      <c r="D625" s="24" t="s">
        <v>42</v>
      </c>
      <c r="E625" s="24" t="s">
        <v>15</v>
      </c>
      <c r="F625" s="24" t="s">
        <v>1119</v>
      </c>
      <c r="G625" s="1">
        <v>44039</v>
      </c>
      <c r="H625">
        <v>7</v>
      </c>
      <c r="I625" t="str">
        <f t="shared" si="9"/>
        <v>juliol</v>
      </c>
      <c r="J625">
        <v>153419196</v>
      </c>
      <c r="K625" s="1">
        <v>44050</v>
      </c>
      <c r="L625">
        <v>11</v>
      </c>
      <c r="M625">
        <v>9004</v>
      </c>
      <c r="N625">
        <v>651.21</v>
      </c>
      <c r="O625">
        <v>524.96</v>
      </c>
      <c r="P625">
        <v>5863494.8399999999</v>
      </c>
      <c r="Q625">
        <v>126.25</v>
      </c>
      <c r="R625">
        <v>5863.4948000000004</v>
      </c>
      <c r="S625">
        <v>4726739.84</v>
      </c>
      <c r="T625">
        <v>4726.7398000000003</v>
      </c>
      <c r="U625">
        <v>1136755</v>
      </c>
      <c r="V625">
        <v>0.80613012699436437</v>
      </c>
      <c r="W625">
        <v>1136.7550000000001</v>
      </c>
      <c r="X625">
        <v>2020</v>
      </c>
    </row>
    <row r="626" spans="1:24" x14ac:dyDescent="0.3">
      <c r="A626" s="24" t="s">
        <v>835</v>
      </c>
      <c r="B626" s="24" t="s">
        <v>60</v>
      </c>
      <c r="C626" s="24" t="s">
        <v>159</v>
      </c>
      <c r="D626" s="24" t="s">
        <v>26</v>
      </c>
      <c r="E626" s="24" t="s">
        <v>19</v>
      </c>
      <c r="F626" s="24" t="s">
        <v>1118</v>
      </c>
      <c r="G626" s="1">
        <v>44055</v>
      </c>
      <c r="H626">
        <v>8</v>
      </c>
      <c r="I626" t="str">
        <f t="shared" si="9"/>
        <v>agost</v>
      </c>
      <c r="J626">
        <v>963215005</v>
      </c>
      <c r="K626" s="1">
        <v>44064</v>
      </c>
      <c r="L626">
        <v>9</v>
      </c>
      <c r="M626">
        <v>5580</v>
      </c>
      <c r="N626">
        <v>9.33</v>
      </c>
      <c r="O626">
        <v>6.92</v>
      </c>
      <c r="P626">
        <v>52061.4</v>
      </c>
      <c r="Q626">
        <v>2.41</v>
      </c>
      <c r="R626">
        <v>52.061399999999999</v>
      </c>
      <c r="S626">
        <v>38613.599999999999</v>
      </c>
      <c r="T626">
        <v>38.613599999999998</v>
      </c>
      <c r="U626">
        <v>13447.8</v>
      </c>
      <c r="V626">
        <v>0.74169346195069663</v>
      </c>
      <c r="W626">
        <v>13.447800000000001</v>
      </c>
      <c r="X626">
        <v>2020</v>
      </c>
    </row>
    <row r="627" spans="1:24" x14ac:dyDescent="0.3">
      <c r="A627" s="24" t="s">
        <v>836</v>
      </c>
      <c r="B627" s="24" t="s">
        <v>21</v>
      </c>
      <c r="C627" s="24" t="s">
        <v>106</v>
      </c>
      <c r="D627" s="24" t="s">
        <v>50</v>
      </c>
      <c r="E627" s="24" t="s">
        <v>15</v>
      </c>
      <c r="F627" s="24" t="s">
        <v>1118</v>
      </c>
      <c r="G627" s="1">
        <v>44088</v>
      </c>
      <c r="H627">
        <v>9</v>
      </c>
      <c r="I627" t="str">
        <f t="shared" si="9"/>
        <v>setembre</v>
      </c>
      <c r="J627">
        <v>169844615</v>
      </c>
      <c r="K627" s="1">
        <v>44123</v>
      </c>
      <c r="L627">
        <v>35</v>
      </c>
      <c r="M627">
        <v>9651</v>
      </c>
      <c r="N627">
        <v>154.06</v>
      </c>
      <c r="O627">
        <v>90.93</v>
      </c>
      <c r="P627">
        <v>1486833.06</v>
      </c>
      <c r="Q627">
        <v>63.13</v>
      </c>
      <c r="R627">
        <v>1486.8331000000001</v>
      </c>
      <c r="S627">
        <v>877565.43</v>
      </c>
      <c r="T627">
        <v>877.56539999999995</v>
      </c>
      <c r="U627">
        <v>609267.63</v>
      </c>
      <c r="V627">
        <v>0.59022458782292619</v>
      </c>
      <c r="W627">
        <v>609.26760000000002</v>
      </c>
      <c r="X627">
        <v>2020</v>
      </c>
    </row>
    <row r="628" spans="1:24" x14ac:dyDescent="0.3">
      <c r="A628" s="24" t="s">
        <v>837</v>
      </c>
      <c r="B628" s="24" t="s">
        <v>12</v>
      </c>
      <c r="C628" s="24" t="s">
        <v>302</v>
      </c>
      <c r="D628" s="24" t="s">
        <v>40</v>
      </c>
      <c r="E628" s="24" t="s">
        <v>19</v>
      </c>
      <c r="F628" s="24" t="s">
        <v>1118</v>
      </c>
      <c r="G628" s="1">
        <v>44373</v>
      </c>
      <c r="H628">
        <v>6</v>
      </c>
      <c r="I628" t="str">
        <f t="shared" si="9"/>
        <v>juny</v>
      </c>
      <c r="J628">
        <v>315544354</v>
      </c>
      <c r="K628" s="1">
        <v>44412</v>
      </c>
      <c r="L628">
        <v>39</v>
      </c>
      <c r="M628">
        <v>5441</v>
      </c>
      <c r="N628">
        <v>81.73</v>
      </c>
      <c r="O628">
        <v>56.67</v>
      </c>
      <c r="P628">
        <v>444692.93</v>
      </c>
      <c r="Q628">
        <v>25.06</v>
      </c>
      <c r="R628">
        <v>444.69290000000001</v>
      </c>
      <c r="S628">
        <v>308341.46999999997</v>
      </c>
      <c r="T628">
        <v>308.3415</v>
      </c>
      <c r="U628">
        <v>136351.46</v>
      </c>
      <c r="V628">
        <v>0.69338064358252793</v>
      </c>
      <c r="W628">
        <v>136.35149999999999</v>
      </c>
      <c r="X628">
        <v>2021</v>
      </c>
    </row>
    <row r="629" spans="1:24" x14ac:dyDescent="0.3">
      <c r="A629" s="24" t="s">
        <v>838</v>
      </c>
      <c r="B629" s="24" t="s">
        <v>24</v>
      </c>
      <c r="C629" s="24" t="s">
        <v>229</v>
      </c>
      <c r="D629" s="24" t="s">
        <v>50</v>
      </c>
      <c r="E629" s="24" t="s">
        <v>15</v>
      </c>
      <c r="F629" s="24" t="s">
        <v>1117</v>
      </c>
      <c r="G629" s="1">
        <v>44768</v>
      </c>
      <c r="H629">
        <v>7</v>
      </c>
      <c r="I629" t="str">
        <f t="shared" si="9"/>
        <v>juliol</v>
      </c>
      <c r="J629">
        <v>412863051</v>
      </c>
      <c r="K629" s="1">
        <v>44778</v>
      </c>
      <c r="L629">
        <v>10</v>
      </c>
      <c r="M629">
        <v>4206</v>
      </c>
      <c r="N629">
        <v>154.06</v>
      </c>
      <c r="O629">
        <v>90.93</v>
      </c>
      <c r="P629">
        <v>647976.36</v>
      </c>
      <c r="Q629">
        <v>63.13</v>
      </c>
      <c r="R629">
        <v>647.97640000000001</v>
      </c>
      <c r="S629">
        <v>382451.58</v>
      </c>
      <c r="T629">
        <v>382.45159999999998</v>
      </c>
      <c r="U629">
        <v>265524.78000000003</v>
      </c>
      <c r="V629">
        <v>0.59022458782292619</v>
      </c>
      <c r="W629">
        <v>265.52480000000003</v>
      </c>
      <c r="X629">
        <v>2022</v>
      </c>
    </row>
    <row r="630" spans="1:24" x14ac:dyDescent="0.3">
      <c r="A630" s="24" t="s">
        <v>839</v>
      </c>
      <c r="B630" s="24" t="s">
        <v>60</v>
      </c>
      <c r="C630" s="24" t="s">
        <v>194</v>
      </c>
      <c r="D630" s="24" t="s">
        <v>26</v>
      </c>
      <c r="E630" s="24" t="s">
        <v>15</v>
      </c>
      <c r="F630" s="24" t="s">
        <v>1118</v>
      </c>
      <c r="G630" s="1">
        <v>44237</v>
      </c>
      <c r="H630">
        <v>2</v>
      </c>
      <c r="I630" t="str">
        <f t="shared" si="9"/>
        <v>febrer</v>
      </c>
      <c r="J630">
        <v>894662034</v>
      </c>
      <c r="K630" s="1">
        <v>44240</v>
      </c>
      <c r="L630">
        <v>3</v>
      </c>
      <c r="M630">
        <v>9232</v>
      </c>
      <c r="N630">
        <v>9.33</v>
      </c>
      <c r="O630">
        <v>6.92</v>
      </c>
      <c r="P630">
        <v>86134.56</v>
      </c>
      <c r="Q630">
        <v>2.41</v>
      </c>
      <c r="R630">
        <v>86.134600000000006</v>
      </c>
      <c r="S630">
        <v>63885.440000000002</v>
      </c>
      <c r="T630">
        <v>63.885399999999997</v>
      </c>
      <c r="U630">
        <v>22249.119999999999</v>
      </c>
      <c r="V630">
        <v>0.74169346195069674</v>
      </c>
      <c r="W630">
        <v>22.249099999999999</v>
      </c>
      <c r="X630">
        <v>2021</v>
      </c>
    </row>
    <row r="631" spans="1:24" x14ac:dyDescent="0.3">
      <c r="A631" s="24" t="s">
        <v>840</v>
      </c>
      <c r="B631" s="24" t="s">
        <v>24</v>
      </c>
      <c r="C631" s="24" t="s">
        <v>233</v>
      </c>
      <c r="D631" s="24" t="s">
        <v>40</v>
      </c>
      <c r="E631" s="24" t="s">
        <v>15</v>
      </c>
      <c r="F631" s="24" t="s">
        <v>1117</v>
      </c>
      <c r="G631" s="1">
        <v>44500</v>
      </c>
      <c r="H631">
        <v>10</v>
      </c>
      <c r="I631" t="str">
        <f t="shared" si="9"/>
        <v>octubre</v>
      </c>
      <c r="J631">
        <v>464115130</v>
      </c>
      <c r="K631" s="1">
        <v>44509</v>
      </c>
      <c r="L631">
        <v>9</v>
      </c>
      <c r="M631">
        <v>836</v>
      </c>
      <c r="N631">
        <v>81.73</v>
      </c>
      <c r="O631">
        <v>56.67</v>
      </c>
      <c r="P631">
        <v>68326.28</v>
      </c>
      <c r="Q631">
        <v>25.06</v>
      </c>
      <c r="R631">
        <v>68.326300000000003</v>
      </c>
      <c r="S631">
        <v>47376.12</v>
      </c>
      <c r="T631">
        <v>47.376100000000001</v>
      </c>
      <c r="U631">
        <v>20950.16</v>
      </c>
      <c r="V631">
        <v>0.69338064358252782</v>
      </c>
      <c r="W631">
        <v>20.950199999999999</v>
      </c>
      <c r="X631">
        <v>2021</v>
      </c>
    </row>
    <row r="632" spans="1:24" x14ac:dyDescent="0.3">
      <c r="A632" s="24" t="s">
        <v>841</v>
      </c>
      <c r="B632" s="24" t="s">
        <v>12</v>
      </c>
      <c r="C632" s="24" t="s">
        <v>445</v>
      </c>
      <c r="D632" s="24" t="s">
        <v>33</v>
      </c>
      <c r="E632" s="24" t="s">
        <v>19</v>
      </c>
      <c r="F632" s="24" t="s">
        <v>1120</v>
      </c>
      <c r="G632" s="1">
        <v>44290</v>
      </c>
      <c r="H632">
        <v>4</v>
      </c>
      <c r="I632" t="str">
        <f t="shared" si="9"/>
        <v>abril</v>
      </c>
      <c r="J632">
        <v>144708669</v>
      </c>
      <c r="K632" s="1">
        <v>44321</v>
      </c>
      <c r="L632">
        <v>31</v>
      </c>
      <c r="M632">
        <v>1366</v>
      </c>
      <c r="N632">
        <v>47.45</v>
      </c>
      <c r="O632">
        <v>31.79</v>
      </c>
      <c r="P632">
        <v>64816.7</v>
      </c>
      <c r="Q632">
        <v>15.66</v>
      </c>
      <c r="R632">
        <v>64.816699999999997</v>
      </c>
      <c r="S632">
        <v>43425.14</v>
      </c>
      <c r="T632">
        <v>43.4251</v>
      </c>
      <c r="U632">
        <v>21391.56</v>
      </c>
      <c r="V632">
        <v>0.66996838777660694</v>
      </c>
      <c r="W632">
        <v>21.3916</v>
      </c>
      <c r="X632">
        <v>2021</v>
      </c>
    </row>
    <row r="633" spans="1:24" x14ac:dyDescent="0.3">
      <c r="A633" s="24" t="s">
        <v>842</v>
      </c>
      <c r="B633" s="24" t="s">
        <v>28</v>
      </c>
      <c r="C633" s="24" t="s">
        <v>693</v>
      </c>
      <c r="D633" s="24" t="s">
        <v>26</v>
      </c>
      <c r="E633" s="24" t="s">
        <v>15</v>
      </c>
      <c r="F633" s="24" t="s">
        <v>1119</v>
      </c>
      <c r="G633" s="1">
        <v>44054</v>
      </c>
      <c r="H633">
        <v>8</v>
      </c>
      <c r="I633" t="str">
        <f t="shared" si="9"/>
        <v>agost</v>
      </c>
      <c r="J633">
        <v>130241477</v>
      </c>
      <c r="K633" s="1">
        <v>44066</v>
      </c>
      <c r="L633">
        <v>12</v>
      </c>
      <c r="M633">
        <v>202</v>
      </c>
      <c r="N633">
        <v>9.33</v>
      </c>
      <c r="O633">
        <v>6.92</v>
      </c>
      <c r="P633">
        <v>1884.66</v>
      </c>
      <c r="Q633">
        <v>2.41</v>
      </c>
      <c r="R633">
        <v>1.8847</v>
      </c>
      <c r="S633">
        <v>1397.84</v>
      </c>
      <c r="T633">
        <v>1.3977999999999999</v>
      </c>
      <c r="U633">
        <v>486.82</v>
      </c>
      <c r="V633">
        <v>0.74169346195069663</v>
      </c>
      <c r="W633">
        <v>0.48680000000000001</v>
      </c>
      <c r="X633">
        <v>2020</v>
      </c>
    </row>
    <row r="634" spans="1:24" x14ac:dyDescent="0.3">
      <c r="A634" s="24" t="s">
        <v>843</v>
      </c>
      <c r="B634" s="24" t="s">
        <v>60</v>
      </c>
      <c r="C634" s="24" t="s">
        <v>102</v>
      </c>
      <c r="D634" s="24" t="s">
        <v>23</v>
      </c>
      <c r="E634" s="24" t="s">
        <v>15</v>
      </c>
      <c r="F634" s="24" t="s">
        <v>1117</v>
      </c>
      <c r="G634" s="1">
        <v>44387</v>
      </c>
      <c r="H634">
        <v>7</v>
      </c>
      <c r="I634" t="str">
        <f t="shared" si="9"/>
        <v>juliol</v>
      </c>
      <c r="J634">
        <v>234824883</v>
      </c>
      <c r="K634" s="1">
        <v>44396</v>
      </c>
      <c r="L634">
        <v>9</v>
      </c>
      <c r="M634">
        <v>8756</v>
      </c>
      <c r="N634">
        <v>205.7</v>
      </c>
      <c r="O634">
        <v>117.11</v>
      </c>
      <c r="P634">
        <v>1801109.2</v>
      </c>
      <c r="Q634">
        <v>88.59</v>
      </c>
      <c r="R634">
        <v>1801.1092000000001</v>
      </c>
      <c r="S634">
        <v>1025415.16</v>
      </c>
      <c r="T634">
        <v>1025.4151999999999</v>
      </c>
      <c r="U634">
        <v>775694.04</v>
      </c>
      <c r="V634">
        <v>0.56932425862907154</v>
      </c>
      <c r="W634">
        <v>775.69399999999996</v>
      </c>
      <c r="X634">
        <v>2021</v>
      </c>
    </row>
    <row r="635" spans="1:24" x14ac:dyDescent="0.3">
      <c r="A635" s="24" t="s">
        <v>844</v>
      </c>
      <c r="B635" s="24" t="s">
        <v>60</v>
      </c>
      <c r="C635" s="24" t="s">
        <v>63</v>
      </c>
      <c r="D635" s="24" t="s">
        <v>23</v>
      </c>
      <c r="E635" s="24" t="s">
        <v>15</v>
      </c>
      <c r="F635" s="24" t="s">
        <v>1118</v>
      </c>
      <c r="G635" s="1">
        <v>44463</v>
      </c>
      <c r="H635">
        <v>9</v>
      </c>
      <c r="I635" t="str">
        <f t="shared" si="9"/>
        <v>setembre</v>
      </c>
      <c r="J635">
        <v>342882716</v>
      </c>
      <c r="K635" s="1">
        <v>44478</v>
      </c>
      <c r="L635">
        <v>15</v>
      </c>
      <c r="M635">
        <v>5470</v>
      </c>
      <c r="N635">
        <v>205.7</v>
      </c>
      <c r="O635">
        <v>117.11</v>
      </c>
      <c r="P635">
        <v>1125179</v>
      </c>
      <c r="Q635">
        <v>88.59</v>
      </c>
      <c r="R635">
        <v>1125.1790000000001</v>
      </c>
      <c r="S635">
        <v>640591.69999999995</v>
      </c>
      <c r="T635">
        <v>640.59169999999995</v>
      </c>
      <c r="U635">
        <v>484587.3</v>
      </c>
      <c r="V635">
        <v>0.56932425862907132</v>
      </c>
      <c r="W635">
        <v>484.58730000000003</v>
      </c>
      <c r="X635">
        <v>2021</v>
      </c>
    </row>
    <row r="636" spans="1:24" x14ac:dyDescent="0.3">
      <c r="A636" s="24" t="s">
        <v>845</v>
      </c>
      <c r="B636" s="24" t="s">
        <v>12</v>
      </c>
      <c r="C636" s="24" t="s">
        <v>231</v>
      </c>
      <c r="D636" s="24" t="s">
        <v>80</v>
      </c>
      <c r="E636" s="24" t="s">
        <v>15</v>
      </c>
      <c r="F636" s="24" t="s">
        <v>1120</v>
      </c>
      <c r="G636" s="1">
        <v>44648</v>
      </c>
      <c r="H636">
        <v>3</v>
      </c>
      <c r="I636" t="str">
        <f t="shared" si="9"/>
        <v>març</v>
      </c>
      <c r="J636">
        <v>859151303</v>
      </c>
      <c r="K636" s="1">
        <v>44687</v>
      </c>
      <c r="L636">
        <v>39</v>
      </c>
      <c r="M636">
        <v>818</v>
      </c>
      <c r="N636">
        <v>668.27</v>
      </c>
      <c r="O636">
        <v>502.54</v>
      </c>
      <c r="P636">
        <v>546644.86</v>
      </c>
      <c r="Q636">
        <v>165.73</v>
      </c>
      <c r="R636">
        <v>546.64490000000001</v>
      </c>
      <c r="S636">
        <v>411077.72</v>
      </c>
      <c r="T636">
        <v>411.07769999999999</v>
      </c>
      <c r="U636">
        <v>135567.14000000001</v>
      </c>
      <c r="V636">
        <v>0.75200143654510909</v>
      </c>
      <c r="W636">
        <v>135.56710000000001</v>
      </c>
      <c r="X636">
        <v>2022</v>
      </c>
    </row>
    <row r="637" spans="1:24" x14ac:dyDescent="0.3">
      <c r="A637" s="24" t="s">
        <v>846</v>
      </c>
      <c r="B637" s="24" t="s">
        <v>44</v>
      </c>
      <c r="C637" s="24" t="s">
        <v>272</v>
      </c>
      <c r="D637" s="24" t="s">
        <v>18</v>
      </c>
      <c r="E637" s="24" t="s">
        <v>15</v>
      </c>
      <c r="F637" s="24" t="s">
        <v>1117</v>
      </c>
      <c r="G637" s="1">
        <v>43887</v>
      </c>
      <c r="H637">
        <v>2</v>
      </c>
      <c r="I637" t="str">
        <f t="shared" si="9"/>
        <v>febrer</v>
      </c>
      <c r="J637">
        <v>458679473</v>
      </c>
      <c r="K637" s="1">
        <v>43912</v>
      </c>
      <c r="L637">
        <v>25</v>
      </c>
      <c r="M637">
        <v>2304</v>
      </c>
      <c r="N637">
        <v>421.89</v>
      </c>
      <c r="O637">
        <v>364.69</v>
      </c>
      <c r="P637">
        <v>972034.56000000006</v>
      </c>
      <c r="Q637">
        <v>57.2</v>
      </c>
      <c r="R637">
        <v>972.03459999999995</v>
      </c>
      <c r="S637">
        <v>840245.76000000001</v>
      </c>
      <c r="T637">
        <v>840.24580000000003</v>
      </c>
      <c r="U637">
        <v>131788.79999999999</v>
      </c>
      <c r="V637">
        <v>0.86441963544999889</v>
      </c>
      <c r="W637">
        <v>131.78880000000001</v>
      </c>
      <c r="X637">
        <v>2020</v>
      </c>
    </row>
    <row r="638" spans="1:24" x14ac:dyDescent="0.3">
      <c r="A638" s="24" t="s">
        <v>847</v>
      </c>
      <c r="B638" s="24" t="s">
        <v>28</v>
      </c>
      <c r="C638" s="24" t="s">
        <v>142</v>
      </c>
      <c r="D638" s="24" t="s">
        <v>14</v>
      </c>
      <c r="E638" s="24" t="s">
        <v>19</v>
      </c>
      <c r="F638" s="24" t="s">
        <v>1117</v>
      </c>
      <c r="G638" s="1">
        <v>44407</v>
      </c>
      <c r="H638">
        <v>7</v>
      </c>
      <c r="I638" t="str">
        <f t="shared" si="9"/>
        <v>juliol</v>
      </c>
      <c r="J638">
        <v>136828553</v>
      </c>
      <c r="K638" s="1">
        <v>44441</v>
      </c>
      <c r="L638">
        <v>34</v>
      </c>
      <c r="M638">
        <v>9464</v>
      </c>
      <c r="N638">
        <v>152.58000000000001</v>
      </c>
      <c r="O638">
        <v>97.44</v>
      </c>
      <c r="P638">
        <v>1444017.12</v>
      </c>
      <c r="Q638">
        <v>55.14</v>
      </c>
      <c r="R638">
        <v>1444.0171</v>
      </c>
      <c r="S638">
        <v>922172.16</v>
      </c>
      <c r="T638">
        <v>922.17219999999998</v>
      </c>
      <c r="U638">
        <v>521844.96</v>
      </c>
      <c r="V638">
        <v>0.63861580810066843</v>
      </c>
      <c r="W638">
        <v>521.84500000000003</v>
      </c>
      <c r="X638">
        <v>2021</v>
      </c>
    </row>
    <row r="639" spans="1:24" x14ac:dyDescent="0.3">
      <c r="A639" s="24" t="s">
        <v>848</v>
      </c>
      <c r="B639" s="24" t="s">
        <v>12</v>
      </c>
      <c r="C639" s="24" t="s">
        <v>314</v>
      </c>
      <c r="D639" s="24" t="s">
        <v>30</v>
      </c>
      <c r="E639" s="24" t="s">
        <v>19</v>
      </c>
      <c r="F639" s="24" t="s">
        <v>1118</v>
      </c>
      <c r="G639" s="1">
        <v>43880</v>
      </c>
      <c r="H639">
        <v>2</v>
      </c>
      <c r="I639" t="str">
        <f t="shared" si="9"/>
        <v>febrer</v>
      </c>
      <c r="J639">
        <v>959272372</v>
      </c>
      <c r="K639" s="1">
        <v>43891</v>
      </c>
      <c r="L639">
        <v>11</v>
      </c>
      <c r="M639">
        <v>8867</v>
      </c>
      <c r="N639">
        <v>255.28</v>
      </c>
      <c r="O639">
        <v>159.41999999999999</v>
      </c>
      <c r="P639">
        <v>2263567.7599999998</v>
      </c>
      <c r="Q639">
        <v>95.86</v>
      </c>
      <c r="R639">
        <v>2263.5677999999998</v>
      </c>
      <c r="S639">
        <v>1413577.14</v>
      </c>
      <c r="T639">
        <v>1413.5771</v>
      </c>
      <c r="U639">
        <v>849990.62</v>
      </c>
      <c r="V639">
        <v>0.624490755249138</v>
      </c>
      <c r="W639">
        <v>849.99059999999997</v>
      </c>
      <c r="X639">
        <v>2020</v>
      </c>
    </row>
    <row r="640" spans="1:24" x14ac:dyDescent="0.3">
      <c r="A640" s="24" t="s">
        <v>849</v>
      </c>
      <c r="B640" s="24" t="s">
        <v>24</v>
      </c>
      <c r="C640" s="24" t="s">
        <v>25</v>
      </c>
      <c r="D640" s="24" t="s">
        <v>23</v>
      </c>
      <c r="E640" s="24" t="s">
        <v>15</v>
      </c>
      <c r="F640" s="24" t="s">
        <v>1120</v>
      </c>
      <c r="G640" s="1">
        <v>44304</v>
      </c>
      <c r="H640">
        <v>4</v>
      </c>
      <c r="I640" t="str">
        <f t="shared" si="9"/>
        <v>abril</v>
      </c>
      <c r="J640">
        <v>911997258</v>
      </c>
      <c r="K640" s="1">
        <v>44323</v>
      </c>
      <c r="L640">
        <v>19</v>
      </c>
      <c r="M640">
        <v>9110</v>
      </c>
      <c r="N640">
        <v>205.7</v>
      </c>
      <c r="O640">
        <v>117.11</v>
      </c>
      <c r="P640">
        <v>1873927</v>
      </c>
      <c r="Q640">
        <v>88.59</v>
      </c>
      <c r="R640">
        <v>1873.9269999999999</v>
      </c>
      <c r="S640">
        <v>1066872.1000000001</v>
      </c>
      <c r="T640">
        <v>1066.8721</v>
      </c>
      <c r="U640">
        <v>807054.9</v>
      </c>
      <c r="V640">
        <v>0.56932425862907154</v>
      </c>
      <c r="W640">
        <v>807.05489999999998</v>
      </c>
      <c r="X640">
        <v>2021</v>
      </c>
    </row>
    <row r="641" spans="1:24" x14ac:dyDescent="0.3">
      <c r="A641" s="24" t="s">
        <v>850</v>
      </c>
      <c r="B641" s="24" t="s">
        <v>60</v>
      </c>
      <c r="C641" s="24" t="s">
        <v>63</v>
      </c>
      <c r="D641" s="24" t="s">
        <v>50</v>
      </c>
      <c r="E641" s="24" t="s">
        <v>15</v>
      </c>
      <c r="F641" s="24" t="s">
        <v>1117</v>
      </c>
      <c r="G641" s="1">
        <v>44169</v>
      </c>
      <c r="H641">
        <v>12</v>
      </c>
      <c r="I641" t="str">
        <f t="shared" si="9"/>
        <v>desembre</v>
      </c>
      <c r="J641">
        <v>751302039</v>
      </c>
      <c r="K641" s="1">
        <v>44175</v>
      </c>
      <c r="L641">
        <v>6</v>
      </c>
      <c r="M641">
        <v>5824</v>
      </c>
      <c r="N641">
        <v>154.06</v>
      </c>
      <c r="O641">
        <v>90.93</v>
      </c>
      <c r="P641">
        <v>897245.44</v>
      </c>
      <c r="Q641">
        <v>63.13</v>
      </c>
      <c r="R641">
        <v>897.24540000000002</v>
      </c>
      <c r="S641">
        <v>529576.31999999995</v>
      </c>
      <c r="T641">
        <v>529.57629999999995</v>
      </c>
      <c r="U641">
        <v>367669.12</v>
      </c>
      <c r="V641">
        <v>0.59022458782292608</v>
      </c>
      <c r="W641">
        <v>367.66910000000001</v>
      </c>
      <c r="X641">
        <v>2020</v>
      </c>
    </row>
    <row r="642" spans="1:24" x14ac:dyDescent="0.3">
      <c r="A642" s="24" t="s">
        <v>851</v>
      </c>
      <c r="B642" s="24" t="s">
        <v>21</v>
      </c>
      <c r="C642" s="24" t="s">
        <v>163</v>
      </c>
      <c r="D642" s="24" t="s">
        <v>14</v>
      </c>
      <c r="E642" s="24" t="s">
        <v>19</v>
      </c>
      <c r="F642" s="24" t="s">
        <v>1120</v>
      </c>
      <c r="G642" s="1">
        <v>44198</v>
      </c>
      <c r="H642">
        <v>1</v>
      </c>
      <c r="I642" t="str">
        <f t="shared" ref="I642:I705" si="10">TEXT(DATE(2020, H642, 1), "mmmm")</f>
        <v>gener</v>
      </c>
      <c r="J642">
        <v>853798043</v>
      </c>
      <c r="K642" s="1">
        <v>44232</v>
      </c>
      <c r="L642">
        <v>34</v>
      </c>
      <c r="M642">
        <v>6669</v>
      </c>
      <c r="N642">
        <v>152.58000000000001</v>
      </c>
      <c r="O642">
        <v>97.44</v>
      </c>
      <c r="P642">
        <v>1017556.02</v>
      </c>
      <c r="Q642">
        <v>55.14</v>
      </c>
      <c r="R642">
        <v>1017.556</v>
      </c>
      <c r="S642">
        <v>649827.36</v>
      </c>
      <c r="T642">
        <v>649.82740000000001</v>
      </c>
      <c r="U642">
        <v>367728.66</v>
      </c>
      <c r="V642">
        <v>0.63861580810066843</v>
      </c>
      <c r="W642">
        <v>367.7287</v>
      </c>
      <c r="X642">
        <v>2021</v>
      </c>
    </row>
    <row r="643" spans="1:24" x14ac:dyDescent="0.3">
      <c r="A643" s="24" t="s">
        <v>852</v>
      </c>
      <c r="B643" s="24" t="s">
        <v>24</v>
      </c>
      <c r="C643" s="24" t="s">
        <v>269</v>
      </c>
      <c r="D643" s="24" t="s">
        <v>18</v>
      </c>
      <c r="E643" s="24" t="s">
        <v>19</v>
      </c>
      <c r="F643" s="24" t="s">
        <v>1117</v>
      </c>
      <c r="G643" s="1">
        <v>44741</v>
      </c>
      <c r="H643">
        <v>6</v>
      </c>
      <c r="I643" t="str">
        <f t="shared" si="10"/>
        <v>juny</v>
      </c>
      <c r="J643">
        <v>766409099</v>
      </c>
      <c r="K643" s="1">
        <v>44745</v>
      </c>
      <c r="L643">
        <v>4</v>
      </c>
      <c r="M643">
        <v>6338</v>
      </c>
      <c r="N643">
        <v>421.89</v>
      </c>
      <c r="O643">
        <v>364.69</v>
      </c>
      <c r="P643">
        <v>2673938.8199999998</v>
      </c>
      <c r="Q643">
        <v>57.2</v>
      </c>
      <c r="R643">
        <v>2673.9387999999999</v>
      </c>
      <c r="S643">
        <v>2311405.2200000002</v>
      </c>
      <c r="T643">
        <v>2311.4052000000001</v>
      </c>
      <c r="U643">
        <v>362533.6</v>
      </c>
      <c r="V643">
        <v>0.86441963544999889</v>
      </c>
      <c r="W643">
        <v>362.53359999999998</v>
      </c>
      <c r="X643">
        <v>2022</v>
      </c>
    </row>
    <row r="644" spans="1:24" x14ac:dyDescent="0.3">
      <c r="A644" s="24" t="s">
        <v>853</v>
      </c>
      <c r="B644" s="24" t="s">
        <v>21</v>
      </c>
      <c r="C644" s="24" t="s">
        <v>41</v>
      </c>
      <c r="D644" s="24" t="s">
        <v>26</v>
      </c>
      <c r="E644" s="24" t="s">
        <v>19</v>
      </c>
      <c r="F644" s="24" t="s">
        <v>1120</v>
      </c>
      <c r="G644" s="1">
        <v>44206</v>
      </c>
      <c r="H644">
        <v>1</v>
      </c>
      <c r="I644" t="str">
        <f t="shared" si="10"/>
        <v>gener</v>
      </c>
      <c r="J644">
        <v>556371533</v>
      </c>
      <c r="K644" s="1">
        <v>44236</v>
      </c>
      <c r="L644">
        <v>30</v>
      </c>
      <c r="M644">
        <v>1555</v>
      </c>
      <c r="N644">
        <v>9.33</v>
      </c>
      <c r="O644">
        <v>6.92</v>
      </c>
      <c r="P644">
        <v>14508.15</v>
      </c>
      <c r="Q644">
        <v>2.41</v>
      </c>
      <c r="R644">
        <v>14.508100000000001</v>
      </c>
      <c r="S644">
        <v>10760.6</v>
      </c>
      <c r="T644">
        <v>10.7606</v>
      </c>
      <c r="U644">
        <v>3747.55</v>
      </c>
      <c r="V644">
        <v>0.74169346195069674</v>
      </c>
      <c r="W644">
        <v>3.7475000000000001</v>
      </c>
      <c r="X644">
        <v>2021</v>
      </c>
    </row>
    <row r="645" spans="1:24" x14ac:dyDescent="0.3">
      <c r="A645" s="24" t="s">
        <v>854</v>
      </c>
      <c r="B645" s="24" t="s">
        <v>24</v>
      </c>
      <c r="C645" s="24" t="s">
        <v>285</v>
      </c>
      <c r="D645" s="24" t="s">
        <v>30</v>
      </c>
      <c r="E645" s="24" t="s">
        <v>19</v>
      </c>
      <c r="F645" s="24" t="s">
        <v>1120</v>
      </c>
      <c r="G645" s="1">
        <v>44802</v>
      </c>
      <c r="H645">
        <v>8</v>
      </c>
      <c r="I645" t="str">
        <f t="shared" si="10"/>
        <v>agost</v>
      </c>
      <c r="J645">
        <v>361234176</v>
      </c>
      <c r="K645" s="1">
        <v>44815</v>
      </c>
      <c r="L645">
        <v>13</v>
      </c>
      <c r="M645">
        <v>6075</v>
      </c>
      <c r="N645">
        <v>255.28</v>
      </c>
      <c r="O645">
        <v>159.41999999999999</v>
      </c>
      <c r="P645">
        <v>1550826</v>
      </c>
      <c r="Q645">
        <v>95.86</v>
      </c>
      <c r="R645">
        <v>1550.826</v>
      </c>
      <c r="S645">
        <v>968476.5</v>
      </c>
      <c r="T645">
        <v>968.47649999999999</v>
      </c>
      <c r="U645">
        <v>582349.5</v>
      </c>
      <c r="V645">
        <v>0.62449075524913811</v>
      </c>
      <c r="W645">
        <v>582.34950000000003</v>
      </c>
      <c r="X645">
        <v>2022</v>
      </c>
    </row>
    <row r="646" spans="1:24" x14ac:dyDescent="0.3">
      <c r="A646" s="24" t="s">
        <v>855</v>
      </c>
      <c r="B646" s="24" t="s">
        <v>12</v>
      </c>
      <c r="C646" s="24" t="s">
        <v>231</v>
      </c>
      <c r="D646" s="24" t="s">
        <v>26</v>
      </c>
      <c r="E646" s="24" t="s">
        <v>19</v>
      </c>
      <c r="F646" s="24" t="s">
        <v>1120</v>
      </c>
      <c r="G646" s="1">
        <v>44708</v>
      </c>
      <c r="H646">
        <v>5</v>
      </c>
      <c r="I646" t="str">
        <f t="shared" si="10"/>
        <v>maig</v>
      </c>
      <c r="J646">
        <v>838858354</v>
      </c>
      <c r="K646" s="1">
        <v>44728</v>
      </c>
      <c r="L646">
        <v>20</v>
      </c>
      <c r="M646">
        <v>5683</v>
      </c>
      <c r="N646">
        <v>9.33</v>
      </c>
      <c r="O646">
        <v>6.92</v>
      </c>
      <c r="P646">
        <v>53022.39</v>
      </c>
      <c r="Q646">
        <v>2.41</v>
      </c>
      <c r="R646">
        <v>53.022399999999998</v>
      </c>
      <c r="S646">
        <v>39326.36</v>
      </c>
      <c r="T646">
        <v>39.3264</v>
      </c>
      <c r="U646">
        <v>13696.03</v>
      </c>
      <c r="V646">
        <v>0.74169346195069663</v>
      </c>
      <c r="W646">
        <v>13.696</v>
      </c>
      <c r="X646">
        <v>2022</v>
      </c>
    </row>
    <row r="647" spans="1:24" x14ac:dyDescent="0.3">
      <c r="A647" s="24" t="s">
        <v>856</v>
      </c>
      <c r="B647" s="24" t="s">
        <v>60</v>
      </c>
      <c r="C647" s="24" t="s">
        <v>97</v>
      </c>
      <c r="D647" s="24" t="s">
        <v>33</v>
      </c>
      <c r="E647" s="24" t="s">
        <v>15</v>
      </c>
      <c r="F647" s="24" t="s">
        <v>1118</v>
      </c>
      <c r="G647" s="1">
        <v>44860</v>
      </c>
      <c r="H647">
        <v>10</v>
      </c>
      <c r="I647" t="str">
        <f t="shared" si="10"/>
        <v>octubre</v>
      </c>
      <c r="J647">
        <v>917417895</v>
      </c>
      <c r="K647" s="1">
        <v>44862</v>
      </c>
      <c r="L647">
        <v>2</v>
      </c>
      <c r="M647">
        <v>3197</v>
      </c>
      <c r="N647">
        <v>47.45</v>
      </c>
      <c r="O647">
        <v>31.79</v>
      </c>
      <c r="P647">
        <v>151697.65</v>
      </c>
      <c r="Q647">
        <v>15.66</v>
      </c>
      <c r="R647">
        <v>151.6977</v>
      </c>
      <c r="S647">
        <v>101632.63</v>
      </c>
      <c r="T647">
        <v>101.6326</v>
      </c>
      <c r="U647">
        <v>50065.02</v>
      </c>
      <c r="V647">
        <v>0.66996838777660683</v>
      </c>
      <c r="W647">
        <v>50.064999999999998</v>
      </c>
      <c r="X647">
        <v>2022</v>
      </c>
    </row>
    <row r="648" spans="1:24" x14ac:dyDescent="0.3">
      <c r="A648" s="24" t="s">
        <v>857</v>
      </c>
      <c r="B648" s="24" t="s">
        <v>60</v>
      </c>
      <c r="C648" s="24" t="s">
        <v>360</v>
      </c>
      <c r="D648" s="24" t="s">
        <v>18</v>
      </c>
      <c r="E648" s="24" t="s">
        <v>15</v>
      </c>
      <c r="F648" s="24" t="s">
        <v>1120</v>
      </c>
      <c r="G648" s="1">
        <v>44255</v>
      </c>
      <c r="H648">
        <v>2</v>
      </c>
      <c r="I648" t="str">
        <f t="shared" si="10"/>
        <v>febrer</v>
      </c>
      <c r="J648">
        <v>945399129</v>
      </c>
      <c r="K648" s="1">
        <v>44284</v>
      </c>
      <c r="L648">
        <v>29</v>
      </c>
      <c r="M648">
        <v>3466</v>
      </c>
      <c r="N648">
        <v>421.89</v>
      </c>
      <c r="O648">
        <v>364.69</v>
      </c>
      <c r="P648">
        <v>1462270.74</v>
      </c>
      <c r="Q648">
        <v>57.2</v>
      </c>
      <c r="R648">
        <v>1462.2707</v>
      </c>
      <c r="S648">
        <v>1264015.54</v>
      </c>
      <c r="T648">
        <v>1264.0155</v>
      </c>
      <c r="U648">
        <v>198255.2</v>
      </c>
      <c r="V648">
        <v>0.86441963544999889</v>
      </c>
      <c r="W648">
        <v>198.2552</v>
      </c>
      <c r="X648">
        <v>2021</v>
      </c>
    </row>
    <row r="649" spans="1:24" x14ac:dyDescent="0.3">
      <c r="A649" s="24" t="s">
        <v>858</v>
      </c>
      <c r="B649" s="24" t="s">
        <v>28</v>
      </c>
      <c r="C649" s="24" t="s">
        <v>214</v>
      </c>
      <c r="D649" s="24" t="s">
        <v>18</v>
      </c>
      <c r="E649" s="24" t="s">
        <v>15</v>
      </c>
      <c r="F649" s="24" t="s">
        <v>1119</v>
      </c>
      <c r="G649" s="1">
        <v>44643</v>
      </c>
      <c r="H649">
        <v>3</v>
      </c>
      <c r="I649" t="str">
        <f t="shared" si="10"/>
        <v>març</v>
      </c>
      <c r="J649">
        <v>441600883</v>
      </c>
      <c r="K649" s="1">
        <v>44647</v>
      </c>
      <c r="L649">
        <v>4</v>
      </c>
      <c r="M649">
        <v>8369</v>
      </c>
      <c r="N649">
        <v>421.89</v>
      </c>
      <c r="O649">
        <v>364.69</v>
      </c>
      <c r="P649">
        <v>3530797.41</v>
      </c>
      <c r="Q649">
        <v>57.2</v>
      </c>
      <c r="R649">
        <v>3530.7973999999999</v>
      </c>
      <c r="S649">
        <v>3052090.61</v>
      </c>
      <c r="T649">
        <v>3052.0906</v>
      </c>
      <c r="U649">
        <v>478706.8</v>
      </c>
      <c r="V649">
        <v>0.86441963544999878</v>
      </c>
      <c r="W649">
        <v>478.70679999999999</v>
      </c>
      <c r="X649">
        <v>2022</v>
      </c>
    </row>
    <row r="650" spans="1:24" x14ac:dyDescent="0.3">
      <c r="A650" s="24" t="s">
        <v>859</v>
      </c>
      <c r="B650" s="24" t="s">
        <v>28</v>
      </c>
      <c r="C650" s="24" t="s">
        <v>578</v>
      </c>
      <c r="D650" s="24" t="s">
        <v>50</v>
      </c>
      <c r="E650" s="24" t="s">
        <v>19</v>
      </c>
      <c r="F650" s="24" t="s">
        <v>1117</v>
      </c>
      <c r="G650" s="1">
        <v>44793</v>
      </c>
      <c r="H650">
        <v>8</v>
      </c>
      <c r="I650" t="str">
        <f t="shared" si="10"/>
        <v>agost</v>
      </c>
      <c r="J650">
        <v>345134484</v>
      </c>
      <c r="K650" s="1">
        <v>44841</v>
      </c>
      <c r="L650">
        <v>48</v>
      </c>
      <c r="M650">
        <v>1818</v>
      </c>
      <c r="N650">
        <v>154.06</v>
      </c>
      <c r="O650">
        <v>90.93</v>
      </c>
      <c r="P650">
        <v>280081.08</v>
      </c>
      <c r="Q650">
        <v>63.13</v>
      </c>
      <c r="R650">
        <v>280.08109999999999</v>
      </c>
      <c r="S650">
        <v>165310.74</v>
      </c>
      <c r="T650">
        <v>165.3107</v>
      </c>
      <c r="U650">
        <v>114770.34</v>
      </c>
      <c r="V650">
        <v>0.59022458782292608</v>
      </c>
      <c r="W650">
        <v>114.77030000000001</v>
      </c>
      <c r="X650">
        <v>2022</v>
      </c>
    </row>
    <row r="651" spans="1:24" x14ac:dyDescent="0.3">
      <c r="A651" s="24" t="s">
        <v>860</v>
      </c>
      <c r="B651" s="24" t="s">
        <v>12</v>
      </c>
      <c r="C651" s="24" t="s">
        <v>191</v>
      </c>
      <c r="D651" s="24" t="s">
        <v>18</v>
      </c>
      <c r="E651" s="24" t="s">
        <v>15</v>
      </c>
      <c r="F651" s="24" t="s">
        <v>1117</v>
      </c>
      <c r="G651" s="1">
        <v>44139</v>
      </c>
      <c r="H651">
        <v>11</v>
      </c>
      <c r="I651" t="str">
        <f t="shared" si="10"/>
        <v>novembre</v>
      </c>
      <c r="J651">
        <v>765423762</v>
      </c>
      <c r="K651" s="1">
        <v>44153</v>
      </c>
      <c r="L651">
        <v>14</v>
      </c>
      <c r="M651">
        <v>4756</v>
      </c>
      <c r="N651">
        <v>421.89</v>
      </c>
      <c r="O651">
        <v>364.69</v>
      </c>
      <c r="P651">
        <v>2006508.84</v>
      </c>
      <c r="Q651">
        <v>57.2</v>
      </c>
      <c r="R651">
        <v>2006.5088000000001</v>
      </c>
      <c r="S651">
        <v>1734465.64</v>
      </c>
      <c r="T651">
        <v>1734.4656</v>
      </c>
      <c r="U651">
        <v>272043.2</v>
      </c>
      <c r="V651">
        <v>0.86441963544999878</v>
      </c>
      <c r="W651">
        <v>272.04320000000001</v>
      </c>
      <c r="X651">
        <v>2020</v>
      </c>
    </row>
    <row r="652" spans="1:24" x14ac:dyDescent="0.3">
      <c r="A652" s="24" t="s">
        <v>861</v>
      </c>
      <c r="B652" s="24" t="s">
        <v>60</v>
      </c>
      <c r="C652" s="24" t="s">
        <v>410</v>
      </c>
      <c r="D652" s="24" t="s">
        <v>30</v>
      </c>
      <c r="E652" s="24" t="s">
        <v>15</v>
      </c>
      <c r="F652" s="24" t="s">
        <v>1120</v>
      </c>
      <c r="G652" s="1">
        <v>44353</v>
      </c>
      <c r="H652">
        <v>6</v>
      </c>
      <c r="I652" t="str">
        <f t="shared" si="10"/>
        <v>juny</v>
      </c>
      <c r="J652">
        <v>532205045</v>
      </c>
      <c r="K652" s="1">
        <v>44378</v>
      </c>
      <c r="L652">
        <v>25</v>
      </c>
      <c r="M652">
        <v>154</v>
      </c>
      <c r="N652">
        <v>255.28</v>
      </c>
      <c r="O652">
        <v>159.41999999999999</v>
      </c>
      <c r="P652">
        <v>39313.120000000003</v>
      </c>
      <c r="Q652">
        <v>95.86</v>
      </c>
      <c r="R652">
        <v>39.313099999999999</v>
      </c>
      <c r="S652">
        <v>24550.68</v>
      </c>
      <c r="T652">
        <v>24.550699999999999</v>
      </c>
      <c r="U652">
        <v>14762.44</v>
      </c>
      <c r="V652">
        <v>0.624490755249138</v>
      </c>
      <c r="W652">
        <v>14.7624</v>
      </c>
      <c r="X652">
        <v>2021</v>
      </c>
    </row>
    <row r="653" spans="1:24" x14ac:dyDescent="0.3">
      <c r="A653" s="24" t="s">
        <v>862</v>
      </c>
      <c r="B653" s="24" t="s">
        <v>24</v>
      </c>
      <c r="C653" s="24" t="s">
        <v>618</v>
      </c>
      <c r="D653" s="24" t="s">
        <v>50</v>
      </c>
      <c r="E653" s="24" t="s">
        <v>19</v>
      </c>
      <c r="F653" s="24" t="s">
        <v>1117</v>
      </c>
      <c r="G653" s="1">
        <v>44357</v>
      </c>
      <c r="H653">
        <v>6</v>
      </c>
      <c r="I653" t="str">
        <f t="shared" si="10"/>
        <v>juny</v>
      </c>
      <c r="J653">
        <v>525751435</v>
      </c>
      <c r="K653" s="1">
        <v>44382</v>
      </c>
      <c r="L653">
        <v>25</v>
      </c>
      <c r="M653">
        <v>388</v>
      </c>
      <c r="N653">
        <v>154.06</v>
      </c>
      <c r="O653">
        <v>90.93</v>
      </c>
      <c r="P653">
        <v>59775.28</v>
      </c>
      <c r="Q653">
        <v>63.13</v>
      </c>
      <c r="R653">
        <v>59.775300000000001</v>
      </c>
      <c r="S653">
        <v>35280.839999999997</v>
      </c>
      <c r="T653">
        <v>35.280799999999999</v>
      </c>
      <c r="U653">
        <v>24494.44</v>
      </c>
      <c r="V653">
        <v>0.59022458782292619</v>
      </c>
      <c r="W653">
        <v>24.494399999999999</v>
      </c>
      <c r="X653">
        <v>2021</v>
      </c>
    </row>
    <row r="654" spans="1:24" x14ac:dyDescent="0.3">
      <c r="A654" s="24" t="s">
        <v>863</v>
      </c>
      <c r="B654" s="24" t="s">
        <v>24</v>
      </c>
      <c r="C654" s="24" t="s">
        <v>312</v>
      </c>
      <c r="D654" s="24" t="s">
        <v>50</v>
      </c>
      <c r="E654" s="24" t="s">
        <v>19</v>
      </c>
      <c r="F654" s="24" t="s">
        <v>1119</v>
      </c>
      <c r="G654" s="1">
        <v>44569</v>
      </c>
      <c r="H654">
        <v>1</v>
      </c>
      <c r="I654" t="str">
        <f t="shared" si="10"/>
        <v>gener</v>
      </c>
      <c r="J654">
        <v>563551700</v>
      </c>
      <c r="K654" s="1">
        <v>44616</v>
      </c>
      <c r="L654">
        <v>47</v>
      </c>
      <c r="M654">
        <v>6326</v>
      </c>
      <c r="N654">
        <v>154.06</v>
      </c>
      <c r="O654">
        <v>90.93</v>
      </c>
      <c r="P654">
        <v>974583.56</v>
      </c>
      <c r="Q654">
        <v>63.13</v>
      </c>
      <c r="R654">
        <v>974.58360000000005</v>
      </c>
      <c r="S654">
        <v>575223.18000000005</v>
      </c>
      <c r="T654">
        <v>575.22320000000002</v>
      </c>
      <c r="U654">
        <v>399360.38</v>
      </c>
      <c r="V654">
        <v>0.59022458782292619</v>
      </c>
      <c r="W654">
        <v>399.36040000000003</v>
      </c>
      <c r="X654">
        <v>2022</v>
      </c>
    </row>
    <row r="655" spans="1:24" x14ac:dyDescent="0.3">
      <c r="A655" s="24" t="s">
        <v>864</v>
      </c>
      <c r="B655" s="24" t="s">
        <v>12</v>
      </c>
      <c r="C655" s="24" t="s">
        <v>261</v>
      </c>
      <c r="D655" s="24" t="s">
        <v>18</v>
      </c>
      <c r="E655" s="24" t="s">
        <v>19</v>
      </c>
      <c r="F655" s="24" t="s">
        <v>1118</v>
      </c>
      <c r="G655" s="1">
        <v>44695</v>
      </c>
      <c r="H655">
        <v>5</v>
      </c>
      <c r="I655" t="str">
        <f t="shared" si="10"/>
        <v>maig</v>
      </c>
      <c r="J655">
        <v>326138007</v>
      </c>
      <c r="K655" s="1">
        <v>44716</v>
      </c>
      <c r="L655">
        <v>21</v>
      </c>
      <c r="M655">
        <v>339</v>
      </c>
      <c r="N655">
        <v>421.89</v>
      </c>
      <c r="O655">
        <v>364.69</v>
      </c>
      <c r="P655">
        <v>143020.71</v>
      </c>
      <c r="Q655">
        <v>57.2</v>
      </c>
      <c r="R655">
        <v>143.02070000000001</v>
      </c>
      <c r="S655">
        <v>123629.91</v>
      </c>
      <c r="T655">
        <v>123.62990000000001</v>
      </c>
      <c r="U655">
        <v>19390.8</v>
      </c>
      <c r="V655">
        <v>0.864419635449999</v>
      </c>
      <c r="W655">
        <v>19.390799999999999</v>
      </c>
      <c r="X655">
        <v>2022</v>
      </c>
    </row>
    <row r="656" spans="1:24" x14ac:dyDescent="0.3">
      <c r="A656" s="24" t="s">
        <v>865</v>
      </c>
      <c r="B656" s="24" t="s">
        <v>12</v>
      </c>
      <c r="C656" s="24" t="s">
        <v>615</v>
      </c>
      <c r="D656" s="24" t="s">
        <v>42</v>
      </c>
      <c r="E656" s="24" t="s">
        <v>15</v>
      </c>
      <c r="F656" s="24" t="s">
        <v>1117</v>
      </c>
      <c r="G656" s="1">
        <v>44345</v>
      </c>
      <c r="H656">
        <v>5</v>
      </c>
      <c r="I656" t="str">
        <f t="shared" si="10"/>
        <v>maig</v>
      </c>
      <c r="J656">
        <v>733834207</v>
      </c>
      <c r="K656" s="1">
        <v>44356</v>
      </c>
      <c r="L656">
        <v>11</v>
      </c>
      <c r="M656">
        <v>6704</v>
      </c>
      <c r="N656">
        <v>651.21</v>
      </c>
      <c r="O656">
        <v>524.96</v>
      </c>
      <c r="P656">
        <v>4365711.84</v>
      </c>
      <c r="Q656">
        <v>126.25</v>
      </c>
      <c r="R656">
        <v>4365.7118</v>
      </c>
      <c r="S656">
        <v>3519331.84</v>
      </c>
      <c r="T656">
        <v>3519.3317999999999</v>
      </c>
      <c r="U656">
        <v>846380</v>
      </c>
      <c r="V656">
        <v>0.80613012699436437</v>
      </c>
      <c r="W656">
        <v>846.38</v>
      </c>
      <c r="X656">
        <v>2021</v>
      </c>
    </row>
    <row r="657" spans="1:24" x14ac:dyDescent="0.3">
      <c r="A657" s="24" t="s">
        <v>866</v>
      </c>
      <c r="B657" s="24" t="s">
        <v>60</v>
      </c>
      <c r="C657" s="24" t="s">
        <v>867</v>
      </c>
      <c r="D657" s="24" t="s">
        <v>80</v>
      </c>
      <c r="E657" s="24" t="s">
        <v>19</v>
      </c>
      <c r="F657" s="24" t="s">
        <v>1117</v>
      </c>
      <c r="G657" s="1">
        <v>43963</v>
      </c>
      <c r="H657">
        <v>5</v>
      </c>
      <c r="I657" t="str">
        <f t="shared" si="10"/>
        <v>maig</v>
      </c>
      <c r="J657">
        <v>564926707</v>
      </c>
      <c r="K657" s="1">
        <v>43970</v>
      </c>
      <c r="L657">
        <v>7</v>
      </c>
      <c r="M657">
        <v>3221</v>
      </c>
      <c r="N657">
        <v>668.27</v>
      </c>
      <c r="O657">
        <v>502.54</v>
      </c>
      <c r="P657">
        <v>2152497.67</v>
      </c>
      <c r="Q657">
        <v>165.73</v>
      </c>
      <c r="R657">
        <v>2152.4976999999999</v>
      </c>
      <c r="S657">
        <v>1618681.34</v>
      </c>
      <c r="T657">
        <v>1618.6813</v>
      </c>
      <c r="U657">
        <v>533816.32999999996</v>
      </c>
      <c r="V657">
        <v>0.75200143654510909</v>
      </c>
      <c r="W657">
        <v>533.81629999999996</v>
      </c>
      <c r="X657">
        <v>2020</v>
      </c>
    </row>
    <row r="658" spans="1:24" x14ac:dyDescent="0.3">
      <c r="A658" s="24" t="s">
        <v>868</v>
      </c>
      <c r="B658" s="24" t="s">
        <v>12</v>
      </c>
      <c r="C658" s="24" t="s">
        <v>165</v>
      </c>
      <c r="D658" s="24" t="s">
        <v>70</v>
      </c>
      <c r="E658" s="24" t="s">
        <v>15</v>
      </c>
      <c r="F658" s="24" t="s">
        <v>1117</v>
      </c>
      <c r="G658" s="1">
        <v>44305</v>
      </c>
      <c r="H658">
        <v>4</v>
      </c>
      <c r="I658" t="str">
        <f t="shared" si="10"/>
        <v>abril</v>
      </c>
      <c r="J658">
        <v>111651837</v>
      </c>
      <c r="K658" s="1">
        <v>44341</v>
      </c>
      <c r="L658">
        <v>36</v>
      </c>
      <c r="M658">
        <v>9115</v>
      </c>
      <c r="N658">
        <v>109.28</v>
      </c>
      <c r="O658">
        <v>35.840000000000003</v>
      </c>
      <c r="P658">
        <v>996087.2</v>
      </c>
      <c r="Q658">
        <v>73.44</v>
      </c>
      <c r="R658">
        <v>996.08720000000005</v>
      </c>
      <c r="S658">
        <v>326681.59999999998</v>
      </c>
      <c r="T658">
        <v>326.6816</v>
      </c>
      <c r="U658">
        <v>669405.6</v>
      </c>
      <c r="V658">
        <v>0.32796486090775995</v>
      </c>
      <c r="W658">
        <v>669.40560000000005</v>
      </c>
      <c r="X658">
        <v>2021</v>
      </c>
    </row>
    <row r="659" spans="1:24" x14ac:dyDescent="0.3">
      <c r="A659" s="24" t="s">
        <v>869</v>
      </c>
      <c r="B659" s="24" t="s">
        <v>60</v>
      </c>
      <c r="C659" s="24" t="s">
        <v>360</v>
      </c>
      <c r="D659" s="24" t="s">
        <v>50</v>
      </c>
      <c r="E659" s="24" t="s">
        <v>19</v>
      </c>
      <c r="F659" s="24" t="s">
        <v>1120</v>
      </c>
      <c r="G659" s="1">
        <v>44709</v>
      </c>
      <c r="H659">
        <v>5</v>
      </c>
      <c r="I659" t="str">
        <f t="shared" si="10"/>
        <v>maig</v>
      </c>
      <c r="J659">
        <v>636558425</v>
      </c>
      <c r="K659" s="1">
        <v>44720</v>
      </c>
      <c r="L659">
        <v>11</v>
      </c>
      <c r="M659">
        <v>639</v>
      </c>
      <c r="N659">
        <v>154.06</v>
      </c>
      <c r="O659">
        <v>90.93</v>
      </c>
      <c r="P659">
        <v>98444.34</v>
      </c>
      <c r="Q659">
        <v>63.13</v>
      </c>
      <c r="R659">
        <v>98.444299999999998</v>
      </c>
      <c r="S659">
        <v>58104.27</v>
      </c>
      <c r="T659">
        <v>58.104300000000002</v>
      </c>
      <c r="U659">
        <v>40340.07</v>
      </c>
      <c r="V659">
        <v>0.59022458782292619</v>
      </c>
      <c r="W659">
        <v>40.3401</v>
      </c>
      <c r="X659">
        <v>2022</v>
      </c>
    </row>
    <row r="660" spans="1:24" x14ac:dyDescent="0.3">
      <c r="A660" s="24" t="s">
        <v>870</v>
      </c>
      <c r="B660" s="24" t="s">
        <v>60</v>
      </c>
      <c r="C660" s="24" t="s">
        <v>224</v>
      </c>
      <c r="D660" s="24" t="s">
        <v>14</v>
      </c>
      <c r="E660" s="24" t="s">
        <v>15</v>
      </c>
      <c r="F660" s="24" t="s">
        <v>1118</v>
      </c>
      <c r="G660" s="1">
        <v>44660</v>
      </c>
      <c r="H660">
        <v>4</v>
      </c>
      <c r="I660" t="str">
        <f t="shared" si="10"/>
        <v>abril</v>
      </c>
      <c r="J660">
        <v>322507798</v>
      </c>
      <c r="K660" s="1">
        <v>44672</v>
      </c>
      <c r="L660">
        <v>12</v>
      </c>
      <c r="M660">
        <v>6079</v>
      </c>
      <c r="N660">
        <v>152.58000000000001</v>
      </c>
      <c r="O660">
        <v>97.44</v>
      </c>
      <c r="P660">
        <v>927533.82</v>
      </c>
      <c r="Q660">
        <v>55.14</v>
      </c>
      <c r="R660">
        <v>927.53380000000004</v>
      </c>
      <c r="S660">
        <v>592337.76</v>
      </c>
      <c r="T660">
        <v>592.33780000000002</v>
      </c>
      <c r="U660">
        <v>335196.06</v>
      </c>
      <c r="V660">
        <v>0.63861580810066843</v>
      </c>
      <c r="W660">
        <v>335.1961</v>
      </c>
      <c r="X660">
        <v>2022</v>
      </c>
    </row>
    <row r="661" spans="1:24" x14ac:dyDescent="0.3">
      <c r="A661" s="24" t="s">
        <v>871</v>
      </c>
      <c r="B661" s="24" t="s">
        <v>60</v>
      </c>
      <c r="C661" s="24" t="s">
        <v>246</v>
      </c>
      <c r="D661" s="24" t="s">
        <v>70</v>
      </c>
      <c r="E661" s="24" t="s">
        <v>15</v>
      </c>
      <c r="F661" s="24" t="s">
        <v>1118</v>
      </c>
      <c r="G661" s="1">
        <v>44311</v>
      </c>
      <c r="H661">
        <v>4</v>
      </c>
      <c r="I661" t="str">
        <f t="shared" si="10"/>
        <v>abril</v>
      </c>
      <c r="J661">
        <v>122673785</v>
      </c>
      <c r="K661" s="1">
        <v>44315</v>
      </c>
      <c r="L661">
        <v>4</v>
      </c>
      <c r="M661">
        <v>754</v>
      </c>
      <c r="N661">
        <v>109.28</v>
      </c>
      <c r="O661">
        <v>35.840000000000003</v>
      </c>
      <c r="P661">
        <v>82397.119999999995</v>
      </c>
      <c r="Q661">
        <v>73.44</v>
      </c>
      <c r="R661">
        <v>82.397099999999995</v>
      </c>
      <c r="S661">
        <v>27023.360000000001</v>
      </c>
      <c r="T661">
        <v>27.023399999999999</v>
      </c>
      <c r="U661">
        <v>55373.760000000002</v>
      </c>
      <c r="V661">
        <v>0.32796486090775995</v>
      </c>
      <c r="W661">
        <v>55.373800000000003</v>
      </c>
      <c r="X661">
        <v>2021</v>
      </c>
    </row>
    <row r="662" spans="1:24" x14ac:dyDescent="0.3">
      <c r="A662" s="24" t="s">
        <v>872</v>
      </c>
      <c r="B662" s="24" t="s">
        <v>12</v>
      </c>
      <c r="C662" s="24" t="s">
        <v>216</v>
      </c>
      <c r="D662" s="24" t="s">
        <v>50</v>
      </c>
      <c r="E662" s="24" t="s">
        <v>15</v>
      </c>
      <c r="F662" s="24" t="s">
        <v>1120</v>
      </c>
      <c r="G662" s="1">
        <v>43963</v>
      </c>
      <c r="H662">
        <v>5</v>
      </c>
      <c r="I662" t="str">
        <f t="shared" si="10"/>
        <v>maig</v>
      </c>
      <c r="J662">
        <v>610542714</v>
      </c>
      <c r="K662" s="1">
        <v>43980</v>
      </c>
      <c r="L662">
        <v>17</v>
      </c>
      <c r="M662">
        <v>2012</v>
      </c>
      <c r="N662">
        <v>154.06</v>
      </c>
      <c r="O662">
        <v>90.93</v>
      </c>
      <c r="P662">
        <v>309968.71999999997</v>
      </c>
      <c r="Q662">
        <v>63.13</v>
      </c>
      <c r="R662">
        <v>309.96870000000001</v>
      </c>
      <c r="S662">
        <v>182951.16</v>
      </c>
      <c r="T662">
        <v>182.9512</v>
      </c>
      <c r="U662">
        <v>127017.56</v>
      </c>
      <c r="V662">
        <v>0.59022458782292619</v>
      </c>
      <c r="W662">
        <v>127.0176</v>
      </c>
      <c r="X662">
        <v>2020</v>
      </c>
    </row>
    <row r="663" spans="1:24" x14ac:dyDescent="0.3">
      <c r="A663" s="24" t="s">
        <v>873</v>
      </c>
      <c r="B663" s="24" t="s">
        <v>24</v>
      </c>
      <c r="C663" s="24" t="s">
        <v>49</v>
      </c>
      <c r="D663" s="24" t="s">
        <v>30</v>
      </c>
      <c r="E663" s="24" t="s">
        <v>19</v>
      </c>
      <c r="F663" s="24" t="s">
        <v>1119</v>
      </c>
      <c r="G663" s="1">
        <v>44584</v>
      </c>
      <c r="H663">
        <v>1</v>
      </c>
      <c r="I663" t="str">
        <f t="shared" si="10"/>
        <v>gener</v>
      </c>
      <c r="J663">
        <v>629913413</v>
      </c>
      <c r="K663" s="1">
        <v>44601</v>
      </c>
      <c r="L663">
        <v>17</v>
      </c>
      <c r="M663">
        <v>4232</v>
      </c>
      <c r="N663">
        <v>255.28</v>
      </c>
      <c r="O663">
        <v>159.41999999999999</v>
      </c>
      <c r="P663">
        <v>1080344.96</v>
      </c>
      <c r="Q663">
        <v>95.86</v>
      </c>
      <c r="R663">
        <v>1080.345</v>
      </c>
      <c r="S663">
        <v>674665.44</v>
      </c>
      <c r="T663">
        <v>674.66539999999998</v>
      </c>
      <c r="U663">
        <v>405679.52</v>
      </c>
      <c r="V663">
        <v>0.62449075524913822</v>
      </c>
      <c r="W663">
        <v>405.67950000000002</v>
      </c>
      <c r="X663">
        <v>2022</v>
      </c>
    </row>
    <row r="664" spans="1:24" x14ac:dyDescent="0.3">
      <c r="A664" s="24" t="s">
        <v>874</v>
      </c>
      <c r="B664" s="24" t="s">
        <v>24</v>
      </c>
      <c r="C664" s="24" t="s">
        <v>53</v>
      </c>
      <c r="D664" s="24" t="s">
        <v>70</v>
      </c>
      <c r="E664" s="24" t="s">
        <v>19</v>
      </c>
      <c r="F664" s="24" t="s">
        <v>1118</v>
      </c>
      <c r="G664" s="1">
        <v>44159</v>
      </c>
      <c r="H664">
        <v>11</v>
      </c>
      <c r="I664" t="str">
        <f t="shared" si="10"/>
        <v>novembre</v>
      </c>
      <c r="J664">
        <v>444897210</v>
      </c>
      <c r="K664" s="1">
        <v>44197</v>
      </c>
      <c r="L664">
        <v>38</v>
      </c>
      <c r="M664">
        <v>3826</v>
      </c>
      <c r="N664">
        <v>109.28</v>
      </c>
      <c r="O664">
        <v>35.840000000000003</v>
      </c>
      <c r="P664">
        <v>418105.28</v>
      </c>
      <c r="Q664">
        <v>73.44</v>
      </c>
      <c r="R664">
        <v>418.1053</v>
      </c>
      <c r="S664">
        <v>137123.84</v>
      </c>
      <c r="T664">
        <v>137.12379999999999</v>
      </c>
      <c r="U664">
        <v>280981.44</v>
      </c>
      <c r="V664">
        <v>0.32796486090775989</v>
      </c>
      <c r="W664">
        <v>280.98140000000001</v>
      </c>
      <c r="X664">
        <v>2020</v>
      </c>
    </row>
    <row r="665" spans="1:24" x14ac:dyDescent="0.3">
      <c r="A665" s="24" t="s">
        <v>875</v>
      </c>
      <c r="B665" s="24" t="s">
        <v>21</v>
      </c>
      <c r="C665" s="24" t="s">
        <v>330</v>
      </c>
      <c r="D665" s="24" t="s">
        <v>14</v>
      </c>
      <c r="E665" s="24" t="s">
        <v>15</v>
      </c>
      <c r="F665" s="24" t="s">
        <v>1118</v>
      </c>
      <c r="G665" s="1">
        <v>44472</v>
      </c>
      <c r="H665">
        <v>10</v>
      </c>
      <c r="I665" t="str">
        <f t="shared" si="10"/>
        <v>octubre</v>
      </c>
      <c r="J665">
        <v>389917933</v>
      </c>
      <c r="K665" s="1">
        <v>44518</v>
      </c>
      <c r="L665">
        <v>46</v>
      </c>
      <c r="M665">
        <v>4236</v>
      </c>
      <c r="N665">
        <v>152.58000000000001</v>
      </c>
      <c r="O665">
        <v>97.44</v>
      </c>
      <c r="P665">
        <v>646328.88</v>
      </c>
      <c r="Q665">
        <v>55.14</v>
      </c>
      <c r="R665">
        <v>646.32889999999998</v>
      </c>
      <c r="S665">
        <v>412755.84</v>
      </c>
      <c r="T665">
        <v>412.75580000000002</v>
      </c>
      <c r="U665">
        <v>233573.04</v>
      </c>
      <c r="V665">
        <v>0.63861580810066843</v>
      </c>
      <c r="W665">
        <v>233.57300000000001</v>
      </c>
      <c r="X665">
        <v>2021</v>
      </c>
    </row>
    <row r="666" spans="1:24" x14ac:dyDescent="0.3">
      <c r="A666" s="24" t="s">
        <v>876</v>
      </c>
      <c r="B666" s="24" t="s">
        <v>24</v>
      </c>
      <c r="C666" s="24" t="s">
        <v>397</v>
      </c>
      <c r="D666" s="24" t="s">
        <v>38</v>
      </c>
      <c r="E666" s="24" t="s">
        <v>19</v>
      </c>
      <c r="F666" s="24" t="s">
        <v>1118</v>
      </c>
      <c r="G666" s="1">
        <v>44323</v>
      </c>
      <c r="H666">
        <v>5</v>
      </c>
      <c r="I666" t="str">
        <f t="shared" si="10"/>
        <v>maig</v>
      </c>
      <c r="J666">
        <v>419711911</v>
      </c>
      <c r="K666" s="1">
        <v>44348</v>
      </c>
      <c r="L666">
        <v>25</v>
      </c>
      <c r="M666">
        <v>936</v>
      </c>
      <c r="N666">
        <v>437.2</v>
      </c>
      <c r="O666">
        <v>263.33</v>
      </c>
      <c r="P666">
        <v>409219.2</v>
      </c>
      <c r="Q666">
        <v>173.87</v>
      </c>
      <c r="R666">
        <v>409.2192</v>
      </c>
      <c r="S666">
        <v>246476.88</v>
      </c>
      <c r="T666">
        <v>246.4769</v>
      </c>
      <c r="U666">
        <v>162742.32</v>
      </c>
      <c r="V666">
        <v>0.60231015553522405</v>
      </c>
      <c r="W666">
        <v>162.7423</v>
      </c>
      <c r="X666">
        <v>2021</v>
      </c>
    </row>
    <row r="667" spans="1:24" x14ac:dyDescent="0.3">
      <c r="A667" s="24" t="s">
        <v>877</v>
      </c>
      <c r="B667" s="24" t="s">
        <v>24</v>
      </c>
      <c r="C667" s="24" t="s">
        <v>248</v>
      </c>
      <c r="D667" s="24" t="s">
        <v>70</v>
      </c>
      <c r="E667" s="24" t="s">
        <v>15</v>
      </c>
      <c r="F667" s="24" t="s">
        <v>1119</v>
      </c>
      <c r="G667" s="1">
        <v>44223</v>
      </c>
      <c r="H667">
        <v>1</v>
      </c>
      <c r="I667" t="str">
        <f t="shared" si="10"/>
        <v>gener</v>
      </c>
      <c r="J667">
        <v>559327971</v>
      </c>
      <c r="K667" s="1">
        <v>44270</v>
      </c>
      <c r="L667">
        <v>47</v>
      </c>
      <c r="M667">
        <v>6431</v>
      </c>
      <c r="N667">
        <v>109.28</v>
      </c>
      <c r="O667">
        <v>35.840000000000003</v>
      </c>
      <c r="P667">
        <v>702779.68</v>
      </c>
      <c r="Q667">
        <v>73.44</v>
      </c>
      <c r="R667">
        <v>702.77970000000005</v>
      </c>
      <c r="S667">
        <v>230487.04000000001</v>
      </c>
      <c r="T667">
        <v>230.48699999999999</v>
      </c>
      <c r="U667">
        <v>472292.64</v>
      </c>
      <c r="V667">
        <v>0.32796486090775984</v>
      </c>
      <c r="W667">
        <v>472.29259999999999</v>
      </c>
      <c r="X667">
        <v>2021</v>
      </c>
    </row>
    <row r="668" spans="1:24" x14ac:dyDescent="0.3">
      <c r="A668" s="24" t="s">
        <v>878</v>
      </c>
      <c r="B668" s="24" t="s">
        <v>12</v>
      </c>
      <c r="C668" s="24" t="s">
        <v>187</v>
      </c>
      <c r="D668" s="24" t="s">
        <v>42</v>
      </c>
      <c r="E668" s="24" t="s">
        <v>19</v>
      </c>
      <c r="F668" s="24" t="s">
        <v>1118</v>
      </c>
      <c r="G668" s="1">
        <v>44833</v>
      </c>
      <c r="H668">
        <v>9</v>
      </c>
      <c r="I668" t="str">
        <f t="shared" si="10"/>
        <v>setembre</v>
      </c>
      <c r="J668">
        <v>454127442</v>
      </c>
      <c r="K668" s="1">
        <v>44877</v>
      </c>
      <c r="L668">
        <v>44</v>
      </c>
      <c r="M668">
        <v>5257</v>
      </c>
      <c r="N668">
        <v>651.21</v>
      </c>
      <c r="O668">
        <v>524.96</v>
      </c>
      <c r="P668">
        <v>3423410.97</v>
      </c>
      <c r="Q668">
        <v>126.25</v>
      </c>
      <c r="R668">
        <v>3423.4110000000001</v>
      </c>
      <c r="S668">
        <v>2759714.72</v>
      </c>
      <c r="T668">
        <v>2759.7147</v>
      </c>
      <c r="U668">
        <v>663696.25</v>
      </c>
      <c r="V668">
        <v>0.80613012699436437</v>
      </c>
      <c r="W668">
        <v>663.69619999999998</v>
      </c>
      <c r="X668">
        <v>2022</v>
      </c>
    </row>
    <row r="669" spans="1:24" x14ac:dyDescent="0.3">
      <c r="A669" s="24" t="s">
        <v>879</v>
      </c>
      <c r="B669" s="24" t="s">
        <v>21</v>
      </c>
      <c r="C669" s="24" t="s">
        <v>185</v>
      </c>
      <c r="D669" s="24" t="s">
        <v>23</v>
      </c>
      <c r="E669" s="24" t="s">
        <v>19</v>
      </c>
      <c r="F669" s="24" t="s">
        <v>1117</v>
      </c>
      <c r="G669" s="1">
        <v>44348</v>
      </c>
      <c r="H669">
        <v>6</v>
      </c>
      <c r="I669" t="str">
        <f t="shared" si="10"/>
        <v>juny</v>
      </c>
      <c r="J669">
        <v>719784152</v>
      </c>
      <c r="K669" s="1">
        <v>44388</v>
      </c>
      <c r="L669">
        <v>40</v>
      </c>
      <c r="M669">
        <v>8981</v>
      </c>
      <c r="N669">
        <v>205.7</v>
      </c>
      <c r="O669">
        <v>117.11</v>
      </c>
      <c r="P669">
        <v>1847391.7</v>
      </c>
      <c r="Q669">
        <v>88.59</v>
      </c>
      <c r="R669">
        <v>1847.3916999999999</v>
      </c>
      <c r="S669">
        <v>1051764.9099999999</v>
      </c>
      <c r="T669">
        <v>1051.7648999999999</v>
      </c>
      <c r="U669">
        <v>795626.79</v>
      </c>
      <c r="V669">
        <v>0.56932425862907143</v>
      </c>
      <c r="W669">
        <v>795.6268</v>
      </c>
      <c r="X669">
        <v>2021</v>
      </c>
    </row>
    <row r="670" spans="1:24" x14ac:dyDescent="0.3">
      <c r="A670" s="24" t="s">
        <v>880</v>
      </c>
      <c r="B670" s="24" t="s">
        <v>60</v>
      </c>
      <c r="C670" s="24" t="s">
        <v>91</v>
      </c>
      <c r="D670" s="24" t="s">
        <v>50</v>
      </c>
      <c r="E670" s="24" t="s">
        <v>19</v>
      </c>
      <c r="F670" s="24" t="s">
        <v>1118</v>
      </c>
      <c r="G670" s="1">
        <v>44243</v>
      </c>
      <c r="H670">
        <v>2</v>
      </c>
      <c r="I670" t="str">
        <f t="shared" si="10"/>
        <v>febrer</v>
      </c>
      <c r="J670">
        <v>692284429</v>
      </c>
      <c r="K670" s="1">
        <v>44262</v>
      </c>
      <c r="L670">
        <v>19</v>
      </c>
      <c r="M670">
        <v>1201</v>
      </c>
      <c r="N670">
        <v>154.06</v>
      </c>
      <c r="O670">
        <v>90.93</v>
      </c>
      <c r="P670">
        <v>185026.06</v>
      </c>
      <c r="Q670">
        <v>63.13</v>
      </c>
      <c r="R670">
        <v>185.02610000000001</v>
      </c>
      <c r="S670">
        <v>109206.93</v>
      </c>
      <c r="T670">
        <v>109.2069</v>
      </c>
      <c r="U670">
        <v>75819.13</v>
      </c>
      <c r="V670">
        <v>0.59022458782292619</v>
      </c>
      <c r="W670">
        <v>75.819100000000006</v>
      </c>
      <c r="X670">
        <v>2021</v>
      </c>
    </row>
    <row r="671" spans="1:24" x14ac:dyDescent="0.3">
      <c r="A671" s="24" t="s">
        <v>881</v>
      </c>
      <c r="B671" s="24" t="s">
        <v>24</v>
      </c>
      <c r="C671" s="24" t="s">
        <v>688</v>
      </c>
      <c r="D671" s="24" t="s">
        <v>14</v>
      </c>
      <c r="E671" s="24" t="s">
        <v>15</v>
      </c>
      <c r="F671" s="24" t="s">
        <v>1119</v>
      </c>
      <c r="G671" s="1">
        <v>44573</v>
      </c>
      <c r="H671">
        <v>1</v>
      </c>
      <c r="I671" t="str">
        <f t="shared" si="10"/>
        <v>gener</v>
      </c>
      <c r="J671">
        <v>677927100</v>
      </c>
      <c r="K671" s="1">
        <v>44579</v>
      </c>
      <c r="L671">
        <v>6</v>
      </c>
      <c r="M671">
        <v>2549</v>
      </c>
      <c r="N671">
        <v>152.58000000000001</v>
      </c>
      <c r="O671">
        <v>97.44</v>
      </c>
      <c r="P671">
        <v>388926.42</v>
      </c>
      <c r="Q671">
        <v>55.14</v>
      </c>
      <c r="R671">
        <v>388.9264</v>
      </c>
      <c r="S671">
        <v>248374.56</v>
      </c>
      <c r="T671">
        <v>248.37459999999999</v>
      </c>
      <c r="U671">
        <v>140551.85999999999</v>
      </c>
      <c r="V671">
        <v>0.63861580810066843</v>
      </c>
      <c r="W671">
        <v>140.55189999999999</v>
      </c>
      <c r="X671">
        <v>2022</v>
      </c>
    </row>
    <row r="672" spans="1:24" x14ac:dyDescent="0.3">
      <c r="A672" s="24" t="s">
        <v>882</v>
      </c>
      <c r="B672" s="24" t="s">
        <v>24</v>
      </c>
      <c r="C672" s="24" t="s">
        <v>240</v>
      </c>
      <c r="D672" s="24" t="s">
        <v>23</v>
      </c>
      <c r="E672" s="24" t="s">
        <v>19</v>
      </c>
      <c r="F672" s="24" t="s">
        <v>1119</v>
      </c>
      <c r="G672" s="1">
        <v>44496</v>
      </c>
      <c r="H672">
        <v>10</v>
      </c>
      <c r="I672" t="str">
        <f t="shared" si="10"/>
        <v>octubre</v>
      </c>
      <c r="J672">
        <v>603323495</v>
      </c>
      <c r="K672" s="1">
        <v>44536</v>
      </c>
      <c r="L672">
        <v>40</v>
      </c>
      <c r="M672">
        <v>5684</v>
      </c>
      <c r="N672">
        <v>205.7</v>
      </c>
      <c r="O672">
        <v>117.11</v>
      </c>
      <c r="P672">
        <v>1169198.8</v>
      </c>
      <c r="Q672">
        <v>88.59</v>
      </c>
      <c r="R672">
        <v>1169.1987999999999</v>
      </c>
      <c r="S672">
        <v>665653.24</v>
      </c>
      <c r="T672">
        <v>665.65319999999997</v>
      </c>
      <c r="U672">
        <v>503545.56</v>
      </c>
      <c r="V672">
        <v>0.56932425862907143</v>
      </c>
      <c r="W672">
        <v>503.54559999999998</v>
      </c>
      <c r="X672">
        <v>2021</v>
      </c>
    </row>
    <row r="673" spans="1:24" x14ac:dyDescent="0.3">
      <c r="A673" s="24" t="s">
        <v>883</v>
      </c>
      <c r="B673" s="24" t="s">
        <v>12</v>
      </c>
      <c r="C673" s="24" t="s">
        <v>13</v>
      </c>
      <c r="D673" s="24" t="s">
        <v>70</v>
      </c>
      <c r="E673" s="24" t="s">
        <v>19</v>
      </c>
      <c r="F673" s="24" t="s">
        <v>1119</v>
      </c>
      <c r="G673" s="1">
        <v>43841</v>
      </c>
      <c r="H673">
        <v>1</v>
      </c>
      <c r="I673" t="str">
        <f t="shared" si="10"/>
        <v>gener</v>
      </c>
      <c r="J673">
        <v>465397441</v>
      </c>
      <c r="K673" s="1">
        <v>43884</v>
      </c>
      <c r="L673">
        <v>43</v>
      </c>
      <c r="M673">
        <v>300</v>
      </c>
      <c r="N673">
        <v>109.28</v>
      </c>
      <c r="O673">
        <v>35.840000000000003</v>
      </c>
      <c r="P673">
        <v>32784</v>
      </c>
      <c r="Q673">
        <v>73.44</v>
      </c>
      <c r="R673">
        <v>32.783999999999999</v>
      </c>
      <c r="S673">
        <v>10752</v>
      </c>
      <c r="T673">
        <v>10.752000000000001</v>
      </c>
      <c r="U673">
        <v>22032</v>
      </c>
      <c r="V673">
        <v>0.32796486090775995</v>
      </c>
      <c r="W673">
        <v>22.032</v>
      </c>
      <c r="X673">
        <v>2020</v>
      </c>
    </row>
    <row r="674" spans="1:24" x14ac:dyDescent="0.3">
      <c r="A674" s="24" t="s">
        <v>884</v>
      </c>
      <c r="B674" s="24" t="s">
        <v>28</v>
      </c>
      <c r="C674" s="24" t="s">
        <v>142</v>
      </c>
      <c r="D674" s="24" t="s">
        <v>30</v>
      </c>
      <c r="E674" s="24" t="s">
        <v>19</v>
      </c>
      <c r="F674" s="24" t="s">
        <v>1118</v>
      </c>
      <c r="G674" s="1">
        <v>44668</v>
      </c>
      <c r="H674">
        <v>4</v>
      </c>
      <c r="I674" t="str">
        <f t="shared" si="10"/>
        <v>abril</v>
      </c>
      <c r="J674">
        <v>781385266</v>
      </c>
      <c r="K674" s="1">
        <v>44673</v>
      </c>
      <c r="L674">
        <v>5</v>
      </c>
      <c r="M674">
        <v>8119</v>
      </c>
      <c r="N674">
        <v>255.28</v>
      </c>
      <c r="O674">
        <v>159.41999999999999</v>
      </c>
      <c r="P674">
        <v>2072618.32</v>
      </c>
      <c r="Q674">
        <v>95.86</v>
      </c>
      <c r="R674">
        <v>2072.6183000000001</v>
      </c>
      <c r="S674">
        <v>1294330.98</v>
      </c>
      <c r="T674">
        <v>1294.3309999999999</v>
      </c>
      <c r="U674">
        <v>778287.34</v>
      </c>
      <c r="V674">
        <v>0.62449075524913822</v>
      </c>
      <c r="W674">
        <v>778.28729999999996</v>
      </c>
      <c r="X674">
        <v>2022</v>
      </c>
    </row>
    <row r="675" spans="1:24" x14ac:dyDescent="0.3">
      <c r="A675" s="24" t="s">
        <v>885</v>
      </c>
      <c r="B675" s="24" t="s">
        <v>24</v>
      </c>
      <c r="C675" s="24" t="s">
        <v>72</v>
      </c>
      <c r="D675" s="24" t="s">
        <v>30</v>
      </c>
      <c r="E675" s="24" t="s">
        <v>19</v>
      </c>
      <c r="F675" s="24" t="s">
        <v>1117</v>
      </c>
      <c r="G675" s="1">
        <v>44094</v>
      </c>
      <c r="H675">
        <v>9</v>
      </c>
      <c r="I675" t="str">
        <f t="shared" si="10"/>
        <v>setembre</v>
      </c>
      <c r="J675">
        <v>245610368</v>
      </c>
      <c r="K675" s="1">
        <v>44126</v>
      </c>
      <c r="L675">
        <v>32</v>
      </c>
      <c r="M675">
        <v>421</v>
      </c>
      <c r="N675">
        <v>255.28</v>
      </c>
      <c r="O675">
        <v>159.41999999999999</v>
      </c>
      <c r="P675">
        <v>107472.88</v>
      </c>
      <c r="Q675">
        <v>95.86</v>
      </c>
      <c r="R675">
        <v>107.4729</v>
      </c>
      <c r="S675">
        <v>67115.820000000007</v>
      </c>
      <c r="T675">
        <v>67.115799999999993</v>
      </c>
      <c r="U675">
        <v>40357.06</v>
      </c>
      <c r="V675">
        <v>0.62449075524913822</v>
      </c>
      <c r="W675">
        <v>40.357100000000003</v>
      </c>
      <c r="X675">
        <v>2020</v>
      </c>
    </row>
    <row r="676" spans="1:24" x14ac:dyDescent="0.3">
      <c r="A676" s="24" t="s">
        <v>886</v>
      </c>
      <c r="B676" s="24" t="s">
        <v>60</v>
      </c>
      <c r="C676" s="24" t="s">
        <v>133</v>
      </c>
      <c r="D676" s="24" t="s">
        <v>30</v>
      </c>
      <c r="E676" s="24" t="s">
        <v>19</v>
      </c>
      <c r="F676" s="24" t="s">
        <v>1118</v>
      </c>
      <c r="G676" s="1">
        <v>43897</v>
      </c>
      <c r="H676">
        <v>3</v>
      </c>
      <c r="I676" t="str">
        <f t="shared" si="10"/>
        <v>març</v>
      </c>
      <c r="J676">
        <v>779882800</v>
      </c>
      <c r="K676" s="1">
        <v>43911</v>
      </c>
      <c r="L676">
        <v>14</v>
      </c>
      <c r="M676">
        <v>3506</v>
      </c>
      <c r="N676">
        <v>255.28</v>
      </c>
      <c r="O676">
        <v>159.41999999999999</v>
      </c>
      <c r="P676">
        <v>895011.68</v>
      </c>
      <c r="Q676">
        <v>95.86</v>
      </c>
      <c r="R676">
        <v>895.01170000000002</v>
      </c>
      <c r="S676">
        <v>558926.52</v>
      </c>
      <c r="T676">
        <v>558.92650000000003</v>
      </c>
      <c r="U676">
        <v>336085.16</v>
      </c>
      <c r="V676">
        <v>0.624490755249138</v>
      </c>
      <c r="W676">
        <v>336.08519999999999</v>
      </c>
      <c r="X676">
        <v>2020</v>
      </c>
    </row>
    <row r="677" spans="1:24" x14ac:dyDescent="0.3">
      <c r="A677" s="24" t="s">
        <v>887</v>
      </c>
      <c r="B677" s="24" t="s">
        <v>24</v>
      </c>
      <c r="C677" s="24" t="s">
        <v>219</v>
      </c>
      <c r="D677" s="24" t="s">
        <v>40</v>
      </c>
      <c r="E677" s="24" t="s">
        <v>19</v>
      </c>
      <c r="F677" s="24" t="s">
        <v>1119</v>
      </c>
      <c r="G677" s="1">
        <v>44458</v>
      </c>
      <c r="H677">
        <v>9</v>
      </c>
      <c r="I677" t="str">
        <f t="shared" si="10"/>
        <v>setembre</v>
      </c>
      <c r="J677">
        <v>940139424</v>
      </c>
      <c r="K677" s="1">
        <v>44502</v>
      </c>
      <c r="L677">
        <v>44</v>
      </c>
      <c r="M677">
        <v>7002</v>
      </c>
      <c r="N677">
        <v>81.73</v>
      </c>
      <c r="O677">
        <v>56.67</v>
      </c>
      <c r="P677">
        <v>572273.46</v>
      </c>
      <c r="Q677">
        <v>25.06</v>
      </c>
      <c r="R677">
        <v>572.27350000000001</v>
      </c>
      <c r="S677">
        <v>396803.34</v>
      </c>
      <c r="T677">
        <v>396.80329999999998</v>
      </c>
      <c r="U677">
        <v>175470.12</v>
      </c>
      <c r="V677">
        <v>0.69338064358252782</v>
      </c>
      <c r="W677">
        <v>175.4701</v>
      </c>
      <c r="X677">
        <v>2021</v>
      </c>
    </row>
    <row r="678" spans="1:24" x14ac:dyDescent="0.3">
      <c r="A678" s="24" t="s">
        <v>888</v>
      </c>
      <c r="B678" s="24" t="s">
        <v>21</v>
      </c>
      <c r="C678" s="24" t="s">
        <v>330</v>
      </c>
      <c r="D678" s="24" t="s">
        <v>80</v>
      </c>
      <c r="E678" s="24" t="s">
        <v>15</v>
      </c>
      <c r="F678" s="24" t="s">
        <v>1118</v>
      </c>
      <c r="G678" s="1">
        <v>43877</v>
      </c>
      <c r="H678">
        <v>2</v>
      </c>
      <c r="I678" t="str">
        <f t="shared" si="10"/>
        <v>febrer</v>
      </c>
      <c r="J678">
        <v>695179069</v>
      </c>
      <c r="K678" s="1">
        <v>43877</v>
      </c>
      <c r="L678">
        <v>0</v>
      </c>
      <c r="M678">
        <v>7790</v>
      </c>
      <c r="N678">
        <v>668.27</v>
      </c>
      <c r="O678">
        <v>502.54</v>
      </c>
      <c r="P678">
        <v>5205823.3</v>
      </c>
      <c r="Q678">
        <v>165.73</v>
      </c>
      <c r="R678">
        <v>5205.8233</v>
      </c>
      <c r="S678">
        <v>3914786.6</v>
      </c>
      <c r="T678">
        <v>3914.7865999999999</v>
      </c>
      <c r="U678">
        <v>1291036.7</v>
      </c>
      <c r="V678">
        <v>0.75200143654510898</v>
      </c>
      <c r="W678">
        <v>1291.0367000000001</v>
      </c>
      <c r="X678">
        <v>2020</v>
      </c>
    </row>
    <row r="679" spans="1:24" x14ac:dyDescent="0.3">
      <c r="A679" s="24" t="s">
        <v>889</v>
      </c>
      <c r="B679" s="24" t="s">
        <v>24</v>
      </c>
      <c r="C679" s="24" t="s">
        <v>226</v>
      </c>
      <c r="D679" s="24" t="s">
        <v>26</v>
      </c>
      <c r="E679" s="24" t="s">
        <v>15</v>
      </c>
      <c r="F679" s="24" t="s">
        <v>1117</v>
      </c>
      <c r="G679" s="1">
        <v>44573</v>
      </c>
      <c r="H679">
        <v>1</v>
      </c>
      <c r="I679" t="str">
        <f t="shared" si="10"/>
        <v>gener</v>
      </c>
      <c r="J679">
        <v>534113061</v>
      </c>
      <c r="K679" s="1">
        <v>44602</v>
      </c>
      <c r="L679">
        <v>29</v>
      </c>
      <c r="M679">
        <v>4779</v>
      </c>
      <c r="N679">
        <v>9.33</v>
      </c>
      <c r="O679">
        <v>6.92</v>
      </c>
      <c r="P679">
        <v>44588.07</v>
      </c>
      <c r="Q679">
        <v>2.41</v>
      </c>
      <c r="R679">
        <v>44.588099999999997</v>
      </c>
      <c r="S679">
        <v>33070.68</v>
      </c>
      <c r="T679">
        <v>33.070700000000002</v>
      </c>
      <c r="U679">
        <v>11517.39</v>
      </c>
      <c r="V679">
        <v>0.74169346195069674</v>
      </c>
      <c r="W679">
        <v>11.5174</v>
      </c>
      <c r="X679">
        <v>2022</v>
      </c>
    </row>
    <row r="680" spans="1:24" x14ac:dyDescent="0.3">
      <c r="A680" s="24" t="s">
        <v>890</v>
      </c>
      <c r="B680" s="24" t="s">
        <v>24</v>
      </c>
      <c r="C680" s="24" t="s">
        <v>388</v>
      </c>
      <c r="D680" s="24" t="s">
        <v>38</v>
      </c>
      <c r="E680" s="24" t="s">
        <v>19</v>
      </c>
      <c r="F680" s="24" t="s">
        <v>1119</v>
      </c>
      <c r="G680" s="1">
        <v>44418</v>
      </c>
      <c r="H680">
        <v>8</v>
      </c>
      <c r="I680" t="str">
        <f t="shared" si="10"/>
        <v>agost</v>
      </c>
      <c r="J680">
        <v>116365230</v>
      </c>
      <c r="K680" s="1">
        <v>44428</v>
      </c>
      <c r="L680">
        <v>10</v>
      </c>
      <c r="M680">
        <v>3912</v>
      </c>
      <c r="N680">
        <v>437.2</v>
      </c>
      <c r="O680">
        <v>263.33</v>
      </c>
      <c r="P680">
        <v>1710326.4</v>
      </c>
      <c r="Q680">
        <v>173.87</v>
      </c>
      <c r="R680">
        <v>1710.3263999999999</v>
      </c>
      <c r="S680">
        <v>1030146.96</v>
      </c>
      <c r="T680">
        <v>1030.1469999999999</v>
      </c>
      <c r="U680">
        <v>680179.44</v>
      </c>
      <c r="V680">
        <v>0.60231015553522416</v>
      </c>
      <c r="W680">
        <v>680.17939999999999</v>
      </c>
      <c r="X680">
        <v>2021</v>
      </c>
    </row>
    <row r="681" spans="1:24" x14ac:dyDescent="0.3">
      <c r="A681" s="24" t="s">
        <v>891</v>
      </c>
      <c r="B681" s="24" t="s">
        <v>24</v>
      </c>
      <c r="C681" s="24" t="s">
        <v>371</v>
      </c>
      <c r="D681" s="24" t="s">
        <v>23</v>
      </c>
      <c r="E681" s="24" t="s">
        <v>19</v>
      </c>
      <c r="F681" s="24" t="s">
        <v>1120</v>
      </c>
      <c r="G681" s="1">
        <v>44558</v>
      </c>
      <c r="H681">
        <v>12</v>
      </c>
      <c r="I681" t="str">
        <f t="shared" si="10"/>
        <v>desembre</v>
      </c>
      <c r="J681">
        <v>521671903</v>
      </c>
      <c r="K681" s="1">
        <v>44598</v>
      </c>
      <c r="L681">
        <v>40</v>
      </c>
      <c r="M681">
        <v>3164</v>
      </c>
      <c r="N681">
        <v>205.7</v>
      </c>
      <c r="O681">
        <v>117.11</v>
      </c>
      <c r="P681">
        <v>650834.80000000005</v>
      </c>
      <c r="Q681">
        <v>88.59</v>
      </c>
      <c r="R681">
        <v>650.83479999999997</v>
      </c>
      <c r="S681">
        <v>370536.04</v>
      </c>
      <c r="T681">
        <v>370.536</v>
      </c>
      <c r="U681">
        <v>280298.76</v>
      </c>
      <c r="V681">
        <v>0.56932425862907143</v>
      </c>
      <c r="W681">
        <v>280.29880000000003</v>
      </c>
      <c r="X681">
        <v>2021</v>
      </c>
    </row>
    <row r="682" spans="1:24" x14ac:dyDescent="0.3">
      <c r="A682" s="24" t="s">
        <v>892</v>
      </c>
      <c r="B682" s="24" t="s">
        <v>21</v>
      </c>
      <c r="C682" s="24" t="s">
        <v>35</v>
      </c>
      <c r="D682" s="24" t="s">
        <v>33</v>
      </c>
      <c r="E682" s="24" t="s">
        <v>15</v>
      </c>
      <c r="F682" s="24" t="s">
        <v>1119</v>
      </c>
      <c r="G682" s="1">
        <v>44724</v>
      </c>
      <c r="H682">
        <v>6</v>
      </c>
      <c r="I682" t="str">
        <f t="shared" si="10"/>
        <v>juny</v>
      </c>
      <c r="J682">
        <v>200081908</v>
      </c>
      <c r="K682" s="1">
        <v>44724</v>
      </c>
      <c r="L682">
        <v>0</v>
      </c>
      <c r="M682">
        <v>7538</v>
      </c>
      <c r="N682">
        <v>47.45</v>
      </c>
      <c r="O682">
        <v>31.79</v>
      </c>
      <c r="P682">
        <v>357678.1</v>
      </c>
      <c r="Q682">
        <v>15.66</v>
      </c>
      <c r="R682">
        <v>357.67809999999997</v>
      </c>
      <c r="S682">
        <v>239633.02</v>
      </c>
      <c r="T682">
        <v>239.63300000000001</v>
      </c>
      <c r="U682">
        <v>118045.08</v>
      </c>
      <c r="V682">
        <v>0.66996838777660683</v>
      </c>
      <c r="W682">
        <v>118.04510000000001</v>
      </c>
      <c r="X682">
        <v>2022</v>
      </c>
    </row>
    <row r="683" spans="1:24" x14ac:dyDescent="0.3">
      <c r="A683" s="24" t="s">
        <v>893</v>
      </c>
      <c r="B683" s="24" t="s">
        <v>12</v>
      </c>
      <c r="C683" s="24" t="s">
        <v>894</v>
      </c>
      <c r="D683" s="24" t="s">
        <v>50</v>
      </c>
      <c r="E683" s="24" t="s">
        <v>15</v>
      </c>
      <c r="F683" s="24" t="s">
        <v>1118</v>
      </c>
      <c r="G683" s="1">
        <v>44262</v>
      </c>
      <c r="H683">
        <v>3</v>
      </c>
      <c r="I683" t="str">
        <f t="shared" si="10"/>
        <v>març</v>
      </c>
      <c r="J683">
        <v>527969729</v>
      </c>
      <c r="K683" s="1">
        <v>44303</v>
      </c>
      <c r="L683">
        <v>41</v>
      </c>
      <c r="M683">
        <v>6830</v>
      </c>
      <c r="N683">
        <v>154.06</v>
      </c>
      <c r="O683">
        <v>90.93</v>
      </c>
      <c r="P683">
        <v>1052229.8</v>
      </c>
      <c r="Q683">
        <v>63.13</v>
      </c>
      <c r="R683">
        <v>1052.2298000000001</v>
      </c>
      <c r="S683">
        <v>621051.9</v>
      </c>
      <c r="T683">
        <v>621.05190000000005</v>
      </c>
      <c r="U683">
        <v>431177.9</v>
      </c>
      <c r="V683">
        <v>0.59022458782292608</v>
      </c>
      <c r="W683">
        <v>431.17790000000002</v>
      </c>
      <c r="X683">
        <v>2021</v>
      </c>
    </row>
    <row r="684" spans="1:24" x14ac:dyDescent="0.3">
      <c r="A684" s="24" t="s">
        <v>895</v>
      </c>
      <c r="B684" s="24" t="s">
        <v>60</v>
      </c>
      <c r="C684" s="24" t="s">
        <v>155</v>
      </c>
      <c r="D684" s="24" t="s">
        <v>33</v>
      </c>
      <c r="E684" s="24" t="s">
        <v>19</v>
      </c>
      <c r="F684" s="24" t="s">
        <v>1119</v>
      </c>
      <c r="G684" s="1">
        <v>44870</v>
      </c>
      <c r="H684">
        <v>11</v>
      </c>
      <c r="I684" t="str">
        <f t="shared" si="10"/>
        <v>novembre</v>
      </c>
      <c r="J684">
        <v>679107701</v>
      </c>
      <c r="K684" s="1">
        <v>44872</v>
      </c>
      <c r="L684">
        <v>2</v>
      </c>
      <c r="M684">
        <v>1915</v>
      </c>
      <c r="N684">
        <v>47.45</v>
      </c>
      <c r="O684">
        <v>31.79</v>
      </c>
      <c r="P684">
        <v>90866.75</v>
      </c>
      <c r="Q684">
        <v>15.66</v>
      </c>
      <c r="R684">
        <v>90.866699999999994</v>
      </c>
      <c r="S684">
        <v>60877.85</v>
      </c>
      <c r="T684">
        <v>60.877800000000001</v>
      </c>
      <c r="U684">
        <v>29988.9</v>
      </c>
      <c r="V684">
        <v>0.66996838777660694</v>
      </c>
      <c r="W684">
        <v>29.988900000000001</v>
      </c>
      <c r="X684">
        <v>2022</v>
      </c>
    </row>
    <row r="685" spans="1:24" x14ac:dyDescent="0.3">
      <c r="A685" s="24" t="s">
        <v>896</v>
      </c>
      <c r="B685" s="24" t="s">
        <v>12</v>
      </c>
      <c r="C685" s="24" t="s">
        <v>137</v>
      </c>
      <c r="D685" s="24" t="s">
        <v>50</v>
      </c>
      <c r="E685" s="24" t="s">
        <v>19</v>
      </c>
      <c r="F685" s="24" t="s">
        <v>1118</v>
      </c>
      <c r="G685" s="1">
        <v>44846</v>
      </c>
      <c r="H685">
        <v>10</v>
      </c>
      <c r="I685" t="str">
        <f t="shared" si="10"/>
        <v>octubre</v>
      </c>
      <c r="J685">
        <v>906669318</v>
      </c>
      <c r="K685" s="1">
        <v>44858</v>
      </c>
      <c r="L685">
        <v>12</v>
      </c>
      <c r="M685">
        <v>2454</v>
      </c>
      <c r="N685">
        <v>154.06</v>
      </c>
      <c r="O685">
        <v>90.93</v>
      </c>
      <c r="P685">
        <v>378063.24</v>
      </c>
      <c r="Q685">
        <v>63.13</v>
      </c>
      <c r="R685">
        <v>378.06319999999999</v>
      </c>
      <c r="S685">
        <v>223142.22</v>
      </c>
      <c r="T685">
        <v>223.1422</v>
      </c>
      <c r="U685">
        <v>154921.01999999999</v>
      </c>
      <c r="V685">
        <v>0.59022458782292619</v>
      </c>
      <c r="W685">
        <v>154.92099999999999</v>
      </c>
      <c r="X685">
        <v>2022</v>
      </c>
    </row>
    <row r="686" spans="1:24" x14ac:dyDescent="0.3">
      <c r="A686" s="24" t="s">
        <v>897</v>
      </c>
      <c r="B686" s="24" t="s">
        <v>24</v>
      </c>
      <c r="C686" s="24" t="s">
        <v>289</v>
      </c>
      <c r="D686" s="24" t="s">
        <v>14</v>
      </c>
      <c r="E686" s="24" t="s">
        <v>19</v>
      </c>
      <c r="F686" s="24" t="s">
        <v>1119</v>
      </c>
      <c r="G686" s="1">
        <v>44651</v>
      </c>
      <c r="H686">
        <v>3</v>
      </c>
      <c r="I686" t="str">
        <f t="shared" si="10"/>
        <v>març</v>
      </c>
      <c r="J686">
        <v>462265908</v>
      </c>
      <c r="K686" s="1">
        <v>44670</v>
      </c>
      <c r="L686">
        <v>19</v>
      </c>
      <c r="M686">
        <v>3610</v>
      </c>
      <c r="N686">
        <v>152.58000000000001</v>
      </c>
      <c r="O686">
        <v>97.44</v>
      </c>
      <c r="P686">
        <v>550813.80000000005</v>
      </c>
      <c r="Q686">
        <v>55.14</v>
      </c>
      <c r="R686">
        <v>550.81380000000001</v>
      </c>
      <c r="S686">
        <v>351758.4</v>
      </c>
      <c r="T686">
        <v>351.75839999999999</v>
      </c>
      <c r="U686">
        <v>199055.4</v>
      </c>
      <c r="V686">
        <v>0.63861580810066843</v>
      </c>
      <c r="W686">
        <v>199.05539999999999</v>
      </c>
      <c r="X686">
        <v>2022</v>
      </c>
    </row>
    <row r="687" spans="1:24" x14ac:dyDescent="0.3">
      <c r="A687" s="24" t="s">
        <v>898</v>
      </c>
      <c r="B687" s="24" t="s">
        <v>12</v>
      </c>
      <c r="C687" s="24" t="s">
        <v>481</v>
      </c>
      <c r="D687" s="24" t="s">
        <v>14</v>
      </c>
      <c r="E687" s="24" t="s">
        <v>19</v>
      </c>
      <c r="F687" s="24" t="s">
        <v>1119</v>
      </c>
      <c r="G687" s="1">
        <v>44375</v>
      </c>
      <c r="H687">
        <v>6</v>
      </c>
      <c r="I687" t="str">
        <f t="shared" si="10"/>
        <v>juny</v>
      </c>
      <c r="J687">
        <v>467821300</v>
      </c>
      <c r="K687" s="1">
        <v>44386</v>
      </c>
      <c r="L687">
        <v>11</v>
      </c>
      <c r="M687">
        <v>7573</v>
      </c>
      <c r="N687">
        <v>152.58000000000001</v>
      </c>
      <c r="O687">
        <v>97.44</v>
      </c>
      <c r="P687">
        <v>1155488.3400000001</v>
      </c>
      <c r="Q687">
        <v>55.14</v>
      </c>
      <c r="R687">
        <v>1155.4883</v>
      </c>
      <c r="S687">
        <v>737913.12</v>
      </c>
      <c r="T687">
        <v>737.91309999999999</v>
      </c>
      <c r="U687">
        <v>417575.22</v>
      </c>
      <c r="V687">
        <v>0.63861580810066854</v>
      </c>
      <c r="W687">
        <v>417.5752</v>
      </c>
      <c r="X687">
        <v>2021</v>
      </c>
    </row>
    <row r="688" spans="1:24" x14ac:dyDescent="0.3">
      <c r="A688" s="24" t="s">
        <v>899</v>
      </c>
      <c r="B688" s="24" t="s">
        <v>24</v>
      </c>
      <c r="C688" s="24" t="s">
        <v>388</v>
      </c>
      <c r="D688" s="24" t="s">
        <v>38</v>
      </c>
      <c r="E688" s="24" t="s">
        <v>15</v>
      </c>
      <c r="F688" s="24" t="s">
        <v>1118</v>
      </c>
      <c r="G688" s="1">
        <v>44253</v>
      </c>
      <c r="H688">
        <v>2</v>
      </c>
      <c r="I688" t="str">
        <f t="shared" si="10"/>
        <v>febrer</v>
      </c>
      <c r="J688">
        <v>765571820</v>
      </c>
      <c r="K688" s="1">
        <v>44293</v>
      </c>
      <c r="L688">
        <v>40</v>
      </c>
      <c r="M688">
        <v>8569</v>
      </c>
      <c r="N688">
        <v>437.2</v>
      </c>
      <c r="O688">
        <v>263.33</v>
      </c>
      <c r="P688">
        <v>3746366.8</v>
      </c>
      <c r="Q688">
        <v>173.87</v>
      </c>
      <c r="R688">
        <v>3746.3667999999998</v>
      </c>
      <c r="S688">
        <v>2256474.77</v>
      </c>
      <c r="T688">
        <v>2256.4748</v>
      </c>
      <c r="U688">
        <v>1489892.03</v>
      </c>
      <c r="V688">
        <v>0.60231015553522416</v>
      </c>
      <c r="W688">
        <v>1489.8920000000001</v>
      </c>
      <c r="X688">
        <v>2021</v>
      </c>
    </row>
    <row r="689" spans="1:24" x14ac:dyDescent="0.3">
      <c r="A689" s="24" t="s">
        <v>900</v>
      </c>
      <c r="B689" s="24" t="s">
        <v>28</v>
      </c>
      <c r="C689" s="24" t="s">
        <v>182</v>
      </c>
      <c r="D689" s="24" t="s">
        <v>38</v>
      </c>
      <c r="E689" s="24" t="s">
        <v>19</v>
      </c>
      <c r="F689" s="24" t="s">
        <v>1117</v>
      </c>
      <c r="G689" s="1">
        <v>44144</v>
      </c>
      <c r="H689">
        <v>11</v>
      </c>
      <c r="I689" t="str">
        <f t="shared" si="10"/>
        <v>novembre</v>
      </c>
      <c r="J689">
        <v>368066298</v>
      </c>
      <c r="K689" s="1">
        <v>44189</v>
      </c>
      <c r="L689">
        <v>45</v>
      </c>
      <c r="M689">
        <v>7852</v>
      </c>
      <c r="N689">
        <v>437.2</v>
      </c>
      <c r="O689">
        <v>263.33</v>
      </c>
      <c r="P689">
        <v>3432894.4</v>
      </c>
      <c r="Q689">
        <v>173.87</v>
      </c>
      <c r="R689">
        <v>3432.8944000000001</v>
      </c>
      <c r="S689">
        <v>2067667.16</v>
      </c>
      <c r="T689">
        <v>2067.6671999999999</v>
      </c>
      <c r="U689">
        <v>1365227.24</v>
      </c>
      <c r="V689">
        <v>0.60231015553522416</v>
      </c>
      <c r="W689">
        <v>1365.2272</v>
      </c>
      <c r="X689">
        <v>2020</v>
      </c>
    </row>
    <row r="690" spans="1:24" x14ac:dyDescent="0.3">
      <c r="A690" s="24" t="s">
        <v>901</v>
      </c>
      <c r="B690" s="24" t="s">
        <v>24</v>
      </c>
      <c r="C690" s="24" t="s">
        <v>902</v>
      </c>
      <c r="D690" s="24" t="s">
        <v>70</v>
      </c>
      <c r="E690" s="24" t="s">
        <v>19</v>
      </c>
      <c r="F690" s="24" t="s">
        <v>1118</v>
      </c>
      <c r="G690" s="1">
        <v>44661</v>
      </c>
      <c r="H690">
        <v>4</v>
      </c>
      <c r="I690" t="str">
        <f t="shared" si="10"/>
        <v>abril</v>
      </c>
      <c r="J690">
        <v>189044940</v>
      </c>
      <c r="K690" s="1">
        <v>44693</v>
      </c>
      <c r="L690">
        <v>32</v>
      </c>
      <c r="M690">
        <v>1454</v>
      </c>
      <c r="N690">
        <v>109.28</v>
      </c>
      <c r="O690">
        <v>35.840000000000003</v>
      </c>
      <c r="P690">
        <v>158893.12</v>
      </c>
      <c r="Q690">
        <v>73.44</v>
      </c>
      <c r="R690">
        <v>158.8931</v>
      </c>
      <c r="S690">
        <v>52111.360000000001</v>
      </c>
      <c r="T690">
        <v>52.111400000000003</v>
      </c>
      <c r="U690">
        <v>106781.75999999999</v>
      </c>
      <c r="V690">
        <v>0.32796486090775995</v>
      </c>
      <c r="W690">
        <v>106.7818</v>
      </c>
      <c r="X690">
        <v>2022</v>
      </c>
    </row>
    <row r="691" spans="1:24" x14ac:dyDescent="0.3">
      <c r="A691" s="24" t="s">
        <v>903</v>
      </c>
      <c r="B691" s="24" t="s">
        <v>21</v>
      </c>
      <c r="C691" s="24" t="s">
        <v>309</v>
      </c>
      <c r="D691" s="24" t="s">
        <v>23</v>
      </c>
      <c r="E691" s="24" t="s">
        <v>15</v>
      </c>
      <c r="F691" s="24" t="s">
        <v>1117</v>
      </c>
      <c r="G691" s="1">
        <v>44696</v>
      </c>
      <c r="H691">
        <v>5</v>
      </c>
      <c r="I691" t="str">
        <f t="shared" si="10"/>
        <v>maig</v>
      </c>
      <c r="J691">
        <v>134189260</v>
      </c>
      <c r="K691" s="1">
        <v>44705</v>
      </c>
      <c r="L691">
        <v>9</v>
      </c>
      <c r="M691">
        <v>8439</v>
      </c>
      <c r="N691">
        <v>205.7</v>
      </c>
      <c r="O691">
        <v>117.11</v>
      </c>
      <c r="P691">
        <v>1735902.3</v>
      </c>
      <c r="Q691">
        <v>88.59</v>
      </c>
      <c r="R691">
        <v>1735.9023</v>
      </c>
      <c r="S691">
        <v>988291.29</v>
      </c>
      <c r="T691">
        <v>988.29129999999998</v>
      </c>
      <c r="U691">
        <v>747611.01</v>
      </c>
      <c r="V691">
        <v>0.56932425862907154</v>
      </c>
      <c r="W691">
        <v>747.61099999999999</v>
      </c>
      <c r="X691">
        <v>2022</v>
      </c>
    </row>
    <row r="692" spans="1:24" x14ac:dyDescent="0.3">
      <c r="A692" s="24" t="s">
        <v>904</v>
      </c>
      <c r="B692" s="24" t="s">
        <v>24</v>
      </c>
      <c r="C692" s="24" t="s">
        <v>144</v>
      </c>
      <c r="D692" s="24" t="s">
        <v>40</v>
      </c>
      <c r="E692" s="24" t="s">
        <v>15</v>
      </c>
      <c r="F692" s="24" t="s">
        <v>1119</v>
      </c>
      <c r="G692" s="1">
        <v>44609</v>
      </c>
      <c r="H692">
        <v>2</v>
      </c>
      <c r="I692" t="str">
        <f t="shared" si="10"/>
        <v>febrer</v>
      </c>
      <c r="J692">
        <v>637397849</v>
      </c>
      <c r="K692" s="1">
        <v>44613</v>
      </c>
      <c r="L692">
        <v>4</v>
      </c>
      <c r="M692">
        <v>9043</v>
      </c>
      <c r="N692">
        <v>81.73</v>
      </c>
      <c r="O692">
        <v>56.67</v>
      </c>
      <c r="P692">
        <v>739084.39</v>
      </c>
      <c r="Q692">
        <v>25.06</v>
      </c>
      <c r="R692">
        <v>739.08439999999996</v>
      </c>
      <c r="S692">
        <v>512466.81</v>
      </c>
      <c r="T692">
        <v>512.46680000000003</v>
      </c>
      <c r="U692">
        <v>226617.58</v>
      </c>
      <c r="V692">
        <v>0.69338064358252782</v>
      </c>
      <c r="W692">
        <v>226.61760000000001</v>
      </c>
      <c r="X692">
        <v>2022</v>
      </c>
    </row>
    <row r="693" spans="1:24" x14ac:dyDescent="0.3">
      <c r="A693" s="24" t="s">
        <v>905</v>
      </c>
      <c r="B693" s="24" t="s">
        <v>12</v>
      </c>
      <c r="C693" s="24" t="s">
        <v>187</v>
      </c>
      <c r="D693" s="24" t="s">
        <v>70</v>
      </c>
      <c r="E693" s="24" t="s">
        <v>19</v>
      </c>
      <c r="F693" s="24" t="s">
        <v>1118</v>
      </c>
      <c r="G693" s="1">
        <v>43947</v>
      </c>
      <c r="H693">
        <v>4</v>
      </c>
      <c r="I693" t="str">
        <f t="shared" si="10"/>
        <v>abril</v>
      </c>
      <c r="J693">
        <v>612782037</v>
      </c>
      <c r="K693" s="1">
        <v>43970</v>
      </c>
      <c r="L693">
        <v>23</v>
      </c>
      <c r="M693">
        <v>4677</v>
      </c>
      <c r="N693">
        <v>109.28</v>
      </c>
      <c r="O693">
        <v>35.840000000000003</v>
      </c>
      <c r="P693">
        <v>511102.56</v>
      </c>
      <c r="Q693">
        <v>73.44</v>
      </c>
      <c r="R693">
        <v>511.1026</v>
      </c>
      <c r="S693">
        <v>167623.67999999999</v>
      </c>
      <c r="T693">
        <v>167.62370000000001</v>
      </c>
      <c r="U693">
        <v>343478.88</v>
      </c>
      <c r="V693">
        <v>0.32796486090775995</v>
      </c>
      <c r="W693">
        <v>343.47890000000001</v>
      </c>
      <c r="X693">
        <v>2020</v>
      </c>
    </row>
    <row r="694" spans="1:24" x14ac:dyDescent="0.3">
      <c r="A694" s="24" t="s">
        <v>906</v>
      </c>
      <c r="B694" s="24" t="s">
        <v>60</v>
      </c>
      <c r="C694" s="24" t="s">
        <v>157</v>
      </c>
      <c r="D694" s="24" t="s">
        <v>42</v>
      </c>
      <c r="E694" s="24" t="s">
        <v>15</v>
      </c>
      <c r="F694" s="24" t="s">
        <v>1117</v>
      </c>
      <c r="G694" s="1">
        <v>43975</v>
      </c>
      <c r="H694">
        <v>5</v>
      </c>
      <c r="I694" t="str">
        <f t="shared" si="10"/>
        <v>maig</v>
      </c>
      <c r="J694">
        <v>844765651</v>
      </c>
      <c r="K694" s="1">
        <v>43983</v>
      </c>
      <c r="L694">
        <v>8</v>
      </c>
      <c r="M694">
        <v>3783</v>
      </c>
      <c r="N694">
        <v>651.21</v>
      </c>
      <c r="O694">
        <v>524.96</v>
      </c>
      <c r="P694">
        <v>2463527.4300000002</v>
      </c>
      <c r="Q694">
        <v>126.25</v>
      </c>
      <c r="R694">
        <v>2463.5273999999999</v>
      </c>
      <c r="S694">
        <v>1985923.68</v>
      </c>
      <c r="T694">
        <v>1985.9237000000001</v>
      </c>
      <c r="U694">
        <v>477603.75</v>
      </c>
      <c r="V694">
        <v>0.80613012699436437</v>
      </c>
      <c r="W694">
        <v>477.6037</v>
      </c>
      <c r="X694">
        <v>2020</v>
      </c>
    </row>
    <row r="695" spans="1:24" x14ac:dyDescent="0.3">
      <c r="A695" s="24" t="s">
        <v>907</v>
      </c>
      <c r="B695" s="24" t="s">
        <v>24</v>
      </c>
      <c r="C695" s="24" t="s">
        <v>267</v>
      </c>
      <c r="D695" s="24" t="s">
        <v>33</v>
      </c>
      <c r="E695" s="24" t="s">
        <v>15</v>
      </c>
      <c r="F695" s="24" t="s">
        <v>1120</v>
      </c>
      <c r="G695" s="1">
        <v>44014</v>
      </c>
      <c r="H695">
        <v>7</v>
      </c>
      <c r="I695" t="str">
        <f t="shared" si="10"/>
        <v>juliol</v>
      </c>
      <c r="J695">
        <v>838085019</v>
      </c>
      <c r="K695" s="1">
        <v>44033</v>
      </c>
      <c r="L695">
        <v>19</v>
      </c>
      <c r="M695">
        <v>6836</v>
      </c>
      <c r="N695">
        <v>47.45</v>
      </c>
      <c r="O695">
        <v>31.79</v>
      </c>
      <c r="P695">
        <v>324368.2</v>
      </c>
      <c r="Q695">
        <v>15.66</v>
      </c>
      <c r="R695">
        <v>324.3682</v>
      </c>
      <c r="S695">
        <v>217316.44</v>
      </c>
      <c r="T695">
        <v>217.31639999999999</v>
      </c>
      <c r="U695">
        <v>107051.76</v>
      </c>
      <c r="V695">
        <v>0.66996838777660694</v>
      </c>
      <c r="W695">
        <v>107.0518</v>
      </c>
      <c r="X695">
        <v>2020</v>
      </c>
    </row>
    <row r="696" spans="1:24" x14ac:dyDescent="0.3">
      <c r="A696" s="24" t="s">
        <v>908</v>
      </c>
      <c r="B696" s="24" t="s">
        <v>12</v>
      </c>
      <c r="C696" s="24" t="s">
        <v>13</v>
      </c>
      <c r="D696" s="24" t="s">
        <v>14</v>
      </c>
      <c r="E696" s="24" t="s">
        <v>15</v>
      </c>
      <c r="F696" s="24" t="s">
        <v>1120</v>
      </c>
      <c r="G696" s="1">
        <v>44054</v>
      </c>
      <c r="H696">
        <v>8</v>
      </c>
      <c r="I696" t="str">
        <f t="shared" si="10"/>
        <v>agost</v>
      </c>
      <c r="J696">
        <v>167788970</v>
      </c>
      <c r="K696" s="1">
        <v>44054</v>
      </c>
      <c r="L696">
        <v>0</v>
      </c>
      <c r="M696">
        <v>1340</v>
      </c>
      <c r="N696">
        <v>152.58000000000001</v>
      </c>
      <c r="O696">
        <v>97.44</v>
      </c>
      <c r="P696">
        <v>204457.2</v>
      </c>
      <c r="Q696">
        <v>55.14</v>
      </c>
      <c r="R696">
        <v>204.4572</v>
      </c>
      <c r="S696">
        <v>130569.60000000001</v>
      </c>
      <c r="T696">
        <v>130.56960000000001</v>
      </c>
      <c r="U696">
        <v>73887.600000000006</v>
      </c>
      <c r="V696">
        <v>0.63861580810066843</v>
      </c>
      <c r="W696">
        <v>73.887600000000006</v>
      </c>
      <c r="X696">
        <v>2020</v>
      </c>
    </row>
    <row r="697" spans="1:24" x14ac:dyDescent="0.3">
      <c r="A697" s="24" t="s">
        <v>909</v>
      </c>
      <c r="B697" s="24" t="s">
        <v>24</v>
      </c>
      <c r="C697" s="24" t="s">
        <v>189</v>
      </c>
      <c r="D697" s="24" t="s">
        <v>42</v>
      </c>
      <c r="E697" s="24" t="s">
        <v>15</v>
      </c>
      <c r="F697" s="24" t="s">
        <v>1119</v>
      </c>
      <c r="G697" s="1">
        <v>44232</v>
      </c>
      <c r="H697">
        <v>2</v>
      </c>
      <c r="I697" t="str">
        <f t="shared" si="10"/>
        <v>febrer</v>
      </c>
      <c r="J697">
        <v>729238831</v>
      </c>
      <c r="K697" s="1">
        <v>44243</v>
      </c>
      <c r="L697">
        <v>11</v>
      </c>
      <c r="M697">
        <v>6830</v>
      </c>
      <c r="N697">
        <v>651.21</v>
      </c>
      <c r="O697">
        <v>524.96</v>
      </c>
      <c r="P697">
        <v>4447764.3</v>
      </c>
      <c r="Q697">
        <v>126.25</v>
      </c>
      <c r="R697">
        <v>4447.7642999999998</v>
      </c>
      <c r="S697">
        <v>3585476.8</v>
      </c>
      <c r="T697">
        <v>3585.4767999999999</v>
      </c>
      <c r="U697">
        <v>862287.5</v>
      </c>
      <c r="V697">
        <v>0.80613012699436448</v>
      </c>
      <c r="W697">
        <v>862.28750000000002</v>
      </c>
      <c r="X697">
        <v>2021</v>
      </c>
    </row>
    <row r="698" spans="1:24" x14ac:dyDescent="0.3">
      <c r="A698" s="24" t="s">
        <v>910</v>
      </c>
      <c r="B698" s="24" t="s">
        <v>24</v>
      </c>
      <c r="C698" s="24" t="s">
        <v>146</v>
      </c>
      <c r="D698" s="24" t="s">
        <v>30</v>
      </c>
      <c r="E698" s="24" t="s">
        <v>19</v>
      </c>
      <c r="F698" s="24" t="s">
        <v>1120</v>
      </c>
      <c r="G698" s="1">
        <v>44310</v>
      </c>
      <c r="H698">
        <v>4</v>
      </c>
      <c r="I698" t="str">
        <f t="shared" si="10"/>
        <v>abril</v>
      </c>
      <c r="J698">
        <v>888108432</v>
      </c>
      <c r="K698" s="1">
        <v>44360</v>
      </c>
      <c r="L698">
        <v>50</v>
      </c>
      <c r="M698">
        <v>9876</v>
      </c>
      <c r="N698">
        <v>255.28</v>
      </c>
      <c r="O698">
        <v>159.41999999999999</v>
      </c>
      <c r="P698">
        <v>2521145.2799999998</v>
      </c>
      <c r="Q698">
        <v>95.86</v>
      </c>
      <c r="R698">
        <v>2521.1453000000001</v>
      </c>
      <c r="S698">
        <v>1574431.92</v>
      </c>
      <c r="T698">
        <v>1574.4319</v>
      </c>
      <c r="U698">
        <v>946713.36</v>
      </c>
      <c r="V698">
        <v>0.62449075524913822</v>
      </c>
      <c r="W698">
        <v>946.71339999999998</v>
      </c>
      <c r="X698">
        <v>2021</v>
      </c>
    </row>
    <row r="699" spans="1:24" x14ac:dyDescent="0.3">
      <c r="A699" s="24" t="s">
        <v>911</v>
      </c>
      <c r="B699" s="24" t="s">
        <v>28</v>
      </c>
      <c r="C699" s="24" t="s">
        <v>182</v>
      </c>
      <c r="D699" s="24" t="s">
        <v>14</v>
      </c>
      <c r="E699" s="24" t="s">
        <v>19</v>
      </c>
      <c r="F699" s="24" t="s">
        <v>1118</v>
      </c>
      <c r="G699" s="1">
        <v>44197</v>
      </c>
      <c r="H699">
        <v>1</v>
      </c>
      <c r="I699" t="str">
        <f t="shared" si="10"/>
        <v>gener</v>
      </c>
      <c r="J699">
        <v>430384099</v>
      </c>
      <c r="K699" s="1">
        <v>44223</v>
      </c>
      <c r="L699">
        <v>26</v>
      </c>
      <c r="M699">
        <v>9074</v>
      </c>
      <c r="N699">
        <v>152.58000000000001</v>
      </c>
      <c r="O699">
        <v>97.44</v>
      </c>
      <c r="P699">
        <v>1384510.92</v>
      </c>
      <c r="Q699">
        <v>55.14</v>
      </c>
      <c r="R699">
        <v>1384.5109</v>
      </c>
      <c r="S699">
        <v>884170.56</v>
      </c>
      <c r="T699">
        <v>884.17060000000004</v>
      </c>
      <c r="U699">
        <v>500340.36</v>
      </c>
      <c r="V699">
        <v>0.63861580810066831</v>
      </c>
      <c r="W699">
        <v>500.34039999999999</v>
      </c>
      <c r="X699">
        <v>2021</v>
      </c>
    </row>
    <row r="700" spans="1:24" x14ac:dyDescent="0.3">
      <c r="A700" s="24" t="s">
        <v>912</v>
      </c>
      <c r="B700" s="24" t="s">
        <v>24</v>
      </c>
      <c r="C700" s="24" t="s">
        <v>219</v>
      </c>
      <c r="D700" s="24" t="s">
        <v>23</v>
      </c>
      <c r="E700" s="24" t="s">
        <v>15</v>
      </c>
      <c r="F700" s="24" t="s">
        <v>1118</v>
      </c>
      <c r="G700" s="1">
        <v>44470</v>
      </c>
      <c r="H700">
        <v>10</v>
      </c>
      <c r="I700" t="str">
        <f t="shared" si="10"/>
        <v>octubre</v>
      </c>
      <c r="J700">
        <v>112364661</v>
      </c>
      <c r="K700" s="1">
        <v>44509</v>
      </c>
      <c r="L700">
        <v>39</v>
      </c>
      <c r="M700">
        <v>55</v>
      </c>
      <c r="N700">
        <v>205.7</v>
      </c>
      <c r="O700">
        <v>117.11</v>
      </c>
      <c r="P700">
        <v>11313.5</v>
      </c>
      <c r="Q700">
        <v>88.59</v>
      </c>
      <c r="R700">
        <v>11.313499999999999</v>
      </c>
      <c r="S700">
        <v>6441.05</v>
      </c>
      <c r="T700">
        <v>6.4410999999999996</v>
      </c>
      <c r="U700">
        <v>4872.45</v>
      </c>
      <c r="V700">
        <v>0.56932425862907154</v>
      </c>
      <c r="W700">
        <v>4.8723999999999998</v>
      </c>
      <c r="X700">
        <v>2021</v>
      </c>
    </row>
    <row r="701" spans="1:24" x14ac:dyDescent="0.3">
      <c r="A701" s="24" t="s">
        <v>913</v>
      </c>
      <c r="B701" s="24" t="s">
        <v>12</v>
      </c>
      <c r="C701" s="24" t="s">
        <v>339</v>
      </c>
      <c r="D701" s="24" t="s">
        <v>70</v>
      </c>
      <c r="E701" s="24" t="s">
        <v>15</v>
      </c>
      <c r="F701" s="24" t="s">
        <v>1120</v>
      </c>
      <c r="G701" s="1">
        <v>44523</v>
      </c>
      <c r="H701">
        <v>11</v>
      </c>
      <c r="I701" t="str">
        <f t="shared" si="10"/>
        <v>novembre</v>
      </c>
      <c r="J701">
        <v>572198283</v>
      </c>
      <c r="K701" s="1">
        <v>44536</v>
      </c>
      <c r="L701">
        <v>13</v>
      </c>
      <c r="M701">
        <v>5042</v>
      </c>
      <c r="N701">
        <v>109.28</v>
      </c>
      <c r="O701">
        <v>35.840000000000003</v>
      </c>
      <c r="P701">
        <v>550989.76</v>
      </c>
      <c r="Q701">
        <v>73.44</v>
      </c>
      <c r="R701">
        <v>550.98979999999995</v>
      </c>
      <c r="S701">
        <v>180705.28</v>
      </c>
      <c r="T701">
        <v>180.70529999999999</v>
      </c>
      <c r="U701">
        <v>370284.48</v>
      </c>
      <c r="V701">
        <v>0.32796486090775989</v>
      </c>
      <c r="W701">
        <v>370.28449999999998</v>
      </c>
      <c r="X701">
        <v>2021</v>
      </c>
    </row>
    <row r="702" spans="1:24" x14ac:dyDescent="0.3">
      <c r="A702" s="24" t="s">
        <v>914</v>
      </c>
      <c r="B702" s="24" t="s">
        <v>60</v>
      </c>
      <c r="C702" s="24" t="s">
        <v>408</v>
      </c>
      <c r="D702" s="24" t="s">
        <v>23</v>
      </c>
      <c r="E702" s="24" t="s">
        <v>15</v>
      </c>
      <c r="F702" s="24" t="s">
        <v>1120</v>
      </c>
      <c r="G702" s="1">
        <v>44103</v>
      </c>
      <c r="H702">
        <v>9</v>
      </c>
      <c r="I702" t="str">
        <f t="shared" si="10"/>
        <v>setembre</v>
      </c>
      <c r="J702">
        <v>964211499</v>
      </c>
      <c r="K702" s="1">
        <v>44142</v>
      </c>
      <c r="L702">
        <v>39</v>
      </c>
      <c r="M702">
        <v>464</v>
      </c>
      <c r="N702">
        <v>205.7</v>
      </c>
      <c r="O702">
        <v>117.11</v>
      </c>
      <c r="P702">
        <v>95444.800000000003</v>
      </c>
      <c r="Q702">
        <v>88.59</v>
      </c>
      <c r="R702">
        <v>95.444800000000001</v>
      </c>
      <c r="S702">
        <v>54339.040000000001</v>
      </c>
      <c r="T702">
        <v>54.338999999999999</v>
      </c>
      <c r="U702">
        <v>41105.760000000002</v>
      </c>
      <c r="V702">
        <v>0.56932425862907154</v>
      </c>
      <c r="W702">
        <v>41.105800000000002</v>
      </c>
      <c r="X702">
        <v>2020</v>
      </c>
    </row>
    <row r="703" spans="1:24" x14ac:dyDescent="0.3">
      <c r="A703" s="24" t="s">
        <v>915</v>
      </c>
      <c r="B703" s="24" t="s">
        <v>24</v>
      </c>
      <c r="C703" s="24" t="s">
        <v>49</v>
      </c>
      <c r="D703" s="24" t="s">
        <v>80</v>
      </c>
      <c r="E703" s="24" t="s">
        <v>19</v>
      </c>
      <c r="F703" s="24" t="s">
        <v>1118</v>
      </c>
      <c r="G703" s="1">
        <v>44716</v>
      </c>
      <c r="H703">
        <v>6</v>
      </c>
      <c r="I703" t="str">
        <f t="shared" si="10"/>
        <v>juny</v>
      </c>
      <c r="J703">
        <v>724249923</v>
      </c>
      <c r="K703" s="1">
        <v>44745</v>
      </c>
      <c r="L703">
        <v>29</v>
      </c>
      <c r="M703">
        <v>501</v>
      </c>
      <c r="N703">
        <v>668.27</v>
      </c>
      <c r="O703">
        <v>502.54</v>
      </c>
      <c r="P703">
        <v>334803.27</v>
      </c>
      <c r="Q703">
        <v>165.73</v>
      </c>
      <c r="R703">
        <v>334.80329999999998</v>
      </c>
      <c r="S703">
        <v>251772.54</v>
      </c>
      <c r="T703">
        <v>251.77250000000001</v>
      </c>
      <c r="U703">
        <v>83030.73</v>
      </c>
      <c r="V703">
        <v>0.75200143654510909</v>
      </c>
      <c r="W703">
        <v>83.030699999999996</v>
      </c>
      <c r="X703">
        <v>2022</v>
      </c>
    </row>
    <row r="704" spans="1:24" x14ac:dyDescent="0.3">
      <c r="A704" s="24" t="s">
        <v>916</v>
      </c>
      <c r="B704" s="24" t="s">
        <v>24</v>
      </c>
      <c r="C704" s="24" t="s">
        <v>782</v>
      </c>
      <c r="D704" s="24" t="s">
        <v>30</v>
      </c>
      <c r="E704" s="24" t="s">
        <v>19</v>
      </c>
      <c r="F704" s="24" t="s">
        <v>1117</v>
      </c>
      <c r="G704" s="1">
        <v>44541</v>
      </c>
      <c r="H704">
        <v>12</v>
      </c>
      <c r="I704" t="str">
        <f t="shared" si="10"/>
        <v>desembre</v>
      </c>
      <c r="J704">
        <v>510174882</v>
      </c>
      <c r="K704" s="1">
        <v>44542</v>
      </c>
      <c r="L704">
        <v>1</v>
      </c>
      <c r="M704">
        <v>940</v>
      </c>
      <c r="N704">
        <v>255.28</v>
      </c>
      <c r="O704">
        <v>159.41999999999999</v>
      </c>
      <c r="P704">
        <v>239963.2</v>
      </c>
      <c r="Q704">
        <v>95.86</v>
      </c>
      <c r="R704">
        <v>239.9632</v>
      </c>
      <c r="S704">
        <v>149854.79999999999</v>
      </c>
      <c r="T704">
        <v>149.85480000000001</v>
      </c>
      <c r="U704">
        <v>90108.4</v>
      </c>
      <c r="V704">
        <v>0.62449075524913811</v>
      </c>
      <c r="W704">
        <v>90.108400000000003</v>
      </c>
      <c r="X704">
        <v>2021</v>
      </c>
    </row>
    <row r="705" spans="1:24" x14ac:dyDescent="0.3">
      <c r="A705" s="24" t="s">
        <v>917</v>
      </c>
      <c r="B705" s="24" t="s">
        <v>24</v>
      </c>
      <c r="C705" s="24" t="s">
        <v>429</v>
      </c>
      <c r="D705" s="24" t="s">
        <v>33</v>
      </c>
      <c r="E705" s="24" t="s">
        <v>15</v>
      </c>
      <c r="F705" s="24" t="s">
        <v>1118</v>
      </c>
      <c r="G705" s="1">
        <v>44515</v>
      </c>
      <c r="H705">
        <v>11</v>
      </c>
      <c r="I705" t="str">
        <f t="shared" si="10"/>
        <v>novembre</v>
      </c>
      <c r="J705">
        <v>150160205</v>
      </c>
      <c r="K705" s="1">
        <v>44522</v>
      </c>
      <c r="L705">
        <v>7</v>
      </c>
      <c r="M705">
        <v>4596</v>
      </c>
      <c r="N705">
        <v>47.45</v>
      </c>
      <c r="O705">
        <v>31.79</v>
      </c>
      <c r="P705">
        <v>218080.2</v>
      </c>
      <c r="Q705">
        <v>15.66</v>
      </c>
      <c r="R705">
        <v>218.08019999999999</v>
      </c>
      <c r="S705">
        <v>146106.84</v>
      </c>
      <c r="T705">
        <v>146.10679999999999</v>
      </c>
      <c r="U705">
        <v>71973.36</v>
      </c>
      <c r="V705">
        <v>0.66996838777660694</v>
      </c>
      <c r="W705">
        <v>71.973399999999998</v>
      </c>
      <c r="X705">
        <v>2021</v>
      </c>
    </row>
    <row r="706" spans="1:24" x14ac:dyDescent="0.3">
      <c r="A706" s="24" t="s">
        <v>918</v>
      </c>
      <c r="B706" s="24" t="s">
        <v>12</v>
      </c>
      <c r="C706" s="24" t="s">
        <v>231</v>
      </c>
      <c r="D706" s="24" t="s">
        <v>33</v>
      </c>
      <c r="E706" s="24" t="s">
        <v>19</v>
      </c>
      <c r="F706" s="24" t="s">
        <v>1120</v>
      </c>
      <c r="G706" s="1">
        <v>44678</v>
      </c>
      <c r="H706">
        <v>4</v>
      </c>
      <c r="I706" t="str">
        <f t="shared" ref="I706:I769" si="11">TEXT(DATE(2020, H706, 1), "mmmm")</f>
        <v>abril</v>
      </c>
      <c r="J706">
        <v>892692220</v>
      </c>
      <c r="K706" s="1">
        <v>44692</v>
      </c>
      <c r="L706">
        <v>14</v>
      </c>
      <c r="M706">
        <v>6320</v>
      </c>
      <c r="N706">
        <v>47.45</v>
      </c>
      <c r="O706">
        <v>31.79</v>
      </c>
      <c r="P706">
        <v>299884</v>
      </c>
      <c r="Q706">
        <v>15.66</v>
      </c>
      <c r="R706">
        <v>299.88400000000001</v>
      </c>
      <c r="S706">
        <v>200912.8</v>
      </c>
      <c r="T706">
        <v>200.9128</v>
      </c>
      <c r="U706">
        <v>98971.199999999997</v>
      </c>
      <c r="V706">
        <v>0.66996838777660683</v>
      </c>
      <c r="W706">
        <v>98.971199999999996</v>
      </c>
      <c r="X706">
        <v>2022</v>
      </c>
    </row>
    <row r="707" spans="1:24" x14ac:dyDescent="0.3">
      <c r="A707" s="24" t="s">
        <v>919</v>
      </c>
      <c r="B707" s="24" t="s">
        <v>28</v>
      </c>
      <c r="C707" s="24" t="s">
        <v>405</v>
      </c>
      <c r="D707" s="24" t="s">
        <v>80</v>
      </c>
      <c r="E707" s="24" t="s">
        <v>19</v>
      </c>
      <c r="F707" s="24" t="s">
        <v>1120</v>
      </c>
      <c r="G707" s="1">
        <v>44692</v>
      </c>
      <c r="H707">
        <v>5</v>
      </c>
      <c r="I707" t="str">
        <f t="shared" si="11"/>
        <v>maig</v>
      </c>
      <c r="J707">
        <v>456569755</v>
      </c>
      <c r="K707" s="1">
        <v>44721</v>
      </c>
      <c r="L707">
        <v>29</v>
      </c>
      <c r="M707">
        <v>7991</v>
      </c>
      <c r="N707">
        <v>668.27</v>
      </c>
      <c r="O707">
        <v>502.54</v>
      </c>
      <c r="P707">
        <v>5340145.57</v>
      </c>
      <c r="Q707">
        <v>165.73</v>
      </c>
      <c r="R707">
        <v>5340.1455999999998</v>
      </c>
      <c r="S707">
        <v>4015797.14</v>
      </c>
      <c r="T707">
        <v>4015.7970999999998</v>
      </c>
      <c r="U707">
        <v>1324348.43</v>
      </c>
      <c r="V707">
        <v>0.75200143654510898</v>
      </c>
      <c r="W707">
        <v>1324.3484000000001</v>
      </c>
      <c r="X707">
        <v>2022</v>
      </c>
    </row>
    <row r="708" spans="1:24" x14ac:dyDescent="0.3">
      <c r="A708" s="24" t="s">
        <v>920</v>
      </c>
      <c r="B708" s="24" t="s">
        <v>44</v>
      </c>
      <c r="C708" s="24" t="s">
        <v>491</v>
      </c>
      <c r="D708" s="24" t="s">
        <v>42</v>
      </c>
      <c r="E708" s="24" t="s">
        <v>19</v>
      </c>
      <c r="F708" s="24" t="s">
        <v>1120</v>
      </c>
      <c r="G708" s="1">
        <v>44370</v>
      </c>
      <c r="H708">
        <v>6</v>
      </c>
      <c r="I708" t="str">
        <f t="shared" si="11"/>
        <v>juny</v>
      </c>
      <c r="J708">
        <v>680904138</v>
      </c>
      <c r="K708" s="1">
        <v>44388</v>
      </c>
      <c r="L708">
        <v>18</v>
      </c>
      <c r="M708">
        <v>3520</v>
      </c>
      <c r="N708">
        <v>651.21</v>
      </c>
      <c r="O708">
        <v>524.96</v>
      </c>
      <c r="P708">
        <v>2292259.2000000002</v>
      </c>
      <c r="Q708">
        <v>126.25</v>
      </c>
      <c r="R708">
        <v>2292.2592</v>
      </c>
      <c r="S708">
        <v>1847859.2</v>
      </c>
      <c r="T708">
        <v>1847.8592000000001</v>
      </c>
      <c r="U708">
        <v>444400</v>
      </c>
      <c r="V708">
        <v>0.80613012699436437</v>
      </c>
      <c r="W708">
        <v>444.4</v>
      </c>
      <c r="X708">
        <v>2021</v>
      </c>
    </row>
    <row r="709" spans="1:24" x14ac:dyDescent="0.3">
      <c r="A709" s="24" t="s">
        <v>921</v>
      </c>
      <c r="B709" s="24" t="s">
        <v>28</v>
      </c>
      <c r="C709" s="24" t="s">
        <v>182</v>
      </c>
      <c r="D709" s="24" t="s">
        <v>80</v>
      </c>
      <c r="E709" s="24" t="s">
        <v>19</v>
      </c>
      <c r="F709" s="24" t="s">
        <v>1120</v>
      </c>
      <c r="G709" s="1">
        <v>44190</v>
      </c>
      <c r="H709">
        <v>12</v>
      </c>
      <c r="I709" t="str">
        <f t="shared" si="11"/>
        <v>desembre</v>
      </c>
      <c r="J709">
        <v>775119197</v>
      </c>
      <c r="K709" s="1">
        <v>44229</v>
      </c>
      <c r="L709">
        <v>39</v>
      </c>
      <c r="M709">
        <v>3850</v>
      </c>
      <c r="N709">
        <v>668.27</v>
      </c>
      <c r="O709">
        <v>502.54</v>
      </c>
      <c r="P709">
        <v>2572839.5</v>
      </c>
      <c r="Q709">
        <v>165.73</v>
      </c>
      <c r="R709">
        <v>2572.8395</v>
      </c>
      <c r="S709">
        <v>1934779</v>
      </c>
      <c r="T709">
        <v>1934.779</v>
      </c>
      <c r="U709">
        <v>638060.5</v>
      </c>
      <c r="V709">
        <v>0.75200143654510898</v>
      </c>
      <c r="W709">
        <v>638.06050000000005</v>
      </c>
      <c r="X709">
        <v>2020</v>
      </c>
    </row>
    <row r="710" spans="1:24" x14ac:dyDescent="0.3">
      <c r="A710" s="24" t="s">
        <v>922</v>
      </c>
      <c r="B710" s="24" t="s">
        <v>24</v>
      </c>
      <c r="C710" s="24" t="s">
        <v>74</v>
      </c>
      <c r="D710" s="24" t="s">
        <v>42</v>
      </c>
      <c r="E710" s="24" t="s">
        <v>19</v>
      </c>
      <c r="F710" s="24" t="s">
        <v>1119</v>
      </c>
      <c r="G710" s="1">
        <v>44302</v>
      </c>
      <c r="H710">
        <v>4</v>
      </c>
      <c r="I710" t="str">
        <f t="shared" si="11"/>
        <v>abril</v>
      </c>
      <c r="J710">
        <v>462449157</v>
      </c>
      <c r="K710" s="1">
        <v>44347</v>
      </c>
      <c r="L710">
        <v>45</v>
      </c>
      <c r="M710">
        <v>7837</v>
      </c>
      <c r="N710">
        <v>651.21</v>
      </c>
      <c r="O710">
        <v>524.96</v>
      </c>
      <c r="P710">
        <v>5103532.7699999996</v>
      </c>
      <c r="Q710">
        <v>126.25</v>
      </c>
      <c r="R710">
        <v>5103.5328</v>
      </c>
      <c r="S710">
        <v>4114111.52</v>
      </c>
      <c r="T710">
        <v>4114.1115</v>
      </c>
      <c r="U710">
        <v>989421.25</v>
      </c>
      <c r="V710">
        <v>0.80613012699436426</v>
      </c>
      <c r="W710">
        <v>989.4212</v>
      </c>
      <c r="X710">
        <v>2021</v>
      </c>
    </row>
    <row r="711" spans="1:24" x14ac:dyDescent="0.3">
      <c r="A711" s="24" t="s">
        <v>923</v>
      </c>
      <c r="B711" s="24" t="s">
        <v>24</v>
      </c>
      <c r="C711" s="24" t="s">
        <v>236</v>
      </c>
      <c r="D711" s="24" t="s">
        <v>38</v>
      </c>
      <c r="E711" s="24" t="s">
        <v>15</v>
      </c>
      <c r="F711" s="24" t="s">
        <v>1118</v>
      </c>
      <c r="G711" s="1">
        <v>44199</v>
      </c>
      <c r="H711">
        <v>1</v>
      </c>
      <c r="I711" t="str">
        <f t="shared" si="11"/>
        <v>gener</v>
      </c>
      <c r="J711">
        <v>175974214</v>
      </c>
      <c r="K711" s="1">
        <v>44209</v>
      </c>
      <c r="L711">
        <v>10</v>
      </c>
      <c r="M711">
        <v>3535</v>
      </c>
      <c r="N711">
        <v>437.2</v>
      </c>
      <c r="O711">
        <v>263.33</v>
      </c>
      <c r="P711">
        <v>1545502</v>
      </c>
      <c r="Q711">
        <v>173.87</v>
      </c>
      <c r="R711">
        <v>1545.502</v>
      </c>
      <c r="S711">
        <v>930871.55</v>
      </c>
      <c r="T711">
        <v>930.87149999999997</v>
      </c>
      <c r="U711">
        <v>614630.44999999995</v>
      </c>
      <c r="V711">
        <v>0.60231015553522416</v>
      </c>
      <c r="W711">
        <v>614.63049999999998</v>
      </c>
      <c r="X711">
        <v>2021</v>
      </c>
    </row>
    <row r="712" spans="1:24" x14ac:dyDescent="0.3">
      <c r="A712" s="24" t="s">
        <v>924</v>
      </c>
      <c r="B712" s="24" t="s">
        <v>60</v>
      </c>
      <c r="C712" s="24" t="s">
        <v>194</v>
      </c>
      <c r="D712" s="24" t="s">
        <v>38</v>
      </c>
      <c r="E712" s="24" t="s">
        <v>15</v>
      </c>
      <c r="F712" s="24" t="s">
        <v>1119</v>
      </c>
      <c r="G712" s="1">
        <v>44493</v>
      </c>
      <c r="H712">
        <v>10</v>
      </c>
      <c r="I712" t="str">
        <f t="shared" si="11"/>
        <v>octubre</v>
      </c>
      <c r="J712">
        <v>900200259</v>
      </c>
      <c r="K712" s="1">
        <v>44510</v>
      </c>
      <c r="L712">
        <v>17</v>
      </c>
      <c r="M712">
        <v>8116</v>
      </c>
      <c r="N712">
        <v>437.2</v>
      </c>
      <c r="O712">
        <v>263.33</v>
      </c>
      <c r="P712">
        <v>3548315.2</v>
      </c>
      <c r="Q712">
        <v>173.87</v>
      </c>
      <c r="R712">
        <v>3548.3152</v>
      </c>
      <c r="S712">
        <v>2137186.2799999998</v>
      </c>
      <c r="T712">
        <v>2137.1862999999998</v>
      </c>
      <c r="U712">
        <v>1411128.92</v>
      </c>
      <c r="V712">
        <v>0.60231015553522416</v>
      </c>
      <c r="W712">
        <v>1411.1288999999999</v>
      </c>
      <c r="X712">
        <v>2021</v>
      </c>
    </row>
    <row r="713" spans="1:24" x14ac:dyDescent="0.3">
      <c r="A713" s="24" t="s">
        <v>925</v>
      </c>
      <c r="B713" s="24" t="s">
        <v>12</v>
      </c>
      <c r="C713" s="24" t="s">
        <v>615</v>
      </c>
      <c r="D713" s="24" t="s">
        <v>30</v>
      </c>
      <c r="E713" s="24" t="s">
        <v>15</v>
      </c>
      <c r="F713" s="24" t="s">
        <v>1118</v>
      </c>
      <c r="G713" s="1">
        <v>44491</v>
      </c>
      <c r="H713">
        <v>10</v>
      </c>
      <c r="I713" t="str">
        <f t="shared" si="11"/>
        <v>octubre</v>
      </c>
      <c r="J713">
        <v>995013129</v>
      </c>
      <c r="K713" s="1">
        <v>44527</v>
      </c>
      <c r="L713">
        <v>36</v>
      </c>
      <c r="M713">
        <v>5351</v>
      </c>
      <c r="N713">
        <v>255.28</v>
      </c>
      <c r="O713">
        <v>159.41999999999999</v>
      </c>
      <c r="P713">
        <v>1366003.28</v>
      </c>
      <c r="Q713">
        <v>95.86</v>
      </c>
      <c r="R713">
        <v>1366.0033000000001</v>
      </c>
      <c r="S713">
        <v>853056.42</v>
      </c>
      <c r="T713">
        <v>853.05640000000005</v>
      </c>
      <c r="U713">
        <v>512946.86</v>
      </c>
      <c r="V713">
        <v>0.62449075524913811</v>
      </c>
      <c r="W713">
        <v>512.94690000000003</v>
      </c>
      <c r="X713">
        <v>2021</v>
      </c>
    </row>
    <row r="714" spans="1:24" x14ac:dyDescent="0.3">
      <c r="A714" s="24" t="s">
        <v>926</v>
      </c>
      <c r="B714" s="24" t="s">
        <v>24</v>
      </c>
      <c r="C714" s="24" t="s">
        <v>174</v>
      </c>
      <c r="D714" s="24" t="s">
        <v>40</v>
      </c>
      <c r="E714" s="24" t="s">
        <v>19</v>
      </c>
      <c r="F714" s="24" t="s">
        <v>1117</v>
      </c>
      <c r="G714" s="1">
        <v>43930</v>
      </c>
      <c r="H714">
        <v>4</v>
      </c>
      <c r="I714" t="str">
        <f t="shared" si="11"/>
        <v>abril</v>
      </c>
      <c r="J714">
        <v>148510110</v>
      </c>
      <c r="K714" s="1">
        <v>43965</v>
      </c>
      <c r="L714">
        <v>35</v>
      </c>
      <c r="M714">
        <v>6297</v>
      </c>
      <c r="N714">
        <v>81.73</v>
      </c>
      <c r="O714">
        <v>56.67</v>
      </c>
      <c r="P714">
        <v>514653.81</v>
      </c>
      <c r="Q714">
        <v>25.06</v>
      </c>
      <c r="R714">
        <v>514.65380000000005</v>
      </c>
      <c r="S714">
        <v>356850.99</v>
      </c>
      <c r="T714">
        <v>356.851</v>
      </c>
      <c r="U714">
        <v>157802.82</v>
      </c>
      <c r="V714">
        <v>0.69338064358252771</v>
      </c>
      <c r="W714">
        <v>157.80279999999999</v>
      </c>
      <c r="X714">
        <v>2020</v>
      </c>
    </row>
    <row r="715" spans="1:24" x14ac:dyDescent="0.3">
      <c r="A715" s="24" t="s">
        <v>927</v>
      </c>
      <c r="B715" s="24" t="s">
        <v>24</v>
      </c>
      <c r="C715" s="24" t="s">
        <v>312</v>
      </c>
      <c r="D715" s="24" t="s">
        <v>33</v>
      </c>
      <c r="E715" s="24" t="s">
        <v>19</v>
      </c>
      <c r="F715" s="24" t="s">
        <v>1120</v>
      </c>
      <c r="G715" s="1">
        <v>44218</v>
      </c>
      <c r="H715">
        <v>1</v>
      </c>
      <c r="I715" t="str">
        <f t="shared" si="11"/>
        <v>gener</v>
      </c>
      <c r="J715">
        <v>477304303</v>
      </c>
      <c r="K715" s="1">
        <v>44219</v>
      </c>
      <c r="L715">
        <v>1</v>
      </c>
      <c r="M715">
        <v>3805</v>
      </c>
      <c r="N715">
        <v>47.45</v>
      </c>
      <c r="O715">
        <v>31.79</v>
      </c>
      <c r="P715">
        <v>180547.25</v>
      </c>
      <c r="Q715">
        <v>15.66</v>
      </c>
      <c r="R715">
        <v>180.5472</v>
      </c>
      <c r="S715">
        <v>120960.95</v>
      </c>
      <c r="T715">
        <v>120.9609</v>
      </c>
      <c r="U715">
        <v>59586.3</v>
      </c>
      <c r="V715">
        <v>0.66996838777660694</v>
      </c>
      <c r="W715">
        <v>59.586300000000001</v>
      </c>
      <c r="X715">
        <v>2021</v>
      </c>
    </row>
    <row r="716" spans="1:24" x14ac:dyDescent="0.3">
      <c r="A716" s="24" t="s">
        <v>928</v>
      </c>
      <c r="B716" s="24" t="s">
        <v>12</v>
      </c>
      <c r="C716" s="24" t="s">
        <v>673</v>
      </c>
      <c r="D716" s="24" t="s">
        <v>14</v>
      </c>
      <c r="E716" s="24" t="s">
        <v>15</v>
      </c>
      <c r="F716" s="24" t="s">
        <v>1118</v>
      </c>
      <c r="G716" s="1">
        <v>44117</v>
      </c>
      <c r="H716">
        <v>10</v>
      </c>
      <c r="I716" t="str">
        <f t="shared" si="11"/>
        <v>octubre</v>
      </c>
      <c r="J716">
        <v>507386672</v>
      </c>
      <c r="K716" s="1">
        <v>44126</v>
      </c>
      <c r="L716">
        <v>9</v>
      </c>
      <c r="M716">
        <v>5846</v>
      </c>
      <c r="N716">
        <v>152.58000000000001</v>
      </c>
      <c r="O716">
        <v>97.44</v>
      </c>
      <c r="P716">
        <v>891982.68</v>
      </c>
      <c r="Q716">
        <v>55.14</v>
      </c>
      <c r="R716">
        <v>891.98270000000002</v>
      </c>
      <c r="S716">
        <v>569634.24</v>
      </c>
      <c r="T716">
        <v>569.63419999999996</v>
      </c>
      <c r="U716">
        <v>322348.44</v>
      </c>
      <c r="V716">
        <v>0.63861580810066843</v>
      </c>
      <c r="W716">
        <v>322.34840000000003</v>
      </c>
      <c r="X716">
        <v>2020</v>
      </c>
    </row>
    <row r="717" spans="1:24" x14ac:dyDescent="0.3">
      <c r="A717" s="24" t="s">
        <v>929</v>
      </c>
      <c r="B717" s="24" t="s">
        <v>24</v>
      </c>
      <c r="C717" s="24" t="s">
        <v>429</v>
      </c>
      <c r="D717" s="24" t="s">
        <v>14</v>
      </c>
      <c r="E717" s="24" t="s">
        <v>15</v>
      </c>
      <c r="F717" s="24" t="s">
        <v>1117</v>
      </c>
      <c r="G717" s="1">
        <v>44510</v>
      </c>
      <c r="H717">
        <v>11</v>
      </c>
      <c r="I717" t="str">
        <f t="shared" si="11"/>
        <v>novembre</v>
      </c>
      <c r="J717">
        <v>851636826</v>
      </c>
      <c r="K717" s="1">
        <v>44510</v>
      </c>
      <c r="L717">
        <v>0</v>
      </c>
      <c r="M717">
        <v>7117</v>
      </c>
      <c r="N717">
        <v>152.58000000000001</v>
      </c>
      <c r="O717">
        <v>97.44</v>
      </c>
      <c r="P717">
        <v>1085911.8600000001</v>
      </c>
      <c r="Q717">
        <v>55.14</v>
      </c>
      <c r="R717">
        <v>1085.9119000000001</v>
      </c>
      <c r="S717">
        <v>693480.48</v>
      </c>
      <c r="T717">
        <v>693.48050000000001</v>
      </c>
      <c r="U717">
        <v>392431.38</v>
      </c>
      <c r="V717">
        <v>0.63861580810066831</v>
      </c>
      <c r="W717">
        <v>392.4314</v>
      </c>
      <c r="X717">
        <v>2021</v>
      </c>
    </row>
    <row r="718" spans="1:24" x14ac:dyDescent="0.3">
      <c r="A718" s="24" t="s">
        <v>930</v>
      </c>
      <c r="B718" s="24" t="s">
        <v>12</v>
      </c>
      <c r="C718" s="24" t="s">
        <v>204</v>
      </c>
      <c r="D718" s="24" t="s">
        <v>23</v>
      </c>
      <c r="E718" s="24" t="s">
        <v>15</v>
      </c>
      <c r="F718" s="24" t="s">
        <v>1119</v>
      </c>
      <c r="G718" s="1">
        <v>44402</v>
      </c>
      <c r="H718">
        <v>7</v>
      </c>
      <c r="I718" t="str">
        <f t="shared" si="11"/>
        <v>juliol</v>
      </c>
      <c r="J718">
        <v>515648305</v>
      </c>
      <c r="K718" s="1">
        <v>44411</v>
      </c>
      <c r="L718">
        <v>9</v>
      </c>
      <c r="M718">
        <v>647</v>
      </c>
      <c r="N718">
        <v>205.7</v>
      </c>
      <c r="O718">
        <v>117.11</v>
      </c>
      <c r="P718">
        <v>133087.9</v>
      </c>
      <c r="Q718">
        <v>88.59</v>
      </c>
      <c r="R718">
        <v>133.08789999999999</v>
      </c>
      <c r="S718">
        <v>75770.17</v>
      </c>
      <c r="T718">
        <v>75.770200000000003</v>
      </c>
      <c r="U718">
        <v>57317.73</v>
      </c>
      <c r="V718">
        <v>0.56932425862907143</v>
      </c>
      <c r="W718">
        <v>57.317700000000002</v>
      </c>
      <c r="X718">
        <v>2021</v>
      </c>
    </row>
    <row r="719" spans="1:24" x14ac:dyDescent="0.3">
      <c r="A719" s="24" t="s">
        <v>931</v>
      </c>
      <c r="B719" s="24" t="s">
        <v>21</v>
      </c>
      <c r="C719" s="24" t="s">
        <v>82</v>
      </c>
      <c r="D719" s="24" t="s">
        <v>33</v>
      </c>
      <c r="E719" s="24" t="s">
        <v>19</v>
      </c>
      <c r="F719" s="24" t="s">
        <v>1118</v>
      </c>
      <c r="G719" s="1">
        <v>44127</v>
      </c>
      <c r="H719">
        <v>10</v>
      </c>
      <c r="I719" t="str">
        <f t="shared" si="11"/>
        <v>octubre</v>
      </c>
      <c r="J719">
        <v>152694785</v>
      </c>
      <c r="K719" s="1">
        <v>44151</v>
      </c>
      <c r="L719">
        <v>24</v>
      </c>
      <c r="M719">
        <v>4635</v>
      </c>
      <c r="N719">
        <v>47.45</v>
      </c>
      <c r="O719">
        <v>31.79</v>
      </c>
      <c r="P719">
        <v>219930.75</v>
      </c>
      <c r="Q719">
        <v>15.66</v>
      </c>
      <c r="R719">
        <v>219.9307</v>
      </c>
      <c r="S719">
        <v>147346.65</v>
      </c>
      <c r="T719">
        <v>147.3466</v>
      </c>
      <c r="U719">
        <v>72584.100000000006</v>
      </c>
      <c r="V719">
        <v>0.66996838777660694</v>
      </c>
      <c r="W719">
        <v>72.584100000000007</v>
      </c>
      <c r="X719">
        <v>2020</v>
      </c>
    </row>
    <row r="720" spans="1:24" x14ac:dyDescent="0.3">
      <c r="A720" s="24" t="s">
        <v>932</v>
      </c>
      <c r="B720" s="24" t="s">
        <v>12</v>
      </c>
      <c r="C720" s="24" t="s">
        <v>302</v>
      </c>
      <c r="D720" s="24" t="s">
        <v>23</v>
      </c>
      <c r="E720" s="24" t="s">
        <v>19</v>
      </c>
      <c r="F720" s="24" t="s">
        <v>1118</v>
      </c>
      <c r="G720" s="1">
        <v>44796</v>
      </c>
      <c r="H720">
        <v>8</v>
      </c>
      <c r="I720" t="str">
        <f t="shared" si="11"/>
        <v>agost</v>
      </c>
      <c r="J720">
        <v>738479363</v>
      </c>
      <c r="K720" s="1">
        <v>44811</v>
      </c>
      <c r="L720">
        <v>15</v>
      </c>
      <c r="M720">
        <v>1309</v>
      </c>
      <c r="N720">
        <v>205.7</v>
      </c>
      <c r="O720">
        <v>117.11</v>
      </c>
      <c r="P720">
        <v>269261.3</v>
      </c>
      <c r="Q720">
        <v>88.59</v>
      </c>
      <c r="R720">
        <v>269.26130000000001</v>
      </c>
      <c r="S720">
        <v>153296.99</v>
      </c>
      <c r="T720">
        <v>153.297</v>
      </c>
      <c r="U720">
        <v>115964.31</v>
      </c>
      <c r="V720">
        <v>0.56932425862907143</v>
      </c>
      <c r="W720">
        <v>115.96429999999999</v>
      </c>
      <c r="X720">
        <v>2022</v>
      </c>
    </row>
    <row r="721" spans="1:24" x14ac:dyDescent="0.3">
      <c r="A721" s="24" t="s">
        <v>933</v>
      </c>
      <c r="B721" s="24" t="s">
        <v>12</v>
      </c>
      <c r="C721" s="24" t="s">
        <v>615</v>
      </c>
      <c r="D721" s="24" t="s">
        <v>14</v>
      </c>
      <c r="E721" s="24" t="s">
        <v>15</v>
      </c>
      <c r="F721" s="24" t="s">
        <v>1120</v>
      </c>
      <c r="G721" s="1">
        <v>44017</v>
      </c>
      <c r="H721">
        <v>7</v>
      </c>
      <c r="I721" t="str">
        <f t="shared" si="11"/>
        <v>juliol</v>
      </c>
      <c r="J721">
        <v>807425868</v>
      </c>
      <c r="K721" s="1">
        <v>44019</v>
      </c>
      <c r="L721">
        <v>2</v>
      </c>
      <c r="M721">
        <v>4112</v>
      </c>
      <c r="N721">
        <v>152.58000000000001</v>
      </c>
      <c r="O721">
        <v>97.44</v>
      </c>
      <c r="P721">
        <v>627408.96</v>
      </c>
      <c r="Q721">
        <v>55.14</v>
      </c>
      <c r="R721">
        <v>627.40899999999999</v>
      </c>
      <c r="S721">
        <v>400673.28000000003</v>
      </c>
      <c r="T721">
        <v>400.67329999999998</v>
      </c>
      <c r="U721">
        <v>226735.68</v>
      </c>
      <c r="V721">
        <v>0.63861580810066843</v>
      </c>
      <c r="W721">
        <v>226.73570000000001</v>
      </c>
      <c r="X721">
        <v>2020</v>
      </c>
    </row>
    <row r="722" spans="1:24" x14ac:dyDescent="0.3">
      <c r="A722" s="24" t="s">
        <v>934</v>
      </c>
      <c r="B722" s="24" t="s">
        <v>44</v>
      </c>
      <c r="C722" s="24" t="s">
        <v>45</v>
      </c>
      <c r="D722" s="24" t="s">
        <v>33</v>
      </c>
      <c r="E722" s="24" t="s">
        <v>15</v>
      </c>
      <c r="F722" s="24" t="s">
        <v>1117</v>
      </c>
      <c r="G722" s="1">
        <v>44766</v>
      </c>
      <c r="H722">
        <v>7</v>
      </c>
      <c r="I722" t="str">
        <f t="shared" si="11"/>
        <v>juliol</v>
      </c>
      <c r="J722">
        <v>314270627</v>
      </c>
      <c r="K722" s="1">
        <v>44785</v>
      </c>
      <c r="L722">
        <v>19</v>
      </c>
      <c r="M722">
        <v>8517</v>
      </c>
      <c r="N722">
        <v>47.45</v>
      </c>
      <c r="O722">
        <v>31.79</v>
      </c>
      <c r="P722">
        <v>404131.65</v>
      </c>
      <c r="Q722">
        <v>15.66</v>
      </c>
      <c r="R722">
        <v>404.13170000000002</v>
      </c>
      <c r="S722">
        <v>270755.43</v>
      </c>
      <c r="T722">
        <v>270.75540000000001</v>
      </c>
      <c r="U722">
        <v>133376.22</v>
      </c>
      <c r="V722">
        <v>0.66996838777660683</v>
      </c>
      <c r="W722">
        <v>133.37620000000001</v>
      </c>
      <c r="X722">
        <v>2022</v>
      </c>
    </row>
    <row r="723" spans="1:24" x14ac:dyDescent="0.3">
      <c r="A723" s="24" t="s">
        <v>935</v>
      </c>
      <c r="B723" s="24" t="s">
        <v>12</v>
      </c>
      <c r="C723" s="24" t="s">
        <v>204</v>
      </c>
      <c r="D723" s="24" t="s">
        <v>80</v>
      </c>
      <c r="E723" s="24" t="s">
        <v>15</v>
      </c>
      <c r="F723" s="24" t="s">
        <v>1119</v>
      </c>
      <c r="G723" s="1">
        <v>44423</v>
      </c>
      <c r="H723">
        <v>8</v>
      </c>
      <c r="I723" t="str">
        <f t="shared" si="11"/>
        <v>agost</v>
      </c>
      <c r="J723">
        <v>184062469</v>
      </c>
      <c r="K723" s="1">
        <v>44459</v>
      </c>
      <c r="L723">
        <v>36</v>
      </c>
      <c r="M723">
        <v>7030</v>
      </c>
      <c r="N723">
        <v>668.27</v>
      </c>
      <c r="O723">
        <v>502.54</v>
      </c>
      <c r="P723">
        <v>4697938.0999999996</v>
      </c>
      <c r="Q723">
        <v>165.73</v>
      </c>
      <c r="R723">
        <v>4697.9381000000003</v>
      </c>
      <c r="S723">
        <v>3532856.2</v>
      </c>
      <c r="T723">
        <v>3532.8562000000002</v>
      </c>
      <c r="U723">
        <v>1165081.8999999999</v>
      </c>
      <c r="V723">
        <v>0.75200143654510909</v>
      </c>
      <c r="W723">
        <v>1165.0818999999999</v>
      </c>
      <c r="X723">
        <v>2021</v>
      </c>
    </row>
    <row r="724" spans="1:24" x14ac:dyDescent="0.3">
      <c r="A724" s="24" t="s">
        <v>936</v>
      </c>
      <c r="B724" s="24" t="s">
        <v>24</v>
      </c>
      <c r="C724" s="24" t="s">
        <v>120</v>
      </c>
      <c r="D724" s="24" t="s">
        <v>40</v>
      </c>
      <c r="E724" s="24" t="s">
        <v>15</v>
      </c>
      <c r="F724" s="24" t="s">
        <v>1119</v>
      </c>
      <c r="G724" s="1">
        <v>44691</v>
      </c>
      <c r="H724">
        <v>5</v>
      </c>
      <c r="I724" t="str">
        <f t="shared" si="11"/>
        <v>maig</v>
      </c>
      <c r="J724">
        <v>962162721</v>
      </c>
      <c r="K724" s="1">
        <v>44727</v>
      </c>
      <c r="L724">
        <v>36</v>
      </c>
      <c r="M724">
        <v>4185</v>
      </c>
      <c r="N724">
        <v>81.73</v>
      </c>
      <c r="O724">
        <v>56.67</v>
      </c>
      <c r="P724">
        <v>342040.05</v>
      </c>
      <c r="Q724">
        <v>25.06</v>
      </c>
      <c r="R724">
        <v>342.0401</v>
      </c>
      <c r="S724">
        <v>237163.95</v>
      </c>
      <c r="T724">
        <v>237.16390000000001</v>
      </c>
      <c r="U724">
        <v>104876.1</v>
      </c>
      <c r="V724">
        <v>0.69338064358252782</v>
      </c>
      <c r="W724">
        <v>104.87609999999999</v>
      </c>
      <c r="X724">
        <v>2022</v>
      </c>
    </row>
    <row r="725" spans="1:24" x14ac:dyDescent="0.3">
      <c r="A725" s="24" t="s">
        <v>937</v>
      </c>
      <c r="B725" s="24" t="s">
        <v>60</v>
      </c>
      <c r="C725" s="24" t="s">
        <v>194</v>
      </c>
      <c r="D725" s="24" t="s">
        <v>70</v>
      </c>
      <c r="E725" s="24" t="s">
        <v>19</v>
      </c>
      <c r="F725" s="24" t="s">
        <v>1117</v>
      </c>
      <c r="G725" s="1">
        <v>44811</v>
      </c>
      <c r="H725">
        <v>9</v>
      </c>
      <c r="I725" t="str">
        <f t="shared" si="11"/>
        <v>setembre</v>
      </c>
      <c r="J725">
        <v>564245212</v>
      </c>
      <c r="K725" s="1">
        <v>44853</v>
      </c>
      <c r="L725">
        <v>42</v>
      </c>
      <c r="M725">
        <v>1552</v>
      </c>
      <c r="N725">
        <v>109.28</v>
      </c>
      <c r="O725">
        <v>35.840000000000003</v>
      </c>
      <c r="P725">
        <v>169602.56</v>
      </c>
      <c r="Q725">
        <v>73.44</v>
      </c>
      <c r="R725">
        <v>169.6026</v>
      </c>
      <c r="S725">
        <v>55623.68</v>
      </c>
      <c r="T725">
        <v>55.623699999999999</v>
      </c>
      <c r="U725">
        <v>113978.88</v>
      </c>
      <c r="V725">
        <v>0.32796486090775989</v>
      </c>
      <c r="W725">
        <v>113.9789</v>
      </c>
      <c r="X725">
        <v>2022</v>
      </c>
    </row>
    <row r="726" spans="1:24" x14ac:dyDescent="0.3">
      <c r="A726" s="24" t="s">
        <v>938</v>
      </c>
      <c r="B726" s="24" t="s">
        <v>60</v>
      </c>
      <c r="C726" s="24" t="s">
        <v>139</v>
      </c>
      <c r="D726" s="24" t="s">
        <v>80</v>
      </c>
      <c r="E726" s="24" t="s">
        <v>15</v>
      </c>
      <c r="F726" s="24" t="s">
        <v>1120</v>
      </c>
      <c r="G726" s="1">
        <v>44168</v>
      </c>
      <c r="H726">
        <v>12</v>
      </c>
      <c r="I726" t="str">
        <f t="shared" si="11"/>
        <v>desembre</v>
      </c>
      <c r="J726">
        <v>126296269</v>
      </c>
      <c r="K726" s="1">
        <v>44208</v>
      </c>
      <c r="L726">
        <v>40</v>
      </c>
      <c r="M726">
        <v>2728</v>
      </c>
      <c r="N726">
        <v>668.27</v>
      </c>
      <c r="O726">
        <v>502.54</v>
      </c>
      <c r="P726">
        <v>1823040.56</v>
      </c>
      <c r="Q726">
        <v>165.73</v>
      </c>
      <c r="R726">
        <v>1823.0406</v>
      </c>
      <c r="S726">
        <v>1370929.12</v>
      </c>
      <c r="T726">
        <v>1370.9291000000001</v>
      </c>
      <c r="U726">
        <v>452111.44</v>
      </c>
      <c r="V726">
        <v>0.75200143654510898</v>
      </c>
      <c r="W726">
        <v>452.1114</v>
      </c>
      <c r="X726">
        <v>2020</v>
      </c>
    </row>
    <row r="727" spans="1:24" x14ac:dyDescent="0.3">
      <c r="A727" s="24" t="s">
        <v>939</v>
      </c>
      <c r="B727" s="24" t="s">
        <v>24</v>
      </c>
      <c r="C727" s="24" t="s">
        <v>253</v>
      </c>
      <c r="D727" s="24" t="s">
        <v>38</v>
      </c>
      <c r="E727" s="24" t="s">
        <v>19</v>
      </c>
      <c r="F727" s="24" t="s">
        <v>1119</v>
      </c>
      <c r="G727" s="1">
        <v>43863</v>
      </c>
      <c r="H727">
        <v>2</v>
      </c>
      <c r="I727" t="str">
        <f t="shared" si="11"/>
        <v>febrer</v>
      </c>
      <c r="J727">
        <v>854614722</v>
      </c>
      <c r="K727" s="1">
        <v>43866</v>
      </c>
      <c r="L727">
        <v>3</v>
      </c>
      <c r="M727">
        <v>8343</v>
      </c>
      <c r="N727">
        <v>437.2</v>
      </c>
      <c r="O727">
        <v>263.33</v>
      </c>
      <c r="P727">
        <v>3647559.6</v>
      </c>
      <c r="Q727">
        <v>173.87</v>
      </c>
      <c r="R727">
        <v>3647.5596</v>
      </c>
      <c r="S727">
        <v>2196962.19</v>
      </c>
      <c r="T727">
        <v>2196.9621999999999</v>
      </c>
      <c r="U727">
        <v>1450597.41</v>
      </c>
      <c r="V727">
        <v>0.60231015553522405</v>
      </c>
      <c r="W727">
        <v>1450.5974000000001</v>
      </c>
      <c r="X727">
        <v>2020</v>
      </c>
    </row>
    <row r="728" spans="1:24" x14ac:dyDescent="0.3">
      <c r="A728" s="24" t="s">
        <v>940</v>
      </c>
      <c r="B728" s="24" t="s">
        <v>24</v>
      </c>
      <c r="C728" s="24" t="s">
        <v>125</v>
      </c>
      <c r="D728" s="24" t="s">
        <v>40</v>
      </c>
      <c r="E728" s="24" t="s">
        <v>15</v>
      </c>
      <c r="F728" s="24" t="s">
        <v>1118</v>
      </c>
      <c r="G728" s="1">
        <v>44097</v>
      </c>
      <c r="H728">
        <v>9</v>
      </c>
      <c r="I728" t="str">
        <f t="shared" si="11"/>
        <v>setembre</v>
      </c>
      <c r="J728">
        <v>875811898</v>
      </c>
      <c r="K728" s="1">
        <v>44117</v>
      </c>
      <c r="L728">
        <v>20</v>
      </c>
      <c r="M728">
        <v>1058</v>
      </c>
      <c r="N728">
        <v>81.73</v>
      </c>
      <c r="O728">
        <v>56.67</v>
      </c>
      <c r="P728">
        <v>86470.34</v>
      </c>
      <c r="Q728">
        <v>25.06</v>
      </c>
      <c r="R728">
        <v>86.470299999999995</v>
      </c>
      <c r="S728">
        <v>59956.86</v>
      </c>
      <c r="T728">
        <v>59.956899999999997</v>
      </c>
      <c r="U728">
        <v>26513.48</v>
      </c>
      <c r="V728">
        <v>0.69338064358252771</v>
      </c>
      <c r="W728">
        <v>26.513500000000001</v>
      </c>
      <c r="X728">
        <v>2020</v>
      </c>
    </row>
    <row r="729" spans="1:24" x14ac:dyDescent="0.3">
      <c r="A729" s="24" t="s">
        <v>941</v>
      </c>
      <c r="B729" s="24" t="s">
        <v>24</v>
      </c>
      <c r="C729" s="24" t="s">
        <v>236</v>
      </c>
      <c r="D729" s="24" t="s">
        <v>40</v>
      </c>
      <c r="E729" s="24" t="s">
        <v>15</v>
      </c>
      <c r="F729" s="24" t="s">
        <v>1117</v>
      </c>
      <c r="G729" s="1">
        <v>44699</v>
      </c>
      <c r="H729">
        <v>5</v>
      </c>
      <c r="I729" t="str">
        <f t="shared" si="11"/>
        <v>maig</v>
      </c>
      <c r="J729">
        <v>186811625</v>
      </c>
      <c r="K729" s="1">
        <v>44715</v>
      </c>
      <c r="L729">
        <v>16</v>
      </c>
      <c r="M729">
        <v>566</v>
      </c>
      <c r="N729">
        <v>81.73</v>
      </c>
      <c r="O729">
        <v>56.67</v>
      </c>
      <c r="P729">
        <v>46259.18</v>
      </c>
      <c r="Q729">
        <v>25.06</v>
      </c>
      <c r="R729">
        <v>46.2592</v>
      </c>
      <c r="S729">
        <v>32075.22</v>
      </c>
      <c r="T729">
        <v>32.075200000000002</v>
      </c>
      <c r="U729">
        <v>14183.96</v>
      </c>
      <c r="V729">
        <v>0.69338064358252782</v>
      </c>
      <c r="W729">
        <v>14.183999999999999</v>
      </c>
      <c r="X729">
        <v>2022</v>
      </c>
    </row>
    <row r="730" spans="1:24" x14ac:dyDescent="0.3">
      <c r="A730" s="24" t="s">
        <v>942</v>
      </c>
      <c r="B730" s="24" t="s">
        <v>12</v>
      </c>
      <c r="C730" s="24" t="s">
        <v>424</v>
      </c>
      <c r="D730" s="24" t="s">
        <v>18</v>
      </c>
      <c r="E730" s="24" t="s">
        <v>15</v>
      </c>
      <c r="F730" s="24" t="s">
        <v>1117</v>
      </c>
      <c r="G730" s="1">
        <v>44598</v>
      </c>
      <c r="H730">
        <v>2</v>
      </c>
      <c r="I730" t="str">
        <f t="shared" si="11"/>
        <v>febrer</v>
      </c>
      <c r="J730">
        <v>204850232</v>
      </c>
      <c r="K730" s="1">
        <v>44626</v>
      </c>
      <c r="L730">
        <v>28</v>
      </c>
      <c r="M730">
        <v>8591</v>
      </c>
      <c r="N730">
        <v>421.89</v>
      </c>
      <c r="O730">
        <v>364.69</v>
      </c>
      <c r="P730">
        <v>3624456.99</v>
      </c>
      <c r="Q730">
        <v>57.2</v>
      </c>
      <c r="R730">
        <v>3624.4569999999999</v>
      </c>
      <c r="S730">
        <v>3133051.79</v>
      </c>
      <c r="T730">
        <v>3133.0518000000002</v>
      </c>
      <c r="U730">
        <v>491405.2</v>
      </c>
      <c r="V730">
        <v>0.86441963544999889</v>
      </c>
      <c r="W730">
        <v>491.40519999999998</v>
      </c>
      <c r="X730">
        <v>2022</v>
      </c>
    </row>
    <row r="731" spans="1:24" x14ac:dyDescent="0.3">
      <c r="A731" s="24" t="s">
        <v>943</v>
      </c>
      <c r="B731" s="24" t="s">
        <v>24</v>
      </c>
      <c r="C731" s="24" t="s">
        <v>765</v>
      </c>
      <c r="D731" s="24" t="s">
        <v>80</v>
      </c>
      <c r="E731" s="24" t="s">
        <v>15</v>
      </c>
      <c r="F731" s="24" t="s">
        <v>1117</v>
      </c>
      <c r="G731" s="1">
        <v>44436</v>
      </c>
      <c r="H731">
        <v>8</v>
      </c>
      <c r="I731" t="str">
        <f t="shared" si="11"/>
        <v>agost</v>
      </c>
      <c r="J731">
        <v>617476546</v>
      </c>
      <c r="K731" s="1">
        <v>44472</v>
      </c>
      <c r="L731">
        <v>36</v>
      </c>
      <c r="M731">
        <v>3887</v>
      </c>
      <c r="N731">
        <v>668.27</v>
      </c>
      <c r="O731">
        <v>502.54</v>
      </c>
      <c r="P731">
        <v>2597565.4900000002</v>
      </c>
      <c r="Q731">
        <v>165.73</v>
      </c>
      <c r="R731">
        <v>2597.5655000000002</v>
      </c>
      <c r="S731">
        <v>1953372.98</v>
      </c>
      <c r="T731">
        <v>1953.373</v>
      </c>
      <c r="U731">
        <v>644192.51</v>
      </c>
      <c r="V731">
        <v>0.75200143654510898</v>
      </c>
      <c r="W731">
        <v>644.1925</v>
      </c>
      <c r="X731">
        <v>2021</v>
      </c>
    </row>
    <row r="732" spans="1:24" x14ac:dyDescent="0.3">
      <c r="A732" s="24" t="s">
        <v>944</v>
      </c>
      <c r="B732" s="24" t="s">
        <v>24</v>
      </c>
      <c r="C732" s="24" t="s">
        <v>233</v>
      </c>
      <c r="D732" s="24" t="s">
        <v>26</v>
      </c>
      <c r="E732" s="24" t="s">
        <v>19</v>
      </c>
      <c r="F732" s="24" t="s">
        <v>1117</v>
      </c>
      <c r="G732" s="1">
        <v>43960</v>
      </c>
      <c r="H732">
        <v>5</v>
      </c>
      <c r="I732" t="str">
        <f t="shared" si="11"/>
        <v>maig</v>
      </c>
      <c r="J732">
        <v>732551896</v>
      </c>
      <c r="K732" s="1">
        <v>43987</v>
      </c>
      <c r="L732">
        <v>27</v>
      </c>
      <c r="M732">
        <v>7240</v>
      </c>
      <c r="N732">
        <v>9.33</v>
      </c>
      <c r="O732">
        <v>6.92</v>
      </c>
      <c r="P732">
        <v>67549.2</v>
      </c>
      <c r="Q732">
        <v>2.41</v>
      </c>
      <c r="R732">
        <v>67.549199999999999</v>
      </c>
      <c r="S732">
        <v>50100.800000000003</v>
      </c>
      <c r="T732">
        <v>50.1008</v>
      </c>
      <c r="U732">
        <v>17448.400000000001</v>
      </c>
      <c r="V732">
        <v>0.74169346195069663</v>
      </c>
      <c r="W732">
        <v>17.448399999999999</v>
      </c>
      <c r="X732">
        <v>2020</v>
      </c>
    </row>
    <row r="733" spans="1:24" x14ac:dyDescent="0.3">
      <c r="A733" s="24" t="s">
        <v>945</v>
      </c>
      <c r="B733" s="24" t="s">
        <v>24</v>
      </c>
      <c r="C733" s="24" t="s">
        <v>233</v>
      </c>
      <c r="D733" s="24" t="s">
        <v>40</v>
      </c>
      <c r="E733" s="24" t="s">
        <v>19</v>
      </c>
      <c r="F733" s="24" t="s">
        <v>1120</v>
      </c>
      <c r="G733" s="1">
        <v>43869</v>
      </c>
      <c r="H733">
        <v>2</v>
      </c>
      <c r="I733" t="str">
        <f t="shared" si="11"/>
        <v>febrer</v>
      </c>
      <c r="J733">
        <v>803057515</v>
      </c>
      <c r="K733" s="1">
        <v>43912</v>
      </c>
      <c r="L733">
        <v>43</v>
      </c>
      <c r="M733">
        <v>1419</v>
      </c>
      <c r="N733">
        <v>81.73</v>
      </c>
      <c r="O733">
        <v>56.67</v>
      </c>
      <c r="P733">
        <v>115974.87</v>
      </c>
      <c r="Q733">
        <v>25.06</v>
      </c>
      <c r="R733">
        <v>115.97490000000001</v>
      </c>
      <c r="S733">
        <v>80414.73</v>
      </c>
      <c r="T733">
        <v>80.414699999999996</v>
      </c>
      <c r="U733">
        <v>35560.14</v>
      </c>
      <c r="V733">
        <v>0.69338064358252771</v>
      </c>
      <c r="W733">
        <v>35.560099999999998</v>
      </c>
      <c r="X733">
        <v>2020</v>
      </c>
    </row>
    <row r="734" spans="1:24" x14ac:dyDescent="0.3">
      <c r="A734" s="24" t="s">
        <v>946</v>
      </c>
      <c r="B734" s="24" t="s">
        <v>12</v>
      </c>
      <c r="C734" s="24" t="s">
        <v>532</v>
      </c>
      <c r="D734" s="24" t="s">
        <v>42</v>
      </c>
      <c r="E734" s="24" t="s">
        <v>15</v>
      </c>
      <c r="F734" s="24" t="s">
        <v>1120</v>
      </c>
      <c r="G734" s="1">
        <v>43958</v>
      </c>
      <c r="H734">
        <v>5</v>
      </c>
      <c r="I734" t="str">
        <f t="shared" si="11"/>
        <v>maig</v>
      </c>
      <c r="J734">
        <v>625772941</v>
      </c>
      <c r="K734" s="1">
        <v>43997</v>
      </c>
      <c r="L734">
        <v>39</v>
      </c>
      <c r="M734">
        <v>8974</v>
      </c>
      <c r="N734">
        <v>651.21</v>
      </c>
      <c r="O734">
        <v>524.96</v>
      </c>
      <c r="P734">
        <v>5843958.54</v>
      </c>
      <c r="Q734">
        <v>126.25</v>
      </c>
      <c r="R734">
        <v>5843.9584999999997</v>
      </c>
      <c r="S734">
        <v>4710991.04</v>
      </c>
      <c r="T734">
        <v>4710.991</v>
      </c>
      <c r="U734">
        <v>1132967.5</v>
      </c>
      <c r="V734">
        <v>0.80613012699436437</v>
      </c>
      <c r="W734">
        <v>1132.9675</v>
      </c>
      <c r="X734">
        <v>2020</v>
      </c>
    </row>
    <row r="735" spans="1:24" x14ac:dyDescent="0.3">
      <c r="A735" s="24" t="s">
        <v>947</v>
      </c>
      <c r="B735" s="24" t="s">
        <v>60</v>
      </c>
      <c r="C735" s="24" t="s">
        <v>155</v>
      </c>
      <c r="D735" s="24" t="s">
        <v>14</v>
      </c>
      <c r="E735" s="24" t="s">
        <v>15</v>
      </c>
      <c r="F735" s="24" t="s">
        <v>1118</v>
      </c>
      <c r="G735" s="1">
        <v>44182</v>
      </c>
      <c r="H735">
        <v>12</v>
      </c>
      <c r="I735" t="str">
        <f t="shared" si="11"/>
        <v>desembre</v>
      </c>
      <c r="J735">
        <v>785507714</v>
      </c>
      <c r="K735" s="1">
        <v>44196</v>
      </c>
      <c r="L735">
        <v>14</v>
      </c>
      <c r="M735">
        <v>8043</v>
      </c>
      <c r="N735">
        <v>152.58000000000001</v>
      </c>
      <c r="O735">
        <v>97.44</v>
      </c>
      <c r="P735">
        <v>1227200.94</v>
      </c>
      <c r="Q735">
        <v>55.14</v>
      </c>
      <c r="R735">
        <v>1227.2009</v>
      </c>
      <c r="S735">
        <v>783709.92</v>
      </c>
      <c r="T735">
        <v>783.70989999999995</v>
      </c>
      <c r="U735">
        <v>443491.02</v>
      </c>
      <c r="V735">
        <v>0.63861580810066831</v>
      </c>
      <c r="W735">
        <v>443.49099999999999</v>
      </c>
      <c r="X735">
        <v>2020</v>
      </c>
    </row>
    <row r="736" spans="1:24" x14ac:dyDescent="0.3">
      <c r="A736" s="24" t="s">
        <v>948</v>
      </c>
      <c r="B736" s="24" t="s">
        <v>24</v>
      </c>
      <c r="C736" s="24" t="s">
        <v>189</v>
      </c>
      <c r="D736" s="24" t="s">
        <v>33</v>
      </c>
      <c r="E736" s="24" t="s">
        <v>15</v>
      </c>
      <c r="F736" s="24" t="s">
        <v>1117</v>
      </c>
      <c r="G736" s="1">
        <v>44501</v>
      </c>
      <c r="H736">
        <v>11</v>
      </c>
      <c r="I736" t="str">
        <f t="shared" si="11"/>
        <v>novembre</v>
      </c>
      <c r="J736">
        <v>941685664</v>
      </c>
      <c r="K736" s="1">
        <v>44551</v>
      </c>
      <c r="L736">
        <v>50</v>
      </c>
      <c r="M736">
        <v>4569</v>
      </c>
      <c r="N736">
        <v>47.45</v>
      </c>
      <c r="O736">
        <v>31.79</v>
      </c>
      <c r="P736">
        <v>216799.05</v>
      </c>
      <c r="Q736">
        <v>15.66</v>
      </c>
      <c r="R736">
        <v>216.79910000000001</v>
      </c>
      <c r="S736">
        <v>145248.51</v>
      </c>
      <c r="T736">
        <v>145.24850000000001</v>
      </c>
      <c r="U736">
        <v>71550.539999999994</v>
      </c>
      <c r="V736">
        <v>0.66996838777660694</v>
      </c>
      <c r="W736">
        <v>71.5505</v>
      </c>
      <c r="X736">
        <v>2021</v>
      </c>
    </row>
    <row r="737" spans="1:24" x14ac:dyDescent="0.3">
      <c r="A737" s="24" t="s">
        <v>949</v>
      </c>
      <c r="B737" s="24" t="s">
        <v>24</v>
      </c>
      <c r="C737" s="24" t="s">
        <v>125</v>
      </c>
      <c r="D737" s="24" t="s">
        <v>26</v>
      </c>
      <c r="E737" s="24" t="s">
        <v>15</v>
      </c>
      <c r="F737" s="24" t="s">
        <v>1120</v>
      </c>
      <c r="G737" s="1">
        <v>43973</v>
      </c>
      <c r="H737">
        <v>5</v>
      </c>
      <c r="I737" t="str">
        <f t="shared" si="11"/>
        <v>maig</v>
      </c>
      <c r="J737">
        <v>374043118</v>
      </c>
      <c r="K737" s="1">
        <v>44014</v>
      </c>
      <c r="L737">
        <v>41</v>
      </c>
      <c r="M737">
        <v>6526</v>
      </c>
      <c r="N737">
        <v>9.33</v>
      </c>
      <c r="O737">
        <v>6.92</v>
      </c>
      <c r="P737">
        <v>60887.58</v>
      </c>
      <c r="Q737">
        <v>2.41</v>
      </c>
      <c r="R737">
        <v>60.887599999999999</v>
      </c>
      <c r="S737">
        <v>45159.92</v>
      </c>
      <c r="T737">
        <v>45.1599</v>
      </c>
      <c r="U737">
        <v>15727.66</v>
      </c>
      <c r="V737">
        <v>0.74169346195069663</v>
      </c>
      <c r="W737">
        <v>15.7277</v>
      </c>
      <c r="X737">
        <v>2020</v>
      </c>
    </row>
    <row r="738" spans="1:24" x14ac:dyDescent="0.3">
      <c r="A738" s="24" t="s">
        <v>950</v>
      </c>
      <c r="B738" s="24" t="s">
        <v>24</v>
      </c>
      <c r="C738" s="24" t="s">
        <v>429</v>
      </c>
      <c r="D738" s="24" t="s">
        <v>40</v>
      </c>
      <c r="E738" s="24" t="s">
        <v>19</v>
      </c>
      <c r="F738" s="24" t="s">
        <v>1119</v>
      </c>
      <c r="G738" s="1">
        <v>44666</v>
      </c>
      <c r="H738">
        <v>4</v>
      </c>
      <c r="I738" t="str">
        <f t="shared" si="11"/>
        <v>abril</v>
      </c>
      <c r="J738">
        <v>387804353</v>
      </c>
      <c r="K738" s="1">
        <v>44704</v>
      </c>
      <c r="L738">
        <v>38</v>
      </c>
      <c r="M738">
        <v>8781</v>
      </c>
      <c r="N738">
        <v>81.73</v>
      </c>
      <c r="O738">
        <v>56.67</v>
      </c>
      <c r="P738">
        <v>717671.13</v>
      </c>
      <c r="Q738">
        <v>25.06</v>
      </c>
      <c r="R738">
        <v>717.67110000000002</v>
      </c>
      <c r="S738">
        <v>497619.27</v>
      </c>
      <c r="T738">
        <v>497.61930000000001</v>
      </c>
      <c r="U738">
        <v>220051.86</v>
      </c>
      <c r="V738">
        <v>0.69338064358252793</v>
      </c>
      <c r="W738">
        <v>220.05189999999999</v>
      </c>
      <c r="X738">
        <v>2022</v>
      </c>
    </row>
    <row r="739" spans="1:24" x14ac:dyDescent="0.3">
      <c r="A739" s="24" t="s">
        <v>951</v>
      </c>
      <c r="B739" s="24" t="s">
        <v>24</v>
      </c>
      <c r="C739" s="24" t="s">
        <v>146</v>
      </c>
      <c r="D739" s="24" t="s">
        <v>70</v>
      </c>
      <c r="E739" s="24" t="s">
        <v>19</v>
      </c>
      <c r="F739" s="24" t="s">
        <v>1117</v>
      </c>
      <c r="G739" s="1">
        <v>44219</v>
      </c>
      <c r="H739">
        <v>1</v>
      </c>
      <c r="I739" t="str">
        <f t="shared" si="11"/>
        <v>gener</v>
      </c>
      <c r="J739">
        <v>780243289</v>
      </c>
      <c r="K739" s="1">
        <v>44244</v>
      </c>
      <c r="L739">
        <v>25</v>
      </c>
      <c r="M739">
        <v>183</v>
      </c>
      <c r="N739">
        <v>109.28</v>
      </c>
      <c r="O739">
        <v>35.840000000000003</v>
      </c>
      <c r="P739">
        <v>19998.240000000002</v>
      </c>
      <c r="Q739">
        <v>73.44</v>
      </c>
      <c r="R739">
        <v>19.998200000000001</v>
      </c>
      <c r="S739">
        <v>6558.72</v>
      </c>
      <c r="T739">
        <v>6.5587</v>
      </c>
      <c r="U739">
        <v>13439.52</v>
      </c>
      <c r="V739">
        <v>0.32796486090775984</v>
      </c>
      <c r="W739">
        <v>13.439500000000001</v>
      </c>
      <c r="X739">
        <v>2021</v>
      </c>
    </row>
    <row r="740" spans="1:24" x14ac:dyDescent="0.3">
      <c r="A740" s="24" t="s">
        <v>952</v>
      </c>
      <c r="B740" s="24" t="s">
        <v>24</v>
      </c>
      <c r="C740" s="24" t="s">
        <v>219</v>
      </c>
      <c r="D740" s="24" t="s">
        <v>40</v>
      </c>
      <c r="E740" s="24" t="s">
        <v>19</v>
      </c>
      <c r="F740" s="24" t="s">
        <v>1120</v>
      </c>
      <c r="G740" s="1">
        <v>44812</v>
      </c>
      <c r="H740">
        <v>9</v>
      </c>
      <c r="I740" t="str">
        <f t="shared" si="11"/>
        <v>setembre</v>
      </c>
      <c r="J740">
        <v>970932042</v>
      </c>
      <c r="K740" s="1">
        <v>44843</v>
      </c>
      <c r="L740">
        <v>31</v>
      </c>
      <c r="M740">
        <v>9222</v>
      </c>
      <c r="N740">
        <v>81.73</v>
      </c>
      <c r="O740">
        <v>56.67</v>
      </c>
      <c r="P740">
        <v>753714.06</v>
      </c>
      <c r="Q740">
        <v>25.06</v>
      </c>
      <c r="R740">
        <v>753.71410000000003</v>
      </c>
      <c r="S740">
        <v>522610.74</v>
      </c>
      <c r="T740">
        <v>522.61069999999995</v>
      </c>
      <c r="U740">
        <v>231103.32</v>
      </c>
      <c r="V740">
        <v>0.69338064358252782</v>
      </c>
      <c r="W740">
        <v>231.10329999999999</v>
      </c>
      <c r="X740">
        <v>2022</v>
      </c>
    </row>
    <row r="741" spans="1:24" x14ac:dyDescent="0.3">
      <c r="A741" s="24" t="s">
        <v>953</v>
      </c>
      <c r="B741" s="24" t="s">
        <v>28</v>
      </c>
      <c r="C741" s="24" t="s">
        <v>238</v>
      </c>
      <c r="D741" s="24" t="s">
        <v>80</v>
      </c>
      <c r="E741" s="24" t="s">
        <v>19</v>
      </c>
      <c r="F741" s="24" t="s">
        <v>1119</v>
      </c>
      <c r="G741" s="1">
        <v>44269</v>
      </c>
      <c r="H741">
        <v>3</v>
      </c>
      <c r="I741" t="str">
        <f t="shared" si="11"/>
        <v>març</v>
      </c>
      <c r="J741">
        <v>692566812</v>
      </c>
      <c r="K741" s="1">
        <v>44276</v>
      </c>
      <c r="L741">
        <v>7</v>
      </c>
      <c r="M741">
        <v>4765</v>
      </c>
      <c r="N741">
        <v>668.27</v>
      </c>
      <c r="O741">
        <v>502.54</v>
      </c>
      <c r="P741">
        <v>3184306.55</v>
      </c>
      <c r="Q741">
        <v>165.73</v>
      </c>
      <c r="R741">
        <v>3184.3065000000001</v>
      </c>
      <c r="S741">
        <v>2394603.1</v>
      </c>
      <c r="T741">
        <v>2394.6030999999998</v>
      </c>
      <c r="U741">
        <v>789703.45</v>
      </c>
      <c r="V741">
        <v>0.75200143654510909</v>
      </c>
      <c r="W741">
        <v>789.70339999999999</v>
      </c>
      <c r="X741">
        <v>2021</v>
      </c>
    </row>
    <row r="742" spans="1:24" x14ac:dyDescent="0.3">
      <c r="A742" s="24" t="s">
        <v>954</v>
      </c>
      <c r="B742" s="24" t="s">
        <v>24</v>
      </c>
      <c r="C742" s="24" t="s">
        <v>289</v>
      </c>
      <c r="D742" s="24" t="s">
        <v>42</v>
      </c>
      <c r="E742" s="24" t="s">
        <v>19</v>
      </c>
      <c r="F742" s="24" t="s">
        <v>1119</v>
      </c>
      <c r="G742" s="1">
        <v>44728</v>
      </c>
      <c r="H742">
        <v>6</v>
      </c>
      <c r="I742" t="str">
        <f t="shared" si="11"/>
        <v>juny</v>
      </c>
      <c r="J742">
        <v>597047984</v>
      </c>
      <c r="K742" s="1">
        <v>44744</v>
      </c>
      <c r="L742">
        <v>16</v>
      </c>
      <c r="M742">
        <v>8621</v>
      </c>
      <c r="N742">
        <v>651.21</v>
      </c>
      <c r="O742">
        <v>524.96</v>
      </c>
      <c r="P742">
        <v>5614081.4100000001</v>
      </c>
      <c r="Q742">
        <v>126.25</v>
      </c>
      <c r="R742">
        <v>5614.0814</v>
      </c>
      <c r="S742">
        <v>4525680.16</v>
      </c>
      <c r="T742">
        <v>4525.6801999999998</v>
      </c>
      <c r="U742">
        <v>1088401.25</v>
      </c>
      <c r="V742">
        <v>0.80613012699436437</v>
      </c>
      <c r="W742">
        <v>1088.4012</v>
      </c>
      <c r="X742">
        <v>2022</v>
      </c>
    </row>
    <row r="743" spans="1:24" x14ac:dyDescent="0.3">
      <c r="A743" s="24" t="s">
        <v>955</v>
      </c>
      <c r="B743" s="24" t="s">
        <v>12</v>
      </c>
      <c r="C743" s="24" t="s">
        <v>137</v>
      </c>
      <c r="D743" s="24" t="s">
        <v>33</v>
      </c>
      <c r="E743" s="24" t="s">
        <v>19</v>
      </c>
      <c r="F743" s="24" t="s">
        <v>1118</v>
      </c>
      <c r="G743" s="1">
        <v>44199</v>
      </c>
      <c r="H743">
        <v>1</v>
      </c>
      <c r="I743" t="str">
        <f t="shared" si="11"/>
        <v>gener</v>
      </c>
      <c r="J743">
        <v>146849286</v>
      </c>
      <c r="K743" s="1">
        <v>44219</v>
      </c>
      <c r="L743">
        <v>20</v>
      </c>
      <c r="M743">
        <v>4822</v>
      </c>
      <c r="N743">
        <v>47.45</v>
      </c>
      <c r="O743">
        <v>31.79</v>
      </c>
      <c r="P743">
        <v>228803.9</v>
      </c>
      <c r="Q743">
        <v>15.66</v>
      </c>
      <c r="R743">
        <v>228.8039</v>
      </c>
      <c r="S743">
        <v>153291.38</v>
      </c>
      <c r="T743">
        <v>153.29140000000001</v>
      </c>
      <c r="U743">
        <v>75512.52</v>
      </c>
      <c r="V743">
        <v>0.66996838777660694</v>
      </c>
      <c r="W743">
        <v>75.512500000000003</v>
      </c>
      <c r="X743">
        <v>2021</v>
      </c>
    </row>
    <row r="744" spans="1:24" x14ac:dyDescent="0.3">
      <c r="A744" s="24" t="s">
        <v>956</v>
      </c>
      <c r="B744" s="24" t="s">
        <v>28</v>
      </c>
      <c r="C744" s="24" t="s">
        <v>318</v>
      </c>
      <c r="D744" s="24" t="s">
        <v>26</v>
      </c>
      <c r="E744" s="24" t="s">
        <v>15</v>
      </c>
      <c r="F744" s="24" t="s">
        <v>1118</v>
      </c>
      <c r="G744" s="1">
        <v>44629</v>
      </c>
      <c r="H744">
        <v>3</v>
      </c>
      <c r="I744" t="str">
        <f t="shared" si="11"/>
        <v>març</v>
      </c>
      <c r="J744">
        <v>154519546</v>
      </c>
      <c r="K744" s="1">
        <v>44635</v>
      </c>
      <c r="L744">
        <v>6</v>
      </c>
      <c r="M744">
        <v>4622</v>
      </c>
      <c r="N744">
        <v>9.33</v>
      </c>
      <c r="O744">
        <v>6.92</v>
      </c>
      <c r="P744">
        <v>43123.26</v>
      </c>
      <c r="Q744">
        <v>2.41</v>
      </c>
      <c r="R744">
        <v>43.1233</v>
      </c>
      <c r="S744">
        <v>31984.240000000002</v>
      </c>
      <c r="T744">
        <v>31.984200000000001</v>
      </c>
      <c r="U744">
        <v>11139.02</v>
      </c>
      <c r="V744">
        <v>0.74169346195069652</v>
      </c>
      <c r="W744">
        <v>11.138999999999999</v>
      </c>
      <c r="X744">
        <v>2022</v>
      </c>
    </row>
    <row r="745" spans="1:24" x14ac:dyDescent="0.3">
      <c r="A745" s="24" t="s">
        <v>957</v>
      </c>
      <c r="B745" s="24" t="s">
        <v>12</v>
      </c>
      <c r="C745" s="24" t="s">
        <v>615</v>
      </c>
      <c r="D745" s="24" t="s">
        <v>26</v>
      </c>
      <c r="E745" s="24" t="s">
        <v>15</v>
      </c>
      <c r="F745" s="24" t="s">
        <v>1117</v>
      </c>
      <c r="G745" s="1">
        <v>43937</v>
      </c>
      <c r="H745">
        <v>4</v>
      </c>
      <c r="I745" t="str">
        <f t="shared" si="11"/>
        <v>abril</v>
      </c>
      <c r="J745">
        <v>152920091</v>
      </c>
      <c r="K745" s="1">
        <v>43968</v>
      </c>
      <c r="L745">
        <v>31</v>
      </c>
      <c r="M745">
        <v>1308</v>
      </c>
      <c r="N745">
        <v>9.33</v>
      </c>
      <c r="O745">
        <v>6.92</v>
      </c>
      <c r="P745">
        <v>12203.64</v>
      </c>
      <c r="Q745">
        <v>2.41</v>
      </c>
      <c r="R745">
        <v>12.2036</v>
      </c>
      <c r="S745">
        <v>9051.36</v>
      </c>
      <c r="T745">
        <v>9.0513999999999992</v>
      </c>
      <c r="U745">
        <v>3152.28</v>
      </c>
      <c r="V745">
        <v>0.74169346195069674</v>
      </c>
      <c r="W745">
        <v>3.1522999999999999</v>
      </c>
      <c r="X745">
        <v>2020</v>
      </c>
    </row>
    <row r="746" spans="1:24" x14ac:dyDescent="0.3">
      <c r="A746" s="24" t="s">
        <v>958</v>
      </c>
      <c r="B746" s="24" t="s">
        <v>24</v>
      </c>
      <c r="C746" s="24" t="s">
        <v>902</v>
      </c>
      <c r="D746" s="24" t="s">
        <v>23</v>
      </c>
      <c r="E746" s="24" t="s">
        <v>19</v>
      </c>
      <c r="F746" s="24" t="s">
        <v>1117</v>
      </c>
      <c r="G746" s="1">
        <v>43843</v>
      </c>
      <c r="H746">
        <v>1</v>
      </c>
      <c r="I746" t="str">
        <f t="shared" si="11"/>
        <v>gener</v>
      </c>
      <c r="J746">
        <v>645224750</v>
      </c>
      <c r="K746" s="1">
        <v>43875</v>
      </c>
      <c r="L746">
        <v>32</v>
      </c>
      <c r="M746">
        <v>5197</v>
      </c>
      <c r="N746">
        <v>205.7</v>
      </c>
      <c r="O746">
        <v>117.11</v>
      </c>
      <c r="P746">
        <v>1069022.8999999999</v>
      </c>
      <c r="Q746">
        <v>88.59</v>
      </c>
      <c r="R746">
        <v>1069.0228999999999</v>
      </c>
      <c r="S746">
        <v>608620.67000000004</v>
      </c>
      <c r="T746">
        <v>608.62070000000006</v>
      </c>
      <c r="U746">
        <v>460402.23</v>
      </c>
      <c r="V746">
        <v>0.56932425862907154</v>
      </c>
      <c r="W746">
        <v>460.40219999999999</v>
      </c>
      <c r="X746">
        <v>2020</v>
      </c>
    </row>
    <row r="747" spans="1:24" x14ac:dyDescent="0.3">
      <c r="A747" s="24" t="s">
        <v>959</v>
      </c>
      <c r="B747" s="24" t="s">
        <v>28</v>
      </c>
      <c r="C747" s="24" t="s">
        <v>474</v>
      </c>
      <c r="D747" s="24" t="s">
        <v>42</v>
      </c>
      <c r="E747" s="24" t="s">
        <v>15</v>
      </c>
      <c r="F747" s="24" t="s">
        <v>1117</v>
      </c>
      <c r="G747" s="1">
        <v>44124</v>
      </c>
      <c r="H747">
        <v>10</v>
      </c>
      <c r="I747" t="str">
        <f t="shared" si="11"/>
        <v>octubre</v>
      </c>
      <c r="J747">
        <v>854919850</v>
      </c>
      <c r="K747" s="1">
        <v>44140</v>
      </c>
      <c r="L747">
        <v>16</v>
      </c>
      <c r="M747">
        <v>8637</v>
      </c>
      <c r="N747">
        <v>651.21</v>
      </c>
      <c r="O747">
        <v>524.96</v>
      </c>
      <c r="P747">
        <v>5624500.7699999996</v>
      </c>
      <c r="Q747">
        <v>126.25</v>
      </c>
      <c r="R747">
        <v>5624.5007999999998</v>
      </c>
      <c r="S747">
        <v>4534079.5199999996</v>
      </c>
      <c r="T747">
        <v>4534.0794999999998</v>
      </c>
      <c r="U747">
        <v>1090421.25</v>
      </c>
      <c r="V747">
        <v>0.80613012699436426</v>
      </c>
      <c r="W747">
        <v>1090.4213</v>
      </c>
      <c r="X747">
        <v>2020</v>
      </c>
    </row>
    <row r="748" spans="1:24" x14ac:dyDescent="0.3">
      <c r="A748" s="24" t="s">
        <v>960</v>
      </c>
      <c r="B748" s="24" t="s">
        <v>21</v>
      </c>
      <c r="C748" s="24" t="s">
        <v>106</v>
      </c>
      <c r="D748" s="24" t="s">
        <v>23</v>
      </c>
      <c r="E748" s="24" t="s">
        <v>19</v>
      </c>
      <c r="F748" s="24" t="s">
        <v>1117</v>
      </c>
      <c r="G748" s="1">
        <v>44184</v>
      </c>
      <c r="H748">
        <v>12</v>
      </c>
      <c r="I748" t="str">
        <f t="shared" si="11"/>
        <v>desembre</v>
      </c>
      <c r="J748">
        <v>975804221</v>
      </c>
      <c r="K748" s="1">
        <v>44209</v>
      </c>
      <c r="L748">
        <v>25</v>
      </c>
      <c r="M748">
        <v>1008</v>
      </c>
      <c r="N748">
        <v>205.7</v>
      </c>
      <c r="O748">
        <v>117.11</v>
      </c>
      <c r="P748">
        <v>207345.6</v>
      </c>
      <c r="Q748">
        <v>88.59</v>
      </c>
      <c r="R748">
        <v>207.34559999999999</v>
      </c>
      <c r="S748">
        <v>118046.88</v>
      </c>
      <c r="T748">
        <v>118.04689999999999</v>
      </c>
      <c r="U748">
        <v>89298.72</v>
      </c>
      <c r="V748">
        <v>0.56932425862907154</v>
      </c>
      <c r="W748">
        <v>89.298699999999997</v>
      </c>
      <c r="X748">
        <v>2020</v>
      </c>
    </row>
    <row r="749" spans="1:24" x14ac:dyDescent="0.3">
      <c r="A749" s="24" t="s">
        <v>961</v>
      </c>
      <c r="B749" s="24" t="s">
        <v>24</v>
      </c>
      <c r="C749" s="24" t="s">
        <v>93</v>
      </c>
      <c r="D749" s="24" t="s">
        <v>30</v>
      </c>
      <c r="E749" s="24" t="s">
        <v>15</v>
      </c>
      <c r="F749" s="24" t="s">
        <v>1119</v>
      </c>
      <c r="G749" s="1">
        <v>44597</v>
      </c>
      <c r="H749">
        <v>2</v>
      </c>
      <c r="I749" t="str">
        <f t="shared" si="11"/>
        <v>febrer</v>
      </c>
      <c r="J749">
        <v>277898585</v>
      </c>
      <c r="K749" s="1">
        <v>44626</v>
      </c>
      <c r="L749">
        <v>29</v>
      </c>
      <c r="M749">
        <v>5222</v>
      </c>
      <c r="N749">
        <v>255.28</v>
      </c>
      <c r="O749">
        <v>159.41999999999999</v>
      </c>
      <c r="P749">
        <v>1333072.1599999999</v>
      </c>
      <c r="Q749">
        <v>95.86</v>
      </c>
      <c r="R749">
        <v>1333.0722000000001</v>
      </c>
      <c r="S749">
        <v>832491.24</v>
      </c>
      <c r="T749">
        <v>832.49120000000005</v>
      </c>
      <c r="U749">
        <v>500580.92</v>
      </c>
      <c r="V749">
        <v>0.62449075524913822</v>
      </c>
      <c r="W749">
        <v>500.58089999999999</v>
      </c>
      <c r="X749">
        <v>2022</v>
      </c>
    </row>
    <row r="750" spans="1:24" x14ac:dyDescent="0.3">
      <c r="A750" s="24" t="s">
        <v>962</v>
      </c>
      <c r="B750" s="24" t="s">
        <v>60</v>
      </c>
      <c r="C750" s="24" t="s">
        <v>360</v>
      </c>
      <c r="D750" s="24" t="s">
        <v>50</v>
      </c>
      <c r="E750" s="24" t="s">
        <v>15</v>
      </c>
      <c r="F750" s="24" t="s">
        <v>1119</v>
      </c>
      <c r="G750" s="1">
        <v>44490</v>
      </c>
      <c r="H750">
        <v>10</v>
      </c>
      <c r="I750" t="str">
        <f t="shared" si="11"/>
        <v>octubre</v>
      </c>
      <c r="J750">
        <v>648268735</v>
      </c>
      <c r="K750" s="1">
        <v>44517</v>
      </c>
      <c r="L750">
        <v>27</v>
      </c>
      <c r="M750">
        <v>5979</v>
      </c>
      <c r="N750">
        <v>154.06</v>
      </c>
      <c r="O750">
        <v>90.93</v>
      </c>
      <c r="P750">
        <v>921124.74</v>
      </c>
      <c r="Q750">
        <v>63.13</v>
      </c>
      <c r="R750">
        <v>921.12469999999996</v>
      </c>
      <c r="S750">
        <v>543670.47</v>
      </c>
      <c r="T750">
        <v>543.67049999999995</v>
      </c>
      <c r="U750">
        <v>377454.27</v>
      </c>
      <c r="V750">
        <v>0.59022458782292631</v>
      </c>
      <c r="W750">
        <v>377.45429999999999</v>
      </c>
      <c r="X750">
        <v>2021</v>
      </c>
    </row>
    <row r="751" spans="1:24" x14ac:dyDescent="0.3">
      <c r="A751" s="24" t="s">
        <v>963</v>
      </c>
      <c r="B751" s="24" t="s">
        <v>24</v>
      </c>
      <c r="C751" s="24" t="s">
        <v>53</v>
      </c>
      <c r="D751" s="24" t="s">
        <v>23</v>
      </c>
      <c r="E751" s="24" t="s">
        <v>19</v>
      </c>
      <c r="F751" s="24" t="s">
        <v>1119</v>
      </c>
      <c r="G751" s="1">
        <v>44123</v>
      </c>
      <c r="H751">
        <v>10</v>
      </c>
      <c r="I751" t="str">
        <f t="shared" si="11"/>
        <v>octubre</v>
      </c>
      <c r="J751">
        <v>252899110</v>
      </c>
      <c r="K751" s="1">
        <v>44140</v>
      </c>
      <c r="L751">
        <v>17</v>
      </c>
      <c r="M751">
        <v>7321</v>
      </c>
      <c r="N751">
        <v>205.7</v>
      </c>
      <c r="O751">
        <v>117.11</v>
      </c>
      <c r="P751">
        <v>1505929.7</v>
      </c>
      <c r="Q751">
        <v>88.59</v>
      </c>
      <c r="R751">
        <v>1505.9296999999999</v>
      </c>
      <c r="S751">
        <v>857362.31</v>
      </c>
      <c r="T751">
        <v>857.3623</v>
      </c>
      <c r="U751">
        <v>648567.39</v>
      </c>
      <c r="V751">
        <v>0.56932425862907143</v>
      </c>
      <c r="W751">
        <v>648.56740000000002</v>
      </c>
      <c r="X751">
        <v>2020</v>
      </c>
    </row>
    <row r="752" spans="1:24" x14ac:dyDescent="0.3">
      <c r="A752" s="24" t="s">
        <v>964</v>
      </c>
      <c r="B752" s="24" t="s">
        <v>12</v>
      </c>
      <c r="C752" s="24" t="s">
        <v>894</v>
      </c>
      <c r="D752" s="24" t="s">
        <v>26</v>
      </c>
      <c r="E752" s="24" t="s">
        <v>19</v>
      </c>
      <c r="F752" s="24" t="s">
        <v>1118</v>
      </c>
      <c r="G752" s="1">
        <v>44805</v>
      </c>
      <c r="H752">
        <v>9</v>
      </c>
      <c r="I752" t="str">
        <f t="shared" si="11"/>
        <v>setembre</v>
      </c>
      <c r="J752">
        <v>648194491</v>
      </c>
      <c r="K752" s="1">
        <v>44821</v>
      </c>
      <c r="L752">
        <v>16</v>
      </c>
      <c r="M752">
        <v>4009</v>
      </c>
      <c r="N752">
        <v>9.33</v>
      </c>
      <c r="O752">
        <v>6.92</v>
      </c>
      <c r="P752">
        <v>37403.97</v>
      </c>
      <c r="Q752">
        <v>2.41</v>
      </c>
      <c r="R752">
        <v>37.404000000000003</v>
      </c>
      <c r="S752">
        <v>27742.28</v>
      </c>
      <c r="T752">
        <v>27.7423</v>
      </c>
      <c r="U752">
        <v>9661.69</v>
      </c>
      <c r="V752">
        <v>0.74169346195069663</v>
      </c>
      <c r="W752">
        <v>9.6616999999999997</v>
      </c>
      <c r="X752">
        <v>2022</v>
      </c>
    </row>
    <row r="753" spans="1:24" x14ac:dyDescent="0.3">
      <c r="A753" s="24" t="s">
        <v>965</v>
      </c>
      <c r="B753" s="24" t="s">
        <v>24</v>
      </c>
      <c r="C753" s="24" t="s">
        <v>253</v>
      </c>
      <c r="D753" s="24" t="s">
        <v>14</v>
      </c>
      <c r="E753" s="24" t="s">
        <v>15</v>
      </c>
      <c r="F753" s="24" t="s">
        <v>1118</v>
      </c>
      <c r="G753" s="1">
        <v>44155</v>
      </c>
      <c r="H753">
        <v>11</v>
      </c>
      <c r="I753" t="str">
        <f t="shared" si="11"/>
        <v>novembre</v>
      </c>
      <c r="J753">
        <v>680020940</v>
      </c>
      <c r="K753" s="1">
        <v>44166</v>
      </c>
      <c r="L753">
        <v>11</v>
      </c>
      <c r="M753">
        <v>2163</v>
      </c>
      <c r="N753">
        <v>152.58000000000001</v>
      </c>
      <c r="O753">
        <v>97.44</v>
      </c>
      <c r="P753">
        <v>330030.53999999998</v>
      </c>
      <c r="Q753">
        <v>55.14</v>
      </c>
      <c r="R753">
        <v>330.03050000000002</v>
      </c>
      <c r="S753">
        <v>210762.72</v>
      </c>
      <c r="T753">
        <v>210.7627</v>
      </c>
      <c r="U753">
        <v>119267.82</v>
      </c>
      <c r="V753">
        <v>0.63861580810066843</v>
      </c>
      <c r="W753">
        <v>119.26779999999999</v>
      </c>
      <c r="X753">
        <v>2020</v>
      </c>
    </row>
    <row r="754" spans="1:24" x14ac:dyDescent="0.3">
      <c r="A754" s="24" t="s">
        <v>966</v>
      </c>
      <c r="B754" s="24" t="s">
        <v>24</v>
      </c>
      <c r="C754" s="24" t="s">
        <v>743</v>
      </c>
      <c r="D754" s="24" t="s">
        <v>30</v>
      </c>
      <c r="E754" s="24" t="s">
        <v>15</v>
      </c>
      <c r="F754" s="24" t="s">
        <v>1117</v>
      </c>
      <c r="G754" s="1">
        <v>44837</v>
      </c>
      <c r="H754">
        <v>10</v>
      </c>
      <c r="I754" t="str">
        <f t="shared" si="11"/>
        <v>octubre</v>
      </c>
      <c r="J754">
        <v>204677283</v>
      </c>
      <c r="K754" s="1">
        <v>44837</v>
      </c>
      <c r="L754">
        <v>0</v>
      </c>
      <c r="M754">
        <v>7411</v>
      </c>
      <c r="N754">
        <v>255.28</v>
      </c>
      <c r="O754">
        <v>159.41999999999999</v>
      </c>
      <c r="P754">
        <v>1891880.08</v>
      </c>
      <c r="Q754">
        <v>95.86</v>
      </c>
      <c r="R754">
        <v>1891.8801000000001</v>
      </c>
      <c r="S754">
        <v>1181461.6200000001</v>
      </c>
      <c r="T754">
        <v>1181.4616000000001</v>
      </c>
      <c r="U754">
        <v>710418.46</v>
      </c>
      <c r="V754">
        <v>0.62449075524913811</v>
      </c>
      <c r="W754">
        <v>710.41849999999999</v>
      </c>
      <c r="X754">
        <v>2022</v>
      </c>
    </row>
    <row r="755" spans="1:24" x14ac:dyDescent="0.3">
      <c r="A755" s="24" t="s">
        <v>967</v>
      </c>
      <c r="B755" s="24" t="s">
        <v>60</v>
      </c>
      <c r="C755" s="24" t="s">
        <v>393</v>
      </c>
      <c r="D755" s="24" t="s">
        <v>70</v>
      </c>
      <c r="E755" s="24" t="s">
        <v>19</v>
      </c>
      <c r="F755" s="24" t="s">
        <v>1120</v>
      </c>
      <c r="G755" s="1">
        <v>44444</v>
      </c>
      <c r="H755">
        <v>9</v>
      </c>
      <c r="I755" t="str">
        <f t="shared" si="11"/>
        <v>setembre</v>
      </c>
      <c r="J755">
        <v>498774850</v>
      </c>
      <c r="K755" s="1">
        <v>44491</v>
      </c>
      <c r="L755">
        <v>47</v>
      </c>
      <c r="M755">
        <v>7417</v>
      </c>
      <c r="N755">
        <v>109.28</v>
      </c>
      <c r="O755">
        <v>35.840000000000003</v>
      </c>
      <c r="P755">
        <v>810529.76</v>
      </c>
      <c r="Q755">
        <v>73.44</v>
      </c>
      <c r="R755">
        <v>810.52980000000002</v>
      </c>
      <c r="S755">
        <v>265825.28000000003</v>
      </c>
      <c r="T755">
        <v>265.82530000000003</v>
      </c>
      <c r="U755">
        <v>544704.48</v>
      </c>
      <c r="V755">
        <v>0.32796486090775989</v>
      </c>
      <c r="W755">
        <v>544.70450000000005</v>
      </c>
      <c r="X755">
        <v>2021</v>
      </c>
    </row>
    <row r="756" spans="1:24" x14ac:dyDescent="0.3">
      <c r="A756" s="24" t="s">
        <v>968</v>
      </c>
      <c r="B756" s="24" t="s">
        <v>24</v>
      </c>
      <c r="C756" s="24" t="s">
        <v>25</v>
      </c>
      <c r="D756" s="24" t="s">
        <v>26</v>
      </c>
      <c r="E756" s="24" t="s">
        <v>19</v>
      </c>
      <c r="F756" s="24" t="s">
        <v>1118</v>
      </c>
      <c r="G756" s="1">
        <v>44369</v>
      </c>
      <c r="H756">
        <v>6</v>
      </c>
      <c r="I756" t="str">
        <f t="shared" si="11"/>
        <v>juny</v>
      </c>
      <c r="J756">
        <v>209237468</v>
      </c>
      <c r="K756" s="1">
        <v>44369</v>
      </c>
      <c r="L756">
        <v>0</v>
      </c>
      <c r="M756">
        <v>6871</v>
      </c>
      <c r="N756">
        <v>9.33</v>
      </c>
      <c r="O756">
        <v>6.92</v>
      </c>
      <c r="P756">
        <v>64106.43</v>
      </c>
      <c r="Q756">
        <v>2.41</v>
      </c>
      <c r="R756">
        <v>64.106399999999994</v>
      </c>
      <c r="S756">
        <v>47547.32</v>
      </c>
      <c r="T756">
        <v>47.5473</v>
      </c>
      <c r="U756">
        <v>16559.11</v>
      </c>
      <c r="V756">
        <v>0.74169346195069663</v>
      </c>
      <c r="W756">
        <v>16.559100000000001</v>
      </c>
      <c r="X756">
        <v>2021</v>
      </c>
    </row>
    <row r="757" spans="1:24" x14ac:dyDescent="0.3">
      <c r="A757" s="24" t="s">
        <v>969</v>
      </c>
      <c r="B757" s="24" t="s">
        <v>12</v>
      </c>
      <c r="C757" s="24" t="s">
        <v>424</v>
      </c>
      <c r="D757" s="24" t="s">
        <v>38</v>
      </c>
      <c r="E757" s="24" t="s">
        <v>15</v>
      </c>
      <c r="F757" s="24" t="s">
        <v>1117</v>
      </c>
      <c r="G757" s="1">
        <v>44065</v>
      </c>
      <c r="H757">
        <v>8</v>
      </c>
      <c r="I757" t="str">
        <f t="shared" si="11"/>
        <v>agost</v>
      </c>
      <c r="J757">
        <v>303301465</v>
      </c>
      <c r="K757" s="1">
        <v>44090</v>
      </c>
      <c r="L757">
        <v>25</v>
      </c>
      <c r="M757">
        <v>2498</v>
      </c>
      <c r="N757">
        <v>437.2</v>
      </c>
      <c r="O757">
        <v>263.33</v>
      </c>
      <c r="P757">
        <v>1092125.6000000001</v>
      </c>
      <c r="Q757">
        <v>173.87</v>
      </c>
      <c r="R757">
        <v>1092.1256000000001</v>
      </c>
      <c r="S757">
        <v>657798.34</v>
      </c>
      <c r="T757">
        <v>657.79830000000004</v>
      </c>
      <c r="U757">
        <v>434327.26</v>
      </c>
      <c r="V757">
        <v>0.60231015553522416</v>
      </c>
      <c r="W757">
        <v>434.32729999999998</v>
      </c>
      <c r="X757">
        <v>2020</v>
      </c>
    </row>
    <row r="758" spans="1:24" x14ac:dyDescent="0.3">
      <c r="A758" s="24" t="s">
        <v>970</v>
      </c>
      <c r="B758" s="24" t="s">
        <v>21</v>
      </c>
      <c r="C758" s="24" t="s">
        <v>593</v>
      </c>
      <c r="D758" s="24" t="s">
        <v>18</v>
      </c>
      <c r="E758" s="24" t="s">
        <v>15</v>
      </c>
      <c r="F758" s="24" t="s">
        <v>1118</v>
      </c>
      <c r="G758" s="1">
        <v>44695</v>
      </c>
      <c r="H758">
        <v>5</v>
      </c>
      <c r="I758" t="str">
        <f t="shared" si="11"/>
        <v>maig</v>
      </c>
      <c r="J758">
        <v>918515670</v>
      </c>
      <c r="K758" s="1">
        <v>44719</v>
      </c>
      <c r="L758">
        <v>24</v>
      </c>
      <c r="M758">
        <v>8053</v>
      </c>
      <c r="N758">
        <v>421.89</v>
      </c>
      <c r="O758">
        <v>364.69</v>
      </c>
      <c r="P758">
        <v>3397480.17</v>
      </c>
      <c r="Q758">
        <v>57.2</v>
      </c>
      <c r="R758">
        <v>3397.4802</v>
      </c>
      <c r="S758">
        <v>2936848.57</v>
      </c>
      <c r="T758">
        <v>2936.8485999999998</v>
      </c>
      <c r="U758">
        <v>460631.6</v>
      </c>
      <c r="V758">
        <v>0.86441963544999878</v>
      </c>
      <c r="W758">
        <v>460.63159999999999</v>
      </c>
      <c r="X758">
        <v>2022</v>
      </c>
    </row>
    <row r="759" spans="1:24" x14ac:dyDescent="0.3">
      <c r="A759" s="24" t="s">
        <v>971</v>
      </c>
      <c r="B759" s="24" t="s">
        <v>12</v>
      </c>
      <c r="C759" s="24" t="s">
        <v>532</v>
      </c>
      <c r="D759" s="24" t="s">
        <v>14</v>
      </c>
      <c r="E759" s="24" t="s">
        <v>19</v>
      </c>
      <c r="F759" s="24" t="s">
        <v>1119</v>
      </c>
      <c r="G759" s="1">
        <v>44440</v>
      </c>
      <c r="H759">
        <v>9</v>
      </c>
      <c r="I759" t="str">
        <f t="shared" si="11"/>
        <v>setembre</v>
      </c>
      <c r="J759">
        <v>912741410</v>
      </c>
      <c r="K759" s="1">
        <v>44450</v>
      </c>
      <c r="L759">
        <v>10</v>
      </c>
      <c r="M759">
        <v>9321</v>
      </c>
      <c r="N759">
        <v>152.58000000000001</v>
      </c>
      <c r="O759">
        <v>97.44</v>
      </c>
      <c r="P759">
        <v>1422198.18</v>
      </c>
      <c r="Q759">
        <v>55.14</v>
      </c>
      <c r="R759">
        <v>1422.1982</v>
      </c>
      <c r="S759">
        <v>908238.24</v>
      </c>
      <c r="T759">
        <v>908.23820000000001</v>
      </c>
      <c r="U759">
        <v>513959.94</v>
      </c>
      <c r="V759">
        <v>0.63861580810066843</v>
      </c>
      <c r="W759">
        <v>513.95989999999995</v>
      </c>
      <c r="X759">
        <v>2021</v>
      </c>
    </row>
    <row r="760" spans="1:24" x14ac:dyDescent="0.3">
      <c r="A760" s="24" t="s">
        <v>972</v>
      </c>
      <c r="B760" s="24" t="s">
        <v>12</v>
      </c>
      <c r="C760" s="24" t="s">
        <v>894</v>
      </c>
      <c r="D760" s="24" t="s">
        <v>23</v>
      </c>
      <c r="E760" s="24" t="s">
        <v>15</v>
      </c>
      <c r="F760" s="24" t="s">
        <v>1119</v>
      </c>
      <c r="G760" s="1">
        <v>44236</v>
      </c>
      <c r="H760">
        <v>2</v>
      </c>
      <c r="I760" t="str">
        <f t="shared" si="11"/>
        <v>febrer</v>
      </c>
      <c r="J760">
        <v>114152514</v>
      </c>
      <c r="K760" s="1">
        <v>44276</v>
      </c>
      <c r="L760">
        <v>40</v>
      </c>
      <c r="M760">
        <v>9121</v>
      </c>
      <c r="N760">
        <v>205.7</v>
      </c>
      <c r="O760">
        <v>117.11</v>
      </c>
      <c r="P760">
        <v>1876189.7</v>
      </c>
      <c r="Q760">
        <v>88.59</v>
      </c>
      <c r="R760">
        <v>1876.1896999999999</v>
      </c>
      <c r="S760">
        <v>1068160.31</v>
      </c>
      <c r="T760">
        <v>1068.1603</v>
      </c>
      <c r="U760">
        <v>808029.39</v>
      </c>
      <c r="V760">
        <v>0.56932425862907143</v>
      </c>
      <c r="W760">
        <v>808.02940000000001</v>
      </c>
      <c r="X760">
        <v>2021</v>
      </c>
    </row>
    <row r="761" spans="1:24" x14ac:dyDescent="0.3">
      <c r="A761" s="24" t="s">
        <v>973</v>
      </c>
      <c r="B761" s="24" t="s">
        <v>24</v>
      </c>
      <c r="C761" s="24" t="s">
        <v>388</v>
      </c>
      <c r="D761" s="24" t="s">
        <v>40</v>
      </c>
      <c r="E761" s="24" t="s">
        <v>19</v>
      </c>
      <c r="F761" s="24" t="s">
        <v>1119</v>
      </c>
      <c r="G761" s="1">
        <v>44122</v>
      </c>
      <c r="H761">
        <v>10</v>
      </c>
      <c r="I761" t="str">
        <f t="shared" si="11"/>
        <v>octubre</v>
      </c>
      <c r="J761">
        <v>671235311</v>
      </c>
      <c r="K761" s="1">
        <v>44150</v>
      </c>
      <c r="L761">
        <v>28</v>
      </c>
      <c r="M761">
        <v>2300</v>
      </c>
      <c r="N761">
        <v>81.73</v>
      </c>
      <c r="O761">
        <v>56.67</v>
      </c>
      <c r="P761">
        <v>187979</v>
      </c>
      <c r="Q761">
        <v>25.06</v>
      </c>
      <c r="R761">
        <v>187.97900000000001</v>
      </c>
      <c r="S761">
        <v>130341</v>
      </c>
      <c r="T761">
        <v>130.34100000000001</v>
      </c>
      <c r="U761">
        <v>57638</v>
      </c>
      <c r="V761">
        <v>0.69338064358252782</v>
      </c>
      <c r="W761">
        <v>57.637999999999998</v>
      </c>
      <c r="X761">
        <v>2020</v>
      </c>
    </row>
    <row r="762" spans="1:24" x14ac:dyDescent="0.3">
      <c r="A762" s="24" t="s">
        <v>974</v>
      </c>
      <c r="B762" s="24" t="s">
        <v>28</v>
      </c>
      <c r="C762" s="24" t="s">
        <v>558</v>
      </c>
      <c r="D762" s="24" t="s">
        <v>30</v>
      </c>
      <c r="E762" s="24" t="s">
        <v>19</v>
      </c>
      <c r="F762" s="24" t="s">
        <v>1120</v>
      </c>
      <c r="G762" s="1">
        <v>44806</v>
      </c>
      <c r="H762">
        <v>9</v>
      </c>
      <c r="I762" t="str">
        <f t="shared" si="11"/>
        <v>setembre</v>
      </c>
      <c r="J762">
        <v>302788627</v>
      </c>
      <c r="K762" s="1">
        <v>44837</v>
      </c>
      <c r="L762">
        <v>31</v>
      </c>
      <c r="M762">
        <v>738</v>
      </c>
      <c r="N762">
        <v>255.28</v>
      </c>
      <c r="O762">
        <v>159.41999999999999</v>
      </c>
      <c r="P762">
        <v>188396.64</v>
      </c>
      <c r="Q762">
        <v>95.86</v>
      </c>
      <c r="R762">
        <v>188.39660000000001</v>
      </c>
      <c r="S762">
        <v>117651.96</v>
      </c>
      <c r="T762">
        <v>117.652</v>
      </c>
      <c r="U762">
        <v>70744.679999999993</v>
      </c>
      <c r="V762">
        <v>0.62449075524913811</v>
      </c>
      <c r="W762">
        <v>70.744699999999995</v>
      </c>
      <c r="X762">
        <v>2022</v>
      </c>
    </row>
    <row r="763" spans="1:24" x14ac:dyDescent="0.3">
      <c r="A763" s="24" t="s">
        <v>975</v>
      </c>
      <c r="B763" s="24" t="s">
        <v>12</v>
      </c>
      <c r="C763" s="24" t="s">
        <v>590</v>
      </c>
      <c r="D763" s="24" t="s">
        <v>40</v>
      </c>
      <c r="E763" s="24" t="s">
        <v>19</v>
      </c>
      <c r="F763" s="24" t="s">
        <v>1120</v>
      </c>
      <c r="G763" s="1">
        <v>44011</v>
      </c>
      <c r="H763">
        <v>6</v>
      </c>
      <c r="I763" t="str">
        <f t="shared" si="11"/>
        <v>juny</v>
      </c>
      <c r="J763">
        <v>847923791</v>
      </c>
      <c r="K763" s="1">
        <v>44028</v>
      </c>
      <c r="L763">
        <v>17</v>
      </c>
      <c r="M763">
        <v>8347</v>
      </c>
      <c r="N763">
        <v>81.73</v>
      </c>
      <c r="O763">
        <v>56.67</v>
      </c>
      <c r="P763">
        <v>682200.31</v>
      </c>
      <c r="Q763">
        <v>25.06</v>
      </c>
      <c r="R763">
        <v>682.20029999999997</v>
      </c>
      <c r="S763">
        <v>473024.49</v>
      </c>
      <c r="T763">
        <v>473.02449999999999</v>
      </c>
      <c r="U763">
        <v>209175.82</v>
      </c>
      <c r="V763">
        <v>0.69338064358252782</v>
      </c>
      <c r="W763">
        <v>209.17580000000001</v>
      </c>
      <c r="X763">
        <v>2020</v>
      </c>
    </row>
    <row r="764" spans="1:24" x14ac:dyDescent="0.3">
      <c r="A764" s="24" t="s">
        <v>976</v>
      </c>
      <c r="B764" s="24" t="s">
        <v>21</v>
      </c>
      <c r="C764" s="24" t="s">
        <v>242</v>
      </c>
      <c r="D764" s="24" t="s">
        <v>30</v>
      </c>
      <c r="E764" s="24" t="s">
        <v>19</v>
      </c>
      <c r="F764" s="24" t="s">
        <v>1118</v>
      </c>
      <c r="G764" s="1">
        <v>44306</v>
      </c>
      <c r="H764">
        <v>4</v>
      </c>
      <c r="I764" t="str">
        <f t="shared" si="11"/>
        <v>abril</v>
      </c>
      <c r="J764">
        <v>616064631</v>
      </c>
      <c r="K764" s="1">
        <v>44348</v>
      </c>
      <c r="L764">
        <v>42</v>
      </c>
      <c r="M764">
        <v>6070</v>
      </c>
      <c r="N764">
        <v>255.28</v>
      </c>
      <c r="O764">
        <v>159.41999999999999</v>
      </c>
      <c r="P764">
        <v>1549549.6</v>
      </c>
      <c r="Q764">
        <v>95.86</v>
      </c>
      <c r="R764">
        <v>1549.5496000000001</v>
      </c>
      <c r="S764">
        <v>967679.4</v>
      </c>
      <c r="T764">
        <v>967.67939999999999</v>
      </c>
      <c r="U764">
        <v>581870.19999999995</v>
      </c>
      <c r="V764">
        <v>0.62449075524913811</v>
      </c>
      <c r="W764">
        <v>581.87019999999995</v>
      </c>
      <c r="X764">
        <v>2021</v>
      </c>
    </row>
    <row r="765" spans="1:24" x14ac:dyDescent="0.3">
      <c r="A765" s="24" t="s">
        <v>977</v>
      </c>
      <c r="B765" s="24" t="s">
        <v>12</v>
      </c>
      <c r="C765" s="24" t="s">
        <v>129</v>
      </c>
      <c r="D765" s="24" t="s">
        <v>26</v>
      </c>
      <c r="E765" s="24" t="s">
        <v>15</v>
      </c>
      <c r="F765" s="24" t="s">
        <v>1120</v>
      </c>
      <c r="G765" s="1">
        <v>44228</v>
      </c>
      <c r="H765">
        <v>2</v>
      </c>
      <c r="I765" t="str">
        <f t="shared" si="11"/>
        <v>febrer</v>
      </c>
      <c r="J765">
        <v>236947476</v>
      </c>
      <c r="K765" s="1">
        <v>44255</v>
      </c>
      <c r="L765">
        <v>27</v>
      </c>
      <c r="M765">
        <v>6879</v>
      </c>
      <c r="N765">
        <v>9.33</v>
      </c>
      <c r="O765">
        <v>6.92</v>
      </c>
      <c r="P765">
        <v>64181.07</v>
      </c>
      <c r="Q765">
        <v>2.41</v>
      </c>
      <c r="R765">
        <v>64.181100000000001</v>
      </c>
      <c r="S765">
        <v>47602.68</v>
      </c>
      <c r="T765">
        <v>47.602699999999999</v>
      </c>
      <c r="U765">
        <v>16578.39</v>
      </c>
      <c r="V765">
        <v>0.74169346195069663</v>
      </c>
      <c r="W765">
        <v>16.578399999999998</v>
      </c>
      <c r="X765">
        <v>2021</v>
      </c>
    </row>
    <row r="766" spans="1:24" x14ac:dyDescent="0.3">
      <c r="A766" s="24" t="s">
        <v>978</v>
      </c>
      <c r="B766" s="24" t="s">
        <v>21</v>
      </c>
      <c r="C766" s="24" t="s">
        <v>399</v>
      </c>
      <c r="D766" s="24" t="s">
        <v>80</v>
      </c>
      <c r="E766" s="24" t="s">
        <v>19</v>
      </c>
      <c r="F766" s="24" t="s">
        <v>1118</v>
      </c>
      <c r="G766" s="1">
        <v>44028</v>
      </c>
      <c r="H766">
        <v>7</v>
      </c>
      <c r="I766" t="str">
        <f t="shared" si="11"/>
        <v>juliol</v>
      </c>
      <c r="J766">
        <v>410621154</v>
      </c>
      <c r="K766" s="1">
        <v>44058</v>
      </c>
      <c r="L766">
        <v>30</v>
      </c>
      <c r="M766">
        <v>779</v>
      </c>
      <c r="N766">
        <v>668.27</v>
      </c>
      <c r="O766">
        <v>502.54</v>
      </c>
      <c r="P766">
        <v>520582.33</v>
      </c>
      <c r="Q766">
        <v>165.73</v>
      </c>
      <c r="R766">
        <v>520.58230000000003</v>
      </c>
      <c r="S766">
        <v>391478.66</v>
      </c>
      <c r="T766">
        <v>391.4787</v>
      </c>
      <c r="U766">
        <v>129103.67</v>
      </c>
      <c r="V766">
        <v>0.7520014365451092</v>
      </c>
      <c r="W766">
        <v>129.1037</v>
      </c>
      <c r="X766">
        <v>2020</v>
      </c>
    </row>
    <row r="767" spans="1:24" x14ac:dyDescent="0.3">
      <c r="A767" s="24" t="s">
        <v>979</v>
      </c>
      <c r="B767" s="24" t="s">
        <v>28</v>
      </c>
      <c r="C767" s="24" t="s">
        <v>693</v>
      </c>
      <c r="D767" s="24" t="s">
        <v>26</v>
      </c>
      <c r="E767" s="24" t="s">
        <v>19</v>
      </c>
      <c r="F767" s="24" t="s">
        <v>1119</v>
      </c>
      <c r="G767" s="1">
        <v>44105</v>
      </c>
      <c r="H767">
        <v>10</v>
      </c>
      <c r="I767" t="str">
        <f t="shared" si="11"/>
        <v>octubre</v>
      </c>
      <c r="J767">
        <v>557446992</v>
      </c>
      <c r="K767" s="1">
        <v>44128</v>
      </c>
      <c r="L767">
        <v>23</v>
      </c>
      <c r="M767">
        <v>9807</v>
      </c>
      <c r="N767">
        <v>9.33</v>
      </c>
      <c r="O767">
        <v>6.92</v>
      </c>
      <c r="P767">
        <v>91499.31</v>
      </c>
      <c r="Q767">
        <v>2.41</v>
      </c>
      <c r="R767">
        <v>91.499300000000005</v>
      </c>
      <c r="S767">
        <v>67864.44</v>
      </c>
      <c r="T767">
        <v>67.864400000000003</v>
      </c>
      <c r="U767">
        <v>23634.87</v>
      </c>
      <c r="V767">
        <v>0.74169346195069674</v>
      </c>
      <c r="W767">
        <v>23.634899999999998</v>
      </c>
      <c r="X767">
        <v>2020</v>
      </c>
    </row>
    <row r="768" spans="1:24" x14ac:dyDescent="0.3">
      <c r="A768" s="24" t="s">
        <v>980</v>
      </c>
      <c r="B768" s="24" t="s">
        <v>21</v>
      </c>
      <c r="C768" s="24" t="s">
        <v>185</v>
      </c>
      <c r="D768" s="24" t="s">
        <v>38</v>
      </c>
      <c r="E768" s="24" t="s">
        <v>15</v>
      </c>
      <c r="F768" s="24" t="s">
        <v>1118</v>
      </c>
      <c r="G768" s="1">
        <v>44482</v>
      </c>
      <c r="H768">
        <v>10</v>
      </c>
      <c r="I768" t="str">
        <f t="shared" si="11"/>
        <v>octubre</v>
      </c>
      <c r="J768">
        <v>168098819</v>
      </c>
      <c r="K768" s="1">
        <v>44497</v>
      </c>
      <c r="L768">
        <v>15</v>
      </c>
      <c r="M768">
        <v>3031</v>
      </c>
      <c r="N768">
        <v>437.2</v>
      </c>
      <c r="O768">
        <v>263.33</v>
      </c>
      <c r="P768">
        <v>1325153.2</v>
      </c>
      <c r="Q768">
        <v>173.87</v>
      </c>
      <c r="R768">
        <v>1325.1532</v>
      </c>
      <c r="S768">
        <v>798153.23</v>
      </c>
      <c r="T768">
        <v>798.15319999999997</v>
      </c>
      <c r="U768">
        <v>526999.97</v>
      </c>
      <c r="V768">
        <v>0.60231015553522416</v>
      </c>
      <c r="W768">
        <v>527</v>
      </c>
      <c r="X768">
        <v>2021</v>
      </c>
    </row>
    <row r="769" spans="1:24" x14ac:dyDescent="0.3">
      <c r="A769" s="24" t="s">
        <v>981</v>
      </c>
      <c r="B769" s="24" t="s">
        <v>21</v>
      </c>
      <c r="C769" s="24" t="s">
        <v>357</v>
      </c>
      <c r="D769" s="24" t="s">
        <v>50</v>
      </c>
      <c r="E769" s="24" t="s">
        <v>15</v>
      </c>
      <c r="F769" s="24" t="s">
        <v>1118</v>
      </c>
      <c r="G769" s="1">
        <v>44285</v>
      </c>
      <c r="H769">
        <v>3</v>
      </c>
      <c r="I769" t="str">
        <f t="shared" si="11"/>
        <v>març</v>
      </c>
      <c r="J769">
        <v>153562963</v>
      </c>
      <c r="K769" s="1">
        <v>44315</v>
      </c>
      <c r="L769">
        <v>30</v>
      </c>
      <c r="M769">
        <v>1548</v>
      </c>
      <c r="N769">
        <v>154.06</v>
      </c>
      <c r="O769">
        <v>90.93</v>
      </c>
      <c r="P769">
        <v>238484.88</v>
      </c>
      <c r="Q769">
        <v>63.13</v>
      </c>
      <c r="R769">
        <v>238.48490000000001</v>
      </c>
      <c r="S769">
        <v>140759.64000000001</v>
      </c>
      <c r="T769">
        <v>140.75960000000001</v>
      </c>
      <c r="U769">
        <v>97725.24</v>
      </c>
      <c r="V769">
        <v>0.59022458782292619</v>
      </c>
      <c r="W769">
        <v>97.725200000000001</v>
      </c>
      <c r="X769">
        <v>2021</v>
      </c>
    </row>
    <row r="770" spans="1:24" x14ac:dyDescent="0.3">
      <c r="A770" s="24" t="s">
        <v>982</v>
      </c>
      <c r="B770" s="24" t="s">
        <v>28</v>
      </c>
      <c r="C770" s="24" t="s">
        <v>578</v>
      </c>
      <c r="D770" s="24" t="s">
        <v>70</v>
      </c>
      <c r="E770" s="24" t="s">
        <v>15</v>
      </c>
      <c r="F770" s="24" t="s">
        <v>1119</v>
      </c>
      <c r="G770" s="1">
        <v>44352</v>
      </c>
      <c r="H770">
        <v>6</v>
      </c>
      <c r="I770" t="str">
        <f t="shared" ref="I770:I833" si="12">TEXT(DATE(2020, H770, 1), "mmmm")</f>
        <v>juny</v>
      </c>
      <c r="J770">
        <v>595138251</v>
      </c>
      <c r="K770" s="1">
        <v>44381</v>
      </c>
      <c r="L770">
        <v>29</v>
      </c>
      <c r="M770">
        <v>3489</v>
      </c>
      <c r="N770">
        <v>109.28</v>
      </c>
      <c r="O770">
        <v>35.840000000000003</v>
      </c>
      <c r="P770">
        <v>381277.92</v>
      </c>
      <c r="Q770">
        <v>73.44</v>
      </c>
      <c r="R770">
        <v>381.27789999999999</v>
      </c>
      <c r="S770">
        <v>125045.75999999999</v>
      </c>
      <c r="T770">
        <v>125.0458</v>
      </c>
      <c r="U770">
        <v>256232.16</v>
      </c>
      <c r="V770">
        <v>0.32796486090775995</v>
      </c>
      <c r="W770">
        <v>256.23219999999998</v>
      </c>
      <c r="X770">
        <v>2021</v>
      </c>
    </row>
    <row r="771" spans="1:24" x14ac:dyDescent="0.3">
      <c r="A771" s="24" t="s">
        <v>983</v>
      </c>
      <c r="B771" s="24" t="s">
        <v>60</v>
      </c>
      <c r="C771" s="24" t="s">
        <v>61</v>
      </c>
      <c r="D771" s="24" t="s">
        <v>30</v>
      </c>
      <c r="E771" s="24" t="s">
        <v>19</v>
      </c>
      <c r="F771" s="24" t="s">
        <v>1119</v>
      </c>
      <c r="G771" s="1">
        <v>44624</v>
      </c>
      <c r="H771">
        <v>3</v>
      </c>
      <c r="I771" t="str">
        <f t="shared" si="12"/>
        <v>març</v>
      </c>
      <c r="J771">
        <v>294436013</v>
      </c>
      <c r="K771" s="1">
        <v>44662</v>
      </c>
      <c r="L771">
        <v>38</v>
      </c>
      <c r="M771">
        <v>9014</v>
      </c>
      <c r="N771">
        <v>255.28</v>
      </c>
      <c r="O771">
        <v>159.41999999999999</v>
      </c>
      <c r="P771">
        <v>2301093.92</v>
      </c>
      <c r="Q771">
        <v>95.86</v>
      </c>
      <c r="R771">
        <v>2301.0938999999998</v>
      </c>
      <c r="S771">
        <v>1437011.88</v>
      </c>
      <c r="T771">
        <v>1437.0119</v>
      </c>
      <c r="U771">
        <v>864082.04</v>
      </c>
      <c r="V771">
        <v>0.62449075524913822</v>
      </c>
      <c r="W771">
        <v>864.08199999999999</v>
      </c>
      <c r="X771">
        <v>2022</v>
      </c>
    </row>
    <row r="772" spans="1:24" x14ac:dyDescent="0.3">
      <c r="A772" s="24" t="s">
        <v>984</v>
      </c>
      <c r="B772" s="24" t="s">
        <v>24</v>
      </c>
      <c r="C772" s="24" t="s">
        <v>388</v>
      </c>
      <c r="D772" s="24" t="s">
        <v>30</v>
      </c>
      <c r="E772" s="24" t="s">
        <v>19</v>
      </c>
      <c r="F772" s="24" t="s">
        <v>1117</v>
      </c>
      <c r="G772" s="1">
        <v>44667</v>
      </c>
      <c r="H772">
        <v>4</v>
      </c>
      <c r="I772" t="str">
        <f t="shared" si="12"/>
        <v>abril</v>
      </c>
      <c r="J772">
        <v>823380076</v>
      </c>
      <c r="K772" s="1">
        <v>44684</v>
      </c>
      <c r="L772">
        <v>17</v>
      </c>
      <c r="M772">
        <v>5317</v>
      </c>
      <c r="N772">
        <v>255.28</v>
      </c>
      <c r="O772">
        <v>159.41999999999999</v>
      </c>
      <c r="P772">
        <v>1357323.76</v>
      </c>
      <c r="Q772">
        <v>95.86</v>
      </c>
      <c r="R772">
        <v>1357.3237999999999</v>
      </c>
      <c r="S772">
        <v>847636.14</v>
      </c>
      <c r="T772">
        <v>847.63610000000006</v>
      </c>
      <c r="U772">
        <v>509687.62</v>
      </c>
      <c r="V772">
        <v>0.62449075524913811</v>
      </c>
      <c r="W772">
        <v>509.68759999999997</v>
      </c>
      <c r="X772">
        <v>2022</v>
      </c>
    </row>
    <row r="773" spans="1:24" x14ac:dyDescent="0.3">
      <c r="A773" s="24" t="s">
        <v>985</v>
      </c>
      <c r="B773" s="24" t="s">
        <v>24</v>
      </c>
      <c r="C773" s="24" t="s">
        <v>427</v>
      </c>
      <c r="D773" s="24" t="s">
        <v>26</v>
      </c>
      <c r="E773" s="24" t="s">
        <v>19</v>
      </c>
      <c r="F773" s="24" t="s">
        <v>1118</v>
      </c>
      <c r="G773" s="1">
        <v>44196</v>
      </c>
      <c r="H773">
        <v>12</v>
      </c>
      <c r="I773" t="str">
        <f t="shared" si="12"/>
        <v>desembre</v>
      </c>
      <c r="J773">
        <v>674206769</v>
      </c>
      <c r="K773" s="1">
        <v>44242</v>
      </c>
      <c r="L773">
        <v>46</v>
      </c>
      <c r="M773">
        <v>1620</v>
      </c>
      <c r="N773">
        <v>9.33</v>
      </c>
      <c r="O773">
        <v>6.92</v>
      </c>
      <c r="P773">
        <v>15114.6</v>
      </c>
      <c r="Q773">
        <v>2.41</v>
      </c>
      <c r="R773">
        <v>15.114599999999999</v>
      </c>
      <c r="S773">
        <v>11210.4</v>
      </c>
      <c r="T773">
        <v>11.2104</v>
      </c>
      <c r="U773">
        <v>3904.2</v>
      </c>
      <c r="V773">
        <v>0.74169346195069663</v>
      </c>
      <c r="W773">
        <v>3.9041999999999999</v>
      </c>
      <c r="X773">
        <v>2020</v>
      </c>
    </row>
    <row r="774" spans="1:24" x14ac:dyDescent="0.3">
      <c r="A774" s="24" t="s">
        <v>986</v>
      </c>
      <c r="B774" s="24" t="s">
        <v>24</v>
      </c>
      <c r="C774" s="24" t="s">
        <v>48</v>
      </c>
      <c r="D774" s="24" t="s">
        <v>42</v>
      </c>
      <c r="E774" s="24" t="s">
        <v>15</v>
      </c>
      <c r="F774" s="24" t="s">
        <v>1118</v>
      </c>
      <c r="G774" s="1">
        <v>44635</v>
      </c>
      <c r="H774">
        <v>3</v>
      </c>
      <c r="I774" t="str">
        <f t="shared" si="12"/>
        <v>març</v>
      </c>
      <c r="J774">
        <v>209464919</v>
      </c>
      <c r="K774" s="1">
        <v>44671</v>
      </c>
      <c r="L774">
        <v>36</v>
      </c>
      <c r="M774">
        <v>4179</v>
      </c>
      <c r="N774">
        <v>651.21</v>
      </c>
      <c r="O774">
        <v>524.96</v>
      </c>
      <c r="P774">
        <v>2721406.59</v>
      </c>
      <c r="Q774">
        <v>126.25</v>
      </c>
      <c r="R774">
        <v>2721.4065999999998</v>
      </c>
      <c r="S774">
        <v>2193807.84</v>
      </c>
      <c r="T774">
        <v>2193.8078</v>
      </c>
      <c r="U774">
        <v>527598.75</v>
      </c>
      <c r="V774">
        <v>0.80613012699436437</v>
      </c>
      <c r="W774">
        <v>527.59870000000001</v>
      </c>
      <c r="X774">
        <v>2022</v>
      </c>
    </row>
    <row r="775" spans="1:24" x14ac:dyDescent="0.3">
      <c r="A775" s="24" t="s">
        <v>987</v>
      </c>
      <c r="B775" s="24" t="s">
        <v>44</v>
      </c>
      <c r="C775" s="24" t="s">
        <v>45</v>
      </c>
      <c r="D775" s="24" t="s">
        <v>30</v>
      </c>
      <c r="E775" s="24" t="s">
        <v>19</v>
      </c>
      <c r="F775" s="24" t="s">
        <v>1118</v>
      </c>
      <c r="G775" s="1">
        <v>44425</v>
      </c>
      <c r="H775">
        <v>8</v>
      </c>
      <c r="I775" t="str">
        <f t="shared" si="12"/>
        <v>agost</v>
      </c>
      <c r="J775">
        <v>312015855</v>
      </c>
      <c r="K775" s="1">
        <v>44442</v>
      </c>
      <c r="L775">
        <v>17</v>
      </c>
      <c r="M775">
        <v>1280</v>
      </c>
      <c r="N775">
        <v>255.28</v>
      </c>
      <c r="O775">
        <v>159.41999999999999</v>
      </c>
      <c r="P775">
        <v>326758.40000000002</v>
      </c>
      <c r="Q775">
        <v>95.86</v>
      </c>
      <c r="R775">
        <v>326.75839999999999</v>
      </c>
      <c r="S775">
        <v>204057.60000000001</v>
      </c>
      <c r="T775">
        <v>204.05760000000001</v>
      </c>
      <c r="U775">
        <v>122700.8</v>
      </c>
      <c r="V775">
        <v>0.624490755249138</v>
      </c>
      <c r="W775">
        <v>122.7008</v>
      </c>
      <c r="X775">
        <v>2021</v>
      </c>
    </row>
    <row r="776" spans="1:24" x14ac:dyDescent="0.3">
      <c r="A776" s="24" t="s">
        <v>988</v>
      </c>
      <c r="B776" s="24" t="s">
        <v>60</v>
      </c>
      <c r="C776" s="24" t="s">
        <v>246</v>
      </c>
      <c r="D776" s="24" t="s">
        <v>18</v>
      </c>
      <c r="E776" s="24" t="s">
        <v>15</v>
      </c>
      <c r="F776" s="24" t="s">
        <v>1119</v>
      </c>
      <c r="G776" s="1">
        <v>44763</v>
      </c>
      <c r="H776">
        <v>7</v>
      </c>
      <c r="I776" t="str">
        <f t="shared" si="12"/>
        <v>juliol</v>
      </c>
      <c r="J776">
        <v>135033404</v>
      </c>
      <c r="K776" s="1">
        <v>44768</v>
      </c>
      <c r="L776">
        <v>5</v>
      </c>
      <c r="M776">
        <v>8240</v>
      </c>
      <c r="N776">
        <v>421.89</v>
      </c>
      <c r="O776">
        <v>364.69</v>
      </c>
      <c r="P776">
        <v>3476373.6</v>
      </c>
      <c r="Q776">
        <v>57.2</v>
      </c>
      <c r="R776">
        <v>3476.3735999999999</v>
      </c>
      <c r="S776">
        <v>3005045.6</v>
      </c>
      <c r="T776">
        <v>3005.0455999999999</v>
      </c>
      <c r="U776">
        <v>471328</v>
      </c>
      <c r="V776">
        <v>0.86441963544999878</v>
      </c>
      <c r="W776">
        <v>471.32799999999997</v>
      </c>
      <c r="X776">
        <v>2022</v>
      </c>
    </row>
    <row r="777" spans="1:24" x14ac:dyDescent="0.3">
      <c r="A777" s="24" t="s">
        <v>989</v>
      </c>
      <c r="B777" s="24" t="s">
        <v>28</v>
      </c>
      <c r="C777" s="24" t="s">
        <v>111</v>
      </c>
      <c r="D777" s="24" t="s">
        <v>30</v>
      </c>
      <c r="E777" s="24" t="s">
        <v>15</v>
      </c>
      <c r="F777" s="24" t="s">
        <v>1120</v>
      </c>
      <c r="G777" s="1">
        <v>43862</v>
      </c>
      <c r="H777">
        <v>2</v>
      </c>
      <c r="I777" t="str">
        <f t="shared" si="12"/>
        <v>febrer</v>
      </c>
      <c r="J777">
        <v>252003896</v>
      </c>
      <c r="K777" s="1">
        <v>43892</v>
      </c>
      <c r="L777">
        <v>30</v>
      </c>
      <c r="M777">
        <v>2408</v>
      </c>
      <c r="N777">
        <v>255.28</v>
      </c>
      <c r="O777">
        <v>159.41999999999999</v>
      </c>
      <c r="P777">
        <v>614714.24</v>
      </c>
      <c r="Q777">
        <v>95.86</v>
      </c>
      <c r="R777">
        <v>614.71420000000001</v>
      </c>
      <c r="S777">
        <v>383883.36</v>
      </c>
      <c r="T777">
        <v>383.88339999999999</v>
      </c>
      <c r="U777">
        <v>230830.88</v>
      </c>
      <c r="V777">
        <v>0.62449075524913811</v>
      </c>
      <c r="W777">
        <v>230.83090000000001</v>
      </c>
      <c r="X777">
        <v>2020</v>
      </c>
    </row>
    <row r="778" spans="1:24" x14ac:dyDescent="0.3">
      <c r="A778" s="24" t="s">
        <v>990</v>
      </c>
      <c r="B778" s="24" t="s">
        <v>24</v>
      </c>
      <c r="C778" s="24" t="s">
        <v>291</v>
      </c>
      <c r="D778" s="24" t="s">
        <v>30</v>
      </c>
      <c r="E778" s="24" t="s">
        <v>15</v>
      </c>
      <c r="F778" s="24" t="s">
        <v>1118</v>
      </c>
      <c r="G778" s="1">
        <v>44779</v>
      </c>
      <c r="H778">
        <v>8</v>
      </c>
      <c r="I778" t="str">
        <f t="shared" si="12"/>
        <v>agost</v>
      </c>
      <c r="J778">
        <v>406726157</v>
      </c>
      <c r="K778" s="1">
        <v>44786</v>
      </c>
      <c r="L778">
        <v>7</v>
      </c>
      <c r="M778">
        <v>8163</v>
      </c>
      <c r="N778">
        <v>255.28</v>
      </c>
      <c r="O778">
        <v>159.41999999999999</v>
      </c>
      <c r="P778">
        <v>2083850.64</v>
      </c>
      <c r="Q778">
        <v>95.86</v>
      </c>
      <c r="R778">
        <v>2083.8506000000002</v>
      </c>
      <c r="S778">
        <v>1301345.46</v>
      </c>
      <c r="T778">
        <v>1301.3454999999999</v>
      </c>
      <c r="U778">
        <v>782505.18</v>
      </c>
      <c r="V778">
        <v>0.62449075524913822</v>
      </c>
      <c r="W778">
        <v>782.50519999999995</v>
      </c>
      <c r="X778">
        <v>2022</v>
      </c>
    </row>
    <row r="779" spans="1:24" x14ac:dyDescent="0.3">
      <c r="A779" s="24" t="s">
        <v>991</v>
      </c>
      <c r="B779" s="24" t="s">
        <v>60</v>
      </c>
      <c r="C779" s="24" t="s">
        <v>157</v>
      </c>
      <c r="D779" s="24" t="s">
        <v>33</v>
      </c>
      <c r="E779" s="24" t="s">
        <v>15</v>
      </c>
      <c r="F779" s="24" t="s">
        <v>1117</v>
      </c>
      <c r="G779" s="1">
        <v>44671</v>
      </c>
      <c r="H779">
        <v>4</v>
      </c>
      <c r="I779" t="str">
        <f t="shared" si="12"/>
        <v>abril</v>
      </c>
      <c r="J779">
        <v>156183803</v>
      </c>
      <c r="K779" s="1">
        <v>44709</v>
      </c>
      <c r="L779">
        <v>38</v>
      </c>
      <c r="M779">
        <v>7113</v>
      </c>
      <c r="N779">
        <v>47.45</v>
      </c>
      <c r="O779">
        <v>31.79</v>
      </c>
      <c r="P779">
        <v>337511.85</v>
      </c>
      <c r="Q779">
        <v>15.66</v>
      </c>
      <c r="R779">
        <v>337.51190000000003</v>
      </c>
      <c r="S779">
        <v>226122.27</v>
      </c>
      <c r="T779">
        <v>226.1223</v>
      </c>
      <c r="U779">
        <v>111389.58</v>
      </c>
      <c r="V779">
        <v>0.66996838777660683</v>
      </c>
      <c r="W779">
        <v>111.3896</v>
      </c>
      <c r="X779">
        <v>2022</v>
      </c>
    </row>
    <row r="780" spans="1:24" x14ac:dyDescent="0.3">
      <c r="A780" s="24" t="s">
        <v>992</v>
      </c>
      <c r="B780" s="24" t="s">
        <v>12</v>
      </c>
      <c r="C780" s="24" t="s">
        <v>370</v>
      </c>
      <c r="D780" s="24" t="s">
        <v>33</v>
      </c>
      <c r="E780" s="24" t="s">
        <v>15</v>
      </c>
      <c r="F780" s="24" t="s">
        <v>1119</v>
      </c>
      <c r="G780" s="1">
        <v>44230</v>
      </c>
      <c r="H780">
        <v>2</v>
      </c>
      <c r="I780" t="str">
        <f t="shared" si="12"/>
        <v>febrer</v>
      </c>
      <c r="J780">
        <v>940079343</v>
      </c>
      <c r="K780" s="1">
        <v>44272</v>
      </c>
      <c r="L780">
        <v>42</v>
      </c>
      <c r="M780">
        <v>9223</v>
      </c>
      <c r="N780">
        <v>47.45</v>
      </c>
      <c r="O780">
        <v>31.79</v>
      </c>
      <c r="P780">
        <v>437631.35</v>
      </c>
      <c r="Q780">
        <v>15.66</v>
      </c>
      <c r="R780">
        <v>437.63139999999999</v>
      </c>
      <c r="S780">
        <v>293199.17</v>
      </c>
      <c r="T780">
        <v>293.19920000000002</v>
      </c>
      <c r="U780">
        <v>144432.18</v>
      </c>
      <c r="V780">
        <v>0.66996838777660683</v>
      </c>
      <c r="W780">
        <v>144.43219999999999</v>
      </c>
      <c r="X780">
        <v>2021</v>
      </c>
    </row>
    <row r="781" spans="1:24" x14ac:dyDescent="0.3">
      <c r="A781" s="24" t="s">
        <v>993</v>
      </c>
      <c r="B781" s="24" t="s">
        <v>21</v>
      </c>
      <c r="C781" s="24" t="s">
        <v>330</v>
      </c>
      <c r="D781" s="24" t="s">
        <v>80</v>
      </c>
      <c r="E781" s="24" t="s">
        <v>15</v>
      </c>
      <c r="F781" s="24" t="s">
        <v>1118</v>
      </c>
      <c r="G781" s="1">
        <v>44688</v>
      </c>
      <c r="H781">
        <v>5</v>
      </c>
      <c r="I781" t="str">
        <f t="shared" si="12"/>
        <v>maig</v>
      </c>
      <c r="J781">
        <v>540046966</v>
      </c>
      <c r="K781" s="1">
        <v>44690</v>
      </c>
      <c r="L781">
        <v>2</v>
      </c>
      <c r="M781">
        <v>753</v>
      </c>
      <c r="N781">
        <v>668.27</v>
      </c>
      <c r="O781">
        <v>502.54</v>
      </c>
      <c r="P781">
        <v>503207.31</v>
      </c>
      <c r="Q781">
        <v>165.73</v>
      </c>
      <c r="R781">
        <v>503.20729999999998</v>
      </c>
      <c r="S781">
        <v>378412.62</v>
      </c>
      <c r="T781">
        <v>378.4126</v>
      </c>
      <c r="U781">
        <v>124794.69</v>
      </c>
      <c r="V781">
        <v>0.75200143654510898</v>
      </c>
      <c r="W781">
        <v>124.79470000000001</v>
      </c>
      <c r="X781">
        <v>2022</v>
      </c>
    </row>
    <row r="782" spans="1:24" x14ac:dyDescent="0.3">
      <c r="A782" s="24" t="s">
        <v>994</v>
      </c>
      <c r="B782" s="24" t="s">
        <v>44</v>
      </c>
      <c r="C782" s="24" t="s">
        <v>379</v>
      </c>
      <c r="D782" s="24" t="s">
        <v>33</v>
      </c>
      <c r="E782" s="24" t="s">
        <v>15</v>
      </c>
      <c r="F782" s="24" t="s">
        <v>1120</v>
      </c>
      <c r="G782" s="1">
        <v>44614</v>
      </c>
      <c r="H782">
        <v>2</v>
      </c>
      <c r="I782" t="str">
        <f t="shared" si="12"/>
        <v>febrer</v>
      </c>
      <c r="J782">
        <v>401447999</v>
      </c>
      <c r="K782" s="1">
        <v>44619</v>
      </c>
      <c r="L782">
        <v>5</v>
      </c>
      <c r="M782">
        <v>6239</v>
      </c>
      <c r="N782">
        <v>47.45</v>
      </c>
      <c r="O782">
        <v>31.79</v>
      </c>
      <c r="P782">
        <v>296040.55</v>
      </c>
      <c r="Q782">
        <v>15.66</v>
      </c>
      <c r="R782">
        <v>296.04059999999998</v>
      </c>
      <c r="S782">
        <v>198337.81</v>
      </c>
      <c r="T782">
        <v>198.33779999999999</v>
      </c>
      <c r="U782">
        <v>97702.74</v>
      </c>
      <c r="V782">
        <v>0.66996838777660683</v>
      </c>
      <c r="W782">
        <v>97.702699999999993</v>
      </c>
      <c r="X782">
        <v>2022</v>
      </c>
    </row>
    <row r="783" spans="1:24" x14ac:dyDescent="0.3">
      <c r="A783" s="24" t="s">
        <v>995</v>
      </c>
      <c r="B783" s="24" t="s">
        <v>24</v>
      </c>
      <c r="C783" s="24" t="s">
        <v>312</v>
      </c>
      <c r="D783" s="24" t="s">
        <v>40</v>
      </c>
      <c r="E783" s="24" t="s">
        <v>15</v>
      </c>
      <c r="F783" s="24" t="s">
        <v>1118</v>
      </c>
      <c r="G783" s="1">
        <v>44294</v>
      </c>
      <c r="H783">
        <v>4</v>
      </c>
      <c r="I783" t="str">
        <f t="shared" si="12"/>
        <v>abril</v>
      </c>
      <c r="J783">
        <v>239956271</v>
      </c>
      <c r="K783" s="1">
        <v>44316</v>
      </c>
      <c r="L783">
        <v>22</v>
      </c>
      <c r="M783">
        <v>7248</v>
      </c>
      <c r="N783">
        <v>81.73</v>
      </c>
      <c r="O783">
        <v>56.67</v>
      </c>
      <c r="P783">
        <v>592379.04</v>
      </c>
      <c r="Q783">
        <v>25.06</v>
      </c>
      <c r="R783">
        <v>592.37900000000002</v>
      </c>
      <c r="S783">
        <v>410744.16</v>
      </c>
      <c r="T783">
        <v>410.74419999999998</v>
      </c>
      <c r="U783">
        <v>181634.88</v>
      </c>
      <c r="V783">
        <v>0.69338064358252782</v>
      </c>
      <c r="W783">
        <v>181.63489999999999</v>
      </c>
      <c r="X783">
        <v>2021</v>
      </c>
    </row>
    <row r="784" spans="1:24" x14ac:dyDescent="0.3">
      <c r="A784" s="24" t="s">
        <v>996</v>
      </c>
      <c r="B784" s="24" t="s">
        <v>60</v>
      </c>
      <c r="C784" s="24" t="s">
        <v>157</v>
      </c>
      <c r="D784" s="24" t="s">
        <v>26</v>
      </c>
      <c r="E784" s="24" t="s">
        <v>19</v>
      </c>
      <c r="F784" s="24" t="s">
        <v>1120</v>
      </c>
      <c r="G784" s="1">
        <v>44158</v>
      </c>
      <c r="H784">
        <v>11</v>
      </c>
      <c r="I784" t="str">
        <f t="shared" si="12"/>
        <v>novembre</v>
      </c>
      <c r="J784">
        <v>291558110</v>
      </c>
      <c r="K784" s="1">
        <v>44197</v>
      </c>
      <c r="L784">
        <v>39</v>
      </c>
      <c r="M784">
        <v>7379</v>
      </c>
      <c r="N784">
        <v>9.33</v>
      </c>
      <c r="O784">
        <v>6.92</v>
      </c>
      <c r="P784">
        <v>68846.070000000007</v>
      </c>
      <c r="Q784">
        <v>2.41</v>
      </c>
      <c r="R784">
        <v>68.846100000000007</v>
      </c>
      <c r="S784">
        <v>51062.68</v>
      </c>
      <c r="T784">
        <v>51.0627</v>
      </c>
      <c r="U784">
        <v>17783.39</v>
      </c>
      <c r="V784">
        <v>0.74169346195069652</v>
      </c>
      <c r="W784">
        <v>17.7834</v>
      </c>
      <c r="X784">
        <v>2020</v>
      </c>
    </row>
    <row r="785" spans="1:24" x14ac:dyDescent="0.3">
      <c r="A785" s="24" t="s">
        <v>997</v>
      </c>
      <c r="B785" s="24" t="s">
        <v>28</v>
      </c>
      <c r="C785" s="24" t="s">
        <v>238</v>
      </c>
      <c r="D785" s="24" t="s">
        <v>80</v>
      </c>
      <c r="E785" s="24" t="s">
        <v>19</v>
      </c>
      <c r="F785" s="24" t="s">
        <v>1117</v>
      </c>
      <c r="G785" s="1">
        <v>44262</v>
      </c>
      <c r="H785">
        <v>3</v>
      </c>
      <c r="I785" t="str">
        <f t="shared" si="12"/>
        <v>març</v>
      </c>
      <c r="J785">
        <v>862552344</v>
      </c>
      <c r="K785" s="1">
        <v>44291</v>
      </c>
      <c r="L785">
        <v>29</v>
      </c>
      <c r="M785">
        <v>7261</v>
      </c>
      <c r="N785">
        <v>668.27</v>
      </c>
      <c r="O785">
        <v>502.54</v>
      </c>
      <c r="P785">
        <v>4852308.47</v>
      </c>
      <c r="Q785">
        <v>165.73</v>
      </c>
      <c r="R785">
        <v>4852.3085000000001</v>
      </c>
      <c r="S785">
        <v>3648942.94</v>
      </c>
      <c r="T785">
        <v>3648.9429</v>
      </c>
      <c r="U785">
        <v>1203365.53</v>
      </c>
      <c r="V785">
        <v>0.75200143654510898</v>
      </c>
      <c r="W785">
        <v>1203.3655000000001</v>
      </c>
      <c r="X785">
        <v>2021</v>
      </c>
    </row>
    <row r="786" spans="1:24" x14ac:dyDescent="0.3">
      <c r="A786" s="24" t="s">
        <v>998</v>
      </c>
      <c r="B786" s="24" t="s">
        <v>21</v>
      </c>
      <c r="C786" s="24" t="s">
        <v>55</v>
      </c>
      <c r="D786" s="24" t="s">
        <v>26</v>
      </c>
      <c r="E786" s="24" t="s">
        <v>15</v>
      </c>
      <c r="F786" s="24" t="s">
        <v>1117</v>
      </c>
      <c r="G786" s="1">
        <v>44807</v>
      </c>
      <c r="H786">
        <v>9</v>
      </c>
      <c r="I786" t="str">
        <f t="shared" si="12"/>
        <v>setembre</v>
      </c>
      <c r="J786">
        <v>979550302</v>
      </c>
      <c r="K786" s="1">
        <v>44837</v>
      </c>
      <c r="L786">
        <v>30</v>
      </c>
      <c r="M786">
        <v>9557</v>
      </c>
      <c r="N786">
        <v>9.33</v>
      </c>
      <c r="O786">
        <v>6.92</v>
      </c>
      <c r="P786">
        <v>89166.81</v>
      </c>
      <c r="Q786">
        <v>2.41</v>
      </c>
      <c r="R786">
        <v>89.166799999999995</v>
      </c>
      <c r="S786">
        <v>66134.44</v>
      </c>
      <c r="T786">
        <v>66.134399999999999</v>
      </c>
      <c r="U786">
        <v>23032.37</v>
      </c>
      <c r="V786">
        <v>0.74169346195069663</v>
      </c>
      <c r="W786">
        <v>23.032399999999999</v>
      </c>
      <c r="X786">
        <v>2022</v>
      </c>
    </row>
    <row r="787" spans="1:24" x14ac:dyDescent="0.3">
      <c r="A787" s="24" t="s">
        <v>999</v>
      </c>
      <c r="B787" s="24" t="s">
        <v>21</v>
      </c>
      <c r="C787" s="24" t="s">
        <v>41</v>
      </c>
      <c r="D787" s="24" t="s">
        <v>80</v>
      </c>
      <c r="E787" s="24" t="s">
        <v>15</v>
      </c>
      <c r="F787" s="24" t="s">
        <v>1118</v>
      </c>
      <c r="G787" s="1">
        <v>44578</v>
      </c>
      <c r="H787">
        <v>1</v>
      </c>
      <c r="I787" t="str">
        <f t="shared" si="12"/>
        <v>gener</v>
      </c>
      <c r="J787">
        <v>639475810</v>
      </c>
      <c r="K787" s="1">
        <v>44595</v>
      </c>
      <c r="L787">
        <v>17</v>
      </c>
      <c r="M787">
        <v>3958</v>
      </c>
      <c r="N787">
        <v>668.27</v>
      </c>
      <c r="O787">
        <v>502.54</v>
      </c>
      <c r="P787">
        <v>2645012.66</v>
      </c>
      <c r="Q787">
        <v>165.73</v>
      </c>
      <c r="R787">
        <v>2645.0127000000002</v>
      </c>
      <c r="S787">
        <v>1989053.32</v>
      </c>
      <c r="T787">
        <v>1989.0533</v>
      </c>
      <c r="U787">
        <v>655959.34</v>
      </c>
      <c r="V787">
        <v>0.75200143654510887</v>
      </c>
      <c r="W787">
        <v>655.95929999999998</v>
      </c>
      <c r="X787">
        <v>2022</v>
      </c>
    </row>
    <row r="788" spans="1:24" x14ac:dyDescent="0.3">
      <c r="A788" s="24" t="s">
        <v>1000</v>
      </c>
      <c r="B788" s="24" t="s">
        <v>60</v>
      </c>
      <c r="C788" s="24" t="s">
        <v>67</v>
      </c>
      <c r="D788" s="24" t="s">
        <v>23</v>
      </c>
      <c r="E788" s="24" t="s">
        <v>15</v>
      </c>
      <c r="F788" s="24" t="s">
        <v>1118</v>
      </c>
      <c r="G788" s="1">
        <v>44592</v>
      </c>
      <c r="H788">
        <v>1</v>
      </c>
      <c r="I788" t="str">
        <f t="shared" si="12"/>
        <v>gener</v>
      </c>
      <c r="J788">
        <v>359565198</v>
      </c>
      <c r="K788" s="1">
        <v>44621</v>
      </c>
      <c r="L788">
        <v>29</v>
      </c>
      <c r="M788">
        <v>2187</v>
      </c>
      <c r="N788">
        <v>205.7</v>
      </c>
      <c r="O788">
        <v>117.11</v>
      </c>
      <c r="P788">
        <v>449865.9</v>
      </c>
      <c r="Q788">
        <v>88.59</v>
      </c>
      <c r="R788">
        <v>449.86590000000001</v>
      </c>
      <c r="S788">
        <v>256119.57</v>
      </c>
      <c r="T788">
        <v>256.11959999999999</v>
      </c>
      <c r="U788">
        <v>193746.33</v>
      </c>
      <c r="V788">
        <v>0.56932425862907154</v>
      </c>
      <c r="W788">
        <v>193.74629999999999</v>
      </c>
      <c r="X788">
        <v>2022</v>
      </c>
    </row>
    <row r="789" spans="1:24" x14ac:dyDescent="0.3">
      <c r="A789" s="24" t="s">
        <v>1001</v>
      </c>
      <c r="B789" s="24" t="s">
        <v>12</v>
      </c>
      <c r="C789" s="24" t="s">
        <v>86</v>
      </c>
      <c r="D789" s="24" t="s">
        <v>23</v>
      </c>
      <c r="E789" s="24" t="s">
        <v>19</v>
      </c>
      <c r="F789" s="24" t="s">
        <v>1119</v>
      </c>
      <c r="G789" s="1">
        <v>44448</v>
      </c>
      <c r="H789">
        <v>9</v>
      </c>
      <c r="I789" t="str">
        <f t="shared" si="12"/>
        <v>setembre</v>
      </c>
      <c r="J789">
        <v>727367293</v>
      </c>
      <c r="K789" s="1">
        <v>44492</v>
      </c>
      <c r="L789">
        <v>44</v>
      </c>
      <c r="M789">
        <v>3001</v>
      </c>
      <c r="N789">
        <v>205.7</v>
      </c>
      <c r="O789">
        <v>117.11</v>
      </c>
      <c r="P789">
        <v>617305.69999999995</v>
      </c>
      <c r="Q789">
        <v>88.59</v>
      </c>
      <c r="R789">
        <v>617.3057</v>
      </c>
      <c r="S789">
        <v>351447.11</v>
      </c>
      <c r="T789">
        <v>351.44709999999998</v>
      </c>
      <c r="U789">
        <v>265858.59000000003</v>
      </c>
      <c r="V789">
        <v>0.56932425862907143</v>
      </c>
      <c r="W789">
        <v>265.85860000000002</v>
      </c>
      <c r="X789">
        <v>2021</v>
      </c>
    </row>
    <row r="790" spans="1:24" x14ac:dyDescent="0.3">
      <c r="A790" s="24" t="s">
        <v>1002</v>
      </c>
      <c r="B790" s="24" t="s">
        <v>24</v>
      </c>
      <c r="C790" s="24" t="s">
        <v>77</v>
      </c>
      <c r="D790" s="24" t="s">
        <v>70</v>
      </c>
      <c r="E790" s="24" t="s">
        <v>15</v>
      </c>
      <c r="F790" s="24" t="s">
        <v>1120</v>
      </c>
      <c r="G790" s="1">
        <v>43892</v>
      </c>
      <c r="H790">
        <v>3</v>
      </c>
      <c r="I790" t="str">
        <f t="shared" si="12"/>
        <v>març</v>
      </c>
      <c r="J790">
        <v>150743424</v>
      </c>
      <c r="K790" s="1">
        <v>43892</v>
      </c>
      <c r="L790">
        <v>0</v>
      </c>
      <c r="M790">
        <v>7184</v>
      </c>
      <c r="N790">
        <v>109.28</v>
      </c>
      <c r="O790">
        <v>35.840000000000003</v>
      </c>
      <c r="P790">
        <v>785067.52000000002</v>
      </c>
      <c r="Q790">
        <v>73.44</v>
      </c>
      <c r="R790">
        <v>785.0675</v>
      </c>
      <c r="S790">
        <v>257474.56</v>
      </c>
      <c r="T790">
        <v>257.47460000000001</v>
      </c>
      <c r="U790">
        <v>527592.95999999996</v>
      </c>
      <c r="V790">
        <v>0.32796486090775995</v>
      </c>
      <c r="W790">
        <v>527.59299999999996</v>
      </c>
      <c r="X790">
        <v>2020</v>
      </c>
    </row>
    <row r="791" spans="1:24" x14ac:dyDescent="0.3">
      <c r="A791" s="24" t="s">
        <v>1003</v>
      </c>
      <c r="B791" s="24" t="s">
        <v>28</v>
      </c>
      <c r="C791" s="24" t="s">
        <v>318</v>
      </c>
      <c r="D791" s="24" t="s">
        <v>50</v>
      </c>
      <c r="E791" s="24" t="s">
        <v>19</v>
      </c>
      <c r="F791" s="24" t="s">
        <v>1118</v>
      </c>
      <c r="G791" s="1">
        <v>44381</v>
      </c>
      <c r="H791">
        <v>7</v>
      </c>
      <c r="I791" t="str">
        <f t="shared" si="12"/>
        <v>juliol</v>
      </c>
      <c r="J791">
        <v>707867419</v>
      </c>
      <c r="K791" s="1">
        <v>44410</v>
      </c>
      <c r="L791">
        <v>29</v>
      </c>
      <c r="M791">
        <v>2555</v>
      </c>
      <c r="N791">
        <v>154.06</v>
      </c>
      <c r="O791">
        <v>90.93</v>
      </c>
      <c r="P791">
        <v>393623.3</v>
      </c>
      <c r="Q791">
        <v>63.13</v>
      </c>
      <c r="R791">
        <v>393.62329999999997</v>
      </c>
      <c r="S791">
        <v>232326.15</v>
      </c>
      <c r="T791">
        <v>232.3262</v>
      </c>
      <c r="U791">
        <v>161297.15</v>
      </c>
      <c r="V791">
        <v>0.59022458782292619</v>
      </c>
      <c r="W791">
        <v>161.2971</v>
      </c>
      <c r="X791">
        <v>2021</v>
      </c>
    </row>
    <row r="792" spans="1:24" x14ac:dyDescent="0.3">
      <c r="A792" s="24" t="s">
        <v>1004</v>
      </c>
      <c r="B792" s="24" t="s">
        <v>24</v>
      </c>
      <c r="C792" s="24" t="s">
        <v>267</v>
      </c>
      <c r="D792" s="24" t="s">
        <v>14</v>
      </c>
      <c r="E792" s="24" t="s">
        <v>15</v>
      </c>
      <c r="F792" s="24" t="s">
        <v>1118</v>
      </c>
      <c r="G792" s="1">
        <v>44390</v>
      </c>
      <c r="H792">
        <v>7</v>
      </c>
      <c r="I792" t="str">
        <f t="shared" si="12"/>
        <v>juliol</v>
      </c>
      <c r="J792">
        <v>497225606</v>
      </c>
      <c r="K792" s="1">
        <v>44410</v>
      </c>
      <c r="L792">
        <v>20</v>
      </c>
      <c r="M792">
        <v>8961</v>
      </c>
      <c r="N792">
        <v>152.58000000000001</v>
      </c>
      <c r="O792">
        <v>97.44</v>
      </c>
      <c r="P792">
        <v>1367269.38</v>
      </c>
      <c r="Q792">
        <v>55.14</v>
      </c>
      <c r="R792">
        <v>1367.2693999999999</v>
      </c>
      <c r="S792">
        <v>873159.84</v>
      </c>
      <c r="T792">
        <v>873.15980000000002</v>
      </c>
      <c r="U792">
        <v>494109.54</v>
      </c>
      <c r="V792">
        <v>0.63861580810066831</v>
      </c>
      <c r="W792">
        <v>494.10950000000003</v>
      </c>
      <c r="X792">
        <v>2021</v>
      </c>
    </row>
    <row r="793" spans="1:24" x14ac:dyDescent="0.3">
      <c r="A793" s="24" t="s">
        <v>1005</v>
      </c>
      <c r="B793" s="24" t="s">
        <v>21</v>
      </c>
      <c r="C793" s="24" t="s">
        <v>593</v>
      </c>
      <c r="D793" s="24" t="s">
        <v>50</v>
      </c>
      <c r="E793" s="24" t="s">
        <v>15</v>
      </c>
      <c r="F793" s="24" t="s">
        <v>1118</v>
      </c>
      <c r="G793" s="1">
        <v>44104</v>
      </c>
      <c r="H793">
        <v>9</v>
      </c>
      <c r="I793" t="str">
        <f t="shared" si="12"/>
        <v>setembre</v>
      </c>
      <c r="J793">
        <v>387616813</v>
      </c>
      <c r="K793" s="1">
        <v>44109</v>
      </c>
      <c r="L793">
        <v>5</v>
      </c>
      <c r="M793">
        <v>3283</v>
      </c>
      <c r="N793">
        <v>154.06</v>
      </c>
      <c r="O793">
        <v>90.93</v>
      </c>
      <c r="P793">
        <v>505778.98</v>
      </c>
      <c r="Q793">
        <v>63.13</v>
      </c>
      <c r="R793">
        <v>505.779</v>
      </c>
      <c r="S793">
        <v>298523.19</v>
      </c>
      <c r="T793">
        <v>298.52319999999997</v>
      </c>
      <c r="U793">
        <v>207255.79</v>
      </c>
      <c r="V793">
        <v>0.59022458782292619</v>
      </c>
      <c r="W793">
        <v>207.25579999999999</v>
      </c>
      <c r="X793">
        <v>2020</v>
      </c>
    </row>
    <row r="794" spans="1:24" x14ac:dyDescent="0.3">
      <c r="A794" s="24" t="s">
        <v>1006</v>
      </c>
      <c r="B794" s="24" t="s">
        <v>28</v>
      </c>
      <c r="C794" s="24" t="s">
        <v>572</v>
      </c>
      <c r="D794" s="24" t="s">
        <v>80</v>
      </c>
      <c r="E794" s="24" t="s">
        <v>19</v>
      </c>
      <c r="F794" s="24" t="s">
        <v>1119</v>
      </c>
      <c r="G794" s="1">
        <v>43857</v>
      </c>
      <c r="H794">
        <v>1</v>
      </c>
      <c r="I794" t="str">
        <f t="shared" si="12"/>
        <v>gener</v>
      </c>
      <c r="J794">
        <v>868152368</v>
      </c>
      <c r="K794" s="1">
        <v>43884</v>
      </c>
      <c r="L794">
        <v>27</v>
      </c>
      <c r="M794">
        <v>4433</v>
      </c>
      <c r="N794">
        <v>668.27</v>
      </c>
      <c r="O794">
        <v>502.54</v>
      </c>
      <c r="P794">
        <v>2962440.91</v>
      </c>
      <c r="Q794">
        <v>165.73</v>
      </c>
      <c r="R794">
        <v>2962.4409000000001</v>
      </c>
      <c r="S794">
        <v>2227759.8199999998</v>
      </c>
      <c r="T794">
        <v>2227.7597999999998</v>
      </c>
      <c r="U794">
        <v>734681.09</v>
      </c>
      <c r="V794">
        <v>0.75200143654510898</v>
      </c>
      <c r="W794">
        <v>734.68110000000001</v>
      </c>
      <c r="X794">
        <v>2020</v>
      </c>
    </row>
    <row r="795" spans="1:24" x14ac:dyDescent="0.3">
      <c r="A795" s="24" t="s">
        <v>1007</v>
      </c>
      <c r="B795" s="24" t="s">
        <v>28</v>
      </c>
      <c r="C795" s="24" t="s">
        <v>108</v>
      </c>
      <c r="D795" s="24" t="s">
        <v>14</v>
      </c>
      <c r="E795" s="24" t="s">
        <v>19</v>
      </c>
      <c r="F795" s="24" t="s">
        <v>1118</v>
      </c>
      <c r="G795" s="1">
        <v>44649</v>
      </c>
      <c r="H795">
        <v>3</v>
      </c>
      <c r="I795" t="str">
        <f t="shared" si="12"/>
        <v>març</v>
      </c>
      <c r="J795">
        <v>698256099</v>
      </c>
      <c r="K795" s="1">
        <v>44665</v>
      </c>
      <c r="L795">
        <v>16</v>
      </c>
      <c r="M795">
        <v>8351</v>
      </c>
      <c r="N795">
        <v>152.58000000000001</v>
      </c>
      <c r="O795">
        <v>97.44</v>
      </c>
      <c r="P795">
        <v>1274195.58</v>
      </c>
      <c r="Q795">
        <v>55.14</v>
      </c>
      <c r="R795">
        <v>1274.1956</v>
      </c>
      <c r="S795">
        <v>813721.44</v>
      </c>
      <c r="T795">
        <v>813.72140000000002</v>
      </c>
      <c r="U795">
        <v>460474.14</v>
      </c>
      <c r="V795">
        <v>0.63861580810066843</v>
      </c>
      <c r="W795">
        <v>460.47410000000002</v>
      </c>
      <c r="X795">
        <v>2022</v>
      </c>
    </row>
    <row r="796" spans="1:24" x14ac:dyDescent="0.3">
      <c r="A796" s="24" t="s">
        <v>1008</v>
      </c>
      <c r="B796" s="24" t="s">
        <v>12</v>
      </c>
      <c r="C796" s="24" t="s">
        <v>632</v>
      </c>
      <c r="D796" s="24" t="s">
        <v>18</v>
      </c>
      <c r="E796" s="24" t="s">
        <v>19</v>
      </c>
      <c r="F796" s="24" t="s">
        <v>1119</v>
      </c>
      <c r="G796" s="1">
        <v>44498</v>
      </c>
      <c r="H796">
        <v>10</v>
      </c>
      <c r="I796" t="str">
        <f t="shared" si="12"/>
        <v>octubre</v>
      </c>
      <c r="J796">
        <v>957664334</v>
      </c>
      <c r="K796" s="1">
        <v>44518</v>
      </c>
      <c r="L796">
        <v>20</v>
      </c>
      <c r="M796">
        <v>3013</v>
      </c>
      <c r="N796">
        <v>421.89</v>
      </c>
      <c r="O796">
        <v>364.69</v>
      </c>
      <c r="P796">
        <v>1271154.57</v>
      </c>
      <c r="Q796">
        <v>57.2</v>
      </c>
      <c r="R796">
        <v>1271.1546000000001</v>
      </c>
      <c r="S796">
        <v>1098810.97</v>
      </c>
      <c r="T796">
        <v>1098.8109999999999</v>
      </c>
      <c r="U796">
        <v>172343.6</v>
      </c>
      <c r="V796">
        <v>0.86441963544999867</v>
      </c>
      <c r="W796">
        <v>172.34360000000001</v>
      </c>
      <c r="X796">
        <v>2021</v>
      </c>
    </row>
    <row r="797" spans="1:24" x14ac:dyDescent="0.3">
      <c r="A797" s="24" t="s">
        <v>1009</v>
      </c>
      <c r="B797" s="24" t="s">
        <v>44</v>
      </c>
      <c r="C797" s="24" t="s">
        <v>45</v>
      </c>
      <c r="D797" s="24" t="s">
        <v>42</v>
      </c>
      <c r="E797" s="24" t="s">
        <v>19</v>
      </c>
      <c r="F797" s="24" t="s">
        <v>1119</v>
      </c>
      <c r="G797" s="1">
        <v>44177</v>
      </c>
      <c r="H797">
        <v>12</v>
      </c>
      <c r="I797" t="str">
        <f t="shared" si="12"/>
        <v>desembre</v>
      </c>
      <c r="J797">
        <v>996425902</v>
      </c>
      <c r="K797" s="1">
        <v>44198</v>
      </c>
      <c r="L797">
        <v>21</v>
      </c>
      <c r="M797">
        <v>3422</v>
      </c>
      <c r="N797">
        <v>651.21</v>
      </c>
      <c r="O797">
        <v>524.96</v>
      </c>
      <c r="P797">
        <v>2228440.62</v>
      </c>
      <c r="Q797">
        <v>126.25</v>
      </c>
      <c r="R797">
        <v>2228.4405999999999</v>
      </c>
      <c r="S797">
        <v>1796413.12</v>
      </c>
      <c r="T797">
        <v>1796.4131</v>
      </c>
      <c r="U797">
        <v>432027.5</v>
      </c>
      <c r="V797">
        <v>0.80613012699436426</v>
      </c>
      <c r="W797">
        <v>432.02749999999997</v>
      </c>
      <c r="X797">
        <v>2020</v>
      </c>
    </row>
    <row r="798" spans="1:24" x14ac:dyDescent="0.3">
      <c r="A798" s="24" t="s">
        <v>1010</v>
      </c>
      <c r="B798" s="24" t="s">
        <v>24</v>
      </c>
      <c r="C798" s="24" t="s">
        <v>74</v>
      </c>
      <c r="D798" s="24" t="s">
        <v>38</v>
      </c>
      <c r="E798" s="24" t="s">
        <v>15</v>
      </c>
      <c r="F798" s="24" t="s">
        <v>1117</v>
      </c>
      <c r="G798" s="1">
        <v>44605</v>
      </c>
      <c r="H798">
        <v>2</v>
      </c>
      <c r="I798" t="str">
        <f t="shared" si="12"/>
        <v>febrer</v>
      </c>
      <c r="J798">
        <v>684902131</v>
      </c>
      <c r="K798" s="1">
        <v>44620</v>
      </c>
      <c r="L798">
        <v>15</v>
      </c>
      <c r="M798">
        <v>6615</v>
      </c>
      <c r="N798">
        <v>437.2</v>
      </c>
      <c r="O798">
        <v>263.33</v>
      </c>
      <c r="P798">
        <v>2892078</v>
      </c>
      <c r="Q798">
        <v>173.87</v>
      </c>
      <c r="R798">
        <v>2892.078</v>
      </c>
      <c r="S798">
        <v>1741927.95</v>
      </c>
      <c r="T798">
        <v>1741.9280000000001</v>
      </c>
      <c r="U798">
        <v>1150150.05</v>
      </c>
      <c r="V798">
        <v>0.60231015553522416</v>
      </c>
      <c r="W798">
        <v>1150.1500000000001</v>
      </c>
      <c r="X798">
        <v>2022</v>
      </c>
    </row>
    <row r="799" spans="1:24" x14ac:dyDescent="0.3">
      <c r="A799" s="24" t="s">
        <v>1011</v>
      </c>
      <c r="B799" s="24" t="s">
        <v>12</v>
      </c>
      <c r="C799" s="24" t="s">
        <v>424</v>
      </c>
      <c r="D799" s="24" t="s">
        <v>42</v>
      </c>
      <c r="E799" s="24" t="s">
        <v>15</v>
      </c>
      <c r="F799" s="24" t="s">
        <v>1118</v>
      </c>
      <c r="G799" s="1">
        <v>44241</v>
      </c>
      <c r="H799">
        <v>2</v>
      </c>
      <c r="I799" t="str">
        <f t="shared" si="12"/>
        <v>febrer</v>
      </c>
      <c r="J799">
        <v>863766849</v>
      </c>
      <c r="K799" s="1">
        <v>44279</v>
      </c>
      <c r="L799">
        <v>38</v>
      </c>
      <c r="M799">
        <v>6660</v>
      </c>
      <c r="N799">
        <v>651.21</v>
      </c>
      <c r="O799">
        <v>524.96</v>
      </c>
      <c r="P799">
        <v>4337058.5999999996</v>
      </c>
      <c r="Q799">
        <v>126.25</v>
      </c>
      <c r="R799">
        <v>4337.0586000000003</v>
      </c>
      <c r="S799">
        <v>3496233.6</v>
      </c>
      <c r="T799">
        <v>3496.2336</v>
      </c>
      <c r="U799">
        <v>840825</v>
      </c>
      <c r="V799">
        <v>0.80613012699436426</v>
      </c>
      <c r="W799">
        <v>840.82500000000005</v>
      </c>
      <c r="X799">
        <v>2021</v>
      </c>
    </row>
    <row r="800" spans="1:24" x14ac:dyDescent="0.3">
      <c r="A800" s="24" t="s">
        <v>1012</v>
      </c>
      <c r="B800" s="24" t="s">
        <v>24</v>
      </c>
      <c r="C800" s="24" t="s">
        <v>765</v>
      </c>
      <c r="D800" s="24" t="s">
        <v>42</v>
      </c>
      <c r="E800" s="24" t="s">
        <v>15</v>
      </c>
      <c r="F800" s="24" t="s">
        <v>1120</v>
      </c>
      <c r="G800" s="1">
        <v>44819</v>
      </c>
      <c r="H800">
        <v>9</v>
      </c>
      <c r="I800" t="str">
        <f t="shared" si="12"/>
        <v>setembre</v>
      </c>
      <c r="J800">
        <v>194006383</v>
      </c>
      <c r="K800" s="1">
        <v>44856</v>
      </c>
      <c r="L800">
        <v>37</v>
      </c>
      <c r="M800">
        <v>9655</v>
      </c>
      <c r="N800">
        <v>651.21</v>
      </c>
      <c r="O800">
        <v>524.96</v>
      </c>
      <c r="P800">
        <v>6287432.5499999998</v>
      </c>
      <c r="Q800">
        <v>126.25</v>
      </c>
      <c r="R800">
        <v>6287.4326000000001</v>
      </c>
      <c r="S800">
        <v>5068488.8</v>
      </c>
      <c r="T800">
        <v>5068.4888000000001</v>
      </c>
      <c r="U800">
        <v>1218943.75</v>
      </c>
      <c r="V800">
        <v>0.80613012699436448</v>
      </c>
      <c r="W800">
        <v>1218.9437</v>
      </c>
      <c r="X800">
        <v>2022</v>
      </c>
    </row>
    <row r="801" spans="1:24" x14ac:dyDescent="0.3">
      <c r="A801" s="24" t="s">
        <v>1013</v>
      </c>
      <c r="B801" s="24" t="s">
        <v>12</v>
      </c>
      <c r="C801" s="24" t="s">
        <v>261</v>
      </c>
      <c r="D801" s="24" t="s">
        <v>40</v>
      </c>
      <c r="E801" s="24" t="s">
        <v>19</v>
      </c>
      <c r="F801" s="24" t="s">
        <v>1117</v>
      </c>
      <c r="G801" s="1">
        <v>43951</v>
      </c>
      <c r="H801">
        <v>4</v>
      </c>
      <c r="I801" t="str">
        <f t="shared" si="12"/>
        <v>abril</v>
      </c>
      <c r="J801">
        <v>754117715</v>
      </c>
      <c r="K801" s="1">
        <v>43975</v>
      </c>
      <c r="L801">
        <v>24</v>
      </c>
      <c r="M801">
        <v>9045</v>
      </c>
      <c r="N801">
        <v>81.73</v>
      </c>
      <c r="O801">
        <v>56.67</v>
      </c>
      <c r="P801">
        <v>739247.85</v>
      </c>
      <c r="Q801">
        <v>25.06</v>
      </c>
      <c r="R801">
        <v>739.24789999999996</v>
      </c>
      <c r="S801">
        <v>512580.15</v>
      </c>
      <c r="T801">
        <v>512.58019999999999</v>
      </c>
      <c r="U801">
        <v>226667.7</v>
      </c>
      <c r="V801">
        <v>0.69338064358252771</v>
      </c>
      <c r="W801">
        <v>226.6677</v>
      </c>
      <c r="X801">
        <v>2020</v>
      </c>
    </row>
    <row r="802" spans="1:24" x14ac:dyDescent="0.3">
      <c r="A802" s="24" t="s">
        <v>1014</v>
      </c>
      <c r="B802" s="24" t="s">
        <v>12</v>
      </c>
      <c r="C802" s="24" t="s">
        <v>187</v>
      </c>
      <c r="D802" s="24" t="s">
        <v>26</v>
      </c>
      <c r="E802" s="24" t="s">
        <v>15</v>
      </c>
      <c r="F802" s="24" t="s">
        <v>1117</v>
      </c>
      <c r="G802" s="1">
        <v>44101</v>
      </c>
      <c r="H802">
        <v>9</v>
      </c>
      <c r="I802" t="str">
        <f t="shared" si="12"/>
        <v>setembre</v>
      </c>
      <c r="J802">
        <v>557524669</v>
      </c>
      <c r="K802" s="1">
        <v>44151</v>
      </c>
      <c r="L802">
        <v>50</v>
      </c>
      <c r="M802">
        <v>2794</v>
      </c>
      <c r="N802">
        <v>9.33</v>
      </c>
      <c r="O802">
        <v>6.92</v>
      </c>
      <c r="P802">
        <v>26068.02</v>
      </c>
      <c r="Q802">
        <v>2.41</v>
      </c>
      <c r="R802">
        <v>26.068000000000001</v>
      </c>
      <c r="S802">
        <v>19334.48</v>
      </c>
      <c r="T802">
        <v>19.334499999999998</v>
      </c>
      <c r="U802">
        <v>6733.54</v>
      </c>
      <c r="V802">
        <v>0.74169346195069663</v>
      </c>
      <c r="W802">
        <v>6.7335000000000003</v>
      </c>
      <c r="X802">
        <v>2020</v>
      </c>
    </row>
    <row r="803" spans="1:24" x14ac:dyDescent="0.3">
      <c r="A803" s="24" t="s">
        <v>1015</v>
      </c>
      <c r="B803" s="24" t="s">
        <v>24</v>
      </c>
      <c r="C803" s="24" t="s">
        <v>274</v>
      </c>
      <c r="D803" s="24" t="s">
        <v>14</v>
      </c>
      <c r="E803" s="24" t="s">
        <v>15</v>
      </c>
      <c r="F803" s="24" t="s">
        <v>1119</v>
      </c>
      <c r="G803" s="1">
        <v>44209</v>
      </c>
      <c r="H803">
        <v>1</v>
      </c>
      <c r="I803" t="str">
        <f t="shared" si="12"/>
        <v>gener</v>
      </c>
      <c r="J803">
        <v>259376752</v>
      </c>
      <c r="K803" s="1">
        <v>44237</v>
      </c>
      <c r="L803">
        <v>28</v>
      </c>
      <c r="M803">
        <v>4200</v>
      </c>
      <c r="N803">
        <v>152.58000000000001</v>
      </c>
      <c r="O803">
        <v>97.44</v>
      </c>
      <c r="P803">
        <v>640836</v>
      </c>
      <c r="Q803">
        <v>55.14</v>
      </c>
      <c r="R803">
        <v>640.83600000000001</v>
      </c>
      <c r="S803">
        <v>409248</v>
      </c>
      <c r="T803">
        <v>409.24799999999999</v>
      </c>
      <c r="U803">
        <v>231588</v>
      </c>
      <c r="V803">
        <v>0.63861580810066843</v>
      </c>
      <c r="W803">
        <v>231.58799999999999</v>
      </c>
      <c r="X803">
        <v>2021</v>
      </c>
    </row>
    <row r="804" spans="1:24" x14ac:dyDescent="0.3">
      <c r="A804" s="24" t="s">
        <v>1016</v>
      </c>
      <c r="B804" s="24" t="s">
        <v>44</v>
      </c>
      <c r="C804" s="24" t="s">
        <v>491</v>
      </c>
      <c r="D804" s="24" t="s">
        <v>18</v>
      </c>
      <c r="E804" s="24" t="s">
        <v>19</v>
      </c>
      <c r="F804" s="24" t="s">
        <v>1119</v>
      </c>
      <c r="G804" s="1">
        <v>44135</v>
      </c>
      <c r="H804">
        <v>10</v>
      </c>
      <c r="I804" t="str">
        <f t="shared" si="12"/>
        <v>octubre</v>
      </c>
      <c r="J804">
        <v>672222793</v>
      </c>
      <c r="K804" s="1">
        <v>44182</v>
      </c>
      <c r="L804">
        <v>47</v>
      </c>
      <c r="M804">
        <v>4517</v>
      </c>
      <c r="N804">
        <v>421.89</v>
      </c>
      <c r="O804">
        <v>364.69</v>
      </c>
      <c r="P804">
        <v>1905677.13</v>
      </c>
      <c r="Q804">
        <v>57.2</v>
      </c>
      <c r="R804">
        <v>1905.6771000000001</v>
      </c>
      <c r="S804">
        <v>1647304.73</v>
      </c>
      <c r="T804">
        <v>1647.3046999999999</v>
      </c>
      <c r="U804">
        <v>258372.4</v>
      </c>
      <c r="V804">
        <v>0.86441963544999889</v>
      </c>
      <c r="W804">
        <v>258.37240000000003</v>
      </c>
      <c r="X804">
        <v>2020</v>
      </c>
    </row>
    <row r="805" spans="1:24" x14ac:dyDescent="0.3">
      <c r="A805" s="24" t="s">
        <v>1017</v>
      </c>
      <c r="B805" s="24" t="s">
        <v>12</v>
      </c>
      <c r="C805" s="24" t="s">
        <v>424</v>
      </c>
      <c r="D805" s="24" t="s">
        <v>23</v>
      </c>
      <c r="E805" s="24" t="s">
        <v>19</v>
      </c>
      <c r="F805" s="24" t="s">
        <v>1119</v>
      </c>
      <c r="G805" s="1">
        <v>43885</v>
      </c>
      <c r="H805">
        <v>2</v>
      </c>
      <c r="I805" t="str">
        <f t="shared" si="12"/>
        <v>febrer</v>
      </c>
      <c r="J805">
        <v>428924119</v>
      </c>
      <c r="K805" s="1">
        <v>43896</v>
      </c>
      <c r="L805">
        <v>11</v>
      </c>
      <c r="M805">
        <v>7033</v>
      </c>
      <c r="N805">
        <v>205.7</v>
      </c>
      <c r="O805">
        <v>117.11</v>
      </c>
      <c r="P805">
        <v>1446688.1</v>
      </c>
      <c r="Q805">
        <v>88.59</v>
      </c>
      <c r="R805">
        <v>1446.6881000000001</v>
      </c>
      <c r="S805">
        <v>823634.63</v>
      </c>
      <c r="T805">
        <v>823.63459999999998</v>
      </c>
      <c r="U805">
        <v>623053.47</v>
      </c>
      <c r="V805">
        <v>0.56932425862907154</v>
      </c>
      <c r="W805">
        <v>623.05349999999999</v>
      </c>
      <c r="X805">
        <v>2020</v>
      </c>
    </row>
    <row r="806" spans="1:24" x14ac:dyDescent="0.3">
      <c r="A806" s="24" t="s">
        <v>1018</v>
      </c>
      <c r="B806" s="24" t="s">
        <v>24</v>
      </c>
      <c r="C806" s="24" t="s">
        <v>174</v>
      </c>
      <c r="D806" s="24" t="s">
        <v>80</v>
      </c>
      <c r="E806" s="24" t="s">
        <v>15</v>
      </c>
      <c r="F806" s="24" t="s">
        <v>1117</v>
      </c>
      <c r="G806" s="1">
        <v>44134</v>
      </c>
      <c r="H806">
        <v>10</v>
      </c>
      <c r="I806" t="str">
        <f t="shared" si="12"/>
        <v>octubre</v>
      </c>
      <c r="J806">
        <v>932654559</v>
      </c>
      <c r="K806" s="1">
        <v>44144</v>
      </c>
      <c r="L806">
        <v>10</v>
      </c>
      <c r="M806">
        <v>2065</v>
      </c>
      <c r="N806">
        <v>668.27</v>
      </c>
      <c r="O806">
        <v>502.54</v>
      </c>
      <c r="P806">
        <v>1379977.55</v>
      </c>
      <c r="Q806">
        <v>165.73</v>
      </c>
      <c r="R806">
        <v>1379.9775999999999</v>
      </c>
      <c r="S806">
        <v>1037745.1</v>
      </c>
      <c r="T806">
        <v>1037.7451000000001</v>
      </c>
      <c r="U806">
        <v>342232.45</v>
      </c>
      <c r="V806">
        <v>0.75200143654510909</v>
      </c>
      <c r="W806">
        <v>342.23239999999998</v>
      </c>
      <c r="X806">
        <v>2020</v>
      </c>
    </row>
    <row r="807" spans="1:24" x14ac:dyDescent="0.3">
      <c r="A807" s="24" t="s">
        <v>1019</v>
      </c>
      <c r="B807" s="24" t="s">
        <v>12</v>
      </c>
      <c r="C807" s="24" t="s">
        <v>481</v>
      </c>
      <c r="D807" s="24" t="s">
        <v>33</v>
      </c>
      <c r="E807" s="24" t="s">
        <v>19</v>
      </c>
      <c r="F807" s="24" t="s">
        <v>1118</v>
      </c>
      <c r="G807" s="1">
        <v>44661</v>
      </c>
      <c r="H807">
        <v>4</v>
      </c>
      <c r="I807" t="str">
        <f t="shared" si="12"/>
        <v>abril</v>
      </c>
      <c r="J807">
        <v>506900441</v>
      </c>
      <c r="K807" s="1">
        <v>44661</v>
      </c>
      <c r="L807">
        <v>0</v>
      </c>
      <c r="M807">
        <v>1960</v>
      </c>
      <c r="N807">
        <v>47.45</v>
      </c>
      <c r="O807">
        <v>31.79</v>
      </c>
      <c r="P807">
        <v>93002</v>
      </c>
      <c r="Q807">
        <v>15.66</v>
      </c>
      <c r="R807">
        <v>93.001999999999995</v>
      </c>
      <c r="S807">
        <v>62308.4</v>
      </c>
      <c r="T807">
        <v>62.308399999999999</v>
      </c>
      <c r="U807">
        <v>30693.599999999999</v>
      </c>
      <c r="V807">
        <v>0.66996838777660694</v>
      </c>
      <c r="W807">
        <v>30.6936</v>
      </c>
      <c r="X807">
        <v>2022</v>
      </c>
    </row>
    <row r="808" spans="1:24" x14ac:dyDescent="0.3">
      <c r="A808" s="24" t="s">
        <v>1020</v>
      </c>
      <c r="B808" s="24" t="s">
        <v>24</v>
      </c>
      <c r="C808" s="24" t="s">
        <v>267</v>
      </c>
      <c r="D808" s="24" t="s">
        <v>70</v>
      </c>
      <c r="E808" s="24" t="s">
        <v>19</v>
      </c>
      <c r="F808" s="24" t="s">
        <v>1120</v>
      </c>
      <c r="G808" s="1">
        <v>44869</v>
      </c>
      <c r="H808">
        <v>11</v>
      </c>
      <c r="I808" t="str">
        <f t="shared" si="12"/>
        <v>novembre</v>
      </c>
      <c r="J808">
        <v>245460593</v>
      </c>
      <c r="K808" s="1">
        <v>44892</v>
      </c>
      <c r="L808">
        <v>23</v>
      </c>
      <c r="M808">
        <v>6099</v>
      </c>
      <c r="N808">
        <v>109.28</v>
      </c>
      <c r="O808">
        <v>35.840000000000003</v>
      </c>
      <c r="P808">
        <v>666498.72</v>
      </c>
      <c r="Q808">
        <v>73.44</v>
      </c>
      <c r="R808">
        <v>666.49869999999999</v>
      </c>
      <c r="S808">
        <v>218588.16</v>
      </c>
      <c r="T808">
        <v>218.5882</v>
      </c>
      <c r="U808">
        <v>447910.56</v>
      </c>
      <c r="V808">
        <v>0.32796486090776</v>
      </c>
      <c r="W808">
        <v>447.91059999999999</v>
      </c>
      <c r="X808">
        <v>2022</v>
      </c>
    </row>
    <row r="809" spans="1:24" x14ac:dyDescent="0.3">
      <c r="A809" s="24" t="s">
        <v>1021</v>
      </c>
      <c r="B809" s="24" t="s">
        <v>24</v>
      </c>
      <c r="C809" s="24" t="s">
        <v>113</v>
      </c>
      <c r="D809" s="24" t="s">
        <v>14</v>
      </c>
      <c r="E809" s="24" t="s">
        <v>19</v>
      </c>
      <c r="F809" s="24" t="s">
        <v>1120</v>
      </c>
      <c r="G809" s="1">
        <v>44308</v>
      </c>
      <c r="H809">
        <v>4</v>
      </c>
      <c r="I809" t="str">
        <f t="shared" si="12"/>
        <v>abril</v>
      </c>
      <c r="J809">
        <v>862446343</v>
      </c>
      <c r="K809" s="1">
        <v>44342</v>
      </c>
      <c r="L809">
        <v>34</v>
      </c>
      <c r="M809">
        <v>5893</v>
      </c>
      <c r="N809">
        <v>152.58000000000001</v>
      </c>
      <c r="O809">
        <v>97.44</v>
      </c>
      <c r="P809">
        <v>899153.94</v>
      </c>
      <c r="Q809">
        <v>55.14</v>
      </c>
      <c r="R809">
        <v>899.15390000000002</v>
      </c>
      <c r="S809">
        <v>574213.92000000004</v>
      </c>
      <c r="T809">
        <v>574.21389999999997</v>
      </c>
      <c r="U809">
        <v>324940.02</v>
      </c>
      <c r="V809">
        <v>0.63861580810066854</v>
      </c>
      <c r="W809">
        <v>324.94</v>
      </c>
      <c r="X809">
        <v>2021</v>
      </c>
    </row>
    <row r="810" spans="1:24" x14ac:dyDescent="0.3">
      <c r="A810" s="24" t="s">
        <v>1022</v>
      </c>
      <c r="B810" s="24" t="s">
        <v>12</v>
      </c>
      <c r="C810" s="24" t="s">
        <v>169</v>
      </c>
      <c r="D810" s="24" t="s">
        <v>80</v>
      </c>
      <c r="E810" s="24" t="s">
        <v>15</v>
      </c>
      <c r="F810" s="24" t="s">
        <v>1117</v>
      </c>
      <c r="G810" s="1">
        <v>44240</v>
      </c>
      <c r="H810">
        <v>2</v>
      </c>
      <c r="I810" t="str">
        <f t="shared" si="12"/>
        <v>febrer</v>
      </c>
      <c r="J810">
        <v>442281520</v>
      </c>
      <c r="K810" s="1">
        <v>44269</v>
      </c>
      <c r="L810">
        <v>29</v>
      </c>
      <c r="M810">
        <v>9785</v>
      </c>
      <c r="N810">
        <v>668.27</v>
      </c>
      <c r="O810">
        <v>502.54</v>
      </c>
      <c r="P810">
        <v>6539021.9500000002</v>
      </c>
      <c r="Q810">
        <v>165.73</v>
      </c>
      <c r="R810">
        <v>6539.0219999999999</v>
      </c>
      <c r="S810">
        <v>4917353.9000000004</v>
      </c>
      <c r="T810">
        <v>4917.3539000000001</v>
      </c>
      <c r="U810">
        <v>1621668.05</v>
      </c>
      <c r="V810">
        <v>0.75200143654510898</v>
      </c>
      <c r="W810">
        <v>1621.6679999999999</v>
      </c>
      <c r="X810">
        <v>2021</v>
      </c>
    </row>
    <row r="811" spans="1:24" x14ac:dyDescent="0.3">
      <c r="A811" s="24" t="s">
        <v>1023</v>
      </c>
      <c r="B811" s="24" t="s">
        <v>12</v>
      </c>
      <c r="C811" s="24" t="s">
        <v>251</v>
      </c>
      <c r="D811" s="24" t="s">
        <v>33</v>
      </c>
      <c r="E811" s="24" t="s">
        <v>15</v>
      </c>
      <c r="F811" s="24" t="s">
        <v>1118</v>
      </c>
      <c r="G811" s="1">
        <v>43987</v>
      </c>
      <c r="H811">
        <v>6</v>
      </c>
      <c r="I811" t="str">
        <f t="shared" si="12"/>
        <v>juny</v>
      </c>
      <c r="J811">
        <v>289702451</v>
      </c>
      <c r="K811" s="1">
        <v>44000</v>
      </c>
      <c r="L811">
        <v>13</v>
      </c>
      <c r="M811">
        <v>8248</v>
      </c>
      <c r="N811">
        <v>47.45</v>
      </c>
      <c r="O811">
        <v>31.79</v>
      </c>
      <c r="P811">
        <v>391367.6</v>
      </c>
      <c r="Q811">
        <v>15.66</v>
      </c>
      <c r="R811">
        <v>391.36759999999998</v>
      </c>
      <c r="S811">
        <v>262203.92</v>
      </c>
      <c r="T811">
        <v>262.20389999999998</v>
      </c>
      <c r="U811">
        <v>129163.68</v>
      </c>
      <c r="V811">
        <v>0.66996838777660683</v>
      </c>
      <c r="W811">
        <v>129.16370000000001</v>
      </c>
      <c r="X811">
        <v>2020</v>
      </c>
    </row>
    <row r="812" spans="1:24" x14ac:dyDescent="0.3">
      <c r="A812" s="24" t="s">
        <v>1024</v>
      </c>
      <c r="B812" s="24" t="s">
        <v>60</v>
      </c>
      <c r="C812" s="24" t="s">
        <v>867</v>
      </c>
      <c r="D812" s="24" t="s">
        <v>23</v>
      </c>
      <c r="E812" s="24" t="s">
        <v>15</v>
      </c>
      <c r="F812" s="24" t="s">
        <v>1118</v>
      </c>
      <c r="G812" s="1">
        <v>44078</v>
      </c>
      <c r="H812">
        <v>9</v>
      </c>
      <c r="I812" t="str">
        <f t="shared" si="12"/>
        <v>setembre</v>
      </c>
      <c r="J812">
        <v>507809388</v>
      </c>
      <c r="K812" s="1">
        <v>44079</v>
      </c>
      <c r="L812">
        <v>1</v>
      </c>
      <c r="M812">
        <v>937</v>
      </c>
      <c r="N812">
        <v>205.7</v>
      </c>
      <c r="O812">
        <v>117.11</v>
      </c>
      <c r="P812">
        <v>192740.9</v>
      </c>
      <c r="Q812">
        <v>88.59</v>
      </c>
      <c r="R812">
        <v>192.74090000000001</v>
      </c>
      <c r="S812">
        <v>109732.07</v>
      </c>
      <c r="T812">
        <v>109.7321</v>
      </c>
      <c r="U812">
        <v>83008.83</v>
      </c>
      <c r="V812">
        <v>0.56932425862907143</v>
      </c>
      <c r="W812">
        <v>83.008799999999994</v>
      </c>
      <c r="X812">
        <v>2020</v>
      </c>
    </row>
    <row r="813" spans="1:24" x14ac:dyDescent="0.3">
      <c r="A813" s="24" t="s">
        <v>1025</v>
      </c>
      <c r="B813" s="24" t="s">
        <v>24</v>
      </c>
      <c r="C813" s="24" t="s">
        <v>240</v>
      </c>
      <c r="D813" s="24" t="s">
        <v>30</v>
      </c>
      <c r="E813" s="24" t="s">
        <v>19</v>
      </c>
      <c r="F813" s="24" t="s">
        <v>1119</v>
      </c>
      <c r="G813" s="1">
        <v>44178</v>
      </c>
      <c r="H813">
        <v>12</v>
      </c>
      <c r="I813" t="str">
        <f t="shared" si="12"/>
        <v>desembre</v>
      </c>
      <c r="J813">
        <v>760907781</v>
      </c>
      <c r="K813" s="1">
        <v>44202</v>
      </c>
      <c r="L813">
        <v>24</v>
      </c>
      <c r="M813">
        <v>8376</v>
      </c>
      <c r="N813">
        <v>255.28</v>
      </c>
      <c r="O813">
        <v>159.41999999999999</v>
      </c>
      <c r="P813">
        <v>2138225.2799999998</v>
      </c>
      <c r="Q813">
        <v>95.86</v>
      </c>
      <c r="R813">
        <v>2138.2253000000001</v>
      </c>
      <c r="S813">
        <v>1335301.92</v>
      </c>
      <c r="T813">
        <v>1335.3018999999999</v>
      </c>
      <c r="U813">
        <v>802923.36</v>
      </c>
      <c r="V813">
        <v>0.62449075524913822</v>
      </c>
      <c r="W813">
        <v>802.92340000000002</v>
      </c>
      <c r="X813">
        <v>2020</v>
      </c>
    </row>
    <row r="814" spans="1:24" x14ac:dyDescent="0.3">
      <c r="A814" s="24" t="s">
        <v>1026</v>
      </c>
      <c r="B814" s="24" t="s">
        <v>24</v>
      </c>
      <c r="C814" s="24" t="s">
        <v>285</v>
      </c>
      <c r="D814" s="24" t="s">
        <v>23</v>
      </c>
      <c r="E814" s="24" t="s">
        <v>15</v>
      </c>
      <c r="F814" s="24" t="s">
        <v>1119</v>
      </c>
      <c r="G814" s="1">
        <v>44225</v>
      </c>
      <c r="H814">
        <v>1</v>
      </c>
      <c r="I814" t="str">
        <f t="shared" si="12"/>
        <v>gener</v>
      </c>
      <c r="J814">
        <v>128239905</v>
      </c>
      <c r="K814" s="1">
        <v>44265</v>
      </c>
      <c r="L814">
        <v>40</v>
      </c>
      <c r="M814">
        <v>7893</v>
      </c>
      <c r="N814">
        <v>205.7</v>
      </c>
      <c r="O814">
        <v>117.11</v>
      </c>
      <c r="P814">
        <v>1623590.1</v>
      </c>
      <c r="Q814">
        <v>88.59</v>
      </c>
      <c r="R814">
        <v>1623.5900999999999</v>
      </c>
      <c r="S814">
        <v>924349.23</v>
      </c>
      <c r="T814">
        <v>924.3492</v>
      </c>
      <c r="U814">
        <v>699240.87</v>
      </c>
      <c r="V814">
        <v>0.56932425862907154</v>
      </c>
      <c r="W814">
        <v>699.24090000000001</v>
      </c>
      <c r="X814">
        <v>2021</v>
      </c>
    </row>
    <row r="815" spans="1:24" x14ac:dyDescent="0.3">
      <c r="A815" s="24" t="s">
        <v>1027</v>
      </c>
      <c r="B815" s="24" t="s">
        <v>28</v>
      </c>
      <c r="C815" s="24" t="s">
        <v>214</v>
      </c>
      <c r="D815" s="24" t="s">
        <v>30</v>
      </c>
      <c r="E815" s="24" t="s">
        <v>19</v>
      </c>
      <c r="F815" s="24" t="s">
        <v>1117</v>
      </c>
      <c r="G815" s="1">
        <v>44143</v>
      </c>
      <c r="H815">
        <v>11</v>
      </c>
      <c r="I815" t="str">
        <f t="shared" si="12"/>
        <v>novembre</v>
      </c>
      <c r="J815">
        <v>518138253</v>
      </c>
      <c r="K815" s="1">
        <v>44163</v>
      </c>
      <c r="L815">
        <v>20</v>
      </c>
      <c r="M815">
        <v>7478</v>
      </c>
      <c r="N815">
        <v>255.28</v>
      </c>
      <c r="O815">
        <v>159.41999999999999</v>
      </c>
      <c r="P815">
        <v>1908983.84</v>
      </c>
      <c r="Q815">
        <v>95.86</v>
      </c>
      <c r="R815">
        <v>1908.9838</v>
      </c>
      <c r="S815">
        <v>1192142.76</v>
      </c>
      <c r="T815">
        <v>1192.1428000000001</v>
      </c>
      <c r="U815">
        <v>716841.08</v>
      </c>
      <c r="V815">
        <v>0.62449075524913811</v>
      </c>
      <c r="W815">
        <v>716.84109999999998</v>
      </c>
      <c r="X815">
        <v>2020</v>
      </c>
    </row>
    <row r="816" spans="1:24" x14ac:dyDescent="0.3">
      <c r="A816" s="24" t="s">
        <v>1028</v>
      </c>
      <c r="B816" s="24" t="s">
        <v>21</v>
      </c>
      <c r="C816" s="24" t="s">
        <v>357</v>
      </c>
      <c r="D816" s="24" t="s">
        <v>14</v>
      </c>
      <c r="E816" s="24" t="s">
        <v>19</v>
      </c>
      <c r="F816" s="24" t="s">
        <v>1118</v>
      </c>
      <c r="G816" s="1">
        <v>44281</v>
      </c>
      <c r="H816">
        <v>3</v>
      </c>
      <c r="I816" t="str">
        <f t="shared" si="12"/>
        <v>març</v>
      </c>
      <c r="J816">
        <v>577526652</v>
      </c>
      <c r="K816" s="1">
        <v>44296</v>
      </c>
      <c r="L816">
        <v>15</v>
      </c>
      <c r="M816">
        <v>1825</v>
      </c>
      <c r="N816">
        <v>152.58000000000001</v>
      </c>
      <c r="O816">
        <v>97.44</v>
      </c>
      <c r="P816">
        <v>278458.5</v>
      </c>
      <c r="Q816">
        <v>55.14</v>
      </c>
      <c r="R816">
        <v>278.45850000000002</v>
      </c>
      <c r="S816">
        <v>177828</v>
      </c>
      <c r="T816">
        <v>177.828</v>
      </c>
      <c r="U816">
        <v>100630.5</v>
      </c>
      <c r="V816">
        <v>0.63861580810066843</v>
      </c>
      <c r="W816">
        <v>100.6305</v>
      </c>
      <c r="X816">
        <v>2021</v>
      </c>
    </row>
    <row r="817" spans="1:24" x14ac:dyDescent="0.3">
      <c r="A817" s="24" t="s">
        <v>1029</v>
      </c>
      <c r="B817" s="24" t="s">
        <v>28</v>
      </c>
      <c r="C817" s="24" t="s">
        <v>474</v>
      </c>
      <c r="D817" s="24" t="s">
        <v>42</v>
      </c>
      <c r="E817" s="24" t="s">
        <v>15</v>
      </c>
      <c r="F817" s="24" t="s">
        <v>1119</v>
      </c>
      <c r="G817" s="1">
        <v>44092</v>
      </c>
      <c r="H817">
        <v>9</v>
      </c>
      <c r="I817" t="str">
        <f t="shared" si="12"/>
        <v>setembre</v>
      </c>
      <c r="J817">
        <v>373641431</v>
      </c>
      <c r="K817" s="1">
        <v>44132</v>
      </c>
      <c r="L817">
        <v>40</v>
      </c>
      <c r="M817">
        <v>7657</v>
      </c>
      <c r="N817">
        <v>651.21</v>
      </c>
      <c r="O817">
        <v>524.96</v>
      </c>
      <c r="P817">
        <v>4986314.97</v>
      </c>
      <c r="Q817">
        <v>126.25</v>
      </c>
      <c r="R817">
        <v>4986.3149999999996</v>
      </c>
      <c r="S817">
        <v>4019618.72</v>
      </c>
      <c r="T817">
        <v>4019.6187</v>
      </c>
      <c r="U817">
        <v>966696.25</v>
      </c>
      <c r="V817">
        <v>0.80613012699436437</v>
      </c>
      <c r="W817">
        <v>966.69629999999995</v>
      </c>
      <c r="X817">
        <v>2020</v>
      </c>
    </row>
    <row r="818" spans="1:24" x14ac:dyDescent="0.3">
      <c r="A818" s="24" t="s">
        <v>1030</v>
      </c>
      <c r="B818" s="24" t="s">
        <v>24</v>
      </c>
      <c r="C818" s="24" t="s">
        <v>585</v>
      </c>
      <c r="D818" s="24" t="s">
        <v>18</v>
      </c>
      <c r="E818" s="24" t="s">
        <v>15</v>
      </c>
      <c r="F818" s="24" t="s">
        <v>1119</v>
      </c>
      <c r="G818" s="1">
        <v>44739</v>
      </c>
      <c r="H818">
        <v>6</v>
      </c>
      <c r="I818" t="str">
        <f t="shared" si="12"/>
        <v>juny</v>
      </c>
      <c r="J818">
        <v>944031417</v>
      </c>
      <c r="K818" s="1">
        <v>44785</v>
      </c>
      <c r="L818">
        <v>46</v>
      </c>
      <c r="M818">
        <v>8730</v>
      </c>
      <c r="N818">
        <v>421.89</v>
      </c>
      <c r="O818">
        <v>364.69</v>
      </c>
      <c r="P818">
        <v>3683099.7</v>
      </c>
      <c r="Q818">
        <v>57.2</v>
      </c>
      <c r="R818">
        <v>3683.0997000000002</v>
      </c>
      <c r="S818">
        <v>3183743.7</v>
      </c>
      <c r="T818">
        <v>3183.7437</v>
      </c>
      <c r="U818">
        <v>499356</v>
      </c>
      <c r="V818">
        <v>0.86441963544999889</v>
      </c>
      <c r="W818">
        <v>499.35599999999999</v>
      </c>
      <c r="X818">
        <v>2022</v>
      </c>
    </row>
    <row r="819" spans="1:24" x14ac:dyDescent="0.3">
      <c r="A819" s="24" t="s">
        <v>1031</v>
      </c>
      <c r="B819" s="24" t="s">
        <v>60</v>
      </c>
      <c r="C819" s="24" t="s">
        <v>393</v>
      </c>
      <c r="D819" s="24" t="s">
        <v>33</v>
      </c>
      <c r="E819" s="24" t="s">
        <v>19</v>
      </c>
      <c r="F819" s="24" t="s">
        <v>1119</v>
      </c>
      <c r="G819" s="1">
        <v>44404</v>
      </c>
      <c r="H819">
        <v>7</v>
      </c>
      <c r="I819" t="str">
        <f t="shared" si="12"/>
        <v>juliol</v>
      </c>
      <c r="J819">
        <v>246557939</v>
      </c>
      <c r="K819" s="1">
        <v>44453</v>
      </c>
      <c r="L819">
        <v>49</v>
      </c>
      <c r="M819">
        <v>828</v>
      </c>
      <c r="N819">
        <v>47.45</v>
      </c>
      <c r="O819">
        <v>31.79</v>
      </c>
      <c r="P819">
        <v>39288.6</v>
      </c>
      <c r="Q819">
        <v>15.66</v>
      </c>
      <c r="R819">
        <v>39.288600000000002</v>
      </c>
      <c r="S819">
        <v>26322.12</v>
      </c>
      <c r="T819">
        <v>26.322099999999999</v>
      </c>
      <c r="U819">
        <v>12966.48</v>
      </c>
      <c r="V819">
        <v>0.66996838777660683</v>
      </c>
      <c r="W819">
        <v>12.9665</v>
      </c>
      <c r="X819">
        <v>2021</v>
      </c>
    </row>
    <row r="820" spans="1:24" x14ac:dyDescent="0.3">
      <c r="A820" s="24" t="s">
        <v>1032</v>
      </c>
      <c r="B820" s="24" t="s">
        <v>24</v>
      </c>
      <c r="C820" s="24" t="s">
        <v>206</v>
      </c>
      <c r="D820" s="24" t="s">
        <v>42</v>
      </c>
      <c r="E820" s="24" t="s">
        <v>19</v>
      </c>
      <c r="F820" s="24" t="s">
        <v>1119</v>
      </c>
      <c r="G820" s="1">
        <v>44021</v>
      </c>
      <c r="H820">
        <v>7</v>
      </c>
      <c r="I820" t="str">
        <f t="shared" si="12"/>
        <v>juliol</v>
      </c>
      <c r="J820">
        <v>809394824</v>
      </c>
      <c r="K820" s="1">
        <v>44021</v>
      </c>
      <c r="L820">
        <v>0</v>
      </c>
      <c r="M820">
        <v>6770</v>
      </c>
      <c r="N820">
        <v>651.21</v>
      </c>
      <c r="O820">
        <v>524.96</v>
      </c>
      <c r="P820">
        <v>4408691.7</v>
      </c>
      <c r="Q820">
        <v>126.25</v>
      </c>
      <c r="R820">
        <v>4408.6917000000003</v>
      </c>
      <c r="S820">
        <v>3553979.2</v>
      </c>
      <c r="T820">
        <v>3553.9792000000002</v>
      </c>
      <c r="U820">
        <v>854712.5</v>
      </c>
      <c r="V820">
        <v>0.80613012699436437</v>
      </c>
      <c r="W820">
        <v>854.71249999999998</v>
      </c>
      <c r="X820">
        <v>2020</v>
      </c>
    </row>
    <row r="821" spans="1:24" x14ac:dyDescent="0.3">
      <c r="A821" s="24" t="s">
        <v>1033</v>
      </c>
      <c r="B821" s="24" t="s">
        <v>12</v>
      </c>
      <c r="C821" s="24" t="s">
        <v>413</v>
      </c>
      <c r="D821" s="24" t="s">
        <v>50</v>
      </c>
      <c r="E821" s="24" t="s">
        <v>15</v>
      </c>
      <c r="F821" s="24" t="s">
        <v>1118</v>
      </c>
      <c r="G821" s="1">
        <v>44675</v>
      </c>
      <c r="H821">
        <v>4</v>
      </c>
      <c r="I821" t="str">
        <f t="shared" si="12"/>
        <v>abril</v>
      </c>
      <c r="J821">
        <v>281028401</v>
      </c>
      <c r="K821" s="1">
        <v>44695</v>
      </c>
      <c r="L821">
        <v>20</v>
      </c>
      <c r="M821">
        <v>1404</v>
      </c>
      <c r="N821">
        <v>154.06</v>
      </c>
      <c r="O821">
        <v>90.93</v>
      </c>
      <c r="P821">
        <v>216300.24</v>
      </c>
      <c r="Q821">
        <v>63.13</v>
      </c>
      <c r="R821">
        <v>216.30019999999999</v>
      </c>
      <c r="S821">
        <v>127665.72</v>
      </c>
      <c r="T821">
        <v>127.6657</v>
      </c>
      <c r="U821">
        <v>88634.52</v>
      </c>
      <c r="V821">
        <v>0.59022458782292619</v>
      </c>
      <c r="W821">
        <v>88.634500000000003</v>
      </c>
      <c r="X821">
        <v>2022</v>
      </c>
    </row>
    <row r="822" spans="1:24" x14ac:dyDescent="0.3">
      <c r="A822" s="24" t="s">
        <v>1034</v>
      </c>
      <c r="B822" s="24" t="s">
        <v>28</v>
      </c>
      <c r="C822" s="24" t="s">
        <v>572</v>
      </c>
      <c r="D822" s="24" t="s">
        <v>42</v>
      </c>
      <c r="E822" s="24" t="s">
        <v>15</v>
      </c>
      <c r="F822" s="24" t="s">
        <v>1119</v>
      </c>
      <c r="G822" s="1">
        <v>43941</v>
      </c>
      <c r="H822">
        <v>4</v>
      </c>
      <c r="I822" t="str">
        <f t="shared" si="12"/>
        <v>abril</v>
      </c>
      <c r="J822">
        <v>880257499</v>
      </c>
      <c r="K822" s="1">
        <v>43952</v>
      </c>
      <c r="L822">
        <v>11</v>
      </c>
      <c r="M822">
        <v>6610</v>
      </c>
      <c r="N822">
        <v>651.21</v>
      </c>
      <c r="O822">
        <v>524.96</v>
      </c>
      <c r="P822">
        <v>4304498.0999999996</v>
      </c>
      <c r="Q822">
        <v>126.25</v>
      </c>
      <c r="R822">
        <v>4304.4980999999998</v>
      </c>
      <c r="S822">
        <v>3469985.6</v>
      </c>
      <c r="T822">
        <v>3469.9856</v>
      </c>
      <c r="U822">
        <v>834512.5</v>
      </c>
      <c r="V822">
        <v>0.80613012699436415</v>
      </c>
      <c r="W822">
        <v>834.51250000000005</v>
      </c>
      <c r="X822">
        <v>2020</v>
      </c>
    </row>
    <row r="823" spans="1:24" x14ac:dyDescent="0.3">
      <c r="A823" s="24" t="s">
        <v>1035</v>
      </c>
      <c r="B823" s="24" t="s">
        <v>12</v>
      </c>
      <c r="C823" s="24" t="s">
        <v>191</v>
      </c>
      <c r="D823" s="24" t="s">
        <v>18</v>
      </c>
      <c r="E823" s="24" t="s">
        <v>15</v>
      </c>
      <c r="F823" s="24" t="s">
        <v>1118</v>
      </c>
      <c r="G823" s="1">
        <v>44487</v>
      </c>
      <c r="H823">
        <v>10</v>
      </c>
      <c r="I823" t="str">
        <f t="shared" si="12"/>
        <v>octubre</v>
      </c>
      <c r="J823">
        <v>288260066</v>
      </c>
      <c r="K823" s="1">
        <v>44510</v>
      </c>
      <c r="L823">
        <v>23</v>
      </c>
      <c r="M823">
        <v>1414</v>
      </c>
      <c r="N823">
        <v>421.89</v>
      </c>
      <c r="O823">
        <v>364.69</v>
      </c>
      <c r="P823">
        <v>596552.46</v>
      </c>
      <c r="Q823">
        <v>57.2</v>
      </c>
      <c r="R823">
        <v>596.55250000000001</v>
      </c>
      <c r="S823">
        <v>515671.66</v>
      </c>
      <c r="T823">
        <v>515.67169999999999</v>
      </c>
      <c r="U823">
        <v>80880.800000000003</v>
      </c>
      <c r="V823">
        <v>0.86441963544999878</v>
      </c>
      <c r="W823">
        <v>80.880799999999994</v>
      </c>
      <c r="X823">
        <v>2021</v>
      </c>
    </row>
    <row r="824" spans="1:24" x14ac:dyDescent="0.3">
      <c r="A824" s="24" t="s">
        <v>1036</v>
      </c>
      <c r="B824" s="24" t="s">
        <v>12</v>
      </c>
      <c r="C824" s="24" t="s">
        <v>161</v>
      </c>
      <c r="D824" s="24" t="s">
        <v>23</v>
      </c>
      <c r="E824" s="24" t="s">
        <v>19</v>
      </c>
      <c r="F824" s="24" t="s">
        <v>1120</v>
      </c>
      <c r="G824" s="1">
        <v>44785</v>
      </c>
      <c r="H824">
        <v>8</v>
      </c>
      <c r="I824" t="str">
        <f t="shared" si="12"/>
        <v>agost</v>
      </c>
      <c r="J824">
        <v>736193692</v>
      </c>
      <c r="K824" s="1">
        <v>44805</v>
      </c>
      <c r="L824">
        <v>20</v>
      </c>
      <c r="M824">
        <v>4928</v>
      </c>
      <c r="N824">
        <v>205.7</v>
      </c>
      <c r="O824">
        <v>117.11</v>
      </c>
      <c r="P824">
        <v>1013689.6</v>
      </c>
      <c r="Q824">
        <v>88.59</v>
      </c>
      <c r="R824">
        <v>1013.6896</v>
      </c>
      <c r="S824">
        <v>577118.07999999996</v>
      </c>
      <c r="T824">
        <v>577.11810000000003</v>
      </c>
      <c r="U824">
        <v>436571.52</v>
      </c>
      <c r="V824">
        <v>0.56932425862907143</v>
      </c>
      <c r="W824">
        <v>436.57150000000001</v>
      </c>
      <c r="X824">
        <v>2022</v>
      </c>
    </row>
    <row r="825" spans="1:24" x14ac:dyDescent="0.3">
      <c r="A825" s="24" t="s">
        <v>1037</v>
      </c>
      <c r="B825" s="24" t="s">
        <v>12</v>
      </c>
      <c r="C825" s="24" t="s">
        <v>137</v>
      </c>
      <c r="D825" s="24" t="s">
        <v>23</v>
      </c>
      <c r="E825" s="24" t="s">
        <v>15</v>
      </c>
      <c r="F825" s="24" t="s">
        <v>1117</v>
      </c>
      <c r="G825" s="1">
        <v>44864</v>
      </c>
      <c r="H825">
        <v>10</v>
      </c>
      <c r="I825" t="str">
        <f t="shared" si="12"/>
        <v>octubre</v>
      </c>
      <c r="J825">
        <v>190043151</v>
      </c>
      <c r="K825" s="1">
        <v>44908</v>
      </c>
      <c r="L825">
        <v>44</v>
      </c>
      <c r="M825">
        <v>6846</v>
      </c>
      <c r="N825">
        <v>205.7</v>
      </c>
      <c r="O825">
        <v>117.11</v>
      </c>
      <c r="P825">
        <v>1408222.2</v>
      </c>
      <c r="Q825">
        <v>88.59</v>
      </c>
      <c r="R825">
        <v>1408.2221999999999</v>
      </c>
      <c r="S825">
        <v>801735.06</v>
      </c>
      <c r="T825">
        <v>801.73509999999999</v>
      </c>
      <c r="U825">
        <v>606487.14</v>
      </c>
      <c r="V825">
        <v>0.56932425862907143</v>
      </c>
      <c r="W825">
        <v>606.48710000000005</v>
      </c>
      <c r="X825">
        <v>2022</v>
      </c>
    </row>
    <row r="826" spans="1:24" x14ac:dyDescent="0.3">
      <c r="A826" s="24" t="s">
        <v>1038</v>
      </c>
      <c r="B826" s="24" t="s">
        <v>44</v>
      </c>
      <c r="C826" s="24" t="s">
        <v>272</v>
      </c>
      <c r="D826" s="24" t="s">
        <v>18</v>
      </c>
      <c r="E826" s="24" t="s">
        <v>15</v>
      </c>
      <c r="F826" s="24" t="s">
        <v>1120</v>
      </c>
      <c r="G826" s="1">
        <v>44078</v>
      </c>
      <c r="H826">
        <v>9</v>
      </c>
      <c r="I826" t="str">
        <f t="shared" si="12"/>
        <v>setembre</v>
      </c>
      <c r="J826">
        <v>770169770</v>
      </c>
      <c r="K826" s="1">
        <v>44092</v>
      </c>
      <c r="L826">
        <v>14</v>
      </c>
      <c r="M826">
        <v>9205</v>
      </c>
      <c r="N826">
        <v>421.89</v>
      </c>
      <c r="O826">
        <v>364.69</v>
      </c>
      <c r="P826">
        <v>3883497.45</v>
      </c>
      <c r="Q826">
        <v>57.2</v>
      </c>
      <c r="R826">
        <v>3883.4974000000002</v>
      </c>
      <c r="S826">
        <v>3356971.45</v>
      </c>
      <c r="T826">
        <v>3356.9715000000001</v>
      </c>
      <c r="U826">
        <v>526526</v>
      </c>
      <c r="V826">
        <v>0.86441963544999889</v>
      </c>
      <c r="W826">
        <v>526.52599999999995</v>
      </c>
      <c r="X826">
        <v>2020</v>
      </c>
    </row>
    <row r="827" spans="1:24" x14ac:dyDescent="0.3">
      <c r="A827" s="24" t="s">
        <v>1039</v>
      </c>
      <c r="B827" s="24" t="s">
        <v>12</v>
      </c>
      <c r="C827" s="24" t="s">
        <v>165</v>
      </c>
      <c r="D827" s="24" t="s">
        <v>14</v>
      </c>
      <c r="E827" s="24" t="s">
        <v>19</v>
      </c>
      <c r="F827" s="24" t="s">
        <v>1117</v>
      </c>
      <c r="G827" s="1">
        <v>44324</v>
      </c>
      <c r="H827">
        <v>5</v>
      </c>
      <c r="I827" t="str">
        <f t="shared" si="12"/>
        <v>maig</v>
      </c>
      <c r="J827">
        <v>192262303</v>
      </c>
      <c r="K827" s="1">
        <v>44324</v>
      </c>
      <c r="L827">
        <v>0</v>
      </c>
      <c r="M827">
        <v>3543</v>
      </c>
      <c r="N827">
        <v>152.58000000000001</v>
      </c>
      <c r="O827">
        <v>97.44</v>
      </c>
      <c r="P827">
        <v>540590.93999999994</v>
      </c>
      <c r="Q827">
        <v>55.14</v>
      </c>
      <c r="R827">
        <v>540.59090000000003</v>
      </c>
      <c r="S827">
        <v>345229.92</v>
      </c>
      <c r="T827">
        <v>345.22989999999999</v>
      </c>
      <c r="U827">
        <v>195361.02</v>
      </c>
      <c r="V827">
        <v>0.63861580810066843</v>
      </c>
      <c r="W827">
        <v>195.36099999999999</v>
      </c>
      <c r="X827">
        <v>2021</v>
      </c>
    </row>
    <row r="828" spans="1:24" x14ac:dyDescent="0.3">
      <c r="A828" s="24" t="s">
        <v>1040</v>
      </c>
      <c r="B828" s="24" t="s">
        <v>24</v>
      </c>
      <c r="C828" s="24" t="s">
        <v>304</v>
      </c>
      <c r="D828" s="24" t="s">
        <v>40</v>
      </c>
      <c r="E828" s="24" t="s">
        <v>15</v>
      </c>
      <c r="F828" s="24" t="s">
        <v>1120</v>
      </c>
      <c r="G828" s="1">
        <v>44278</v>
      </c>
      <c r="H828">
        <v>3</v>
      </c>
      <c r="I828" t="str">
        <f t="shared" si="12"/>
        <v>març</v>
      </c>
      <c r="J828">
        <v>926513373</v>
      </c>
      <c r="K828" s="1">
        <v>44278</v>
      </c>
      <c r="L828">
        <v>0</v>
      </c>
      <c r="M828">
        <v>4751</v>
      </c>
      <c r="N828">
        <v>81.73</v>
      </c>
      <c r="O828">
        <v>56.67</v>
      </c>
      <c r="P828">
        <v>388299.23</v>
      </c>
      <c r="Q828">
        <v>25.06</v>
      </c>
      <c r="R828">
        <v>388.29919999999998</v>
      </c>
      <c r="S828">
        <v>269239.17</v>
      </c>
      <c r="T828">
        <v>269.23919999999998</v>
      </c>
      <c r="U828">
        <v>119060.06</v>
      </c>
      <c r="V828">
        <v>0.69338064358252782</v>
      </c>
      <c r="W828">
        <v>119.06010000000001</v>
      </c>
      <c r="X828">
        <v>2021</v>
      </c>
    </row>
    <row r="829" spans="1:24" x14ac:dyDescent="0.3">
      <c r="A829" s="24" t="s">
        <v>1041</v>
      </c>
      <c r="B829" s="24" t="s">
        <v>44</v>
      </c>
      <c r="C829" s="24" t="s">
        <v>45</v>
      </c>
      <c r="D829" s="24" t="s">
        <v>18</v>
      </c>
      <c r="E829" s="24" t="s">
        <v>19</v>
      </c>
      <c r="F829" s="24" t="s">
        <v>1120</v>
      </c>
      <c r="G829" s="1">
        <v>44339</v>
      </c>
      <c r="H829">
        <v>5</v>
      </c>
      <c r="I829" t="str">
        <f t="shared" si="12"/>
        <v>maig</v>
      </c>
      <c r="J829">
        <v>271611917</v>
      </c>
      <c r="K829" s="1">
        <v>44356</v>
      </c>
      <c r="L829">
        <v>17</v>
      </c>
      <c r="M829">
        <v>4857</v>
      </c>
      <c r="N829">
        <v>421.89</v>
      </c>
      <c r="O829">
        <v>364.69</v>
      </c>
      <c r="P829">
        <v>2049119.73</v>
      </c>
      <c r="Q829">
        <v>57.2</v>
      </c>
      <c r="R829">
        <v>2049.1197000000002</v>
      </c>
      <c r="S829">
        <v>1771299.33</v>
      </c>
      <c r="T829">
        <v>1771.2992999999999</v>
      </c>
      <c r="U829">
        <v>277820.40000000002</v>
      </c>
      <c r="V829">
        <v>0.86441963544999889</v>
      </c>
      <c r="W829">
        <v>277.82040000000001</v>
      </c>
      <c r="X829">
        <v>2021</v>
      </c>
    </row>
    <row r="830" spans="1:24" x14ac:dyDescent="0.3">
      <c r="A830" s="24" t="s">
        <v>1042</v>
      </c>
      <c r="B830" s="24" t="s">
        <v>12</v>
      </c>
      <c r="C830" s="24" t="s">
        <v>767</v>
      </c>
      <c r="D830" s="24" t="s">
        <v>70</v>
      </c>
      <c r="E830" s="24" t="s">
        <v>15</v>
      </c>
      <c r="F830" s="24" t="s">
        <v>1120</v>
      </c>
      <c r="G830" s="1">
        <v>44239</v>
      </c>
      <c r="H830">
        <v>2</v>
      </c>
      <c r="I830" t="str">
        <f t="shared" si="12"/>
        <v>febrer</v>
      </c>
      <c r="J830">
        <v>702359235</v>
      </c>
      <c r="K830" s="1">
        <v>44256</v>
      </c>
      <c r="L830">
        <v>17</v>
      </c>
      <c r="M830">
        <v>2560</v>
      </c>
      <c r="N830">
        <v>109.28</v>
      </c>
      <c r="O830">
        <v>35.840000000000003</v>
      </c>
      <c r="P830">
        <v>279756.79999999999</v>
      </c>
      <c r="Q830">
        <v>73.44</v>
      </c>
      <c r="R830">
        <v>279.7568</v>
      </c>
      <c r="S830">
        <v>91750.399999999994</v>
      </c>
      <c r="T830">
        <v>91.750399999999999</v>
      </c>
      <c r="U830">
        <v>188006.39999999999</v>
      </c>
      <c r="V830">
        <v>0.32796486090775995</v>
      </c>
      <c r="W830">
        <v>188.00640000000001</v>
      </c>
      <c r="X830">
        <v>2021</v>
      </c>
    </row>
    <row r="831" spans="1:24" x14ac:dyDescent="0.3">
      <c r="A831" s="24" t="s">
        <v>1043</v>
      </c>
      <c r="B831" s="24" t="s">
        <v>12</v>
      </c>
      <c r="C831" s="24" t="s">
        <v>323</v>
      </c>
      <c r="D831" s="24" t="s">
        <v>50</v>
      </c>
      <c r="E831" s="24" t="s">
        <v>19</v>
      </c>
      <c r="F831" s="24" t="s">
        <v>1120</v>
      </c>
      <c r="G831" s="1">
        <v>44174</v>
      </c>
      <c r="H831">
        <v>12</v>
      </c>
      <c r="I831" t="str">
        <f t="shared" si="12"/>
        <v>desembre</v>
      </c>
      <c r="J831">
        <v>642793166</v>
      </c>
      <c r="K831" s="1">
        <v>44215</v>
      </c>
      <c r="L831">
        <v>41</v>
      </c>
      <c r="M831">
        <v>5637</v>
      </c>
      <c r="N831">
        <v>154.06</v>
      </c>
      <c r="O831">
        <v>90.93</v>
      </c>
      <c r="P831">
        <v>868436.22</v>
      </c>
      <c r="Q831">
        <v>63.13</v>
      </c>
      <c r="R831">
        <v>868.43619999999999</v>
      </c>
      <c r="S831">
        <v>512572.41</v>
      </c>
      <c r="T831">
        <v>512.57240000000002</v>
      </c>
      <c r="U831">
        <v>355863.81</v>
      </c>
      <c r="V831">
        <v>0.59022458782292619</v>
      </c>
      <c r="W831">
        <v>355.86380000000003</v>
      </c>
      <c r="X831">
        <v>2020</v>
      </c>
    </row>
    <row r="832" spans="1:24" x14ac:dyDescent="0.3">
      <c r="A832" s="24" t="s">
        <v>1044</v>
      </c>
      <c r="B832" s="24" t="s">
        <v>24</v>
      </c>
      <c r="C832" s="24" t="s">
        <v>274</v>
      </c>
      <c r="D832" s="24" t="s">
        <v>42</v>
      </c>
      <c r="E832" s="24" t="s">
        <v>19</v>
      </c>
      <c r="F832" s="24" t="s">
        <v>1119</v>
      </c>
      <c r="G832" s="1">
        <v>44405</v>
      </c>
      <c r="H832">
        <v>7</v>
      </c>
      <c r="I832" t="str">
        <f t="shared" si="12"/>
        <v>juliol</v>
      </c>
      <c r="J832">
        <v>503644883</v>
      </c>
      <c r="K832" s="1">
        <v>44417</v>
      </c>
      <c r="L832">
        <v>12</v>
      </c>
      <c r="M832">
        <v>8568</v>
      </c>
      <c r="N832">
        <v>651.21</v>
      </c>
      <c r="O832">
        <v>524.96</v>
      </c>
      <c r="P832">
        <v>5579567.2800000003</v>
      </c>
      <c r="Q832">
        <v>126.25</v>
      </c>
      <c r="R832">
        <v>5579.5672999999997</v>
      </c>
      <c r="S832">
        <v>4497857.28</v>
      </c>
      <c r="T832">
        <v>4497.8572999999997</v>
      </c>
      <c r="U832">
        <v>1081710</v>
      </c>
      <c r="V832">
        <v>0.80613012699436437</v>
      </c>
      <c r="W832">
        <v>1081.71</v>
      </c>
      <c r="X832">
        <v>2021</v>
      </c>
    </row>
    <row r="833" spans="1:24" x14ac:dyDescent="0.3">
      <c r="A833" s="24" t="s">
        <v>1045</v>
      </c>
      <c r="B833" s="24" t="s">
        <v>24</v>
      </c>
      <c r="C833" s="24" t="s">
        <v>337</v>
      </c>
      <c r="D833" s="24" t="s">
        <v>40</v>
      </c>
      <c r="E833" s="24" t="s">
        <v>19</v>
      </c>
      <c r="F833" s="24" t="s">
        <v>1118</v>
      </c>
      <c r="G833" s="1">
        <v>44043</v>
      </c>
      <c r="H833">
        <v>7</v>
      </c>
      <c r="I833" t="str">
        <f t="shared" si="12"/>
        <v>juliol</v>
      </c>
      <c r="J833">
        <v>338088214</v>
      </c>
      <c r="K833" s="1">
        <v>44092</v>
      </c>
      <c r="L833">
        <v>49</v>
      </c>
      <c r="M833">
        <v>6670</v>
      </c>
      <c r="N833">
        <v>81.73</v>
      </c>
      <c r="O833">
        <v>56.67</v>
      </c>
      <c r="P833">
        <v>545139.1</v>
      </c>
      <c r="Q833">
        <v>25.06</v>
      </c>
      <c r="R833">
        <v>545.13909999999998</v>
      </c>
      <c r="S833">
        <v>377988.9</v>
      </c>
      <c r="T833">
        <v>377.9889</v>
      </c>
      <c r="U833">
        <v>167150.20000000001</v>
      </c>
      <c r="V833">
        <v>0.69338064358252782</v>
      </c>
      <c r="W833">
        <v>167.15020000000001</v>
      </c>
      <c r="X833">
        <v>2020</v>
      </c>
    </row>
    <row r="834" spans="1:24" x14ac:dyDescent="0.3">
      <c r="A834" s="24" t="s">
        <v>1046</v>
      </c>
      <c r="B834" s="24" t="s">
        <v>24</v>
      </c>
      <c r="C834" s="24" t="s">
        <v>125</v>
      </c>
      <c r="D834" s="24" t="s">
        <v>23</v>
      </c>
      <c r="E834" s="24" t="s">
        <v>15</v>
      </c>
      <c r="F834" s="24" t="s">
        <v>1120</v>
      </c>
      <c r="G834" s="1">
        <v>44432</v>
      </c>
      <c r="H834">
        <v>8</v>
      </c>
      <c r="I834" t="str">
        <f t="shared" ref="I834:I897" si="13">TEXT(DATE(2020, H834, 1), "mmmm")</f>
        <v>agost</v>
      </c>
      <c r="J834">
        <v>719609487</v>
      </c>
      <c r="K834" s="1">
        <v>44460</v>
      </c>
      <c r="L834">
        <v>28</v>
      </c>
      <c r="M834">
        <v>7293</v>
      </c>
      <c r="N834">
        <v>205.7</v>
      </c>
      <c r="O834">
        <v>117.11</v>
      </c>
      <c r="P834">
        <v>1500170.1</v>
      </c>
      <c r="Q834">
        <v>88.59</v>
      </c>
      <c r="R834">
        <v>1500.1701</v>
      </c>
      <c r="S834">
        <v>854083.23</v>
      </c>
      <c r="T834">
        <v>854.08320000000003</v>
      </c>
      <c r="U834">
        <v>646086.87</v>
      </c>
      <c r="V834">
        <v>0.56932425862907154</v>
      </c>
      <c r="W834">
        <v>646.08690000000001</v>
      </c>
      <c r="X834">
        <v>2021</v>
      </c>
    </row>
    <row r="835" spans="1:24" x14ac:dyDescent="0.3">
      <c r="A835" s="24" t="s">
        <v>1047</v>
      </c>
      <c r="B835" s="24" t="s">
        <v>44</v>
      </c>
      <c r="C835" s="24" t="s">
        <v>379</v>
      </c>
      <c r="D835" s="24" t="s">
        <v>50</v>
      </c>
      <c r="E835" s="24" t="s">
        <v>19</v>
      </c>
      <c r="F835" s="24" t="s">
        <v>1120</v>
      </c>
      <c r="G835" s="1">
        <v>44453</v>
      </c>
      <c r="H835">
        <v>9</v>
      </c>
      <c r="I835" t="str">
        <f t="shared" si="13"/>
        <v>setembre</v>
      </c>
      <c r="J835">
        <v>492007529</v>
      </c>
      <c r="K835" s="1">
        <v>44473</v>
      </c>
      <c r="L835">
        <v>20</v>
      </c>
      <c r="M835">
        <v>4816</v>
      </c>
      <c r="N835">
        <v>154.06</v>
      </c>
      <c r="O835">
        <v>90.93</v>
      </c>
      <c r="P835">
        <v>741952.96</v>
      </c>
      <c r="Q835">
        <v>63.13</v>
      </c>
      <c r="R835">
        <v>741.95299999999997</v>
      </c>
      <c r="S835">
        <v>437918.88</v>
      </c>
      <c r="T835">
        <v>437.91890000000001</v>
      </c>
      <c r="U835">
        <v>304034.08</v>
      </c>
      <c r="V835">
        <v>0.59022458782292619</v>
      </c>
      <c r="W835">
        <v>304.03410000000002</v>
      </c>
      <c r="X835">
        <v>2021</v>
      </c>
    </row>
    <row r="836" spans="1:24" x14ac:dyDescent="0.3">
      <c r="A836" s="24" t="s">
        <v>1048</v>
      </c>
      <c r="B836" s="24" t="s">
        <v>21</v>
      </c>
      <c r="C836" s="24" t="s">
        <v>242</v>
      </c>
      <c r="D836" s="24" t="s">
        <v>50</v>
      </c>
      <c r="E836" s="24" t="s">
        <v>15</v>
      </c>
      <c r="F836" s="24" t="s">
        <v>1117</v>
      </c>
      <c r="G836" s="1">
        <v>44177</v>
      </c>
      <c r="H836">
        <v>12</v>
      </c>
      <c r="I836" t="str">
        <f t="shared" si="13"/>
        <v>desembre</v>
      </c>
      <c r="J836">
        <v>819393670</v>
      </c>
      <c r="K836" s="1">
        <v>44181</v>
      </c>
      <c r="L836">
        <v>4</v>
      </c>
      <c r="M836">
        <v>5651</v>
      </c>
      <c r="N836">
        <v>154.06</v>
      </c>
      <c r="O836">
        <v>90.93</v>
      </c>
      <c r="P836">
        <v>870593.06</v>
      </c>
      <c r="Q836">
        <v>63.13</v>
      </c>
      <c r="R836">
        <v>870.59310000000005</v>
      </c>
      <c r="S836">
        <v>513845.43</v>
      </c>
      <c r="T836">
        <v>513.84540000000004</v>
      </c>
      <c r="U836">
        <v>356747.63</v>
      </c>
      <c r="V836">
        <v>0.59022458782292619</v>
      </c>
      <c r="W836">
        <v>356.74759999999998</v>
      </c>
      <c r="X836">
        <v>2020</v>
      </c>
    </row>
    <row r="837" spans="1:24" x14ac:dyDescent="0.3">
      <c r="A837" s="24" t="s">
        <v>1049</v>
      </c>
      <c r="B837" s="24" t="s">
        <v>24</v>
      </c>
      <c r="C837" s="24" t="s">
        <v>289</v>
      </c>
      <c r="D837" s="24" t="s">
        <v>26</v>
      </c>
      <c r="E837" s="24" t="s">
        <v>15</v>
      </c>
      <c r="F837" s="24" t="s">
        <v>1117</v>
      </c>
      <c r="G837" s="1">
        <v>44347</v>
      </c>
      <c r="H837">
        <v>5</v>
      </c>
      <c r="I837" t="str">
        <f t="shared" si="13"/>
        <v>maig</v>
      </c>
      <c r="J837">
        <v>236191737</v>
      </c>
      <c r="K837" s="1">
        <v>44348</v>
      </c>
      <c r="L837">
        <v>1</v>
      </c>
      <c r="M837">
        <v>3239</v>
      </c>
      <c r="N837">
        <v>9.33</v>
      </c>
      <c r="O837">
        <v>6.92</v>
      </c>
      <c r="P837">
        <v>30219.87</v>
      </c>
      <c r="Q837">
        <v>2.41</v>
      </c>
      <c r="R837">
        <v>30.219899999999999</v>
      </c>
      <c r="S837">
        <v>22413.88</v>
      </c>
      <c r="T837">
        <v>22.413900000000002</v>
      </c>
      <c r="U837">
        <v>7805.99</v>
      </c>
      <c r="V837">
        <v>0.74169346195069674</v>
      </c>
      <c r="W837">
        <v>7.806</v>
      </c>
      <c r="X837">
        <v>2021</v>
      </c>
    </row>
    <row r="838" spans="1:24" x14ac:dyDescent="0.3">
      <c r="A838" s="24" t="s">
        <v>1050</v>
      </c>
      <c r="B838" s="24" t="s">
        <v>12</v>
      </c>
      <c r="C838" s="24" t="s">
        <v>445</v>
      </c>
      <c r="D838" s="24" t="s">
        <v>23</v>
      </c>
      <c r="E838" s="24" t="s">
        <v>19</v>
      </c>
      <c r="F838" s="24" t="s">
        <v>1117</v>
      </c>
      <c r="G838" s="1">
        <v>44804</v>
      </c>
      <c r="H838">
        <v>8</v>
      </c>
      <c r="I838" t="str">
        <f t="shared" si="13"/>
        <v>agost</v>
      </c>
      <c r="J838">
        <v>497138059</v>
      </c>
      <c r="K838" s="1">
        <v>44846</v>
      </c>
      <c r="L838">
        <v>42</v>
      </c>
      <c r="M838">
        <v>3054</v>
      </c>
      <c r="N838">
        <v>205.7</v>
      </c>
      <c r="O838">
        <v>117.11</v>
      </c>
      <c r="P838">
        <v>628207.80000000005</v>
      </c>
      <c r="Q838">
        <v>88.59</v>
      </c>
      <c r="R838">
        <v>628.20780000000002</v>
      </c>
      <c r="S838">
        <v>357653.94</v>
      </c>
      <c r="T838">
        <v>357.65390000000002</v>
      </c>
      <c r="U838">
        <v>270553.86</v>
      </c>
      <c r="V838">
        <v>0.56932425862907154</v>
      </c>
      <c r="W838">
        <v>270.5539</v>
      </c>
      <c r="X838">
        <v>2022</v>
      </c>
    </row>
    <row r="839" spans="1:24" x14ac:dyDescent="0.3">
      <c r="A839" s="24" t="s">
        <v>1051</v>
      </c>
      <c r="B839" s="24" t="s">
        <v>28</v>
      </c>
      <c r="C839" s="24" t="s">
        <v>572</v>
      </c>
      <c r="D839" s="24" t="s">
        <v>33</v>
      </c>
      <c r="E839" s="24" t="s">
        <v>19</v>
      </c>
      <c r="F839" s="24" t="s">
        <v>1119</v>
      </c>
      <c r="G839" s="1">
        <v>43974</v>
      </c>
      <c r="H839">
        <v>5</v>
      </c>
      <c r="I839" t="str">
        <f t="shared" si="13"/>
        <v>maig</v>
      </c>
      <c r="J839">
        <v>727281463</v>
      </c>
      <c r="K839" s="1">
        <v>44023</v>
      </c>
      <c r="L839">
        <v>49</v>
      </c>
      <c r="M839">
        <v>7601</v>
      </c>
      <c r="N839">
        <v>47.45</v>
      </c>
      <c r="O839">
        <v>31.79</v>
      </c>
      <c r="P839">
        <v>360667.45</v>
      </c>
      <c r="Q839">
        <v>15.66</v>
      </c>
      <c r="R839">
        <v>360.66750000000002</v>
      </c>
      <c r="S839">
        <v>241635.79</v>
      </c>
      <c r="T839">
        <v>241.63579999999999</v>
      </c>
      <c r="U839">
        <v>119031.66</v>
      </c>
      <c r="V839">
        <v>0.66996838777660683</v>
      </c>
      <c r="W839">
        <v>119.0317</v>
      </c>
      <c r="X839">
        <v>2020</v>
      </c>
    </row>
    <row r="840" spans="1:24" x14ac:dyDescent="0.3">
      <c r="A840" s="24" t="s">
        <v>1052</v>
      </c>
      <c r="B840" s="24" t="s">
        <v>24</v>
      </c>
      <c r="C840" s="24" t="s">
        <v>197</v>
      </c>
      <c r="D840" s="24" t="s">
        <v>18</v>
      </c>
      <c r="E840" s="24" t="s">
        <v>19</v>
      </c>
      <c r="F840" s="24" t="s">
        <v>1120</v>
      </c>
      <c r="G840" s="1">
        <v>44603</v>
      </c>
      <c r="H840">
        <v>2</v>
      </c>
      <c r="I840" t="str">
        <f t="shared" si="13"/>
        <v>febrer</v>
      </c>
      <c r="J840">
        <v>571983277</v>
      </c>
      <c r="K840" s="1">
        <v>44606</v>
      </c>
      <c r="L840">
        <v>3</v>
      </c>
      <c r="M840">
        <v>1417</v>
      </c>
      <c r="N840">
        <v>421.89</v>
      </c>
      <c r="O840">
        <v>364.69</v>
      </c>
      <c r="P840">
        <v>597818.13</v>
      </c>
      <c r="Q840">
        <v>57.2</v>
      </c>
      <c r="R840">
        <v>597.81809999999996</v>
      </c>
      <c r="S840">
        <v>516765.73</v>
      </c>
      <c r="T840">
        <v>516.76570000000004</v>
      </c>
      <c r="U840">
        <v>81052.399999999994</v>
      </c>
      <c r="V840">
        <v>0.86441963544999878</v>
      </c>
      <c r="W840">
        <v>81.052400000000006</v>
      </c>
      <c r="X840">
        <v>2022</v>
      </c>
    </row>
    <row r="841" spans="1:24" x14ac:dyDescent="0.3">
      <c r="A841" s="24" t="s">
        <v>1053</v>
      </c>
      <c r="B841" s="24" t="s">
        <v>24</v>
      </c>
      <c r="C841" s="24" t="s">
        <v>37</v>
      </c>
      <c r="D841" s="24" t="s">
        <v>30</v>
      </c>
      <c r="E841" s="24" t="s">
        <v>15</v>
      </c>
      <c r="F841" s="24" t="s">
        <v>1120</v>
      </c>
      <c r="G841" s="1">
        <v>44214</v>
      </c>
      <c r="H841">
        <v>1</v>
      </c>
      <c r="I841" t="str">
        <f t="shared" si="13"/>
        <v>gener</v>
      </c>
      <c r="J841">
        <v>288069951</v>
      </c>
      <c r="K841" s="1">
        <v>44230</v>
      </c>
      <c r="L841">
        <v>16</v>
      </c>
      <c r="M841">
        <v>5155</v>
      </c>
      <c r="N841">
        <v>255.28</v>
      </c>
      <c r="O841">
        <v>159.41999999999999</v>
      </c>
      <c r="P841">
        <v>1315968.3999999999</v>
      </c>
      <c r="Q841">
        <v>95.86</v>
      </c>
      <c r="R841">
        <v>1315.9684</v>
      </c>
      <c r="S841">
        <v>821810.1</v>
      </c>
      <c r="T841">
        <v>821.81010000000003</v>
      </c>
      <c r="U841">
        <v>494158.3</v>
      </c>
      <c r="V841">
        <v>0.62449075524913811</v>
      </c>
      <c r="W841">
        <v>494.1583</v>
      </c>
      <c r="X841">
        <v>2021</v>
      </c>
    </row>
    <row r="842" spans="1:24" x14ac:dyDescent="0.3">
      <c r="A842" s="24" t="s">
        <v>1054</v>
      </c>
      <c r="B842" s="24" t="s">
        <v>60</v>
      </c>
      <c r="C842" s="24" t="s">
        <v>159</v>
      </c>
      <c r="D842" s="24" t="s">
        <v>50</v>
      </c>
      <c r="E842" s="24" t="s">
        <v>19</v>
      </c>
      <c r="F842" s="24" t="s">
        <v>1120</v>
      </c>
      <c r="G842" s="1">
        <v>44726</v>
      </c>
      <c r="H842">
        <v>6</v>
      </c>
      <c r="I842" t="str">
        <f t="shared" si="13"/>
        <v>juny</v>
      </c>
      <c r="J842">
        <v>701739966</v>
      </c>
      <c r="K842" s="1">
        <v>44758</v>
      </c>
      <c r="L842">
        <v>32</v>
      </c>
      <c r="M842">
        <v>9305</v>
      </c>
      <c r="N842">
        <v>154.06</v>
      </c>
      <c r="O842">
        <v>90.93</v>
      </c>
      <c r="P842">
        <v>1433528.3</v>
      </c>
      <c r="Q842">
        <v>63.13</v>
      </c>
      <c r="R842">
        <v>1433.5282999999999</v>
      </c>
      <c r="S842">
        <v>846103.65</v>
      </c>
      <c r="T842">
        <v>846.1037</v>
      </c>
      <c r="U842">
        <v>587424.65</v>
      </c>
      <c r="V842">
        <v>0.59022458782292619</v>
      </c>
      <c r="W842">
        <v>587.42470000000003</v>
      </c>
      <c r="X842">
        <v>2022</v>
      </c>
    </row>
    <row r="843" spans="1:24" x14ac:dyDescent="0.3">
      <c r="A843" s="24" t="s">
        <v>1055</v>
      </c>
      <c r="B843" s="24" t="s">
        <v>24</v>
      </c>
      <c r="C843" s="24" t="s">
        <v>479</v>
      </c>
      <c r="D843" s="24" t="s">
        <v>14</v>
      </c>
      <c r="E843" s="24" t="s">
        <v>15</v>
      </c>
      <c r="F843" s="24" t="s">
        <v>1118</v>
      </c>
      <c r="G843" s="1">
        <v>44523</v>
      </c>
      <c r="H843">
        <v>11</v>
      </c>
      <c r="I843" t="str">
        <f t="shared" si="13"/>
        <v>novembre</v>
      </c>
      <c r="J843">
        <v>923389995</v>
      </c>
      <c r="K843" s="1">
        <v>44570</v>
      </c>
      <c r="L843">
        <v>47</v>
      </c>
      <c r="M843">
        <v>474</v>
      </c>
      <c r="N843">
        <v>152.58000000000001</v>
      </c>
      <c r="O843">
        <v>97.44</v>
      </c>
      <c r="P843">
        <v>72322.92</v>
      </c>
      <c r="Q843">
        <v>55.14</v>
      </c>
      <c r="R843">
        <v>72.322900000000004</v>
      </c>
      <c r="S843">
        <v>46186.559999999998</v>
      </c>
      <c r="T843">
        <v>46.186599999999999</v>
      </c>
      <c r="U843">
        <v>26136.36</v>
      </c>
      <c r="V843">
        <v>0.63861580810066843</v>
      </c>
      <c r="W843">
        <v>26.136399999999998</v>
      </c>
      <c r="X843">
        <v>2021</v>
      </c>
    </row>
    <row r="844" spans="1:24" x14ac:dyDescent="0.3">
      <c r="A844" s="24" t="s">
        <v>1056</v>
      </c>
      <c r="B844" s="24" t="s">
        <v>24</v>
      </c>
      <c r="C844" s="24" t="s">
        <v>99</v>
      </c>
      <c r="D844" s="24" t="s">
        <v>70</v>
      </c>
      <c r="E844" s="24" t="s">
        <v>19</v>
      </c>
      <c r="F844" s="24" t="s">
        <v>1119</v>
      </c>
      <c r="G844" s="1">
        <v>44525</v>
      </c>
      <c r="H844">
        <v>11</v>
      </c>
      <c r="I844" t="str">
        <f t="shared" si="13"/>
        <v>novembre</v>
      </c>
      <c r="J844">
        <v>668508040</v>
      </c>
      <c r="K844" s="1">
        <v>44555</v>
      </c>
      <c r="L844">
        <v>30</v>
      </c>
      <c r="M844">
        <v>5240</v>
      </c>
      <c r="N844">
        <v>109.28</v>
      </c>
      <c r="O844">
        <v>35.840000000000003</v>
      </c>
      <c r="P844">
        <v>572627.19999999995</v>
      </c>
      <c r="Q844">
        <v>73.44</v>
      </c>
      <c r="R844">
        <v>572.62720000000002</v>
      </c>
      <c r="S844">
        <v>187801.60000000001</v>
      </c>
      <c r="T844">
        <v>187.80160000000001</v>
      </c>
      <c r="U844">
        <v>384825.59999999998</v>
      </c>
      <c r="V844">
        <v>0.32796486090775995</v>
      </c>
      <c r="W844">
        <v>384.82560000000001</v>
      </c>
      <c r="X844">
        <v>2021</v>
      </c>
    </row>
    <row r="845" spans="1:24" x14ac:dyDescent="0.3">
      <c r="A845" s="24" t="s">
        <v>1057</v>
      </c>
      <c r="B845" s="24" t="s">
        <v>21</v>
      </c>
      <c r="C845" s="24" t="s">
        <v>55</v>
      </c>
      <c r="D845" s="24" t="s">
        <v>42</v>
      </c>
      <c r="E845" s="24" t="s">
        <v>15</v>
      </c>
      <c r="F845" s="24" t="s">
        <v>1118</v>
      </c>
      <c r="G845" s="1">
        <v>43888</v>
      </c>
      <c r="H845">
        <v>2</v>
      </c>
      <c r="I845" t="str">
        <f t="shared" si="13"/>
        <v>febrer</v>
      </c>
      <c r="J845">
        <v>300184953</v>
      </c>
      <c r="K845" s="1">
        <v>43890</v>
      </c>
      <c r="L845">
        <v>2</v>
      </c>
      <c r="M845">
        <v>253</v>
      </c>
      <c r="N845">
        <v>651.21</v>
      </c>
      <c r="O845">
        <v>524.96</v>
      </c>
      <c r="P845">
        <v>164756.13</v>
      </c>
      <c r="Q845">
        <v>126.25</v>
      </c>
      <c r="R845">
        <v>164.7561</v>
      </c>
      <c r="S845">
        <v>132814.88</v>
      </c>
      <c r="T845">
        <v>132.81489999999999</v>
      </c>
      <c r="U845">
        <v>31941.25</v>
      </c>
      <c r="V845">
        <v>0.80613012699436437</v>
      </c>
      <c r="W845">
        <v>31.941299999999998</v>
      </c>
      <c r="X845">
        <v>2020</v>
      </c>
    </row>
    <row r="846" spans="1:24" x14ac:dyDescent="0.3">
      <c r="A846" s="24" t="s">
        <v>1058</v>
      </c>
      <c r="B846" s="24" t="s">
        <v>12</v>
      </c>
      <c r="C846" s="24" t="s">
        <v>370</v>
      </c>
      <c r="D846" s="24" t="s">
        <v>26</v>
      </c>
      <c r="E846" s="24" t="s">
        <v>19</v>
      </c>
      <c r="F846" s="24" t="s">
        <v>1119</v>
      </c>
      <c r="G846" s="1">
        <v>44199</v>
      </c>
      <c r="H846">
        <v>1</v>
      </c>
      <c r="I846" t="str">
        <f t="shared" si="13"/>
        <v>gener</v>
      </c>
      <c r="J846">
        <v>418734729</v>
      </c>
      <c r="K846" s="1">
        <v>44202</v>
      </c>
      <c r="L846">
        <v>3</v>
      </c>
      <c r="M846">
        <v>1766</v>
      </c>
      <c r="N846">
        <v>9.33</v>
      </c>
      <c r="O846">
        <v>6.92</v>
      </c>
      <c r="P846">
        <v>16476.78</v>
      </c>
      <c r="Q846">
        <v>2.41</v>
      </c>
      <c r="R846">
        <v>16.476800000000001</v>
      </c>
      <c r="S846">
        <v>12220.72</v>
      </c>
      <c r="T846">
        <v>12.220700000000001</v>
      </c>
      <c r="U846">
        <v>4256.0600000000004</v>
      </c>
      <c r="V846">
        <v>0.74169346195069674</v>
      </c>
      <c r="W846">
        <v>4.2561</v>
      </c>
      <c r="X846">
        <v>2021</v>
      </c>
    </row>
    <row r="847" spans="1:24" x14ac:dyDescent="0.3">
      <c r="A847" s="24" t="s">
        <v>1059</v>
      </c>
      <c r="B847" s="24" t="s">
        <v>24</v>
      </c>
      <c r="C847" s="24" t="s">
        <v>259</v>
      </c>
      <c r="D847" s="24" t="s">
        <v>38</v>
      </c>
      <c r="E847" s="24" t="s">
        <v>19</v>
      </c>
      <c r="F847" s="24" t="s">
        <v>1120</v>
      </c>
      <c r="G847" s="1">
        <v>43932</v>
      </c>
      <c r="H847">
        <v>4</v>
      </c>
      <c r="I847" t="str">
        <f t="shared" si="13"/>
        <v>abril</v>
      </c>
      <c r="J847">
        <v>922643697</v>
      </c>
      <c r="K847" s="1">
        <v>43958</v>
      </c>
      <c r="L847">
        <v>26</v>
      </c>
      <c r="M847">
        <v>9628</v>
      </c>
      <c r="N847">
        <v>437.2</v>
      </c>
      <c r="O847">
        <v>263.33</v>
      </c>
      <c r="P847">
        <v>4209361.5999999996</v>
      </c>
      <c r="Q847">
        <v>173.87</v>
      </c>
      <c r="R847">
        <v>4209.3616000000002</v>
      </c>
      <c r="S847">
        <v>2535341.2400000002</v>
      </c>
      <c r="T847">
        <v>2535.3411999999998</v>
      </c>
      <c r="U847">
        <v>1674020.36</v>
      </c>
      <c r="V847">
        <v>0.60231015553522416</v>
      </c>
      <c r="W847">
        <v>1674.0204000000001</v>
      </c>
      <c r="X847">
        <v>2020</v>
      </c>
    </row>
    <row r="848" spans="1:24" x14ac:dyDescent="0.3">
      <c r="A848" s="24" t="s">
        <v>1060</v>
      </c>
      <c r="B848" s="24" t="s">
        <v>44</v>
      </c>
      <c r="C848" s="24" t="s">
        <v>45</v>
      </c>
      <c r="D848" s="24" t="s">
        <v>42</v>
      </c>
      <c r="E848" s="24" t="s">
        <v>15</v>
      </c>
      <c r="F848" s="24" t="s">
        <v>1118</v>
      </c>
      <c r="G848" s="1">
        <v>44316</v>
      </c>
      <c r="H848">
        <v>4</v>
      </c>
      <c r="I848" t="str">
        <f t="shared" si="13"/>
        <v>abril</v>
      </c>
      <c r="J848">
        <v>880710685</v>
      </c>
      <c r="K848" s="1">
        <v>44366</v>
      </c>
      <c r="L848">
        <v>50</v>
      </c>
      <c r="M848">
        <v>718</v>
      </c>
      <c r="N848">
        <v>651.21</v>
      </c>
      <c r="O848">
        <v>524.96</v>
      </c>
      <c r="P848">
        <v>467568.78</v>
      </c>
      <c r="Q848">
        <v>126.25</v>
      </c>
      <c r="R848">
        <v>467.56880000000001</v>
      </c>
      <c r="S848">
        <v>376921.28</v>
      </c>
      <c r="T848">
        <v>376.92129999999997</v>
      </c>
      <c r="U848">
        <v>90647.5</v>
      </c>
      <c r="V848">
        <v>0.80613012699436437</v>
      </c>
      <c r="W848">
        <v>90.647499999999994</v>
      </c>
      <c r="X848">
        <v>2021</v>
      </c>
    </row>
    <row r="849" spans="1:24" x14ac:dyDescent="0.3">
      <c r="A849" s="24" t="s">
        <v>1061</v>
      </c>
      <c r="B849" s="24" t="s">
        <v>24</v>
      </c>
      <c r="C849" s="24" t="s">
        <v>281</v>
      </c>
      <c r="D849" s="24" t="s">
        <v>80</v>
      </c>
      <c r="E849" s="24" t="s">
        <v>19</v>
      </c>
      <c r="F849" s="24" t="s">
        <v>1119</v>
      </c>
      <c r="G849" s="1">
        <v>44640</v>
      </c>
      <c r="H849">
        <v>3</v>
      </c>
      <c r="I849" t="str">
        <f t="shared" si="13"/>
        <v>març</v>
      </c>
      <c r="J849">
        <v>782047021</v>
      </c>
      <c r="K849" s="1">
        <v>44657</v>
      </c>
      <c r="L849">
        <v>17</v>
      </c>
      <c r="M849">
        <v>3947</v>
      </c>
      <c r="N849">
        <v>668.27</v>
      </c>
      <c r="O849">
        <v>502.54</v>
      </c>
      <c r="P849">
        <v>2637661.69</v>
      </c>
      <c r="Q849">
        <v>165.73</v>
      </c>
      <c r="R849">
        <v>2637.6617000000001</v>
      </c>
      <c r="S849">
        <v>1983525.38</v>
      </c>
      <c r="T849">
        <v>1983.5254</v>
      </c>
      <c r="U849">
        <v>654136.31000000006</v>
      </c>
      <c r="V849">
        <v>0.75200143654510909</v>
      </c>
      <c r="W849">
        <v>654.13630000000001</v>
      </c>
      <c r="X849">
        <v>2022</v>
      </c>
    </row>
    <row r="850" spans="1:24" x14ac:dyDescent="0.3">
      <c r="A850" s="24" t="s">
        <v>1062</v>
      </c>
      <c r="B850" s="24" t="s">
        <v>12</v>
      </c>
      <c r="C850" s="24" t="s">
        <v>302</v>
      </c>
      <c r="D850" s="24" t="s">
        <v>30</v>
      </c>
      <c r="E850" s="24" t="s">
        <v>15</v>
      </c>
      <c r="F850" s="24" t="s">
        <v>1117</v>
      </c>
      <c r="G850" s="1">
        <v>44863</v>
      </c>
      <c r="H850">
        <v>10</v>
      </c>
      <c r="I850" t="str">
        <f t="shared" si="13"/>
        <v>octubre</v>
      </c>
      <c r="J850">
        <v>286076533</v>
      </c>
      <c r="K850" s="1">
        <v>44875</v>
      </c>
      <c r="L850">
        <v>12</v>
      </c>
      <c r="M850">
        <v>5258</v>
      </c>
      <c r="N850">
        <v>255.28</v>
      </c>
      <c r="O850">
        <v>159.41999999999999</v>
      </c>
      <c r="P850">
        <v>1342262.24</v>
      </c>
      <c r="Q850">
        <v>95.86</v>
      </c>
      <c r="R850">
        <v>1342.2621999999999</v>
      </c>
      <c r="S850">
        <v>838230.36</v>
      </c>
      <c r="T850">
        <v>838.23040000000003</v>
      </c>
      <c r="U850">
        <v>504031.88</v>
      </c>
      <c r="V850">
        <v>0.62449075524913822</v>
      </c>
      <c r="W850">
        <v>504.03190000000001</v>
      </c>
      <c r="X850">
        <v>2022</v>
      </c>
    </row>
    <row r="851" spans="1:24" x14ac:dyDescent="0.3">
      <c r="A851" s="24" t="s">
        <v>1063</v>
      </c>
      <c r="B851" s="24" t="s">
        <v>12</v>
      </c>
      <c r="C851" s="24" t="s">
        <v>532</v>
      </c>
      <c r="D851" s="24" t="s">
        <v>18</v>
      </c>
      <c r="E851" s="24" t="s">
        <v>19</v>
      </c>
      <c r="F851" s="24" t="s">
        <v>1118</v>
      </c>
      <c r="G851" s="1">
        <v>44001</v>
      </c>
      <c r="H851">
        <v>6</v>
      </c>
      <c r="I851" t="str">
        <f t="shared" si="13"/>
        <v>juny</v>
      </c>
      <c r="J851">
        <v>691472899</v>
      </c>
      <c r="K851" s="1">
        <v>44050</v>
      </c>
      <c r="L851">
        <v>49</v>
      </c>
      <c r="M851">
        <v>1052</v>
      </c>
      <c r="N851">
        <v>421.89</v>
      </c>
      <c r="O851">
        <v>364.69</v>
      </c>
      <c r="P851">
        <v>443828.28</v>
      </c>
      <c r="Q851">
        <v>57.2</v>
      </c>
      <c r="R851">
        <v>443.82830000000001</v>
      </c>
      <c r="S851">
        <v>383653.88</v>
      </c>
      <c r="T851">
        <v>383.65390000000002</v>
      </c>
      <c r="U851">
        <v>60174.400000000001</v>
      </c>
      <c r="V851">
        <v>0.864419635449999</v>
      </c>
      <c r="W851">
        <v>60.174399999999999</v>
      </c>
      <c r="X851">
        <v>2020</v>
      </c>
    </row>
    <row r="852" spans="1:24" x14ac:dyDescent="0.3">
      <c r="A852" s="24" t="s">
        <v>1064</v>
      </c>
      <c r="B852" s="24" t="s">
        <v>24</v>
      </c>
      <c r="C852" s="24" t="s">
        <v>25</v>
      </c>
      <c r="D852" s="24" t="s">
        <v>30</v>
      </c>
      <c r="E852" s="24" t="s">
        <v>19</v>
      </c>
      <c r="F852" s="24" t="s">
        <v>1118</v>
      </c>
      <c r="G852" s="1">
        <v>44610</v>
      </c>
      <c r="H852">
        <v>2</v>
      </c>
      <c r="I852" t="str">
        <f t="shared" si="13"/>
        <v>febrer</v>
      </c>
      <c r="J852">
        <v>813249909</v>
      </c>
      <c r="K852" s="1">
        <v>44630</v>
      </c>
      <c r="L852">
        <v>20</v>
      </c>
      <c r="M852">
        <v>7575</v>
      </c>
      <c r="N852">
        <v>255.28</v>
      </c>
      <c r="O852">
        <v>159.41999999999999</v>
      </c>
      <c r="P852">
        <v>1933746</v>
      </c>
      <c r="Q852">
        <v>95.86</v>
      </c>
      <c r="R852">
        <v>1933.7460000000001</v>
      </c>
      <c r="S852">
        <v>1207606.5</v>
      </c>
      <c r="T852">
        <v>1207.6065000000001</v>
      </c>
      <c r="U852">
        <v>726139.5</v>
      </c>
      <c r="V852">
        <v>0.62449075524913822</v>
      </c>
      <c r="W852">
        <v>726.1395</v>
      </c>
      <c r="X852">
        <v>2022</v>
      </c>
    </row>
    <row r="853" spans="1:24" x14ac:dyDescent="0.3">
      <c r="A853" s="24" t="s">
        <v>1065</v>
      </c>
      <c r="B853" s="24" t="s">
        <v>28</v>
      </c>
      <c r="C853" s="24" t="s">
        <v>123</v>
      </c>
      <c r="D853" s="24" t="s">
        <v>18</v>
      </c>
      <c r="E853" s="24" t="s">
        <v>19</v>
      </c>
      <c r="F853" s="24" t="s">
        <v>1117</v>
      </c>
      <c r="G853" s="1">
        <v>43847</v>
      </c>
      <c r="H853">
        <v>1</v>
      </c>
      <c r="I853" t="str">
        <f t="shared" si="13"/>
        <v>gener</v>
      </c>
      <c r="J853">
        <v>148330724</v>
      </c>
      <c r="K853" s="1">
        <v>43868</v>
      </c>
      <c r="L853">
        <v>21</v>
      </c>
      <c r="M853">
        <v>3212</v>
      </c>
      <c r="N853">
        <v>421.89</v>
      </c>
      <c r="O853">
        <v>364.69</v>
      </c>
      <c r="P853">
        <v>1355110.68</v>
      </c>
      <c r="Q853">
        <v>57.2</v>
      </c>
      <c r="R853">
        <v>1355.1107</v>
      </c>
      <c r="S853">
        <v>1171384.28</v>
      </c>
      <c r="T853">
        <v>1171.3842999999999</v>
      </c>
      <c r="U853">
        <v>183726.4</v>
      </c>
      <c r="V853">
        <v>0.86441963544999878</v>
      </c>
      <c r="W853">
        <v>183.72640000000001</v>
      </c>
      <c r="X853">
        <v>2020</v>
      </c>
    </row>
    <row r="854" spans="1:24" x14ac:dyDescent="0.3">
      <c r="A854" s="24" t="s">
        <v>1066</v>
      </c>
      <c r="B854" s="24" t="s">
        <v>12</v>
      </c>
      <c r="C854" s="24" t="s">
        <v>209</v>
      </c>
      <c r="D854" s="24" t="s">
        <v>26</v>
      </c>
      <c r="E854" s="24" t="s">
        <v>19</v>
      </c>
      <c r="F854" s="24" t="s">
        <v>1119</v>
      </c>
      <c r="G854" s="1">
        <v>44527</v>
      </c>
      <c r="H854">
        <v>11</v>
      </c>
      <c r="I854" t="str">
        <f t="shared" si="13"/>
        <v>novembre</v>
      </c>
      <c r="J854">
        <v>353919684</v>
      </c>
      <c r="K854" s="1">
        <v>44562</v>
      </c>
      <c r="L854">
        <v>35</v>
      </c>
      <c r="M854">
        <v>1554</v>
      </c>
      <c r="N854">
        <v>9.33</v>
      </c>
      <c r="O854">
        <v>6.92</v>
      </c>
      <c r="P854">
        <v>14498.82</v>
      </c>
      <c r="Q854">
        <v>2.41</v>
      </c>
      <c r="R854">
        <v>14.498799999999999</v>
      </c>
      <c r="S854">
        <v>10753.68</v>
      </c>
      <c r="T854">
        <v>10.7537</v>
      </c>
      <c r="U854">
        <v>3745.14</v>
      </c>
      <c r="V854">
        <v>0.74169346195069674</v>
      </c>
      <c r="W854">
        <v>3.7450999999999999</v>
      </c>
      <c r="X854">
        <v>2021</v>
      </c>
    </row>
    <row r="855" spans="1:24" x14ac:dyDescent="0.3">
      <c r="A855" s="24" t="s">
        <v>1067</v>
      </c>
      <c r="B855" s="24" t="s">
        <v>24</v>
      </c>
      <c r="C855" s="24" t="s">
        <v>141</v>
      </c>
      <c r="D855" s="24" t="s">
        <v>50</v>
      </c>
      <c r="E855" s="24" t="s">
        <v>15</v>
      </c>
      <c r="F855" s="24" t="s">
        <v>1119</v>
      </c>
      <c r="G855" s="1">
        <v>44584</v>
      </c>
      <c r="H855">
        <v>1</v>
      </c>
      <c r="I855" t="str">
        <f t="shared" si="13"/>
        <v>gener</v>
      </c>
      <c r="J855">
        <v>349251353</v>
      </c>
      <c r="K855" s="1">
        <v>44595</v>
      </c>
      <c r="L855">
        <v>11</v>
      </c>
      <c r="M855">
        <v>91</v>
      </c>
      <c r="N855">
        <v>154.06</v>
      </c>
      <c r="O855">
        <v>90.93</v>
      </c>
      <c r="P855">
        <v>14019.46</v>
      </c>
      <c r="Q855">
        <v>63.13</v>
      </c>
      <c r="R855">
        <v>14.019500000000001</v>
      </c>
      <c r="S855">
        <v>8274.6299999999992</v>
      </c>
      <c r="T855">
        <v>8.2745999999999995</v>
      </c>
      <c r="U855">
        <v>5744.83</v>
      </c>
      <c r="V855">
        <v>0.59022458782292608</v>
      </c>
      <c r="W855">
        <v>5.7447999999999997</v>
      </c>
      <c r="X855">
        <v>2022</v>
      </c>
    </row>
    <row r="856" spans="1:24" x14ac:dyDescent="0.3">
      <c r="A856" s="24" t="s">
        <v>1068</v>
      </c>
      <c r="B856" s="24" t="s">
        <v>12</v>
      </c>
      <c r="C856" s="24" t="s">
        <v>673</v>
      </c>
      <c r="D856" s="24" t="s">
        <v>33</v>
      </c>
      <c r="E856" s="24" t="s">
        <v>19</v>
      </c>
      <c r="F856" s="24" t="s">
        <v>1120</v>
      </c>
      <c r="G856" s="1">
        <v>44286</v>
      </c>
      <c r="H856">
        <v>3</v>
      </c>
      <c r="I856" t="str">
        <f t="shared" si="13"/>
        <v>març</v>
      </c>
      <c r="J856">
        <v>203154218</v>
      </c>
      <c r="K856" s="1">
        <v>44299</v>
      </c>
      <c r="L856">
        <v>13</v>
      </c>
      <c r="M856">
        <v>6702</v>
      </c>
      <c r="N856">
        <v>47.45</v>
      </c>
      <c r="O856">
        <v>31.79</v>
      </c>
      <c r="P856">
        <v>318009.90000000002</v>
      </c>
      <c r="Q856">
        <v>15.66</v>
      </c>
      <c r="R856">
        <v>318.00990000000002</v>
      </c>
      <c r="S856">
        <v>213056.58</v>
      </c>
      <c r="T856">
        <v>213.0566</v>
      </c>
      <c r="U856">
        <v>104953.32</v>
      </c>
      <c r="V856">
        <v>0.66996838777660694</v>
      </c>
      <c r="W856">
        <v>104.9533</v>
      </c>
      <c r="X856">
        <v>2021</v>
      </c>
    </row>
    <row r="857" spans="1:24" x14ac:dyDescent="0.3">
      <c r="A857" s="24" t="s">
        <v>1069</v>
      </c>
      <c r="B857" s="24" t="s">
        <v>28</v>
      </c>
      <c r="C857" s="24" t="s">
        <v>318</v>
      </c>
      <c r="D857" s="24" t="s">
        <v>33</v>
      </c>
      <c r="E857" s="24" t="s">
        <v>15</v>
      </c>
      <c r="F857" s="24" t="s">
        <v>1119</v>
      </c>
      <c r="G857" s="1">
        <v>44750</v>
      </c>
      <c r="H857">
        <v>7</v>
      </c>
      <c r="I857" t="str">
        <f t="shared" si="13"/>
        <v>juliol</v>
      </c>
      <c r="J857">
        <v>121176040</v>
      </c>
      <c r="K857" s="1">
        <v>44765</v>
      </c>
      <c r="L857">
        <v>15</v>
      </c>
      <c r="M857">
        <v>7538</v>
      </c>
      <c r="N857">
        <v>47.45</v>
      </c>
      <c r="O857">
        <v>31.79</v>
      </c>
      <c r="P857">
        <v>357678.1</v>
      </c>
      <c r="Q857">
        <v>15.66</v>
      </c>
      <c r="R857">
        <v>357.67809999999997</v>
      </c>
      <c r="S857">
        <v>239633.02</v>
      </c>
      <c r="T857">
        <v>239.63300000000001</v>
      </c>
      <c r="U857">
        <v>118045.08</v>
      </c>
      <c r="V857">
        <v>0.66996838777660683</v>
      </c>
      <c r="W857">
        <v>118.04510000000001</v>
      </c>
      <c r="X857">
        <v>2022</v>
      </c>
    </row>
    <row r="858" spans="1:24" x14ac:dyDescent="0.3">
      <c r="A858" s="24" t="s">
        <v>1070</v>
      </c>
      <c r="B858" s="24" t="s">
        <v>24</v>
      </c>
      <c r="C858" s="24" t="s">
        <v>99</v>
      </c>
      <c r="D858" s="24" t="s">
        <v>30</v>
      </c>
      <c r="E858" s="24" t="s">
        <v>19</v>
      </c>
      <c r="F858" s="24" t="s">
        <v>1119</v>
      </c>
      <c r="G858" s="1">
        <v>43897</v>
      </c>
      <c r="H858">
        <v>3</v>
      </c>
      <c r="I858" t="str">
        <f t="shared" si="13"/>
        <v>març</v>
      </c>
      <c r="J858">
        <v>536178147</v>
      </c>
      <c r="K858" s="1">
        <v>43917</v>
      </c>
      <c r="L858">
        <v>20</v>
      </c>
      <c r="M858">
        <v>5884</v>
      </c>
      <c r="N858">
        <v>255.28</v>
      </c>
      <c r="O858">
        <v>159.41999999999999</v>
      </c>
      <c r="P858">
        <v>1502067.52</v>
      </c>
      <c r="Q858">
        <v>95.86</v>
      </c>
      <c r="R858">
        <v>1502.0675000000001</v>
      </c>
      <c r="S858">
        <v>938027.28</v>
      </c>
      <c r="T858">
        <v>938.02729999999997</v>
      </c>
      <c r="U858">
        <v>564040.24</v>
      </c>
      <c r="V858">
        <v>0.62449075524913811</v>
      </c>
      <c r="W858">
        <v>564.04020000000003</v>
      </c>
      <c r="X858">
        <v>2020</v>
      </c>
    </row>
    <row r="859" spans="1:24" x14ac:dyDescent="0.3">
      <c r="A859" s="24" t="s">
        <v>1071</v>
      </c>
      <c r="B859" s="24" t="s">
        <v>21</v>
      </c>
      <c r="C859" s="24" t="s">
        <v>41</v>
      </c>
      <c r="D859" s="24" t="s">
        <v>50</v>
      </c>
      <c r="E859" s="24" t="s">
        <v>19</v>
      </c>
      <c r="F859" s="24" t="s">
        <v>1118</v>
      </c>
      <c r="G859" s="1">
        <v>44490</v>
      </c>
      <c r="H859">
        <v>10</v>
      </c>
      <c r="I859" t="str">
        <f t="shared" si="13"/>
        <v>octubre</v>
      </c>
      <c r="J859">
        <v>151334369</v>
      </c>
      <c r="K859" s="1">
        <v>44507</v>
      </c>
      <c r="L859">
        <v>17</v>
      </c>
      <c r="M859">
        <v>2058</v>
      </c>
      <c r="N859">
        <v>154.06</v>
      </c>
      <c r="O859">
        <v>90.93</v>
      </c>
      <c r="P859">
        <v>317055.48</v>
      </c>
      <c r="Q859">
        <v>63.13</v>
      </c>
      <c r="R859">
        <v>317.05549999999999</v>
      </c>
      <c r="S859">
        <v>187133.94</v>
      </c>
      <c r="T859">
        <v>187.13390000000001</v>
      </c>
      <c r="U859">
        <v>129921.54</v>
      </c>
      <c r="V859">
        <v>0.59022458782292619</v>
      </c>
      <c r="W859">
        <v>129.92150000000001</v>
      </c>
      <c r="X859">
        <v>2021</v>
      </c>
    </row>
    <row r="860" spans="1:24" x14ac:dyDescent="0.3">
      <c r="A860" s="24" t="s">
        <v>1072</v>
      </c>
      <c r="B860" s="24" t="s">
        <v>60</v>
      </c>
      <c r="C860" s="24" t="s">
        <v>410</v>
      </c>
      <c r="D860" s="24" t="s">
        <v>40</v>
      </c>
      <c r="E860" s="24" t="s">
        <v>19</v>
      </c>
      <c r="F860" s="24" t="s">
        <v>1119</v>
      </c>
      <c r="G860" s="1">
        <v>44219</v>
      </c>
      <c r="H860">
        <v>1</v>
      </c>
      <c r="I860" t="str">
        <f t="shared" si="13"/>
        <v>gener</v>
      </c>
      <c r="J860">
        <v>890131032</v>
      </c>
      <c r="K860" s="1">
        <v>44232</v>
      </c>
      <c r="L860">
        <v>13</v>
      </c>
      <c r="M860">
        <v>8408</v>
      </c>
      <c r="N860">
        <v>81.73</v>
      </c>
      <c r="O860">
        <v>56.67</v>
      </c>
      <c r="P860">
        <v>687185.84</v>
      </c>
      <c r="Q860">
        <v>25.06</v>
      </c>
      <c r="R860">
        <v>687.18579999999997</v>
      </c>
      <c r="S860">
        <v>476481.36</v>
      </c>
      <c r="T860">
        <v>476.48140000000001</v>
      </c>
      <c r="U860">
        <v>210704.48</v>
      </c>
      <c r="V860">
        <v>0.69338064358252771</v>
      </c>
      <c r="W860">
        <v>210.7045</v>
      </c>
      <c r="X860">
        <v>2021</v>
      </c>
    </row>
    <row r="861" spans="1:24" x14ac:dyDescent="0.3">
      <c r="A861" s="24" t="s">
        <v>1073</v>
      </c>
      <c r="B861" s="24" t="s">
        <v>28</v>
      </c>
      <c r="C861" s="24" t="s">
        <v>111</v>
      </c>
      <c r="D861" s="24" t="s">
        <v>80</v>
      </c>
      <c r="E861" s="24" t="s">
        <v>19</v>
      </c>
      <c r="F861" s="24" t="s">
        <v>1118</v>
      </c>
      <c r="G861" s="1">
        <v>44575</v>
      </c>
      <c r="H861">
        <v>1</v>
      </c>
      <c r="I861" t="str">
        <f t="shared" si="13"/>
        <v>gener</v>
      </c>
      <c r="J861">
        <v>246366965</v>
      </c>
      <c r="K861" s="1">
        <v>44625</v>
      </c>
      <c r="L861">
        <v>50</v>
      </c>
      <c r="M861">
        <v>4315</v>
      </c>
      <c r="N861">
        <v>668.27</v>
      </c>
      <c r="O861">
        <v>502.54</v>
      </c>
      <c r="P861">
        <v>2883585.05</v>
      </c>
      <c r="Q861">
        <v>165.73</v>
      </c>
      <c r="R861">
        <v>2883.585</v>
      </c>
      <c r="S861">
        <v>2168460.1</v>
      </c>
      <c r="T861">
        <v>2168.4600999999998</v>
      </c>
      <c r="U861">
        <v>715124.95</v>
      </c>
      <c r="V861">
        <v>0.7520014365451092</v>
      </c>
      <c r="W861">
        <v>715.12490000000003</v>
      </c>
      <c r="X861">
        <v>2022</v>
      </c>
    </row>
    <row r="862" spans="1:24" x14ac:dyDescent="0.3">
      <c r="A862" s="24" t="s">
        <v>1074</v>
      </c>
      <c r="B862" s="24" t="s">
        <v>60</v>
      </c>
      <c r="C862" s="24" t="s">
        <v>91</v>
      </c>
      <c r="D862" s="24" t="s">
        <v>23</v>
      </c>
      <c r="E862" s="24" t="s">
        <v>19</v>
      </c>
      <c r="F862" s="24" t="s">
        <v>1119</v>
      </c>
      <c r="G862" s="1">
        <v>44064</v>
      </c>
      <c r="H862">
        <v>8</v>
      </c>
      <c r="I862" t="str">
        <f t="shared" si="13"/>
        <v>agost</v>
      </c>
      <c r="J862">
        <v>734153497</v>
      </c>
      <c r="K862" s="1">
        <v>44096</v>
      </c>
      <c r="L862">
        <v>32</v>
      </c>
      <c r="M862">
        <v>1189</v>
      </c>
      <c r="N862">
        <v>205.7</v>
      </c>
      <c r="O862">
        <v>117.11</v>
      </c>
      <c r="P862">
        <v>244577.3</v>
      </c>
      <c r="Q862">
        <v>88.59</v>
      </c>
      <c r="R862">
        <v>244.57730000000001</v>
      </c>
      <c r="S862">
        <v>139243.79</v>
      </c>
      <c r="T862">
        <v>139.24379999999999</v>
      </c>
      <c r="U862">
        <v>105333.51</v>
      </c>
      <c r="V862">
        <v>0.56932425862907154</v>
      </c>
      <c r="W862">
        <v>105.3335</v>
      </c>
      <c r="X862">
        <v>2020</v>
      </c>
    </row>
    <row r="863" spans="1:24" x14ac:dyDescent="0.3">
      <c r="A863" s="24" t="s">
        <v>1075</v>
      </c>
      <c r="B863" s="24" t="s">
        <v>12</v>
      </c>
      <c r="C863" s="24" t="s">
        <v>354</v>
      </c>
      <c r="D863" s="24" t="s">
        <v>40</v>
      </c>
      <c r="E863" s="24" t="s">
        <v>15</v>
      </c>
      <c r="F863" s="24" t="s">
        <v>1120</v>
      </c>
      <c r="G863" s="1">
        <v>43948</v>
      </c>
      <c r="H863">
        <v>4</v>
      </c>
      <c r="I863" t="str">
        <f t="shared" si="13"/>
        <v>abril</v>
      </c>
      <c r="J863">
        <v>437914454</v>
      </c>
      <c r="K863" s="1">
        <v>43953</v>
      </c>
      <c r="L863">
        <v>5</v>
      </c>
      <c r="M863">
        <v>7473</v>
      </c>
      <c r="N863">
        <v>81.73</v>
      </c>
      <c r="O863">
        <v>56.67</v>
      </c>
      <c r="P863">
        <v>610768.29</v>
      </c>
      <c r="Q863">
        <v>25.06</v>
      </c>
      <c r="R863">
        <v>610.76829999999995</v>
      </c>
      <c r="S863">
        <v>423494.91</v>
      </c>
      <c r="T863">
        <v>423.49489999999997</v>
      </c>
      <c r="U863">
        <v>187273.38</v>
      </c>
      <c r="V863">
        <v>0.69338064358252771</v>
      </c>
      <c r="W863">
        <v>187.27340000000001</v>
      </c>
      <c r="X863">
        <v>2020</v>
      </c>
    </row>
    <row r="864" spans="1:24" x14ac:dyDescent="0.3">
      <c r="A864" s="24" t="s">
        <v>1076</v>
      </c>
      <c r="B864" s="24" t="s">
        <v>21</v>
      </c>
      <c r="C864" s="24" t="s">
        <v>399</v>
      </c>
      <c r="D864" s="24" t="s">
        <v>80</v>
      </c>
      <c r="E864" s="24" t="s">
        <v>15</v>
      </c>
      <c r="F864" s="24" t="s">
        <v>1118</v>
      </c>
      <c r="G864" s="1">
        <v>44593</v>
      </c>
      <c r="H864">
        <v>2</v>
      </c>
      <c r="I864" t="str">
        <f t="shared" si="13"/>
        <v>febrer</v>
      </c>
      <c r="J864">
        <v>662386167</v>
      </c>
      <c r="K864" s="1">
        <v>44621</v>
      </c>
      <c r="L864">
        <v>28</v>
      </c>
      <c r="M864">
        <v>3641</v>
      </c>
      <c r="N864">
        <v>668.27</v>
      </c>
      <c r="O864">
        <v>502.54</v>
      </c>
      <c r="P864">
        <v>2433171.0699999998</v>
      </c>
      <c r="Q864">
        <v>165.73</v>
      </c>
      <c r="R864">
        <v>2433.1711</v>
      </c>
      <c r="S864">
        <v>1829748.14</v>
      </c>
      <c r="T864">
        <v>1829.7481</v>
      </c>
      <c r="U864">
        <v>603422.93000000005</v>
      </c>
      <c r="V864">
        <v>0.75200143654510909</v>
      </c>
      <c r="W864">
        <v>603.42290000000003</v>
      </c>
      <c r="X864">
        <v>2022</v>
      </c>
    </row>
    <row r="865" spans="1:24" x14ac:dyDescent="0.3">
      <c r="A865" s="24" t="s">
        <v>1077</v>
      </c>
      <c r="B865" s="24" t="s">
        <v>24</v>
      </c>
      <c r="C865" s="24" t="s">
        <v>53</v>
      </c>
      <c r="D865" s="24" t="s">
        <v>70</v>
      </c>
      <c r="E865" s="24" t="s">
        <v>19</v>
      </c>
      <c r="F865" s="24" t="s">
        <v>1120</v>
      </c>
      <c r="G865" s="1">
        <v>43902</v>
      </c>
      <c r="H865">
        <v>3</v>
      </c>
      <c r="I865" t="str">
        <f t="shared" si="13"/>
        <v>març</v>
      </c>
      <c r="J865">
        <v>982617461</v>
      </c>
      <c r="K865" s="1">
        <v>43946</v>
      </c>
      <c r="L865">
        <v>44</v>
      </c>
      <c r="M865">
        <v>7198</v>
      </c>
      <c r="N865">
        <v>109.28</v>
      </c>
      <c r="O865">
        <v>35.840000000000003</v>
      </c>
      <c r="P865">
        <v>786597.44</v>
      </c>
      <c r="Q865">
        <v>73.44</v>
      </c>
      <c r="R865">
        <v>786.59739999999999</v>
      </c>
      <c r="S865">
        <v>257976.32000000001</v>
      </c>
      <c r="T865">
        <v>257.97629999999998</v>
      </c>
      <c r="U865">
        <v>528621.12</v>
      </c>
      <c r="V865">
        <v>0.32796486090775995</v>
      </c>
      <c r="W865">
        <v>528.62109999999996</v>
      </c>
      <c r="X865">
        <v>2020</v>
      </c>
    </row>
    <row r="866" spans="1:24" x14ac:dyDescent="0.3">
      <c r="A866" s="24" t="s">
        <v>1078</v>
      </c>
      <c r="B866" s="24" t="s">
        <v>12</v>
      </c>
      <c r="C866" s="24" t="s">
        <v>216</v>
      </c>
      <c r="D866" s="24" t="s">
        <v>38</v>
      </c>
      <c r="E866" s="24" t="s">
        <v>19</v>
      </c>
      <c r="F866" s="24" t="s">
        <v>1117</v>
      </c>
      <c r="G866" s="1">
        <v>44099</v>
      </c>
      <c r="H866">
        <v>9</v>
      </c>
      <c r="I866" t="str">
        <f t="shared" si="13"/>
        <v>setembre</v>
      </c>
      <c r="J866">
        <v>593969666</v>
      </c>
      <c r="K866" s="1">
        <v>44112</v>
      </c>
      <c r="L866">
        <v>13</v>
      </c>
      <c r="M866">
        <v>7678</v>
      </c>
      <c r="N866">
        <v>437.2</v>
      </c>
      <c r="O866">
        <v>263.33</v>
      </c>
      <c r="P866">
        <v>3356821.6</v>
      </c>
      <c r="Q866">
        <v>173.87</v>
      </c>
      <c r="R866">
        <v>3356.8216000000002</v>
      </c>
      <c r="S866">
        <v>2021847.74</v>
      </c>
      <c r="T866">
        <v>2021.8477</v>
      </c>
      <c r="U866">
        <v>1334973.8600000001</v>
      </c>
      <c r="V866">
        <v>0.60231015553522405</v>
      </c>
      <c r="W866">
        <v>1334.9739</v>
      </c>
      <c r="X866">
        <v>2020</v>
      </c>
    </row>
    <row r="867" spans="1:24" x14ac:dyDescent="0.3">
      <c r="A867" s="24" t="s">
        <v>1079</v>
      </c>
      <c r="B867" s="24" t="s">
        <v>21</v>
      </c>
      <c r="C867" s="24" t="s">
        <v>330</v>
      </c>
      <c r="D867" s="24" t="s">
        <v>50</v>
      </c>
      <c r="E867" s="24" t="s">
        <v>19</v>
      </c>
      <c r="F867" s="24" t="s">
        <v>1118</v>
      </c>
      <c r="G867" s="1">
        <v>43903</v>
      </c>
      <c r="H867">
        <v>3</v>
      </c>
      <c r="I867" t="str">
        <f t="shared" si="13"/>
        <v>març</v>
      </c>
      <c r="J867">
        <v>562116611</v>
      </c>
      <c r="K867" s="1">
        <v>43937</v>
      </c>
      <c r="L867">
        <v>34</v>
      </c>
      <c r="M867">
        <v>1651</v>
      </c>
      <c r="N867">
        <v>154.06</v>
      </c>
      <c r="O867">
        <v>90.93</v>
      </c>
      <c r="P867">
        <v>254353.06</v>
      </c>
      <c r="Q867">
        <v>63.13</v>
      </c>
      <c r="R867">
        <v>254.35310000000001</v>
      </c>
      <c r="S867">
        <v>150125.43</v>
      </c>
      <c r="T867">
        <v>150.12540000000001</v>
      </c>
      <c r="U867">
        <v>104227.63</v>
      </c>
      <c r="V867">
        <v>0.59022458782292619</v>
      </c>
      <c r="W867">
        <v>104.2276</v>
      </c>
      <c r="X867">
        <v>2020</v>
      </c>
    </row>
    <row r="868" spans="1:24" x14ac:dyDescent="0.3">
      <c r="A868" s="24" t="s">
        <v>1080</v>
      </c>
      <c r="B868" s="24" t="s">
        <v>12</v>
      </c>
      <c r="C868" s="24" t="s">
        <v>161</v>
      </c>
      <c r="D868" s="24" t="s">
        <v>50</v>
      </c>
      <c r="E868" s="24" t="s">
        <v>15</v>
      </c>
      <c r="F868" s="24" t="s">
        <v>1120</v>
      </c>
      <c r="G868" s="1">
        <v>44266</v>
      </c>
      <c r="H868">
        <v>3</v>
      </c>
      <c r="I868" t="str">
        <f t="shared" si="13"/>
        <v>març</v>
      </c>
      <c r="J868">
        <v>673044621</v>
      </c>
      <c r="K868" s="1">
        <v>44281</v>
      </c>
      <c r="L868">
        <v>15</v>
      </c>
      <c r="M868">
        <v>7715</v>
      </c>
      <c r="N868">
        <v>154.06</v>
      </c>
      <c r="O868">
        <v>90.93</v>
      </c>
      <c r="P868">
        <v>1188572.8999999999</v>
      </c>
      <c r="Q868">
        <v>63.13</v>
      </c>
      <c r="R868">
        <v>1188.5728999999999</v>
      </c>
      <c r="S868">
        <v>701524.95</v>
      </c>
      <c r="T868">
        <v>701.52499999999998</v>
      </c>
      <c r="U868">
        <v>487047.95</v>
      </c>
      <c r="V868">
        <v>0.59022458782292631</v>
      </c>
      <c r="W868">
        <v>487.04790000000003</v>
      </c>
      <c r="X868">
        <v>2021</v>
      </c>
    </row>
    <row r="869" spans="1:24" x14ac:dyDescent="0.3">
      <c r="A869" s="24" t="s">
        <v>1081</v>
      </c>
      <c r="B869" s="24" t="s">
        <v>28</v>
      </c>
      <c r="C869" s="24" t="s">
        <v>214</v>
      </c>
      <c r="D869" s="24" t="s">
        <v>42</v>
      </c>
      <c r="E869" s="24" t="s">
        <v>15</v>
      </c>
      <c r="F869" s="24" t="s">
        <v>1118</v>
      </c>
      <c r="G869" s="1">
        <v>44722</v>
      </c>
      <c r="H869">
        <v>6</v>
      </c>
      <c r="I869" t="str">
        <f t="shared" si="13"/>
        <v>juny</v>
      </c>
      <c r="J869">
        <v>783052527</v>
      </c>
      <c r="K869" s="1">
        <v>44729</v>
      </c>
      <c r="L869">
        <v>7</v>
      </c>
      <c r="M869">
        <v>1499</v>
      </c>
      <c r="N869">
        <v>651.21</v>
      </c>
      <c r="O869">
        <v>524.96</v>
      </c>
      <c r="P869">
        <v>976163.79</v>
      </c>
      <c r="Q869">
        <v>126.25</v>
      </c>
      <c r="R869">
        <v>976.16380000000004</v>
      </c>
      <c r="S869">
        <v>786915.04</v>
      </c>
      <c r="T869">
        <v>786.91499999999996</v>
      </c>
      <c r="U869">
        <v>189248.75</v>
      </c>
      <c r="V869">
        <v>0.80613012699436437</v>
      </c>
      <c r="W869">
        <v>189.24879999999999</v>
      </c>
      <c r="X869">
        <v>2022</v>
      </c>
    </row>
    <row r="870" spans="1:24" x14ac:dyDescent="0.3">
      <c r="A870" s="24" t="s">
        <v>1082</v>
      </c>
      <c r="B870" s="24" t="s">
        <v>24</v>
      </c>
      <c r="C870" s="24" t="s">
        <v>65</v>
      </c>
      <c r="D870" s="24" t="s">
        <v>80</v>
      </c>
      <c r="E870" s="24" t="s">
        <v>15</v>
      </c>
      <c r="F870" s="24" t="s">
        <v>1119</v>
      </c>
      <c r="G870" s="1">
        <v>44259</v>
      </c>
      <c r="H870">
        <v>3</v>
      </c>
      <c r="I870" t="str">
        <f t="shared" si="13"/>
        <v>març</v>
      </c>
      <c r="J870">
        <v>777065837</v>
      </c>
      <c r="K870" s="1">
        <v>44267</v>
      </c>
      <c r="L870">
        <v>8</v>
      </c>
      <c r="M870">
        <v>9904</v>
      </c>
      <c r="N870">
        <v>668.27</v>
      </c>
      <c r="O870">
        <v>502.54</v>
      </c>
      <c r="P870">
        <v>6618546.0800000001</v>
      </c>
      <c r="Q870">
        <v>165.73</v>
      </c>
      <c r="R870">
        <v>6618.5460999999996</v>
      </c>
      <c r="S870">
        <v>4977156.16</v>
      </c>
      <c r="T870">
        <v>4977.1562000000004</v>
      </c>
      <c r="U870">
        <v>1641389.92</v>
      </c>
      <c r="V870">
        <v>0.75200143654510909</v>
      </c>
      <c r="W870">
        <v>1641.3898999999999</v>
      </c>
      <c r="X870">
        <v>2021</v>
      </c>
    </row>
    <row r="871" spans="1:24" x14ac:dyDescent="0.3">
      <c r="A871" s="24" t="s">
        <v>1083</v>
      </c>
      <c r="B871" s="24" t="s">
        <v>21</v>
      </c>
      <c r="C871" s="24" t="s">
        <v>185</v>
      </c>
      <c r="D871" s="24" t="s">
        <v>14</v>
      </c>
      <c r="E871" s="24" t="s">
        <v>15</v>
      </c>
      <c r="F871" s="24" t="s">
        <v>1119</v>
      </c>
      <c r="G871" s="1">
        <v>44184</v>
      </c>
      <c r="H871">
        <v>12</v>
      </c>
      <c r="I871" t="str">
        <f t="shared" si="13"/>
        <v>desembre</v>
      </c>
      <c r="J871">
        <v>275231397</v>
      </c>
      <c r="K871" s="1">
        <v>44217</v>
      </c>
      <c r="L871">
        <v>33</v>
      </c>
      <c r="M871">
        <v>5941</v>
      </c>
      <c r="N871">
        <v>152.58000000000001</v>
      </c>
      <c r="O871">
        <v>97.44</v>
      </c>
      <c r="P871">
        <v>906477.78</v>
      </c>
      <c r="Q871">
        <v>55.14</v>
      </c>
      <c r="R871">
        <v>906.4778</v>
      </c>
      <c r="S871">
        <v>578891.04</v>
      </c>
      <c r="T871">
        <v>578.89099999999996</v>
      </c>
      <c r="U871">
        <v>327586.74</v>
      </c>
      <c r="V871">
        <v>0.63861580810066854</v>
      </c>
      <c r="W871">
        <v>327.58670000000001</v>
      </c>
      <c r="X871">
        <v>2020</v>
      </c>
    </row>
    <row r="872" spans="1:24" x14ac:dyDescent="0.3">
      <c r="A872" s="24" t="s">
        <v>1084</v>
      </c>
      <c r="B872" s="24" t="s">
        <v>12</v>
      </c>
      <c r="C872" s="24" t="s">
        <v>302</v>
      </c>
      <c r="D872" s="24" t="s">
        <v>70</v>
      </c>
      <c r="E872" s="24" t="s">
        <v>15</v>
      </c>
      <c r="F872" s="24" t="s">
        <v>1120</v>
      </c>
      <c r="G872" s="1">
        <v>44849</v>
      </c>
      <c r="H872">
        <v>10</v>
      </c>
      <c r="I872" t="str">
        <f t="shared" si="13"/>
        <v>octubre</v>
      </c>
      <c r="J872">
        <v>800797164</v>
      </c>
      <c r="K872" s="1">
        <v>44896</v>
      </c>
      <c r="L872">
        <v>47</v>
      </c>
      <c r="M872">
        <v>2531</v>
      </c>
      <c r="N872">
        <v>109.28</v>
      </c>
      <c r="O872">
        <v>35.840000000000003</v>
      </c>
      <c r="P872">
        <v>276587.68</v>
      </c>
      <c r="Q872">
        <v>73.44</v>
      </c>
      <c r="R872">
        <v>276.58769999999998</v>
      </c>
      <c r="S872">
        <v>90711.039999999994</v>
      </c>
      <c r="T872">
        <v>90.710999999999999</v>
      </c>
      <c r="U872">
        <v>185876.64</v>
      </c>
      <c r="V872">
        <v>0.32796486090775995</v>
      </c>
      <c r="W872">
        <v>185.8766</v>
      </c>
      <c r="X872">
        <v>2022</v>
      </c>
    </row>
    <row r="873" spans="1:24" x14ac:dyDescent="0.3">
      <c r="A873" s="24" t="s">
        <v>1085</v>
      </c>
      <c r="B873" s="24" t="s">
        <v>28</v>
      </c>
      <c r="C873" s="24" t="s">
        <v>214</v>
      </c>
      <c r="D873" s="24" t="s">
        <v>38</v>
      </c>
      <c r="E873" s="24" t="s">
        <v>19</v>
      </c>
      <c r="F873" s="24" t="s">
        <v>1118</v>
      </c>
      <c r="G873" s="1">
        <v>44433</v>
      </c>
      <c r="H873">
        <v>8</v>
      </c>
      <c r="I873" t="str">
        <f t="shared" si="13"/>
        <v>agost</v>
      </c>
      <c r="J873">
        <v>311624467</v>
      </c>
      <c r="K873" s="1">
        <v>44447</v>
      </c>
      <c r="L873">
        <v>14</v>
      </c>
      <c r="M873">
        <v>5460</v>
      </c>
      <c r="N873">
        <v>437.2</v>
      </c>
      <c r="O873">
        <v>263.33</v>
      </c>
      <c r="P873">
        <v>2387112</v>
      </c>
      <c r="Q873">
        <v>173.87</v>
      </c>
      <c r="R873">
        <v>2387.1120000000001</v>
      </c>
      <c r="S873">
        <v>1437781.8</v>
      </c>
      <c r="T873">
        <v>1437.7818</v>
      </c>
      <c r="U873">
        <v>949330.2</v>
      </c>
      <c r="V873">
        <v>0.60231015553522405</v>
      </c>
      <c r="W873">
        <v>949.33019999999999</v>
      </c>
      <c r="X873">
        <v>2021</v>
      </c>
    </row>
    <row r="874" spans="1:24" x14ac:dyDescent="0.3">
      <c r="A874" s="24" t="s">
        <v>1086</v>
      </c>
      <c r="B874" s="24" t="s">
        <v>21</v>
      </c>
      <c r="C874" s="24" t="s">
        <v>41</v>
      </c>
      <c r="D874" s="24" t="s">
        <v>50</v>
      </c>
      <c r="E874" s="24" t="s">
        <v>15</v>
      </c>
      <c r="F874" s="24" t="s">
        <v>1118</v>
      </c>
      <c r="G874" s="1">
        <v>44249</v>
      </c>
      <c r="H874">
        <v>2</v>
      </c>
      <c r="I874" t="str">
        <f t="shared" si="13"/>
        <v>febrer</v>
      </c>
      <c r="J874">
        <v>622071492</v>
      </c>
      <c r="K874" s="1">
        <v>44289</v>
      </c>
      <c r="L874">
        <v>40</v>
      </c>
      <c r="M874">
        <v>3633</v>
      </c>
      <c r="N874">
        <v>154.06</v>
      </c>
      <c r="O874">
        <v>90.93</v>
      </c>
      <c r="P874">
        <v>559699.98</v>
      </c>
      <c r="Q874">
        <v>63.13</v>
      </c>
      <c r="R874">
        <v>559.70000000000005</v>
      </c>
      <c r="S874">
        <v>330348.69</v>
      </c>
      <c r="T874">
        <v>330.34870000000001</v>
      </c>
      <c r="U874">
        <v>229351.29</v>
      </c>
      <c r="V874">
        <v>0.59022458782292608</v>
      </c>
      <c r="W874">
        <v>229.35130000000001</v>
      </c>
      <c r="X874">
        <v>2021</v>
      </c>
    </row>
    <row r="875" spans="1:24" x14ac:dyDescent="0.3">
      <c r="A875" s="24" t="s">
        <v>1087</v>
      </c>
      <c r="B875" s="24" t="s">
        <v>24</v>
      </c>
      <c r="C875" s="24" t="s">
        <v>337</v>
      </c>
      <c r="D875" s="24" t="s">
        <v>38</v>
      </c>
      <c r="E875" s="24" t="s">
        <v>15</v>
      </c>
      <c r="F875" s="24" t="s">
        <v>1120</v>
      </c>
      <c r="G875" s="1">
        <v>44185</v>
      </c>
      <c r="H875">
        <v>12</v>
      </c>
      <c r="I875" t="str">
        <f t="shared" si="13"/>
        <v>desembre</v>
      </c>
      <c r="J875">
        <v>388976371</v>
      </c>
      <c r="K875" s="1">
        <v>44205</v>
      </c>
      <c r="L875">
        <v>20</v>
      </c>
      <c r="M875">
        <v>5607</v>
      </c>
      <c r="N875">
        <v>437.2</v>
      </c>
      <c r="O875">
        <v>263.33</v>
      </c>
      <c r="P875">
        <v>2451380.4</v>
      </c>
      <c r="Q875">
        <v>173.87</v>
      </c>
      <c r="R875">
        <v>2451.3804</v>
      </c>
      <c r="S875">
        <v>1476491.31</v>
      </c>
      <c r="T875">
        <v>1476.4912999999999</v>
      </c>
      <c r="U875">
        <v>974889.09</v>
      </c>
      <c r="V875">
        <v>0.60231015553522416</v>
      </c>
      <c r="W875">
        <v>974.88909999999998</v>
      </c>
      <c r="X875">
        <v>2020</v>
      </c>
    </row>
    <row r="876" spans="1:24" x14ac:dyDescent="0.3">
      <c r="A876" s="24" t="s">
        <v>1088</v>
      </c>
      <c r="B876" s="24" t="s">
        <v>28</v>
      </c>
      <c r="C876" s="24" t="s">
        <v>57</v>
      </c>
      <c r="D876" s="24" t="s">
        <v>40</v>
      </c>
      <c r="E876" s="24" t="s">
        <v>19</v>
      </c>
      <c r="F876" s="24" t="s">
        <v>1117</v>
      </c>
      <c r="G876" s="1">
        <v>44535</v>
      </c>
      <c r="H876">
        <v>12</v>
      </c>
      <c r="I876" t="str">
        <f t="shared" si="13"/>
        <v>desembre</v>
      </c>
      <c r="J876">
        <v>675713098</v>
      </c>
      <c r="K876" s="1">
        <v>44584</v>
      </c>
      <c r="L876">
        <v>49</v>
      </c>
      <c r="M876">
        <v>7376</v>
      </c>
      <c r="N876">
        <v>81.73</v>
      </c>
      <c r="O876">
        <v>56.67</v>
      </c>
      <c r="P876">
        <v>602840.48</v>
      </c>
      <c r="Q876">
        <v>25.06</v>
      </c>
      <c r="R876">
        <v>602.84050000000002</v>
      </c>
      <c r="S876">
        <v>417997.92</v>
      </c>
      <c r="T876">
        <v>417.99790000000002</v>
      </c>
      <c r="U876">
        <v>184842.56</v>
      </c>
      <c r="V876">
        <v>0.69338064358252782</v>
      </c>
      <c r="W876">
        <v>184.8426</v>
      </c>
      <c r="X876">
        <v>2021</v>
      </c>
    </row>
    <row r="877" spans="1:24" x14ac:dyDescent="0.3">
      <c r="A877" s="24" t="s">
        <v>1089</v>
      </c>
      <c r="B877" s="24" t="s">
        <v>24</v>
      </c>
      <c r="C877" s="24" t="s">
        <v>125</v>
      </c>
      <c r="D877" s="24" t="s">
        <v>26</v>
      </c>
      <c r="E877" s="24" t="s">
        <v>19</v>
      </c>
      <c r="F877" s="24" t="s">
        <v>1120</v>
      </c>
      <c r="G877" s="1">
        <v>44733</v>
      </c>
      <c r="H877">
        <v>6</v>
      </c>
      <c r="I877" t="str">
        <f t="shared" si="13"/>
        <v>juny</v>
      </c>
      <c r="J877">
        <v>691705501</v>
      </c>
      <c r="K877" s="1">
        <v>44766</v>
      </c>
      <c r="L877">
        <v>33</v>
      </c>
      <c r="M877">
        <v>9884</v>
      </c>
      <c r="N877">
        <v>9.33</v>
      </c>
      <c r="O877">
        <v>6.92</v>
      </c>
      <c r="P877">
        <v>92217.72</v>
      </c>
      <c r="Q877">
        <v>2.41</v>
      </c>
      <c r="R877">
        <v>92.217699999999994</v>
      </c>
      <c r="S877">
        <v>68397.279999999999</v>
      </c>
      <c r="T877">
        <v>68.397300000000001</v>
      </c>
      <c r="U877">
        <v>23820.44</v>
      </c>
      <c r="V877">
        <v>0.74169346195069663</v>
      </c>
      <c r="W877">
        <v>23.820399999999999</v>
      </c>
      <c r="X877">
        <v>2022</v>
      </c>
    </row>
    <row r="878" spans="1:24" x14ac:dyDescent="0.3">
      <c r="A878" s="24" t="s">
        <v>1090</v>
      </c>
      <c r="B878" s="24" t="s">
        <v>24</v>
      </c>
      <c r="C878" s="24" t="s">
        <v>368</v>
      </c>
      <c r="D878" s="24" t="s">
        <v>38</v>
      </c>
      <c r="E878" s="24" t="s">
        <v>19</v>
      </c>
      <c r="F878" s="24" t="s">
        <v>1120</v>
      </c>
      <c r="G878" s="1">
        <v>44364</v>
      </c>
      <c r="H878">
        <v>6</v>
      </c>
      <c r="I878" t="str">
        <f t="shared" si="13"/>
        <v>juny</v>
      </c>
      <c r="J878">
        <v>166689908</v>
      </c>
      <c r="K878" s="1">
        <v>44406</v>
      </c>
      <c r="L878">
        <v>42</v>
      </c>
      <c r="M878">
        <v>6103</v>
      </c>
      <c r="N878">
        <v>437.2</v>
      </c>
      <c r="O878">
        <v>263.33</v>
      </c>
      <c r="P878">
        <v>2668231.6</v>
      </c>
      <c r="Q878">
        <v>173.87</v>
      </c>
      <c r="R878">
        <v>2668.2316000000001</v>
      </c>
      <c r="S878">
        <v>1607102.99</v>
      </c>
      <c r="T878">
        <v>1607.1030000000001</v>
      </c>
      <c r="U878">
        <v>1061128.6100000001</v>
      </c>
      <c r="V878">
        <v>0.60231015553522416</v>
      </c>
      <c r="W878">
        <v>1061.1286</v>
      </c>
      <c r="X878">
        <v>2021</v>
      </c>
    </row>
    <row r="879" spans="1:24" x14ac:dyDescent="0.3">
      <c r="A879" s="24" t="s">
        <v>1091</v>
      </c>
      <c r="B879" s="24" t="s">
        <v>24</v>
      </c>
      <c r="C879" s="24" t="s">
        <v>49</v>
      </c>
      <c r="D879" s="24" t="s">
        <v>80</v>
      </c>
      <c r="E879" s="24" t="s">
        <v>15</v>
      </c>
      <c r="F879" s="24" t="s">
        <v>1118</v>
      </c>
      <c r="G879" s="1">
        <v>44721</v>
      </c>
      <c r="H879">
        <v>6</v>
      </c>
      <c r="I879" t="str">
        <f t="shared" si="13"/>
        <v>juny</v>
      </c>
      <c r="J879">
        <v>700715148</v>
      </c>
      <c r="K879" s="1">
        <v>44756</v>
      </c>
      <c r="L879">
        <v>35</v>
      </c>
      <c r="M879">
        <v>6039</v>
      </c>
      <c r="N879">
        <v>668.27</v>
      </c>
      <c r="O879">
        <v>502.54</v>
      </c>
      <c r="P879">
        <v>4035682.53</v>
      </c>
      <c r="Q879">
        <v>165.73</v>
      </c>
      <c r="R879">
        <v>4035.6824999999999</v>
      </c>
      <c r="S879">
        <v>3034839.06</v>
      </c>
      <c r="T879">
        <v>3034.8391000000001</v>
      </c>
      <c r="U879">
        <v>1000843.47</v>
      </c>
      <c r="V879">
        <v>0.7520014365451092</v>
      </c>
      <c r="W879">
        <v>1000.8434999999999</v>
      </c>
      <c r="X879">
        <v>2022</v>
      </c>
    </row>
    <row r="880" spans="1:24" x14ac:dyDescent="0.3">
      <c r="A880" s="24" t="s">
        <v>1092</v>
      </c>
      <c r="B880" s="24" t="s">
        <v>21</v>
      </c>
      <c r="C880" s="24" t="s">
        <v>106</v>
      </c>
      <c r="D880" s="24" t="s">
        <v>14</v>
      </c>
      <c r="E880" s="24" t="s">
        <v>15</v>
      </c>
      <c r="F880" s="24" t="s">
        <v>1117</v>
      </c>
      <c r="G880" s="1">
        <v>44657</v>
      </c>
      <c r="H880">
        <v>4</v>
      </c>
      <c r="I880" t="str">
        <f t="shared" si="13"/>
        <v>abril</v>
      </c>
      <c r="J880">
        <v>897645938</v>
      </c>
      <c r="K880" s="1">
        <v>44704</v>
      </c>
      <c r="L880">
        <v>47</v>
      </c>
      <c r="M880">
        <v>2236</v>
      </c>
      <c r="N880">
        <v>152.58000000000001</v>
      </c>
      <c r="O880">
        <v>97.44</v>
      </c>
      <c r="P880">
        <v>341168.88</v>
      </c>
      <c r="Q880">
        <v>55.14</v>
      </c>
      <c r="R880">
        <v>341.16890000000001</v>
      </c>
      <c r="S880">
        <v>217875.84</v>
      </c>
      <c r="T880">
        <v>217.8758</v>
      </c>
      <c r="U880">
        <v>123293.04</v>
      </c>
      <c r="V880">
        <v>0.63861580810066843</v>
      </c>
      <c r="W880">
        <v>123.29300000000001</v>
      </c>
      <c r="X880">
        <v>2022</v>
      </c>
    </row>
    <row r="881" spans="1:24" x14ac:dyDescent="0.3">
      <c r="A881" s="24" t="s">
        <v>1093</v>
      </c>
      <c r="B881" s="24" t="s">
        <v>24</v>
      </c>
      <c r="C881" s="24" t="s">
        <v>765</v>
      </c>
      <c r="D881" s="24" t="s">
        <v>42</v>
      </c>
      <c r="E881" s="24" t="s">
        <v>15</v>
      </c>
      <c r="F881" s="24" t="s">
        <v>1118</v>
      </c>
      <c r="G881" s="1">
        <v>44429</v>
      </c>
      <c r="H881">
        <v>8</v>
      </c>
      <c r="I881" t="str">
        <f t="shared" si="13"/>
        <v>agost</v>
      </c>
      <c r="J881">
        <v>962211644</v>
      </c>
      <c r="K881" s="1">
        <v>44478</v>
      </c>
      <c r="L881">
        <v>49</v>
      </c>
      <c r="M881">
        <v>8663</v>
      </c>
      <c r="N881">
        <v>651.21</v>
      </c>
      <c r="O881">
        <v>524.96</v>
      </c>
      <c r="P881">
        <v>5641432.2300000004</v>
      </c>
      <c r="Q881">
        <v>126.25</v>
      </c>
      <c r="R881">
        <v>5641.4322000000002</v>
      </c>
      <c r="S881">
        <v>4547728.4800000004</v>
      </c>
      <c r="T881">
        <v>4547.7285000000002</v>
      </c>
      <c r="U881">
        <v>1093703.75</v>
      </c>
      <c r="V881">
        <v>0.80613012699436437</v>
      </c>
      <c r="W881">
        <v>1093.7037</v>
      </c>
      <c r="X881">
        <v>2021</v>
      </c>
    </row>
    <row r="882" spans="1:24" x14ac:dyDescent="0.3">
      <c r="A882" s="24" t="s">
        <v>1094</v>
      </c>
      <c r="B882" s="24" t="s">
        <v>60</v>
      </c>
      <c r="C882" s="24" t="s">
        <v>686</v>
      </c>
      <c r="D882" s="24" t="s">
        <v>80</v>
      </c>
      <c r="E882" s="24" t="s">
        <v>15</v>
      </c>
      <c r="F882" s="24" t="s">
        <v>1119</v>
      </c>
      <c r="G882" s="1">
        <v>44269</v>
      </c>
      <c r="H882">
        <v>3</v>
      </c>
      <c r="I882" t="str">
        <f t="shared" si="13"/>
        <v>març</v>
      </c>
      <c r="J882">
        <v>189138495</v>
      </c>
      <c r="K882" s="1">
        <v>44269</v>
      </c>
      <c r="L882">
        <v>0</v>
      </c>
      <c r="M882">
        <v>9139</v>
      </c>
      <c r="N882">
        <v>668.27</v>
      </c>
      <c r="O882">
        <v>502.54</v>
      </c>
      <c r="P882">
        <v>6107319.5300000003</v>
      </c>
      <c r="Q882">
        <v>165.73</v>
      </c>
      <c r="R882">
        <v>6107.3194999999996</v>
      </c>
      <c r="S882">
        <v>4592713.0599999996</v>
      </c>
      <c r="T882">
        <v>4592.7130999999999</v>
      </c>
      <c r="U882">
        <v>1514606.47</v>
      </c>
      <c r="V882">
        <v>0.75200143654510909</v>
      </c>
      <c r="W882">
        <v>1514.6065000000001</v>
      </c>
      <c r="X882">
        <v>2021</v>
      </c>
    </row>
    <row r="883" spans="1:24" x14ac:dyDescent="0.3">
      <c r="A883" s="24" t="s">
        <v>1095</v>
      </c>
      <c r="B883" s="24" t="s">
        <v>60</v>
      </c>
      <c r="C883" s="24" t="s">
        <v>117</v>
      </c>
      <c r="D883" s="24" t="s">
        <v>26</v>
      </c>
      <c r="E883" s="24" t="s">
        <v>19</v>
      </c>
      <c r="F883" s="24" t="s">
        <v>1119</v>
      </c>
      <c r="G883" s="1">
        <v>44119</v>
      </c>
      <c r="H883">
        <v>10</v>
      </c>
      <c r="I883" t="str">
        <f t="shared" si="13"/>
        <v>octubre</v>
      </c>
      <c r="J883">
        <v>980037820</v>
      </c>
      <c r="K883" s="1">
        <v>44145</v>
      </c>
      <c r="L883">
        <v>26</v>
      </c>
      <c r="M883">
        <v>3824</v>
      </c>
      <c r="N883">
        <v>9.33</v>
      </c>
      <c r="O883">
        <v>6.92</v>
      </c>
      <c r="P883">
        <v>35677.919999999998</v>
      </c>
      <c r="Q883">
        <v>2.41</v>
      </c>
      <c r="R883">
        <v>35.677900000000001</v>
      </c>
      <c r="S883">
        <v>26462.080000000002</v>
      </c>
      <c r="T883">
        <v>26.4621</v>
      </c>
      <c r="U883">
        <v>9215.84</v>
      </c>
      <c r="V883">
        <v>0.74169346195069663</v>
      </c>
      <c r="W883">
        <v>9.2157999999999998</v>
      </c>
      <c r="X883">
        <v>2020</v>
      </c>
    </row>
    <row r="884" spans="1:24" x14ac:dyDescent="0.3">
      <c r="A884" s="24" t="s">
        <v>1096</v>
      </c>
      <c r="B884" s="24" t="s">
        <v>60</v>
      </c>
      <c r="C884" s="24" t="s">
        <v>69</v>
      </c>
      <c r="D884" s="24" t="s">
        <v>30</v>
      </c>
      <c r="E884" s="24" t="s">
        <v>19</v>
      </c>
      <c r="F884" s="24" t="s">
        <v>1118</v>
      </c>
      <c r="G884" s="1">
        <v>44589</v>
      </c>
      <c r="H884">
        <v>1</v>
      </c>
      <c r="I884" t="str">
        <f t="shared" si="13"/>
        <v>gener</v>
      </c>
      <c r="J884">
        <v>406833446</v>
      </c>
      <c r="K884" s="1">
        <v>44629</v>
      </c>
      <c r="L884">
        <v>40</v>
      </c>
      <c r="M884">
        <v>9912</v>
      </c>
      <c r="N884">
        <v>255.28</v>
      </c>
      <c r="O884">
        <v>159.41999999999999</v>
      </c>
      <c r="P884">
        <v>2530335.36</v>
      </c>
      <c r="Q884">
        <v>95.86</v>
      </c>
      <c r="R884">
        <v>2530.3353999999999</v>
      </c>
      <c r="S884">
        <v>1580171.04</v>
      </c>
      <c r="T884">
        <v>1580.171</v>
      </c>
      <c r="U884">
        <v>950164.32</v>
      </c>
      <c r="V884">
        <v>0.62449075524913811</v>
      </c>
      <c r="W884">
        <v>950.16430000000003</v>
      </c>
      <c r="X884">
        <v>2022</v>
      </c>
    </row>
    <row r="885" spans="1:24" x14ac:dyDescent="0.3">
      <c r="A885" s="24" t="s">
        <v>1097</v>
      </c>
      <c r="B885" s="24" t="s">
        <v>12</v>
      </c>
      <c r="C885" s="24" t="s">
        <v>370</v>
      </c>
      <c r="D885" s="24" t="s">
        <v>18</v>
      </c>
      <c r="E885" s="24" t="s">
        <v>15</v>
      </c>
      <c r="F885" s="24" t="s">
        <v>1119</v>
      </c>
      <c r="G885" s="1">
        <v>44348</v>
      </c>
      <c r="H885">
        <v>6</v>
      </c>
      <c r="I885" t="str">
        <f t="shared" si="13"/>
        <v>juny</v>
      </c>
      <c r="J885">
        <v>561761701</v>
      </c>
      <c r="K885" s="1">
        <v>44365</v>
      </c>
      <c r="L885">
        <v>17</v>
      </c>
      <c r="M885">
        <v>6626</v>
      </c>
      <c r="N885">
        <v>421.89</v>
      </c>
      <c r="O885">
        <v>364.69</v>
      </c>
      <c r="P885">
        <v>2795443.14</v>
      </c>
      <c r="Q885">
        <v>57.2</v>
      </c>
      <c r="R885">
        <v>2795.4431</v>
      </c>
      <c r="S885">
        <v>2416435.94</v>
      </c>
      <c r="T885">
        <v>2416.4358999999999</v>
      </c>
      <c r="U885">
        <v>379007.2</v>
      </c>
      <c r="V885">
        <v>0.86441963544999867</v>
      </c>
      <c r="W885">
        <v>379.00720000000001</v>
      </c>
      <c r="X885">
        <v>2021</v>
      </c>
    </row>
    <row r="886" spans="1:24" x14ac:dyDescent="0.3">
      <c r="A886" s="24" t="s">
        <v>1098</v>
      </c>
      <c r="B886" s="24" t="s">
        <v>21</v>
      </c>
      <c r="C886" s="24" t="s">
        <v>185</v>
      </c>
      <c r="D886" s="24" t="s">
        <v>50</v>
      </c>
      <c r="E886" s="24" t="s">
        <v>15</v>
      </c>
      <c r="F886" s="24" t="s">
        <v>1117</v>
      </c>
      <c r="G886" s="1">
        <v>44822</v>
      </c>
      <c r="H886">
        <v>9</v>
      </c>
      <c r="I886" t="str">
        <f t="shared" si="13"/>
        <v>setembre</v>
      </c>
      <c r="J886">
        <v>907371413</v>
      </c>
      <c r="K886" s="1">
        <v>44845</v>
      </c>
      <c r="L886">
        <v>23</v>
      </c>
      <c r="M886">
        <v>220</v>
      </c>
      <c r="N886">
        <v>154.06</v>
      </c>
      <c r="O886">
        <v>90.93</v>
      </c>
      <c r="P886">
        <v>33893.199999999997</v>
      </c>
      <c r="Q886">
        <v>63.13</v>
      </c>
      <c r="R886">
        <v>33.8932</v>
      </c>
      <c r="S886">
        <v>20004.599999999999</v>
      </c>
      <c r="T886">
        <v>20.0046</v>
      </c>
      <c r="U886">
        <v>13888.6</v>
      </c>
      <c r="V886">
        <v>0.59022458782292619</v>
      </c>
      <c r="W886">
        <v>13.8886</v>
      </c>
      <c r="X886">
        <v>2022</v>
      </c>
    </row>
    <row r="887" spans="1:24" x14ac:dyDescent="0.3">
      <c r="A887" s="24" t="s">
        <v>1099</v>
      </c>
      <c r="B887" s="24" t="s">
        <v>12</v>
      </c>
      <c r="C887" s="24" t="s">
        <v>129</v>
      </c>
      <c r="D887" s="24" t="s">
        <v>33</v>
      </c>
      <c r="E887" s="24" t="s">
        <v>19</v>
      </c>
      <c r="F887" s="24" t="s">
        <v>1120</v>
      </c>
      <c r="G887" s="1">
        <v>44450</v>
      </c>
      <c r="H887">
        <v>9</v>
      </c>
      <c r="I887" t="str">
        <f t="shared" si="13"/>
        <v>setembre</v>
      </c>
      <c r="J887">
        <v>526523911</v>
      </c>
      <c r="K887" s="1">
        <v>44485</v>
      </c>
      <c r="L887">
        <v>35</v>
      </c>
      <c r="M887">
        <v>8981</v>
      </c>
      <c r="N887">
        <v>47.45</v>
      </c>
      <c r="O887">
        <v>31.79</v>
      </c>
      <c r="P887">
        <v>426148.45</v>
      </c>
      <c r="Q887">
        <v>15.66</v>
      </c>
      <c r="R887">
        <v>426.14850000000001</v>
      </c>
      <c r="S887">
        <v>285505.99</v>
      </c>
      <c r="T887">
        <v>285.50599999999997</v>
      </c>
      <c r="U887">
        <v>140642.46</v>
      </c>
      <c r="V887">
        <v>0.66996838777660694</v>
      </c>
      <c r="W887">
        <v>140.64250000000001</v>
      </c>
      <c r="X887">
        <v>2021</v>
      </c>
    </row>
    <row r="888" spans="1:24" x14ac:dyDescent="0.3">
      <c r="A888" s="24" t="s">
        <v>1100</v>
      </c>
      <c r="B888" s="24" t="s">
        <v>12</v>
      </c>
      <c r="C888" s="24" t="s">
        <v>191</v>
      </c>
      <c r="D888" s="24" t="s">
        <v>33</v>
      </c>
      <c r="E888" s="24" t="s">
        <v>19</v>
      </c>
      <c r="F888" s="24" t="s">
        <v>1118</v>
      </c>
      <c r="G888" s="1">
        <v>44432</v>
      </c>
      <c r="H888">
        <v>8</v>
      </c>
      <c r="I888" t="str">
        <f t="shared" si="13"/>
        <v>agost</v>
      </c>
      <c r="J888">
        <v>372393023</v>
      </c>
      <c r="K888" s="1">
        <v>44451</v>
      </c>
      <c r="L888">
        <v>19</v>
      </c>
      <c r="M888">
        <v>8226</v>
      </c>
      <c r="N888">
        <v>47.45</v>
      </c>
      <c r="O888">
        <v>31.79</v>
      </c>
      <c r="P888">
        <v>390323.7</v>
      </c>
      <c r="Q888">
        <v>15.66</v>
      </c>
      <c r="R888">
        <v>390.32369999999997</v>
      </c>
      <c r="S888">
        <v>261504.54</v>
      </c>
      <c r="T888">
        <v>261.50450000000001</v>
      </c>
      <c r="U888">
        <v>128819.16</v>
      </c>
      <c r="V888">
        <v>0.66996838777660683</v>
      </c>
      <c r="W888">
        <v>128.8192</v>
      </c>
      <c r="X888">
        <v>2021</v>
      </c>
    </row>
    <row r="889" spans="1:24" x14ac:dyDescent="0.3">
      <c r="A889" s="24" t="s">
        <v>1101</v>
      </c>
      <c r="B889" s="24" t="s">
        <v>21</v>
      </c>
      <c r="C889" s="24" t="s">
        <v>41</v>
      </c>
      <c r="D889" s="24" t="s">
        <v>14</v>
      </c>
      <c r="E889" s="24" t="s">
        <v>15</v>
      </c>
      <c r="F889" s="24" t="s">
        <v>1117</v>
      </c>
      <c r="G889" s="1">
        <v>44191</v>
      </c>
      <c r="H889">
        <v>12</v>
      </c>
      <c r="I889" t="str">
        <f t="shared" si="13"/>
        <v>desembre</v>
      </c>
      <c r="J889">
        <v>408538901</v>
      </c>
      <c r="K889" s="1">
        <v>44201</v>
      </c>
      <c r="L889">
        <v>10</v>
      </c>
      <c r="M889">
        <v>4594</v>
      </c>
      <c r="N889">
        <v>152.58000000000001</v>
      </c>
      <c r="O889">
        <v>97.44</v>
      </c>
      <c r="P889">
        <v>700952.52</v>
      </c>
      <c r="Q889">
        <v>55.14</v>
      </c>
      <c r="R889">
        <v>700.95249999999999</v>
      </c>
      <c r="S889">
        <v>447639.36</v>
      </c>
      <c r="T889">
        <v>447.63940000000002</v>
      </c>
      <c r="U889">
        <v>253313.16</v>
      </c>
      <c r="V889">
        <v>0.63861580810066843</v>
      </c>
      <c r="W889">
        <v>253.31319999999999</v>
      </c>
      <c r="X889">
        <v>2020</v>
      </c>
    </row>
    <row r="890" spans="1:24" x14ac:dyDescent="0.3">
      <c r="A890" s="24" t="s">
        <v>1102</v>
      </c>
      <c r="B890" s="24" t="s">
        <v>24</v>
      </c>
      <c r="C890" s="24" t="s">
        <v>77</v>
      </c>
      <c r="D890" s="24" t="s">
        <v>38</v>
      </c>
      <c r="E890" s="24" t="s">
        <v>19</v>
      </c>
      <c r="F890" s="24" t="s">
        <v>1119</v>
      </c>
      <c r="G890" s="1">
        <v>43966</v>
      </c>
      <c r="H890">
        <v>5</v>
      </c>
      <c r="I890" t="str">
        <f t="shared" si="13"/>
        <v>maig</v>
      </c>
      <c r="J890">
        <v>606725823</v>
      </c>
      <c r="K890" s="1">
        <v>43982</v>
      </c>
      <c r="L890">
        <v>16</v>
      </c>
      <c r="M890">
        <v>2509</v>
      </c>
      <c r="N890">
        <v>437.2</v>
      </c>
      <c r="O890">
        <v>263.33</v>
      </c>
      <c r="P890">
        <v>1096934.8</v>
      </c>
      <c r="Q890">
        <v>173.87</v>
      </c>
      <c r="R890">
        <v>1096.9348</v>
      </c>
      <c r="S890">
        <v>660694.97</v>
      </c>
      <c r="T890">
        <v>660.69500000000005</v>
      </c>
      <c r="U890">
        <v>436239.83</v>
      </c>
      <c r="V890">
        <v>0.60231015553522416</v>
      </c>
      <c r="W890">
        <v>436.2398</v>
      </c>
      <c r="X890">
        <v>2020</v>
      </c>
    </row>
    <row r="891" spans="1:24" x14ac:dyDescent="0.3">
      <c r="A891" s="24" t="s">
        <v>1103</v>
      </c>
      <c r="B891" s="24" t="s">
        <v>12</v>
      </c>
      <c r="C891" s="24" t="s">
        <v>131</v>
      </c>
      <c r="D891" s="24" t="s">
        <v>70</v>
      </c>
      <c r="E891" s="24" t="s">
        <v>15</v>
      </c>
      <c r="F891" s="24" t="s">
        <v>1117</v>
      </c>
      <c r="G891" s="1">
        <v>44087</v>
      </c>
      <c r="H891">
        <v>9</v>
      </c>
      <c r="I891" t="str">
        <f t="shared" si="13"/>
        <v>setembre</v>
      </c>
      <c r="J891">
        <v>147449672</v>
      </c>
      <c r="K891" s="1">
        <v>44130</v>
      </c>
      <c r="L891">
        <v>43</v>
      </c>
      <c r="M891">
        <v>2489</v>
      </c>
      <c r="N891">
        <v>109.28</v>
      </c>
      <c r="O891">
        <v>35.840000000000003</v>
      </c>
      <c r="P891">
        <v>271997.92</v>
      </c>
      <c r="Q891">
        <v>73.44</v>
      </c>
      <c r="R891">
        <v>271.99790000000002</v>
      </c>
      <c r="S891">
        <v>89205.759999999995</v>
      </c>
      <c r="T891">
        <v>89.205799999999996</v>
      </c>
      <c r="U891">
        <v>182792.16</v>
      </c>
      <c r="V891">
        <v>0.32796486090775995</v>
      </c>
      <c r="W891">
        <v>182.79220000000001</v>
      </c>
      <c r="X891">
        <v>2020</v>
      </c>
    </row>
    <row r="892" spans="1:24" x14ac:dyDescent="0.3">
      <c r="A892" s="24" t="s">
        <v>1104</v>
      </c>
      <c r="B892" s="24" t="s">
        <v>12</v>
      </c>
      <c r="C892" s="24" t="s">
        <v>150</v>
      </c>
      <c r="D892" s="24" t="s">
        <v>18</v>
      </c>
      <c r="E892" s="24" t="s">
        <v>19</v>
      </c>
      <c r="F892" s="24" t="s">
        <v>1120</v>
      </c>
      <c r="G892" s="1">
        <v>44399</v>
      </c>
      <c r="H892">
        <v>7</v>
      </c>
      <c r="I892" t="str">
        <f t="shared" si="13"/>
        <v>juliol</v>
      </c>
      <c r="J892">
        <v>785446774</v>
      </c>
      <c r="K892" s="1">
        <v>44419</v>
      </c>
      <c r="L892">
        <v>20</v>
      </c>
      <c r="M892">
        <v>10</v>
      </c>
      <c r="N892">
        <v>421.89</v>
      </c>
      <c r="O892">
        <v>364.69</v>
      </c>
      <c r="P892">
        <v>4218.8999999999996</v>
      </c>
      <c r="Q892">
        <v>57.2</v>
      </c>
      <c r="R892">
        <v>4.2188999999999997</v>
      </c>
      <c r="S892">
        <v>3646.9</v>
      </c>
      <c r="T892">
        <v>3.6469</v>
      </c>
      <c r="U892">
        <v>572</v>
      </c>
      <c r="V892">
        <v>0.86441963544999889</v>
      </c>
      <c r="W892">
        <v>0.57199999999999995</v>
      </c>
      <c r="X892">
        <v>2021</v>
      </c>
    </row>
    <row r="893" spans="1:24" x14ac:dyDescent="0.3">
      <c r="A893" s="24" t="s">
        <v>1105</v>
      </c>
      <c r="B893" s="24" t="s">
        <v>12</v>
      </c>
      <c r="C893" s="24" t="s">
        <v>165</v>
      </c>
      <c r="D893" s="24" t="s">
        <v>50</v>
      </c>
      <c r="E893" s="24" t="s">
        <v>15</v>
      </c>
      <c r="F893" s="24" t="s">
        <v>1119</v>
      </c>
      <c r="G893" s="1">
        <v>44369</v>
      </c>
      <c r="H893">
        <v>6</v>
      </c>
      <c r="I893" t="str">
        <f t="shared" si="13"/>
        <v>juny</v>
      </c>
      <c r="J893">
        <v>745765960</v>
      </c>
      <c r="K893" s="1">
        <v>44391</v>
      </c>
      <c r="L893">
        <v>22</v>
      </c>
      <c r="M893">
        <v>7575</v>
      </c>
      <c r="N893">
        <v>154.06</v>
      </c>
      <c r="O893">
        <v>90.93</v>
      </c>
      <c r="P893">
        <v>1167004.5</v>
      </c>
      <c r="Q893">
        <v>63.13</v>
      </c>
      <c r="R893">
        <v>1167.0045</v>
      </c>
      <c r="S893">
        <v>688794.75</v>
      </c>
      <c r="T893">
        <v>688.79480000000001</v>
      </c>
      <c r="U893">
        <v>478209.75</v>
      </c>
      <c r="V893">
        <v>0.59022458782292619</v>
      </c>
      <c r="W893">
        <v>478.2097</v>
      </c>
      <c r="X893">
        <v>2021</v>
      </c>
    </row>
    <row r="894" spans="1:24" x14ac:dyDescent="0.3">
      <c r="A894" s="24" t="s">
        <v>1106</v>
      </c>
      <c r="B894" s="24" t="s">
        <v>60</v>
      </c>
      <c r="C894" s="24" t="s">
        <v>97</v>
      </c>
      <c r="D894" s="24" t="s">
        <v>38</v>
      </c>
      <c r="E894" s="24" t="s">
        <v>19</v>
      </c>
      <c r="F894" s="24" t="s">
        <v>1117</v>
      </c>
      <c r="G894" s="1">
        <v>44656</v>
      </c>
      <c r="H894">
        <v>4</v>
      </c>
      <c r="I894" t="str">
        <f t="shared" si="13"/>
        <v>abril</v>
      </c>
      <c r="J894">
        <v>573768556</v>
      </c>
      <c r="K894" s="1">
        <v>44686</v>
      </c>
      <c r="L894">
        <v>30</v>
      </c>
      <c r="M894">
        <v>9721</v>
      </c>
      <c r="N894">
        <v>437.2</v>
      </c>
      <c r="O894">
        <v>263.33</v>
      </c>
      <c r="P894">
        <v>4250021.2</v>
      </c>
      <c r="Q894">
        <v>173.87</v>
      </c>
      <c r="R894">
        <v>4250.0212000000001</v>
      </c>
      <c r="S894">
        <v>2559830.9300000002</v>
      </c>
      <c r="T894">
        <v>2559.8308999999999</v>
      </c>
      <c r="U894">
        <v>1690190.27</v>
      </c>
      <c r="V894">
        <v>0.60231015553522405</v>
      </c>
      <c r="W894">
        <v>1690.1903</v>
      </c>
      <c r="X894">
        <v>2022</v>
      </c>
    </row>
    <row r="895" spans="1:24" x14ac:dyDescent="0.3">
      <c r="A895" s="24" t="s">
        <v>1107</v>
      </c>
      <c r="B895" s="24" t="s">
        <v>24</v>
      </c>
      <c r="C895" s="24" t="s">
        <v>65</v>
      </c>
      <c r="D895" s="24" t="s">
        <v>14</v>
      </c>
      <c r="E895" s="24" t="s">
        <v>15</v>
      </c>
      <c r="F895" s="24" t="s">
        <v>1119</v>
      </c>
      <c r="G895" s="1">
        <v>44502</v>
      </c>
      <c r="H895">
        <v>11</v>
      </c>
      <c r="I895" t="str">
        <f t="shared" si="13"/>
        <v>novembre</v>
      </c>
      <c r="J895">
        <v>885128390</v>
      </c>
      <c r="K895" s="1">
        <v>44520</v>
      </c>
      <c r="L895">
        <v>18</v>
      </c>
      <c r="M895">
        <v>8015</v>
      </c>
      <c r="N895">
        <v>152.58000000000001</v>
      </c>
      <c r="O895">
        <v>97.44</v>
      </c>
      <c r="P895">
        <v>1222928.7</v>
      </c>
      <c r="Q895">
        <v>55.14</v>
      </c>
      <c r="R895">
        <v>1222.9286999999999</v>
      </c>
      <c r="S895">
        <v>780981.6</v>
      </c>
      <c r="T895">
        <v>780.98159999999996</v>
      </c>
      <c r="U895">
        <v>441947.1</v>
      </c>
      <c r="V895">
        <v>0.63861580810066843</v>
      </c>
      <c r="W895">
        <v>441.94709999999998</v>
      </c>
      <c r="X895">
        <v>2021</v>
      </c>
    </row>
    <row r="896" spans="1:24" x14ac:dyDescent="0.3">
      <c r="A896" s="24" t="s">
        <v>1108</v>
      </c>
      <c r="B896" s="24" t="s">
        <v>12</v>
      </c>
      <c r="C896" s="24" t="s">
        <v>79</v>
      </c>
      <c r="D896" s="24" t="s">
        <v>33</v>
      </c>
      <c r="E896" s="24" t="s">
        <v>19</v>
      </c>
      <c r="F896" s="24" t="s">
        <v>1119</v>
      </c>
      <c r="G896" s="1">
        <v>44335</v>
      </c>
      <c r="H896">
        <v>5</v>
      </c>
      <c r="I896" t="str">
        <f t="shared" si="13"/>
        <v>maig</v>
      </c>
      <c r="J896">
        <v>115831792</v>
      </c>
      <c r="K896" s="1">
        <v>44356</v>
      </c>
      <c r="L896">
        <v>21</v>
      </c>
      <c r="M896">
        <v>6056</v>
      </c>
      <c r="N896">
        <v>47.45</v>
      </c>
      <c r="O896">
        <v>31.79</v>
      </c>
      <c r="P896">
        <v>287357.2</v>
      </c>
      <c r="Q896">
        <v>15.66</v>
      </c>
      <c r="R896">
        <v>287.35719999999998</v>
      </c>
      <c r="S896">
        <v>192520.24</v>
      </c>
      <c r="T896">
        <v>192.52019999999999</v>
      </c>
      <c r="U896">
        <v>94836.96</v>
      </c>
      <c r="V896">
        <v>0.66996838777660683</v>
      </c>
      <c r="W896">
        <v>94.837000000000003</v>
      </c>
      <c r="X896">
        <v>2021</v>
      </c>
    </row>
    <row r="897" spans="1:24" x14ac:dyDescent="0.3">
      <c r="A897" s="24" t="s">
        <v>1109</v>
      </c>
      <c r="B897" s="24" t="s">
        <v>44</v>
      </c>
      <c r="C897" s="24" t="s">
        <v>379</v>
      </c>
      <c r="D897" s="24" t="s">
        <v>26</v>
      </c>
      <c r="E897" s="24" t="s">
        <v>15</v>
      </c>
      <c r="F897" s="24" t="s">
        <v>1120</v>
      </c>
      <c r="G897" s="1">
        <v>44212</v>
      </c>
      <c r="H897">
        <v>1</v>
      </c>
      <c r="I897" t="str">
        <f t="shared" si="13"/>
        <v>gener</v>
      </c>
      <c r="J897">
        <v>372177588</v>
      </c>
      <c r="K897" s="1">
        <v>44226</v>
      </c>
      <c r="L897">
        <v>14</v>
      </c>
      <c r="M897">
        <v>4474</v>
      </c>
      <c r="N897">
        <v>9.33</v>
      </c>
      <c r="O897">
        <v>6.92</v>
      </c>
      <c r="P897">
        <v>41742.42</v>
      </c>
      <c r="Q897">
        <v>2.41</v>
      </c>
      <c r="R897">
        <v>41.742400000000004</v>
      </c>
      <c r="S897">
        <v>30960.080000000002</v>
      </c>
      <c r="T897">
        <v>30.960100000000001</v>
      </c>
      <c r="U897">
        <v>10782.34</v>
      </c>
      <c r="V897">
        <v>0.74169346195069674</v>
      </c>
      <c r="W897">
        <v>10.782299999999999</v>
      </c>
      <c r="X897">
        <v>2021</v>
      </c>
    </row>
    <row r="898" spans="1:24" x14ac:dyDescent="0.3">
      <c r="A898" s="24" t="s">
        <v>1110</v>
      </c>
      <c r="B898" s="24" t="s">
        <v>12</v>
      </c>
      <c r="C898" s="24" t="s">
        <v>587</v>
      </c>
      <c r="D898" s="24" t="s">
        <v>38</v>
      </c>
      <c r="E898" s="24" t="s">
        <v>15</v>
      </c>
      <c r="F898" s="24" t="s">
        <v>1119</v>
      </c>
      <c r="G898" s="1">
        <v>44336</v>
      </c>
      <c r="H898">
        <v>5</v>
      </c>
      <c r="I898" t="str">
        <f t="shared" ref="I898:I961" si="14">TEXT(DATE(2020, H898, 1), "mmmm")</f>
        <v>maig</v>
      </c>
      <c r="J898">
        <v>680777108</v>
      </c>
      <c r="K898" s="1">
        <v>44369</v>
      </c>
      <c r="L898">
        <v>33</v>
      </c>
      <c r="M898">
        <v>5930</v>
      </c>
      <c r="N898">
        <v>437.2</v>
      </c>
      <c r="O898">
        <v>263.33</v>
      </c>
      <c r="P898">
        <v>2592596</v>
      </c>
      <c r="Q898">
        <v>173.87</v>
      </c>
      <c r="R898">
        <v>2592.596</v>
      </c>
      <c r="S898">
        <v>1561546.9</v>
      </c>
      <c r="T898">
        <v>1561.5469000000001</v>
      </c>
      <c r="U898">
        <v>1031049.1</v>
      </c>
      <c r="V898">
        <v>0.60231015553522405</v>
      </c>
      <c r="W898">
        <v>1031.0491</v>
      </c>
      <c r="X898">
        <v>2021</v>
      </c>
    </row>
    <row r="899" spans="1:24" x14ac:dyDescent="0.3">
      <c r="A899" s="24" t="s">
        <v>1111</v>
      </c>
      <c r="B899" s="24" t="s">
        <v>28</v>
      </c>
      <c r="C899" s="24" t="s">
        <v>511</v>
      </c>
      <c r="D899" s="24" t="s">
        <v>26</v>
      </c>
      <c r="E899" s="24" t="s">
        <v>15</v>
      </c>
      <c r="F899" s="24" t="s">
        <v>1118</v>
      </c>
      <c r="G899" s="1">
        <v>44533</v>
      </c>
      <c r="H899">
        <v>12</v>
      </c>
      <c r="I899" t="str">
        <f t="shared" si="14"/>
        <v>desembre</v>
      </c>
      <c r="J899">
        <v>138554179</v>
      </c>
      <c r="K899" s="1">
        <v>44536</v>
      </c>
      <c r="L899">
        <v>3</v>
      </c>
      <c r="M899">
        <v>115</v>
      </c>
      <c r="N899">
        <v>9.33</v>
      </c>
      <c r="O899">
        <v>6.92</v>
      </c>
      <c r="P899">
        <v>1072.95</v>
      </c>
      <c r="Q899">
        <v>2.41</v>
      </c>
      <c r="R899">
        <v>1.073</v>
      </c>
      <c r="S899">
        <v>795.8</v>
      </c>
      <c r="T899">
        <v>0.79579999999999995</v>
      </c>
      <c r="U899">
        <v>277.14999999999998</v>
      </c>
      <c r="V899">
        <v>0.74169346195069663</v>
      </c>
      <c r="W899">
        <v>0.2772</v>
      </c>
      <c r="X899">
        <v>2021</v>
      </c>
    </row>
    <row r="900" spans="1:24" x14ac:dyDescent="0.3">
      <c r="A900" s="24" t="s">
        <v>1112</v>
      </c>
      <c r="B900" s="24" t="s">
        <v>24</v>
      </c>
      <c r="C900" s="24" t="s">
        <v>240</v>
      </c>
      <c r="D900" s="24" t="s">
        <v>33</v>
      </c>
      <c r="E900" s="24" t="s">
        <v>19</v>
      </c>
      <c r="F900" s="24" t="s">
        <v>1118</v>
      </c>
      <c r="G900" s="1">
        <v>44777</v>
      </c>
      <c r="H900">
        <v>8</v>
      </c>
      <c r="I900" t="str">
        <f t="shared" si="14"/>
        <v>agost</v>
      </c>
      <c r="J900">
        <v>162745130</v>
      </c>
      <c r="K900" s="1">
        <v>44792</v>
      </c>
      <c r="L900">
        <v>15</v>
      </c>
      <c r="M900">
        <v>8755</v>
      </c>
      <c r="N900">
        <v>47.45</v>
      </c>
      <c r="O900">
        <v>31.79</v>
      </c>
      <c r="P900">
        <v>415424.75</v>
      </c>
      <c r="Q900">
        <v>15.66</v>
      </c>
      <c r="R900">
        <v>415.4248</v>
      </c>
      <c r="S900">
        <v>278321.45</v>
      </c>
      <c r="T900">
        <v>278.32150000000001</v>
      </c>
      <c r="U900">
        <v>137103.29999999999</v>
      </c>
      <c r="V900">
        <v>0.66996838777660694</v>
      </c>
      <c r="W900">
        <v>137.10329999999999</v>
      </c>
      <c r="X900">
        <v>2022</v>
      </c>
    </row>
    <row r="901" spans="1:24" x14ac:dyDescent="0.3">
      <c r="A901" s="24" t="s">
        <v>1113</v>
      </c>
      <c r="B901" s="24" t="s">
        <v>60</v>
      </c>
      <c r="C901" s="24" t="s">
        <v>159</v>
      </c>
      <c r="D901" s="24" t="s">
        <v>40</v>
      </c>
      <c r="E901" s="24" t="s">
        <v>15</v>
      </c>
      <c r="F901" s="24" t="s">
        <v>1117</v>
      </c>
      <c r="G901" s="1">
        <v>44668</v>
      </c>
      <c r="H901">
        <v>4</v>
      </c>
      <c r="I901" t="str">
        <f t="shared" si="14"/>
        <v>abril</v>
      </c>
      <c r="J901">
        <v>440898787</v>
      </c>
      <c r="K901" s="1">
        <v>44713</v>
      </c>
      <c r="L901">
        <v>45</v>
      </c>
      <c r="M901">
        <v>604</v>
      </c>
      <c r="N901">
        <v>81.73</v>
      </c>
      <c r="O901">
        <v>56.67</v>
      </c>
      <c r="P901">
        <v>49364.92</v>
      </c>
      <c r="Q901">
        <v>25.06</v>
      </c>
      <c r="R901">
        <v>49.364899999999999</v>
      </c>
      <c r="S901">
        <v>34228.68</v>
      </c>
      <c r="T901">
        <v>34.228700000000003</v>
      </c>
      <c r="U901">
        <v>15136.24</v>
      </c>
      <c r="V901">
        <v>0.69338064358252771</v>
      </c>
      <c r="W901">
        <v>15.136200000000001</v>
      </c>
      <c r="X901">
        <v>2022</v>
      </c>
    </row>
    <row r="902" spans="1:24" x14ac:dyDescent="0.3">
      <c r="A902" s="24" t="s">
        <v>1114</v>
      </c>
      <c r="B902" s="24" t="s">
        <v>60</v>
      </c>
      <c r="C902" s="24" t="s">
        <v>410</v>
      </c>
      <c r="D902" s="24" t="s">
        <v>26</v>
      </c>
      <c r="E902" s="24" t="s">
        <v>19</v>
      </c>
      <c r="F902" s="24" t="s">
        <v>1120</v>
      </c>
      <c r="G902" s="1">
        <v>43950</v>
      </c>
      <c r="H902">
        <v>4</v>
      </c>
      <c r="I902" t="str">
        <f t="shared" si="14"/>
        <v>abril</v>
      </c>
      <c r="J902">
        <v>280876481</v>
      </c>
      <c r="K902" s="1">
        <v>43982</v>
      </c>
      <c r="L902">
        <v>32</v>
      </c>
      <c r="M902">
        <v>6447</v>
      </c>
      <c r="N902">
        <v>9.33</v>
      </c>
      <c r="O902">
        <v>6.92</v>
      </c>
      <c r="P902">
        <v>60150.51</v>
      </c>
      <c r="Q902">
        <v>2.41</v>
      </c>
      <c r="R902">
        <v>60.150500000000001</v>
      </c>
      <c r="S902">
        <v>44613.24</v>
      </c>
      <c r="T902">
        <v>44.613199999999999</v>
      </c>
      <c r="U902">
        <v>15537.27</v>
      </c>
      <c r="V902">
        <v>0.74169346195069663</v>
      </c>
      <c r="W902">
        <v>15.5373</v>
      </c>
      <c r="X902">
        <v>2020</v>
      </c>
    </row>
    <row r="903" spans="1:24" x14ac:dyDescent="0.3">
      <c r="A903" s="24" t="s">
        <v>1115</v>
      </c>
      <c r="B903" s="24" t="s">
        <v>12</v>
      </c>
      <c r="C903" s="24" t="s">
        <v>772</v>
      </c>
      <c r="D903" s="24" t="s">
        <v>50</v>
      </c>
      <c r="E903" s="24" t="s">
        <v>19</v>
      </c>
      <c r="F903" s="24" t="s">
        <v>1119</v>
      </c>
      <c r="G903" s="1">
        <v>44083</v>
      </c>
      <c r="H903">
        <v>9</v>
      </c>
      <c r="I903" t="str">
        <f t="shared" si="14"/>
        <v>setembre</v>
      </c>
      <c r="J903">
        <v>860852038</v>
      </c>
      <c r="K903" s="1">
        <v>44089</v>
      </c>
      <c r="L903">
        <v>6</v>
      </c>
      <c r="M903">
        <v>4103</v>
      </c>
      <c r="N903">
        <v>154.06</v>
      </c>
      <c r="O903">
        <v>90.93</v>
      </c>
      <c r="P903">
        <v>632108.18000000005</v>
      </c>
      <c r="Q903">
        <v>63.13</v>
      </c>
      <c r="R903">
        <v>632.10820000000001</v>
      </c>
      <c r="S903">
        <v>373085.79</v>
      </c>
      <c r="T903">
        <v>373.08580000000001</v>
      </c>
      <c r="U903">
        <v>259022.39</v>
      </c>
      <c r="V903">
        <v>0.59022458782292608</v>
      </c>
      <c r="W903">
        <v>259.0224</v>
      </c>
      <c r="X903">
        <v>2020</v>
      </c>
    </row>
    <row r="904" spans="1:24" x14ac:dyDescent="0.3">
      <c r="A904" s="24" t="s">
        <v>1116</v>
      </c>
      <c r="B904" s="24" t="s">
        <v>24</v>
      </c>
      <c r="C904" s="24" t="s">
        <v>125</v>
      </c>
      <c r="D904" s="24" t="s">
        <v>70</v>
      </c>
      <c r="E904" s="24" t="s">
        <v>15</v>
      </c>
      <c r="F904" s="24" t="s">
        <v>1117</v>
      </c>
      <c r="G904" s="1">
        <v>44583</v>
      </c>
      <c r="H904">
        <v>1</v>
      </c>
      <c r="I904" t="str">
        <f t="shared" si="14"/>
        <v>gener</v>
      </c>
      <c r="J904">
        <v>279311788</v>
      </c>
      <c r="K904" s="1">
        <v>44593</v>
      </c>
      <c r="L904">
        <v>10</v>
      </c>
      <c r="M904">
        <v>3420</v>
      </c>
      <c r="N904">
        <v>109.28</v>
      </c>
      <c r="O904">
        <v>35.840000000000003</v>
      </c>
      <c r="P904">
        <v>373737.6</v>
      </c>
      <c r="Q904">
        <v>73.44</v>
      </c>
      <c r="R904">
        <v>373.73759999999999</v>
      </c>
      <c r="S904">
        <v>122572.8</v>
      </c>
      <c r="T904">
        <v>122.5728</v>
      </c>
      <c r="U904">
        <v>251164.79999999999</v>
      </c>
      <c r="V904">
        <v>0.32796486090775995</v>
      </c>
      <c r="W904">
        <v>251.16480000000001</v>
      </c>
      <c r="X904">
        <v>2022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35B9F-D3B7-49D3-ACC1-9B9C9F8D8F13}">
  <dimension ref="A2:H6"/>
  <sheetViews>
    <sheetView workbookViewId="0">
      <selection activeCell="F20" sqref="F20"/>
    </sheetView>
  </sheetViews>
  <sheetFormatPr baseColWidth="10" defaultRowHeight="14.4" x14ac:dyDescent="0.3"/>
  <cols>
    <col min="1" max="1" width="33.88671875" bestFit="1" customWidth="1"/>
    <col min="2" max="7" width="20.6640625" bestFit="1" customWidth="1"/>
    <col min="8" max="9" width="11.88671875" bestFit="1" customWidth="1"/>
  </cols>
  <sheetData>
    <row r="2" spans="1:8" x14ac:dyDescent="0.3">
      <c r="A2" s="10" t="s">
        <v>1156</v>
      </c>
      <c r="B2" s="10" t="s">
        <v>1</v>
      </c>
    </row>
    <row r="3" spans="1:8" x14ac:dyDescent="0.3">
      <c r="A3" s="10" t="s">
        <v>1121</v>
      </c>
      <c r="B3" t="s">
        <v>24</v>
      </c>
      <c r="C3" t="s">
        <v>60</v>
      </c>
      <c r="D3" t="s">
        <v>21</v>
      </c>
      <c r="E3" t="s">
        <v>28</v>
      </c>
      <c r="F3" t="s">
        <v>12</v>
      </c>
      <c r="G3" t="s">
        <v>44</v>
      </c>
      <c r="H3" t="s">
        <v>1131</v>
      </c>
    </row>
    <row r="4" spans="1:8" x14ac:dyDescent="0.3">
      <c r="A4" t="s">
        <v>15</v>
      </c>
      <c r="B4" s="15">
        <v>0.66933721857297657</v>
      </c>
      <c r="C4" s="15">
        <v>0.65160613582727367</v>
      </c>
      <c r="D4" s="15">
        <v>0.65447848064614889</v>
      </c>
      <c r="E4" s="15">
        <v>0.63500049342460074</v>
      </c>
      <c r="F4" s="15">
        <v>0.64899579284071729</v>
      </c>
      <c r="G4" s="15">
        <v>0.67282585567234932</v>
      </c>
      <c r="H4" s="15">
        <v>0.65723939045774216</v>
      </c>
    </row>
    <row r="5" spans="1:8" x14ac:dyDescent="0.3">
      <c r="A5" t="s">
        <v>19</v>
      </c>
      <c r="B5" s="15">
        <v>0.6480403717070542</v>
      </c>
      <c r="C5" s="15">
        <v>0.64146982607444858</v>
      </c>
      <c r="D5" s="15">
        <v>0.67392926194562708</v>
      </c>
      <c r="E5" s="15">
        <v>0.6838806924992108</v>
      </c>
      <c r="F5" s="15">
        <v>0.65867367970815105</v>
      </c>
      <c r="G5" s="15">
        <v>0.66373110286709947</v>
      </c>
      <c r="H5" s="15">
        <v>0.65596081915471005</v>
      </c>
    </row>
    <row r="6" spans="1:8" x14ac:dyDescent="0.3">
      <c r="A6" t="s">
        <v>1131</v>
      </c>
      <c r="B6" s="15">
        <v>0.6593818877894968</v>
      </c>
      <c r="C6" s="15">
        <v>0.64663735653667342</v>
      </c>
      <c r="D6" s="15">
        <v>0.66287768166183259</v>
      </c>
      <c r="E6" s="15">
        <v>0.66087824587586452</v>
      </c>
      <c r="F6" s="15">
        <v>0.65383473627443411</v>
      </c>
      <c r="G6" s="15">
        <v>0.6677327941014094</v>
      </c>
      <c r="H6" s="15">
        <v>0.656620635574658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D975E-3134-4706-87DD-169878D336FD}">
  <dimension ref="A1:W904"/>
  <sheetViews>
    <sheetView workbookViewId="0">
      <selection activeCell="I1" sqref="I1:I1048576"/>
    </sheetView>
  </sheetViews>
  <sheetFormatPr baseColWidth="10" defaultRowHeight="14.4" x14ac:dyDescent="0.3"/>
  <cols>
    <col min="1" max="1" width="11.21875" bestFit="1" customWidth="1"/>
    <col min="2" max="2" width="20.21875" bestFit="1" customWidth="1"/>
    <col min="3" max="3" width="29.109375" bestFit="1" customWidth="1"/>
    <col min="4" max="4" width="17.6640625" bestFit="1" customWidth="1"/>
    <col min="5" max="5" width="15.6640625" bestFit="1" customWidth="1"/>
    <col min="6" max="6" width="10.88671875" bestFit="1" customWidth="1"/>
    <col min="7" max="7" width="14.44140625" style="14" bestFit="1" customWidth="1"/>
    <col min="8" max="8" width="14.44140625" style="20" customWidth="1"/>
    <col min="9" max="9" width="11.33203125" bestFit="1" customWidth="1"/>
    <col min="10" max="10" width="13.21875" bestFit="1" customWidth="1"/>
    <col min="11" max="11" width="13.21875" customWidth="1"/>
    <col min="12" max="12" width="11.109375" style="3" bestFit="1" customWidth="1"/>
    <col min="13" max="13" width="15.6640625" style="4" bestFit="1" customWidth="1"/>
    <col min="14" max="14" width="14.88671875" style="4" bestFit="1" customWidth="1"/>
    <col min="15" max="15" width="19.6640625" style="4" hidden="1" customWidth="1"/>
    <col min="16" max="16" width="19.6640625" style="4" customWidth="1"/>
    <col min="17" max="17" width="26.44140625" style="12" bestFit="1" customWidth="1"/>
    <col min="18" max="18" width="19.5546875" style="4" hidden="1" customWidth="1"/>
    <col min="19" max="19" width="22.21875" style="12" customWidth="1"/>
    <col min="20" max="20" width="15.6640625" customWidth="1"/>
    <col min="21" max="21" width="24.6640625" style="13" bestFit="1" customWidth="1"/>
    <col min="22" max="22" width="19.33203125" style="12" bestFit="1" customWidth="1"/>
  </cols>
  <sheetData>
    <row r="1" spans="1:23" x14ac:dyDescent="0.3">
      <c r="A1" t="s">
        <v>0</v>
      </c>
      <c r="B1" t="s">
        <v>1</v>
      </c>
      <c r="C1" t="s">
        <v>2</v>
      </c>
      <c r="D1" t="s">
        <v>3</v>
      </c>
      <c r="E1" t="s">
        <v>1121</v>
      </c>
      <c r="F1" t="s">
        <v>4</v>
      </c>
      <c r="G1" s="14" t="s">
        <v>5</v>
      </c>
      <c r="H1" s="20" t="s">
        <v>1165</v>
      </c>
      <c r="I1" t="s">
        <v>6</v>
      </c>
      <c r="J1" t="s">
        <v>7</v>
      </c>
      <c r="K1" t="s">
        <v>1126</v>
      </c>
      <c r="L1" s="3" t="s">
        <v>8</v>
      </c>
      <c r="M1" s="4" t="s">
        <v>9</v>
      </c>
      <c r="N1" s="4" t="s">
        <v>10</v>
      </c>
      <c r="O1" s="4" t="s">
        <v>1122</v>
      </c>
      <c r="P1" s="4" t="s">
        <v>1164</v>
      </c>
      <c r="Q1" s="12" t="s">
        <v>1148</v>
      </c>
      <c r="R1" s="4" t="s">
        <v>1123</v>
      </c>
      <c r="S1" s="12" t="s">
        <v>1149</v>
      </c>
      <c r="T1" t="s">
        <v>1128</v>
      </c>
      <c r="U1" s="13" t="s">
        <v>1154</v>
      </c>
      <c r="V1" s="12" t="s">
        <v>1150</v>
      </c>
      <c r="W1" t="s">
        <v>1155</v>
      </c>
    </row>
    <row r="2" spans="1:23" x14ac:dyDescent="0.3">
      <c r="A2" t="s">
        <v>11</v>
      </c>
      <c r="B2" t="s">
        <v>12</v>
      </c>
      <c r="C2" t="s">
        <v>13</v>
      </c>
      <c r="D2" t="s">
        <v>14</v>
      </c>
      <c r="E2" t="s">
        <v>15</v>
      </c>
      <c r="F2" t="s">
        <v>1117</v>
      </c>
      <c r="G2" s="14">
        <v>44116</v>
      </c>
      <c r="H2" s="20">
        <f>MONTH(Tabla_1[[#This Row],[Fecha pedido]])</f>
        <v>10</v>
      </c>
      <c r="I2">
        <v>242113196</v>
      </c>
      <c r="J2" s="1">
        <v>44165</v>
      </c>
      <c r="K2" s="5">
        <f>DATEDIF(Tabla_1[[#This Row],[Fecha pedido]],Tabla_1[[#This Row],[Fecha envío]],"D")</f>
        <v>49</v>
      </c>
      <c r="L2" s="3">
        <v>5530</v>
      </c>
      <c r="M2" s="4">
        <v>152.58000000000001</v>
      </c>
      <c r="N2" s="4">
        <v>97.44</v>
      </c>
      <c r="O2" s="12">
        <v>843767.4</v>
      </c>
      <c r="P2" s="4">
        <f>Tabla_1[[#This Row],[Precio Unitario]]-Tabla_1[[#This Row],[Coste unitario]]</f>
        <v>55.140000000000015</v>
      </c>
      <c r="Q2" s="12">
        <f>Tabla_1[[#This Row],[Importe venta total]]/1000</f>
        <v>843.76740000000007</v>
      </c>
      <c r="R2" s="4">
        <v>538843.19999999995</v>
      </c>
      <c r="S2" s="12">
        <f>Tabla_1[[#This Row],[Importe Coste total]]/1000</f>
        <v>538.84319999999991</v>
      </c>
      <c r="T2" s="4">
        <f>Tabla_1[[#This Row],[Importe venta total]]-Tabla_1[[#This Row],[Importe Coste total]]</f>
        <v>304924.20000000007</v>
      </c>
      <c r="U2" s="13">
        <f>Tabla_1[[#This Row],[Importe Coste Total (M)]]/Tabla_1[[#This Row],[Importe Ventas Totales (M)]]</f>
        <v>0.63861580810066831</v>
      </c>
      <c r="V2" s="12">
        <f>Tabla_1[[#This Row],[Beneficio Total]]/1000</f>
        <v>304.92420000000004</v>
      </c>
      <c r="W2">
        <f>YEAR(Tabla_1[[#This Row],[Fecha pedido]])</f>
        <v>2020</v>
      </c>
    </row>
    <row r="3" spans="1:23" x14ac:dyDescent="0.3">
      <c r="A3" t="s">
        <v>16</v>
      </c>
      <c r="B3" t="s">
        <v>12</v>
      </c>
      <c r="C3" t="s">
        <v>17</v>
      </c>
      <c r="D3" t="s">
        <v>18</v>
      </c>
      <c r="E3" t="s">
        <v>19</v>
      </c>
      <c r="F3" t="s">
        <v>1118</v>
      </c>
      <c r="G3" s="14">
        <v>43856</v>
      </c>
      <c r="H3" s="20">
        <f>MONTH(Tabla_1[[#This Row],[Fecha pedido]])</f>
        <v>1</v>
      </c>
      <c r="I3">
        <v>190800607</v>
      </c>
      <c r="J3" s="1">
        <v>43858</v>
      </c>
      <c r="K3" s="5">
        <f>DATEDIF(Tabla_1[[#This Row],[Fecha pedido]],Tabla_1[[#This Row],[Fecha envío]],"D")</f>
        <v>2</v>
      </c>
      <c r="L3" s="3">
        <v>994</v>
      </c>
      <c r="M3" s="4">
        <v>421.89</v>
      </c>
      <c r="N3" s="4">
        <v>364.69</v>
      </c>
      <c r="O3" s="12">
        <v>419358.66</v>
      </c>
      <c r="P3" s="4">
        <f>Tabla_1[[#This Row],[Precio Unitario]]-Tabla_1[[#This Row],[Coste unitario]]</f>
        <v>57.199999999999989</v>
      </c>
      <c r="Q3" s="12">
        <f>Tabla_1[[#This Row],[Importe venta total]]/1000</f>
        <v>419.35865999999999</v>
      </c>
      <c r="R3" s="4">
        <v>362501.86</v>
      </c>
      <c r="S3" s="12">
        <f>Tabla_1[[#This Row],[Importe Coste total]]/1000</f>
        <v>362.50185999999997</v>
      </c>
      <c r="T3" s="4">
        <f>Tabla_1[[#This Row],[Importe venta total]]-Tabla_1[[#This Row],[Importe Coste total]]</f>
        <v>56856.799999999988</v>
      </c>
      <c r="U3" s="13">
        <f>Tabla_1[[#This Row],[Importe Coste Total (M)]]/Tabla_1[[#This Row],[Importe Ventas Totales (M)]]</f>
        <v>0.86441963544999878</v>
      </c>
      <c r="V3" s="12">
        <f>Tabla_1[[#This Row],[Beneficio Total]]/1000</f>
        <v>56.856799999999986</v>
      </c>
      <c r="W3">
        <f>YEAR(Tabla_1[[#This Row],[Fecha pedido]])</f>
        <v>2020</v>
      </c>
    </row>
    <row r="4" spans="1:23" x14ac:dyDescent="0.3">
      <c r="A4" t="s">
        <v>20</v>
      </c>
      <c r="B4" t="s">
        <v>21</v>
      </c>
      <c r="C4" t="s">
        <v>22</v>
      </c>
      <c r="D4" t="s">
        <v>23</v>
      </c>
      <c r="E4" t="s">
        <v>19</v>
      </c>
      <c r="F4" t="s">
        <v>1117</v>
      </c>
      <c r="G4" s="14">
        <v>44144</v>
      </c>
      <c r="H4" s="20">
        <f>MONTH(Tabla_1[[#This Row],[Fecha pedido]])</f>
        <v>11</v>
      </c>
      <c r="I4">
        <v>765228068</v>
      </c>
      <c r="J4" s="1">
        <v>44156</v>
      </c>
      <c r="K4" s="5">
        <f>DATEDIF(Tabla_1[[#This Row],[Fecha pedido]],Tabla_1[[#This Row],[Fecha envío]],"D")</f>
        <v>12</v>
      </c>
      <c r="L4" s="3">
        <v>6845</v>
      </c>
      <c r="M4" s="4">
        <v>205.7</v>
      </c>
      <c r="N4" s="4">
        <v>117.11</v>
      </c>
      <c r="O4" s="12">
        <v>1408016.5</v>
      </c>
      <c r="P4" s="4">
        <f>Tabla_1[[#This Row],[Precio Unitario]]-Tabla_1[[#This Row],[Coste unitario]]</f>
        <v>88.589999999999989</v>
      </c>
      <c r="Q4" s="12">
        <f>Tabla_1[[#This Row],[Importe venta total]]/1000</f>
        <v>1408.0165</v>
      </c>
      <c r="R4" s="4">
        <v>801617.95</v>
      </c>
      <c r="S4" s="12">
        <f>Tabla_1[[#This Row],[Importe Coste total]]/1000</f>
        <v>801.61794999999995</v>
      </c>
      <c r="T4" s="4">
        <f>Tabla_1[[#This Row],[Importe venta total]]-Tabla_1[[#This Row],[Importe Coste total]]</f>
        <v>606398.55000000005</v>
      </c>
      <c r="U4" s="13">
        <f>Tabla_1[[#This Row],[Importe Coste Total (M)]]/Tabla_1[[#This Row],[Importe Ventas Totales (M)]]</f>
        <v>0.56932425862907143</v>
      </c>
      <c r="V4" s="12">
        <f>Tabla_1[[#This Row],[Beneficio Total]]/1000</f>
        <v>606.39855</v>
      </c>
      <c r="W4">
        <f>YEAR(Tabla_1[[#This Row],[Fecha pedido]])</f>
        <v>2020</v>
      </c>
    </row>
    <row r="5" spans="1:23" x14ac:dyDescent="0.3">
      <c r="A5" t="s">
        <v>27</v>
      </c>
      <c r="B5" t="s">
        <v>28</v>
      </c>
      <c r="C5" t="s">
        <v>29</v>
      </c>
      <c r="D5" t="s">
        <v>30</v>
      </c>
      <c r="E5" t="s">
        <v>15</v>
      </c>
      <c r="F5" t="s">
        <v>1120</v>
      </c>
      <c r="G5" s="14">
        <v>44834</v>
      </c>
      <c r="H5" s="20">
        <f>MONTH(Tabla_1[[#This Row],[Fecha pedido]])</f>
        <v>9</v>
      </c>
      <c r="I5">
        <v>530560958</v>
      </c>
      <c r="J5" s="1">
        <v>44877</v>
      </c>
      <c r="K5" s="5">
        <f>DATEDIF(Tabla_1[[#This Row],[Fecha pedido]],Tabla_1[[#This Row],[Fecha envío]],"D")</f>
        <v>43</v>
      </c>
      <c r="L5" s="3">
        <v>3633</v>
      </c>
      <c r="M5" s="4">
        <v>255.28</v>
      </c>
      <c r="N5" s="4">
        <v>159.41999999999999</v>
      </c>
      <c r="O5" s="12">
        <v>927432.24</v>
      </c>
      <c r="P5" s="4">
        <f>Tabla_1[[#This Row],[Precio Unitario]]-Tabla_1[[#This Row],[Coste unitario]]</f>
        <v>95.860000000000014</v>
      </c>
      <c r="Q5" s="12">
        <f>Tabla_1[[#This Row],[Importe venta total]]/1000</f>
        <v>927.43223999999998</v>
      </c>
      <c r="R5" s="4">
        <v>579172.86</v>
      </c>
      <c r="S5" s="12">
        <f>Tabla_1[[#This Row],[Importe Coste total]]/1000</f>
        <v>579.17286000000001</v>
      </c>
      <c r="T5" s="4">
        <f>Tabla_1[[#This Row],[Importe venta total]]-Tabla_1[[#This Row],[Importe Coste total]]</f>
        <v>348259.38</v>
      </c>
      <c r="U5" s="13">
        <f>Tabla_1[[#This Row],[Importe Coste Total (M)]]/Tabla_1[[#This Row],[Importe Ventas Totales (M)]]</f>
        <v>0.62449075524913822</v>
      </c>
      <c r="V5" s="12">
        <f>Tabla_1[[#This Row],[Beneficio Total]]/1000</f>
        <v>348.25938000000002</v>
      </c>
      <c r="W5">
        <f>YEAR(Tabla_1[[#This Row],[Fecha pedido]])</f>
        <v>2022</v>
      </c>
    </row>
    <row r="6" spans="1:23" x14ac:dyDescent="0.3">
      <c r="A6" t="s">
        <v>31</v>
      </c>
      <c r="B6" t="s">
        <v>28</v>
      </c>
      <c r="C6" t="s">
        <v>32</v>
      </c>
      <c r="D6" t="s">
        <v>33</v>
      </c>
      <c r="E6" t="s">
        <v>15</v>
      </c>
      <c r="F6" t="s">
        <v>1119</v>
      </c>
      <c r="G6" s="14">
        <v>44582</v>
      </c>
      <c r="H6" s="20">
        <f>MONTH(Tabla_1[[#This Row],[Fecha pedido]])</f>
        <v>1</v>
      </c>
      <c r="I6">
        <v>516876542</v>
      </c>
      <c r="J6" s="1">
        <v>44613</v>
      </c>
      <c r="K6" s="5">
        <f>DATEDIF(Tabla_1[[#This Row],[Fecha pedido]],Tabla_1[[#This Row],[Fecha envío]],"D")</f>
        <v>31</v>
      </c>
      <c r="L6" s="3">
        <v>4110</v>
      </c>
      <c r="M6" s="4">
        <v>47.45</v>
      </c>
      <c r="N6" s="4">
        <v>31.79</v>
      </c>
      <c r="O6" s="12">
        <v>195019.5</v>
      </c>
      <c r="P6" s="4">
        <f>Tabla_1[[#This Row],[Precio Unitario]]-Tabla_1[[#This Row],[Coste unitario]]</f>
        <v>15.660000000000004</v>
      </c>
      <c r="Q6" s="12">
        <f>Tabla_1[[#This Row],[Importe venta total]]/1000</f>
        <v>195.01949999999999</v>
      </c>
      <c r="R6" s="4">
        <v>130656.9</v>
      </c>
      <c r="S6" s="12">
        <f>Tabla_1[[#This Row],[Importe Coste total]]/1000</f>
        <v>130.65690000000001</v>
      </c>
      <c r="T6" s="4">
        <f>Tabla_1[[#This Row],[Importe venta total]]-Tabla_1[[#This Row],[Importe Coste total]]</f>
        <v>64362.600000000006</v>
      </c>
      <c r="U6" s="13">
        <f>Tabla_1[[#This Row],[Importe Coste Total (M)]]/Tabla_1[[#This Row],[Importe Ventas Totales (M)]]</f>
        <v>0.66996838777660705</v>
      </c>
      <c r="V6" s="12">
        <f>Tabla_1[[#This Row],[Beneficio Total]]/1000</f>
        <v>64.3626</v>
      </c>
      <c r="W6">
        <f>YEAR(Tabla_1[[#This Row],[Fecha pedido]])</f>
        <v>2022</v>
      </c>
    </row>
    <row r="7" spans="1:23" x14ac:dyDescent="0.3">
      <c r="A7" t="s">
        <v>34</v>
      </c>
      <c r="B7" t="s">
        <v>21</v>
      </c>
      <c r="C7" t="s">
        <v>35</v>
      </c>
      <c r="D7" t="s">
        <v>14</v>
      </c>
      <c r="E7" t="s">
        <v>15</v>
      </c>
      <c r="F7" t="s">
        <v>1120</v>
      </c>
      <c r="G7" s="14">
        <v>44609</v>
      </c>
      <c r="H7" s="20">
        <f>MONTH(Tabla_1[[#This Row],[Fecha pedido]])</f>
        <v>2</v>
      </c>
      <c r="I7">
        <v>919752490</v>
      </c>
      <c r="J7" s="1">
        <v>44619</v>
      </c>
      <c r="K7" s="5">
        <f>DATEDIF(Tabla_1[[#This Row],[Fecha pedido]],Tabla_1[[#This Row],[Fecha envío]],"D")</f>
        <v>10</v>
      </c>
      <c r="L7" s="3">
        <v>4056</v>
      </c>
      <c r="M7" s="4">
        <v>152.58000000000001</v>
      </c>
      <c r="N7" s="4">
        <v>97.44</v>
      </c>
      <c r="O7" s="12">
        <v>618864.4800000001</v>
      </c>
      <c r="P7" s="4">
        <f>Tabla_1[[#This Row],[Precio Unitario]]-Tabla_1[[#This Row],[Coste unitario]]</f>
        <v>55.140000000000015</v>
      </c>
      <c r="Q7" s="12">
        <f>Tabla_1[[#This Row],[Importe venta total]]/1000</f>
        <v>618.86448000000007</v>
      </c>
      <c r="R7" s="4">
        <v>395216.64000000001</v>
      </c>
      <c r="S7" s="12">
        <f>Tabla_1[[#This Row],[Importe Coste total]]/1000</f>
        <v>395.21664000000004</v>
      </c>
      <c r="T7" s="4">
        <f>Tabla_1[[#This Row],[Importe venta total]]-Tabla_1[[#This Row],[Importe Coste total]]</f>
        <v>223647.84000000008</v>
      </c>
      <c r="U7" s="13">
        <f>Tabla_1[[#This Row],[Importe Coste Total (M)]]/Tabla_1[[#This Row],[Importe Ventas Totales (M)]]</f>
        <v>0.63861580810066854</v>
      </c>
      <c r="V7" s="12">
        <f>Tabla_1[[#This Row],[Beneficio Total]]/1000</f>
        <v>223.64784000000009</v>
      </c>
      <c r="W7">
        <f>YEAR(Tabla_1[[#This Row],[Fecha pedido]])</f>
        <v>2022</v>
      </c>
    </row>
    <row r="8" spans="1:23" x14ac:dyDescent="0.3">
      <c r="A8" t="s">
        <v>36</v>
      </c>
      <c r="B8" t="s">
        <v>24</v>
      </c>
      <c r="C8" t="s">
        <v>37</v>
      </c>
      <c r="D8" t="s">
        <v>38</v>
      </c>
      <c r="E8" t="s">
        <v>15</v>
      </c>
      <c r="F8" t="s">
        <v>1120</v>
      </c>
      <c r="G8" s="14">
        <v>43911</v>
      </c>
      <c r="H8" s="20">
        <f>MONTH(Tabla_1[[#This Row],[Fecha pedido]])</f>
        <v>3</v>
      </c>
      <c r="I8">
        <v>287675130</v>
      </c>
      <c r="J8" s="1">
        <v>43958</v>
      </c>
      <c r="K8" s="5">
        <f>DATEDIF(Tabla_1[[#This Row],[Fecha pedido]],Tabla_1[[#This Row],[Fecha envío]],"D")</f>
        <v>47</v>
      </c>
      <c r="L8" s="3">
        <v>8319</v>
      </c>
      <c r="M8" s="4">
        <v>437.2</v>
      </c>
      <c r="N8" s="4">
        <v>263.33</v>
      </c>
      <c r="O8" s="12">
        <v>3637066.8</v>
      </c>
      <c r="P8" s="4">
        <f>Tabla_1[[#This Row],[Precio Unitario]]-Tabla_1[[#This Row],[Coste unitario]]</f>
        <v>173.87</v>
      </c>
      <c r="Q8" s="12">
        <f>Tabla_1[[#This Row],[Importe venta total]]/1000</f>
        <v>3637.0667999999996</v>
      </c>
      <c r="R8" s="4">
        <v>2190642.27</v>
      </c>
      <c r="S8" s="12">
        <f>Tabla_1[[#This Row],[Importe Coste total]]/1000</f>
        <v>2190.6422699999998</v>
      </c>
      <c r="T8" s="4">
        <f>Tabla_1[[#This Row],[Importe venta total]]-Tabla_1[[#This Row],[Importe Coste total]]</f>
        <v>1446424.5299999998</v>
      </c>
      <c r="U8" s="13">
        <f>Tabla_1[[#This Row],[Importe Coste Total (M)]]/Tabla_1[[#This Row],[Importe Ventas Totales (M)]]</f>
        <v>0.60231015553522416</v>
      </c>
      <c r="V8" s="12">
        <f>Tabla_1[[#This Row],[Beneficio Total]]/1000</f>
        <v>1446.4245299999998</v>
      </c>
      <c r="W8">
        <f>YEAR(Tabla_1[[#This Row],[Fecha pedido]])</f>
        <v>2020</v>
      </c>
    </row>
    <row r="9" spans="1:23" x14ac:dyDescent="0.3">
      <c r="A9" t="s">
        <v>39</v>
      </c>
      <c r="B9" t="s">
        <v>28</v>
      </c>
      <c r="C9" t="s">
        <v>32</v>
      </c>
      <c r="D9" t="s">
        <v>40</v>
      </c>
      <c r="E9" t="s">
        <v>15</v>
      </c>
      <c r="F9" t="s">
        <v>1117</v>
      </c>
      <c r="G9" s="14">
        <v>44240</v>
      </c>
      <c r="H9" s="20">
        <f>MONTH(Tabla_1[[#This Row],[Fecha pedido]])</f>
        <v>2</v>
      </c>
      <c r="I9">
        <v>839443290</v>
      </c>
      <c r="J9" s="1">
        <v>44287</v>
      </c>
      <c r="K9" s="5">
        <f>DATEDIF(Tabla_1[[#This Row],[Fecha pedido]],Tabla_1[[#This Row],[Fecha envío]],"D")</f>
        <v>47</v>
      </c>
      <c r="L9" s="3">
        <v>8779</v>
      </c>
      <c r="M9" s="4">
        <v>81.73</v>
      </c>
      <c r="N9" s="4">
        <v>56.67</v>
      </c>
      <c r="O9" s="12">
        <v>717507.67</v>
      </c>
      <c r="P9" s="4">
        <f>Tabla_1[[#This Row],[Precio Unitario]]-Tabla_1[[#This Row],[Coste unitario]]</f>
        <v>25.060000000000002</v>
      </c>
      <c r="Q9" s="12">
        <f>Tabla_1[[#This Row],[Importe venta total]]/1000</f>
        <v>717.50767000000008</v>
      </c>
      <c r="R9" s="4">
        <v>497505.93</v>
      </c>
      <c r="S9" s="12">
        <f>Tabla_1[[#This Row],[Importe Coste total]]/1000</f>
        <v>497.50592999999998</v>
      </c>
      <c r="T9" s="4">
        <f>Tabla_1[[#This Row],[Importe venta total]]-Tabla_1[[#This Row],[Importe Coste total]]</f>
        <v>220001.74000000005</v>
      </c>
      <c r="U9" s="13">
        <f>Tabla_1[[#This Row],[Importe Coste Total (M)]]/Tabla_1[[#This Row],[Importe Ventas Totales (M)]]</f>
        <v>0.69338064358252771</v>
      </c>
      <c r="V9" s="12">
        <f>Tabla_1[[#This Row],[Beneficio Total]]/1000</f>
        <v>220.00174000000004</v>
      </c>
      <c r="W9">
        <f>YEAR(Tabla_1[[#This Row],[Fecha pedido]])</f>
        <v>2021</v>
      </c>
    </row>
    <row r="10" spans="1:23" x14ac:dyDescent="0.3">
      <c r="A10" t="s">
        <v>43</v>
      </c>
      <c r="B10" t="s">
        <v>44</v>
      </c>
      <c r="C10" t="s">
        <v>45</v>
      </c>
      <c r="D10" t="s">
        <v>38</v>
      </c>
      <c r="E10" t="s">
        <v>19</v>
      </c>
      <c r="F10" t="s">
        <v>1118</v>
      </c>
      <c r="G10" s="14">
        <v>44757</v>
      </c>
      <c r="H10" s="20">
        <f>MONTH(Tabla_1[[#This Row],[Fecha pedido]])</f>
        <v>7</v>
      </c>
      <c r="I10">
        <v>321273982</v>
      </c>
      <c r="J10" s="1">
        <v>44803</v>
      </c>
      <c r="K10" s="5">
        <f>DATEDIF(Tabla_1[[#This Row],[Fecha pedido]],Tabla_1[[#This Row],[Fecha envío]],"D")</f>
        <v>46</v>
      </c>
      <c r="L10" s="3">
        <v>966</v>
      </c>
      <c r="M10" s="4">
        <v>437.2</v>
      </c>
      <c r="N10" s="4">
        <v>263.33</v>
      </c>
      <c r="O10" s="12">
        <v>422335.2</v>
      </c>
      <c r="P10" s="4">
        <f>Tabla_1[[#This Row],[Precio Unitario]]-Tabla_1[[#This Row],[Coste unitario]]</f>
        <v>173.87</v>
      </c>
      <c r="Q10" s="12">
        <f>Tabla_1[[#This Row],[Importe venta total]]/1000</f>
        <v>422.33519999999999</v>
      </c>
      <c r="R10" s="4">
        <v>254376.78</v>
      </c>
      <c r="S10" s="12">
        <f>Tabla_1[[#This Row],[Importe Coste total]]/1000</f>
        <v>254.37678</v>
      </c>
      <c r="T10" s="4">
        <f>Tabla_1[[#This Row],[Importe venta total]]-Tabla_1[[#This Row],[Importe Coste total]]</f>
        <v>167958.42</v>
      </c>
      <c r="U10" s="13">
        <f>Tabla_1[[#This Row],[Importe Coste Total (M)]]/Tabla_1[[#This Row],[Importe Ventas Totales (M)]]</f>
        <v>0.60231015553522416</v>
      </c>
      <c r="V10" s="12">
        <f>Tabla_1[[#This Row],[Beneficio Total]]/1000</f>
        <v>167.95842000000002</v>
      </c>
      <c r="W10">
        <f>YEAR(Tabla_1[[#This Row],[Fecha pedido]])</f>
        <v>2022</v>
      </c>
    </row>
    <row r="11" spans="1:23" x14ac:dyDescent="0.3">
      <c r="A11" t="s">
        <v>47</v>
      </c>
      <c r="B11" t="s">
        <v>24</v>
      </c>
      <c r="C11" t="s">
        <v>48</v>
      </c>
      <c r="D11" t="s">
        <v>33</v>
      </c>
      <c r="E11" t="s">
        <v>15</v>
      </c>
      <c r="F11" t="s">
        <v>1117</v>
      </c>
      <c r="G11" s="14">
        <v>44322</v>
      </c>
      <c r="H11" s="20">
        <f>MONTH(Tabla_1[[#This Row],[Fecha pedido]])</f>
        <v>5</v>
      </c>
      <c r="I11">
        <v>521885192</v>
      </c>
      <c r="J11" s="1">
        <v>44338</v>
      </c>
      <c r="K11" s="5">
        <f>DATEDIF(Tabla_1[[#This Row],[Fecha pedido]],Tabla_1[[#This Row],[Fecha envío]],"D")</f>
        <v>16</v>
      </c>
      <c r="L11" s="3">
        <v>6281</v>
      </c>
      <c r="M11" s="4">
        <v>47.45</v>
      </c>
      <c r="N11" s="4">
        <v>31.79</v>
      </c>
      <c r="O11" s="12">
        <v>298033.45</v>
      </c>
      <c r="P11" s="4">
        <f>Tabla_1[[#This Row],[Precio Unitario]]-Tabla_1[[#This Row],[Coste unitario]]</f>
        <v>15.660000000000004</v>
      </c>
      <c r="Q11" s="12">
        <f>Tabla_1[[#This Row],[Importe venta total]]/1000</f>
        <v>298.03345000000002</v>
      </c>
      <c r="R11" s="4">
        <v>199672.99</v>
      </c>
      <c r="S11" s="12">
        <f>Tabla_1[[#This Row],[Importe Coste total]]/1000</f>
        <v>199.67299</v>
      </c>
      <c r="T11" s="4">
        <f>Tabla_1[[#This Row],[Importe venta total]]-Tabla_1[[#This Row],[Importe Coste total]]</f>
        <v>98360.460000000021</v>
      </c>
      <c r="U11" s="13">
        <f>Tabla_1[[#This Row],[Importe Coste Total (M)]]/Tabla_1[[#This Row],[Importe Ventas Totales (M)]]</f>
        <v>0.66996838777660694</v>
      </c>
      <c r="V11" s="12">
        <f>Tabla_1[[#This Row],[Beneficio Total]]/1000</f>
        <v>98.360460000000018</v>
      </c>
      <c r="W11">
        <f>YEAR(Tabla_1[[#This Row],[Fecha pedido]])</f>
        <v>2021</v>
      </c>
    </row>
    <row r="12" spans="1:23" x14ac:dyDescent="0.3">
      <c r="A12" t="s">
        <v>51</v>
      </c>
      <c r="B12" t="s">
        <v>24</v>
      </c>
      <c r="C12" t="s">
        <v>52</v>
      </c>
      <c r="D12" t="s">
        <v>26</v>
      </c>
      <c r="E12" t="s">
        <v>15</v>
      </c>
      <c r="F12" t="s">
        <v>1117</v>
      </c>
      <c r="G12" s="14">
        <v>44489</v>
      </c>
      <c r="H12" s="20">
        <f>MONTH(Tabla_1[[#This Row],[Fecha pedido]])</f>
        <v>10</v>
      </c>
      <c r="I12">
        <v>122917544</v>
      </c>
      <c r="J12" s="1">
        <v>44517</v>
      </c>
      <c r="K12" s="5">
        <f>DATEDIF(Tabla_1[[#This Row],[Fecha pedido]],Tabla_1[[#This Row],[Fecha envío]],"D")</f>
        <v>28</v>
      </c>
      <c r="L12" s="3">
        <v>2888</v>
      </c>
      <c r="M12" s="4">
        <v>9.33</v>
      </c>
      <c r="N12" s="4">
        <v>6.92</v>
      </c>
      <c r="O12" s="12">
        <v>26945.040000000001</v>
      </c>
      <c r="P12" s="4">
        <f>Tabla_1[[#This Row],[Precio Unitario]]-Tabla_1[[#This Row],[Coste unitario]]</f>
        <v>2.41</v>
      </c>
      <c r="Q12" s="12">
        <f>Tabla_1[[#This Row],[Importe venta total]]/1000</f>
        <v>26.945040000000002</v>
      </c>
      <c r="R12" s="4">
        <v>19984.96</v>
      </c>
      <c r="S12" s="12">
        <f>Tabla_1[[#This Row],[Importe Coste total]]/1000</f>
        <v>19.984959999999997</v>
      </c>
      <c r="T12" s="4">
        <f>Tabla_1[[#This Row],[Importe venta total]]-Tabla_1[[#This Row],[Importe Coste total]]</f>
        <v>6960.0800000000017</v>
      </c>
      <c r="U12" s="13">
        <f>Tabla_1[[#This Row],[Importe Coste Total (M)]]/Tabla_1[[#This Row],[Importe Ventas Totales (M)]]</f>
        <v>0.74169346195069652</v>
      </c>
      <c r="V12" s="12">
        <f>Tabla_1[[#This Row],[Beneficio Total]]/1000</f>
        <v>6.9600800000000014</v>
      </c>
      <c r="W12">
        <f>YEAR(Tabla_1[[#This Row],[Fecha pedido]])</f>
        <v>2021</v>
      </c>
    </row>
    <row r="13" spans="1:23" x14ac:dyDescent="0.3">
      <c r="A13" t="s">
        <v>54</v>
      </c>
      <c r="B13" t="s">
        <v>21</v>
      </c>
      <c r="C13" t="s">
        <v>55</v>
      </c>
      <c r="D13" t="s">
        <v>38</v>
      </c>
      <c r="E13" t="s">
        <v>15</v>
      </c>
      <c r="F13" t="s">
        <v>1117</v>
      </c>
      <c r="G13" s="14">
        <v>43940</v>
      </c>
      <c r="H13" s="20">
        <f>MONTH(Tabla_1[[#This Row],[Fecha pedido]])</f>
        <v>4</v>
      </c>
      <c r="I13">
        <v>731011664</v>
      </c>
      <c r="J13" s="1">
        <v>43951</v>
      </c>
      <c r="K13" s="5">
        <f>DATEDIF(Tabla_1[[#This Row],[Fecha pedido]],Tabla_1[[#This Row],[Fecha envío]],"D")</f>
        <v>11</v>
      </c>
      <c r="L13" s="3">
        <v>1451</v>
      </c>
      <c r="M13" s="4">
        <v>437.2</v>
      </c>
      <c r="N13" s="4">
        <v>263.33</v>
      </c>
      <c r="O13" s="12">
        <v>634377.19999999995</v>
      </c>
      <c r="P13" s="4">
        <f>Tabla_1[[#This Row],[Precio Unitario]]-Tabla_1[[#This Row],[Coste unitario]]</f>
        <v>173.87</v>
      </c>
      <c r="Q13" s="12">
        <f>Tabla_1[[#This Row],[Importe venta total]]/1000</f>
        <v>634.3771999999999</v>
      </c>
      <c r="R13" s="4">
        <v>382091.82999999996</v>
      </c>
      <c r="S13" s="12">
        <f>Tabla_1[[#This Row],[Importe Coste total]]/1000</f>
        <v>382.09182999999996</v>
      </c>
      <c r="T13" s="4">
        <f>Tabla_1[[#This Row],[Importe venta total]]-Tabla_1[[#This Row],[Importe Coste total]]</f>
        <v>252285.37</v>
      </c>
      <c r="U13" s="13">
        <f>Tabla_1[[#This Row],[Importe Coste Total (M)]]/Tabla_1[[#This Row],[Importe Ventas Totales (M)]]</f>
        <v>0.60231015553522416</v>
      </c>
      <c r="V13" s="12">
        <f>Tabla_1[[#This Row],[Beneficio Total]]/1000</f>
        <v>252.28537</v>
      </c>
      <c r="W13">
        <f>YEAR(Tabla_1[[#This Row],[Fecha pedido]])</f>
        <v>2020</v>
      </c>
    </row>
    <row r="14" spans="1:23" x14ac:dyDescent="0.3">
      <c r="A14" t="s">
        <v>56</v>
      </c>
      <c r="B14" t="s">
        <v>28</v>
      </c>
      <c r="C14" t="s">
        <v>57</v>
      </c>
      <c r="D14" t="s">
        <v>14</v>
      </c>
      <c r="E14" t="s">
        <v>15</v>
      </c>
      <c r="F14" t="s">
        <v>1117</v>
      </c>
      <c r="G14" s="14">
        <v>44868</v>
      </c>
      <c r="H14" s="20">
        <f>MONTH(Tabla_1[[#This Row],[Fecha pedido]])</f>
        <v>11</v>
      </c>
      <c r="I14">
        <v>534899270</v>
      </c>
      <c r="J14" s="1">
        <v>44869</v>
      </c>
      <c r="K14" s="5">
        <f>DATEDIF(Tabla_1[[#This Row],[Fecha pedido]],Tabla_1[[#This Row],[Fecha envío]],"D")</f>
        <v>1</v>
      </c>
      <c r="L14" s="3">
        <v>7436</v>
      </c>
      <c r="M14" s="4">
        <v>152.58000000000001</v>
      </c>
      <c r="N14" s="4">
        <v>97.44</v>
      </c>
      <c r="O14" s="12">
        <v>1134584.8800000001</v>
      </c>
      <c r="P14" s="4">
        <f>Tabla_1[[#This Row],[Precio Unitario]]-Tabla_1[[#This Row],[Coste unitario]]</f>
        <v>55.140000000000015</v>
      </c>
      <c r="Q14" s="12">
        <f>Tabla_1[[#This Row],[Importe venta total]]/1000</f>
        <v>1134.5848800000001</v>
      </c>
      <c r="R14" s="4">
        <v>724563.84</v>
      </c>
      <c r="S14" s="12">
        <f>Tabla_1[[#This Row],[Importe Coste total]]/1000</f>
        <v>724.56383999999991</v>
      </c>
      <c r="T14" s="4">
        <f>Tabla_1[[#This Row],[Importe venta total]]-Tabla_1[[#This Row],[Importe Coste total]]</f>
        <v>410021.04000000015</v>
      </c>
      <c r="U14" s="13">
        <f>Tabla_1[[#This Row],[Importe Coste Total (M)]]/Tabla_1[[#This Row],[Importe Ventas Totales (M)]]</f>
        <v>0.63861580810066831</v>
      </c>
      <c r="V14" s="12">
        <f>Tabla_1[[#This Row],[Beneficio Total]]/1000</f>
        <v>410.02104000000014</v>
      </c>
      <c r="W14">
        <f>YEAR(Tabla_1[[#This Row],[Fecha pedido]])</f>
        <v>2022</v>
      </c>
    </row>
    <row r="15" spans="1:23" x14ac:dyDescent="0.3">
      <c r="A15" t="s">
        <v>59</v>
      </c>
      <c r="B15" t="s">
        <v>60</v>
      </c>
      <c r="C15" t="s">
        <v>61</v>
      </c>
      <c r="D15" t="s">
        <v>42</v>
      </c>
      <c r="E15" t="s">
        <v>19</v>
      </c>
      <c r="F15" t="s">
        <v>1119</v>
      </c>
      <c r="G15" s="14">
        <v>44348</v>
      </c>
      <c r="H15" s="20">
        <f>MONTH(Tabla_1[[#This Row],[Fecha pedido]])</f>
        <v>6</v>
      </c>
      <c r="I15">
        <v>251974713</v>
      </c>
      <c r="J15" s="1">
        <v>44368</v>
      </c>
      <c r="K15" s="5">
        <f>DATEDIF(Tabla_1[[#This Row],[Fecha pedido]],Tabla_1[[#This Row],[Fecha envío]],"D")</f>
        <v>20</v>
      </c>
      <c r="L15" s="3">
        <v>3772</v>
      </c>
      <c r="M15" s="4">
        <v>651.21</v>
      </c>
      <c r="N15" s="4">
        <v>524.96</v>
      </c>
      <c r="O15" s="12">
        <v>2456364.12</v>
      </c>
      <c r="P15" s="4">
        <f>Tabla_1[[#This Row],[Precio Unitario]]-Tabla_1[[#This Row],[Coste unitario]]</f>
        <v>126.25</v>
      </c>
      <c r="Q15" s="12">
        <f>Tabla_1[[#This Row],[Importe venta total]]/1000</f>
        <v>2456.3641200000002</v>
      </c>
      <c r="R15" s="4">
        <v>1980149.12</v>
      </c>
      <c r="S15" s="12">
        <f>Tabla_1[[#This Row],[Importe Coste total]]/1000</f>
        <v>1980.14912</v>
      </c>
      <c r="T15" s="4">
        <f>Tabla_1[[#This Row],[Importe venta total]]-Tabla_1[[#This Row],[Importe Coste total]]</f>
        <v>476215</v>
      </c>
      <c r="U15" s="13">
        <f>Tabla_1[[#This Row],[Importe Coste Total (M)]]/Tabla_1[[#This Row],[Importe Ventas Totales (M)]]</f>
        <v>0.80613012699436426</v>
      </c>
      <c r="V15" s="12">
        <f>Tabla_1[[#This Row],[Beneficio Total]]/1000</f>
        <v>476.21499999999997</v>
      </c>
      <c r="W15">
        <f>YEAR(Tabla_1[[#This Row],[Fecha pedido]])</f>
        <v>2021</v>
      </c>
    </row>
    <row r="16" spans="1:23" x14ac:dyDescent="0.3">
      <c r="A16" t="s">
        <v>62</v>
      </c>
      <c r="B16" t="s">
        <v>60</v>
      </c>
      <c r="C16" t="s">
        <v>63</v>
      </c>
      <c r="D16" t="s">
        <v>40</v>
      </c>
      <c r="E16" t="s">
        <v>15</v>
      </c>
      <c r="F16" t="s">
        <v>1120</v>
      </c>
      <c r="G16" s="14">
        <v>44040</v>
      </c>
      <c r="H16" s="20">
        <f>MONTH(Tabla_1[[#This Row],[Fecha pedido]])</f>
        <v>7</v>
      </c>
      <c r="I16">
        <v>819947707</v>
      </c>
      <c r="J16" s="1">
        <v>44079</v>
      </c>
      <c r="K16" s="5">
        <f>DATEDIF(Tabla_1[[#This Row],[Fecha pedido]],Tabla_1[[#This Row],[Fecha envío]],"D")</f>
        <v>39</v>
      </c>
      <c r="L16" s="3">
        <v>9602</v>
      </c>
      <c r="M16" s="4">
        <v>81.73</v>
      </c>
      <c r="N16" s="4">
        <v>56.67</v>
      </c>
      <c r="O16" s="12">
        <v>784771.46000000008</v>
      </c>
      <c r="P16" s="4">
        <f>Tabla_1[[#This Row],[Precio Unitario]]-Tabla_1[[#This Row],[Coste unitario]]</f>
        <v>25.060000000000002</v>
      </c>
      <c r="Q16" s="12">
        <f>Tabla_1[[#This Row],[Importe venta total]]/1000</f>
        <v>784.77146000000005</v>
      </c>
      <c r="R16" s="4">
        <v>544145.34</v>
      </c>
      <c r="S16" s="12">
        <f>Tabla_1[[#This Row],[Importe Coste total]]/1000</f>
        <v>544.14533999999992</v>
      </c>
      <c r="T16" s="4">
        <f>Tabla_1[[#This Row],[Importe venta total]]-Tabla_1[[#This Row],[Importe Coste total]]</f>
        <v>240626.12000000011</v>
      </c>
      <c r="U16" s="13">
        <f>Tabla_1[[#This Row],[Importe Coste Total (M)]]/Tabla_1[[#This Row],[Importe Ventas Totales (M)]]</f>
        <v>0.69338064358252771</v>
      </c>
      <c r="V16" s="12">
        <f>Tabla_1[[#This Row],[Beneficio Total]]/1000</f>
        <v>240.6261200000001</v>
      </c>
      <c r="W16">
        <f>YEAR(Tabla_1[[#This Row],[Fecha pedido]])</f>
        <v>2020</v>
      </c>
    </row>
    <row r="17" spans="1:23" x14ac:dyDescent="0.3">
      <c r="A17" t="s">
        <v>64</v>
      </c>
      <c r="B17" t="s">
        <v>24</v>
      </c>
      <c r="C17" t="s">
        <v>65</v>
      </c>
      <c r="D17" t="s">
        <v>38</v>
      </c>
      <c r="E17" t="s">
        <v>19</v>
      </c>
      <c r="F17" t="s">
        <v>1117</v>
      </c>
      <c r="G17" s="14">
        <v>44355</v>
      </c>
      <c r="H17" s="20">
        <f>MONTH(Tabla_1[[#This Row],[Fecha pedido]])</f>
        <v>6</v>
      </c>
      <c r="I17">
        <v>464588487</v>
      </c>
      <c r="J17" s="1">
        <v>44402</v>
      </c>
      <c r="K17" s="5">
        <f>DATEDIF(Tabla_1[[#This Row],[Fecha pedido]],Tabla_1[[#This Row],[Fecha envío]],"D")</f>
        <v>47</v>
      </c>
      <c r="L17" s="3">
        <v>912</v>
      </c>
      <c r="M17" s="4">
        <v>437.2</v>
      </c>
      <c r="N17" s="4">
        <v>263.33</v>
      </c>
      <c r="O17" s="12">
        <v>398726.39999999997</v>
      </c>
      <c r="P17" s="4">
        <f>Tabla_1[[#This Row],[Precio Unitario]]-Tabla_1[[#This Row],[Coste unitario]]</f>
        <v>173.87</v>
      </c>
      <c r="Q17" s="12">
        <f>Tabla_1[[#This Row],[Importe venta total]]/1000</f>
        <v>398.72639999999996</v>
      </c>
      <c r="R17" s="4">
        <v>240156.96</v>
      </c>
      <c r="S17" s="12">
        <f>Tabla_1[[#This Row],[Importe Coste total]]/1000</f>
        <v>240.15696</v>
      </c>
      <c r="T17" s="4">
        <f>Tabla_1[[#This Row],[Importe venta total]]-Tabla_1[[#This Row],[Importe Coste total]]</f>
        <v>158569.43999999997</v>
      </c>
      <c r="U17" s="13">
        <f>Tabla_1[[#This Row],[Importe Coste Total (M)]]/Tabla_1[[#This Row],[Importe Ventas Totales (M)]]</f>
        <v>0.60231015553522427</v>
      </c>
      <c r="V17" s="12">
        <f>Tabla_1[[#This Row],[Beneficio Total]]/1000</f>
        <v>158.56943999999999</v>
      </c>
      <c r="W17">
        <f>YEAR(Tabla_1[[#This Row],[Fecha pedido]])</f>
        <v>2021</v>
      </c>
    </row>
    <row r="18" spans="1:23" x14ac:dyDescent="0.3">
      <c r="A18" t="s">
        <v>66</v>
      </c>
      <c r="B18" t="s">
        <v>60</v>
      </c>
      <c r="C18" t="s">
        <v>67</v>
      </c>
      <c r="D18" t="s">
        <v>14</v>
      </c>
      <c r="E18" t="s">
        <v>15</v>
      </c>
      <c r="F18" t="s">
        <v>1120</v>
      </c>
      <c r="G18" s="14">
        <v>44403</v>
      </c>
      <c r="H18" s="20">
        <f>MONTH(Tabla_1[[#This Row],[Fecha pedido]])</f>
        <v>7</v>
      </c>
      <c r="I18">
        <v>139070880</v>
      </c>
      <c r="J18" s="1">
        <v>44412</v>
      </c>
      <c r="K18" s="5">
        <f>DATEDIF(Tabla_1[[#This Row],[Fecha pedido]],Tabla_1[[#This Row],[Fecha envío]],"D")</f>
        <v>9</v>
      </c>
      <c r="L18" s="3">
        <v>3019</v>
      </c>
      <c r="M18" s="4">
        <v>152.58000000000001</v>
      </c>
      <c r="N18" s="4">
        <v>97.44</v>
      </c>
      <c r="O18" s="12">
        <v>460639.02</v>
      </c>
      <c r="P18" s="4">
        <f>Tabla_1[[#This Row],[Precio Unitario]]-Tabla_1[[#This Row],[Coste unitario]]</f>
        <v>55.140000000000015</v>
      </c>
      <c r="Q18" s="12">
        <f>Tabla_1[[#This Row],[Importe venta total]]/1000</f>
        <v>460.63902000000002</v>
      </c>
      <c r="R18" s="4">
        <v>294171.36</v>
      </c>
      <c r="S18" s="12">
        <f>Tabla_1[[#This Row],[Importe Coste total]]/1000</f>
        <v>294.17135999999999</v>
      </c>
      <c r="T18" s="4">
        <f>Tabla_1[[#This Row],[Importe venta total]]-Tabla_1[[#This Row],[Importe Coste total]]</f>
        <v>166467.66000000003</v>
      </c>
      <c r="U18" s="13">
        <f>Tabla_1[[#This Row],[Importe Coste Total (M)]]/Tabla_1[[#This Row],[Importe Ventas Totales (M)]]</f>
        <v>0.63861580810066843</v>
      </c>
      <c r="V18" s="12">
        <f>Tabla_1[[#This Row],[Beneficio Total]]/1000</f>
        <v>166.46766000000002</v>
      </c>
      <c r="W18">
        <f>YEAR(Tabla_1[[#This Row],[Fecha pedido]])</f>
        <v>2021</v>
      </c>
    </row>
    <row r="19" spans="1:23" x14ac:dyDescent="0.3">
      <c r="A19" t="s">
        <v>68</v>
      </c>
      <c r="B19" t="s">
        <v>60</v>
      </c>
      <c r="C19" t="s">
        <v>69</v>
      </c>
      <c r="D19" t="s">
        <v>70</v>
      </c>
      <c r="E19" t="s">
        <v>19</v>
      </c>
      <c r="F19" t="s">
        <v>1117</v>
      </c>
      <c r="G19" s="14">
        <v>44484</v>
      </c>
      <c r="H19" s="20">
        <f>MONTH(Tabla_1[[#This Row],[Fecha pedido]])</f>
        <v>10</v>
      </c>
      <c r="I19">
        <v>416881215</v>
      </c>
      <c r="J19" s="1">
        <v>44490</v>
      </c>
      <c r="K19" s="5">
        <f>DATEDIF(Tabla_1[[#This Row],[Fecha pedido]],Tabla_1[[#This Row],[Fecha envío]],"D")</f>
        <v>6</v>
      </c>
      <c r="L19" s="3">
        <v>3270</v>
      </c>
      <c r="M19" s="4">
        <v>109.28</v>
      </c>
      <c r="N19" s="4">
        <v>35.840000000000003</v>
      </c>
      <c r="O19" s="12">
        <v>357345.6</v>
      </c>
      <c r="P19" s="4">
        <f>Tabla_1[[#This Row],[Precio Unitario]]-Tabla_1[[#This Row],[Coste unitario]]</f>
        <v>73.44</v>
      </c>
      <c r="Q19" s="12">
        <f>Tabla_1[[#This Row],[Importe venta total]]/1000</f>
        <v>357.34559999999999</v>
      </c>
      <c r="R19" s="4">
        <v>117196.80000000002</v>
      </c>
      <c r="S19" s="12">
        <f>Tabla_1[[#This Row],[Importe Coste total]]/1000</f>
        <v>117.19680000000002</v>
      </c>
      <c r="T19" s="4">
        <f>Tabla_1[[#This Row],[Importe venta total]]-Tabla_1[[#This Row],[Importe Coste total]]</f>
        <v>240148.79999999996</v>
      </c>
      <c r="U19" s="13">
        <f>Tabla_1[[#This Row],[Importe Coste Total (M)]]/Tabla_1[[#This Row],[Importe Ventas Totales (M)]]</f>
        <v>0.32796486090775995</v>
      </c>
      <c r="V19" s="12">
        <f>Tabla_1[[#This Row],[Beneficio Total]]/1000</f>
        <v>240.14879999999997</v>
      </c>
      <c r="W19">
        <f>YEAR(Tabla_1[[#This Row],[Fecha pedido]])</f>
        <v>2021</v>
      </c>
    </row>
    <row r="20" spans="1:23" x14ac:dyDescent="0.3">
      <c r="A20" t="s">
        <v>71</v>
      </c>
      <c r="B20" t="s">
        <v>24</v>
      </c>
      <c r="C20" t="s">
        <v>72</v>
      </c>
      <c r="D20" t="s">
        <v>50</v>
      </c>
      <c r="E20" t="s">
        <v>19</v>
      </c>
      <c r="F20" t="s">
        <v>1117</v>
      </c>
      <c r="G20" s="14">
        <v>44523</v>
      </c>
      <c r="H20" s="20">
        <f>MONTH(Tabla_1[[#This Row],[Fecha pedido]])</f>
        <v>11</v>
      </c>
      <c r="I20">
        <v>141818320</v>
      </c>
      <c r="J20" s="1">
        <v>44529</v>
      </c>
      <c r="K20" s="5">
        <f>DATEDIF(Tabla_1[[#This Row],[Fecha pedido]],Tabla_1[[#This Row],[Fecha envío]],"D")</f>
        <v>6</v>
      </c>
      <c r="L20" s="3">
        <v>6047</v>
      </c>
      <c r="M20" s="4">
        <v>154.06</v>
      </c>
      <c r="N20" s="4">
        <v>90.93</v>
      </c>
      <c r="O20" s="12">
        <v>931600.82000000007</v>
      </c>
      <c r="P20" s="4">
        <f>Tabla_1[[#This Row],[Precio Unitario]]-Tabla_1[[#This Row],[Coste unitario]]</f>
        <v>63.129999999999995</v>
      </c>
      <c r="Q20" s="12">
        <f>Tabla_1[[#This Row],[Importe venta total]]/1000</f>
        <v>931.60082000000011</v>
      </c>
      <c r="R20" s="4">
        <v>549853.71000000008</v>
      </c>
      <c r="S20" s="12">
        <f>Tabla_1[[#This Row],[Importe Coste total]]/1000</f>
        <v>549.85371000000009</v>
      </c>
      <c r="T20" s="4">
        <f>Tabla_1[[#This Row],[Importe venta total]]-Tabla_1[[#This Row],[Importe Coste total]]</f>
        <v>381747.11</v>
      </c>
      <c r="U20" s="13">
        <f>Tabla_1[[#This Row],[Importe Coste Total (M)]]/Tabla_1[[#This Row],[Importe Ventas Totales (M)]]</f>
        <v>0.59022458782292619</v>
      </c>
      <c r="V20" s="12">
        <f>Tabla_1[[#This Row],[Beneficio Total]]/1000</f>
        <v>381.74710999999996</v>
      </c>
      <c r="W20">
        <f>YEAR(Tabla_1[[#This Row],[Fecha pedido]])</f>
        <v>2021</v>
      </c>
    </row>
    <row r="21" spans="1:23" x14ac:dyDescent="0.3">
      <c r="A21" t="s">
        <v>73</v>
      </c>
      <c r="B21" t="s">
        <v>24</v>
      </c>
      <c r="C21" t="s">
        <v>74</v>
      </c>
      <c r="D21" t="s">
        <v>40</v>
      </c>
      <c r="E21" t="s">
        <v>19</v>
      </c>
      <c r="F21" t="s">
        <v>1118</v>
      </c>
      <c r="G21" s="14">
        <v>44592</v>
      </c>
      <c r="H21" s="20">
        <f>MONTH(Tabla_1[[#This Row],[Fecha pedido]])</f>
        <v>1</v>
      </c>
      <c r="I21">
        <v>477993524</v>
      </c>
      <c r="J21" s="1">
        <v>44632</v>
      </c>
      <c r="K21" s="5">
        <f>DATEDIF(Tabla_1[[#This Row],[Fecha pedido]],Tabla_1[[#This Row],[Fecha envío]],"D")</f>
        <v>40</v>
      </c>
      <c r="L21" s="3">
        <v>7761</v>
      </c>
      <c r="M21" s="4">
        <v>81.73</v>
      </c>
      <c r="N21" s="4">
        <v>56.67</v>
      </c>
      <c r="O21" s="12">
        <v>634306.53</v>
      </c>
      <c r="P21" s="4">
        <f>Tabla_1[[#This Row],[Precio Unitario]]-Tabla_1[[#This Row],[Coste unitario]]</f>
        <v>25.060000000000002</v>
      </c>
      <c r="Q21" s="12">
        <f>Tabla_1[[#This Row],[Importe venta total]]/1000</f>
        <v>634.30653000000007</v>
      </c>
      <c r="R21" s="4">
        <v>439815.87</v>
      </c>
      <c r="S21" s="12">
        <f>Tabla_1[[#This Row],[Importe Coste total]]/1000</f>
        <v>439.81587000000002</v>
      </c>
      <c r="T21" s="4">
        <f>Tabla_1[[#This Row],[Importe venta total]]-Tabla_1[[#This Row],[Importe Coste total]]</f>
        <v>194490.66000000003</v>
      </c>
      <c r="U21" s="13">
        <f>Tabla_1[[#This Row],[Importe Coste Total (M)]]/Tabla_1[[#This Row],[Importe Ventas Totales (M)]]</f>
        <v>0.69338064358252782</v>
      </c>
      <c r="V21" s="12">
        <f>Tabla_1[[#This Row],[Beneficio Total]]/1000</f>
        <v>194.49066000000002</v>
      </c>
      <c r="W21">
        <f>YEAR(Tabla_1[[#This Row],[Fecha pedido]])</f>
        <v>2022</v>
      </c>
    </row>
    <row r="22" spans="1:23" x14ac:dyDescent="0.3">
      <c r="A22" t="s">
        <v>75</v>
      </c>
      <c r="B22" t="s">
        <v>24</v>
      </c>
      <c r="C22" t="s">
        <v>58</v>
      </c>
      <c r="D22" t="s">
        <v>70</v>
      </c>
      <c r="E22" t="s">
        <v>15</v>
      </c>
      <c r="F22" t="s">
        <v>1118</v>
      </c>
      <c r="G22" s="14">
        <v>44388</v>
      </c>
      <c r="H22" s="20">
        <f>MONTH(Tabla_1[[#This Row],[Fecha pedido]])</f>
        <v>7</v>
      </c>
      <c r="I22">
        <v>859830653</v>
      </c>
      <c r="J22" s="1">
        <v>44413</v>
      </c>
      <c r="K22" s="5">
        <f>DATEDIF(Tabla_1[[#This Row],[Fecha pedido]],Tabla_1[[#This Row],[Fecha envío]],"D")</f>
        <v>25</v>
      </c>
      <c r="L22" s="3">
        <v>1852</v>
      </c>
      <c r="M22" s="4">
        <v>109.28</v>
      </c>
      <c r="N22" s="4">
        <v>35.840000000000003</v>
      </c>
      <c r="O22" s="12">
        <v>202386.56</v>
      </c>
      <c r="P22" s="4">
        <f>Tabla_1[[#This Row],[Precio Unitario]]-Tabla_1[[#This Row],[Coste unitario]]</f>
        <v>73.44</v>
      </c>
      <c r="Q22" s="12">
        <f>Tabla_1[[#This Row],[Importe venta total]]/1000</f>
        <v>202.38656</v>
      </c>
      <c r="R22" s="4">
        <v>66375.680000000008</v>
      </c>
      <c r="S22" s="12">
        <f>Tabla_1[[#This Row],[Importe Coste total]]/1000</f>
        <v>66.375680000000003</v>
      </c>
      <c r="T22" s="4">
        <f>Tabla_1[[#This Row],[Importe venta total]]-Tabla_1[[#This Row],[Importe Coste total]]</f>
        <v>136010.88</v>
      </c>
      <c r="U22" s="13">
        <f>Tabla_1[[#This Row],[Importe Coste Total (M)]]/Tabla_1[[#This Row],[Importe Ventas Totales (M)]]</f>
        <v>0.32796486090775989</v>
      </c>
      <c r="V22" s="12">
        <f>Tabla_1[[#This Row],[Beneficio Total]]/1000</f>
        <v>136.01088000000001</v>
      </c>
      <c r="W22">
        <f>YEAR(Tabla_1[[#This Row],[Fecha pedido]])</f>
        <v>2021</v>
      </c>
    </row>
    <row r="23" spans="1:23" x14ac:dyDescent="0.3">
      <c r="A23" t="s">
        <v>76</v>
      </c>
      <c r="B23" t="s">
        <v>24</v>
      </c>
      <c r="C23" t="s">
        <v>77</v>
      </c>
      <c r="D23" t="s">
        <v>70</v>
      </c>
      <c r="E23" t="s">
        <v>15</v>
      </c>
      <c r="F23" t="s">
        <v>1117</v>
      </c>
      <c r="G23" s="14">
        <v>44799</v>
      </c>
      <c r="H23" s="20">
        <f>MONTH(Tabla_1[[#This Row],[Fecha pedido]])</f>
        <v>8</v>
      </c>
      <c r="I23">
        <v>342066037</v>
      </c>
      <c r="J23" s="1">
        <v>44845</v>
      </c>
      <c r="K23" s="5">
        <f>DATEDIF(Tabla_1[[#This Row],[Fecha pedido]],Tabla_1[[#This Row],[Fecha envío]],"D")</f>
        <v>46</v>
      </c>
      <c r="L23" s="3">
        <v>3797</v>
      </c>
      <c r="M23" s="4">
        <v>109.28</v>
      </c>
      <c r="N23" s="4">
        <v>35.840000000000003</v>
      </c>
      <c r="O23" s="12">
        <v>414936.16000000003</v>
      </c>
      <c r="P23" s="4">
        <f>Tabla_1[[#This Row],[Precio Unitario]]-Tabla_1[[#This Row],[Coste unitario]]</f>
        <v>73.44</v>
      </c>
      <c r="Q23" s="12">
        <f>Tabla_1[[#This Row],[Importe venta total]]/1000</f>
        <v>414.93616000000003</v>
      </c>
      <c r="R23" s="4">
        <v>136084.48000000001</v>
      </c>
      <c r="S23" s="12">
        <f>Tabla_1[[#This Row],[Importe Coste total]]/1000</f>
        <v>136.08448000000001</v>
      </c>
      <c r="T23" s="4">
        <f>Tabla_1[[#This Row],[Importe venta total]]-Tabla_1[[#This Row],[Importe Coste total]]</f>
        <v>278851.68000000005</v>
      </c>
      <c r="U23" s="13">
        <f>Tabla_1[[#This Row],[Importe Coste Total (M)]]/Tabla_1[[#This Row],[Importe Ventas Totales (M)]]</f>
        <v>0.32796486090775989</v>
      </c>
      <c r="V23" s="12">
        <f>Tabla_1[[#This Row],[Beneficio Total]]/1000</f>
        <v>278.85168000000004</v>
      </c>
      <c r="W23">
        <f>YEAR(Tabla_1[[#This Row],[Fecha pedido]])</f>
        <v>2022</v>
      </c>
    </row>
    <row r="24" spans="1:23" x14ac:dyDescent="0.3">
      <c r="A24" t="s">
        <v>78</v>
      </c>
      <c r="B24" t="s">
        <v>12</v>
      </c>
      <c r="C24" t="s">
        <v>79</v>
      </c>
      <c r="D24" t="s">
        <v>80</v>
      </c>
      <c r="E24" t="s">
        <v>19</v>
      </c>
      <c r="F24" t="s">
        <v>1117</v>
      </c>
      <c r="G24" s="14">
        <v>44248</v>
      </c>
      <c r="H24" s="20">
        <f>MONTH(Tabla_1[[#This Row],[Fecha pedido]])</f>
        <v>2</v>
      </c>
      <c r="I24">
        <v>749748504</v>
      </c>
      <c r="J24" s="1">
        <v>44271</v>
      </c>
      <c r="K24" s="5">
        <f>DATEDIF(Tabla_1[[#This Row],[Fecha pedido]],Tabla_1[[#This Row],[Fecha envío]],"D")</f>
        <v>23</v>
      </c>
      <c r="L24" s="3">
        <v>6098</v>
      </c>
      <c r="M24" s="4">
        <v>668.27</v>
      </c>
      <c r="N24" s="4">
        <v>502.54</v>
      </c>
      <c r="O24" s="12">
        <v>4075110.46</v>
      </c>
      <c r="P24" s="4">
        <f>Tabla_1[[#This Row],[Precio Unitario]]-Tabla_1[[#This Row],[Coste unitario]]</f>
        <v>165.72999999999996</v>
      </c>
      <c r="Q24" s="12">
        <f>Tabla_1[[#This Row],[Importe venta total]]/1000</f>
        <v>4075.1104599999999</v>
      </c>
      <c r="R24" s="4">
        <v>3064488.92</v>
      </c>
      <c r="S24" s="12">
        <f>Tabla_1[[#This Row],[Importe Coste total]]/1000</f>
        <v>3064.4889199999998</v>
      </c>
      <c r="T24" s="4">
        <f>Tabla_1[[#This Row],[Importe venta total]]-Tabla_1[[#This Row],[Importe Coste total]]</f>
        <v>1010621.54</v>
      </c>
      <c r="U24" s="13">
        <f>Tabla_1[[#This Row],[Importe Coste Total (M)]]/Tabla_1[[#This Row],[Importe Ventas Totales (M)]]</f>
        <v>0.75200143654510898</v>
      </c>
      <c r="V24" s="12">
        <f>Tabla_1[[#This Row],[Beneficio Total]]/1000</f>
        <v>1010.62154</v>
      </c>
      <c r="W24">
        <f>YEAR(Tabla_1[[#This Row],[Fecha pedido]])</f>
        <v>2021</v>
      </c>
    </row>
    <row r="25" spans="1:23" x14ac:dyDescent="0.3">
      <c r="A25" t="s">
        <v>81</v>
      </c>
      <c r="B25" t="s">
        <v>21</v>
      </c>
      <c r="C25" t="s">
        <v>82</v>
      </c>
      <c r="D25" t="s">
        <v>50</v>
      </c>
      <c r="E25" t="s">
        <v>19</v>
      </c>
      <c r="F25" t="s">
        <v>1118</v>
      </c>
      <c r="G25" s="14">
        <v>44611</v>
      </c>
      <c r="H25" s="20">
        <f>MONTH(Tabla_1[[#This Row],[Fecha pedido]])</f>
        <v>2</v>
      </c>
      <c r="I25">
        <v>293212497</v>
      </c>
      <c r="J25" s="1">
        <v>44629</v>
      </c>
      <c r="K25" s="5">
        <f>DATEDIF(Tabla_1[[#This Row],[Fecha pedido]],Tabla_1[[#This Row],[Fecha envío]],"D")</f>
        <v>18</v>
      </c>
      <c r="L25" s="3">
        <v>6948</v>
      </c>
      <c r="M25" s="4">
        <v>154.06</v>
      </c>
      <c r="N25" s="4">
        <v>90.93</v>
      </c>
      <c r="O25" s="12">
        <v>1070408.8800000001</v>
      </c>
      <c r="P25" s="4">
        <f>Tabla_1[[#This Row],[Precio Unitario]]-Tabla_1[[#This Row],[Coste unitario]]</f>
        <v>63.129999999999995</v>
      </c>
      <c r="Q25" s="12">
        <f>Tabla_1[[#This Row],[Importe venta total]]/1000</f>
        <v>1070.4088800000002</v>
      </c>
      <c r="R25" s="4">
        <v>631781.64</v>
      </c>
      <c r="S25" s="12">
        <f>Tabla_1[[#This Row],[Importe Coste total]]/1000</f>
        <v>631.78164000000004</v>
      </c>
      <c r="T25" s="4">
        <f>Tabla_1[[#This Row],[Importe venta total]]-Tabla_1[[#This Row],[Importe Coste total]]</f>
        <v>438627.24000000011</v>
      </c>
      <c r="U25" s="13">
        <f>Tabla_1[[#This Row],[Importe Coste Total (M)]]/Tabla_1[[#This Row],[Importe Ventas Totales (M)]]</f>
        <v>0.59022458782292608</v>
      </c>
      <c r="V25" s="12">
        <f>Tabla_1[[#This Row],[Beneficio Total]]/1000</f>
        <v>438.62724000000009</v>
      </c>
      <c r="W25">
        <f>YEAR(Tabla_1[[#This Row],[Fecha pedido]])</f>
        <v>2022</v>
      </c>
    </row>
    <row r="26" spans="1:23" x14ac:dyDescent="0.3">
      <c r="A26" t="s">
        <v>83</v>
      </c>
      <c r="B26" t="s">
        <v>60</v>
      </c>
      <c r="C26" t="s">
        <v>84</v>
      </c>
      <c r="D26" t="s">
        <v>40</v>
      </c>
      <c r="E26" t="s">
        <v>15</v>
      </c>
      <c r="F26" t="s">
        <v>1119</v>
      </c>
      <c r="G26" s="14">
        <v>44152</v>
      </c>
      <c r="H26" s="20">
        <f>MONTH(Tabla_1[[#This Row],[Fecha pedido]])</f>
        <v>11</v>
      </c>
      <c r="I26">
        <v>280654180</v>
      </c>
      <c r="J26" s="1">
        <v>44198</v>
      </c>
      <c r="K26" s="5">
        <f>DATEDIF(Tabla_1[[#This Row],[Fecha pedido]],Tabla_1[[#This Row],[Fecha envío]],"D")</f>
        <v>46</v>
      </c>
      <c r="L26" s="3">
        <v>663</v>
      </c>
      <c r="M26" s="4">
        <v>81.73</v>
      </c>
      <c r="N26" s="4">
        <v>56.67</v>
      </c>
      <c r="O26" s="12">
        <v>54186.990000000005</v>
      </c>
      <c r="P26" s="4">
        <f>Tabla_1[[#This Row],[Precio Unitario]]-Tabla_1[[#This Row],[Coste unitario]]</f>
        <v>25.060000000000002</v>
      </c>
      <c r="Q26" s="12">
        <f>Tabla_1[[#This Row],[Importe venta total]]/1000</f>
        <v>54.186990000000009</v>
      </c>
      <c r="R26" s="4">
        <v>37572.21</v>
      </c>
      <c r="S26" s="12">
        <f>Tabla_1[[#This Row],[Importe Coste total]]/1000</f>
        <v>37.572209999999998</v>
      </c>
      <c r="T26" s="4">
        <f>Tabla_1[[#This Row],[Importe venta total]]-Tabla_1[[#This Row],[Importe Coste total]]</f>
        <v>16614.780000000006</v>
      </c>
      <c r="U26" s="13">
        <f>Tabla_1[[#This Row],[Importe Coste Total (M)]]/Tabla_1[[#This Row],[Importe Ventas Totales (M)]]</f>
        <v>0.69338064358252771</v>
      </c>
      <c r="V26" s="12">
        <f>Tabla_1[[#This Row],[Beneficio Total]]/1000</f>
        <v>16.614780000000007</v>
      </c>
      <c r="W26">
        <f>YEAR(Tabla_1[[#This Row],[Fecha pedido]])</f>
        <v>2020</v>
      </c>
    </row>
    <row r="27" spans="1:23" x14ac:dyDescent="0.3">
      <c r="A27" t="s">
        <v>85</v>
      </c>
      <c r="B27" t="s">
        <v>12</v>
      </c>
      <c r="C27" t="s">
        <v>86</v>
      </c>
      <c r="D27" t="s">
        <v>70</v>
      </c>
      <c r="E27" t="s">
        <v>15</v>
      </c>
      <c r="F27" t="s">
        <v>1120</v>
      </c>
      <c r="G27" s="14">
        <v>44160</v>
      </c>
      <c r="H27" s="20">
        <f>MONTH(Tabla_1[[#This Row],[Fecha pedido]])</f>
        <v>11</v>
      </c>
      <c r="I27">
        <v>196863257</v>
      </c>
      <c r="J27" s="1">
        <v>44205</v>
      </c>
      <c r="K27" s="5">
        <f>DATEDIF(Tabla_1[[#This Row],[Fecha pedido]],Tabla_1[[#This Row],[Fecha envío]],"D")</f>
        <v>45</v>
      </c>
      <c r="L27" s="3">
        <v>5067</v>
      </c>
      <c r="M27" s="4">
        <v>109.28</v>
      </c>
      <c r="N27" s="4">
        <v>35.840000000000003</v>
      </c>
      <c r="O27" s="12">
        <v>553721.76</v>
      </c>
      <c r="P27" s="4">
        <f>Tabla_1[[#This Row],[Precio Unitario]]-Tabla_1[[#This Row],[Coste unitario]]</f>
        <v>73.44</v>
      </c>
      <c r="Q27" s="12">
        <f>Tabla_1[[#This Row],[Importe venta total]]/1000</f>
        <v>553.72176000000002</v>
      </c>
      <c r="R27" s="4">
        <v>181601.28000000003</v>
      </c>
      <c r="S27" s="12">
        <f>Tabla_1[[#This Row],[Importe Coste total]]/1000</f>
        <v>181.60128000000003</v>
      </c>
      <c r="T27" s="4">
        <f>Tabla_1[[#This Row],[Importe venta total]]-Tabla_1[[#This Row],[Importe Coste total]]</f>
        <v>372120.48</v>
      </c>
      <c r="U27" s="13">
        <f>Tabla_1[[#This Row],[Importe Coste Total (M)]]/Tabla_1[[#This Row],[Importe Ventas Totales (M)]]</f>
        <v>0.32796486090775995</v>
      </c>
      <c r="V27" s="12">
        <f>Tabla_1[[#This Row],[Beneficio Total]]/1000</f>
        <v>372.12047999999999</v>
      </c>
      <c r="W27">
        <f>YEAR(Tabla_1[[#This Row],[Fecha pedido]])</f>
        <v>2020</v>
      </c>
    </row>
    <row r="28" spans="1:23" x14ac:dyDescent="0.3">
      <c r="A28" t="s">
        <v>87</v>
      </c>
      <c r="B28" t="s">
        <v>12</v>
      </c>
      <c r="C28" t="s">
        <v>79</v>
      </c>
      <c r="D28" t="s">
        <v>26</v>
      </c>
      <c r="E28" t="s">
        <v>15</v>
      </c>
      <c r="F28" t="s">
        <v>1118</v>
      </c>
      <c r="G28" s="14">
        <v>44840</v>
      </c>
      <c r="H28" s="20">
        <f>MONTH(Tabla_1[[#This Row],[Fecha pedido]])</f>
        <v>10</v>
      </c>
      <c r="I28">
        <v>868451058</v>
      </c>
      <c r="J28" s="1">
        <v>44842</v>
      </c>
      <c r="K28" s="5">
        <f>DATEDIF(Tabla_1[[#This Row],[Fecha pedido]],Tabla_1[[#This Row],[Fecha envío]],"D")</f>
        <v>2</v>
      </c>
      <c r="L28" s="3">
        <v>2822</v>
      </c>
      <c r="M28" s="4">
        <v>9.33</v>
      </c>
      <c r="N28" s="4">
        <v>6.92</v>
      </c>
      <c r="O28" s="12">
        <v>26329.26</v>
      </c>
      <c r="P28" s="4">
        <f>Tabla_1[[#This Row],[Precio Unitario]]-Tabla_1[[#This Row],[Coste unitario]]</f>
        <v>2.41</v>
      </c>
      <c r="Q28" s="12">
        <f>Tabla_1[[#This Row],[Importe venta total]]/1000</f>
        <v>26.329259999999998</v>
      </c>
      <c r="R28" s="4">
        <v>19528.240000000002</v>
      </c>
      <c r="S28" s="12">
        <f>Tabla_1[[#This Row],[Importe Coste total]]/1000</f>
        <v>19.52824</v>
      </c>
      <c r="T28" s="4">
        <f>Tabla_1[[#This Row],[Importe venta total]]-Tabla_1[[#This Row],[Importe Coste total]]</f>
        <v>6801.0199999999968</v>
      </c>
      <c r="U28" s="13">
        <f>Tabla_1[[#This Row],[Importe Coste Total (M)]]/Tabla_1[[#This Row],[Importe Ventas Totales (M)]]</f>
        <v>0.74169346195069674</v>
      </c>
      <c r="V28" s="12">
        <f>Tabla_1[[#This Row],[Beneficio Total]]/1000</f>
        <v>6.8010199999999967</v>
      </c>
      <c r="W28">
        <f>YEAR(Tabla_1[[#This Row],[Fecha pedido]])</f>
        <v>2022</v>
      </c>
    </row>
    <row r="29" spans="1:23" x14ac:dyDescent="0.3">
      <c r="A29" t="s">
        <v>88</v>
      </c>
      <c r="B29" t="s">
        <v>24</v>
      </c>
      <c r="C29" t="s">
        <v>89</v>
      </c>
      <c r="D29" t="s">
        <v>70</v>
      </c>
      <c r="E29" t="s">
        <v>15</v>
      </c>
      <c r="F29" t="s">
        <v>1119</v>
      </c>
      <c r="G29" s="14">
        <v>43928</v>
      </c>
      <c r="H29" s="20">
        <f>MONTH(Tabla_1[[#This Row],[Fecha pedido]])</f>
        <v>4</v>
      </c>
      <c r="I29">
        <v>492341411</v>
      </c>
      <c r="J29" s="1">
        <v>43975</v>
      </c>
      <c r="K29" s="5">
        <f>DATEDIF(Tabla_1[[#This Row],[Fecha pedido]],Tabla_1[[#This Row],[Fecha envío]],"D")</f>
        <v>47</v>
      </c>
      <c r="L29" s="3">
        <v>3619</v>
      </c>
      <c r="M29" s="4">
        <v>109.28</v>
      </c>
      <c r="N29" s="4">
        <v>35.840000000000003</v>
      </c>
      <c r="O29" s="12">
        <v>395484.32</v>
      </c>
      <c r="P29" s="4">
        <f>Tabla_1[[#This Row],[Precio Unitario]]-Tabla_1[[#This Row],[Coste unitario]]</f>
        <v>73.44</v>
      </c>
      <c r="Q29" s="12">
        <f>Tabla_1[[#This Row],[Importe venta total]]/1000</f>
        <v>395.48432000000003</v>
      </c>
      <c r="R29" s="4">
        <v>129704.96000000001</v>
      </c>
      <c r="S29" s="12">
        <f>Tabla_1[[#This Row],[Importe Coste total]]/1000</f>
        <v>129.70496</v>
      </c>
      <c r="T29" s="4">
        <f>Tabla_1[[#This Row],[Importe venta total]]-Tabla_1[[#This Row],[Importe Coste total]]</f>
        <v>265779.36</v>
      </c>
      <c r="U29" s="13">
        <f>Tabla_1[[#This Row],[Importe Coste Total (M)]]/Tabla_1[[#This Row],[Importe Ventas Totales (M)]]</f>
        <v>0.32796486090775984</v>
      </c>
      <c r="V29" s="12">
        <f>Tabla_1[[#This Row],[Beneficio Total]]/1000</f>
        <v>265.77936</v>
      </c>
      <c r="W29">
        <f>YEAR(Tabla_1[[#This Row],[Fecha pedido]])</f>
        <v>2020</v>
      </c>
    </row>
    <row r="30" spans="1:23" x14ac:dyDescent="0.3">
      <c r="A30" t="s">
        <v>90</v>
      </c>
      <c r="B30" t="s">
        <v>60</v>
      </c>
      <c r="C30" t="s">
        <v>91</v>
      </c>
      <c r="D30" t="s">
        <v>18</v>
      </c>
      <c r="E30" t="s">
        <v>19</v>
      </c>
      <c r="F30" t="s">
        <v>1118</v>
      </c>
      <c r="G30" s="14">
        <v>44532</v>
      </c>
      <c r="H30" s="20">
        <f>MONTH(Tabla_1[[#This Row],[Fecha pedido]])</f>
        <v>12</v>
      </c>
      <c r="I30">
        <v>485770642</v>
      </c>
      <c r="J30" s="1">
        <v>44545</v>
      </c>
      <c r="K30" s="5">
        <f>DATEDIF(Tabla_1[[#This Row],[Fecha pedido]],Tabla_1[[#This Row],[Fecha envío]],"D")</f>
        <v>13</v>
      </c>
      <c r="L30" s="3">
        <v>9183</v>
      </c>
      <c r="M30" s="4">
        <v>421.89</v>
      </c>
      <c r="N30" s="4">
        <v>364.69</v>
      </c>
      <c r="O30" s="12">
        <v>3874215.8699999996</v>
      </c>
      <c r="P30" s="4">
        <f>Tabla_1[[#This Row],[Precio Unitario]]-Tabla_1[[#This Row],[Coste unitario]]</f>
        <v>57.199999999999989</v>
      </c>
      <c r="Q30" s="12">
        <f>Tabla_1[[#This Row],[Importe venta total]]/1000</f>
        <v>3874.2158699999995</v>
      </c>
      <c r="R30" s="4">
        <v>3348948.27</v>
      </c>
      <c r="S30" s="12">
        <f>Tabla_1[[#This Row],[Importe Coste total]]/1000</f>
        <v>3348.9482699999999</v>
      </c>
      <c r="T30" s="4">
        <f>Tabla_1[[#This Row],[Importe venta total]]-Tabla_1[[#This Row],[Importe Coste total]]</f>
        <v>525267.59999999963</v>
      </c>
      <c r="U30" s="13">
        <f>Tabla_1[[#This Row],[Importe Coste Total (M)]]/Tabla_1[[#This Row],[Importe Ventas Totales (M)]]</f>
        <v>0.86441963544999889</v>
      </c>
      <c r="V30" s="12">
        <f>Tabla_1[[#This Row],[Beneficio Total]]/1000</f>
        <v>525.26759999999967</v>
      </c>
      <c r="W30">
        <f>YEAR(Tabla_1[[#This Row],[Fecha pedido]])</f>
        <v>2021</v>
      </c>
    </row>
    <row r="31" spans="1:23" x14ac:dyDescent="0.3">
      <c r="A31" t="s">
        <v>92</v>
      </c>
      <c r="B31" t="s">
        <v>24</v>
      </c>
      <c r="C31" t="s">
        <v>93</v>
      </c>
      <c r="D31" t="s">
        <v>33</v>
      </c>
      <c r="E31" t="s">
        <v>19</v>
      </c>
      <c r="F31" t="s">
        <v>1118</v>
      </c>
      <c r="G31" s="14">
        <v>44163</v>
      </c>
      <c r="H31" s="20">
        <f>MONTH(Tabla_1[[#This Row],[Fecha pedido]])</f>
        <v>11</v>
      </c>
      <c r="I31">
        <v>536287581</v>
      </c>
      <c r="J31" s="1">
        <v>44193</v>
      </c>
      <c r="K31" s="5">
        <f>DATEDIF(Tabla_1[[#This Row],[Fecha pedido]],Tabla_1[[#This Row],[Fecha envío]],"D")</f>
        <v>30</v>
      </c>
      <c r="L31" s="3">
        <v>8268</v>
      </c>
      <c r="M31" s="4">
        <v>47.45</v>
      </c>
      <c r="N31" s="4">
        <v>31.79</v>
      </c>
      <c r="O31" s="12">
        <v>392316.60000000003</v>
      </c>
      <c r="P31" s="4">
        <f>Tabla_1[[#This Row],[Precio Unitario]]-Tabla_1[[#This Row],[Coste unitario]]</f>
        <v>15.660000000000004</v>
      </c>
      <c r="Q31" s="12">
        <f>Tabla_1[[#This Row],[Importe venta total]]/1000</f>
        <v>392.31660000000005</v>
      </c>
      <c r="R31" s="4">
        <v>262839.71999999997</v>
      </c>
      <c r="S31" s="12">
        <f>Tabla_1[[#This Row],[Importe Coste total]]/1000</f>
        <v>262.83972</v>
      </c>
      <c r="T31" s="4">
        <f>Tabla_1[[#This Row],[Importe venta total]]-Tabla_1[[#This Row],[Importe Coste total]]</f>
        <v>129476.88000000006</v>
      </c>
      <c r="U31" s="13">
        <f>Tabla_1[[#This Row],[Importe Coste Total (M)]]/Tabla_1[[#This Row],[Importe Ventas Totales (M)]]</f>
        <v>0.66996838777660683</v>
      </c>
      <c r="V31" s="12">
        <f>Tabla_1[[#This Row],[Beneficio Total]]/1000</f>
        <v>129.47688000000005</v>
      </c>
      <c r="W31">
        <f>YEAR(Tabla_1[[#This Row],[Fecha pedido]])</f>
        <v>2020</v>
      </c>
    </row>
    <row r="32" spans="1:23" x14ac:dyDescent="0.3">
      <c r="A32" t="s">
        <v>94</v>
      </c>
      <c r="B32" t="s">
        <v>60</v>
      </c>
      <c r="C32" t="s">
        <v>95</v>
      </c>
      <c r="D32" t="s">
        <v>23</v>
      </c>
      <c r="E32" t="s">
        <v>19</v>
      </c>
      <c r="F32" t="s">
        <v>1117</v>
      </c>
      <c r="G32" s="14">
        <v>44654</v>
      </c>
      <c r="H32" s="20">
        <f>MONTH(Tabla_1[[#This Row],[Fecha pedido]])</f>
        <v>4</v>
      </c>
      <c r="I32">
        <v>851753556</v>
      </c>
      <c r="J32" s="1">
        <v>44693</v>
      </c>
      <c r="K32" s="5">
        <f>DATEDIF(Tabla_1[[#This Row],[Fecha pedido]],Tabla_1[[#This Row],[Fecha envío]],"D")</f>
        <v>39</v>
      </c>
      <c r="L32" s="3">
        <v>1660</v>
      </c>
      <c r="M32" s="4">
        <v>205.7</v>
      </c>
      <c r="N32" s="4">
        <v>117.11</v>
      </c>
      <c r="O32" s="12">
        <v>341462</v>
      </c>
      <c r="P32" s="4">
        <f>Tabla_1[[#This Row],[Precio Unitario]]-Tabla_1[[#This Row],[Coste unitario]]</f>
        <v>88.589999999999989</v>
      </c>
      <c r="Q32" s="12">
        <f>Tabla_1[[#This Row],[Importe venta total]]/1000</f>
        <v>341.46199999999999</v>
      </c>
      <c r="R32" s="4">
        <v>194402.6</v>
      </c>
      <c r="S32" s="12">
        <f>Tabla_1[[#This Row],[Importe Coste total]]/1000</f>
        <v>194.40260000000001</v>
      </c>
      <c r="T32" s="4">
        <f>Tabla_1[[#This Row],[Importe venta total]]-Tabla_1[[#This Row],[Importe Coste total]]</f>
        <v>147059.4</v>
      </c>
      <c r="U32" s="13">
        <f>Tabla_1[[#This Row],[Importe Coste Total (M)]]/Tabla_1[[#This Row],[Importe Ventas Totales (M)]]</f>
        <v>0.56932425862907154</v>
      </c>
      <c r="V32" s="12">
        <f>Tabla_1[[#This Row],[Beneficio Total]]/1000</f>
        <v>147.05939999999998</v>
      </c>
      <c r="W32">
        <f>YEAR(Tabla_1[[#This Row],[Fecha pedido]])</f>
        <v>2022</v>
      </c>
    </row>
    <row r="33" spans="1:23" x14ac:dyDescent="0.3">
      <c r="A33" t="s">
        <v>96</v>
      </c>
      <c r="B33" t="s">
        <v>60</v>
      </c>
      <c r="C33" t="s">
        <v>97</v>
      </c>
      <c r="D33" t="s">
        <v>50</v>
      </c>
      <c r="E33" t="s">
        <v>19</v>
      </c>
      <c r="F33" t="s">
        <v>1120</v>
      </c>
      <c r="G33" s="14">
        <v>44331</v>
      </c>
      <c r="H33" s="20">
        <f>MONTH(Tabla_1[[#This Row],[Fecha pedido]])</f>
        <v>5</v>
      </c>
      <c r="I33">
        <v>810342395</v>
      </c>
      <c r="J33" s="1">
        <v>44347</v>
      </c>
      <c r="K33" s="5">
        <f>DATEDIF(Tabla_1[[#This Row],[Fecha pedido]],Tabla_1[[#This Row],[Fecha envío]],"D")</f>
        <v>16</v>
      </c>
      <c r="L33" s="3">
        <v>7177</v>
      </c>
      <c r="M33" s="4">
        <v>154.06</v>
      </c>
      <c r="N33" s="4">
        <v>90.93</v>
      </c>
      <c r="O33" s="12">
        <v>1105688.6200000001</v>
      </c>
      <c r="P33" s="4">
        <f>Tabla_1[[#This Row],[Precio Unitario]]-Tabla_1[[#This Row],[Coste unitario]]</f>
        <v>63.129999999999995</v>
      </c>
      <c r="Q33" s="12">
        <f>Tabla_1[[#This Row],[Importe venta total]]/1000</f>
        <v>1105.6886200000001</v>
      </c>
      <c r="R33" s="4">
        <v>652604.6100000001</v>
      </c>
      <c r="S33" s="12">
        <f>Tabla_1[[#This Row],[Importe Coste total]]/1000</f>
        <v>652.60461000000009</v>
      </c>
      <c r="T33" s="4">
        <f>Tabla_1[[#This Row],[Importe venta total]]-Tabla_1[[#This Row],[Importe Coste total]]</f>
        <v>453084.01</v>
      </c>
      <c r="U33" s="13">
        <f>Tabla_1[[#This Row],[Importe Coste Total (M)]]/Tabla_1[[#This Row],[Importe Ventas Totales (M)]]</f>
        <v>0.59022458782292619</v>
      </c>
      <c r="V33" s="12">
        <f>Tabla_1[[#This Row],[Beneficio Total]]/1000</f>
        <v>453.08401000000003</v>
      </c>
      <c r="W33">
        <f>YEAR(Tabla_1[[#This Row],[Fecha pedido]])</f>
        <v>2021</v>
      </c>
    </row>
    <row r="34" spans="1:23" x14ac:dyDescent="0.3">
      <c r="A34" t="s">
        <v>98</v>
      </c>
      <c r="B34" t="s">
        <v>24</v>
      </c>
      <c r="C34" t="s">
        <v>99</v>
      </c>
      <c r="D34" t="s">
        <v>80</v>
      </c>
      <c r="E34" t="s">
        <v>19</v>
      </c>
      <c r="F34" t="s">
        <v>1119</v>
      </c>
      <c r="G34" s="14">
        <v>44799</v>
      </c>
      <c r="H34" s="20">
        <f>MONTH(Tabla_1[[#This Row],[Fecha pedido]])</f>
        <v>8</v>
      </c>
      <c r="I34">
        <v>310540425</v>
      </c>
      <c r="J34" s="1">
        <v>44805</v>
      </c>
      <c r="K34" s="5">
        <f>DATEDIF(Tabla_1[[#This Row],[Fecha pedido]],Tabla_1[[#This Row],[Fecha envío]],"D")</f>
        <v>6</v>
      </c>
      <c r="L34" s="3">
        <v>4668</v>
      </c>
      <c r="M34" s="4">
        <v>668.27</v>
      </c>
      <c r="N34" s="4">
        <v>502.54</v>
      </c>
      <c r="O34" s="12">
        <v>3119484.36</v>
      </c>
      <c r="P34" s="4">
        <f>Tabla_1[[#This Row],[Precio Unitario]]-Tabla_1[[#This Row],[Coste unitario]]</f>
        <v>165.72999999999996</v>
      </c>
      <c r="Q34" s="12">
        <f>Tabla_1[[#This Row],[Importe venta total]]/1000</f>
        <v>3119.4843599999999</v>
      </c>
      <c r="R34" s="4">
        <v>2345856.7200000002</v>
      </c>
      <c r="S34" s="12">
        <f>Tabla_1[[#This Row],[Importe Coste total]]/1000</f>
        <v>2345.8567200000002</v>
      </c>
      <c r="T34" s="4">
        <f>Tabla_1[[#This Row],[Importe venta total]]-Tabla_1[[#This Row],[Importe Coste total]]</f>
        <v>773627.63999999966</v>
      </c>
      <c r="U34" s="13">
        <f>Tabla_1[[#This Row],[Importe Coste Total (M)]]/Tabla_1[[#This Row],[Importe Ventas Totales (M)]]</f>
        <v>0.75200143654510909</v>
      </c>
      <c r="V34" s="12">
        <f>Tabla_1[[#This Row],[Beneficio Total]]/1000</f>
        <v>773.6276399999997</v>
      </c>
      <c r="W34">
        <f>YEAR(Tabla_1[[#This Row],[Fecha pedido]])</f>
        <v>2022</v>
      </c>
    </row>
    <row r="35" spans="1:23" x14ac:dyDescent="0.3">
      <c r="A35" t="s">
        <v>100</v>
      </c>
      <c r="B35" t="s">
        <v>60</v>
      </c>
      <c r="C35" t="s">
        <v>67</v>
      </c>
      <c r="D35" t="s">
        <v>26</v>
      </c>
      <c r="E35" t="s">
        <v>19</v>
      </c>
      <c r="F35" t="s">
        <v>1118</v>
      </c>
      <c r="G35" s="14">
        <v>44158</v>
      </c>
      <c r="H35" s="20">
        <f>MONTH(Tabla_1[[#This Row],[Fecha pedido]])</f>
        <v>11</v>
      </c>
      <c r="I35">
        <v>221146476</v>
      </c>
      <c r="J35" s="1">
        <v>44196</v>
      </c>
      <c r="K35" s="5">
        <f>DATEDIF(Tabla_1[[#This Row],[Fecha pedido]],Tabla_1[[#This Row],[Fecha envío]],"D")</f>
        <v>38</v>
      </c>
      <c r="L35" s="3">
        <v>1011</v>
      </c>
      <c r="M35" s="4">
        <v>9.33</v>
      </c>
      <c r="N35" s="4">
        <v>6.92</v>
      </c>
      <c r="O35" s="12">
        <v>9432.6299999999992</v>
      </c>
      <c r="P35" s="4">
        <f>Tabla_1[[#This Row],[Precio Unitario]]-Tabla_1[[#This Row],[Coste unitario]]</f>
        <v>2.41</v>
      </c>
      <c r="Q35" s="12">
        <f>Tabla_1[[#This Row],[Importe venta total]]/1000</f>
        <v>9.4326299999999996</v>
      </c>
      <c r="R35" s="4">
        <v>6996.12</v>
      </c>
      <c r="S35" s="12">
        <f>Tabla_1[[#This Row],[Importe Coste total]]/1000</f>
        <v>6.9961199999999995</v>
      </c>
      <c r="T35" s="4">
        <f>Tabla_1[[#This Row],[Importe venta total]]-Tabla_1[[#This Row],[Importe Coste total]]</f>
        <v>2436.5099999999993</v>
      </c>
      <c r="U35" s="13">
        <f>Tabla_1[[#This Row],[Importe Coste Total (M)]]/Tabla_1[[#This Row],[Importe Ventas Totales (M)]]</f>
        <v>0.74169346195069663</v>
      </c>
      <c r="V35" s="12">
        <f>Tabla_1[[#This Row],[Beneficio Total]]/1000</f>
        <v>2.4365099999999993</v>
      </c>
      <c r="W35">
        <f>YEAR(Tabla_1[[#This Row],[Fecha pedido]])</f>
        <v>2020</v>
      </c>
    </row>
    <row r="36" spans="1:23" x14ac:dyDescent="0.3">
      <c r="A36" t="s">
        <v>101</v>
      </c>
      <c r="B36" t="s">
        <v>60</v>
      </c>
      <c r="C36" t="s">
        <v>102</v>
      </c>
      <c r="D36" t="s">
        <v>70</v>
      </c>
      <c r="E36" t="s">
        <v>19</v>
      </c>
      <c r="F36" t="s">
        <v>1118</v>
      </c>
      <c r="G36" s="14">
        <v>44827</v>
      </c>
      <c r="H36" s="20">
        <f>MONTH(Tabla_1[[#This Row],[Fecha pedido]])</f>
        <v>9</v>
      </c>
      <c r="I36">
        <v>131271874</v>
      </c>
      <c r="J36" s="1">
        <v>44831</v>
      </c>
      <c r="K36" s="5">
        <f>DATEDIF(Tabla_1[[#This Row],[Fecha pedido]],Tabla_1[[#This Row],[Fecha envío]],"D")</f>
        <v>4</v>
      </c>
      <c r="L36" s="3">
        <v>5120</v>
      </c>
      <c r="M36" s="4">
        <v>109.28</v>
      </c>
      <c r="N36" s="4">
        <v>35.840000000000003</v>
      </c>
      <c r="O36" s="12">
        <v>559513.59999999998</v>
      </c>
      <c r="P36" s="4">
        <f>Tabla_1[[#This Row],[Precio Unitario]]-Tabla_1[[#This Row],[Coste unitario]]</f>
        <v>73.44</v>
      </c>
      <c r="Q36" s="12">
        <f>Tabla_1[[#This Row],[Importe venta total]]/1000</f>
        <v>559.5136</v>
      </c>
      <c r="R36" s="4">
        <v>183500.80000000002</v>
      </c>
      <c r="S36" s="12">
        <f>Tabla_1[[#This Row],[Importe Coste total]]/1000</f>
        <v>183.50080000000003</v>
      </c>
      <c r="T36" s="4">
        <f>Tabla_1[[#This Row],[Importe venta total]]-Tabla_1[[#This Row],[Importe Coste total]]</f>
        <v>376012.79999999993</v>
      </c>
      <c r="U36" s="13">
        <f>Tabla_1[[#This Row],[Importe Coste Total (M)]]/Tabla_1[[#This Row],[Importe Ventas Totales (M)]]</f>
        <v>0.32796486090775995</v>
      </c>
      <c r="V36" s="12">
        <f>Tabla_1[[#This Row],[Beneficio Total]]/1000</f>
        <v>376.01279999999991</v>
      </c>
      <c r="W36">
        <f>YEAR(Tabla_1[[#This Row],[Fecha pedido]])</f>
        <v>2022</v>
      </c>
    </row>
    <row r="37" spans="1:23" x14ac:dyDescent="0.3">
      <c r="A37" t="s">
        <v>103</v>
      </c>
      <c r="B37" t="s">
        <v>24</v>
      </c>
      <c r="C37" t="s">
        <v>104</v>
      </c>
      <c r="D37" t="s">
        <v>26</v>
      </c>
      <c r="E37" t="s">
        <v>19</v>
      </c>
      <c r="F37" t="s">
        <v>1119</v>
      </c>
      <c r="G37" s="14">
        <v>44676</v>
      </c>
      <c r="H37" s="20">
        <f>MONTH(Tabla_1[[#This Row],[Fecha pedido]])</f>
        <v>4</v>
      </c>
      <c r="I37">
        <v>600340449</v>
      </c>
      <c r="J37" s="1">
        <v>44714</v>
      </c>
      <c r="K37" s="5">
        <f>DATEDIF(Tabla_1[[#This Row],[Fecha pedido]],Tabla_1[[#This Row],[Fecha envío]],"D")</f>
        <v>38</v>
      </c>
      <c r="L37" s="3">
        <v>2935</v>
      </c>
      <c r="M37" s="4">
        <v>9.33</v>
      </c>
      <c r="N37" s="4">
        <v>6.92</v>
      </c>
      <c r="O37" s="12">
        <v>27383.55</v>
      </c>
      <c r="P37" s="4">
        <f>Tabla_1[[#This Row],[Precio Unitario]]-Tabla_1[[#This Row],[Coste unitario]]</f>
        <v>2.41</v>
      </c>
      <c r="Q37" s="12">
        <f>Tabla_1[[#This Row],[Importe venta total]]/1000</f>
        <v>27.38355</v>
      </c>
      <c r="R37" s="4">
        <v>20310.2</v>
      </c>
      <c r="S37" s="12">
        <f>Tabla_1[[#This Row],[Importe Coste total]]/1000</f>
        <v>20.310200000000002</v>
      </c>
      <c r="T37" s="4">
        <f>Tabla_1[[#This Row],[Importe venta total]]-Tabla_1[[#This Row],[Importe Coste total]]</f>
        <v>7073.3499999999985</v>
      </c>
      <c r="U37" s="13">
        <f>Tabla_1[[#This Row],[Importe Coste Total (M)]]/Tabla_1[[#This Row],[Importe Ventas Totales (M)]]</f>
        <v>0.74169346195069674</v>
      </c>
      <c r="V37" s="12">
        <f>Tabla_1[[#This Row],[Beneficio Total]]/1000</f>
        <v>7.0733499999999987</v>
      </c>
      <c r="W37">
        <f>YEAR(Tabla_1[[#This Row],[Fecha pedido]])</f>
        <v>2022</v>
      </c>
    </row>
    <row r="38" spans="1:23" x14ac:dyDescent="0.3">
      <c r="A38" t="s">
        <v>105</v>
      </c>
      <c r="B38" t="s">
        <v>21</v>
      </c>
      <c r="C38" t="s">
        <v>106</v>
      </c>
      <c r="D38" t="s">
        <v>42</v>
      </c>
      <c r="E38" t="s">
        <v>15</v>
      </c>
      <c r="F38" t="s">
        <v>1119</v>
      </c>
      <c r="G38" s="14">
        <v>44854</v>
      </c>
      <c r="H38" s="20">
        <f>MONTH(Tabla_1[[#This Row],[Fecha pedido]])</f>
        <v>10</v>
      </c>
      <c r="I38">
        <v>908088529</v>
      </c>
      <c r="J38" s="1">
        <v>44887</v>
      </c>
      <c r="K38" s="5">
        <f>DATEDIF(Tabla_1[[#This Row],[Fecha pedido]],Tabla_1[[#This Row],[Fecha envío]],"D")</f>
        <v>33</v>
      </c>
      <c r="L38" s="3">
        <v>2430</v>
      </c>
      <c r="M38" s="4">
        <v>651.21</v>
      </c>
      <c r="N38" s="4">
        <v>524.96</v>
      </c>
      <c r="O38" s="12">
        <v>1582440.3</v>
      </c>
      <c r="P38" s="4">
        <f>Tabla_1[[#This Row],[Precio Unitario]]-Tabla_1[[#This Row],[Coste unitario]]</f>
        <v>126.25</v>
      </c>
      <c r="Q38" s="12">
        <f>Tabla_1[[#This Row],[Importe venta total]]/1000</f>
        <v>1582.4403</v>
      </c>
      <c r="R38" s="4">
        <v>1275652.8</v>
      </c>
      <c r="S38" s="12">
        <f>Tabla_1[[#This Row],[Importe Coste total]]/1000</f>
        <v>1275.6528000000001</v>
      </c>
      <c r="T38" s="4">
        <f>Tabla_1[[#This Row],[Importe venta total]]-Tabla_1[[#This Row],[Importe Coste total]]</f>
        <v>306787.5</v>
      </c>
      <c r="U38" s="13">
        <f>Tabla_1[[#This Row],[Importe Coste Total (M)]]/Tabla_1[[#This Row],[Importe Ventas Totales (M)]]</f>
        <v>0.80613012699436437</v>
      </c>
      <c r="V38" s="12">
        <f>Tabla_1[[#This Row],[Beneficio Total]]/1000</f>
        <v>306.78750000000002</v>
      </c>
      <c r="W38">
        <f>YEAR(Tabla_1[[#This Row],[Fecha pedido]])</f>
        <v>2022</v>
      </c>
    </row>
    <row r="39" spans="1:23" x14ac:dyDescent="0.3">
      <c r="A39" t="s">
        <v>107</v>
      </c>
      <c r="B39" t="s">
        <v>28</v>
      </c>
      <c r="C39" t="s">
        <v>108</v>
      </c>
      <c r="D39" t="s">
        <v>23</v>
      </c>
      <c r="E39" t="s">
        <v>15</v>
      </c>
      <c r="F39" t="s">
        <v>1117</v>
      </c>
      <c r="G39" s="14">
        <v>44047</v>
      </c>
      <c r="H39" s="20">
        <f>MONTH(Tabla_1[[#This Row],[Fecha pedido]])</f>
        <v>8</v>
      </c>
      <c r="I39">
        <v>404564940</v>
      </c>
      <c r="J39" s="1">
        <v>44071</v>
      </c>
      <c r="K39" s="5">
        <f>DATEDIF(Tabla_1[[#This Row],[Fecha pedido]],Tabla_1[[#This Row],[Fecha envío]],"D")</f>
        <v>24</v>
      </c>
      <c r="L39" s="3">
        <v>8611</v>
      </c>
      <c r="M39" s="4">
        <v>205.7</v>
      </c>
      <c r="N39" s="4">
        <v>117.11</v>
      </c>
      <c r="O39" s="12">
        <v>1771282.7</v>
      </c>
      <c r="P39" s="4">
        <f>Tabla_1[[#This Row],[Precio Unitario]]-Tabla_1[[#This Row],[Coste unitario]]</f>
        <v>88.589999999999989</v>
      </c>
      <c r="Q39" s="12">
        <f>Tabla_1[[#This Row],[Importe venta total]]/1000</f>
        <v>1771.2827</v>
      </c>
      <c r="R39" s="4">
        <v>1008434.21</v>
      </c>
      <c r="S39" s="12">
        <f>Tabla_1[[#This Row],[Importe Coste total]]/1000</f>
        <v>1008.43421</v>
      </c>
      <c r="T39" s="4">
        <f>Tabla_1[[#This Row],[Importe venta total]]-Tabla_1[[#This Row],[Importe Coste total]]</f>
        <v>762848.49</v>
      </c>
      <c r="U39" s="13">
        <f>Tabla_1[[#This Row],[Importe Coste Total (M)]]/Tabla_1[[#This Row],[Importe Ventas Totales (M)]]</f>
        <v>0.56932425862907143</v>
      </c>
      <c r="V39" s="12">
        <f>Tabla_1[[#This Row],[Beneficio Total]]/1000</f>
        <v>762.84848999999997</v>
      </c>
      <c r="W39">
        <f>YEAR(Tabla_1[[#This Row],[Fecha pedido]])</f>
        <v>2020</v>
      </c>
    </row>
    <row r="40" spans="1:23" x14ac:dyDescent="0.3">
      <c r="A40" t="s">
        <v>109</v>
      </c>
      <c r="B40" t="s">
        <v>21</v>
      </c>
      <c r="C40" t="s">
        <v>82</v>
      </c>
      <c r="D40" t="s">
        <v>40</v>
      </c>
      <c r="E40" t="s">
        <v>15</v>
      </c>
      <c r="F40" t="s">
        <v>1119</v>
      </c>
      <c r="G40" s="14">
        <v>44217</v>
      </c>
      <c r="H40" s="20">
        <f>MONTH(Tabla_1[[#This Row],[Fecha pedido]])</f>
        <v>1</v>
      </c>
      <c r="I40">
        <v>760131013</v>
      </c>
      <c r="J40" s="1">
        <v>44224</v>
      </c>
      <c r="K40" s="5">
        <f>DATEDIF(Tabla_1[[#This Row],[Fecha pedido]],Tabla_1[[#This Row],[Fecha envío]],"D")</f>
        <v>7</v>
      </c>
      <c r="L40" s="3">
        <v>8513</v>
      </c>
      <c r="M40" s="4">
        <v>81.73</v>
      </c>
      <c r="N40" s="4">
        <v>56.67</v>
      </c>
      <c r="O40" s="12">
        <v>695767.49</v>
      </c>
      <c r="P40" s="4">
        <f>Tabla_1[[#This Row],[Precio Unitario]]-Tabla_1[[#This Row],[Coste unitario]]</f>
        <v>25.060000000000002</v>
      </c>
      <c r="Q40" s="12">
        <f>Tabla_1[[#This Row],[Importe venta total]]/1000</f>
        <v>695.76748999999995</v>
      </c>
      <c r="R40" s="4">
        <v>482431.71</v>
      </c>
      <c r="S40" s="12">
        <f>Tabla_1[[#This Row],[Importe Coste total]]/1000</f>
        <v>482.43171000000001</v>
      </c>
      <c r="T40" s="4">
        <f>Tabla_1[[#This Row],[Importe venta total]]-Tabla_1[[#This Row],[Importe Coste total]]</f>
        <v>213335.77999999997</v>
      </c>
      <c r="U40" s="13">
        <f>Tabla_1[[#This Row],[Importe Coste Total (M)]]/Tabla_1[[#This Row],[Importe Ventas Totales (M)]]</f>
        <v>0.69338064358252793</v>
      </c>
      <c r="V40" s="12">
        <f>Tabla_1[[#This Row],[Beneficio Total]]/1000</f>
        <v>213.33577999999997</v>
      </c>
      <c r="W40">
        <f>YEAR(Tabla_1[[#This Row],[Fecha pedido]])</f>
        <v>2021</v>
      </c>
    </row>
    <row r="41" spans="1:23" x14ac:dyDescent="0.3">
      <c r="A41" t="s">
        <v>110</v>
      </c>
      <c r="B41" t="s">
        <v>28</v>
      </c>
      <c r="C41" t="s">
        <v>111</v>
      </c>
      <c r="D41" t="s">
        <v>70</v>
      </c>
      <c r="E41" t="s">
        <v>15</v>
      </c>
      <c r="F41" t="s">
        <v>1120</v>
      </c>
      <c r="G41" s="14">
        <v>44867</v>
      </c>
      <c r="H41" s="20">
        <f>MONTH(Tabla_1[[#This Row],[Fecha pedido]])</f>
        <v>11</v>
      </c>
      <c r="I41">
        <v>115460574</v>
      </c>
      <c r="J41" s="1">
        <v>44884</v>
      </c>
      <c r="K41" s="5">
        <f>DATEDIF(Tabla_1[[#This Row],[Fecha pedido]],Tabla_1[[#This Row],[Fecha envío]],"D")</f>
        <v>17</v>
      </c>
      <c r="L41" s="3">
        <v>6205</v>
      </c>
      <c r="M41" s="4">
        <v>109.28</v>
      </c>
      <c r="N41" s="4">
        <v>35.840000000000003</v>
      </c>
      <c r="O41" s="12">
        <v>678082.4</v>
      </c>
      <c r="P41" s="4">
        <f>Tabla_1[[#This Row],[Precio Unitario]]-Tabla_1[[#This Row],[Coste unitario]]</f>
        <v>73.44</v>
      </c>
      <c r="Q41" s="12">
        <f>Tabla_1[[#This Row],[Importe venta total]]/1000</f>
        <v>678.08240000000001</v>
      </c>
      <c r="R41" s="4">
        <v>222387.20000000001</v>
      </c>
      <c r="S41" s="12">
        <f>Tabla_1[[#This Row],[Importe Coste total]]/1000</f>
        <v>222.38720000000001</v>
      </c>
      <c r="T41" s="4">
        <f>Tabla_1[[#This Row],[Importe venta total]]-Tabla_1[[#This Row],[Importe Coste total]]</f>
        <v>455695.2</v>
      </c>
      <c r="U41" s="13">
        <f>Tabla_1[[#This Row],[Importe Coste Total (M)]]/Tabla_1[[#This Row],[Importe Ventas Totales (M)]]</f>
        <v>0.32796486090775989</v>
      </c>
      <c r="V41" s="12">
        <f>Tabla_1[[#This Row],[Beneficio Total]]/1000</f>
        <v>455.6952</v>
      </c>
      <c r="W41">
        <f>YEAR(Tabla_1[[#This Row],[Fecha pedido]])</f>
        <v>2022</v>
      </c>
    </row>
    <row r="42" spans="1:23" x14ac:dyDescent="0.3">
      <c r="A42" t="s">
        <v>112</v>
      </c>
      <c r="B42" t="s">
        <v>24</v>
      </c>
      <c r="C42" t="s">
        <v>113</v>
      </c>
      <c r="D42" t="s">
        <v>33</v>
      </c>
      <c r="E42" t="s">
        <v>15</v>
      </c>
      <c r="F42" t="s">
        <v>1119</v>
      </c>
      <c r="G42" s="14">
        <v>44600</v>
      </c>
      <c r="H42" s="20">
        <f>MONTH(Tabla_1[[#This Row],[Fecha pedido]])</f>
        <v>2</v>
      </c>
      <c r="I42">
        <v>731539952</v>
      </c>
      <c r="J42" s="1">
        <v>44601</v>
      </c>
      <c r="K42" s="5">
        <f>DATEDIF(Tabla_1[[#This Row],[Fecha pedido]],Tabla_1[[#This Row],[Fecha envío]],"D")</f>
        <v>1</v>
      </c>
      <c r="L42" s="3">
        <v>7783</v>
      </c>
      <c r="M42" s="4">
        <v>47.45</v>
      </c>
      <c r="N42" s="4">
        <v>31.79</v>
      </c>
      <c r="O42" s="12">
        <v>369303.35000000003</v>
      </c>
      <c r="P42" s="4">
        <f>Tabla_1[[#This Row],[Precio Unitario]]-Tabla_1[[#This Row],[Coste unitario]]</f>
        <v>15.660000000000004</v>
      </c>
      <c r="Q42" s="12">
        <f>Tabla_1[[#This Row],[Importe venta total]]/1000</f>
        <v>369.30335000000002</v>
      </c>
      <c r="R42" s="4">
        <v>247421.57</v>
      </c>
      <c r="S42" s="12">
        <f>Tabla_1[[#This Row],[Importe Coste total]]/1000</f>
        <v>247.42157</v>
      </c>
      <c r="T42" s="4">
        <f>Tabla_1[[#This Row],[Importe venta total]]-Tabla_1[[#This Row],[Importe Coste total]]</f>
        <v>121881.78000000003</v>
      </c>
      <c r="U42" s="13">
        <f>Tabla_1[[#This Row],[Importe Coste Total (M)]]/Tabla_1[[#This Row],[Importe Ventas Totales (M)]]</f>
        <v>0.66996838777660694</v>
      </c>
      <c r="V42" s="12">
        <f>Tabla_1[[#This Row],[Beneficio Total]]/1000</f>
        <v>121.88178000000003</v>
      </c>
      <c r="W42">
        <f>YEAR(Tabla_1[[#This Row],[Fecha pedido]])</f>
        <v>2022</v>
      </c>
    </row>
    <row r="43" spans="1:23" x14ac:dyDescent="0.3">
      <c r="A43" t="s">
        <v>114</v>
      </c>
      <c r="B43" t="s">
        <v>21</v>
      </c>
      <c r="C43" t="s">
        <v>115</v>
      </c>
      <c r="D43" t="s">
        <v>18</v>
      </c>
      <c r="E43" t="s">
        <v>19</v>
      </c>
      <c r="F43" t="s">
        <v>1117</v>
      </c>
      <c r="G43" s="14">
        <v>44776</v>
      </c>
      <c r="H43" s="20">
        <f>MONTH(Tabla_1[[#This Row],[Fecha pedido]])</f>
        <v>8</v>
      </c>
      <c r="I43">
        <v>439667975</v>
      </c>
      <c r="J43" s="1">
        <v>44825</v>
      </c>
      <c r="K43" s="5">
        <f>DATEDIF(Tabla_1[[#This Row],[Fecha pedido]],Tabla_1[[#This Row],[Fecha envío]],"D")</f>
        <v>49</v>
      </c>
      <c r="L43" s="3">
        <v>6379</v>
      </c>
      <c r="M43" s="4">
        <v>421.89</v>
      </c>
      <c r="N43" s="4">
        <v>364.69</v>
      </c>
      <c r="O43" s="12">
        <v>2691236.31</v>
      </c>
      <c r="P43" s="4">
        <f>Tabla_1[[#This Row],[Precio Unitario]]-Tabla_1[[#This Row],[Coste unitario]]</f>
        <v>57.199999999999989</v>
      </c>
      <c r="Q43" s="12">
        <f>Tabla_1[[#This Row],[Importe venta total]]/1000</f>
        <v>2691.2363100000002</v>
      </c>
      <c r="R43" s="4">
        <v>2326357.5099999998</v>
      </c>
      <c r="S43" s="12">
        <f>Tabla_1[[#This Row],[Importe Coste total]]/1000</f>
        <v>2326.3575099999998</v>
      </c>
      <c r="T43" s="4">
        <f>Tabla_1[[#This Row],[Importe venta total]]-Tabla_1[[#This Row],[Importe Coste total]]</f>
        <v>364878.80000000028</v>
      </c>
      <c r="U43" s="13">
        <f>Tabla_1[[#This Row],[Importe Coste Total (M)]]/Tabla_1[[#This Row],[Importe Ventas Totales (M)]]</f>
        <v>0.86441963544999867</v>
      </c>
      <c r="V43" s="12">
        <f>Tabla_1[[#This Row],[Beneficio Total]]/1000</f>
        <v>364.8788000000003</v>
      </c>
      <c r="W43">
        <f>YEAR(Tabla_1[[#This Row],[Fecha pedido]])</f>
        <v>2022</v>
      </c>
    </row>
    <row r="44" spans="1:23" x14ac:dyDescent="0.3">
      <c r="A44" t="s">
        <v>116</v>
      </c>
      <c r="B44" t="s">
        <v>60</v>
      </c>
      <c r="C44" t="s">
        <v>117</v>
      </c>
      <c r="D44" t="s">
        <v>70</v>
      </c>
      <c r="E44" t="s">
        <v>15</v>
      </c>
      <c r="F44" t="s">
        <v>1119</v>
      </c>
      <c r="G44" s="14">
        <v>44815</v>
      </c>
      <c r="H44" s="20">
        <f>MONTH(Tabla_1[[#This Row],[Fecha pedido]])</f>
        <v>9</v>
      </c>
      <c r="I44">
        <v>291455972</v>
      </c>
      <c r="J44" s="1">
        <v>44820</v>
      </c>
      <c r="K44" s="5">
        <f>DATEDIF(Tabla_1[[#This Row],[Fecha pedido]],Tabla_1[[#This Row],[Fecha envío]],"D")</f>
        <v>5</v>
      </c>
      <c r="L44" s="3">
        <v>7154</v>
      </c>
      <c r="M44" s="4">
        <v>109.28</v>
      </c>
      <c r="N44" s="4">
        <v>35.840000000000003</v>
      </c>
      <c r="O44" s="12">
        <v>781789.12</v>
      </c>
      <c r="P44" s="4">
        <f>Tabla_1[[#This Row],[Precio Unitario]]-Tabla_1[[#This Row],[Coste unitario]]</f>
        <v>73.44</v>
      </c>
      <c r="Q44" s="12">
        <f>Tabla_1[[#This Row],[Importe venta total]]/1000</f>
        <v>781.78912000000003</v>
      </c>
      <c r="R44" s="4">
        <v>256399.36000000002</v>
      </c>
      <c r="S44" s="12">
        <f>Tabla_1[[#This Row],[Importe Coste total]]/1000</f>
        <v>256.39936</v>
      </c>
      <c r="T44" s="4">
        <f>Tabla_1[[#This Row],[Importe venta total]]-Tabla_1[[#This Row],[Importe Coste total]]</f>
        <v>525389.76</v>
      </c>
      <c r="U44" s="13">
        <f>Tabla_1[[#This Row],[Importe Coste Total (M)]]/Tabla_1[[#This Row],[Importe Ventas Totales (M)]]</f>
        <v>0.32796486090775989</v>
      </c>
      <c r="V44" s="12">
        <f>Tabla_1[[#This Row],[Beneficio Total]]/1000</f>
        <v>525.38976000000002</v>
      </c>
      <c r="W44">
        <f>YEAR(Tabla_1[[#This Row],[Fecha pedido]])</f>
        <v>2022</v>
      </c>
    </row>
    <row r="45" spans="1:23" x14ac:dyDescent="0.3">
      <c r="A45" t="s">
        <v>118</v>
      </c>
      <c r="B45" t="s">
        <v>24</v>
      </c>
      <c r="C45" t="s">
        <v>74</v>
      </c>
      <c r="D45" t="s">
        <v>23</v>
      </c>
      <c r="E45" t="s">
        <v>15</v>
      </c>
      <c r="F45" t="s">
        <v>1119</v>
      </c>
      <c r="G45" s="14">
        <v>44805</v>
      </c>
      <c r="H45" s="20">
        <f>MONTH(Tabla_1[[#This Row],[Fecha pedido]])</f>
        <v>9</v>
      </c>
      <c r="I45">
        <v>508827769</v>
      </c>
      <c r="J45" s="1">
        <v>44817</v>
      </c>
      <c r="K45" s="5">
        <f>DATEDIF(Tabla_1[[#This Row],[Fecha pedido]],Tabla_1[[#This Row],[Fecha envío]],"D")</f>
        <v>12</v>
      </c>
      <c r="L45" s="3">
        <v>2299</v>
      </c>
      <c r="M45" s="4">
        <v>205.7</v>
      </c>
      <c r="N45" s="4">
        <v>117.11</v>
      </c>
      <c r="O45" s="12">
        <v>472904.3</v>
      </c>
      <c r="P45" s="4">
        <f>Tabla_1[[#This Row],[Precio Unitario]]-Tabla_1[[#This Row],[Coste unitario]]</f>
        <v>88.589999999999989</v>
      </c>
      <c r="Q45" s="12">
        <f>Tabla_1[[#This Row],[Importe venta total]]/1000</f>
        <v>472.90429999999998</v>
      </c>
      <c r="R45" s="4">
        <v>269235.89</v>
      </c>
      <c r="S45" s="12">
        <f>Tabla_1[[#This Row],[Importe Coste total]]/1000</f>
        <v>269.23589000000004</v>
      </c>
      <c r="T45" s="4">
        <f>Tabla_1[[#This Row],[Importe venta total]]-Tabla_1[[#This Row],[Importe Coste total]]</f>
        <v>203668.40999999997</v>
      </c>
      <c r="U45" s="13">
        <f>Tabla_1[[#This Row],[Importe Coste Total (M)]]/Tabla_1[[#This Row],[Importe Ventas Totales (M)]]</f>
        <v>0.56932425862907154</v>
      </c>
      <c r="V45" s="12">
        <f>Tabla_1[[#This Row],[Beneficio Total]]/1000</f>
        <v>203.66840999999997</v>
      </c>
      <c r="W45">
        <f>YEAR(Tabla_1[[#This Row],[Fecha pedido]])</f>
        <v>2022</v>
      </c>
    </row>
    <row r="46" spans="1:23" x14ac:dyDescent="0.3">
      <c r="A46" t="s">
        <v>119</v>
      </c>
      <c r="B46" t="s">
        <v>24</v>
      </c>
      <c r="C46" t="s">
        <v>120</v>
      </c>
      <c r="D46" t="s">
        <v>50</v>
      </c>
      <c r="E46" t="s">
        <v>19</v>
      </c>
      <c r="F46" t="s">
        <v>1120</v>
      </c>
      <c r="G46" s="14">
        <v>43938</v>
      </c>
      <c r="H46" s="20">
        <f>MONTH(Tabla_1[[#This Row],[Fecha pedido]])</f>
        <v>4</v>
      </c>
      <c r="I46">
        <v>934019696</v>
      </c>
      <c r="J46" s="1">
        <v>43958</v>
      </c>
      <c r="K46" s="5">
        <f>DATEDIF(Tabla_1[[#This Row],[Fecha pedido]],Tabla_1[[#This Row],[Fecha envío]],"D")</f>
        <v>20</v>
      </c>
      <c r="L46" s="3">
        <v>6039</v>
      </c>
      <c r="M46" s="4">
        <v>154.06</v>
      </c>
      <c r="N46" s="4">
        <v>90.93</v>
      </c>
      <c r="O46" s="12">
        <v>930368.34</v>
      </c>
      <c r="P46" s="4">
        <f>Tabla_1[[#This Row],[Precio Unitario]]-Tabla_1[[#This Row],[Coste unitario]]</f>
        <v>63.129999999999995</v>
      </c>
      <c r="Q46" s="12">
        <f>Tabla_1[[#This Row],[Importe venta total]]/1000</f>
        <v>930.36833999999999</v>
      </c>
      <c r="R46" s="4">
        <v>549126.27</v>
      </c>
      <c r="S46" s="12">
        <f>Tabla_1[[#This Row],[Importe Coste total]]/1000</f>
        <v>549.12626999999998</v>
      </c>
      <c r="T46" s="4">
        <f>Tabla_1[[#This Row],[Importe venta total]]-Tabla_1[[#This Row],[Importe Coste total]]</f>
        <v>381242.06999999995</v>
      </c>
      <c r="U46" s="13">
        <f>Tabla_1[[#This Row],[Importe Coste Total (M)]]/Tabla_1[[#This Row],[Importe Ventas Totales (M)]]</f>
        <v>0.59022458782292608</v>
      </c>
      <c r="V46" s="12">
        <f>Tabla_1[[#This Row],[Beneficio Total]]/1000</f>
        <v>381.24206999999996</v>
      </c>
      <c r="W46">
        <f>YEAR(Tabla_1[[#This Row],[Fecha pedido]])</f>
        <v>2020</v>
      </c>
    </row>
    <row r="47" spans="1:23" x14ac:dyDescent="0.3">
      <c r="A47" t="s">
        <v>121</v>
      </c>
      <c r="B47" t="s">
        <v>24</v>
      </c>
      <c r="C47" t="s">
        <v>53</v>
      </c>
      <c r="D47" t="s">
        <v>33</v>
      </c>
      <c r="E47" t="s">
        <v>19</v>
      </c>
      <c r="F47" t="s">
        <v>1119</v>
      </c>
      <c r="G47" s="14">
        <v>44160</v>
      </c>
      <c r="H47" s="20">
        <f>MONTH(Tabla_1[[#This Row],[Fecha pedido]])</f>
        <v>11</v>
      </c>
      <c r="I47">
        <v>579580581</v>
      </c>
      <c r="J47" s="1">
        <v>44177</v>
      </c>
      <c r="K47" s="5">
        <f>DATEDIF(Tabla_1[[#This Row],[Fecha pedido]],Tabla_1[[#This Row],[Fecha envío]],"D")</f>
        <v>17</v>
      </c>
      <c r="L47" s="3">
        <v>9628</v>
      </c>
      <c r="M47" s="4">
        <v>47.45</v>
      </c>
      <c r="N47" s="4">
        <v>31.79</v>
      </c>
      <c r="O47" s="12">
        <v>456848.60000000003</v>
      </c>
      <c r="P47" s="4">
        <f>Tabla_1[[#This Row],[Precio Unitario]]-Tabla_1[[#This Row],[Coste unitario]]</f>
        <v>15.660000000000004</v>
      </c>
      <c r="Q47" s="12">
        <f>Tabla_1[[#This Row],[Importe venta total]]/1000</f>
        <v>456.84860000000003</v>
      </c>
      <c r="R47" s="4">
        <v>306074.12</v>
      </c>
      <c r="S47" s="12">
        <f>Tabla_1[[#This Row],[Importe Coste total]]/1000</f>
        <v>306.07411999999999</v>
      </c>
      <c r="T47" s="4">
        <f>Tabla_1[[#This Row],[Importe venta total]]-Tabla_1[[#This Row],[Importe Coste total]]</f>
        <v>150774.48000000004</v>
      </c>
      <c r="U47" s="13">
        <f>Tabla_1[[#This Row],[Importe Coste Total (M)]]/Tabla_1[[#This Row],[Importe Ventas Totales (M)]]</f>
        <v>0.66996838777660694</v>
      </c>
      <c r="V47" s="12">
        <f>Tabla_1[[#This Row],[Beneficio Total]]/1000</f>
        <v>150.77448000000004</v>
      </c>
      <c r="W47">
        <f>YEAR(Tabla_1[[#This Row],[Fecha pedido]])</f>
        <v>2020</v>
      </c>
    </row>
    <row r="48" spans="1:23" x14ac:dyDescent="0.3">
      <c r="A48" t="s">
        <v>122</v>
      </c>
      <c r="B48" t="s">
        <v>28</v>
      </c>
      <c r="C48" t="s">
        <v>123</v>
      </c>
      <c r="D48" t="s">
        <v>18</v>
      </c>
      <c r="E48" t="s">
        <v>19</v>
      </c>
      <c r="F48" t="s">
        <v>1117</v>
      </c>
      <c r="G48" s="14">
        <v>44435</v>
      </c>
      <c r="H48" s="20">
        <f>MONTH(Tabla_1[[#This Row],[Fecha pedido]])</f>
        <v>8</v>
      </c>
      <c r="I48">
        <v>778371751</v>
      </c>
      <c r="J48" s="1">
        <v>44442</v>
      </c>
      <c r="K48" s="5">
        <f>DATEDIF(Tabla_1[[#This Row],[Fecha pedido]],Tabla_1[[#This Row],[Fecha envío]],"D")</f>
        <v>7</v>
      </c>
      <c r="L48" s="3">
        <v>6353</v>
      </c>
      <c r="M48" s="4">
        <v>421.89</v>
      </c>
      <c r="N48" s="4">
        <v>364.69</v>
      </c>
      <c r="O48" s="12">
        <v>2680267.17</v>
      </c>
      <c r="P48" s="4">
        <f>Tabla_1[[#This Row],[Precio Unitario]]-Tabla_1[[#This Row],[Coste unitario]]</f>
        <v>57.199999999999989</v>
      </c>
      <c r="Q48" s="12">
        <f>Tabla_1[[#This Row],[Importe venta total]]/1000</f>
        <v>2680.2671700000001</v>
      </c>
      <c r="R48" s="4">
        <v>2316875.5699999998</v>
      </c>
      <c r="S48" s="12">
        <f>Tabla_1[[#This Row],[Importe Coste total]]/1000</f>
        <v>2316.8755699999997</v>
      </c>
      <c r="T48" s="4">
        <f>Tabla_1[[#This Row],[Importe venta total]]-Tabla_1[[#This Row],[Importe Coste total]]</f>
        <v>363391.60000000009</v>
      </c>
      <c r="U48" s="13">
        <f>Tabla_1[[#This Row],[Importe Coste Total (M)]]/Tabla_1[[#This Row],[Importe Ventas Totales (M)]]</f>
        <v>0.86441963544999867</v>
      </c>
      <c r="V48" s="12">
        <f>Tabla_1[[#This Row],[Beneficio Total]]/1000</f>
        <v>363.3916000000001</v>
      </c>
      <c r="W48">
        <f>YEAR(Tabla_1[[#This Row],[Fecha pedido]])</f>
        <v>2021</v>
      </c>
    </row>
    <row r="49" spans="1:23" x14ac:dyDescent="0.3">
      <c r="A49" t="s">
        <v>124</v>
      </c>
      <c r="B49" t="s">
        <v>24</v>
      </c>
      <c r="C49" t="s">
        <v>125</v>
      </c>
      <c r="D49" t="s">
        <v>50</v>
      </c>
      <c r="E49" t="s">
        <v>15</v>
      </c>
      <c r="F49" t="s">
        <v>1120</v>
      </c>
      <c r="G49" s="14">
        <v>44393</v>
      </c>
      <c r="H49" s="20">
        <f>MONTH(Tabla_1[[#This Row],[Fecha pedido]])</f>
        <v>7</v>
      </c>
      <c r="I49">
        <v>233567035</v>
      </c>
      <c r="J49" s="1">
        <v>44425</v>
      </c>
      <c r="K49" s="5">
        <f>DATEDIF(Tabla_1[[#This Row],[Fecha pedido]],Tabla_1[[#This Row],[Fecha envío]],"D")</f>
        <v>32</v>
      </c>
      <c r="L49" s="3">
        <v>6531</v>
      </c>
      <c r="M49" s="4">
        <v>154.06</v>
      </c>
      <c r="N49" s="4">
        <v>90.93</v>
      </c>
      <c r="O49" s="12">
        <v>1006165.86</v>
      </c>
      <c r="P49" s="4">
        <f>Tabla_1[[#This Row],[Precio Unitario]]-Tabla_1[[#This Row],[Coste unitario]]</f>
        <v>63.129999999999995</v>
      </c>
      <c r="Q49" s="12">
        <f>Tabla_1[[#This Row],[Importe venta total]]/1000</f>
        <v>1006.16586</v>
      </c>
      <c r="R49" s="4">
        <v>593863.83000000007</v>
      </c>
      <c r="S49" s="12">
        <f>Tabla_1[[#This Row],[Importe Coste total]]/1000</f>
        <v>593.86383000000012</v>
      </c>
      <c r="T49" s="4">
        <f>Tabla_1[[#This Row],[Importe venta total]]-Tabla_1[[#This Row],[Importe Coste total]]</f>
        <v>412302.02999999991</v>
      </c>
      <c r="U49" s="13">
        <f>Tabla_1[[#This Row],[Importe Coste Total (M)]]/Tabla_1[[#This Row],[Importe Ventas Totales (M)]]</f>
        <v>0.59022458782292631</v>
      </c>
      <c r="V49" s="12">
        <f>Tabla_1[[#This Row],[Beneficio Total]]/1000</f>
        <v>412.30202999999989</v>
      </c>
      <c r="W49">
        <f>YEAR(Tabla_1[[#This Row],[Fecha pedido]])</f>
        <v>2021</v>
      </c>
    </row>
    <row r="50" spans="1:23" x14ac:dyDescent="0.3">
      <c r="A50" t="s">
        <v>126</v>
      </c>
      <c r="B50" t="s">
        <v>24</v>
      </c>
      <c r="C50" t="s">
        <v>125</v>
      </c>
      <c r="D50" t="s">
        <v>33</v>
      </c>
      <c r="E50" t="s">
        <v>19</v>
      </c>
      <c r="F50" t="s">
        <v>1118</v>
      </c>
      <c r="G50" s="14">
        <v>44858</v>
      </c>
      <c r="H50" s="20">
        <f>MONTH(Tabla_1[[#This Row],[Fecha pedido]])</f>
        <v>10</v>
      </c>
      <c r="I50">
        <v>868652760</v>
      </c>
      <c r="J50" s="1">
        <v>44903</v>
      </c>
      <c r="K50" s="5">
        <f>DATEDIF(Tabla_1[[#This Row],[Fecha pedido]],Tabla_1[[#This Row],[Fecha envío]],"D")</f>
        <v>45</v>
      </c>
      <c r="L50" s="3">
        <v>2510</v>
      </c>
      <c r="M50" s="4">
        <v>47.45</v>
      </c>
      <c r="N50" s="4">
        <v>31.79</v>
      </c>
      <c r="O50" s="12">
        <v>119099.5</v>
      </c>
      <c r="P50" s="4">
        <f>Tabla_1[[#This Row],[Precio Unitario]]-Tabla_1[[#This Row],[Coste unitario]]</f>
        <v>15.660000000000004</v>
      </c>
      <c r="Q50" s="12">
        <f>Tabla_1[[#This Row],[Importe venta total]]/1000</f>
        <v>119.09950000000001</v>
      </c>
      <c r="R50" s="4">
        <v>79792.899999999994</v>
      </c>
      <c r="S50" s="12">
        <f>Tabla_1[[#This Row],[Importe Coste total]]/1000</f>
        <v>79.792899999999989</v>
      </c>
      <c r="T50" s="4">
        <f>Tabla_1[[#This Row],[Importe venta total]]-Tabla_1[[#This Row],[Importe Coste total]]</f>
        <v>39306.600000000006</v>
      </c>
      <c r="U50" s="13">
        <f>Tabla_1[[#This Row],[Importe Coste Total (M)]]/Tabla_1[[#This Row],[Importe Ventas Totales (M)]]</f>
        <v>0.66996838777660683</v>
      </c>
      <c r="V50" s="12">
        <f>Tabla_1[[#This Row],[Beneficio Total]]/1000</f>
        <v>39.306600000000003</v>
      </c>
      <c r="W50">
        <f>YEAR(Tabla_1[[#This Row],[Fecha pedido]])</f>
        <v>2022</v>
      </c>
    </row>
    <row r="51" spans="1:23" x14ac:dyDescent="0.3">
      <c r="A51" t="s">
        <v>127</v>
      </c>
      <c r="B51" t="s">
        <v>12</v>
      </c>
      <c r="C51" t="s">
        <v>128</v>
      </c>
      <c r="D51" t="s">
        <v>50</v>
      </c>
      <c r="E51" t="s">
        <v>15</v>
      </c>
      <c r="F51" t="s">
        <v>1119</v>
      </c>
      <c r="G51" s="14">
        <v>44188</v>
      </c>
      <c r="H51" s="20">
        <f>MONTH(Tabla_1[[#This Row],[Fecha pedido]])</f>
        <v>12</v>
      </c>
      <c r="I51">
        <v>177427756</v>
      </c>
      <c r="J51" s="1">
        <v>44227</v>
      </c>
      <c r="K51" s="5">
        <f>DATEDIF(Tabla_1[[#This Row],[Fecha pedido]],Tabla_1[[#This Row],[Fecha envío]],"D")</f>
        <v>39</v>
      </c>
      <c r="L51" s="3">
        <v>3671</v>
      </c>
      <c r="M51" s="4">
        <v>154.06</v>
      </c>
      <c r="N51" s="4">
        <v>90.93</v>
      </c>
      <c r="O51" s="12">
        <v>565554.26</v>
      </c>
      <c r="P51" s="4">
        <f>Tabla_1[[#This Row],[Precio Unitario]]-Tabla_1[[#This Row],[Coste unitario]]</f>
        <v>63.129999999999995</v>
      </c>
      <c r="Q51" s="12">
        <f>Tabla_1[[#This Row],[Importe venta total]]/1000</f>
        <v>565.55426</v>
      </c>
      <c r="R51" s="4">
        <v>333804.03000000003</v>
      </c>
      <c r="S51" s="12">
        <f>Tabla_1[[#This Row],[Importe Coste total]]/1000</f>
        <v>333.80403000000001</v>
      </c>
      <c r="T51" s="4">
        <f>Tabla_1[[#This Row],[Importe venta total]]-Tabla_1[[#This Row],[Importe Coste total]]</f>
        <v>231750.22999999998</v>
      </c>
      <c r="U51" s="13">
        <f>Tabla_1[[#This Row],[Importe Coste Total (M)]]/Tabla_1[[#This Row],[Importe Ventas Totales (M)]]</f>
        <v>0.59022458782292619</v>
      </c>
      <c r="V51" s="12">
        <f>Tabla_1[[#This Row],[Beneficio Total]]/1000</f>
        <v>231.75022999999999</v>
      </c>
      <c r="W51">
        <f>YEAR(Tabla_1[[#This Row],[Fecha pedido]])</f>
        <v>2020</v>
      </c>
    </row>
    <row r="52" spans="1:23" x14ac:dyDescent="0.3">
      <c r="A52" t="s">
        <v>130</v>
      </c>
      <c r="B52" t="s">
        <v>12</v>
      </c>
      <c r="C52" t="s">
        <v>131</v>
      </c>
      <c r="D52" t="s">
        <v>70</v>
      </c>
      <c r="E52" t="s">
        <v>15</v>
      </c>
      <c r="F52" t="s">
        <v>1119</v>
      </c>
      <c r="G52" s="14">
        <v>44577</v>
      </c>
      <c r="H52" s="20">
        <f>MONTH(Tabla_1[[#This Row],[Fecha pedido]])</f>
        <v>1</v>
      </c>
      <c r="I52">
        <v>442803370</v>
      </c>
      <c r="J52" s="1">
        <v>44610</v>
      </c>
      <c r="K52" s="5">
        <f>DATEDIF(Tabla_1[[#This Row],[Fecha pedido]],Tabla_1[[#This Row],[Fecha envío]],"D")</f>
        <v>33</v>
      </c>
      <c r="L52" s="3">
        <v>4212</v>
      </c>
      <c r="M52" s="4">
        <v>109.28</v>
      </c>
      <c r="N52" s="4">
        <v>35.840000000000003</v>
      </c>
      <c r="O52" s="12">
        <v>460287.36</v>
      </c>
      <c r="P52" s="4">
        <f>Tabla_1[[#This Row],[Precio Unitario]]-Tabla_1[[#This Row],[Coste unitario]]</f>
        <v>73.44</v>
      </c>
      <c r="Q52" s="12">
        <f>Tabla_1[[#This Row],[Importe venta total]]/1000</f>
        <v>460.28735999999998</v>
      </c>
      <c r="R52" s="4">
        <v>150958.08000000002</v>
      </c>
      <c r="S52" s="12">
        <f>Tabla_1[[#This Row],[Importe Coste total]]/1000</f>
        <v>150.95808000000002</v>
      </c>
      <c r="T52" s="4">
        <f>Tabla_1[[#This Row],[Importe venta total]]-Tabla_1[[#This Row],[Importe Coste total]]</f>
        <v>309329.27999999997</v>
      </c>
      <c r="U52" s="13">
        <f>Tabla_1[[#This Row],[Importe Coste Total (M)]]/Tabla_1[[#This Row],[Importe Ventas Totales (M)]]</f>
        <v>0.32796486090775995</v>
      </c>
      <c r="V52" s="12">
        <f>Tabla_1[[#This Row],[Beneficio Total]]/1000</f>
        <v>309.32927999999998</v>
      </c>
      <c r="W52">
        <f>YEAR(Tabla_1[[#This Row],[Fecha pedido]])</f>
        <v>2022</v>
      </c>
    </row>
    <row r="53" spans="1:23" x14ac:dyDescent="0.3">
      <c r="A53" t="s">
        <v>132</v>
      </c>
      <c r="B53" t="s">
        <v>60</v>
      </c>
      <c r="C53" t="s">
        <v>133</v>
      </c>
      <c r="D53" t="s">
        <v>30</v>
      </c>
      <c r="E53" t="s">
        <v>19</v>
      </c>
      <c r="F53" t="s">
        <v>1117</v>
      </c>
      <c r="G53" s="14">
        <v>44131</v>
      </c>
      <c r="H53" s="20">
        <f>MONTH(Tabla_1[[#This Row],[Fecha pedido]])</f>
        <v>10</v>
      </c>
      <c r="I53">
        <v>788564145</v>
      </c>
      <c r="J53" s="1">
        <v>44166</v>
      </c>
      <c r="K53" s="5">
        <f>DATEDIF(Tabla_1[[#This Row],[Fecha pedido]],Tabla_1[[#This Row],[Fecha envío]],"D")</f>
        <v>35</v>
      </c>
      <c r="L53" s="3">
        <v>2509</v>
      </c>
      <c r="M53" s="4">
        <v>255.28</v>
      </c>
      <c r="N53" s="4">
        <v>159.41999999999999</v>
      </c>
      <c r="O53" s="12">
        <v>640497.52</v>
      </c>
      <c r="P53" s="4">
        <f>Tabla_1[[#This Row],[Precio Unitario]]-Tabla_1[[#This Row],[Coste unitario]]</f>
        <v>95.860000000000014</v>
      </c>
      <c r="Q53" s="12">
        <f>Tabla_1[[#This Row],[Importe venta total]]/1000</f>
        <v>640.49752000000001</v>
      </c>
      <c r="R53" s="4">
        <v>399984.77999999997</v>
      </c>
      <c r="S53" s="12">
        <f>Tabla_1[[#This Row],[Importe Coste total]]/1000</f>
        <v>399.98477999999994</v>
      </c>
      <c r="T53" s="4">
        <f>Tabla_1[[#This Row],[Importe venta total]]-Tabla_1[[#This Row],[Importe Coste total]]</f>
        <v>240512.74000000005</v>
      </c>
      <c r="U53" s="13">
        <f>Tabla_1[[#This Row],[Importe Coste Total (M)]]/Tabla_1[[#This Row],[Importe Ventas Totales (M)]]</f>
        <v>0.62449075524913811</v>
      </c>
      <c r="V53" s="12">
        <f>Tabla_1[[#This Row],[Beneficio Total]]/1000</f>
        <v>240.51274000000004</v>
      </c>
      <c r="W53">
        <f>YEAR(Tabla_1[[#This Row],[Fecha pedido]])</f>
        <v>2020</v>
      </c>
    </row>
    <row r="54" spans="1:23" x14ac:dyDescent="0.3">
      <c r="A54" t="s">
        <v>134</v>
      </c>
      <c r="B54" t="s">
        <v>24</v>
      </c>
      <c r="C54" t="s">
        <v>135</v>
      </c>
      <c r="D54" t="s">
        <v>38</v>
      </c>
      <c r="E54" t="s">
        <v>19</v>
      </c>
      <c r="F54" t="s">
        <v>1120</v>
      </c>
      <c r="G54" s="14">
        <v>44763</v>
      </c>
      <c r="H54" s="20">
        <f>MONTH(Tabla_1[[#This Row],[Fecha pedido]])</f>
        <v>7</v>
      </c>
      <c r="I54">
        <v>386334502</v>
      </c>
      <c r="J54" s="1">
        <v>44784</v>
      </c>
      <c r="K54" s="5">
        <f>DATEDIF(Tabla_1[[#This Row],[Fecha pedido]],Tabla_1[[#This Row],[Fecha envío]],"D")</f>
        <v>21</v>
      </c>
      <c r="L54" s="3">
        <v>3819</v>
      </c>
      <c r="M54" s="4">
        <v>437.2</v>
      </c>
      <c r="N54" s="4">
        <v>263.33</v>
      </c>
      <c r="O54" s="12">
        <v>1669666.8</v>
      </c>
      <c r="P54" s="4">
        <f>Tabla_1[[#This Row],[Precio Unitario]]-Tabla_1[[#This Row],[Coste unitario]]</f>
        <v>173.87</v>
      </c>
      <c r="Q54" s="12">
        <f>Tabla_1[[#This Row],[Importe venta total]]/1000</f>
        <v>1669.6668</v>
      </c>
      <c r="R54" s="4">
        <v>1005657.2699999999</v>
      </c>
      <c r="S54" s="12">
        <f>Tabla_1[[#This Row],[Importe Coste total]]/1000</f>
        <v>1005.6572699999999</v>
      </c>
      <c r="T54" s="4">
        <f>Tabla_1[[#This Row],[Importe venta total]]-Tabla_1[[#This Row],[Importe Coste total]]</f>
        <v>664009.53000000014</v>
      </c>
      <c r="U54" s="13">
        <f>Tabla_1[[#This Row],[Importe Coste Total (M)]]/Tabla_1[[#This Row],[Importe Ventas Totales (M)]]</f>
        <v>0.60231015553522416</v>
      </c>
      <c r="V54" s="12">
        <f>Tabla_1[[#This Row],[Beneficio Total]]/1000</f>
        <v>664.00953000000015</v>
      </c>
      <c r="W54">
        <f>YEAR(Tabla_1[[#This Row],[Fecha pedido]])</f>
        <v>2022</v>
      </c>
    </row>
    <row r="55" spans="1:23" x14ac:dyDescent="0.3">
      <c r="A55" t="s">
        <v>136</v>
      </c>
      <c r="B55" t="s">
        <v>12</v>
      </c>
      <c r="C55" t="s">
        <v>137</v>
      </c>
      <c r="D55" t="s">
        <v>40</v>
      </c>
      <c r="E55" t="s">
        <v>19</v>
      </c>
      <c r="F55" t="s">
        <v>1117</v>
      </c>
      <c r="G55" s="14">
        <v>44522</v>
      </c>
      <c r="H55" s="20">
        <f>MONTH(Tabla_1[[#This Row],[Fecha pedido]])</f>
        <v>11</v>
      </c>
      <c r="I55">
        <v>231475770</v>
      </c>
      <c r="J55" s="1">
        <v>44523</v>
      </c>
      <c r="K55" s="5">
        <f>DATEDIF(Tabla_1[[#This Row],[Fecha pedido]],Tabla_1[[#This Row],[Fecha envío]],"D")</f>
        <v>1</v>
      </c>
      <c r="L55" s="3">
        <v>7679</v>
      </c>
      <c r="M55" s="4">
        <v>81.73</v>
      </c>
      <c r="N55" s="4">
        <v>56.67</v>
      </c>
      <c r="O55" s="12">
        <v>627604.67000000004</v>
      </c>
      <c r="P55" s="4">
        <f>Tabla_1[[#This Row],[Precio Unitario]]-Tabla_1[[#This Row],[Coste unitario]]</f>
        <v>25.060000000000002</v>
      </c>
      <c r="Q55" s="12">
        <f>Tabla_1[[#This Row],[Importe venta total]]/1000</f>
        <v>627.60467000000006</v>
      </c>
      <c r="R55" s="4">
        <v>435168.93</v>
      </c>
      <c r="S55" s="12">
        <f>Tabla_1[[#This Row],[Importe Coste total]]/1000</f>
        <v>435.16892999999999</v>
      </c>
      <c r="T55" s="4">
        <f>Tabla_1[[#This Row],[Importe venta total]]-Tabla_1[[#This Row],[Importe Coste total]]</f>
        <v>192435.74000000005</v>
      </c>
      <c r="U55" s="13">
        <f>Tabla_1[[#This Row],[Importe Coste Total (M)]]/Tabla_1[[#This Row],[Importe Ventas Totales (M)]]</f>
        <v>0.69338064358252771</v>
      </c>
      <c r="V55" s="12">
        <f>Tabla_1[[#This Row],[Beneficio Total]]/1000</f>
        <v>192.43574000000004</v>
      </c>
      <c r="W55">
        <f>YEAR(Tabla_1[[#This Row],[Fecha pedido]])</f>
        <v>2021</v>
      </c>
    </row>
    <row r="56" spans="1:23" x14ac:dyDescent="0.3">
      <c r="A56" t="s">
        <v>138</v>
      </c>
      <c r="B56" t="s">
        <v>60</v>
      </c>
      <c r="C56" t="s">
        <v>139</v>
      </c>
      <c r="D56" t="s">
        <v>80</v>
      </c>
      <c r="E56" t="s">
        <v>19</v>
      </c>
      <c r="F56" t="s">
        <v>1120</v>
      </c>
      <c r="G56" s="14">
        <v>44214</v>
      </c>
      <c r="H56" s="20">
        <f>MONTH(Tabla_1[[#This Row],[Fecha pedido]])</f>
        <v>1</v>
      </c>
      <c r="I56">
        <v>489661777</v>
      </c>
      <c r="J56" s="1">
        <v>44238</v>
      </c>
      <c r="K56" s="5">
        <f>DATEDIF(Tabla_1[[#This Row],[Fecha pedido]],Tabla_1[[#This Row],[Fecha envío]],"D")</f>
        <v>24</v>
      </c>
      <c r="L56" s="3">
        <v>656</v>
      </c>
      <c r="M56" s="4">
        <v>668.27</v>
      </c>
      <c r="N56" s="4">
        <v>502.54</v>
      </c>
      <c r="O56" s="12">
        <v>438385.12</v>
      </c>
      <c r="P56" s="4">
        <f>Tabla_1[[#This Row],[Precio Unitario]]-Tabla_1[[#This Row],[Coste unitario]]</f>
        <v>165.72999999999996</v>
      </c>
      <c r="Q56" s="12">
        <f>Tabla_1[[#This Row],[Importe venta total]]/1000</f>
        <v>438.38511999999997</v>
      </c>
      <c r="R56" s="4">
        <v>329666.24</v>
      </c>
      <c r="S56" s="12">
        <f>Tabla_1[[#This Row],[Importe Coste total]]/1000</f>
        <v>329.66624000000002</v>
      </c>
      <c r="T56" s="4">
        <f>Tabla_1[[#This Row],[Importe venta total]]-Tabla_1[[#This Row],[Importe Coste total]]</f>
        <v>108718.88</v>
      </c>
      <c r="U56" s="13">
        <f>Tabla_1[[#This Row],[Importe Coste Total (M)]]/Tabla_1[[#This Row],[Importe Ventas Totales (M)]]</f>
        <v>0.75200143654510909</v>
      </c>
      <c r="V56" s="12">
        <f>Tabla_1[[#This Row],[Beneficio Total]]/1000</f>
        <v>108.71888</v>
      </c>
      <c r="W56">
        <f>YEAR(Tabla_1[[#This Row],[Fecha pedido]])</f>
        <v>2021</v>
      </c>
    </row>
    <row r="57" spans="1:23" x14ac:dyDescent="0.3">
      <c r="A57" t="s">
        <v>140</v>
      </c>
      <c r="B57" t="s">
        <v>24</v>
      </c>
      <c r="C57" t="s">
        <v>141</v>
      </c>
      <c r="D57" t="s">
        <v>40</v>
      </c>
      <c r="E57" t="s">
        <v>15</v>
      </c>
      <c r="F57" t="s">
        <v>1119</v>
      </c>
      <c r="G57" s="14">
        <v>44791</v>
      </c>
      <c r="H57" s="20">
        <f>MONTH(Tabla_1[[#This Row],[Fecha pedido]])</f>
        <v>8</v>
      </c>
      <c r="I57">
        <v>946878850</v>
      </c>
      <c r="J57" s="1">
        <v>44839</v>
      </c>
      <c r="K57" s="5">
        <f>DATEDIF(Tabla_1[[#This Row],[Fecha pedido]],Tabla_1[[#This Row],[Fecha envío]],"D")</f>
        <v>48</v>
      </c>
      <c r="L57" s="3">
        <v>1348</v>
      </c>
      <c r="M57" s="4">
        <v>81.73</v>
      </c>
      <c r="N57" s="4">
        <v>56.67</v>
      </c>
      <c r="O57" s="12">
        <v>110172.04000000001</v>
      </c>
      <c r="P57" s="4">
        <f>Tabla_1[[#This Row],[Precio Unitario]]-Tabla_1[[#This Row],[Coste unitario]]</f>
        <v>25.060000000000002</v>
      </c>
      <c r="Q57" s="12">
        <f>Tabla_1[[#This Row],[Importe venta total]]/1000</f>
        <v>110.17204000000001</v>
      </c>
      <c r="R57" s="4">
        <v>76391.16</v>
      </c>
      <c r="S57" s="12">
        <f>Tabla_1[[#This Row],[Importe Coste total]]/1000</f>
        <v>76.391159999999999</v>
      </c>
      <c r="T57" s="4">
        <f>Tabla_1[[#This Row],[Importe venta total]]-Tabla_1[[#This Row],[Importe Coste total]]</f>
        <v>33780.880000000005</v>
      </c>
      <c r="U57" s="13">
        <f>Tabla_1[[#This Row],[Importe Coste Total (M)]]/Tabla_1[[#This Row],[Importe Ventas Totales (M)]]</f>
        <v>0.69338064358252782</v>
      </c>
      <c r="V57" s="12">
        <f>Tabla_1[[#This Row],[Beneficio Total]]/1000</f>
        <v>33.780880000000003</v>
      </c>
      <c r="W57">
        <f>YEAR(Tabla_1[[#This Row],[Fecha pedido]])</f>
        <v>2022</v>
      </c>
    </row>
    <row r="58" spans="1:23" x14ac:dyDescent="0.3">
      <c r="A58" t="s">
        <v>143</v>
      </c>
      <c r="B58" t="s">
        <v>24</v>
      </c>
      <c r="C58" t="s">
        <v>144</v>
      </c>
      <c r="D58" t="s">
        <v>50</v>
      </c>
      <c r="E58" t="s">
        <v>15</v>
      </c>
      <c r="F58" t="s">
        <v>1120</v>
      </c>
      <c r="G58" s="14">
        <v>44795</v>
      </c>
      <c r="H58" s="20">
        <f>MONTH(Tabla_1[[#This Row],[Fecha pedido]])</f>
        <v>8</v>
      </c>
      <c r="I58">
        <v>603914010</v>
      </c>
      <c r="J58" s="1">
        <v>44805</v>
      </c>
      <c r="K58" s="5">
        <f>DATEDIF(Tabla_1[[#This Row],[Fecha pedido]],Tabla_1[[#This Row],[Fecha envío]],"D")</f>
        <v>10</v>
      </c>
      <c r="L58" s="3">
        <v>431</v>
      </c>
      <c r="M58" s="4">
        <v>154.06</v>
      </c>
      <c r="N58" s="4">
        <v>90.93</v>
      </c>
      <c r="O58" s="12">
        <v>66399.86</v>
      </c>
      <c r="P58" s="4">
        <f>Tabla_1[[#This Row],[Precio Unitario]]-Tabla_1[[#This Row],[Coste unitario]]</f>
        <v>63.129999999999995</v>
      </c>
      <c r="Q58" s="12">
        <f>Tabla_1[[#This Row],[Importe venta total]]/1000</f>
        <v>66.399860000000004</v>
      </c>
      <c r="R58" s="4">
        <v>39190.83</v>
      </c>
      <c r="S58" s="12">
        <f>Tabla_1[[#This Row],[Importe Coste total]]/1000</f>
        <v>39.190829999999998</v>
      </c>
      <c r="T58" s="4">
        <f>Tabla_1[[#This Row],[Importe venta total]]-Tabla_1[[#This Row],[Importe Coste total]]</f>
        <v>27209.03</v>
      </c>
      <c r="U58" s="13">
        <f>Tabla_1[[#This Row],[Importe Coste Total (M)]]/Tabla_1[[#This Row],[Importe Ventas Totales (M)]]</f>
        <v>0.59022458782292608</v>
      </c>
      <c r="V58" s="12">
        <f>Tabla_1[[#This Row],[Beneficio Total]]/1000</f>
        <v>27.209029999999998</v>
      </c>
      <c r="W58">
        <f>YEAR(Tabla_1[[#This Row],[Fecha pedido]])</f>
        <v>2022</v>
      </c>
    </row>
    <row r="59" spans="1:23" x14ac:dyDescent="0.3">
      <c r="A59" t="s">
        <v>145</v>
      </c>
      <c r="B59" t="s">
        <v>24</v>
      </c>
      <c r="C59" t="s">
        <v>146</v>
      </c>
      <c r="D59" t="s">
        <v>26</v>
      </c>
      <c r="E59" t="s">
        <v>15</v>
      </c>
      <c r="F59" t="s">
        <v>1117</v>
      </c>
      <c r="G59" s="14">
        <v>44251</v>
      </c>
      <c r="H59" s="20">
        <f>MONTH(Tabla_1[[#This Row],[Fecha pedido]])</f>
        <v>2</v>
      </c>
      <c r="I59">
        <v>627267253</v>
      </c>
      <c r="J59" s="1">
        <v>44263</v>
      </c>
      <c r="K59" s="5">
        <f>DATEDIF(Tabla_1[[#This Row],[Fecha pedido]],Tabla_1[[#This Row],[Fecha envío]],"D")</f>
        <v>12</v>
      </c>
      <c r="L59" s="3">
        <v>1174</v>
      </c>
      <c r="M59" s="4">
        <v>9.33</v>
      </c>
      <c r="N59" s="4">
        <v>6.92</v>
      </c>
      <c r="O59" s="12">
        <v>10953.42</v>
      </c>
      <c r="P59" s="4">
        <f>Tabla_1[[#This Row],[Precio Unitario]]-Tabla_1[[#This Row],[Coste unitario]]</f>
        <v>2.41</v>
      </c>
      <c r="Q59" s="12">
        <f>Tabla_1[[#This Row],[Importe venta total]]/1000</f>
        <v>10.953419999999999</v>
      </c>
      <c r="R59" s="4">
        <v>8124.08</v>
      </c>
      <c r="S59" s="12">
        <f>Tabla_1[[#This Row],[Importe Coste total]]/1000</f>
        <v>8.1240799999999993</v>
      </c>
      <c r="T59" s="4">
        <f>Tabla_1[[#This Row],[Importe venta total]]-Tabla_1[[#This Row],[Importe Coste total]]</f>
        <v>2829.34</v>
      </c>
      <c r="U59" s="13">
        <f>Tabla_1[[#This Row],[Importe Coste Total (M)]]/Tabla_1[[#This Row],[Importe Ventas Totales (M)]]</f>
        <v>0.74169346195069663</v>
      </c>
      <c r="V59" s="12">
        <f>Tabla_1[[#This Row],[Beneficio Total]]/1000</f>
        <v>2.8293400000000002</v>
      </c>
      <c r="W59">
        <f>YEAR(Tabla_1[[#This Row],[Fecha pedido]])</f>
        <v>2021</v>
      </c>
    </row>
    <row r="60" spans="1:23" x14ac:dyDescent="0.3">
      <c r="A60" t="s">
        <v>147</v>
      </c>
      <c r="B60" t="s">
        <v>24</v>
      </c>
      <c r="C60" t="s">
        <v>46</v>
      </c>
      <c r="D60" t="s">
        <v>30</v>
      </c>
      <c r="E60" t="s">
        <v>19</v>
      </c>
      <c r="F60" t="s">
        <v>1118</v>
      </c>
      <c r="G60" s="14">
        <v>44652</v>
      </c>
      <c r="H60" s="20">
        <f>MONTH(Tabla_1[[#This Row],[Fecha pedido]])</f>
        <v>4</v>
      </c>
      <c r="I60">
        <v>696721875</v>
      </c>
      <c r="J60" s="1">
        <v>44693</v>
      </c>
      <c r="K60" s="5">
        <f>DATEDIF(Tabla_1[[#This Row],[Fecha pedido]],Tabla_1[[#This Row],[Fecha envío]],"D")</f>
        <v>41</v>
      </c>
      <c r="L60" s="3">
        <v>4340</v>
      </c>
      <c r="M60" s="4">
        <v>255.28</v>
      </c>
      <c r="N60" s="4">
        <v>159.41999999999999</v>
      </c>
      <c r="O60" s="12">
        <v>1107915.2</v>
      </c>
      <c r="P60" s="4">
        <f>Tabla_1[[#This Row],[Precio Unitario]]-Tabla_1[[#This Row],[Coste unitario]]</f>
        <v>95.860000000000014</v>
      </c>
      <c r="Q60" s="12">
        <f>Tabla_1[[#This Row],[Importe venta total]]/1000</f>
        <v>1107.9151999999999</v>
      </c>
      <c r="R60" s="4">
        <v>691882.79999999993</v>
      </c>
      <c r="S60" s="12">
        <f>Tabla_1[[#This Row],[Importe Coste total]]/1000</f>
        <v>691.88279999999997</v>
      </c>
      <c r="T60" s="4">
        <f>Tabla_1[[#This Row],[Importe venta total]]-Tabla_1[[#This Row],[Importe Coste total]]</f>
        <v>416032.4</v>
      </c>
      <c r="U60" s="13">
        <f>Tabla_1[[#This Row],[Importe Coste Total (M)]]/Tabla_1[[#This Row],[Importe Ventas Totales (M)]]</f>
        <v>0.62449075524913822</v>
      </c>
      <c r="V60" s="12">
        <f>Tabla_1[[#This Row],[Beneficio Total]]/1000</f>
        <v>416.0324</v>
      </c>
      <c r="W60">
        <f>YEAR(Tabla_1[[#This Row],[Fecha pedido]])</f>
        <v>2022</v>
      </c>
    </row>
    <row r="61" spans="1:23" x14ac:dyDescent="0.3">
      <c r="A61" t="s">
        <v>148</v>
      </c>
      <c r="B61" t="s">
        <v>60</v>
      </c>
      <c r="C61" t="s">
        <v>133</v>
      </c>
      <c r="D61" t="s">
        <v>40</v>
      </c>
      <c r="E61" t="s">
        <v>15</v>
      </c>
      <c r="F61" t="s">
        <v>1119</v>
      </c>
      <c r="G61" s="14">
        <v>44030</v>
      </c>
      <c r="H61" s="20">
        <f>MONTH(Tabla_1[[#This Row],[Fecha pedido]])</f>
        <v>7</v>
      </c>
      <c r="I61">
        <v>949826705</v>
      </c>
      <c r="J61" s="1">
        <v>44080</v>
      </c>
      <c r="K61" s="5">
        <f>DATEDIF(Tabla_1[[#This Row],[Fecha pedido]],Tabla_1[[#This Row],[Fecha envío]],"D")</f>
        <v>50</v>
      </c>
      <c r="L61" s="3">
        <v>3684</v>
      </c>
      <c r="M61" s="4">
        <v>81.73</v>
      </c>
      <c r="N61" s="4">
        <v>56.67</v>
      </c>
      <c r="O61" s="12">
        <v>301093.32</v>
      </c>
      <c r="P61" s="4">
        <f>Tabla_1[[#This Row],[Precio Unitario]]-Tabla_1[[#This Row],[Coste unitario]]</f>
        <v>25.060000000000002</v>
      </c>
      <c r="Q61" s="12">
        <f>Tabla_1[[#This Row],[Importe venta total]]/1000</f>
        <v>301.09332000000001</v>
      </c>
      <c r="R61" s="4">
        <v>208772.28</v>
      </c>
      <c r="S61" s="12">
        <f>Tabla_1[[#This Row],[Importe Coste total]]/1000</f>
        <v>208.77227999999999</v>
      </c>
      <c r="T61" s="4">
        <f>Tabla_1[[#This Row],[Importe venta total]]-Tabla_1[[#This Row],[Importe Coste total]]</f>
        <v>92321.040000000008</v>
      </c>
      <c r="U61" s="13">
        <f>Tabla_1[[#This Row],[Importe Coste Total (M)]]/Tabla_1[[#This Row],[Importe Ventas Totales (M)]]</f>
        <v>0.69338064358252782</v>
      </c>
      <c r="V61" s="12">
        <f>Tabla_1[[#This Row],[Beneficio Total]]/1000</f>
        <v>92.321040000000011</v>
      </c>
      <c r="W61">
        <f>YEAR(Tabla_1[[#This Row],[Fecha pedido]])</f>
        <v>2020</v>
      </c>
    </row>
    <row r="62" spans="1:23" x14ac:dyDescent="0.3">
      <c r="A62" t="s">
        <v>149</v>
      </c>
      <c r="B62" t="s">
        <v>12</v>
      </c>
      <c r="C62" t="s">
        <v>150</v>
      </c>
      <c r="D62" t="s">
        <v>40</v>
      </c>
      <c r="E62" t="s">
        <v>15</v>
      </c>
      <c r="F62" t="s">
        <v>1119</v>
      </c>
      <c r="G62" s="14">
        <v>44742</v>
      </c>
      <c r="H62" s="20">
        <f>MONTH(Tabla_1[[#This Row],[Fecha pedido]])</f>
        <v>6</v>
      </c>
      <c r="I62">
        <v>244443070</v>
      </c>
      <c r="J62" s="1">
        <v>44745</v>
      </c>
      <c r="K62" s="5">
        <f>DATEDIF(Tabla_1[[#This Row],[Fecha pedido]],Tabla_1[[#This Row],[Fecha envío]],"D")</f>
        <v>3</v>
      </c>
      <c r="L62" s="3">
        <v>4991</v>
      </c>
      <c r="M62" s="4">
        <v>81.73</v>
      </c>
      <c r="N62" s="4">
        <v>56.67</v>
      </c>
      <c r="O62" s="12">
        <v>407914.43</v>
      </c>
      <c r="P62" s="4">
        <f>Tabla_1[[#This Row],[Precio Unitario]]-Tabla_1[[#This Row],[Coste unitario]]</f>
        <v>25.060000000000002</v>
      </c>
      <c r="Q62" s="12">
        <f>Tabla_1[[#This Row],[Importe venta total]]/1000</f>
        <v>407.91442999999998</v>
      </c>
      <c r="R62" s="4">
        <v>282839.97000000003</v>
      </c>
      <c r="S62" s="12">
        <f>Tabla_1[[#This Row],[Importe Coste total]]/1000</f>
        <v>282.83997000000005</v>
      </c>
      <c r="T62" s="4">
        <f>Tabla_1[[#This Row],[Importe venta total]]-Tabla_1[[#This Row],[Importe Coste total]]</f>
        <v>125074.45999999996</v>
      </c>
      <c r="U62" s="13">
        <f>Tabla_1[[#This Row],[Importe Coste Total (M)]]/Tabla_1[[#This Row],[Importe Ventas Totales (M)]]</f>
        <v>0.69338064358252804</v>
      </c>
      <c r="V62" s="12">
        <f>Tabla_1[[#This Row],[Beneficio Total]]/1000</f>
        <v>125.07445999999996</v>
      </c>
      <c r="W62">
        <f>YEAR(Tabla_1[[#This Row],[Fecha pedido]])</f>
        <v>2022</v>
      </c>
    </row>
    <row r="63" spans="1:23" x14ac:dyDescent="0.3">
      <c r="A63" t="s">
        <v>151</v>
      </c>
      <c r="B63" t="s">
        <v>12</v>
      </c>
      <c r="C63" t="s">
        <v>79</v>
      </c>
      <c r="D63" t="s">
        <v>80</v>
      </c>
      <c r="E63" t="s">
        <v>15</v>
      </c>
      <c r="F63" t="s">
        <v>1118</v>
      </c>
      <c r="G63" s="14">
        <v>44590</v>
      </c>
      <c r="H63" s="20">
        <f>MONTH(Tabla_1[[#This Row],[Fecha pedido]])</f>
        <v>1</v>
      </c>
      <c r="I63">
        <v>208744800</v>
      </c>
      <c r="J63" s="1">
        <v>44595</v>
      </c>
      <c r="K63" s="5">
        <f>DATEDIF(Tabla_1[[#This Row],[Fecha pedido]],Tabla_1[[#This Row],[Fecha envío]],"D")</f>
        <v>5</v>
      </c>
      <c r="L63" s="3">
        <v>1080</v>
      </c>
      <c r="M63" s="4">
        <v>668.27</v>
      </c>
      <c r="N63" s="4">
        <v>502.54</v>
      </c>
      <c r="O63" s="12">
        <v>721731.6</v>
      </c>
      <c r="P63" s="4">
        <f>Tabla_1[[#This Row],[Precio Unitario]]-Tabla_1[[#This Row],[Coste unitario]]</f>
        <v>165.72999999999996</v>
      </c>
      <c r="Q63" s="12">
        <f>Tabla_1[[#This Row],[Importe venta total]]/1000</f>
        <v>721.73159999999996</v>
      </c>
      <c r="R63" s="4">
        <v>542743.20000000007</v>
      </c>
      <c r="S63" s="12">
        <f>Tabla_1[[#This Row],[Importe Coste total]]/1000</f>
        <v>542.74320000000012</v>
      </c>
      <c r="T63" s="4">
        <f>Tabla_1[[#This Row],[Importe venta total]]-Tabla_1[[#This Row],[Importe Coste total]]</f>
        <v>178988.39999999991</v>
      </c>
      <c r="U63" s="13">
        <f>Tabla_1[[#This Row],[Importe Coste Total (M)]]/Tabla_1[[#This Row],[Importe Ventas Totales (M)]]</f>
        <v>0.7520014365451092</v>
      </c>
      <c r="V63" s="12">
        <f>Tabla_1[[#This Row],[Beneficio Total]]/1000</f>
        <v>178.9883999999999</v>
      </c>
      <c r="W63">
        <f>YEAR(Tabla_1[[#This Row],[Fecha pedido]])</f>
        <v>2022</v>
      </c>
    </row>
    <row r="64" spans="1:23" x14ac:dyDescent="0.3">
      <c r="A64" t="s">
        <v>152</v>
      </c>
      <c r="B64" t="s">
        <v>21</v>
      </c>
      <c r="C64" t="s">
        <v>41</v>
      </c>
      <c r="D64" t="s">
        <v>18</v>
      </c>
      <c r="E64" t="s">
        <v>15</v>
      </c>
      <c r="F64" t="s">
        <v>1117</v>
      </c>
      <c r="G64" s="14">
        <v>44660</v>
      </c>
      <c r="H64" s="20">
        <f>MONTH(Tabla_1[[#This Row],[Fecha pedido]])</f>
        <v>4</v>
      </c>
      <c r="I64">
        <v>291218221</v>
      </c>
      <c r="J64" s="1">
        <v>44683</v>
      </c>
      <c r="K64" s="5">
        <f>DATEDIF(Tabla_1[[#This Row],[Fecha pedido]],Tabla_1[[#This Row],[Fecha envío]],"D")</f>
        <v>23</v>
      </c>
      <c r="L64" s="3">
        <v>6798</v>
      </c>
      <c r="M64" s="4">
        <v>421.89</v>
      </c>
      <c r="N64" s="4">
        <v>364.69</v>
      </c>
      <c r="O64" s="12">
        <v>2868008.2199999997</v>
      </c>
      <c r="P64" s="4">
        <f>Tabla_1[[#This Row],[Precio Unitario]]-Tabla_1[[#This Row],[Coste unitario]]</f>
        <v>57.199999999999989</v>
      </c>
      <c r="Q64" s="12">
        <f>Tabla_1[[#This Row],[Importe venta total]]/1000</f>
        <v>2868.0082199999997</v>
      </c>
      <c r="R64" s="4">
        <v>2479162.62</v>
      </c>
      <c r="S64" s="12">
        <f>Tabla_1[[#This Row],[Importe Coste total]]/1000</f>
        <v>2479.1626200000001</v>
      </c>
      <c r="T64" s="4">
        <f>Tabla_1[[#This Row],[Importe venta total]]-Tabla_1[[#This Row],[Importe Coste total]]</f>
        <v>388845.59999999963</v>
      </c>
      <c r="U64" s="13">
        <f>Tabla_1[[#This Row],[Importe Coste Total (M)]]/Tabla_1[[#This Row],[Importe Ventas Totales (M)]]</f>
        <v>0.86441963544999889</v>
      </c>
      <c r="V64" s="12">
        <f>Tabla_1[[#This Row],[Beneficio Total]]/1000</f>
        <v>388.84559999999965</v>
      </c>
      <c r="W64">
        <f>YEAR(Tabla_1[[#This Row],[Fecha pedido]])</f>
        <v>2022</v>
      </c>
    </row>
    <row r="65" spans="1:23" x14ac:dyDescent="0.3">
      <c r="A65" t="s">
        <v>153</v>
      </c>
      <c r="B65" t="s">
        <v>24</v>
      </c>
      <c r="C65" t="s">
        <v>77</v>
      </c>
      <c r="D65" t="s">
        <v>80</v>
      </c>
      <c r="E65" t="s">
        <v>15</v>
      </c>
      <c r="F65" t="s">
        <v>1120</v>
      </c>
      <c r="G65" s="14">
        <v>44614</v>
      </c>
      <c r="H65" s="20">
        <f>MONTH(Tabla_1[[#This Row],[Fecha pedido]])</f>
        <v>2</v>
      </c>
      <c r="I65">
        <v>910662162</v>
      </c>
      <c r="J65" s="1">
        <v>44625</v>
      </c>
      <c r="K65" s="5">
        <f>DATEDIF(Tabla_1[[#This Row],[Fecha pedido]],Tabla_1[[#This Row],[Fecha envío]],"D")</f>
        <v>11</v>
      </c>
      <c r="L65" s="3">
        <v>4025</v>
      </c>
      <c r="M65" s="4">
        <v>668.27</v>
      </c>
      <c r="N65" s="4">
        <v>502.54</v>
      </c>
      <c r="O65" s="12">
        <v>2689786.75</v>
      </c>
      <c r="P65" s="4">
        <f>Tabla_1[[#This Row],[Precio Unitario]]-Tabla_1[[#This Row],[Coste unitario]]</f>
        <v>165.72999999999996</v>
      </c>
      <c r="Q65" s="12">
        <f>Tabla_1[[#This Row],[Importe venta total]]/1000</f>
        <v>2689.7867500000002</v>
      </c>
      <c r="R65" s="4">
        <v>2022723.5</v>
      </c>
      <c r="S65" s="12">
        <f>Tabla_1[[#This Row],[Importe Coste total]]/1000</f>
        <v>2022.7235000000001</v>
      </c>
      <c r="T65" s="4">
        <f>Tabla_1[[#This Row],[Importe venta total]]-Tabla_1[[#This Row],[Importe Coste total]]</f>
        <v>667063.25</v>
      </c>
      <c r="U65" s="13">
        <f>Tabla_1[[#This Row],[Importe Coste Total (M)]]/Tabla_1[[#This Row],[Importe Ventas Totales (M)]]</f>
        <v>0.75200143654510898</v>
      </c>
      <c r="V65" s="12">
        <f>Tabla_1[[#This Row],[Beneficio Total]]/1000</f>
        <v>667.06325000000004</v>
      </c>
      <c r="W65">
        <f>YEAR(Tabla_1[[#This Row],[Fecha pedido]])</f>
        <v>2022</v>
      </c>
    </row>
    <row r="66" spans="1:23" x14ac:dyDescent="0.3">
      <c r="A66" t="s">
        <v>154</v>
      </c>
      <c r="B66" t="s">
        <v>60</v>
      </c>
      <c r="C66" t="s">
        <v>155</v>
      </c>
      <c r="D66" t="s">
        <v>42</v>
      </c>
      <c r="E66" t="s">
        <v>19</v>
      </c>
      <c r="F66" t="s">
        <v>1120</v>
      </c>
      <c r="G66" s="14">
        <v>44264</v>
      </c>
      <c r="H66" s="20">
        <f>MONTH(Tabla_1[[#This Row],[Fecha pedido]])</f>
        <v>3</v>
      </c>
      <c r="I66">
        <v>306187951</v>
      </c>
      <c r="J66" s="1">
        <v>44303</v>
      </c>
      <c r="K66" s="5">
        <f>DATEDIF(Tabla_1[[#This Row],[Fecha pedido]],Tabla_1[[#This Row],[Fecha envío]],"D")</f>
        <v>39</v>
      </c>
      <c r="L66" s="3">
        <v>6674</v>
      </c>
      <c r="M66" s="4">
        <v>651.21</v>
      </c>
      <c r="N66" s="4">
        <v>524.96</v>
      </c>
      <c r="O66" s="12">
        <v>4346175.54</v>
      </c>
      <c r="P66" s="4">
        <f>Tabla_1[[#This Row],[Precio Unitario]]-Tabla_1[[#This Row],[Coste unitario]]</f>
        <v>126.25</v>
      </c>
      <c r="Q66" s="12">
        <f>Tabla_1[[#This Row],[Importe venta total]]/1000</f>
        <v>4346.1755400000002</v>
      </c>
      <c r="R66" s="4">
        <v>3503583.04</v>
      </c>
      <c r="S66" s="12">
        <f>Tabla_1[[#This Row],[Importe Coste total]]/1000</f>
        <v>3503.58304</v>
      </c>
      <c r="T66" s="4">
        <f>Tabla_1[[#This Row],[Importe venta total]]-Tabla_1[[#This Row],[Importe Coste total]]</f>
        <v>842592.5</v>
      </c>
      <c r="U66" s="13">
        <f>Tabla_1[[#This Row],[Importe Coste Total (M)]]/Tabla_1[[#This Row],[Importe Ventas Totales (M)]]</f>
        <v>0.80613012699436426</v>
      </c>
      <c r="V66" s="12">
        <f>Tabla_1[[#This Row],[Beneficio Total]]/1000</f>
        <v>842.59249999999997</v>
      </c>
      <c r="W66">
        <f>YEAR(Tabla_1[[#This Row],[Fecha pedido]])</f>
        <v>2021</v>
      </c>
    </row>
    <row r="67" spans="1:23" x14ac:dyDescent="0.3">
      <c r="A67" t="s">
        <v>156</v>
      </c>
      <c r="B67" t="s">
        <v>60</v>
      </c>
      <c r="C67" t="s">
        <v>157</v>
      </c>
      <c r="D67" t="s">
        <v>26</v>
      </c>
      <c r="E67" t="s">
        <v>15</v>
      </c>
      <c r="F67" t="s">
        <v>1118</v>
      </c>
      <c r="G67" s="14">
        <v>44090</v>
      </c>
      <c r="H67" s="20">
        <f>MONTH(Tabla_1[[#This Row],[Fecha pedido]])</f>
        <v>9</v>
      </c>
      <c r="I67">
        <v>387219417</v>
      </c>
      <c r="J67" s="1">
        <v>44101</v>
      </c>
      <c r="K67" s="5">
        <f>DATEDIF(Tabla_1[[#This Row],[Fecha pedido]],Tabla_1[[#This Row],[Fecha envío]],"D")</f>
        <v>11</v>
      </c>
      <c r="L67" s="3">
        <v>5685</v>
      </c>
      <c r="M67" s="4">
        <v>9.33</v>
      </c>
      <c r="N67" s="4">
        <v>6.92</v>
      </c>
      <c r="O67" s="12">
        <v>53041.05</v>
      </c>
      <c r="P67" s="4">
        <f>Tabla_1[[#This Row],[Precio Unitario]]-Tabla_1[[#This Row],[Coste unitario]]</f>
        <v>2.41</v>
      </c>
      <c r="Q67" s="12">
        <f>Tabla_1[[#This Row],[Importe venta total]]/1000</f>
        <v>53.041050000000006</v>
      </c>
      <c r="R67" s="4">
        <v>39340.199999999997</v>
      </c>
      <c r="S67" s="12">
        <f>Tabla_1[[#This Row],[Importe Coste total]]/1000</f>
        <v>39.340199999999996</v>
      </c>
      <c r="T67" s="4">
        <f>Tabla_1[[#This Row],[Importe venta total]]-Tabla_1[[#This Row],[Importe Coste total]]</f>
        <v>13700.850000000006</v>
      </c>
      <c r="U67" s="13">
        <f>Tabla_1[[#This Row],[Importe Coste Total (M)]]/Tabla_1[[#This Row],[Importe Ventas Totales (M)]]</f>
        <v>0.74169346195069652</v>
      </c>
      <c r="V67" s="12">
        <f>Tabla_1[[#This Row],[Beneficio Total]]/1000</f>
        <v>13.700850000000006</v>
      </c>
      <c r="W67">
        <f>YEAR(Tabla_1[[#This Row],[Fecha pedido]])</f>
        <v>2020</v>
      </c>
    </row>
    <row r="68" spans="1:23" x14ac:dyDescent="0.3">
      <c r="A68" t="s">
        <v>158</v>
      </c>
      <c r="B68" t="s">
        <v>60</v>
      </c>
      <c r="C68" t="s">
        <v>159</v>
      </c>
      <c r="D68" t="s">
        <v>50</v>
      </c>
      <c r="E68" t="s">
        <v>19</v>
      </c>
      <c r="F68" t="s">
        <v>1119</v>
      </c>
      <c r="G68" s="14">
        <v>44717</v>
      </c>
      <c r="H68" s="20">
        <f>MONTH(Tabla_1[[#This Row],[Fecha pedido]])</f>
        <v>6</v>
      </c>
      <c r="I68">
        <v>883492887</v>
      </c>
      <c r="J68" s="1">
        <v>44717</v>
      </c>
      <c r="K68" s="5">
        <f>DATEDIF(Tabla_1[[#This Row],[Fecha pedido]],Tabla_1[[#This Row],[Fecha envío]],"D")</f>
        <v>0</v>
      </c>
      <c r="L68" s="3">
        <v>4033</v>
      </c>
      <c r="M68" s="4">
        <v>154.06</v>
      </c>
      <c r="N68" s="4">
        <v>90.93</v>
      </c>
      <c r="O68" s="12">
        <v>621323.98</v>
      </c>
      <c r="P68" s="4">
        <f>Tabla_1[[#This Row],[Precio Unitario]]-Tabla_1[[#This Row],[Coste unitario]]</f>
        <v>63.129999999999995</v>
      </c>
      <c r="Q68" s="12">
        <f>Tabla_1[[#This Row],[Importe venta total]]/1000</f>
        <v>621.32398000000001</v>
      </c>
      <c r="R68" s="4">
        <v>366720.69</v>
      </c>
      <c r="S68" s="12">
        <f>Tabla_1[[#This Row],[Importe Coste total]]/1000</f>
        <v>366.72068999999999</v>
      </c>
      <c r="T68" s="4">
        <f>Tabla_1[[#This Row],[Importe venta total]]-Tabla_1[[#This Row],[Importe Coste total]]</f>
        <v>254603.28999999998</v>
      </c>
      <c r="U68" s="13">
        <f>Tabla_1[[#This Row],[Importe Coste Total (M)]]/Tabla_1[[#This Row],[Importe Ventas Totales (M)]]</f>
        <v>0.59022458782292608</v>
      </c>
      <c r="V68" s="12">
        <f>Tabla_1[[#This Row],[Beneficio Total]]/1000</f>
        <v>254.60328999999999</v>
      </c>
      <c r="W68">
        <f>YEAR(Tabla_1[[#This Row],[Fecha pedido]])</f>
        <v>2022</v>
      </c>
    </row>
    <row r="69" spans="1:23" x14ac:dyDescent="0.3">
      <c r="A69" t="s">
        <v>160</v>
      </c>
      <c r="B69" t="s">
        <v>12</v>
      </c>
      <c r="C69" t="s">
        <v>161</v>
      </c>
      <c r="D69" t="s">
        <v>33</v>
      </c>
      <c r="E69" t="s">
        <v>15</v>
      </c>
      <c r="F69" t="s">
        <v>1119</v>
      </c>
      <c r="G69" s="14">
        <v>44310</v>
      </c>
      <c r="H69" s="20">
        <f>MONTH(Tabla_1[[#This Row],[Fecha pedido]])</f>
        <v>4</v>
      </c>
      <c r="I69">
        <v>695057189</v>
      </c>
      <c r="J69" s="1">
        <v>44324</v>
      </c>
      <c r="K69" s="5">
        <f>DATEDIF(Tabla_1[[#This Row],[Fecha pedido]],Tabla_1[[#This Row],[Fecha envío]],"D")</f>
        <v>14</v>
      </c>
      <c r="L69" s="3">
        <v>1723</v>
      </c>
      <c r="M69" s="4">
        <v>47.45</v>
      </c>
      <c r="N69" s="4">
        <v>31.79</v>
      </c>
      <c r="O69" s="12">
        <v>81756.350000000006</v>
      </c>
      <c r="P69" s="4">
        <f>Tabla_1[[#This Row],[Precio Unitario]]-Tabla_1[[#This Row],[Coste unitario]]</f>
        <v>15.660000000000004</v>
      </c>
      <c r="Q69" s="12">
        <f>Tabla_1[[#This Row],[Importe venta total]]/1000</f>
        <v>81.756350000000012</v>
      </c>
      <c r="R69" s="4">
        <v>54774.17</v>
      </c>
      <c r="S69" s="12">
        <f>Tabla_1[[#This Row],[Importe Coste total]]/1000</f>
        <v>54.774169999999998</v>
      </c>
      <c r="T69" s="4">
        <f>Tabla_1[[#This Row],[Importe venta total]]-Tabla_1[[#This Row],[Importe Coste total]]</f>
        <v>26982.180000000008</v>
      </c>
      <c r="U69" s="13">
        <f>Tabla_1[[#This Row],[Importe Coste Total (M)]]/Tabla_1[[#This Row],[Importe Ventas Totales (M)]]</f>
        <v>0.66996838777660683</v>
      </c>
      <c r="V69" s="12">
        <f>Tabla_1[[#This Row],[Beneficio Total]]/1000</f>
        <v>26.982180000000007</v>
      </c>
      <c r="W69">
        <f>YEAR(Tabla_1[[#This Row],[Fecha pedido]])</f>
        <v>2021</v>
      </c>
    </row>
    <row r="70" spans="1:23" x14ac:dyDescent="0.3">
      <c r="A70" t="s">
        <v>162</v>
      </c>
      <c r="B70" t="s">
        <v>21</v>
      </c>
      <c r="C70" t="s">
        <v>163</v>
      </c>
      <c r="D70" t="s">
        <v>38</v>
      </c>
      <c r="E70" t="s">
        <v>19</v>
      </c>
      <c r="F70" t="s">
        <v>1119</v>
      </c>
      <c r="G70" s="14">
        <v>44309</v>
      </c>
      <c r="H70" s="20">
        <f>MONTH(Tabla_1[[#This Row],[Fecha pedido]])</f>
        <v>4</v>
      </c>
      <c r="I70">
        <v>142273652</v>
      </c>
      <c r="J70" s="1">
        <v>44332</v>
      </c>
      <c r="K70" s="5">
        <f>DATEDIF(Tabla_1[[#This Row],[Fecha pedido]],Tabla_1[[#This Row],[Fecha envío]],"D")</f>
        <v>23</v>
      </c>
      <c r="L70" s="3">
        <v>790</v>
      </c>
      <c r="M70" s="4">
        <v>437.2</v>
      </c>
      <c r="N70" s="4">
        <v>263.33</v>
      </c>
      <c r="O70" s="12">
        <v>345388</v>
      </c>
      <c r="P70" s="4">
        <f>Tabla_1[[#This Row],[Precio Unitario]]-Tabla_1[[#This Row],[Coste unitario]]</f>
        <v>173.87</v>
      </c>
      <c r="Q70" s="12">
        <f>Tabla_1[[#This Row],[Importe venta total]]/1000</f>
        <v>345.38799999999998</v>
      </c>
      <c r="R70" s="4">
        <v>208030.69999999998</v>
      </c>
      <c r="S70" s="12">
        <f>Tabla_1[[#This Row],[Importe Coste total]]/1000</f>
        <v>208.0307</v>
      </c>
      <c r="T70" s="4">
        <f>Tabla_1[[#This Row],[Importe venta total]]-Tabla_1[[#This Row],[Importe Coste total]]</f>
        <v>137357.30000000002</v>
      </c>
      <c r="U70" s="13">
        <f>Tabla_1[[#This Row],[Importe Coste Total (M)]]/Tabla_1[[#This Row],[Importe Ventas Totales (M)]]</f>
        <v>0.60231015553522416</v>
      </c>
      <c r="V70" s="12">
        <f>Tabla_1[[#This Row],[Beneficio Total]]/1000</f>
        <v>137.35730000000001</v>
      </c>
      <c r="W70">
        <f>YEAR(Tabla_1[[#This Row],[Fecha pedido]])</f>
        <v>2021</v>
      </c>
    </row>
    <row r="71" spans="1:23" x14ac:dyDescent="0.3">
      <c r="A71" t="s">
        <v>164</v>
      </c>
      <c r="B71" t="s">
        <v>12</v>
      </c>
      <c r="C71" t="s">
        <v>165</v>
      </c>
      <c r="D71" t="s">
        <v>23</v>
      </c>
      <c r="E71" t="s">
        <v>19</v>
      </c>
      <c r="F71" t="s">
        <v>1119</v>
      </c>
      <c r="G71" s="14">
        <v>44740</v>
      </c>
      <c r="H71" s="20">
        <f>MONTH(Tabla_1[[#This Row],[Fecha pedido]])</f>
        <v>6</v>
      </c>
      <c r="I71">
        <v>515816104</v>
      </c>
      <c r="J71" s="1">
        <v>44779</v>
      </c>
      <c r="K71" s="5">
        <f>DATEDIF(Tabla_1[[#This Row],[Fecha pedido]],Tabla_1[[#This Row],[Fecha envío]],"D")</f>
        <v>39</v>
      </c>
      <c r="L71" s="3">
        <v>303</v>
      </c>
      <c r="M71" s="4">
        <v>205.7</v>
      </c>
      <c r="N71" s="4">
        <v>117.11</v>
      </c>
      <c r="O71" s="12">
        <v>62327.1</v>
      </c>
      <c r="P71" s="4">
        <f>Tabla_1[[#This Row],[Precio Unitario]]-Tabla_1[[#This Row],[Coste unitario]]</f>
        <v>88.589999999999989</v>
      </c>
      <c r="Q71" s="12">
        <f>Tabla_1[[#This Row],[Importe venta total]]/1000</f>
        <v>62.327100000000002</v>
      </c>
      <c r="R71" s="4">
        <v>35484.33</v>
      </c>
      <c r="S71" s="12">
        <f>Tabla_1[[#This Row],[Importe Coste total]]/1000</f>
        <v>35.48433</v>
      </c>
      <c r="T71" s="4">
        <f>Tabla_1[[#This Row],[Importe venta total]]-Tabla_1[[#This Row],[Importe Coste total]]</f>
        <v>26842.769999999997</v>
      </c>
      <c r="U71" s="13">
        <f>Tabla_1[[#This Row],[Importe Coste Total (M)]]/Tabla_1[[#This Row],[Importe Ventas Totales (M)]]</f>
        <v>0.56932425862907143</v>
      </c>
      <c r="V71" s="12">
        <f>Tabla_1[[#This Row],[Beneficio Total]]/1000</f>
        <v>26.842769999999998</v>
      </c>
      <c r="W71">
        <f>YEAR(Tabla_1[[#This Row],[Fecha pedido]])</f>
        <v>2022</v>
      </c>
    </row>
    <row r="72" spans="1:23" x14ac:dyDescent="0.3">
      <c r="A72" t="s">
        <v>166</v>
      </c>
      <c r="B72" t="s">
        <v>12</v>
      </c>
      <c r="C72" t="s">
        <v>167</v>
      </c>
      <c r="D72" t="s">
        <v>40</v>
      </c>
      <c r="E72" t="s">
        <v>15</v>
      </c>
      <c r="F72" t="s">
        <v>1119</v>
      </c>
      <c r="G72" s="14">
        <v>44726</v>
      </c>
      <c r="H72" s="20">
        <f>MONTH(Tabla_1[[#This Row],[Fecha pedido]])</f>
        <v>6</v>
      </c>
      <c r="I72">
        <v>926670873</v>
      </c>
      <c r="J72" s="1">
        <v>44759</v>
      </c>
      <c r="K72" s="5">
        <f>DATEDIF(Tabla_1[[#This Row],[Fecha pedido]],Tabla_1[[#This Row],[Fecha envío]],"D")</f>
        <v>33</v>
      </c>
      <c r="L72" s="3">
        <v>1359</v>
      </c>
      <c r="M72" s="4">
        <v>81.73</v>
      </c>
      <c r="N72" s="4">
        <v>56.67</v>
      </c>
      <c r="O72" s="12">
        <v>111071.07</v>
      </c>
      <c r="P72" s="4">
        <f>Tabla_1[[#This Row],[Precio Unitario]]-Tabla_1[[#This Row],[Coste unitario]]</f>
        <v>25.060000000000002</v>
      </c>
      <c r="Q72" s="12">
        <f>Tabla_1[[#This Row],[Importe venta total]]/1000</f>
        <v>111.07107000000001</v>
      </c>
      <c r="R72" s="4">
        <v>77014.53</v>
      </c>
      <c r="S72" s="12">
        <f>Tabla_1[[#This Row],[Importe Coste total]]/1000</f>
        <v>77.014529999999993</v>
      </c>
      <c r="T72" s="4">
        <f>Tabla_1[[#This Row],[Importe venta total]]-Tabla_1[[#This Row],[Importe Coste total]]</f>
        <v>34056.540000000008</v>
      </c>
      <c r="U72" s="13">
        <f>Tabla_1[[#This Row],[Importe Coste Total (M)]]/Tabla_1[[#This Row],[Importe Ventas Totales (M)]]</f>
        <v>0.69338064358252771</v>
      </c>
      <c r="V72" s="12">
        <f>Tabla_1[[#This Row],[Beneficio Total]]/1000</f>
        <v>34.056540000000005</v>
      </c>
      <c r="W72">
        <f>YEAR(Tabla_1[[#This Row],[Fecha pedido]])</f>
        <v>2022</v>
      </c>
    </row>
    <row r="73" spans="1:23" x14ac:dyDescent="0.3">
      <c r="A73" t="s">
        <v>168</v>
      </c>
      <c r="B73" t="s">
        <v>12</v>
      </c>
      <c r="C73" t="s">
        <v>169</v>
      </c>
      <c r="D73" t="s">
        <v>80</v>
      </c>
      <c r="E73" t="s">
        <v>19</v>
      </c>
      <c r="F73" t="s">
        <v>1119</v>
      </c>
      <c r="G73" s="14">
        <v>44062</v>
      </c>
      <c r="H73" s="20">
        <f>MONTH(Tabla_1[[#This Row],[Fecha pedido]])</f>
        <v>8</v>
      </c>
      <c r="I73">
        <v>556136786</v>
      </c>
      <c r="J73" s="1">
        <v>44079</v>
      </c>
      <c r="K73" s="5">
        <f>DATEDIF(Tabla_1[[#This Row],[Fecha pedido]],Tabla_1[[#This Row],[Fecha envío]],"D")</f>
        <v>17</v>
      </c>
      <c r="L73" s="3">
        <v>2089</v>
      </c>
      <c r="M73" s="4">
        <v>668.27</v>
      </c>
      <c r="N73" s="4">
        <v>502.54</v>
      </c>
      <c r="O73" s="12">
        <v>1396016.03</v>
      </c>
      <c r="P73" s="4">
        <f>Tabla_1[[#This Row],[Precio Unitario]]-Tabla_1[[#This Row],[Coste unitario]]</f>
        <v>165.72999999999996</v>
      </c>
      <c r="Q73" s="12">
        <f>Tabla_1[[#This Row],[Importe venta total]]/1000</f>
        <v>1396.01603</v>
      </c>
      <c r="R73" s="4">
        <v>1049806.06</v>
      </c>
      <c r="S73" s="12">
        <f>Tabla_1[[#This Row],[Importe Coste total]]/1000</f>
        <v>1049.8060600000001</v>
      </c>
      <c r="T73" s="4">
        <f>Tabla_1[[#This Row],[Importe venta total]]-Tabla_1[[#This Row],[Importe Coste total]]</f>
        <v>346209.97</v>
      </c>
      <c r="U73" s="13">
        <f>Tabla_1[[#This Row],[Importe Coste Total (M)]]/Tabla_1[[#This Row],[Importe Ventas Totales (M)]]</f>
        <v>0.75200143654510909</v>
      </c>
      <c r="V73" s="12">
        <f>Tabla_1[[#This Row],[Beneficio Total]]/1000</f>
        <v>346.20997</v>
      </c>
      <c r="W73">
        <f>YEAR(Tabla_1[[#This Row],[Fecha pedido]])</f>
        <v>2020</v>
      </c>
    </row>
    <row r="74" spans="1:23" x14ac:dyDescent="0.3">
      <c r="A74" t="s">
        <v>170</v>
      </c>
      <c r="B74" t="s">
        <v>24</v>
      </c>
      <c r="C74" t="s">
        <v>93</v>
      </c>
      <c r="D74" t="s">
        <v>30</v>
      </c>
      <c r="E74" t="s">
        <v>19</v>
      </c>
      <c r="F74" t="s">
        <v>1119</v>
      </c>
      <c r="G74" s="14">
        <v>44779</v>
      </c>
      <c r="H74" s="20">
        <f>MONTH(Tabla_1[[#This Row],[Fecha pedido]])</f>
        <v>8</v>
      </c>
      <c r="I74">
        <v>905825173</v>
      </c>
      <c r="J74" s="1">
        <v>44795</v>
      </c>
      <c r="K74" s="5">
        <f>DATEDIF(Tabla_1[[#This Row],[Fecha pedido]],Tabla_1[[#This Row],[Fecha envío]],"D")</f>
        <v>16</v>
      </c>
      <c r="L74" s="3">
        <v>2653</v>
      </c>
      <c r="M74" s="4">
        <v>255.28</v>
      </c>
      <c r="N74" s="4">
        <v>159.41999999999999</v>
      </c>
      <c r="O74" s="12">
        <v>677257.84</v>
      </c>
      <c r="P74" s="4">
        <f>Tabla_1[[#This Row],[Precio Unitario]]-Tabla_1[[#This Row],[Coste unitario]]</f>
        <v>95.860000000000014</v>
      </c>
      <c r="Q74" s="12">
        <f>Tabla_1[[#This Row],[Importe venta total]]/1000</f>
        <v>677.25783999999999</v>
      </c>
      <c r="R74" s="4">
        <v>422941.25999999995</v>
      </c>
      <c r="S74" s="12">
        <f>Tabla_1[[#This Row],[Importe Coste total]]/1000</f>
        <v>422.94125999999994</v>
      </c>
      <c r="T74" s="4">
        <f>Tabla_1[[#This Row],[Importe venta total]]-Tabla_1[[#This Row],[Importe Coste total]]</f>
        <v>254316.58000000002</v>
      </c>
      <c r="U74" s="13">
        <f>Tabla_1[[#This Row],[Importe Coste Total (M)]]/Tabla_1[[#This Row],[Importe Ventas Totales (M)]]</f>
        <v>0.62449075524913811</v>
      </c>
      <c r="V74" s="12">
        <f>Tabla_1[[#This Row],[Beneficio Total]]/1000</f>
        <v>254.31658000000002</v>
      </c>
      <c r="W74">
        <f>YEAR(Tabla_1[[#This Row],[Fecha pedido]])</f>
        <v>2022</v>
      </c>
    </row>
    <row r="75" spans="1:23" x14ac:dyDescent="0.3">
      <c r="A75" t="s">
        <v>171</v>
      </c>
      <c r="B75" t="s">
        <v>12</v>
      </c>
      <c r="C75" t="s">
        <v>17</v>
      </c>
      <c r="D75" t="s">
        <v>42</v>
      </c>
      <c r="E75" t="s">
        <v>19</v>
      </c>
      <c r="F75" t="s">
        <v>1117</v>
      </c>
      <c r="G75" s="14">
        <v>44354</v>
      </c>
      <c r="H75" s="20">
        <f>MONTH(Tabla_1[[#This Row],[Fecha pedido]])</f>
        <v>6</v>
      </c>
      <c r="I75">
        <v>847659862</v>
      </c>
      <c r="J75" s="1">
        <v>44399</v>
      </c>
      <c r="K75" s="5">
        <f>DATEDIF(Tabla_1[[#This Row],[Fecha pedido]],Tabla_1[[#This Row],[Fecha envío]],"D")</f>
        <v>45</v>
      </c>
      <c r="L75" s="3">
        <v>245</v>
      </c>
      <c r="M75" s="4">
        <v>651.21</v>
      </c>
      <c r="N75" s="4">
        <v>524.96</v>
      </c>
      <c r="O75" s="12">
        <v>159546.45000000001</v>
      </c>
      <c r="P75" s="4">
        <f>Tabla_1[[#This Row],[Precio Unitario]]-Tabla_1[[#This Row],[Coste unitario]]</f>
        <v>126.25</v>
      </c>
      <c r="Q75" s="12">
        <f>Tabla_1[[#This Row],[Importe venta total]]/1000</f>
        <v>159.54645000000002</v>
      </c>
      <c r="R75" s="4">
        <v>128615.20000000001</v>
      </c>
      <c r="S75" s="12">
        <f>Tabla_1[[#This Row],[Importe Coste total]]/1000</f>
        <v>128.61520000000002</v>
      </c>
      <c r="T75" s="4">
        <f>Tabla_1[[#This Row],[Importe venta total]]-Tabla_1[[#This Row],[Importe Coste total]]</f>
        <v>30931.25</v>
      </c>
      <c r="U75" s="13">
        <f>Tabla_1[[#This Row],[Importe Coste Total (M)]]/Tabla_1[[#This Row],[Importe Ventas Totales (M)]]</f>
        <v>0.80613012699436437</v>
      </c>
      <c r="V75" s="12">
        <f>Tabla_1[[#This Row],[Beneficio Total]]/1000</f>
        <v>30.931249999999999</v>
      </c>
      <c r="W75">
        <f>YEAR(Tabla_1[[#This Row],[Fecha pedido]])</f>
        <v>2021</v>
      </c>
    </row>
    <row r="76" spans="1:23" x14ac:dyDescent="0.3">
      <c r="A76" t="s">
        <v>172</v>
      </c>
      <c r="B76" t="s">
        <v>12</v>
      </c>
      <c r="C76" t="s">
        <v>167</v>
      </c>
      <c r="D76" t="s">
        <v>18</v>
      </c>
      <c r="E76" t="s">
        <v>15</v>
      </c>
      <c r="F76" t="s">
        <v>1119</v>
      </c>
      <c r="G76" s="14">
        <v>44587</v>
      </c>
      <c r="H76" s="20">
        <f>MONTH(Tabla_1[[#This Row],[Fecha pedido]])</f>
        <v>1</v>
      </c>
      <c r="I76">
        <v>673877179</v>
      </c>
      <c r="J76" s="1">
        <v>44613</v>
      </c>
      <c r="K76" s="5">
        <f>DATEDIF(Tabla_1[[#This Row],[Fecha pedido]],Tabla_1[[#This Row],[Fecha envío]],"D")</f>
        <v>26</v>
      </c>
      <c r="L76" s="3">
        <v>4087</v>
      </c>
      <c r="M76" s="4">
        <v>421.89</v>
      </c>
      <c r="N76" s="4">
        <v>364.69</v>
      </c>
      <c r="O76" s="12">
        <v>1724264.43</v>
      </c>
      <c r="P76" s="4">
        <f>Tabla_1[[#This Row],[Precio Unitario]]-Tabla_1[[#This Row],[Coste unitario]]</f>
        <v>57.199999999999989</v>
      </c>
      <c r="Q76" s="12">
        <f>Tabla_1[[#This Row],[Importe venta total]]/1000</f>
        <v>1724.2644299999999</v>
      </c>
      <c r="R76" s="4">
        <v>1490488.03</v>
      </c>
      <c r="S76" s="12">
        <f>Tabla_1[[#This Row],[Importe Coste total]]/1000</f>
        <v>1490.48803</v>
      </c>
      <c r="T76" s="4">
        <f>Tabla_1[[#This Row],[Importe venta total]]-Tabla_1[[#This Row],[Importe Coste total]]</f>
        <v>233776.39999999991</v>
      </c>
      <c r="U76" s="13">
        <f>Tabla_1[[#This Row],[Importe Coste Total (M)]]/Tabla_1[[#This Row],[Importe Ventas Totales (M)]]</f>
        <v>0.86441963544999878</v>
      </c>
      <c r="V76" s="12">
        <f>Tabla_1[[#This Row],[Beneficio Total]]/1000</f>
        <v>233.77639999999991</v>
      </c>
      <c r="W76">
        <f>YEAR(Tabla_1[[#This Row],[Fecha pedido]])</f>
        <v>2022</v>
      </c>
    </row>
    <row r="77" spans="1:23" x14ac:dyDescent="0.3">
      <c r="A77" t="s">
        <v>173</v>
      </c>
      <c r="B77" t="s">
        <v>24</v>
      </c>
      <c r="C77" t="s">
        <v>174</v>
      </c>
      <c r="D77" t="s">
        <v>30</v>
      </c>
      <c r="E77" t="s">
        <v>19</v>
      </c>
      <c r="F77" t="s">
        <v>1119</v>
      </c>
      <c r="G77" s="14">
        <v>44818</v>
      </c>
      <c r="H77" s="20">
        <f>MONTH(Tabla_1[[#This Row],[Fecha pedido]])</f>
        <v>9</v>
      </c>
      <c r="I77">
        <v>747025954</v>
      </c>
      <c r="J77" s="1">
        <v>44846</v>
      </c>
      <c r="K77" s="5">
        <f>DATEDIF(Tabla_1[[#This Row],[Fecha pedido]],Tabla_1[[#This Row],[Fecha envío]],"D")</f>
        <v>28</v>
      </c>
      <c r="L77" s="3">
        <v>435</v>
      </c>
      <c r="M77" s="4">
        <v>255.28</v>
      </c>
      <c r="N77" s="4">
        <v>159.41999999999999</v>
      </c>
      <c r="O77" s="12">
        <v>111046.8</v>
      </c>
      <c r="P77" s="4">
        <f>Tabla_1[[#This Row],[Precio Unitario]]-Tabla_1[[#This Row],[Coste unitario]]</f>
        <v>95.860000000000014</v>
      </c>
      <c r="Q77" s="12">
        <f>Tabla_1[[#This Row],[Importe venta total]]/1000</f>
        <v>111.0468</v>
      </c>
      <c r="R77" s="4">
        <v>69347.7</v>
      </c>
      <c r="S77" s="12">
        <f>Tabla_1[[#This Row],[Importe Coste total]]/1000</f>
        <v>69.347700000000003</v>
      </c>
      <c r="T77" s="4">
        <f>Tabla_1[[#This Row],[Importe venta total]]-Tabla_1[[#This Row],[Importe Coste total]]</f>
        <v>41699.100000000006</v>
      </c>
      <c r="U77" s="13">
        <f>Tabla_1[[#This Row],[Importe Coste Total (M)]]/Tabla_1[[#This Row],[Importe Ventas Totales (M)]]</f>
        <v>0.62449075524913822</v>
      </c>
      <c r="V77" s="12">
        <f>Tabla_1[[#This Row],[Beneficio Total]]/1000</f>
        <v>41.699100000000008</v>
      </c>
      <c r="W77">
        <f>YEAR(Tabla_1[[#This Row],[Fecha pedido]])</f>
        <v>2022</v>
      </c>
    </row>
    <row r="78" spans="1:23" x14ac:dyDescent="0.3">
      <c r="A78" t="s">
        <v>175</v>
      </c>
      <c r="B78" t="s">
        <v>12</v>
      </c>
      <c r="C78" t="s">
        <v>129</v>
      </c>
      <c r="D78" t="s">
        <v>38</v>
      </c>
      <c r="E78" t="s">
        <v>19</v>
      </c>
      <c r="F78" t="s">
        <v>1120</v>
      </c>
      <c r="G78" s="14">
        <v>44531</v>
      </c>
      <c r="H78" s="20">
        <f>MONTH(Tabla_1[[#This Row],[Fecha pedido]])</f>
        <v>12</v>
      </c>
      <c r="I78">
        <v>149967515</v>
      </c>
      <c r="J78" s="1">
        <v>44557</v>
      </c>
      <c r="K78" s="5">
        <f>DATEDIF(Tabla_1[[#This Row],[Fecha pedido]],Tabla_1[[#This Row],[Fecha envío]],"D")</f>
        <v>26</v>
      </c>
      <c r="L78" s="3">
        <v>7575</v>
      </c>
      <c r="M78" s="4">
        <v>437.2</v>
      </c>
      <c r="N78" s="4">
        <v>263.33</v>
      </c>
      <c r="O78" s="12">
        <v>3311790</v>
      </c>
      <c r="P78" s="4">
        <f>Tabla_1[[#This Row],[Precio Unitario]]-Tabla_1[[#This Row],[Coste unitario]]</f>
        <v>173.87</v>
      </c>
      <c r="Q78" s="12">
        <f>Tabla_1[[#This Row],[Importe venta total]]/1000</f>
        <v>3311.79</v>
      </c>
      <c r="R78" s="4">
        <v>1994724.7499999998</v>
      </c>
      <c r="S78" s="12">
        <f>Tabla_1[[#This Row],[Importe Coste total]]/1000</f>
        <v>1994.7247499999999</v>
      </c>
      <c r="T78" s="4">
        <f>Tabla_1[[#This Row],[Importe venta total]]-Tabla_1[[#This Row],[Importe Coste total]]</f>
        <v>1317065.2500000002</v>
      </c>
      <c r="U78" s="13">
        <f>Tabla_1[[#This Row],[Importe Coste Total (M)]]/Tabla_1[[#This Row],[Importe Ventas Totales (M)]]</f>
        <v>0.60231015553522416</v>
      </c>
      <c r="V78" s="12">
        <f>Tabla_1[[#This Row],[Beneficio Total]]/1000</f>
        <v>1317.0652500000003</v>
      </c>
      <c r="W78">
        <f>YEAR(Tabla_1[[#This Row],[Fecha pedido]])</f>
        <v>2021</v>
      </c>
    </row>
    <row r="79" spans="1:23" x14ac:dyDescent="0.3">
      <c r="A79" t="s">
        <v>176</v>
      </c>
      <c r="B79" t="s">
        <v>24</v>
      </c>
      <c r="C79" t="s">
        <v>177</v>
      </c>
      <c r="D79" t="s">
        <v>40</v>
      </c>
      <c r="E79" t="s">
        <v>15</v>
      </c>
      <c r="F79" t="s">
        <v>1117</v>
      </c>
      <c r="G79" s="14">
        <v>43878</v>
      </c>
      <c r="H79" s="20">
        <f>MONTH(Tabla_1[[#This Row],[Fecha pedido]])</f>
        <v>2</v>
      </c>
      <c r="I79">
        <v>735875689</v>
      </c>
      <c r="J79" s="1">
        <v>43915</v>
      </c>
      <c r="K79" s="5">
        <f>DATEDIF(Tabla_1[[#This Row],[Fecha pedido]],Tabla_1[[#This Row],[Fecha envío]],"D")</f>
        <v>37</v>
      </c>
      <c r="L79" s="3">
        <v>824</v>
      </c>
      <c r="M79" s="4">
        <v>81.73</v>
      </c>
      <c r="N79" s="4">
        <v>56.67</v>
      </c>
      <c r="O79" s="12">
        <v>67345.52</v>
      </c>
      <c r="P79" s="4">
        <f>Tabla_1[[#This Row],[Precio Unitario]]-Tabla_1[[#This Row],[Coste unitario]]</f>
        <v>25.060000000000002</v>
      </c>
      <c r="Q79" s="12">
        <f>Tabla_1[[#This Row],[Importe venta total]]/1000</f>
        <v>67.345520000000008</v>
      </c>
      <c r="R79" s="4">
        <v>46696.08</v>
      </c>
      <c r="S79" s="12">
        <f>Tabla_1[[#This Row],[Importe Coste total]]/1000</f>
        <v>46.696080000000002</v>
      </c>
      <c r="T79" s="4">
        <f>Tabla_1[[#This Row],[Importe venta total]]-Tabla_1[[#This Row],[Importe Coste total]]</f>
        <v>20649.440000000002</v>
      </c>
      <c r="U79" s="13">
        <f>Tabla_1[[#This Row],[Importe Coste Total (M)]]/Tabla_1[[#This Row],[Importe Ventas Totales (M)]]</f>
        <v>0.69338064358252782</v>
      </c>
      <c r="V79" s="12">
        <f>Tabla_1[[#This Row],[Beneficio Total]]/1000</f>
        <v>20.649440000000002</v>
      </c>
      <c r="W79">
        <f>YEAR(Tabla_1[[#This Row],[Fecha pedido]])</f>
        <v>2020</v>
      </c>
    </row>
    <row r="80" spans="1:23" x14ac:dyDescent="0.3">
      <c r="A80" t="s">
        <v>178</v>
      </c>
      <c r="B80" t="s">
        <v>12</v>
      </c>
      <c r="C80" t="s">
        <v>179</v>
      </c>
      <c r="D80" t="s">
        <v>42</v>
      </c>
      <c r="E80" t="s">
        <v>19</v>
      </c>
      <c r="F80" t="s">
        <v>1117</v>
      </c>
      <c r="G80" s="14">
        <v>44205</v>
      </c>
      <c r="H80" s="20">
        <f>MONTH(Tabla_1[[#This Row],[Fecha pedido]])</f>
        <v>1</v>
      </c>
      <c r="I80">
        <v>378236806</v>
      </c>
      <c r="J80" s="1">
        <v>44245</v>
      </c>
      <c r="K80" s="5">
        <f>DATEDIF(Tabla_1[[#This Row],[Fecha pedido]],Tabla_1[[#This Row],[Fecha envío]],"D")</f>
        <v>40</v>
      </c>
      <c r="L80" s="3">
        <v>7531</v>
      </c>
      <c r="M80" s="4">
        <v>651.21</v>
      </c>
      <c r="N80" s="4">
        <v>524.96</v>
      </c>
      <c r="O80" s="12">
        <v>4904262.5100000007</v>
      </c>
      <c r="P80" s="4">
        <f>Tabla_1[[#This Row],[Precio Unitario]]-Tabla_1[[#This Row],[Coste unitario]]</f>
        <v>126.25</v>
      </c>
      <c r="Q80" s="12">
        <f>Tabla_1[[#This Row],[Importe venta total]]/1000</f>
        <v>4904.2625100000005</v>
      </c>
      <c r="R80" s="4">
        <v>3953473.7600000002</v>
      </c>
      <c r="S80" s="12">
        <f>Tabla_1[[#This Row],[Importe Coste total]]/1000</f>
        <v>3953.4737600000003</v>
      </c>
      <c r="T80" s="4">
        <f>Tabla_1[[#This Row],[Importe venta total]]-Tabla_1[[#This Row],[Importe Coste total]]</f>
        <v>950788.75000000047</v>
      </c>
      <c r="U80" s="13">
        <f>Tabla_1[[#This Row],[Importe Coste Total (M)]]/Tabla_1[[#This Row],[Importe Ventas Totales (M)]]</f>
        <v>0.80613012699436437</v>
      </c>
      <c r="V80" s="12">
        <f>Tabla_1[[#This Row],[Beneficio Total]]/1000</f>
        <v>950.7887500000005</v>
      </c>
      <c r="W80">
        <f>YEAR(Tabla_1[[#This Row],[Fecha pedido]])</f>
        <v>2021</v>
      </c>
    </row>
    <row r="81" spans="1:23" x14ac:dyDescent="0.3">
      <c r="A81" t="s">
        <v>180</v>
      </c>
      <c r="B81" t="s">
        <v>12</v>
      </c>
      <c r="C81" t="s">
        <v>169</v>
      </c>
      <c r="D81" t="s">
        <v>38</v>
      </c>
      <c r="E81" t="s">
        <v>15</v>
      </c>
      <c r="F81" t="s">
        <v>1118</v>
      </c>
      <c r="G81" s="14">
        <v>44392</v>
      </c>
      <c r="H81" s="20">
        <f>MONTH(Tabla_1[[#This Row],[Fecha pedido]])</f>
        <v>7</v>
      </c>
      <c r="I81">
        <v>620849692</v>
      </c>
      <c r="J81" s="1">
        <v>44395</v>
      </c>
      <c r="K81" s="5">
        <f>DATEDIF(Tabla_1[[#This Row],[Fecha pedido]],Tabla_1[[#This Row],[Fecha envío]],"D")</f>
        <v>3</v>
      </c>
      <c r="L81" s="3">
        <v>2075</v>
      </c>
      <c r="M81" s="4">
        <v>437.2</v>
      </c>
      <c r="N81" s="4">
        <v>263.33</v>
      </c>
      <c r="O81" s="12">
        <v>907190</v>
      </c>
      <c r="P81" s="4">
        <f>Tabla_1[[#This Row],[Precio Unitario]]-Tabla_1[[#This Row],[Coste unitario]]</f>
        <v>173.87</v>
      </c>
      <c r="Q81" s="12">
        <f>Tabla_1[[#This Row],[Importe venta total]]/1000</f>
        <v>907.19</v>
      </c>
      <c r="R81" s="4">
        <v>546409.75</v>
      </c>
      <c r="S81" s="12">
        <f>Tabla_1[[#This Row],[Importe Coste total]]/1000</f>
        <v>546.40975000000003</v>
      </c>
      <c r="T81" s="4">
        <f>Tabla_1[[#This Row],[Importe venta total]]-Tabla_1[[#This Row],[Importe Coste total]]</f>
        <v>360780.25</v>
      </c>
      <c r="U81" s="13">
        <f>Tabla_1[[#This Row],[Importe Coste Total (M)]]/Tabla_1[[#This Row],[Importe Ventas Totales (M)]]</f>
        <v>0.60231015553522416</v>
      </c>
      <c r="V81" s="12">
        <f>Tabla_1[[#This Row],[Beneficio Total]]/1000</f>
        <v>360.78025000000002</v>
      </c>
      <c r="W81">
        <f>YEAR(Tabla_1[[#This Row],[Fecha pedido]])</f>
        <v>2021</v>
      </c>
    </row>
    <row r="82" spans="1:23" x14ac:dyDescent="0.3">
      <c r="A82" t="s">
        <v>181</v>
      </c>
      <c r="B82" t="s">
        <v>28</v>
      </c>
      <c r="C82" t="s">
        <v>182</v>
      </c>
      <c r="D82" t="s">
        <v>14</v>
      </c>
      <c r="E82" t="s">
        <v>15</v>
      </c>
      <c r="F82" t="s">
        <v>1119</v>
      </c>
      <c r="G82" s="14">
        <v>44511</v>
      </c>
      <c r="H82" s="20">
        <f>MONTH(Tabla_1[[#This Row],[Fecha pedido]])</f>
        <v>11</v>
      </c>
      <c r="I82">
        <v>827825677</v>
      </c>
      <c r="J82" s="1">
        <v>44519</v>
      </c>
      <c r="K82" s="5">
        <f>DATEDIF(Tabla_1[[#This Row],[Fecha pedido]],Tabla_1[[#This Row],[Fecha envío]],"D")</f>
        <v>8</v>
      </c>
      <c r="L82" s="3">
        <v>869</v>
      </c>
      <c r="M82" s="4">
        <v>152.58000000000001</v>
      </c>
      <c r="N82" s="4">
        <v>97.44</v>
      </c>
      <c r="O82" s="12">
        <v>132592.02000000002</v>
      </c>
      <c r="P82" s="4">
        <f>Tabla_1[[#This Row],[Precio Unitario]]-Tabla_1[[#This Row],[Coste unitario]]</f>
        <v>55.140000000000015</v>
      </c>
      <c r="Q82" s="12">
        <f>Tabla_1[[#This Row],[Importe venta total]]/1000</f>
        <v>132.59202000000002</v>
      </c>
      <c r="R82" s="4">
        <v>84675.36</v>
      </c>
      <c r="S82" s="12">
        <f>Tabla_1[[#This Row],[Importe Coste total]]/1000</f>
        <v>84.675359999999998</v>
      </c>
      <c r="T82" s="4">
        <f>Tabla_1[[#This Row],[Importe venta total]]-Tabla_1[[#This Row],[Importe Coste total]]</f>
        <v>47916.660000000018</v>
      </c>
      <c r="U82" s="13">
        <f>Tabla_1[[#This Row],[Importe Coste Total (M)]]/Tabla_1[[#This Row],[Importe Ventas Totales (M)]]</f>
        <v>0.63861580810066843</v>
      </c>
      <c r="V82" s="12">
        <f>Tabla_1[[#This Row],[Beneficio Total]]/1000</f>
        <v>47.916660000000022</v>
      </c>
      <c r="W82">
        <f>YEAR(Tabla_1[[#This Row],[Fecha pedido]])</f>
        <v>2021</v>
      </c>
    </row>
    <row r="83" spans="1:23" x14ac:dyDescent="0.3">
      <c r="A83" t="s">
        <v>183</v>
      </c>
      <c r="B83" t="s">
        <v>60</v>
      </c>
      <c r="C83" t="s">
        <v>97</v>
      </c>
      <c r="D83" t="s">
        <v>80</v>
      </c>
      <c r="E83" t="s">
        <v>15</v>
      </c>
      <c r="F83" t="s">
        <v>1117</v>
      </c>
      <c r="G83" s="14">
        <v>44260</v>
      </c>
      <c r="H83" s="20">
        <f>MONTH(Tabla_1[[#This Row],[Fecha pedido]])</f>
        <v>3</v>
      </c>
      <c r="I83">
        <v>433588588</v>
      </c>
      <c r="J83" s="1">
        <v>44283</v>
      </c>
      <c r="K83" s="5">
        <f>DATEDIF(Tabla_1[[#This Row],[Fecha pedido]],Tabla_1[[#This Row],[Fecha envío]],"D")</f>
        <v>23</v>
      </c>
      <c r="L83" s="3">
        <v>7353</v>
      </c>
      <c r="M83" s="4">
        <v>668.27</v>
      </c>
      <c r="N83" s="4">
        <v>502.54</v>
      </c>
      <c r="O83" s="12">
        <v>4913789.3099999996</v>
      </c>
      <c r="P83" s="4">
        <f>Tabla_1[[#This Row],[Precio Unitario]]-Tabla_1[[#This Row],[Coste unitario]]</f>
        <v>165.72999999999996</v>
      </c>
      <c r="Q83" s="12">
        <f>Tabla_1[[#This Row],[Importe venta total]]/1000</f>
        <v>4913.7893099999992</v>
      </c>
      <c r="R83" s="4">
        <v>3695176.62</v>
      </c>
      <c r="S83" s="12">
        <f>Tabla_1[[#This Row],[Importe Coste total]]/1000</f>
        <v>3695.1766200000002</v>
      </c>
      <c r="T83" s="4">
        <f>Tabla_1[[#This Row],[Importe venta total]]-Tabla_1[[#This Row],[Importe Coste total]]</f>
        <v>1218612.6899999995</v>
      </c>
      <c r="U83" s="13">
        <f>Tabla_1[[#This Row],[Importe Coste Total (M)]]/Tabla_1[[#This Row],[Importe Ventas Totales (M)]]</f>
        <v>0.7520014365451092</v>
      </c>
      <c r="V83" s="12">
        <f>Tabla_1[[#This Row],[Beneficio Total]]/1000</f>
        <v>1218.6126899999995</v>
      </c>
      <c r="W83">
        <f>YEAR(Tabla_1[[#This Row],[Fecha pedido]])</f>
        <v>2021</v>
      </c>
    </row>
    <row r="84" spans="1:23" x14ac:dyDescent="0.3">
      <c r="A84" t="s">
        <v>184</v>
      </c>
      <c r="B84" t="s">
        <v>21</v>
      </c>
      <c r="C84" t="s">
        <v>185</v>
      </c>
      <c r="D84" t="s">
        <v>18</v>
      </c>
      <c r="E84" t="s">
        <v>15</v>
      </c>
      <c r="F84" t="s">
        <v>1118</v>
      </c>
      <c r="G84" s="14">
        <v>44524</v>
      </c>
      <c r="H84" s="20">
        <f>MONTH(Tabla_1[[#This Row],[Fecha pedido]])</f>
        <v>11</v>
      </c>
      <c r="I84">
        <v>292874753</v>
      </c>
      <c r="J84" s="1">
        <v>44555</v>
      </c>
      <c r="K84" s="5">
        <f>DATEDIF(Tabla_1[[#This Row],[Fecha pedido]],Tabla_1[[#This Row],[Fecha envío]],"D")</f>
        <v>31</v>
      </c>
      <c r="L84" s="3">
        <v>7003</v>
      </c>
      <c r="M84" s="4">
        <v>421.89</v>
      </c>
      <c r="N84" s="4">
        <v>364.69</v>
      </c>
      <c r="O84" s="12">
        <v>2954495.67</v>
      </c>
      <c r="P84" s="4">
        <f>Tabla_1[[#This Row],[Precio Unitario]]-Tabla_1[[#This Row],[Coste unitario]]</f>
        <v>57.199999999999989</v>
      </c>
      <c r="Q84" s="12">
        <f>Tabla_1[[#This Row],[Importe venta total]]/1000</f>
        <v>2954.4956699999998</v>
      </c>
      <c r="R84" s="4">
        <v>2553924.0699999998</v>
      </c>
      <c r="S84" s="12">
        <f>Tabla_1[[#This Row],[Importe Coste total]]/1000</f>
        <v>2553.92407</v>
      </c>
      <c r="T84" s="4">
        <f>Tabla_1[[#This Row],[Importe venta total]]-Tabla_1[[#This Row],[Importe Coste total]]</f>
        <v>400571.60000000009</v>
      </c>
      <c r="U84" s="13">
        <f>Tabla_1[[#This Row],[Importe Coste Total (M)]]/Tabla_1[[#This Row],[Importe Ventas Totales (M)]]</f>
        <v>0.86441963544999889</v>
      </c>
      <c r="V84" s="12">
        <f>Tabla_1[[#This Row],[Beneficio Total]]/1000</f>
        <v>400.5716000000001</v>
      </c>
      <c r="W84">
        <f>YEAR(Tabla_1[[#This Row],[Fecha pedido]])</f>
        <v>2021</v>
      </c>
    </row>
    <row r="85" spans="1:23" x14ac:dyDescent="0.3">
      <c r="A85" t="s">
        <v>186</v>
      </c>
      <c r="B85" t="s">
        <v>12</v>
      </c>
      <c r="C85" t="s">
        <v>187</v>
      </c>
      <c r="D85" t="s">
        <v>42</v>
      </c>
      <c r="E85" t="s">
        <v>15</v>
      </c>
      <c r="F85" t="s">
        <v>1119</v>
      </c>
      <c r="G85" s="14">
        <v>44773</v>
      </c>
      <c r="H85" s="20">
        <f>MONTH(Tabla_1[[#This Row],[Fecha pedido]])</f>
        <v>7</v>
      </c>
      <c r="I85">
        <v>430733001</v>
      </c>
      <c r="J85" s="1">
        <v>44775</v>
      </c>
      <c r="K85" s="5">
        <f>DATEDIF(Tabla_1[[#This Row],[Fecha pedido]],Tabla_1[[#This Row],[Fecha envío]],"D")</f>
        <v>2</v>
      </c>
      <c r="L85" s="3">
        <v>2322</v>
      </c>
      <c r="M85" s="4">
        <v>651.21</v>
      </c>
      <c r="N85" s="4">
        <v>524.96</v>
      </c>
      <c r="O85" s="12">
        <v>1512109.62</v>
      </c>
      <c r="P85" s="4">
        <f>Tabla_1[[#This Row],[Precio Unitario]]-Tabla_1[[#This Row],[Coste unitario]]</f>
        <v>126.25</v>
      </c>
      <c r="Q85" s="12">
        <f>Tabla_1[[#This Row],[Importe venta total]]/1000</f>
        <v>1512.1096200000002</v>
      </c>
      <c r="R85" s="4">
        <v>1218957.1200000001</v>
      </c>
      <c r="S85" s="12">
        <f>Tabla_1[[#This Row],[Importe Coste total]]/1000</f>
        <v>1218.95712</v>
      </c>
      <c r="T85" s="4">
        <f>Tabla_1[[#This Row],[Importe venta total]]-Tabla_1[[#This Row],[Importe Coste total]]</f>
        <v>293152.5</v>
      </c>
      <c r="U85" s="13">
        <f>Tabla_1[[#This Row],[Importe Coste Total (M)]]/Tabla_1[[#This Row],[Importe Ventas Totales (M)]]</f>
        <v>0.80613012699436426</v>
      </c>
      <c r="V85" s="12">
        <f>Tabla_1[[#This Row],[Beneficio Total]]/1000</f>
        <v>293.15249999999997</v>
      </c>
      <c r="W85">
        <f>YEAR(Tabla_1[[#This Row],[Fecha pedido]])</f>
        <v>2022</v>
      </c>
    </row>
    <row r="86" spans="1:23" x14ac:dyDescent="0.3">
      <c r="A86" t="s">
        <v>188</v>
      </c>
      <c r="B86" t="s">
        <v>24</v>
      </c>
      <c r="C86" t="s">
        <v>189</v>
      </c>
      <c r="D86" t="s">
        <v>26</v>
      </c>
      <c r="E86" t="s">
        <v>19</v>
      </c>
      <c r="F86" t="s">
        <v>1120</v>
      </c>
      <c r="G86" s="14">
        <v>44623</v>
      </c>
      <c r="H86" s="20">
        <f>MONTH(Tabla_1[[#This Row],[Fecha pedido]])</f>
        <v>3</v>
      </c>
      <c r="I86">
        <v>492524659</v>
      </c>
      <c r="J86" s="1">
        <v>44645</v>
      </c>
      <c r="K86" s="5">
        <f>DATEDIF(Tabla_1[[#This Row],[Fecha pedido]],Tabla_1[[#This Row],[Fecha envío]],"D")</f>
        <v>22</v>
      </c>
      <c r="L86" s="3">
        <v>7846</v>
      </c>
      <c r="M86" s="4">
        <v>9.33</v>
      </c>
      <c r="N86" s="4">
        <v>6.92</v>
      </c>
      <c r="O86" s="12">
        <v>73203.180000000008</v>
      </c>
      <c r="P86" s="4">
        <f>Tabla_1[[#This Row],[Precio Unitario]]-Tabla_1[[#This Row],[Coste unitario]]</f>
        <v>2.41</v>
      </c>
      <c r="Q86" s="12">
        <f>Tabla_1[[#This Row],[Importe venta total]]/1000</f>
        <v>73.203180000000003</v>
      </c>
      <c r="R86" s="4">
        <v>54294.32</v>
      </c>
      <c r="S86" s="12">
        <f>Tabla_1[[#This Row],[Importe Coste total]]/1000</f>
        <v>54.294319999999999</v>
      </c>
      <c r="T86" s="4">
        <f>Tabla_1[[#This Row],[Importe venta total]]-Tabla_1[[#This Row],[Importe Coste total]]</f>
        <v>18908.860000000008</v>
      </c>
      <c r="U86" s="13">
        <f>Tabla_1[[#This Row],[Importe Coste Total (M)]]/Tabla_1[[#This Row],[Importe Ventas Totales (M)]]</f>
        <v>0.74169346195069663</v>
      </c>
      <c r="V86" s="12">
        <f>Tabla_1[[#This Row],[Beneficio Total]]/1000</f>
        <v>18.908860000000008</v>
      </c>
      <c r="W86">
        <f>YEAR(Tabla_1[[#This Row],[Fecha pedido]])</f>
        <v>2022</v>
      </c>
    </row>
    <row r="87" spans="1:23" x14ac:dyDescent="0.3">
      <c r="A87" t="s">
        <v>190</v>
      </c>
      <c r="B87" t="s">
        <v>12</v>
      </c>
      <c r="C87" t="s">
        <v>191</v>
      </c>
      <c r="D87" t="s">
        <v>33</v>
      </c>
      <c r="E87" t="s">
        <v>19</v>
      </c>
      <c r="F87" t="s">
        <v>1119</v>
      </c>
      <c r="G87" s="14">
        <v>44356</v>
      </c>
      <c r="H87" s="20">
        <f>MONTH(Tabla_1[[#This Row],[Fecha pedido]])</f>
        <v>6</v>
      </c>
      <c r="I87">
        <v>193923556</v>
      </c>
      <c r="J87" s="1">
        <v>44367</v>
      </c>
      <c r="K87" s="5">
        <f>DATEDIF(Tabla_1[[#This Row],[Fecha pedido]],Tabla_1[[#This Row],[Fecha envío]],"D")</f>
        <v>11</v>
      </c>
      <c r="L87" s="3">
        <v>5145</v>
      </c>
      <c r="M87" s="4">
        <v>47.45</v>
      </c>
      <c r="N87" s="4">
        <v>31.79</v>
      </c>
      <c r="O87" s="12">
        <v>244130.25000000003</v>
      </c>
      <c r="P87" s="4">
        <f>Tabla_1[[#This Row],[Precio Unitario]]-Tabla_1[[#This Row],[Coste unitario]]</f>
        <v>15.660000000000004</v>
      </c>
      <c r="Q87" s="12">
        <f>Tabla_1[[#This Row],[Importe venta total]]/1000</f>
        <v>244.13025000000002</v>
      </c>
      <c r="R87" s="4">
        <v>163559.54999999999</v>
      </c>
      <c r="S87" s="12">
        <f>Tabla_1[[#This Row],[Importe Coste total]]/1000</f>
        <v>163.55955</v>
      </c>
      <c r="T87" s="4">
        <f>Tabla_1[[#This Row],[Importe venta total]]-Tabla_1[[#This Row],[Importe Coste total]]</f>
        <v>80570.700000000041</v>
      </c>
      <c r="U87" s="13">
        <f>Tabla_1[[#This Row],[Importe Coste Total (M)]]/Tabla_1[[#This Row],[Importe Ventas Totales (M)]]</f>
        <v>0.66996838777660694</v>
      </c>
      <c r="V87" s="12">
        <f>Tabla_1[[#This Row],[Beneficio Total]]/1000</f>
        <v>80.570700000000045</v>
      </c>
      <c r="W87">
        <f>YEAR(Tabla_1[[#This Row],[Fecha pedido]])</f>
        <v>2021</v>
      </c>
    </row>
    <row r="88" spans="1:23" x14ac:dyDescent="0.3">
      <c r="A88" t="s">
        <v>192</v>
      </c>
      <c r="B88" t="s">
        <v>12</v>
      </c>
      <c r="C88" t="s">
        <v>150</v>
      </c>
      <c r="D88" t="s">
        <v>33</v>
      </c>
      <c r="E88" t="s">
        <v>15</v>
      </c>
      <c r="F88" t="s">
        <v>1119</v>
      </c>
      <c r="G88" s="14">
        <v>44403</v>
      </c>
      <c r="H88" s="20">
        <f>MONTH(Tabla_1[[#This Row],[Fecha pedido]])</f>
        <v>7</v>
      </c>
      <c r="I88">
        <v>670916020</v>
      </c>
      <c r="J88" s="1">
        <v>44410</v>
      </c>
      <c r="K88" s="5">
        <f>DATEDIF(Tabla_1[[#This Row],[Fecha pedido]],Tabla_1[[#This Row],[Fecha envío]],"D")</f>
        <v>7</v>
      </c>
      <c r="L88" s="3">
        <v>7815</v>
      </c>
      <c r="M88" s="4">
        <v>47.45</v>
      </c>
      <c r="N88" s="4">
        <v>31.79</v>
      </c>
      <c r="O88" s="12">
        <v>370821.75</v>
      </c>
      <c r="P88" s="4">
        <f>Tabla_1[[#This Row],[Precio Unitario]]-Tabla_1[[#This Row],[Coste unitario]]</f>
        <v>15.660000000000004</v>
      </c>
      <c r="Q88" s="12">
        <f>Tabla_1[[#This Row],[Importe venta total]]/1000</f>
        <v>370.82175000000001</v>
      </c>
      <c r="R88" s="4">
        <v>248438.85</v>
      </c>
      <c r="S88" s="12">
        <f>Tabla_1[[#This Row],[Importe Coste total]]/1000</f>
        <v>248.43885</v>
      </c>
      <c r="T88" s="4">
        <f>Tabla_1[[#This Row],[Importe venta total]]-Tabla_1[[#This Row],[Importe Coste total]]</f>
        <v>122382.9</v>
      </c>
      <c r="U88" s="13">
        <f>Tabla_1[[#This Row],[Importe Coste Total (M)]]/Tabla_1[[#This Row],[Importe Ventas Totales (M)]]</f>
        <v>0.66996838777660694</v>
      </c>
      <c r="V88" s="12">
        <f>Tabla_1[[#This Row],[Beneficio Total]]/1000</f>
        <v>122.38289999999999</v>
      </c>
      <c r="W88">
        <f>YEAR(Tabla_1[[#This Row],[Fecha pedido]])</f>
        <v>2021</v>
      </c>
    </row>
    <row r="89" spans="1:23" x14ac:dyDescent="0.3">
      <c r="A89" t="s">
        <v>193</v>
      </c>
      <c r="B89" t="s">
        <v>60</v>
      </c>
      <c r="C89" t="s">
        <v>194</v>
      </c>
      <c r="D89" t="s">
        <v>30</v>
      </c>
      <c r="E89" t="s">
        <v>15</v>
      </c>
      <c r="F89" t="s">
        <v>1117</v>
      </c>
      <c r="G89" s="14">
        <v>44821</v>
      </c>
      <c r="H89" s="20">
        <f>MONTH(Tabla_1[[#This Row],[Fecha pedido]])</f>
        <v>9</v>
      </c>
      <c r="I89">
        <v>429800879</v>
      </c>
      <c r="J89" s="1">
        <v>44853</v>
      </c>
      <c r="K89" s="5">
        <f>DATEDIF(Tabla_1[[#This Row],[Fecha pedido]],Tabla_1[[#This Row],[Fecha envío]],"D")</f>
        <v>32</v>
      </c>
      <c r="L89" s="3">
        <v>6486</v>
      </c>
      <c r="M89" s="4">
        <v>255.28</v>
      </c>
      <c r="N89" s="4">
        <v>159.41999999999999</v>
      </c>
      <c r="O89" s="12">
        <v>1655746.08</v>
      </c>
      <c r="P89" s="4">
        <f>Tabla_1[[#This Row],[Precio Unitario]]-Tabla_1[[#This Row],[Coste unitario]]</f>
        <v>95.860000000000014</v>
      </c>
      <c r="Q89" s="12">
        <f>Tabla_1[[#This Row],[Importe venta total]]/1000</f>
        <v>1655.7460800000001</v>
      </c>
      <c r="R89" s="4">
        <v>1033998.1199999999</v>
      </c>
      <c r="S89" s="12">
        <f>Tabla_1[[#This Row],[Importe Coste total]]/1000</f>
        <v>1033.99812</v>
      </c>
      <c r="T89" s="4">
        <f>Tabla_1[[#This Row],[Importe venta total]]-Tabla_1[[#This Row],[Importe Coste total]]</f>
        <v>621747.9600000002</v>
      </c>
      <c r="U89" s="13">
        <f>Tabla_1[[#This Row],[Importe Coste Total (M)]]/Tabla_1[[#This Row],[Importe Ventas Totales (M)]]</f>
        <v>0.62449075524913811</v>
      </c>
      <c r="V89" s="12">
        <f>Tabla_1[[#This Row],[Beneficio Total]]/1000</f>
        <v>621.74796000000015</v>
      </c>
      <c r="W89">
        <f>YEAR(Tabla_1[[#This Row],[Fecha pedido]])</f>
        <v>2022</v>
      </c>
    </row>
    <row r="90" spans="1:23" x14ac:dyDescent="0.3">
      <c r="A90" t="s">
        <v>195</v>
      </c>
      <c r="B90" t="s">
        <v>24</v>
      </c>
      <c r="C90" t="s">
        <v>72</v>
      </c>
      <c r="D90" t="s">
        <v>80</v>
      </c>
      <c r="E90" t="s">
        <v>15</v>
      </c>
      <c r="F90" t="s">
        <v>1118</v>
      </c>
      <c r="G90" s="14">
        <v>44767</v>
      </c>
      <c r="H90" s="20">
        <f>MONTH(Tabla_1[[#This Row],[Fecha pedido]])</f>
        <v>7</v>
      </c>
      <c r="I90">
        <v>297189462</v>
      </c>
      <c r="J90" s="1">
        <v>44792</v>
      </c>
      <c r="K90" s="5">
        <f>DATEDIF(Tabla_1[[#This Row],[Fecha pedido]],Tabla_1[[#This Row],[Fecha envío]],"D")</f>
        <v>25</v>
      </c>
      <c r="L90" s="3">
        <v>3821</v>
      </c>
      <c r="M90" s="4">
        <v>668.27</v>
      </c>
      <c r="N90" s="4">
        <v>502.54</v>
      </c>
      <c r="O90" s="12">
        <v>2553459.67</v>
      </c>
      <c r="P90" s="4">
        <f>Tabla_1[[#This Row],[Precio Unitario]]-Tabla_1[[#This Row],[Coste unitario]]</f>
        <v>165.72999999999996</v>
      </c>
      <c r="Q90" s="12">
        <f>Tabla_1[[#This Row],[Importe venta total]]/1000</f>
        <v>2553.4596699999997</v>
      </c>
      <c r="R90" s="4">
        <v>1920205.34</v>
      </c>
      <c r="S90" s="12">
        <f>Tabla_1[[#This Row],[Importe Coste total]]/1000</f>
        <v>1920.20534</v>
      </c>
      <c r="T90" s="4">
        <f>Tabla_1[[#This Row],[Importe venta total]]-Tabla_1[[#This Row],[Importe Coste total]]</f>
        <v>633254.32999999984</v>
      </c>
      <c r="U90" s="13">
        <f>Tabla_1[[#This Row],[Importe Coste Total (M)]]/Tabla_1[[#This Row],[Importe Ventas Totales (M)]]</f>
        <v>0.75200143654510909</v>
      </c>
      <c r="V90" s="12">
        <f>Tabla_1[[#This Row],[Beneficio Total]]/1000</f>
        <v>633.25432999999987</v>
      </c>
      <c r="W90">
        <f>YEAR(Tabla_1[[#This Row],[Fecha pedido]])</f>
        <v>2022</v>
      </c>
    </row>
    <row r="91" spans="1:23" x14ac:dyDescent="0.3">
      <c r="A91" t="s">
        <v>196</v>
      </c>
      <c r="B91" t="s">
        <v>24</v>
      </c>
      <c r="C91" t="s">
        <v>197</v>
      </c>
      <c r="D91" t="s">
        <v>40</v>
      </c>
      <c r="E91" t="s">
        <v>19</v>
      </c>
      <c r="F91" t="s">
        <v>1120</v>
      </c>
      <c r="G91" s="14">
        <v>44069</v>
      </c>
      <c r="H91" s="20">
        <f>MONTH(Tabla_1[[#This Row],[Fecha pedido]])</f>
        <v>8</v>
      </c>
      <c r="I91">
        <v>270005595</v>
      </c>
      <c r="J91" s="1">
        <v>44078</v>
      </c>
      <c r="K91" s="5">
        <f>DATEDIF(Tabla_1[[#This Row],[Fecha pedido]],Tabla_1[[#This Row],[Fecha envío]],"D")</f>
        <v>9</v>
      </c>
      <c r="L91" s="3">
        <v>9511</v>
      </c>
      <c r="M91" s="4">
        <v>81.73</v>
      </c>
      <c r="N91" s="4">
        <v>56.67</v>
      </c>
      <c r="O91" s="12">
        <v>777334.03</v>
      </c>
      <c r="P91" s="4">
        <f>Tabla_1[[#This Row],[Precio Unitario]]-Tabla_1[[#This Row],[Coste unitario]]</f>
        <v>25.060000000000002</v>
      </c>
      <c r="Q91" s="12">
        <f>Tabla_1[[#This Row],[Importe venta total]]/1000</f>
        <v>777.33402999999998</v>
      </c>
      <c r="R91" s="4">
        <v>538988.37</v>
      </c>
      <c r="S91" s="12">
        <f>Tabla_1[[#This Row],[Importe Coste total]]/1000</f>
        <v>538.98837000000003</v>
      </c>
      <c r="T91" s="4">
        <f>Tabla_1[[#This Row],[Importe venta total]]-Tabla_1[[#This Row],[Importe Coste total]]</f>
        <v>238345.66000000003</v>
      </c>
      <c r="U91" s="13">
        <f>Tabla_1[[#This Row],[Importe Coste Total (M)]]/Tabla_1[[#This Row],[Importe Ventas Totales (M)]]</f>
        <v>0.69338064358252793</v>
      </c>
      <c r="V91" s="12">
        <f>Tabla_1[[#This Row],[Beneficio Total]]/1000</f>
        <v>238.34566000000004</v>
      </c>
      <c r="W91">
        <f>YEAR(Tabla_1[[#This Row],[Fecha pedido]])</f>
        <v>2020</v>
      </c>
    </row>
    <row r="92" spans="1:23" x14ac:dyDescent="0.3">
      <c r="A92" t="s">
        <v>198</v>
      </c>
      <c r="B92" t="s">
        <v>60</v>
      </c>
      <c r="C92" t="s">
        <v>84</v>
      </c>
      <c r="D92" t="s">
        <v>14</v>
      </c>
      <c r="E92" t="s">
        <v>15</v>
      </c>
      <c r="F92" t="s">
        <v>1119</v>
      </c>
      <c r="G92" s="14">
        <v>44788</v>
      </c>
      <c r="H92" s="20">
        <f>MONTH(Tabla_1[[#This Row],[Fecha pedido]])</f>
        <v>8</v>
      </c>
      <c r="I92">
        <v>865485608</v>
      </c>
      <c r="J92" s="1">
        <v>44814</v>
      </c>
      <c r="K92" s="5">
        <f>DATEDIF(Tabla_1[[#This Row],[Fecha pedido]],Tabla_1[[#This Row],[Fecha envío]],"D")</f>
        <v>26</v>
      </c>
      <c r="L92" s="3">
        <v>5279</v>
      </c>
      <c r="M92" s="4">
        <v>152.58000000000001</v>
      </c>
      <c r="N92" s="4">
        <v>97.44</v>
      </c>
      <c r="O92" s="12">
        <v>805469.82000000007</v>
      </c>
      <c r="P92" s="4">
        <f>Tabla_1[[#This Row],[Precio Unitario]]-Tabla_1[[#This Row],[Coste unitario]]</f>
        <v>55.140000000000015</v>
      </c>
      <c r="Q92" s="12">
        <f>Tabla_1[[#This Row],[Importe venta total]]/1000</f>
        <v>805.46982000000003</v>
      </c>
      <c r="R92" s="4">
        <v>514385.76</v>
      </c>
      <c r="S92" s="12">
        <f>Tabla_1[[#This Row],[Importe Coste total]]/1000</f>
        <v>514.38576</v>
      </c>
      <c r="T92" s="4">
        <f>Tabla_1[[#This Row],[Importe venta total]]-Tabla_1[[#This Row],[Importe Coste total]]</f>
        <v>291084.06000000006</v>
      </c>
      <c r="U92" s="13">
        <f>Tabla_1[[#This Row],[Importe Coste Total (M)]]/Tabla_1[[#This Row],[Importe Ventas Totales (M)]]</f>
        <v>0.63861580810066854</v>
      </c>
      <c r="V92" s="12">
        <f>Tabla_1[[#This Row],[Beneficio Total]]/1000</f>
        <v>291.08406000000008</v>
      </c>
      <c r="W92">
        <f>YEAR(Tabla_1[[#This Row],[Fecha pedido]])</f>
        <v>2022</v>
      </c>
    </row>
    <row r="93" spans="1:23" x14ac:dyDescent="0.3">
      <c r="A93" t="s">
        <v>199</v>
      </c>
      <c r="B93" t="s">
        <v>60</v>
      </c>
      <c r="C93" t="s">
        <v>61</v>
      </c>
      <c r="D93" t="s">
        <v>23</v>
      </c>
      <c r="E93" t="s">
        <v>15</v>
      </c>
      <c r="F93" t="s">
        <v>1118</v>
      </c>
      <c r="G93" s="14">
        <v>44436</v>
      </c>
      <c r="H93" s="20">
        <f>MONTH(Tabla_1[[#This Row],[Fecha pedido]])</f>
        <v>8</v>
      </c>
      <c r="I93">
        <v>871178328</v>
      </c>
      <c r="J93" s="1">
        <v>44436</v>
      </c>
      <c r="K93" s="5">
        <f>DATEDIF(Tabla_1[[#This Row],[Fecha pedido]],Tabla_1[[#This Row],[Fecha envío]],"D")</f>
        <v>0</v>
      </c>
      <c r="L93" s="3">
        <v>9882</v>
      </c>
      <c r="M93" s="4">
        <v>205.7</v>
      </c>
      <c r="N93" s="4">
        <v>117.11</v>
      </c>
      <c r="O93" s="12">
        <v>2032727.4</v>
      </c>
      <c r="P93" s="4">
        <f>Tabla_1[[#This Row],[Precio Unitario]]-Tabla_1[[#This Row],[Coste unitario]]</f>
        <v>88.589999999999989</v>
      </c>
      <c r="Q93" s="12">
        <f>Tabla_1[[#This Row],[Importe venta total]]/1000</f>
        <v>2032.7274</v>
      </c>
      <c r="R93" s="4">
        <v>1157281.02</v>
      </c>
      <c r="S93" s="12">
        <f>Tabla_1[[#This Row],[Importe Coste total]]/1000</f>
        <v>1157.2810200000001</v>
      </c>
      <c r="T93" s="4">
        <f>Tabla_1[[#This Row],[Importe venta total]]-Tabla_1[[#This Row],[Importe Coste total]]</f>
        <v>875446.37999999989</v>
      </c>
      <c r="U93" s="13">
        <f>Tabla_1[[#This Row],[Importe Coste Total (M)]]/Tabla_1[[#This Row],[Importe Ventas Totales (M)]]</f>
        <v>0.56932425862907154</v>
      </c>
      <c r="V93" s="12">
        <f>Tabla_1[[#This Row],[Beneficio Total]]/1000</f>
        <v>875.44637999999986</v>
      </c>
      <c r="W93">
        <f>YEAR(Tabla_1[[#This Row],[Fecha pedido]])</f>
        <v>2021</v>
      </c>
    </row>
    <row r="94" spans="1:23" x14ac:dyDescent="0.3">
      <c r="A94" t="s">
        <v>200</v>
      </c>
      <c r="B94" t="s">
        <v>12</v>
      </c>
      <c r="C94" t="s">
        <v>201</v>
      </c>
      <c r="D94" t="s">
        <v>50</v>
      </c>
      <c r="E94" t="s">
        <v>19</v>
      </c>
      <c r="F94" t="s">
        <v>1119</v>
      </c>
      <c r="G94" s="14">
        <v>44846</v>
      </c>
      <c r="H94" s="20">
        <f>MONTH(Tabla_1[[#This Row],[Fecha pedido]])</f>
        <v>10</v>
      </c>
      <c r="I94">
        <v>494945085</v>
      </c>
      <c r="J94" s="1">
        <v>44871</v>
      </c>
      <c r="K94" s="5">
        <f>DATEDIF(Tabla_1[[#This Row],[Fecha pedido]],Tabla_1[[#This Row],[Fecha envío]],"D")</f>
        <v>25</v>
      </c>
      <c r="L94" s="3">
        <v>4104</v>
      </c>
      <c r="M94" s="4">
        <v>154.06</v>
      </c>
      <c r="N94" s="4">
        <v>90.93</v>
      </c>
      <c r="O94" s="12">
        <v>632262.24</v>
      </c>
      <c r="P94" s="4">
        <f>Tabla_1[[#This Row],[Precio Unitario]]-Tabla_1[[#This Row],[Coste unitario]]</f>
        <v>63.129999999999995</v>
      </c>
      <c r="Q94" s="12">
        <f>Tabla_1[[#This Row],[Importe venta total]]/1000</f>
        <v>632.26224000000002</v>
      </c>
      <c r="R94" s="4">
        <v>373176.72000000003</v>
      </c>
      <c r="S94" s="12">
        <f>Tabla_1[[#This Row],[Importe Coste total]]/1000</f>
        <v>373.17672000000005</v>
      </c>
      <c r="T94" s="4">
        <f>Tabla_1[[#This Row],[Importe venta total]]-Tabla_1[[#This Row],[Importe Coste total]]</f>
        <v>259085.51999999996</v>
      </c>
      <c r="U94" s="13">
        <f>Tabla_1[[#This Row],[Importe Coste Total (M)]]/Tabla_1[[#This Row],[Importe Ventas Totales (M)]]</f>
        <v>0.59022458782292619</v>
      </c>
      <c r="V94" s="12">
        <f>Tabla_1[[#This Row],[Beneficio Total]]/1000</f>
        <v>259.08551999999997</v>
      </c>
      <c r="W94">
        <f>YEAR(Tabla_1[[#This Row],[Fecha pedido]])</f>
        <v>2022</v>
      </c>
    </row>
    <row r="95" spans="1:23" x14ac:dyDescent="0.3">
      <c r="A95" t="s">
        <v>202</v>
      </c>
      <c r="B95" t="s">
        <v>60</v>
      </c>
      <c r="C95" t="s">
        <v>95</v>
      </c>
      <c r="D95" t="s">
        <v>14</v>
      </c>
      <c r="E95" t="s">
        <v>15</v>
      </c>
      <c r="F95" t="s">
        <v>1117</v>
      </c>
      <c r="G95" s="14">
        <v>44345</v>
      </c>
      <c r="H95" s="20">
        <f>MONTH(Tabla_1[[#This Row],[Fecha pedido]])</f>
        <v>5</v>
      </c>
      <c r="I95">
        <v>914959704</v>
      </c>
      <c r="J95" s="1">
        <v>44371</v>
      </c>
      <c r="K95" s="5">
        <f>DATEDIF(Tabla_1[[#This Row],[Fecha pedido]],Tabla_1[[#This Row],[Fecha envío]],"D")</f>
        <v>26</v>
      </c>
      <c r="L95" s="3">
        <v>5764</v>
      </c>
      <c r="M95" s="4">
        <v>152.58000000000001</v>
      </c>
      <c r="N95" s="4">
        <v>97.44</v>
      </c>
      <c r="O95" s="12">
        <v>879471.12000000011</v>
      </c>
      <c r="P95" s="4">
        <f>Tabla_1[[#This Row],[Precio Unitario]]-Tabla_1[[#This Row],[Coste unitario]]</f>
        <v>55.140000000000015</v>
      </c>
      <c r="Q95" s="12">
        <f>Tabla_1[[#This Row],[Importe venta total]]/1000</f>
        <v>879.47112000000016</v>
      </c>
      <c r="R95" s="4">
        <v>561644.16</v>
      </c>
      <c r="S95" s="12">
        <f>Tabla_1[[#This Row],[Importe Coste total]]/1000</f>
        <v>561.64416000000006</v>
      </c>
      <c r="T95" s="4">
        <f>Tabla_1[[#This Row],[Importe venta total]]-Tabla_1[[#This Row],[Importe Coste total]]</f>
        <v>317826.96000000008</v>
      </c>
      <c r="U95" s="13">
        <f>Tabla_1[[#This Row],[Importe Coste Total (M)]]/Tabla_1[[#This Row],[Importe Ventas Totales (M)]]</f>
        <v>0.63861580810066843</v>
      </c>
      <c r="V95" s="12">
        <f>Tabla_1[[#This Row],[Beneficio Total]]/1000</f>
        <v>317.8269600000001</v>
      </c>
      <c r="W95">
        <f>YEAR(Tabla_1[[#This Row],[Fecha pedido]])</f>
        <v>2021</v>
      </c>
    </row>
    <row r="96" spans="1:23" x14ac:dyDescent="0.3">
      <c r="A96" t="s">
        <v>203</v>
      </c>
      <c r="B96" t="s">
        <v>12</v>
      </c>
      <c r="C96" t="s">
        <v>204</v>
      </c>
      <c r="D96" t="s">
        <v>80</v>
      </c>
      <c r="E96" t="s">
        <v>19</v>
      </c>
      <c r="F96" t="s">
        <v>1119</v>
      </c>
      <c r="G96" s="14">
        <v>44537</v>
      </c>
      <c r="H96" s="20">
        <f>MONTH(Tabla_1[[#This Row],[Fecha pedido]])</f>
        <v>12</v>
      </c>
      <c r="I96">
        <v>229708516</v>
      </c>
      <c r="J96" s="1">
        <v>44584</v>
      </c>
      <c r="K96" s="5">
        <f>DATEDIF(Tabla_1[[#This Row],[Fecha pedido]],Tabla_1[[#This Row],[Fecha envío]],"D")</f>
        <v>47</v>
      </c>
      <c r="L96" s="3">
        <v>4709</v>
      </c>
      <c r="M96" s="4">
        <v>668.27</v>
      </c>
      <c r="N96" s="4">
        <v>502.54</v>
      </c>
      <c r="O96" s="12">
        <v>3146883.4299999997</v>
      </c>
      <c r="P96" s="4">
        <f>Tabla_1[[#This Row],[Precio Unitario]]-Tabla_1[[#This Row],[Coste unitario]]</f>
        <v>165.72999999999996</v>
      </c>
      <c r="Q96" s="12">
        <f>Tabla_1[[#This Row],[Importe venta total]]/1000</f>
        <v>3146.8834299999999</v>
      </c>
      <c r="R96" s="4">
        <v>2366460.86</v>
      </c>
      <c r="S96" s="12">
        <f>Tabla_1[[#This Row],[Importe Coste total]]/1000</f>
        <v>2366.4608599999997</v>
      </c>
      <c r="T96" s="4">
        <f>Tabla_1[[#This Row],[Importe venta total]]-Tabla_1[[#This Row],[Importe Coste total]]</f>
        <v>780422.56999999983</v>
      </c>
      <c r="U96" s="13">
        <f>Tabla_1[[#This Row],[Importe Coste Total (M)]]/Tabla_1[[#This Row],[Importe Ventas Totales (M)]]</f>
        <v>0.75200143654510898</v>
      </c>
      <c r="V96" s="12">
        <f>Tabla_1[[#This Row],[Beneficio Total]]/1000</f>
        <v>780.42256999999984</v>
      </c>
      <c r="W96">
        <f>YEAR(Tabla_1[[#This Row],[Fecha pedido]])</f>
        <v>2021</v>
      </c>
    </row>
    <row r="97" spans="1:23" x14ac:dyDescent="0.3">
      <c r="A97" t="s">
        <v>205</v>
      </c>
      <c r="B97" t="s">
        <v>24</v>
      </c>
      <c r="C97" t="s">
        <v>206</v>
      </c>
      <c r="D97" t="s">
        <v>33</v>
      </c>
      <c r="E97" t="s">
        <v>15</v>
      </c>
      <c r="F97" t="s">
        <v>1118</v>
      </c>
      <c r="G97" s="14">
        <v>44565</v>
      </c>
      <c r="H97" s="20">
        <f>MONTH(Tabla_1[[#This Row],[Fecha pedido]])</f>
        <v>1</v>
      </c>
      <c r="I97">
        <v>207990348</v>
      </c>
      <c r="J97" s="1">
        <v>44581</v>
      </c>
      <c r="K97" s="5">
        <f>DATEDIF(Tabla_1[[#This Row],[Fecha pedido]],Tabla_1[[#This Row],[Fecha envío]],"D")</f>
        <v>16</v>
      </c>
      <c r="L97" s="3">
        <v>7821</v>
      </c>
      <c r="M97" s="4">
        <v>47.45</v>
      </c>
      <c r="N97" s="4">
        <v>31.79</v>
      </c>
      <c r="O97" s="12">
        <v>371106.45</v>
      </c>
      <c r="P97" s="4">
        <f>Tabla_1[[#This Row],[Precio Unitario]]-Tabla_1[[#This Row],[Coste unitario]]</f>
        <v>15.660000000000004</v>
      </c>
      <c r="Q97" s="12">
        <f>Tabla_1[[#This Row],[Importe venta total]]/1000</f>
        <v>371.10645</v>
      </c>
      <c r="R97" s="4">
        <v>248629.59</v>
      </c>
      <c r="S97" s="12">
        <f>Tabla_1[[#This Row],[Importe Coste total]]/1000</f>
        <v>248.62959000000001</v>
      </c>
      <c r="T97" s="4">
        <f>Tabla_1[[#This Row],[Importe venta total]]-Tabla_1[[#This Row],[Importe Coste total]]</f>
        <v>122476.86000000002</v>
      </c>
      <c r="U97" s="13">
        <f>Tabla_1[[#This Row],[Importe Coste Total (M)]]/Tabla_1[[#This Row],[Importe Ventas Totales (M)]]</f>
        <v>0.66996838777660694</v>
      </c>
      <c r="V97" s="12">
        <f>Tabla_1[[#This Row],[Beneficio Total]]/1000</f>
        <v>122.47686000000002</v>
      </c>
      <c r="W97">
        <f>YEAR(Tabla_1[[#This Row],[Fecha pedido]])</f>
        <v>2022</v>
      </c>
    </row>
    <row r="98" spans="1:23" x14ac:dyDescent="0.3">
      <c r="A98" t="s">
        <v>207</v>
      </c>
      <c r="B98" t="s">
        <v>24</v>
      </c>
      <c r="C98" t="s">
        <v>120</v>
      </c>
      <c r="D98" t="s">
        <v>50</v>
      </c>
      <c r="E98" t="s">
        <v>15</v>
      </c>
      <c r="F98" t="s">
        <v>1117</v>
      </c>
      <c r="G98" s="14">
        <v>44762</v>
      </c>
      <c r="H98" s="20">
        <f>MONTH(Tabla_1[[#This Row],[Fecha pedido]])</f>
        <v>7</v>
      </c>
      <c r="I98">
        <v>438916528</v>
      </c>
      <c r="J98" s="1">
        <v>44791</v>
      </c>
      <c r="K98" s="5">
        <f>DATEDIF(Tabla_1[[#This Row],[Fecha pedido]],Tabla_1[[#This Row],[Fecha envío]],"D")</f>
        <v>29</v>
      </c>
      <c r="L98" s="3">
        <v>4009</v>
      </c>
      <c r="M98" s="4">
        <v>154.06</v>
      </c>
      <c r="N98" s="4">
        <v>90.93</v>
      </c>
      <c r="O98" s="12">
        <v>617626.54</v>
      </c>
      <c r="P98" s="4">
        <f>Tabla_1[[#This Row],[Precio Unitario]]-Tabla_1[[#This Row],[Coste unitario]]</f>
        <v>63.129999999999995</v>
      </c>
      <c r="Q98" s="12">
        <f>Tabla_1[[#This Row],[Importe venta total]]/1000</f>
        <v>617.62654000000009</v>
      </c>
      <c r="R98" s="4">
        <v>364538.37000000005</v>
      </c>
      <c r="S98" s="12">
        <f>Tabla_1[[#This Row],[Importe Coste total]]/1000</f>
        <v>364.53837000000004</v>
      </c>
      <c r="T98" s="4">
        <f>Tabla_1[[#This Row],[Importe venta total]]-Tabla_1[[#This Row],[Importe Coste total]]</f>
        <v>253088.16999999998</v>
      </c>
      <c r="U98" s="13">
        <f>Tabla_1[[#This Row],[Importe Coste Total (M)]]/Tabla_1[[#This Row],[Importe Ventas Totales (M)]]</f>
        <v>0.59022458782292608</v>
      </c>
      <c r="V98" s="12">
        <f>Tabla_1[[#This Row],[Beneficio Total]]/1000</f>
        <v>253.08816999999999</v>
      </c>
      <c r="W98">
        <f>YEAR(Tabla_1[[#This Row],[Fecha pedido]])</f>
        <v>2022</v>
      </c>
    </row>
    <row r="99" spans="1:23" x14ac:dyDescent="0.3">
      <c r="A99" t="s">
        <v>208</v>
      </c>
      <c r="B99" t="s">
        <v>12</v>
      </c>
      <c r="C99" t="s">
        <v>209</v>
      </c>
      <c r="D99" t="s">
        <v>30</v>
      </c>
      <c r="E99" t="s">
        <v>19</v>
      </c>
      <c r="F99" t="s">
        <v>1118</v>
      </c>
      <c r="G99" s="14">
        <v>44042</v>
      </c>
      <c r="H99" s="20">
        <f>MONTH(Tabla_1[[#This Row],[Fecha pedido]])</f>
        <v>7</v>
      </c>
      <c r="I99">
        <v>581910884</v>
      </c>
      <c r="J99" s="1">
        <v>44059</v>
      </c>
      <c r="K99" s="5">
        <f>DATEDIF(Tabla_1[[#This Row],[Fecha pedido]],Tabla_1[[#This Row],[Fecha envío]],"D")</f>
        <v>17</v>
      </c>
      <c r="L99" s="3">
        <v>9217</v>
      </c>
      <c r="M99" s="4">
        <v>255.28</v>
      </c>
      <c r="N99" s="4">
        <v>159.41999999999999</v>
      </c>
      <c r="O99" s="12">
        <v>2352915.7600000002</v>
      </c>
      <c r="P99" s="4">
        <f>Tabla_1[[#This Row],[Precio Unitario]]-Tabla_1[[#This Row],[Coste unitario]]</f>
        <v>95.860000000000014</v>
      </c>
      <c r="Q99" s="12">
        <f>Tabla_1[[#This Row],[Importe venta total]]/1000</f>
        <v>2352.9157600000003</v>
      </c>
      <c r="R99" s="4">
        <v>1469374.14</v>
      </c>
      <c r="S99" s="12">
        <f>Tabla_1[[#This Row],[Importe Coste total]]/1000</f>
        <v>1469.3741399999999</v>
      </c>
      <c r="T99" s="4">
        <f>Tabla_1[[#This Row],[Importe venta total]]-Tabla_1[[#This Row],[Importe Coste total]]</f>
        <v>883541.62000000034</v>
      </c>
      <c r="U99" s="13">
        <f>Tabla_1[[#This Row],[Importe Coste Total (M)]]/Tabla_1[[#This Row],[Importe Ventas Totales (M)]]</f>
        <v>0.62449075524913811</v>
      </c>
      <c r="V99" s="12">
        <f>Tabla_1[[#This Row],[Beneficio Total]]/1000</f>
        <v>883.54162000000031</v>
      </c>
      <c r="W99">
        <f>YEAR(Tabla_1[[#This Row],[Fecha pedido]])</f>
        <v>2020</v>
      </c>
    </row>
    <row r="100" spans="1:23" x14ac:dyDescent="0.3">
      <c r="A100" t="s">
        <v>210</v>
      </c>
      <c r="B100" t="s">
        <v>24</v>
      </c>
      <c r="C100" t="s">
        <v>211</v>
      </c>
      <c r="D100" t="s">
        <v>18</v>
      </c>
      <c r="E100" t="s">
        <v>15</v>
      </c>
      <c r="F100" t="s">
        <v>1118</v>
      </c>
      <c r="G100" s="14">
        <v>44596</v>
      </c>
      <c r="H100" s="20">
        <f>MONTH(Tabla_1[[#This Row],[Fecha pedido]])</f>
        <v>2</v>
      </c>
      <c r="I100">
        <v>816709744</v>
      </c>
      <c r="J100" s="1">
        <v>44621</v>
      </c>
      <c r="K100" s="5">
        <f>DATEDIF(Tabla_1[[#This Row],[Fecha pedido]],Tabla_1[[#This Row],[Fecha envío]],"D")</f>
        <v>25</v>
      </c>
      <c r="L100" s="3">
        <v>1417</v>
      </c>
      <c r="M100" s="4">
        <v>421.89</v>
      </c>
      <c r="N100" s="4">
        <v>364.69</v>
      </c>
      <c r="O100" s="12">
        <v>597818.13</v>
      </c>
      <c r="P100" s="4">
        <f>Tabla_1[[#This Row],[Precio Unitario]]-Tabla_1[[#This Row],[Coste unitario]]</f>
        <v>57.199999999999989</v>
      </c>
      <c r="Q100" s="12">
        <f>Tabla_1[[#This Row],[Importe venta total]]/1000</f>
        <v>597.81813</v>
      </c>
      <c r="R100" s="4">
        <v>516765.73</v>
      </c>
      <c r="S100" s="12">
        <f>Tabla_1[[#This Row],[Importe Coste total]]/1000</f>
        <v>516.76572999999996</v>
      </c>
      <c r="T100" s="4">
        <f>Tabla_1[[#This Row],[Importe venta total]]-Tabla_1[[#This Row],[Importe Coste total]]</f>
        <v>81052.400000000023</v>
      </c>
      <c r="U100" s="13">
        <f>Tabla_1[[#This Row],[Importe Coste Total (M)]]/Tabla_1[[#This Row],[Importe Ventas Totales (M)]]</f>
        <v>0.86441963544999878</v>
      </c>
      <c r="V100" s="12">
        <f>Tabla_1[[#This Row],[Beneficio Total]]/1000</f>
        <v>81.05240000000002</v>
      </c>
      <c r="W100">
        <f>YEAR(Tabla_1[[#This Row],[Fecha pedido]])</f>
        <v>2022</v>
      </c>
    </row>
    <row r="101" spans="1:23" x14ac:dyDescent="0.3">
      <c r="A101" t="s">
        <v>212</v>
      </c>
      <c r="B101" t="s">
        <v>28</v>
      </c>
      <c r="C101" t="s">
        <v>123</v>
      </c>
      <c r="D101" t="s">
        <v>80</v>
      </c>
      <c r="E101" t="s">
        <v>19</v>
      </c>
      <c r="F101" t="s">
        <v>1118</v>
      </c>
      <c r="G101" s="14">
        <v>44067</v>
      </c>
      <c r="H101" s="20">
        <f>MONTH(Tabla_1[[#This Row],[Fecha pedido]])</f>
        <v>8</v>
      </c>
      <c r="I101">
        <v>493361937</v>
      </c>
      <c r="J101" s="1">
        <v>44103</v>
      </c>
      <c r="K101" s="5">
        <f>DATEDIF(Tabla_1[[#This Row],[Fecha pedido]],Tabla_1[[#This Row],[Fecha envío]],"D")</f>
        <v>36</v>
      </c>
      <c r="L101" s="3">
        <v>5616</v>
      </c>
      <c r="M101" s="4">
        <v>668.27</v>
      </c>
      <c r="N101" s="4">
        <v>502.54</v>
      </c>
      <c r="O101" s="12">
        <v>3753004.32</v>
      </c>
      <c r="P101" s="4">
        <f>Tabla_1[[#This Row],[Precio Unitario]]-Tabla_1[[#This Row],[Coste unitario]]</f>
        <v>165.72999999999996</v>
      </c>
      <c r="Q101" s="12">
        <f>Tabla_1[[#This Row],[Importe venta total]]/1000</f>
        <v>3753.00432</v>
      </c>
      <c r="R101" s="4">
        <v>2822264.64</v>
      </c>
      <c r="S101" s="12">
        <f>Tabla_1[[#This Row],[Importe Coste total]]/1000</f>
        <v>2822.2646400000003</v>
      </c>
      <c r="T101" s="4">
        <f>Tabla_1[[#This Row],[Importe venta total]]-Tabla_1[[#This Row],[Importe Coste total]]</f>
        <v>930739.6799999997</v>
      </c>
      <c r="U101" s="13">
        <f>Tabla_1[[#This Row],[Importe Coste Total (M)]]/Tabla_1[[#This Row],[Importe Ventas Totales (M)]]</f>
        <v>0.75200143654510909</v>
      </c>
      <c r="V101" s="12">
        <f>Tabla_1[[#This Row],[Beneficio Total]]/1000</f>
        <v>930.73967999999968</v>
      </c>
      <c r="W101">
        <f>YEAR(Tabla_1[[#This Row],[Fecha pedido]])</f>
        <v>2020</v>
      </c>
    </row>
    <row r="102" spans="1:23" x14ac:dyDescent="0.3">
      <c r="A102" t="s">
        <v>213</v>
      </c>
      <c r="B102" t="s">
        <v>28</v>
      </c>
      <c r="C102" t="s">
        <v>214</v>
      </c>
      <c r="D102" t="s">
        <v>30</v>
      </c>
      <c r="E102" t="s">
        <v>15</v>
      </c>
      <c r="F102" t="s">
        <v>1118</v>
      </c>
      <c r="G102" s="14">
        <v>44418</v>
      </c>
      <c r="H102" s="20">
        <f>MONTH(Tabla_1[[#This Row],[Fecha pedido]])</f>
        <v>8</v>
      </c>
      <c r="I102">
        <v>382228791</v>
      </c>
      <c r="J102" s="1">
        <v>44465</v>
      </c>
      <c r="K102" s="5">
        <f>DATEDIF(Tabla_1[[#This Row],[Fecha pedido]],Tabla_1[[#This Row],[Fecha envío]],"D")</f>
        <v>47</v>
      </c>
      <c r="L102" s="3">
        <v>8848</v>
      </c>
      <c r="M102" s="4">
        <v>255.28</v>
      </c>
      <c r="N102" s="4">
        <v>159.41999999999999</v>
      </c>
      <c r="O102" s="12">
        <v>2258717.44</v>
      </c>
      <c r="P102" s="4">
        <f>Tabla_1[[#This Row],[Precio Unitario]]-Tabla_1[[#This Row],[Coste unitario]]</f>
        <v>95.860000000000014</v>
      </c>
      <c r="Q102" s="12">
        <f>Tabla_1[[#This Row],[Importe venta total]]/1000</f>
        <v>2258.7174399999999</v>
      </c>
      <c r="R102" s="4">
        <v>1410548.16</v>
      </c>
      <c r="S102" s="12">
        <f>Tabla_1[[#This Row],[Importe Coste total]]/1000</f>
        <v>1410.5481599999998</v>
      </c>
      <c r="T102" s="4">
        <f>Tabla_1[[#This Row],[Importe venta total]]-Tabla_1[[#This Row],[Importe Coste total]]</f>
        <v>848169.28</v>
      </c>
      <c r="U102" s="13">
        <f>Tabla_1[[#This Row],[Importe Coste Total (M)]]/Tabla_1[[#This Row],[Importe Ventas Totales (M)]]</f>
        <v>0.62449075524913811</v>
      </c>
      <c r="V102" s="12">
        <f>Tabla_1[[#This Row],[Beneficio Total]]/1000</f>
        <v>848.16928000000007</v>
      </c>
      <c r="W102">
        <f>YEAR(Tabla_1[[#This Row],[Fecha pedido]])</f>
        <v>2021</v>
      </c>
    </row>
    <row r="103" spans="1:23" x14ac:dyDescent="0.3">
      <c r="A103" t="s">
        <v>215</v>
      </c>
      <c r="B103" t="s">
        <v>12</v>
      </c>
      <c r="C103" t="s">
        <v>216</v>
      </c>
      <c r="D103" t="s">
        <v>38</v>
      </c>
      <c r="E103" t="s">
        <v>15</v>
      </c>
      <c r="F103" t="s">
        <v>1119</v>
      </c>
      <c r="G103" s="14">
        <v>44106</v>
      </c>
      <c r="H103" s="20">
        <f>MONTH(Tabla_1[[#This Row],[Fecha pedido]])</f>
        <v>10</v>
      </c>
      <c r="I103">
        <v>423984134</v>
      </c>
      <c r="J103" s="1">
        <v>44149</v>
      </c>
      <c r="K103" s="5">
        <f>DATEDIF(Tabla_1[[#This Row],[Fecha pedido]],Tabla_1[[#This Row],[Fecha envío]],"D")</f>
        <v>43</v>
      </c>
      <c r="L103" s="3">
        <v>5182</v>
      </c>
      <c r="M103" s="4">
        <v>437.2</v>
      </c>
      <c r="N103" s="4">
        <v>263.33</v>
      </c>
      <c r="O103" s="12">
        <v>2265570.4</v>
      </c>
      <c r="P103" s="4">
        <f>Tabla_1[[#This Row],[Precio Unitario]]-Tabla_1[[#This Row],[Coste unitario]]</f>
        <v>173.87</v>
      </c>
      <c r="Q103" s="12">
        <f>Tabla_1[[#This Row],[Importe venta total]]/1000</f>
        <v>2265.5704000000001</v>
      </c>
      <c r="R103" s="4">
        <v>1364576.0599999998</v>
      </c>
      <c r="S103" s="12">
        <f>Tabla_1[[#This Row],[Importe Coste total]]/1000</f>
        <v>1364.5760599999999</v>
      </c>
      <c r="T103" s="4">
        <f>Tabla_1[[#This Row],[Importe venta total]]-Tabla_1[[#This Row],[Importe Coste total]]</f>
        <v>900994.34000000008</v>
      </c>
      <c r="U103" s="13">
        <f>Tabla_1[[#This Row],[Importe Coste Total (M)]]/Tabla_1[[#This Row],[Importe Ventas Totales (M)]]</f>
        <v>0.60231015553522405</v>
      </c>
      <c r="V103" s="12">
        <f>Tabla_1[[#This Row],[Beneficio Total]]/1000</f>
        <v>900.99434000000008</v>
      </c>
      <c r="W103">
        <f>YEAR(Tabla_1[[#This Row],[Fecha pedido]])</f>
        <v>2020</v>
      </c>
    </row>
    <row r="104" spans="1:23" x14ac:dyDescent="0.3">
      <c r="A104" t="s">
        <v>217</v>
      </c>
      <c r="B104" t="s">
        <v>24</v>
      </c>
      <c r="C104" t="s">
        <v>72</v>
      </c>
      <c r="D104" t="s">
        <v>18</v>
      </c>
      <c r="E104" t="s">
        <v>15</v>
      </c>
      <c r="F104" t="s">
        <v>1117</v>
      </c>
      <c r="G104" s="14">
        <v>44868</v>
      </c>
      <c r="H104" s="20">
        <f>MONTH(Tabla_1[[#This Row],[Fecha pedido]])</f>
        <v>11</v>
      </c>
      <c r="I104">
        <v>179614293</v>
      </c>
      <c r="J104" s="1">
        <v>44888</v>
      </c>
      <c r="K104" s="5">
        <f>DATEDIF(Tabla_1[[#This Row],[Fecha pedido]],Tabla_1[[#This Row],[Fecha envío]],"D")</f>
        <v>20</v>
      </c>
      <c r="L104" s="3">
        <v>716</v>
      </c>
      <c r="M104" s="4">
        <v>421.89</v>
      </c>
      <c r="N104" s="4">
        <v>364.69</v>
      </c>
      <c r="O104" s="12">
        <v>302073.24</v>
      </c>
      <c r="P104" s="4">
        <f>Tabla_1[[#This Row],[Precio Unitario]]-Tabla_1[[#This Row],[Coste unitario]]</f>
        <v>57.199999999999989</v>
      </c>
      <c r="Q104" s="12">
        <f>Tabla_1[[#This Row],[Importe venta total]]/1000</f>
        <v>302.07324</v>
      </c>
      <c r="R104" s="4">
        <v>261118.04</v>
      </c>
      <c r="S104" s="12">
        <f>Tabla_1[[#This Row],[Importe Coste total]]/1000</f>
        <v>261.11804000000001</v>
      </c>
      <c r="T104" s="4">
        <f>Tabla_1[[#This Row],[Importe venta total]]-Tabla_1[[#This Row],[Importe Coste total]]</f>
        <v>40955.199999999983</v>
      </c>
      <c r="U104" s="13">
        <f>Tabla_1[[#This Row],[Importe Coste Total (M)]]/Tabla_1[[#This Row],[Importe Ventas Totales (M)]]</f>
        <v>0.86441963544999889</v>
      </c>
      <c r="V104" s="12">
        <f>Tabla_1[[#This Row],[Beneficio Total]]/1000</f>
        <v>40.955199999999984</v>
      </c>
      <c r="W104">
        <f>YEAR(Tabla_1[[#This Row],[Fecha pedido]])</f>
        <v>2022</v>
      </c>
    </row>
    <row r="105" spans="1:23" x14ac:dyDescent="0.3">
      <c r="A105" t="s">
        <v>218</v>
      </c>
      <c r="B105" t="s">
        <v>24</v>
      </c>
      <c r="C105" t="s">
        <v>219</v>
      </c>
      <c r="D105" t="s">
        <v>40</v>
      </c>
      <c r="E105" t="s">
        <v>15</v>
      </c>
      <c r="F105" t="s">
        <v>1120</v>
      </c>
      <c r="G105" s="14">
        <v>43887</v>
      </c>
      <c r="H105" s="20">
        <f>MONTH(Tabla_1[[#This Row],[Fecha pedido]])</f>
        <v>2</v>
      </c>
      <c r="I105">
        <v>180418097</v>
      </c>
      <c r="J105" s="1">
        <v>43905</v>
      </c>
      <c r="K105" s="5">
        <f>DATEDIF(Tabla_1[[#This Row],[Fecha pedido]],Tabla_1[[#This Row],[Fecha envío]],"D")</f>
        <v>18</v>
      </c>
      <c r="L105" s="3">
        <v>8579</v>
      </c>
      <c r="M105" s="4">
        <v>81.73</v>
      </c>
      <c r="N105" s="4">
        <v>56.67</v>
      </c>
      <c r="O105" s="12">
        <v>701161.67</v>
      </c>
      <c r="P105" s="4">
        <f>Tabla_1[[#This Row],[Precio Unitario]]-Tabla_1[[#This Row],[Coste unitario]]</f>
        <v>25.060000000000002</v>
      </c>
      <c r="Q105" s="12">
        <f>Tabla_1[[#This Row],[Importe venta total]]/1000</f>
        <v>701.16167000000007</v>
      </c>
      <c r="R105" s="4">
        <v>486171.93</v>
      </c>
      <c r="S105" s="12">
        <f>Tabla_1[[#This Row],[Importe Coste total]]/1000</f>
        <v>486.17192999999997</v>
      </c>
      <c r="T105" s="4">
        <f>Tabla_1[[#This Row],[Importe venta total]]-Tabla_1[[#This Row],[Importe Coste total]]</f>
        <v>214989.74000000005</v>
      </c>
      <c r="U105" s="13">
        <f>Tabla_1[[#This Row],[Importe Coste Total (M)]]/Tabla_1[[#This Row],[Importe Ventas Totales (M)]]</f>
        <v>0.69338064358252771</v>
      </c>
      <c r="V105" s="12">
        <f>Tabla_1[[#This Row],[Beneficio Total]]/1000</f>
        <v>214.98974000000004</v>
      </c>
      <c r="W105">
        <f>YEAR(Tabla_1[[#This Row],[Fecha pedido]])</f>
        <v>2020</v>
      </c>
    </row>
    <row r="106" spans="1:23" x14ac:dyDescent="0.3">
      <c r="A106" t="s">
        <v>220</v>
      </c>
      <c r="B106" t="s">
        <v>60</v>
      </c>
      <c r="C106" t="s">
        <v>155</v>
      </c>
      <c r="D106" t="s">
        <v>18</v>
      </c>
      <c r="E106" t="s">
        <v>15</v>
      </c>
      <c r="F106" t="s">
        <v>1118</v>
      </c>
      <c r="G106" s="14">
        <v>44759</v>
      </c>
      <c r="H106" s="20">
        <f>MONTH(Tabla_1[[#This Row],[Fecha pedido]])</f>
        <v>7</v>
      </c>
      <c r="I106">
        <v>578006875</v>
      </c>
      <c r="J106" s="1">
        <v>44794</v>
      </c>
      <c r="K106" s="5">
        <f>DATEDIF(Tabla_1[[#This Row],[Fecha pedido]],Tabla_1[[#This Row],[Fecha envío]],"D")</f>
        <v>35</v>
      </c>
      <c r="L106" s="3">
        <v>3934</v>
      </c>
      <c r="M106" s="4">
        <v>421.89</v>
      </c>
      <c r="N106" s="4">
        <v>364.69</v>
      </c>
      <c r="O106" s="12">
        <v>1659715.26</v>
      </c>
      <c r="P106" s="4">
        <f>Tabla_1[[#This Row],[Precio Unitario]]-Tabla_1[[#This Row],[Coste unitario]]</f>
        <v>57.199999999999989</v>
      </c>
      <c r="Q106" s="12">
        <f>Tabla_1[[#This Row],[Importe venta total]]/1000</f>
        <v>1659.7152599999999</v>
      </c>
      <c r="R106" s="4">
        <v>1434690.46</v>
      </c>
      <c r="S106" s="12">
        <f>Tabla_1[[#This Row],[Importe Coste total]]/1000</f>
        <v>1434.69046</v>
      </c>
      <c r="T106" s="4">
        <f>Tabla_1[[#This Row],[Importe venta total]]-Tabla_1[[#This Row],[Importe Coste total]]</f>
        <v>225024.80000000005</v>
      </c>
      <c r="U106" s="13">
        <f>Tabla_1[[#This Row],[Importe Coste Total (M)]]/Tabla_1[[#This Row],[Importe Ventas Totales (M)]]</f>
        <v>0.86441963544999889</v>
      </c>
      <c r="V106" s="12">
        <f>Tabla_1[[#This Row],[Beneficio Total]]/1000</f>
        <v>225.02480000000006</v>
      </c>
      <c r="W106">
        <f>YEAR(Tabla_1[[#This Row],[Fecha pedido]])</f>
        <v>2022</v>
      </c>
    </row>
    <row r="107" spans="1:23" x14ac:dyDescent="0.3">
      <c r="A107" t="s">
        <v>221</v>
      </c>
      <c r="B107" t="s">
        <v>12</v>
      </c>
      <c r="C107" t="s">
        <v>128</v>
      </c>
      <c r="D107" t="s">
        <v>80</v>
      </c>
      <c r="E107" t="s">
        <v>19</v>
      </c>
      <c r="F107" t="s">
        <v>1118</v>
      </c>
      <c r="G107" s="14">
        <v>44440</v>
      </c>
      <c r="H107" s="20">
        <f>MONTH(Tabla_1[[#This Row],[Fecha pedido]])</f>
        <v>9</v>
      </c>
      <c r="I107">
        <v>694304454</v>
      </c>
      <c r="J107" s="1">
        <v>44448</v>
      </c>
      <c r="K107" s="5">
        <f>DATEDIF(Tabla_1[[#This Row],[Fecha pedido]],Tabla_1[[#This Row],[Fecha envío]],"D")</f>
        <v>8</v>
      </c>
      <c r="L107" s="3">
        <v>8972</v>
      </c>
      <c r="M107" s="4">
        <v>668.27</v>
      </c>
      <c r="N107" s="4">
        <v>502.54</v>
      </c>
      <c r="O107" s="12">
        <v>5995718.4399999995</v>
      </c>
      <c r="P107" s="4">
        <f>Tabla_1[[#This Row],[Precio Unitario]]-Tabla_1[[#This Row],[Coste unitario]]</f>
        <v>165.72999999999996</v>
      </c>
      <c r="Q107" s="12">
        <f>Tabla_1[[#This Row],[Importe venta total]]/1000</f>
        <v>5995.7184399999996</v>
      </c>
      <c r="R107" s="4">
        <v>4508788.88</v>
      </c>
      <c r="S107" s="12">
        <f>Tabla_1[[#This Row],[Importe Coste total]]/1000</f>
        <v>4508.7888800000001</v>
      </c>
      <c r="T107" s="4">
        <f>Tabla_1[[#This Row],[Importe venta total]]-Tabla_1[[#This Row],[Importe Coste total]]</f>
        <v>1486929.5599999996</v>
      </c>
      <c r="U107" s="13">
        <f>Tabla_1[[#This Row],[Importe Coste Total (M)]]/Tabla_1[[#This Row],[Importe Ventas Totales (M)]]</f>
        <v>0.75200143654510909</v>
      </c>
      <c r="V107" s="12">
        <f>Tabla_1[[#This Row],[Beneficio Total]]/1000</f>
        <v>1486.9295599999996</v>
      </c>
      <c r="W107">
        <f>YEAR(Tabla_1[[#This Row],[Fecha pedido]])</f>
        <v>2021</v>
      </c>
    </row>
    <row r="108" spans="1:23" x14ac:dyDescent="0.3">
      <c r="A108" t="s">
        <v>222</v>
      </c>
      <c r="B108" t="s">
        <v>28</v>
      </c>
      <c r="C108" t="s">
        <v>182</v>
      </c>
      <c r="D108" t="s">
        <v>30</v>
      </c>
      <c r="E108" t="s">
        <v>19</v>
      </c>
      <c r="F108" t="s">
        <v>1118</v>
      </c>
      <c r="G108" s="14">
        <v>44210</v>
      </c>
      <c r="H108" s="20">
        <f>MONTH(Tabla_1[[#This Row],[Fecha pedido]])</f>
        <v>1</v>
      </c>
      <c r="I108">
        <v>371547162</v>
      </c>
      <c r="J108" s="1">
        <v>44250</v>
      </c>
      <c r="K108" s="5">
        <f>DATEDIF(Tabla_1[[#This Row],[Fecha pedido]],Tabla_1[[#This Row],[Fecha envío]],"D")</f>
        <v>40</v>
      </c>
      <c r="L108" s="3">
        <v>7917</v>
      </c>
      <c r="M108" s="4">
        <v>255.28</v>
      </c>
      <c r="N108" s="4">
        <v>159.41999999999999</v>
      </c>
      <c r="O108" s="12">
        <v>2021051.76</v>
      </c>
      <c r="P108" s="4">
        <f>Tabla_1[[#This Row],[Precio Unitario]]-Tabla_1[[#This Row],[Coste unitario]]</f>
        <v>95.860000000000014</v>
      </c>
      <c r="Q108" s="12">
        <f>Tabla_1[[#This Row],[Importe venta total]]/1000</f>
        <v>2021.0517600000001</v>
      </c>
      <c r="R108" s="4">
        <v>1262128.1399999999</v>
      </c>
      <c r="S108" s="12">
        <f>Tabla_1[[#This Row],[Importe Coste total]]/1000</f>
        <v>1262.1281399999998</v>
      </c>
      <c r="T108" s="4">
        <f>Tabla_1[[#This Row],[Importe venta total]]-Tabla_1[[#This Row],[Importe Coste total]]</f>
        <v>758923.62000000011</v>
      </c>
      <c r="U108" s="13">
        <f>Tabla_1[[#This Row],[Importe Coste Total (M)]]/Tabla_1[[#This Row],[Importe Ventas Totales (M)]]</f>
        <v>0.62449075524913811</v>
      </c>
      <c r="V108" s="12">
        <f>Tabla_1[[#This Row],[Beneficio Total]]/1000</f>
        <v>758.92362000000014</v>
      </c>
      <c r="W108">
        <f>YEAR(Tabla_1[[#This Row],[Fecha pedido]])</f>
        <v>2021</v>
      </c>
    </row>
    <row r="109" spans="1:23" x14ac:dyDescent="0.3">
      <c r="A109" t="s">
        <v>223</v>
      </c>
      <c r="B109" t="s">
        <v>60</v>
      </c>
      <c r="C109" t="s">
        <v>224</v>
      </c>
      <c r="D109" t="s">
        <v>33</v>
      </c>
      <c r="E109" t="s">
        <v>19</v>
      </c>
      <c r="F109" t="s">
        <v>1120</v>
      </c>
      <c r="G109" s="14">
        <v>43927</v>
      </c>
      <c r="H109" s="20">
        <f>MONTH(Tabla_1[[#This Row],[Fecha pedido]])</f>
        <v>4</v>
      </c>
      <c r="I109">
        <v>422283828</v>
      </c>
      <c r="J109" s="1">
        <v>43947</v>
      </c>
      <c r="K109" s="5">
        <f>DATEDIF(Tabla_1[[#This Row],[Fecha pedido]],Tabla_1[[#This Row],[Fecha envío]],"D")</f>
        <v>20</v>
      </c>
      <c r="L109" s="3">
        <v>2024</v>
      </c>
      <c r="M109" s="4">
        <v>47.45</v>
      </c>
      <c r="N109" s="4">
        <v>31.79</v>
      </c>
      <c r="O109" s="12">
        <v>96038.8</v>
      </c>
      <c r="P109" s="4">
        <f>Tabla_1[[#This Row],[Precio Unitario]]-Tabla_1[[#This Row],[Coste unitario]]</f>
        <v>15.660000000000004</v>
      </c>
      <c r="Q109" s="12">
        <f>Tabla_1[[#This Row],[Importe venta total]]/1000</f>
        <v>96.038800000000009</v>
      </c>
      <c r="R109" s="4">
        <v>64342.96</v>
      </c>
      <c r="S109" s="12">
        <f>Tabla_1[[#This Row],[Importe Coste total]]/1000</f>
        <v>64.342960000000005</v>
      </c>
      <c r="T109" s="4">
        <f>Tabla_1[[#This Row],[Importe venta total]]-Tabla_1[[#This Row],[Importe Coste total]]</f>
        <v>31695.840000000004</v>
      </c>
      <c r="U109" s="13">
        <f>Tabla_1[[#This Row],[Importe Coste Total (M)]]/Tabla_1[[#This Row],[Importe Ventas Totales (M)]]</f>
        <v>0.66996838777660694</v>
      </c>
      <c r="V109" s="12">
        <f>Tabla_1[[#This Row],[Beneficio Total]]/1000</f>
        <v>31.695840000000004</v>
      </c>
      <c r="W109">
        <f>YEAR(Tabla_1[[#This Row],[Fecha pedido]])</f>
        <v>2020</v>
      </c>
    </row>
    <row r="110" spans="1:23" x14ac:dyDescent="0.3">
      <c r="A110" t="s">
        <v>225</v>
      </c>
      <c r="B110" t="s">
        <v>24</v>
      </c>
      <c r="C110" t="s">
        <v>226</v>
      </c>
      <c r="D110" t="s">
        <v>23</v>
      </c>
      <c r="E110" t="s">
        <v>15</v>
      </c>
      <c r="F110" t="s">
        <v>1117</v>
      </c>
      <c r="G110" s="14">
        <v>44643</v>
      </c>
      <c r="H110" s="20">
        <f>MONTH(Tabla_1[[#This Row],[Fecha pedido]])</f>
        <v>3</v>
      </c>
      <c r="I110">
        <v>379375779</v>
      </c>
      <c r="J110" s="1">
        <v>44643</v>
      </c>
      <c r="K110" s="5">
        <f>DATEDIF(Tabla_1[[#This Row],[Fecha pedido]],Tabla_1[[#This Row],[Fecha envío]],"D")</f>
        <v>0</v>
      </c>
      <c r="L110" s="3">
        <v>4578</v>
      </c>
      <c r="M110" s="4">
        <v>205.7</v>
      </c>
      <c r="N110" s="4">
        <v>117.11</v>
      </c>
      <c r="O110" s="12">
        <v>941694.6</v>
      </c>
      <c r="P110" s="4">
        <f>Tabla_1[[#This Row],[Precio Unitario]]-Tabla_1[[#This Row],[Coste unitario]]</f>
        <v>88.589999999999989</v>
      </c>
      <c r="Q110" s="12">
        <f>Tabla_1[[#This Row],[Importe venta total]]/1000</f>
        <v>941.69459999999992</v>
      </c>
      <c r="R110" s="4">
        <v>536129.57999999996</v>
      </c>
      <c r="S110" s="12">
        <f>Tabla_1[[#This Row],[Importe Coste total]]/1000</f>
        <v>536.12957999999992</v>
      </c>
      <c r="T110" s="4">
        <f>Tabla_1[[#This Row],[Importe venta total]]-Tabla_1[[#This Row],[Importe Coste total]]</f>
        <v>405565.02</v>
      </c>
      <c r="U110" s="13">
        <f>Tabla_1[[#This Row],[Importe Coste Total (M)]]/Tabla_1[[#This Row],[Importe Ventas Totales (M)]]</f>
        <v>0.56932425862907143</v>
      </c>
      <c r="V110" s="12">
        <f>Tabla_1[[#This Row],[Beneficio Total]]/1000</f>
        <v>405.56502</v>
      </c>
      <c r="W110">
        <f>YEAR(Tabla_1[[#This Row],[Fecha pedido]])</f>
        <v>2022</v>
      </c>
    </row>
    <row r="111" spans="1:23" x14ac:dyDescent="0.3">
      <c r="A111" t="s">
        <v>227</v>
      </c>
      <c r="B111" t="s">
        <v>24</v>
      </c>
      <c r="C111" t="s">
        <v>52</v>
      </c>
      <c r="D111" t="s">
        <v>40</v>
      </c>
      <c r="E111" t="s">
        <v>19</v>
      </c>
      <c r="F111" t="s">
        <v>1119</v>
      </c>
      <c r="G111" s="14">
        <v>43901</v>
      </c>
      <c r="H111" s="20">
        <f>MONTH(Tabla_1[[#This Row],[Fecha pedido]])</f>
        <v>3</v>
      </c>
      <c r="I111">
        <v>745996844</v>
      </c>
      <c r="J111" s="1">
        <v>43924</v>
      </c>
      <c r="K111" s="5">
        <f>DATEDIF(Tabla_1[[#This Row],[Fecha pedido]],Tabla_1[[#This Row],[Fecha envío]],"D")</f>
        <v>23</v>
      </c>
      <c r="L111" s="3">
        <v>5899</v>
      </c>
      <c r="M111" s="4">
        <v>81.73</v>
      </c>
      <c r="N111" s="4">
        <v>56.67</v>
      </c>
      <c r="O111" s="12">
        <v>482125.27</v>
      </c>
      <c r="P111" s="4">
        <f>Tabla_1[[#This Row],[Precio Unitario]]-Tabla_1[[#This Row],[Coste unitario]]</f>
        <v>25.060000000000002</v>
      </c>
      <c r="Q111" s="12">
        <f>Tabla_1[[#This Row],[Importe venta total]]/1000</f>
        <v>482.12527</v>
      </c>
      <c r="R111" s="4">
        <v>334296.33</v>
      </c>
      <c r="S111" s="12">
        <f>Tabla_1[[#This Row],[Importe Coste total]]/1000</f>
        <v>334.29633000000001</v>
      </c>
      <c r="T111" s="4">
        <f>Tabla_1[[#This Row],[Importe venta total]]-Tabla_1[[#This Row],[Importe Coste total]]</f>
        <v>147828.94</v>
      </c>
      <c r="U111" s="13">
        <f>Tabla_1[[#This Row],[Importe Coste Total (M)]]/Tabla_1[[#This Row],[Importe Ventas Totales (M)]]</f>
        <v>0.69338064358252782</v>
      </c>
      <c r="V111" s="12">
        <f>Tabla_1[[#This Row],[Beneficio Total]]/1000</f>
        <v>147.82893999999999</v>
      </c>
      <c r="W111">
        <f>YEAR(Tabla_1[[#This Row],[Fecha pedido]])</f>
        <v>2020</v>
      </c>
    </row>
    <row r="112" spans="1:23" x14ac:dyDescent="0.3">
      <c r="A112" t="s">
        <v>228</v>
      </c>
      <c r="B112" t="s">
        <v>24</v>
      </c>
      <c r="C112" t="s">
        <v>229</v>
      </c>
      <c r="D112" t="s">
        <v>26</v>
      </c>
      <c r="E112" t="s">
        <v>15</v>
      </c>
      <c r="F112" t="s">
        <v>1119</v>
      </c>
      <c r="G112" s="14">
        <v>44612</v>
      </c>
      <c r="H112" s="20">
        <f>MONTH(Tabla_1[[#This Row],[Fecha pedido]])</f>
        <v>2</v>
      </c>
      <c r="I112">
        <v>745633351</v>
      </c>
      <c r="J112" s="1">
        <v>44654</v>
      </c>
      <c r="K112" s="5">
        <f>DATEDIF(Tabla_1[[#This Row],[Fecha pedido]],Tabla_1[[#This Row],[Fecha envío]],"D")</f>
        <v>42</v>
      </c>
      <c r="L112" s="3">
        <v>8333</v>
      </c>
      <c r="M112" s="4">
        <v>9.33</v>
      </c>
      <c r="N112" s="4">
        <v>6.92</v>
      </c>
      <c r="O112" s="12">
        <v>77746.89</v>
      </c>
      <c r="P112" s="4">
        <f>Tabla_1[[#This Row],[Precio Unitario]]-Tabla_1[[#This Row],[Coste unitario]]</f>
        <v>2.41</v>
      </c>
      <c r="Q112" s="12">
        <f>Tabla_1[[#This Row],[Importe venta total]]/1000</f>
        <v>77.746889999999993</v>
      </c>
      <c r="R112" s="4">
        <v>57664.36</v>
      </c>
      <c r="S112" s="12">
        <f>Tabla_1[[#This Row],[Importe Coste total]]/1000</f>
        <v>57.664360000000002</v>
      </c>
      <c r="T112" s="4">
        <f>Tabla_1[[#This Row],[Importe venta total]]-Tabla_1[[#This Row],[Importe Coste total]]</f>
        <v>20082.53</v>
      </c>
      <c r="U112" s="13">
        <f>Tabla_1[[#This Row],[Importe Coste Total (M)]]/Tabla_1[[#This Row],[Importe Ventas Totales (M)]]</f>
        <v>0.74169346195069674</v>
      </c>
      <c r="V112" s="12">
        <f>Tabla_1[[#This Row],[Beneficio Total]]/1000</f>
        <v>20.082529999999998</v>
      </c>
      <c r="W112">
        <f>YEAR(Tabla_1[[#This Row],[Fecha pedido]])</f>
        <v>2022</v>
      </c>
    </row>
    <row r="113" spans="1:23" x14ac:dyDescent="0.3">
      <c r="A113" t="s">
        <v>230</v>
      </c>
      <c r="B113" t="s">
        <v>12</v>
      </c>
      <c r="C113" t="s">
        <v>231</v>
      </c>
      <c r="D113" t="s">
        <v>14</v>
      </c>
      <c r="E113" t="s">
        <v>15</v>
      </c>
      <c r="F113" t="s">
        <v>1120</v>
      </c>
      <c r="G113" s="14">
        <v>44090</v>
      </c>
      <c r="H113" s="20">
        <f>MONTH(Tabla_1[[#This Row],[Fecha pedido]])</f>
        <v>9</v>
      </c>
      <c r="I113">
        <v>572084128</v>
      </c>
      <c r="J113" s="1">
        <v>44140</v>
      </c>
      <c r="K113" s="5">
        <f>DATEDIF(Tabla_1[[#This Row],[Fecha pedido]],Tabla_1[[#This Row],[Fecha envío]],"D")</f>
        <v>50</v>
      </c>
      <c r="L113" s="3">
        <v>1261</v>
      </c>
      <c r="M113" s="4">
        <v>152.58000000000001</v>
      </c>
      <c r="N113" s="4">
        <v>97.44</v>
      </c>
      <c r="O113" s="12">
        <v>192403.38</v>
      </c>
      <c r="P113" s="4">
        <f>Tabla_1[[#This Row],[Precio Unitario]]-Tabla_1[[#This Row],[Coste unitario]]</f>
        <v>55.140000000000015</v>
      </c>
      <c r="Q113" s="12">
        <f>Tabla_1[[#This Row],[Importe venta total]]/1000</f>
        <v>192.40338</v>
      </c>
      <c r="R113" s="4">
        <v>122871.84</v>
      </c>
      <c r="S113" s="12">
        <f>Tabla_1[[#This Row],[Importe Coste total]]/1000</f>
        <v>122.87183999999999</v>
      </c>
      <c r="T113" s="4">
        <f>Tabla_1[[#This Row],[Importe venta total]]-Tabla_1[[#This Row],[Importe Coste total]]</f>
        <v>69531.540000000008</v>
      </c>
      <c r="U113" s="13">
        <f>Tabla_1[[#This Row],[Importe Coste Total (M)]]/Tabla_1[[#This Row],[Importe Ventas Totales (M)]]</f>
        <v>0.63861580810066843</v>
      </c>
      <c r="V113" s="12">
        <f>Tabla_1[[#This Row],[Beneficio Total]]/1000</f>
        <v>69.531540000000007</v>
      </c>
      <c r="W113">
        <f>YEAR(Tabla_1[[#This Row],[Fecha pedido]])</f>
        <v>2020</v>
      </c>
    </row>
    <row r="114" spans="1:23" x14ac:dyDescent="0.3">
      <c r="A114" t="s">
        <v>232</v>
      </c>
      <c r="B114" t="s">
        <v>24</v>
      </c>
      <c r="C114" t="s">
        <v>233</v>
      </c>
      <c r="D114" t="s">
        <v>33</v>
      </c>
      <c r="E114" t="s">
        <v>19</v>
      </c>
      <c r="F114" t="s">
        <v>1119</v>
      </c>
      <c r="G114" s="14">
        <v>43973</v>
      </c>
      <c r="H114" s="20">
        <f>MONTH(Tabla_1[[#This Row],[Fecha pedido]])</f>
        <v>5</v>
      </c>
      <c r="I114">
        <v>939460504</v>
      </c>
      <c r="J114" s="1">
        <v>43975</v>
      </c>
      <c r="K114" s="5">
        <f>DATEDIF(Tabla_1[[#This Row],[Fecha pedido]],Tabla_1[[#This Row],[Fecha envío]],"D")</f>
        <v>2</v>
      </c>
      <c r="L114" s="3">
        <v>6095</v>
      </c>
      <c r="M114" s="4">
        <v>47.45</v>
      </c>
      <c r="N114" s="4">
        <v>31.79</v>
      </c>
      <c r="O114" s="12">
        <v>289207.75</v>
      </c>
      <c r="P114" s="4">
        <f>Tabla_1[[#This Row],[Precio Unitario]]-Tabla_1[[#This Row],[Coste unitario]]</f>
        <v>15.660000000000004</v>
      </c>
      <c r="Q114" s="12">
        <f>Tabla_1[[#This Row],[Importe venta total]]/1000</f>
        <v>289.20774999999998</v>
      </c>
      <c r="R114" s="4">
        <v>193760.05</v>
      </c>
      <c r="S114" s="12">
        <f>Tabla_1[[#This Row],[Importe Coste total]]/1000</f>
        <v>193.76004999999998</v>
      </c>
      <c r="T114" s="4">
        <f>Tabla_1[[#This Row],[Importe venta total]]-Tabla_1[[#This Row],[Importe Coste total]]</f>
        <v>95447.700000000012</v>
      </c>
      <c r="U114" s="13">
        <f>Tabla_1[[#This Row],[Importe Coste Total (M)]]/Tabla_1[[#This Row],[Importe Ventas Totales (M)]]</f>
        <v>0.66996838777660694</v>
      </c>
      <c r="V114" s="12">
        <f>Tabla_1[[#This Row],[Beneficio Total]]/1000</f>
        <v>95.447700000000012</v>
      </c>
      <c r="W114">
        <f>YEAR(Tabla_1[[#This Row],[Fecha pedido]])</f>
        <v>2020</v>
      </c>
    </row>
    <row r="115" spans="1:23" x14ac:dyDescent="0.3">
      <c r="A115" t="s">
        <v>234</v>
      </c>
      <c r="B115" t="s">
        <v>24</v>
      </c>
      <c r="C115" t="s">
        <v>120</v>
      </c>
      <c r="D115" t="s">
        <v>26</v>
      </c>
      <c r="E115" t="s">
        <v>19</v>
      </c>
      <c r="F115" t="s">
        <v>1118</v>
      </c>
      <c r="G115" s="14">
        <v>44481</v>
      </c>
      <c r="H115" s="20">
        <f>MONTH(Tabla_1[[#This Row],[Fecha pedido]])</f>
        <v>10</v>
      </c>
      <c r="I115">
        <v>832186305</v>
      </c>
      <c r="J115" s="1">
        <v>44526</v>
      </c>
      <c r="K115" s="5">
        <f>DATEDIF(Tabla_1[[#This Row],[Fecha pedido]],Tabla_1[[#This Row],[Fecha envío]],"D")</f>
        <v>45</v>
      </c>
      <c r="L115" s="3">
        <v>1276</v>
      </c>
      <c r="M115" s="4">
        <v>9.33</v>
      </c>
      <c r="N115" s="4">
        <v>6.92</v>
      </c>
      <c r="O115" s="12">
        <v>11905.08</v>
      </c>
      <c r="P115" s="4">
        <f>Tabla_1[[#This Row],[Precio Unitario]]-Tabla_1[[#This Row],[Coste unitario]]</f>
        <v>2.41</v>
      </c>
      <c r="Q115" s="12">
        <f>Tabla_1[[#This Row],[Importe venta total]]/1000</f>
        <v>11.90508</v>
      </c>
      <c r="R115" s="4">
        <v>8829.92</v>
      </c>
      <c r="S115" s="12">
        <f>Tabla_1[[#This Row],[Importe Coste total]]/1000</f>
        <v>8.8299199999999995</v>
      </c>
      <c r="T115" s="4">
        <f>Tabla_1[[#This Row],[Importe venta total]]-Tabla_1[[#This Row],[Importe Coste total]]</f>
        <v>3075.16</v>
      </c>
      <c r="U115" s="13">
        <f>Tabla_1[[#This Row],[Importe Coste Total (M)]]/Tabla_1[[#This Row],[Importe Ventas Totales (M)]]</f>
        <v>0.74169346195069663</v>
      </c>
      <c r="V115" s="12">
        <f>Tabla_1[[#This Row],[Beneficio Total]]/1000</f>
        <v>3.0751599999999999</v>
      </c>
      <c r="W115">
        <f>YEAR(Tabla_1[[#This Row],[Fecha pedido]])</f>
        <v>2021</v>
      </c>
    </row>
    <row r="116" spans="1:23" x14ac:dyDescent="0.3">
      <c r="A116" t="s">
        <v>235</v>
      </c>
      <c r="B116" t="s">
        <v>24</v>
      </c>
      <c r="C116" t="s">
        <v>236</v>
      </c>
      <c r="D116" t="s">
        <v>26</v>
      </c>
      <c r="E116" t="s">
        <v>19</v>
      </c>
      <c r="F116" t="s">
        <v>1119</v>
      </c>
      <c r="G116" s="14">
        <v>43889</v>
      </c>
      <c r="H116" s="20">
        <f>MONTH(Tabla_1[[#This Row],[Fecha pedido]])</f>
        <v>2</v>
      </c>
      <c r="I116">
        <v>654997861</v>
      </c>
      <c r="J116" s="1">
        <v>43923</v>
      </c>
      <c r="K116" s="5">
        <f>DATEDIF(Tabla_1[[#This Row],[Fecha pedido]],Tabla_1[[#This Row],[Fecha envío]],"D")</f>
        <v>34</v>
      </c>
      <c r="L116" s="3">
        <v>7277</v>
      </c>
      <c r="M116" s="4">
        <v>9.33</v>
      </c>
      <c r="N116" s="4">
        <v>6.92</v>
      </c>
      <c r="O116" s="12">
        <v>67894.41</v>
      </c>
      <c r="P116" s="4">
        <f>Tabla_1[[#This Row],[Precio Unitario]]-Tabla_1[[#This Row],[Coste unitario]]</f>
        <v>2.41</v>
      </c>
      <c r="Q116" s="12">
        <f>Tabla_1[[#This Row],[Importe venta total]]/1000</f>
        <v>67.894410000000008</v>
      </c>
      <c r="R116" s="4">
        <v>50356.84</v>
      </c>
      <c r="S116" s="12">
        <f>Tabla_1[[#This Row],[Importe Coste total]]/1000</f>
        <v>50.356839999999998</v>
      </c>
      <c r="T116" s="4">
        <f>Tabla_1[[#This Row],[Importe venta total]]-Tabla_1[[#This Row],[Importe Coste total]]</f>
        <v>17537.570000000007</v>
      </c>
      <c r="U116" s="13">
        <f>Tabla_1[[#This Row],[Importe Coste Total (M)]]/Tabla_1[[#This Row],[Importe Ventas Totales (M)]]</f>
        <v>0.74169346195069652</v>
      </c>
      <c r="V116" s="12">
        <f>Tabla_1[[#This Row],[Beneficio Total]]/1000</f>
        <v>17.537570000000006</v>
      </c>
      <c r="W116">
        <f>YEAR(Tabla_1[[#This Row],[Fecha pedido]])</f>
        <v>2020</v>
      </c>
    </row>
    <row r="117" spans="1:23" x14ac:dyDescent="0.3">
      <c r="A117" t="s">
        <v>237</v>
      </c>
      <c r="B117" t="s">
        <v>28</v>
      </c>
      <c r="C117" t="s">
        <v>238</v>
      </c>
      <c r="D117" t="s">
        <v>18</v>
      </c>
      <c r="E117" t="s">
        <v>19</v>
      </c>
      <c r="F117" t="s">
        <v>1119</v>
      </c>
      <c r="G117" s="14">
        <v>44278</v>
      </c>
      <c r="H117" s="20">
        <f>MONTH(Tabla_1[[#This Row],[Fecha pedido]])</f>
        <v>3</v>
      </c>
      <c r="I117">
        <v>882943999</v>
      </c>
      <c r="J117" s="1">
        <v>44293</v>
      </c>
      <c r="K117" s="5">
        <f>DATEDIF(Tabla_1[[#This Row],[Fecha pedido]],Tabla_1[[#This Row],[Fecha envío]],"D")</f>
        <v>15</v>
      </c>
      <c r="L117" s="3">
        <v>1605</v>
      </c>
      <c r="M117" s="4">
        <v>421.89</v>
      </c>
      <c r="N117" s="4">
        <v>364.69</v>
      </c>
      <c r="O117" s="12">
        <v>677133.45</v>
      </c>
      <c r="P117" s="4">
        <f>Tabla_1[[#This Row],[Precio Unitario]]-Tabla_1[[#This Row],[Coste unitario]]</f>
        <v>57.199999999999989</v>
      </c>
      <c r="Q117" s="12">
        <f>Tabla_1[[#This Row],[Importe venta total]]/1000</f>
        <v>677.13344999999993</v>
      </c>
      <c r="R117" s="4">
        <v>585327.44999999995</v>
      </c>
      <c r="S117" s="12">
        <f>Tabla_1[[#This Row],[Importe Coste total]]/1000</f>
        <v>585.32745</v>
      </c>
      <c r="T117" s="4">
        <f>Tabla_1[[#This Row],[Importe venta total]]-Tabla_1[[#This Row],[Importe Coste total]]</f>
        <v>91806</v>
      </c>
      <c r="U117" s="13">
        <f>Tabla_1[[#This Row],[Importe Coste Total (M)]]/Tabla_1[[#This Row],[Importe Ventas Totales (M)]]</f>
        <v>0.86441963544999889</v>
      </c>
      <c r="V117" s="12">
        <f>Tabla_1[[#This Row],[Beneficio Total]]/1000</f>
        <v>91.805999999999997</v>
      </c>
      <c r="W117">
        <f>YEAR(Tabla_1[[#This Row],[Fecha pedido]])</f>
        <v>2021</v>
      </c>
    </row>
    <row r="118" spans="1:23" x14ac:dyDescent="0.3">
      <c r="A118" t="s">
        <v>239</v>
      </c>
      <c r="B118" t="s">
        <v>24</v>
      </c>
      <c r="C118" t="s">
        <v>240</v>
      </c>
      <c r="D118" t="s">
        <v>26</v>
      </c>
      <c r="E118" t="s">
        <v>19</v>
      </c>
      <c r="F118" t="s">
        <v>1119</v>
      </c>
      <c r="G118" s="14">
        <v>44739</v>
      </c>
      <c r="H118" s="20">
        <f>MONTH(Tabla_1[[#This Row],[Fecha pedido]])</f>
        <v>6</v>
      </c>
      <c r="I118">
        <v>711386048</v>
      </c>
      <c r="J118" s="1">
        <v>44788</v>
      </c>
      <c r="K118" s="5">
        <f>DATEDIF(Tabla_1[[#This Row],[Fecha pedido]],Tabla_1[[#This Row],[Fecha envío]],"D")</f>
        <v>49</v>
      </c>
      <c r="L118" s="3">
        <v>3795</v>
      </c>
      <c r="M118" s="4">
        <v>9.33</v>
      </c>
      <c r="N118" s="4">
        <v>6.92</v>
      </c>
      <c r="O118" s="12">
        <v>35407.35</v>
      </c>
      <c r="P118" s="4">
        <f>Tabla_1[[#This Row],[Precio Unitario]]-Tabla_1[[#This Row],[Coste unitario]]</f>
        <v>2.41</v>
      </c>
      <c r="Q118" s="12">
        <f>Tabla_1[[#This Row],[Importe venta total]]/1000</f>
        <v>35.407350000000001</v>
      </c>
      <c r="R118" s="4">
        <v>26261.4</v>
      </c>
      <c r="S118" s="12">
        <f>Tabla_1[[#This Row],[Importe Coste total]]/1000</f>
        <v>26.261400000000002</v>
      </c>
      <c r="T118" s="4">
        <f>Tabla_1[[#This Row],[Importe venta total]]-Tabla_1[[#This Row],[Importe Coste total]]</f>
        <v>9145.9499999999971</v>
      </c>
      <c r="U118" s="13">
        <f>Tabla_1[[#This Row],[Importe Coste Total (M)]]/Tabla_1[[#This Row],[Importe Ventas Totales (M)]]</f>
        <v>0.74169346195069674</v>
      </c>
      <c r="V118" s="12">
        <f>Tabla_1[[#This Row],[Beneficio Total]]/1000</f>
        <v>9.1459499999999974</v>
      </c>
      <c r="W118">
        <f>YEAR(Tabla_1[[#This Row],[Fecha pedido]])</f>
        <v>2022</v>
      </c>
    </row>
    <row r="119" spans="1:23" x14ac:dyDescent="0.3">
      <c r="A119" t="s">
        <v>241</v>
      </c>
      <c r="B119" t="s">
        <v>21</v>
      </c>
      <c r="C119" t="s">
        <v>242</v>
      </c>
      <c r="D119" t="s">
        <v>33</v>
      </c>
      <c r="E119" t="s">
        <v>15</v>
      </c>
      <c r="F119" t="s">
        <v>1119</v>
      </c>
      <c r="G119" s="14">
        <v>43991</v>
      </c>
      <c r="H119" s="20">
        <f>MONTH(Tabla_1[[#This Row],[Fecha pedido]])</f>
        <v>6</v>
      </c>
      <c r="I119">
        <v>305997836</v>
      </c>
      <c r="J119" s="1">
        <v>44022</v>
      </c>
      <c r="K119" s="5">
        <f>DATEDIF(Tabla_1[[#This Row],[Fecha pedido]],Tabla_1[[#This Row],[Fecha envío]],"D")</f>
        <v>31</v>
      </c>
      <c r="L119" s="3">
        <v>415</v>
      </c>
      <c r="M119" s="4">
        <v>47.45</v>
      </c>
      <c r="N119" s="4">
        <v>31.79</v>
      </c>
      <c r="O119" s="12">
        <v>19691.75</v>
      </c>
      <c r="P119" s="4">
        <f>Tabla_1[[#This Row],[Precio Unitario]]-Tabla_1[[#This Row],[Coste unitario]]</f>
        <v>15.660000000000004</v>
      </c>
      <c r="Q119" s="12">
        <f>Tabla_1[[#This Row],[Importe venta total]]/1000</f>
        <v>19.691749999999999</v>
      </c>
      <c r="R119" s="4">
        <v>13192.85</v>
      </c>
      <c r="S119" s="12">
        <f>Tabla_1[[#This Row],[Importe Coste total]]/1000</f>
        <v>13.19285</v>
      </c>
      <c r="T119" s="4">
        <f>Tabla_1[[#This Row],[Importe venta total]]-Tabla_1[[#This Row],[Importe Coste total]]</f>
        <v>6498.9</v>
      </c>
      <c r="U119" s="13">
        <f>Tabla_1[[#This Row],[Importe Coste Total (M)]]/Tabla_1[[#This Row],[Importe Ventas Totales (M)]]</f>
        <v>0.66996838777660694</v>
      </c>
      <c r="V119" s="12">
        <f>Tabla_1[[#This Row],[Beneficio Total]]/1000</f>
        <v>6.4988999999999999</v>
      </c>
      <c r="W119">
        <f>YEAR(Tabla_1[[#This Row],[Fecha pedido]])</f>
        <v>2020</v>
      </c>
    </row>
    <row r="120" spans="1:23" x14ac:dyDescent="0.3">
      <c r="A120" t="s">
        <v>243</v>
      </c>
      <c r="B120" t="s">
        <v>24</v>
      </c>
      <c r="C120" t="s">
        <v>74</v>
      </c>
      <c r="D120" t="s">
        <v>18</v>
      </c>
      <c r="E120" t="s">
        <v>15</v>
      </c>
      <c r="F120" t="s">
        <v>1118</v>
      </c>
      <c r="G120" s="14">
        <v>44031</v>
      </c>
      <c r="H120" s="20">
        <f>MONTH(Tabla_1[[#This Row],[Fecha pedido]])</f>
        <v>7</v>
      </c>
      <c r="I120">
        <v>352765691</v>
      </c>
      <c r="J120" s="1">
        <v>44054</v>
      </c>
      <c r="K120" s="5">
        <f>DATEDIF(Tabla_1[[#This Row],[Fecha pedido]],Tabla_1[[#This Row],[Fecha envío]],"D")</f>
        <v>23</v>
      </c>
      <c r="L120" s="3">
        <v>62</v>
      </c>
      <c r="M120" s="4">
        <v>421.89</v>
      </c>
      <c r="N120" s="4">
        <v>364.69</v>
      </c>
      <c r="O120" s="12">
        <v>26157.18</v>
      </c>
      <c r="P120" s="4">
        <f>Tabla_1[[#This Row],[Precio Unitario]]-Tabla_1[[#This Row],[Coste unitario]]</f>
        <v>57.199999999999989</v>
      </c>
      <c r="Q120" s="12">
        <f>Tabla_1[[#This Row],[Importe venta total]]/1000</f>
        <v>26.15718</v>
      </c>
      <c r="R120" s="4">
        <v>22610.78</v>
      </c>
      <c r="S120" s="12">
        <f>Tabla_1[[#This Row],[Importe Coste total]]/1000</f>
        <v>22.610779999999998</v>
      </c>
      <c r="T120" s="4">
        <f>Tabla_1[[#This Row],[Importe venta total]]-Tabla_1[[#This Row],[Importe Coste total]]</f>
        <v>3546.4000000000015</v>
      </c>
      <c r="U120" s="13">
        <f>Tabla_1[[#This Row],[Importe Coste Total (M)]]/Tabla_1[[#This Row],[Importe Ventas Totales (M)]]</f>
        <v>0.86441963544999878</v>
      </c>
      <c r="V120" s="12">
        <f>Tabla_1[[#This Row],[Beneficio Total]]/1000</f>
        <v>3.5464000000000016</v>
      </c>
      <c r="W120">
        <f>YEAR(Tabla_1[[#This Row],[Fecha pedido]])</f>
        <v>2020</v>
      </c>
    </row>
    <row r="121" spans="1:23" x14ac:dyDescent="0.3">
      <c r="A121" t="s">
        <v>244</v>
      </c>
      <c r="B121" t="s">
        <v>24</v>
      </c>
      <c r="C121" t="s">
        <v>233</v>
      </c>
      <c r="D121" t="s">
        <v>50</v>
      </c>
      <c r="E121" t="s">
        <v>19</v>
      </c>
      <c r="F121" t="s">
        <v>1117</v>
      </c>
      <c r="G121" s="14">
        <v>44392</v>
      </c>
      <c r="H121" s="20">
        <f>MONTH(Tabla_1[[#This Row],[Fecha pedido]])</f>
        <v>7</v>
      </c>
      <c r="I121">
        <v>707988440</v>
      </c>
      <c r="J121" s="1">
        <v>44416</v>
      </c>
      <c r="K121" s="5">
        <f>DATEDIF(Tabla_1[[#This Row],[Fecha pedido]],Tabla_1[[#This Row],[Fecha envío]],"D")</f>
        <v>24</v>
      </c>
      <c r="L121" s="3">
        <v>8367</v>
      </c>
      <c r="M121" s="4">
        <v>154.06</v>
      </c>
      <c r="N121" s="4">
        <v>90.93</v>
      </c>
      <c r="O121" s="12">
        <v>1289020.02</v>
      </c>
      <c r="P121" s="4">
        <f>Tabla_1[[#This Row],[Precio Unitario]]-Tabla_1[[#This Row],[Coste unitario]]</f>
        <v>63.129999999999995</v>
      </c>
      <c r="Q121" s="12">
        <f>Tabla_1[[#This Row],[Importe venta total]]/1000</f>
        <v>1289.0200199999999</v>
      </c>
      <c r="R121" s="4">
        <v>760811.31</v>
      </c>
      <c r="S121" s="12">
        <f>Tabla_1[[#This Row],[Importe Coste total]]/1000</f>
        <v>760.81131000000005</v>
      </c>
      <c r="T121" s="4">
        <f>Tabla_1[[#This Row],[Importe venta total]]-Tabla_1[[#This Row],[Importe Coste total]]</f>
        <v>528208.71</v>
      </c>
      <c r="U121" s="13">
        <f>Tabla_1[[#This Row],[Importe Coste Total (M)]]/Tabla_1[[#This Row],[Importe Ventas Totales (M)]]</f>
        <v>0.59022458782292619</v>
      </c>
      <c r="V121" s="12">
        <f>Tabla_1[[#This Row],[Beneficio Total]]/1000</f>
        <v>528.20871</v>
      </c>
      <c r="W121">
        <f>YEAR(Tabla_1[[#This Row],[Fecha pedido]])</f>
        <v>2021</v>
      </c>
    </row>
    <row r="122" spans="1:23" x14ac:dyDescent="0.3">
      <c r="A122" t="s">
        <v>245</v>
      </c>
      <c r="B122" t="s">
        <v>60</v>
      </c>
      <c r="C122" t="s">
        <v>246</v>
      </c>
      <c r="D122" t="s">
        <v>50</v>
      </c>
      <c r="E122" t="s">
        <v>15</v>
      </c>
      <c r="F122" t="s">
        <v>1120</v>
      </c>
      <c r="G122" s="14">
        <v>44755</v>
      </c>
      <c r="H122" s="20">
        <f>MONTH(Tabla_1[[#This Row],[Fecha pedido]])</f>
        <v>7</v>
      </c>
      <c r="I122">
        <v>848277413</v>
      </c>
      <c r="J122" s="1">
        <v>44802</v>
      </c>
      <c r="K122" s="5">
        <f>DATEDIF(Tabla_1[[#This Row],[Fecha pedido]],Tabla_1[[#This Row],[Fecha envío]],"D")</f>
        <v>47</v>
      </c>
      <c r="L122" s="3">
        <v>2992</v>
      </c>
      <c r="M122" s="4">
        <v>154.06</v>
      </c>
      <c r="N122" s="4">
        <v>90.93</v>
      </c>
      <c r="O122" s="12">
        <v>460947.52</v>
      </c>
      <c r="P122" s="4">
        <f>Tabla_1[[#This Row],[Precio Unitario]]-Tabla_1[[#This Row],[Coste unitario]]</f>
        <v>63.129999999999995</v>
      </c>
      <c r="Q122" s="12">
        <f>Tabla_1[[#This Row],[Importe venta total]]/1000</f>
        <v>460.94752</v>
      </c>
      <c r="R122" s="4">
        <v>272062.56</v>
      </c>
      <c r="S122" s="12">
        <f>Tabla_1[[#This Row],[Importe Coste total]]/1000</f>
        <v>272.06256000000002</v>
      </c>
      <c r="T122" s="4">
        <f>Tabla_1[[#This Row],[Importe venta total]]-Tabla_1[[#This Row],[Importe Coste total]]</f>
        <v>188884.96000000002</v>
      </c>
      <c r="U122" s="13">
        <f>Tabla_1[[#This Row],[Importe Coste Total (M)]]/Tabla_1[[#This Row],[Importe Ventas Totales (M)]]</f>
        <v>0.59022458782292619</v>
      </c>
      <c r="V122" s="12">
        <f>Tabla_1[[#This Row],[Beneficio Total]]/1000</f>
        <v>188.88496000000004</v>
      </c>
      <c r="W122">
        <f>YEAR(Tabla_1[[#This Row],[Fecha pedido]])</f>
        <v>2022</v>
      </c>
    </row>
    <row r="123" spans="1:23" x14ac:dyDescent="0.3">
      <c r="A123" t="s">
        <v>247</v>
      </c>
      <c r="B123" t="s">
        <v>24</v>
      </c>
      <c r="C123" t="s">
        <v>248</v>
      </c>
      <c r="D123" t="s">
        <v>80</v>
      </c>
      <c r="E123" t="s">
        <v>19</v>
      </c>
      <c r="F123" t="s">
        <v>1120</v>
      </c>
      <c r="G123" s="14">
        <v>44424</v>
      </c>
      <c r="H123" s="20">
        <f>MONTH(Tabla_1[[#This Row],[Fecha pedido]])</f>
        <v>8</v>
      </c>
      <c r="I123">
        <v>320556437</v>
      </c>
      <c r="J123" s="1">
        <v>44464</v>
      </c>
      <c r="K123" s="5">
        <f>DATEDIF(Tabla_1[[#This Row],[Fecha pedido]],Tabla_1[[#This Row],[Fecha envío]],"D")</f>
        <v>40</v>
      </c>
      <c r="L123" s="3">
        <v>8628</v>
      </c>
      <c r="M123" s="4">
        <v>668.27</v>
      </c>
      <c r="N123" s="4">
        <v>502.54</v>
      </c>
      <c r="O123" s="12">
        <v>5765833.5599999996</v>
      </c>
      <c r="P123" s="4">
        <f>Tabla_1[[#This Row],[Precio Unitario]]-Tabla_1[[#This Row],[Coste unitario]]</f>
        <v>165.72999999999996</v>
      </c>
      <c r="Q123" s="12">
        <f>Tabla_1[[#This Row],[Importe venta total]]/1000</f>
        <v>5765.83356</v>
      </c>
      <c r="R123" s="4">
        <v>4335915.12</v>
      </c>
      <c r="S123" s="12">
        <f>Tabla_1[[#This Row],[Importe Coste total]]/1000</f>
        <v>4335.9151199999997</v>
      </c>
      <c r="T123" s="4">
        <f>Tabla_1[[#This Row],[Importe venta total]]-Tabla_1[[#This Row],[Importe Coste total]]</f>
        <v>1429918.4399999995</v>
      </c>
      <c r="U123" s="13">
        <f>Tabla_1[[#This Row],[Importe Coste Total (M)]]/Tabla_1[[#This Row],[Importe Ventas Totales (M)]]</f>
        <v>0.75200143654510898</v>
      </c>
      <c r="V123" s="12">
        <f>Tabla_1[[#This Row],[Beneficio Total]]/1000</f>
        <v>1429.9184399999995</v>
      </c>
      <c r="W123">
        <f>YEAR(Tabla_1[[#This Row],[Fecha pedido]])</f>
        <v>2021</v>
      </c>
    </row>
    <row r="124" spans="1:23" x14ac:dyDescent="0.3">
      <c r="A124" t="s">
        <v>249</v>
      </c>
      <c r="B124" t="s">
        <v>24</v>
      </c>
      <c r="C124" t="s">
        <v>99</v>
      </c>
      <c r="D124" t="s">
        <v>30</v>
      </c>
      <c r="E124" t="s">
        <v>19</v>
      </c>
      <c r="F124" t="s">
        <v>1118</v>
      </c>
      <c r="G124" s="14">
        <v>43896</v>
      </c>
      <c r="H124" s="20">
        <f>MONTH(Tabla_1[[#This Row],[Fecha pedido]])</f>
        <v>3</v>
      </c>
      <c r="I124">
        <v>992061841</v>
      </c>
      <c r="J124" s="1">
        <v>43914</v>
      </c>
      <c r="K124" s="5">
        <f>DATEDIF(Tabla_1[[#This Row],[Fecha pedido]],Tabla_1[[#This Row],[Fecha envío]],"D")</f>
        <v>18</v>
      </c>
      <c r="L124" s="3">
        <v>1999</v>
      </c>
      <c r="M124" s="4">
        <v>255.28</v>
      </c>
      <c r="N124" s="4">
        <v>159.41999999999999</v>
      </c>
      <c r="O124" s="12">
        <v>510304.72000000003</v>
      </c>
      <c r="P124" s="4">
        <f>Tabla_1[[#This Row],[Precio Unitario]]-Tabla_1[[#This Row],[Coste unitario]]</f>
        <v>95.860000000000014</v>
      </c>
      <c r="Q124" s="12">
        <f>Tabla_1[[#This Row],[Importe venta total]]/1000</f>
        <v>510.30472000000003</v>
      </c>
      <c r="R124" s="4">
        <v>318680.57999999996</v>
      </c>
      <c r="S124" s="12">
        <f>Tabla_1[[#This Row],[Importe Coste total]]/1000</f>
        <v>318.68057999999996</v>
      </c>
      <c r="T124" s="4">
        <f>Tabla_1[[#This Row],[Importe venta total]]-Tabla_1[[#This Row],[Importe Coste total]]</f>
        <v>191624.14000000007</v>
      </c>
      <c r="U124" s="13">
        <f>Tabla_1[[#This Row],[Importe Coste Total (M)]]/Tabla_1[[#This Row],[Importe Ventas Totales (M)]]</f>
        <v>0.62449075524913811</v>
      </c>
      <c r="V124" s="12">
        <f>Tabla_1[[#This Row],[Beneficio Total]]/1000</f>
        <v>191.62414000000007</v>
      </c>
      <c r="W124">
        <f>YEAR(Tabla_1[[#This Row],[Fecha pedido]])</f>
        <v>2020</v>
      </c>
    </row>
    <row r="125" spans="1:23" x14ac:dyDescent="0.3">
      <c r="A125" t="s">
        <v>250</v>
      </c>
      <c r="B125" t="s">
        <v>12</v>
      </c>
      <c r="C125" t="s">
        <v>251</v>
      </c>
      <c r="D125" t="s">
        <v>42</v>
      </c>
      <c r="E125" t="s">
        <v>19</v>
      </c>
      <c r="F125" t="s">
        <v>1120</v>
      </c>
      <c r="G125" s="14">
        <v>44336</v>
      </c>
      <c r="H125" s="20">
        <f>MONTH(Tabla_1[[#This Row],[Fecha pedido]])</f>
        <v>5</v>
      </c>
      <c r="I125">
        <v>300342452</v>
      </c>
      <c r="J125" s="1">
        <v>44371</v>
      </c>
      <c r="K125" s="5">
        <f>DATEDIF(Tabla_1[[#This Row],[Fecha pedido]],Tabla_1[[#This Row],[Fecha envío]],"D")</f>
        <v>35</v>
      </c>
      <c r="L125" s="3">
        <v>6861</v>
      </c>
      <c r="M125" s="4">
        <v>651.21</v>
      </c>
      <c r="N125" s="4">
        <v>524.96</v>
      </c>
      <c r="O125" s="12">
        <v>4467951.8100000005</v>
      </c>
      <c r="P125" s="4">
        <f>Tabla_1[[#This Row],[Precio Unitario]]-Tabla_1[[#This Row],[Coste unitario]]</f>
        <v>126.25</v>
      </c>
      <c r="Q125" s="12">
        <f>Tabla_1[[#This Row],[Importe venta total]]/1000</f>
        <v>4467.9518100000005</v>
      </c>
      <c r="R125" s="4">
        <v>3601750.56</v>
      </c>
      <c r="S125" s="12">
        <f>Tabla_1[[#This Row],[Importe Coste total]]/1000</f>
        <v>3601.75056</v>
      </c>
      <c r="T125" s="4">
        <f>Tabla_1[[#This Row],[Importe venta total]]-Tabla_1[[#This Row],[Importe Coste total]]</f>
        <v>866201.25000000047</v>
      </c>
      <c r="U125" s="13">
        <f>Tabla_1[[#This Row],[Importe Coste Total (M)]]/Tabla_1[[#This Row],[Importe Ventas Totales (M)]]</f>
        <v>0.80613012699436426</v>
      </c>
      <c r="V125" s="12">
        <f>Tabla_1[[#This Row],[Beneficio Total]]/1000</f>
        <v>866.20125000000041</v>
      </c>
      <c r="W125">
        <f>YEAR(Tabla_1[[#This Row],[Fecha pedido]])</f>
        <v>2021</v>
      </c>
    </row>
    <row r="126" spans="1:23" x14ac:dyDescent="0.3">
      <c r="A126" t="s">
        <v>252</v>
      </c>
      <c r="B126" t="s">
        <v>24</v>
      </c>
      <c r="C126" t="s">
        <v>253</v>
      </c>
      <c r="D126" t="s">
        <v>50</v>
      </c>
      <c r="E126" t="s">
        <v>19</v>
      </c>
      <c r="F126" t="s">
        <v>1118</v>
      </c>
      <c r="G126" s="14">
        <v>43923</v>
      </c>
      <c r="H126" s="20">
        <f>MONTH(Tabla_1[[#This Row],[Fecha pedido]])</f>
        <v>4</v>
      </c>
      <c r="I126">
        <v>703259599</v>
      </c>
      <c r="J126" s="1">
        <v>43926</v>
      </c>
      <c r="K126" s="5">
        <f>DATEDIF(Tabla_1[[#This Row],[Fecha pedido]],Tabla_1[[#This Row],[Fecha envío]],"D")</f>
        <v>3</v>
      </c>
      <c r="L126" s="3">
        <v>8998</v>
      </c>
      <c r="M126" s="4">
        <v>154.06</v>
      </c>
      <c r="N126" s="4">
        <v>90.93</v>
      </c>
      <c r="O126" s="12">
        <v>1386231.8800000001</v>
      </c>
      <c r="P126" s="4">
        <f>Tabla_1[[#This Row],[Precio Unitario]]-Tabla_1[[#This Row],[Coste unitario]]</f>
        <v>63.129999999999995</v>
      </c>
      <c r="Q126" s="12">
        <f>Tabla_1[[#This Row],[Importe venta total]]/1000</f>
        <v>1386.23188</v>
      </c>
      <c r="R126" s="4">
        <v>818188.14</v>
      </c>
      <c r="S126" s="12">
        <f>Tabla_1[[#This Row],[Importe Coste total]]/1000</f>
        <v>818.18813999999998</v>
      </c>
      <c r="T126" s="4">
        <f>Tabla_1[[#This Row],[Importe venta total]]-Tabla_1[[#This Row],[Importe Coste total]]</f>
        <v>568043.74000000011</v>
      </c>
      <c r="U126" s="13">
        <f>Tabla_1[[#This Row],[Importe Coste Total (M)]]/Tabla_1[[#This Row],[Importe Ventas Totales (M)]]</f>
        <v>0.59022458782292608</v>
      </c>
      <c r="V126" s="12">
        <f>Tabla_1[[#This Row],[Beneficio Total]]/1000</f>
        <v>568.04374000000007</v>
      </c>
      <c r="W126">
        <f>YEAR(Tabla_1[[#This Row],[Fecha pedido]])</f>
        <v>2020</v>
      </c>
    </row>
    <row r="127" spans="1:23" x14ac:dyDescent="0.3">
      <c r="A127" t="s">
        <v>254</v>
      </c>
      <c r="B127" t="s">
        <v>60</v>
      </c>
      <c r="C127" t="s">
        <v>159</v>
      </c>
      <c r="D127" t="s">
        <v>70</v>
      </c>
      <c r="E127" t="s">
        <v>15</v>
      </c>
      <c r="F127" t="s">
        <v>1118</v>
      </c>
      <c r="G127" s="14">
        <v>44637</v>
      </c>
      <c r="H127" s="20">
        <f>MONTH(Tabla_1[[#This Row],[Fecha pedido]])</f>
        <v>3</v>
      </c>
      <c r="I127">
        <v>228987109</v>
      </c>
      <c r="J127" s="1">
        <v>44665</v>
      </c>
      <c r="K127" s="5">
        <f>DATEDIF(Tabla_1[[#This Row],[Fecha pedido]],Tabla_1[[#This Row],[Fecha envío]],"D")</f>
        <v>28</v>
      </c>
      <c r="L127" s="3">
        <v>1229</v>
      </c>
      <c r="M127" s="4">
        <v>109.28</v>
      </c>
      <c r="N127" s="4">
        <v>35.840000000000003</v>
      </c>
      <c r="O127" s="12">
        <v>134305.12</v>
      </c>
      <c r="P127" s="4">
        <f>Tabla_1[[#This Row],[Precio Unitario]]-Tabla_1[[#This Row],[Coste unitario]]</f>
        <v>73.44</v>
      </c>
      <c r="Q127" s="12">
        <f>Tabla_1[[#This Row],[Importe venta total]]/1000</f>
        <v>134.30511999999999</v>
      </c>
      <c r="R127" s="4">
        <v>44047.360000000001</v>
      </c>
      <c r="S127" s="12">
        <f>Tabla_1[[#This Row],[Importe Coste total]]/1000</f>
        <v>44.047359999999998</v>
      </c>
      <c r="T127" s="4">
        <f>Tabla_1[[#This Row],[Importe venta total]]-Tabla_1[[#This Row],[Importe Coste total]]</f>
        <v>90257.76</v>
      </c>
      <c r="U127" s="13">
        <f>Tabla_1[[#This Row],[Importe Coste Total (M)]]/Tabla_1[[#This Row],[Importe Ventas Totales (M)]]</f>
        <v>0.32796486090775989</v>
      </c>
      <c r="V127" s="12">
        <f>Tabla_1[[#This Row],[Beneficio Total]]/1000</f>
        <v>90.25775999999999</v>
      </c>
      <c r="W127">
        <f>YEAR(Tabla_1[[#This Row],[Fecha pedido]])</f>
        <v>2022</v>
      </c>
    </row>
    <row r="128" spans="1:23" x14ac:dyDescent="0.3">
      <c r="A128" t="s">
        <v>255</v>
      </c>
      <c r="B128" t="s">
        <v>24</v>
      </c>
      <c r="C128" t="s">
        <v>46</v>
      </c>
      <c r="D128" t="s">
        <v>23</v>
      </c>
      <c r="E128" t="s">
        <v>19</v>
      </c>
      <c r="F128" t="s">
        <v>1117</v>
      </c>
      <c r="G128" s="14">
        <v>44430</v>
      </c>
      <c r="H128" s="20">
        <f>MONTH(Tabla_1[[#This Row],[Fecha pedido]])</f>
        <v>8</v>
      </c>
      <c r="I128">
        <v>126011312</v>
      </c>
      <c r="J128" s="1">
        <v>44457</v>
      </c>
      <c r="K128" s="5">
        <f>DATEDIF(Tabla_1[[#This Row],[Fecha pedido]],Tabla_1[[#This Row],[Fecha envío]],"D")</f>
        <v>27</v>
      </c>
      <c r="L128" s="3">
        <v>8402</v>
      </c>
      <c r="M128" s="4">
        <v>205.7</v>
      </c>
      <c r="N128" s="4">
        <v>117.11</v>
      </c>
      <c r="O128" s="12">
        <v>1728291.4</v>
      </c>
      <c r="P128" s="4">
        <f>Tabla_1[[#This Row],[Precio Unitario]]-Tabla_1[[#This Row],[Coste unitario]]</f>
        <v>88.589999999999989</v>
      </c>
      <c r="Q128" s="12">
        <f>Tabla_1[[#This Row],[Importe venta total]]/1000</f>
        <v>1728.2913999999998</v>
      </c>
      <c r="R128" s="4">
        <v>983958.22</v>
      </c>
      <c r="S128" s="12">
        <f>Tabla_1[[#This Row],[Importe Coste total]]/1000</f>
        <v>983.95821999999998</v>
      </c>
      <c r="T128" s="4">
        <f>Tabla_1[[#This Row],[Importe venta total]]-Tabla_1[[#This Row],[Importe Coste total]]</f>
        <v>744333.17999999993</v>
      </c>
      <c r="U128" s="13">
        <f>Tabla_1[[#This Row],[Importe Coste Total (M)]]/Tabla_1[[#This Row],[Importe Ventas Totales (M)]]</f>
        <v>0.56932425862907154</v>
      </c>
      <c r="V128" s="12">
        <f>Tabla_1[[#This Row],[Beneficio Total]]/1000</f>
        <v>744.33317999999997</v>
      </c>
      <c r="W128">
        <f>YEAR(Tabla_1[[#This Row],[Fecha pedido]])</f>
        <v>2021</v>
      </c>
    </row>
    <row r="129" spans="1:23" x14ac:dyDescent="0.3">
      <c r="A129" t="s">
        <v>256</v>
      </c>
      <c r="B129" t="s">
        <v>60</v>
      </c>
      <c r="C129" t="s">
        <v>61</v>
      </c>
      <c r="D129" t="s">
        <v>33</v>
      </c>
      <c r="E129" t="s">
        <v>15</v>
      </c>
      <c r="F129" t="s">
        <v>1117</v>
      </c>
      <c r="G129" s="14">
        <v>44010</v>
      </c>
      <c r="H129" s="20">
        <f>MONTH(Tabla_1[[#This Row],[Fecha pedido]])</f>
        <v>6</v>
      </c>
      <c r="I129">
        <v>813131034</v>
      </c>
      <c r="J129" s="1">
        <v>44013</v>
      </c>
      <c r="K129" s="5">
        <f>DATEDIF(Tabla_1[[#This Row],[Fecha pedido]],Tabla_1[[#This Row],[Fecha envío]],"D")</f>
        <v>3</v>
      </c>
      <c r="L129" s="3">
        <v>2397</v>
      </c>
      <c r="M129" s="4">
        <v>47.45</v>
      </c>
      <c r="N129" s="4">
        <v>31.79</v>
      </c>
      <c r="O129" s="12">
        <v>113737.65000000001</v>
      </c>
      <c r="P129" s="4">
        <f>Tabla_1[[#This Row],[Precio Unitario]]-Tabla_1[[#This Row],[Coste unitario]]</f>
        <v>15.660000000000004</v>
      </c>
      <c r="Q129" s="12">
        <f>Tabla_1[[#This Row],[Importe venta total]]/1000</f>
        <v>113.73765</v>
      </c>
      <c r="R129" s="4">
        <v>76200.63</v>
      </c>
      <c r="S129" s="12">
        <f>Tabla_1[[#This Row],[Importe Coste total]]/1000</f>
        <v>76.200630000000004</v>
      </c>
      <c r="T129" s="4">
        <f>Tabla_1[[#This Row],[Importe venta total]]-Tabla_1[[#This Row],[Importe Coste total]]</f>
        <v>37537.020000000004</v>
      </c>
      <c r="U129" s="13">
        <f>Tabla_1[[#This Row],[Importe Coste Total (M)]]/Tabla_1[[#This Row],[Importe Ventas Totales (M)]]</f>
        <v>0.66996838777660694</v>
      </c>
      <c r="V129" s="12">
        <f>Tabla_1[[#This Row],[Beneficio Total]]/1000</f>
        <v>37.537020000000005</v>
      </c>
      <c r="W129">
        <f>YEAR(Tabla_1[[#This Row],[Fecha pedido]])</f>
        <v>2020</v>
      </c>
    </row>
    <row r="130" spans="1:23" x14ac:dyDescent="0.3">
      <c r="A130" t="s">
        <v>257</v>
      </c>
      <c r="B130" t="s">
        <v>12</v>
      </c>
      <c r="C130" t="s">
        <v>201</v>
      </c>
      <c r="D130" t="s">
        <v>40</v>
      </c>
      <c r="E130" t="s">
        <v>15</v>
      </c>
      <c r="F130" t="s">
        <v>1117</v>
      </c>
      <c r="G130" s="14">
        <v>44232</v>
      </c>
      <c r="H130" s="20">
        <f>MONTH(Tabla_1[[#This Row],[Fecha pedido]])</f>
        <v>2</v>
      </c>
      <c r="I130">
        <v>529457604</v>
      </c>
      <c r="J130" s="1">
        <v>44260</v>
      </c>
      <c r="K130" s="5">
        <f>DATEDIF(Tabla_1[[#This Row],[Fecha pedido]],Tabla_1[[#This Row],[Fecha envío]],"D")</f>
        <v>28</v>
      </c>
      <c r="L130" s="3">
        <v>7126</v>
      </c>
      <c r="M130" s="4">
        <v>81.73</v>
      </c>
      <c r="N130" s="4">
        <v>56.67</v>
      </c>
      <c r="O130" s="12">
        <v>582407.98</v>
      </c>
      <c r="P130" s="4">
        <f>Tabla_1[[#This Row],[Precio Unitario]]-Tabla_1[[#This Row],[Coste unitario]]</f>
        <v>25.060000000000002</v>
      </c>
      <c r="Q130" s="12">
        <f>Tabla_1[[#This Row],[Importe venta total]]/1000</f>
        <v>582.40797999999995</v>
      </c>
      <c r="R130" s="4">
        <v>403830.42</v>
      </c>
      <c r="S130" s="12">
        <f>Tabla_1[[#This Row],[Importe Coste total]]/1000</f>
        <v>403.83042</v>
      </c>
      <c r="T130" s="4">
        <f>Tabla_1[[#This Row],[Importe venta total]]-Tabla_1[[#This Row],[Importe Coste total]]</f>
        <v>178577.56</v>
      </c>
      <c r="U130" s="13">
        <f>Tabla_1[[#This Row],[Importe Coste Total (M)]]/Tabla_1[[#This Row],[Importe Ventas Totales (M)]]</f>
        <v>0.69338064358252793</v>
      </c>
      <c r="V130" s="12">
        <f>Tabla_1[[#This Row],[Beneficio Total]]/1000</f>
        <v>178.57756000000001</v>
      </c>
      <c r="W130">
        <f>YEAR(Tabla_1[[#This Row],[Fecha pedido]])</f>
        <v>2021</v>
      </c>
    </row>
    <row r="131" spans="1:23" x14ac:dyDescent="0.3">
      <c r="A131" t="s">
        <v>258</v>
      </c>
      <c r="B131" t="s">
        <v>24</v>
      </c>
      <c r="C131" t="s">
        <v>259</v>
      </c>
      <c r="D131" t="s">
        <v>18</v>
      </c>
      <c r="E131" t="s">
        <v>15</v>
      </c>
      <c r="F131" t="s">
        <v>1120</v>
      </c>
      <c r="G131" s="14">
        <v>44532</v>
      </c>
      <c r="H131" s="20">
        <f>MONTH(Tabla_1[[#This Row],[Fecha pedido]])</f>
        <v>12</v>
      </c>
      <c r="I131">
        <v>284414851</v>
      </c>
      <c r="J131" s="1">
        <v>44537</v>
      </c>
      <c r="K131" s="5">
        <f>DATEDIF(Tabla_1[[#This Row],[Fecha pedido]],Tabla_1[[#This Row],[Fecha envío]],"D")</f>
        <v>5</v>
      </c>
      <c r="L131" s="3">
        <v>3530</v>
      </c>
      <c r="M131" s="4">
        <v>421.89</v>
      </c>
      <c r="N131" s="4">
        <v>364.69</v>
      </c>
      <c r="O131" s="12">
        <v>1489271.7</v>
      </c>
      <c r="P131" s="4">
        <f>Tabla_1[[#This Row],[Precio Unitario]]-Tabla_1[[#This Row],[Coste unitario]]</f>
        <v>57.199999999999989</v>
      </c>
      <c r="Q131" s="12">
        <f>Tabla_1[[#This Row],[Importe venta total]]/1000</f>
        <v>1489.2717</v>
      </c>
      <c r="R131" s="4">
        <v>1287355.7</v>
      </c>
      <c r="S131" s="12">
        <f>Tabla_1[[#This Row],[Importe Coste total]]/1000</f>
        <v>1287.3556999999998</v>
      </c>
      <c r="T131" s="4">
        <f>Tabla_1[[#This Row],[Importe venta total]]-Tabla_1[[#This Row],[Importe Coste total]]</f>
        <v>201916</v>
      </c>
      <c r="U131" s="13">
        <f>Tabla_1[[#This Row],[Importe Coste Total (M)]]/Tabla_1[[#This Row],[Importe Ventas Totales (M)]]</f>
        <v>0.86441963544999867</v>
      </c>
      <c r="V131" s="12">
        <f>Tabla_1[[#This Row],[Beneficio Total]]/1000</f>
        <v>201.916</v>
      </c>
      <c r="W131">
        <f>YEAR(Tabla_1[[#This Row],[Fecha pedido]])</f>
        <v>2021</v>
      </c>
    </row>
    <row r="132" spans="1:23" x14ac:dyDescent="0.3">
      <c r="A132" t="s">
        <v>260</v>
      </c>
      <c r="B132" t="s">
        <v>12</v>
      </c>
      <c r="C132" t="s">
        <v>261</v>
      </c>
      <c r="D132" t="s">
        <v>33</v>
      </c>
      <c r="E132" t="s">
        <v>19</v>
      </c>
      <c r="F132" t="s">
        <v>1117</v>
      </c>
      <c r="G132" s="14">
        <v>44491</v>
      </c>
      <c r="H132" s="20">
        <f>MONTH(Tabla_1[[#This Row],[Fecha pedido]])</f>
        <v>10</v>
      </c>
      <c r="I132">
        <v>707739102</v>
      </c>
      <c r="J132" s="1">
        <v>44497</v>
      </c>
      <c r="K132" s="5">
        <f>DATEDIF(Tabla_1[[#This Row],[Fecha pedido]],Tabla_1[[#This Row],[Fecha envío]],"D")</f>
        <v>6</v>
      </c>
      <c r="L132" s="3">
        <v>4583</v>
      </c>
      <c r="M132" s="4">
        <v>47.45</v>
      </c>
      <c r="N132" s="4">
        <v>31.79</v>
      </c>
      <c r="O132" s="12">
        <v>217463.35</v>
      </c>
      <c r="P132" s="4">
        <f>Tabla_1[[#This Row],[Precio Unitario]]-Tabla_1[[#This Row],[Coste unitario]]</f>
        <v>15.660000000000004</v>
      </c>
      <c r="Q132" s="12">
        <f>Tabla_1[[#This Row],[Importe venta total]]/1000</f>
        <v>217.46335000000002</v>
      </c>
      <c r="R132" s="4">
        <v>145693.57</v>
      </c>
      <c r="S132" s="12">
        <f>Tabla_1[[#This Row],[Importe Coste total]]/1000</f>
        <v>145.69356999999999</v>
      </c>
      <c r="T132" s="4">
        <f>Tabla_1[[#This Row],[Importe venta total]]-Tabla_1[[#This Row],[Importe Coste total]]</f>
        <v>71769.78</v>
      </c>
      <c r="U132" s="13">
        <f>Tabla_1[[#This Row],[Importe Coste Total (M)]]/Tabla_1[[#This Row],[Importe Ventas Totales (M)]]</f>
        <v>0.66996838777660683</v>
      </c>
      <c r="V132" s="12">
        <f>Tabla_1[[#This Row],[Beneficio Total]]/1000</f>
        <v>71.769779999999997</v>
      </c>
      <c r="W132">
        <f>YEAR(Tabla_1[[#This Row],[Fecha pedido]])</f>
        <v>2021</v>
      </c>
    </row>
    <row r="133" spans="1:23" x14ac:dyDescent="0.3">
      <c r="A133" t="s">
        <v>263</v>
      </c>
      <c r="B133" t="s">
        <v>60</v>
      </c>
      <c r="C133" t="s">
        <v>102</v>
      </c>
      <c r="D133" t="s">
        <v>23</v>
      </c>
      <c r="E133" t="s">
        <v>19</v>
      </c>
      <c r="F133" t="s">
        <v>1117</v>
      </c>
      <c r="G133" s="14">
        <v>44543</v>
      </c>
      <c r="H133" s="20">
        <f>MONTH(Tabla_1[[#This Row],[Fecha pedido]])</f>
        <v>12</v>
      </c>
      <c r="I133">
        <v>579996430</v>
      </c>
      <c r="J133" s="1">
        <v>44570</v>
      </c>
      <c r="K133" s="5">
        <f>DATEDIF(Tabla_1[[#This Row],[Fecha pedido]],Tabla_1[[#This Row],[Fecha envío]],"D")</f>
        <v>27</v>
      </c>
      <c r="L133" s="3">
        <v>2687</v>
      </c>
      <c r="M133" s="4">
        <v>205.7</v>
      </c>
      <c r="N133" s="4">
        <v>117.11</v>
      </c>
      <c r="O133" s="12">
        <v>552715.9</v>
      </c>
      <c r="P133" s="4">
        <f>Tabla_1[[#This Row],[Precio Unitario]]-Tabla_1[[#This Row],[Coste unitario]]</f>
        <v>88.589999999999989</v>
      </c>
      <c r="Q133" s="12">
        <f>Tabla_1[[#This Row],[Importe venta total]]/1000</f>
        <v>552.71590000000003</v>
      </c>
      <c r="R133" s="4">
        <v>314674.57</v>
      </c>
      <c r="S133" s="12">
        <f>Tabla_1[[#This Row],[Importe Coste total]]/1000</f>
        <v>314.67457000000002</v>
      </c>
      <c r="T133" s="4">
        <f>Tabla_1[[#This Row],[Importe venta total]]-Tabla_1[[#This Row],[Importe Coste total]]</f>
        <v>238041.33000000002</v>
      </c>
      <c r="U133" s="13">
        <f>Tabla_1[[#This Row],[Importe Coste Total (M)]]/Tabla_1[[#This Row],[Importe Ventas Totales (M)]]</f>
        <v>0.56932425862907143</v>
      </c>
      <c r="V133" s="12">
        <f>Tabla_1[[#This Row],[Beneficio Total]]/1000</f>
        <v>238.04133000000002</v>
      </c>
      <c r="W133">
        <f>YEAR(Tabla_1[[#This Row],[Fecha pedido]])</f>
        <v>2021</v>
      </c>
    </row>
    <row r="134" spans="1:23" x14ac:dyDescent="0.3">
      <c r="A134" t="s">
        <v>264</v>
      </c>
      <c r="B134" t="s">
        <v>12</v>
      </c>
      <c r="C134" t="s">
        <v>13</v>
      </c>
      <c r="D134" t="s">
        <v>23</v>
      </c>
      <c r="E134" t="s">
        <v>19</v>
      </c>
      <c r="F134" t="s">
        <v>1119</v>
      </c>
      <c r="G134" s="14">
        <v>44011</v>
      </c>
      <c r="H134" s="20">
        <f>MONTH(Tabla_1[[#This Row],[Fecha pedido]])</f>
        <v>6</v>
      </c>
      <c r="I134">
        <v>739964663</v>
      </c>
      <c r="J134" s="1">
        <v>44039</v>
      </c>
      <c r="K134" s="5">
        <f>DATEDIF(Tabla_1[[#This Row],[Fecha pedido]],Tabla_1[[#This Row],[Fecha envío]],"D")</f>
        <v>28</v>
      </c>
      <c r="L134" s="3">
        <v>842</v>
      </c>
      <c r="M134" s="4">
        <v>205.7</v>
      </c>
      <c r="N134" s="4">
        <v>117.11</v>
      </c>
      <c r="O134" s="12">
        <v>173199.4</v>
      </c>
      <c r="P134" s="4">
        <f>Tabla_1[[#This Row],[Precio Unitario]]-Tabla_1[[#This Row],[Coste unitario]]</f>
        <v>88.589999999999989</v>
      </c>
      <c r="Q134" s="12">
        <f>Tabla_1[[#This Row],[Importe venta total]]/1000</f>
        <v>173.1994</v>
      </c>
      <c r="R134" s="4">
        <v>98606.62</v>
      </c>
      <c r="S134" s="12">
        <f>Tabla_1[[#This Row],[Importe Coste total]]/1000</f>
        <v>98.606619999999992</v>
      </c>
      <c r="T134" s="4">
        <f>Tabla_1[[#This Row],[Importe venta total]]-Tabla_1[[#This Row],[Importe Coste total]]</f>
        <v>74592.78</v>
      </c>
      <c r="U134" s="13">
        <f>Tabla_1[[#This Row],[Importe Coste Total (M)]]/Tabla_1[[#This Row],[Importe Ventas Totales (M)]]</f>
        <v>0.56932425862907143</v>
      </c>
      <c r="V134" s="12">
        <f>Tabla_1[[#This Row],[Beneficio Total]]/1000</f>
        <v>74.592780000000005</v>
      </c>
      <c r="W134">
        <f>YEAR(Tabla_1[[#This Row],[Fecha pedido]])</f>
        <v>2020</v>
      </c>
    </row>
    <row r="135" spans="1:23" x14ac:dyDescent="0.3">
      <c r="A135" t="s">
        <v>265</v>
      </c>
      <c r="B135" t="s">
        <v>21</v>
      </c>
      <c r="C135" t="s">
        <v>115</v>
      </c>
      <c r="D135" t="s">
        <v>70</v>
      </c>
      <c r="E135" t="s">
        <v>15</v>
      </c>
      <c r="F135" t="s">
        <v>1119</v>
      </c>
      <c r="G135" s="14">
        <v>43982</v>
      </c>
      <c r="H135" s="20">
        <f>MONTH(Tabla_1[[#This Row],[Fecha pedido]])</f>
        <v>5</v>
      </c>
      <c r="I135">
        <v>290370213</v>
      </c>
      <c r="J135" s="1">
        <v>43997</v>
      </c>
      <c r="K135" s="5">
        <f>DATEDIF(Tabla_1[[#This Row],[Fecha pedido]],Tabla_1[[#This Row],[Fecha envío]],"D")</f>
        <v>15</v>
      </c>
      <c r="L135" s="3">
        <v>5854</v>
      </c>
      <c r="M135" s="4">
        <v>109.28</v>
      </c>
      <c r="N135" s="4">
        <v>35.840000000000003</v>
      </c>
      <c r="O135" s="12">
        <v>639725.12</v>
      </c>
      <c r="P135" s="4">
        <f>Tabla_1[[#This Row],[Precio Unitario]]-Tabla_1[[#This Row],[Coste unitario]]</f>
        <v>73.44</v>
      </c>
      <c r="Q135" s="12">
        <f>Tabla_1[[#This Row],[Importe venta total]]/1000</f>
        <v>639.72511999999995</v>
      </c>
      <c r="R135" s="4">
        <v>209807.36000000002</v>
      </c>
      <c r="S135" s="12">
        <f>Tabla_1[[#This Row],[Importe Coste total]]/1000</f>
        <v>209.80736000000002</v>
      </c>
      <c r="T135" s="4">
        <f>Tabla_1[[#This Row],[Importe venta total]]-Tabla_1[[#This Row],[Importe Coste total]]</f>
        <v>429917.76</v>
      </c>
      <c r="U135" s="13">
        <f>Tabla_1[[#This Row],[Importe Coste Total (M)]]/Tabla_1[[#This Row],[Importe Ventas Totales (M)]]</f>
        <v>0.32796486090775995</v>
      </c>
      <c r="V135" s="12">
        <f>Tabla_1[[#This Row],[Beneficio Total]]/1000</f>
        <v>429.91775999999999</v>
      </c>
      <c r="W135">
        <f>YEAR(Tabla_1[[#This Row],[Fecha pedido]])</f>
        <v>2020</v>
      </c>
    </row>
    <row r="136" spans="1:23" x14ac:dyDescent="0.3">
      <c r="A136" t="s">
        <v>266</v>
      </c>
      <c r="B136" t="s">
        <v>24</v>
      </c>
      <c r="C136" t="s">
        <v>267</v>
      </c>
      <c r="D136" t="s">
        <v>26</v>
      </c>
      <c r="E136" t="s">
        <v>19</v>
      </c>
      <c r="F136" t="s">
        <v>1119</v>
      </c>
      <c r="G136" s="14">
        <v>44249</v>
      </c>
      <c r="H136" s="20">
        <f>MONTH(Tabla_1[[#This Row],[Fecha pedido]])</f>
        <v>2</v>
      </c>
      <c r="I136">
        <v>212511909</v>
      </c>
      <c r="J136" s="1">
        <v>44249</v>
      </c>
      <c r="K136" s="5">
        <f>DATEDIF(Tabla_1[[#This Row],[Fecha pedido]],Tabla_1[[#This Row],[Fecha envío]],"D")</f>
        <v>0</v>
      </c>
      <c r="L136" s="3">
        <v>5851</v>
      </c>
      <c r="M136" s="4">
        <v>9.33</v>
      </c>
      <c r="N136" s="4">
        <v>6.92</v>
      </c>
      <c r="O136" s="12">
        <v>54589.83</v>
      </c>
      <c r="P136" s="4">
        <f>Tabla_1[[#This Row],[Precio Unitario]]-Tabla_1[[#This Row],[Coste unitario]]</f>
        <v>2.41</v>
      </c>
      <c r="Q136" s="12">
        <f>Tabla_1[[#This Row],[Importe venta total]]/1000</f>
        <v>54.589829999999999</v>
      </c>
      <c r="R136" s="4">
        <v>40488.92</v>
      </c>
      <c r="S136" s="12">
        <f>Tabla_1[[#This Row],[Importe Coste total]]/1000</f>
        <v>40.48892</v>
      </c>
      <c r="T136" s="4">
        <f>Tabla_1[[#This Row],[Importe venta total]]-Tabla_1[[#This Row],[Importe Coste total]]</f>
        <v>14100.910000000003</v>
      </c>
      <c r="U136" s="13">
        <f>Tabla_1[[#This Row],[Importe Coste Total (M)]]/Tabla_1[[#This Row],[Importe Ventas Totales (M)]]</f>
        <v>0.74169346195069674</v>
      </c>
      <c r="V136" s="12">
        <f>Tabla_1[[#This Row],[Beneficio Total]]/1000</f>
        <v>14.100910000000004</v>
      </c>
      <c r="W136">
        <f>YEAR(Tabla_1[[#This Row],[Fecha pedido]])</f>
        <v>2021</v>
      </c>
    </row>
    <row r="137" spans="1:23" x14ac:dyDescent="0.3">
      <c r="A137" t="s">
        <v>268</v>
      </c>
      <c r="B137" t="s">
        <v>24</v>
      </c>
      <c r="C137" t="s">
        <v>269</v>
      </c>
      <c r="D137" t="s">
        <v>26</v>
      </c>
      <c r="E137" t="s">
        <v>19</v>
      </c>
      <c r="F137" t="s">
        <v>1117</v>
      </c>
      <c r="G137" s="14">
        <v>44755</v>
      </c>
      <c r="H137" s="20">
        <f>MONTH(Tabla_1[[#This Row],[Fecha pedido]])</f>
        <v>7</v>
      </c>
      <c r="I137">
        <v>208001077</v>
      </c>
      <c r="J137" s="1">
        <v>44764</v>
      </c>
      <c r="K137" s="5">
        <f>DATEDIF(Tabla_1[[#This Row],[Fecha pedido]],Tabla_1[[#This Row],[Fecha envío]],"D")</f>
        <v>9</v>
      </c>
      <c r="L137" s="3">
        <v>996</v>
      </c>
      <c r="M137" s="4">
        <v>9.33</v>
      </c>
      <c r="N137" s="4">
        <v>6.92</v>
      </c>
      <c r="O137" s="12">
        <v>9292.68</v>
      </c>
      <c r="P137" s="4">
        <f>Tabla_1[[#This Row],[Precio Unitario]]-Tabla_1[[#This Row],[Coste unitario]]</f>
        <v>2.41</v>
      </c>
      <c r="Q137" s="12">
        <f>Tabla_1[[#This Row],[Importe venta total]]/1000</f>
        <v>9.2926800000000007</v>
      </c>
      <c r="R137" s="4">
        <v>6892.32</v>
      </c>
      <c r="S137" s="12">
        <f>Tabla_1[[#This Row],[Importe Coste total]]/1000</f>
        <v>6.8923199999999998</v>
      </c>
      <c r="T137" s="4">
        <f>Tabla_1[[#This Row],[Importe venta total]]-Tabla_1[[#This Row],[Importe Coste total]]</f>
        <v>2400.3600000000006</v>
      </c>
      <c r="U137" s="13">
        <f>Tabla_1[[#This Row],[Importe Coste Total (M)]]/Tabla_1[[#This Row],[Importe Ventas Totales (M)]]</f>
        <v>0.74169346195069663</v>
      </c>
      <c r="V137" s="12">
        <f>Tabla_1[[#This Row],[Beneficio Total]]/1000</f>
        <v>2.4003600000000005</v>
      </c>
      <c r="W137">
        <f>YEAR(Tabla_1[[#This Row],[Fecha pedido]])</f>
        <v>2022</v>
      </c>
    </row>
    <row r="138" spans="1:23" x14ac:dyDescent="0.3">
      <c r="A138" t="s">
        <v>270</v>
      </c>
      <c r="B138" t="s">
        <v>24</v>
      </c>
      <c r="C138" t="s">
        <v>226</v>
      </c>
      <c r="D138" t="s">
        <v>40</v>
      </c>
      <c r="E138" t="s">
        <v>15</v>
      </c>
      <c r="F138" t="s">
        <v>1118</v>
      </c>
      <c r="G138" s="14">
        <v>44021</v>
      </c>
      <c r="H138" s="20">
        <f>MONTH(Tabla_1[[#This Row],[Fecha pedido]])</f>
        <v>7</v>
      </c>
      <c r="I138">
        <v>948761546</v>
      </c>
      <c r="J138" s="1">
        <v>44025</v>
      </c>
      <c r="K138" s="5">
        <f>DATEDIF(Tabla_1[[#This Row],[Fecha pedido]],Tabla_1[[#This Row],[Fecha envío]],"D")</f>
        <v>4</v>
      </c>
      <c r="L138" s="3">
        <v>8480</v>
      </c>
      <c r="M138" s="4">
        <v>81.73</v>
      </c>
      <c r="N138" s="4">
        <v>56.67</v>
      </c>
      <c r="O138" s="12">
        <v>693070.4</v>
      </c>
      <c r="P138" s="4">
        <f>Tabla_1[[#This Row],[Precio Unitario]]-Tabla_1[[#This Row],[Coste unitario]]</f>
        <v>25.060000000000002</v>
      </c>
      <c r="Q138" s="12">
        <f>Tabla_1[[#This Row],[Importe venta total]]/1000</f>
        <v>693.07040000000006</v>
      </c>
      <c r="R138" s="4">
        <v>480561.60000000003</v>
      </c>
      <c r="S138" s="12">
        <f>Tabla_1[[#This Row],[Importe Coste total]]/1000</f>
        <v>480.56160000000006</v>
      </c>
      <c r="T138" s="4">
        <f>Tabla_1[[#This Row],[Importe venta total]]-Tabla_1[[#This Row],[Importe Coste total]]</f>
        <v>212508.79999999999</v>
      </c>
      <c r="U138" s="13">
        <f>Tabla_1[[#This Row],[Importe Coste Total (M)]]/Tabla_1[[#This Row],[Importe Ventas Totales (M)]]</f>
        <v>0.69338064358252782</v>
      </c>
      <c r="V138" s="12">
        <f>Tabla_1[[#This Row],[Beneficio Total]]/1000</f>
        <v>212.50879999999998</v>
      </c>
      <c r="W138">
        <f>YEAR(Tabla_1[[#This Row],[Fecha pedido]])</f>
        <v>2020</v>
      </c>
    </row>
    <row r="139" spans="1:23" x14ac:dyDescent="0.3">
      <c r="A139" t="s">
        <v>271</v>
      </c>
      <c r="B139" t="s">
        <v>44</v>
      </c>
      <c r="C139" t="s">
        <v>272</v>
      </c>
      <c r="D139" t="s">
        <v>40</v>
      </c>
      <c r="E139" t="s">
        <v>15</v>
      </c>
      <c r="F139" t="s">
        <v>1117</v>
      </c>
      <c r="G139" s="14">
        <v>44618</v>
      </c>
      <c r="H139" s="20">
        <f>MONTH(Tabla_1[[#This Row],[Fecha pedido]])</f>
        <v>2</v>
      </c>
      <c r="I139">
        <v>505354201</v>
      </c>
      <c r="J139" s="1">
        <v>44663</v>
      </c>
      <c r="K139" s="5">
        <f>DATEDIF(Tabla_1[[#This Row],[Fecha pedido]],Tabla_1[[#This Row],[Fecha envío]],"D")</f>
        <v>45</v>
      </c>
      <c r="L139" s="3">
        <v>4393</v>
      </c>
      <c r="M139" s="4">
        <v>81.73</v>
      </c>
      <c r="N139" s="4">
        <v>56.67</v>
      </c>
      <c r="O139" s="12">
        <v>359039.89</v>
      </c>
      <c r="P139" s="4">
        <f>Tabla_1[[#This Row],[Precio Unitario]]-Tabla_1[[#This Row],[Coste unitario]]</f>
        <v>25.060000000000002</v>
      </c>
      <c r="Q139" s="12">
        <f>Tabla_1[[#This Row],[Importe venta total]]/1000</f>
        <v>359.03989000000001</v>
      </c>
      <c r="R139" s="4">
        <v>248951.31</v>
      </c>
      <c r="S139" s="12">
        <f>Tabla_1[[#This Row],[Importe Coste total]]/1000</f>
        <v>248.95131000000001</v>
      </c>
      <c r="T139" s="4">
        <f>Tabla_1[[#This Row],[Importe venta total]]-Tabla_1[[#This Row],[Importe Coste total]]</f>
        <v>110088.58000000002</v>
      </c>
      <c r="U139" s="13">
        <f>Tabla_1[[#This Row],[Importe Coste Total (M)]]/Tabla_1[[#This Row],[Importe Ventas Totales (M)]]</f>
        <v>0.69338064358252782</v>
      </c>
      <c r="V139" s="12">
        <f>Tabla_1[[#This Row],[Beneficio Total]]/1000</f>
        <v>110.08858000000002</v>
      </c>
      <c r="W139">
        <f>YEAR(Tabla_1[[#This Row],[Fecha pedido]])</f>
        <v>2022</v>
      </c>
    </row>
    <row r="140" spans="1:23" x14ac:dyDescent="0.3">
      <c r="A140" t="s">
        <v>273</v>
      </c>
      <c r="B140" t="s">
        <v>24</v>
      </c>
      <c r="C140" t="s">
        <v>274</v>
      </c>
      <c r="D140" t="s">
        <v>26</v>
      </c>
      <c r="E140" t="s">
        <v>15</v>
      </c>
      <c r="F140" t="s">
        <v>1117</v>
      </c>
      <c r="G140" s="14">
        <v>44772</v>
      </c>
      <c r="H140" s="20">
        <f>MONTH(Tabla_1[[#This Row],[Fecha pedido]])</f>
        <v>7</v>
      </c>
      <c r="I140">
        <v>566596543</v>
      </c>
      <c r="J140" s="1">
        <v>44805</v>
      </c>
      <c r="K140" s="5">
        <f>DATEDIF(Tabla_1[[#This Row],[Fecha pedido]],Tabla_1[[#This Row],[Fecha envío]],"D")</f>
        <v>33</v>
      </c>
      <c r="L140" s="3">
        <v>7363</v>
      </c>
      <c r="M140" s="4">
        <v>9.33</v>
      </c>
      <c r="N140" s="4">
        <v>6.92</v>
      </c>
      <c r="O140" s="12">
        <v>68696.789999999994</v>
      </c>
      <c r="P140" s="4">
        <f>Tabla_1[[#This Row],[Precio Unitario]]-Tabla_1[[#This Row],[Coste unitario]]</f>
        <v>2.41</v>
      </c>
      <c r="Q140" s="12">
        <f>Tabla_1[[#This Row],[Importe venta total]]/1000</f>
        <v>68.696789999999993</v>
      </c>
      <c r="R140" s="4">
        <v>50951.96</v>
      </c>
      <c r="S140" s="12">
        <f>Tabla_1[[#This Row],[Importe Coste total]]/1000</f>
        <v>50.95196</v>
      </c>
      <c r="T140" s="4">
        <f>Tabla_1[[#This Row],[Importe venta total]]-Tabla_1[[#This Row],[Importe Coste total]]</f>
        <v>17744.829999999994</v>
      </c>
      <c r="U140" s="13">
        <f>Tabla_1[[#This Row],[Importe Coste Total (M)]]/Tabla_1[[#This Row],[Importe Ventas Totales (M)]]</f>
        <v>0.74169346195069674</v>
      </c>
      <c r="V140" s="12">
        <f>Tabla_1[[#This Row],[Beneficio Total]]/1000</f>
        <v>17.744829999999993</v>
      </c>
      <c r="W140">
        <f>YEAR(Tabla_1[[#This Row],[Fecha pedido]])</f>
        <v>2022</v>
      </c>
    </row>
    <row r="141" spans="1:23" x14ac:dyDescent="0.3">
      <c r="A141" t="s">
        <v>275</v>
      </c>
      <c r="B141" t="s">
        <v>24</v>
      </c>
      <c r="C141" t="s">
        <v>113</v>
      </c>
      <c r="D141" t="s">
        <v>42</v>
      </c>
      <c r="E141" t="s">
        <v>15</v>
      </c>
      <c r="F141" t="s">
        <v>1117</v>
      </c>
      <c r="G141" s="14">
        <v>44463</v>
      </c>
      <c r="H141" s="20">
        <f>MONTH(Tabla_1[[#This Row],[Fecha pedido]])</f>
        <v>9</v>
      </c>
      <c r="I141">
        <v>263930499</v>
      </c>
      <c r="J141" s="1">
        <v>44505</v>
      </c>
      <c r="K141" s="5">
        <f>DATEDIF(Tabla_1[[#This Row],[Fecha pedido]],Tabla_1[[#This Row],[Fecha envío]],"D")</f>
        <v>42</v>
      </c>
      <c r="L141" s="3">
        <v>1755</v>
      </c>
      <c r="M141" s="4">
        <v>651.21</v>
      </c>
      <c r="N141" s="4">
        <v>524.96</v>
      </c>
      <c r="O141" s="12">
        <v>1142873.55</v>
      </c>
      <c r="P141" s="4">
        <f>Tabla_1[[#This Row],[Precio Unitario]]-Tabla_1[[#This Row],[Coste unitario]]</f>
        <v>126.25</v>
      </c>
      <c r="Q141" s="12">
        <f>Tabla_1[[#This Row],[Importe venta total]]/1000</f>
        <v>1142.87355</v>
      </c>
      <c r="R141" s="4">
        <v>921304.8</v>
      </c>
      <c r="S141" s="12">
        <f>Tabla_1[[#This Row],[Importe Coste total]]/1000</f>
        <v>921.3048</v>
      </c>
      <c r="T141" s="4">
        <f>Tabla_1[[#This Row],[Importe venta total]]-Tabla_1[[#This Row],[Importe Coste total]]</f>
        <v>221568.75</v>
      </c>
      <c r="U141" s="13">
        <f>Tabla_1[[#This Row],[Importe Coste Total (M)]]/Tabla_1[[#This Row],[Importe Ventas Totales (M)]]</f>
        <v>0.80613012699436437</v>
      </c>
      <c r="V141" s="12">
        <f>Tabla_1[[#This Row],[Beneficio Total]]/1000</f>
        <v>221.56874999999999</v>
      </c>
      <c r="W141">
        <f>YEAR(Tabla_1[[#This Row],[Fecha pedido]])</f>
        <v>2021</v>
      </c>
    </row>
    <row r="142" spans="1:23" x14ac:dyDescent="0.3">
      <c r="A142" t="s">
        <v>276</v>
      </c>
      <c r="B142" t="s">
        <v>21</v>
      </c>
      <c r="C142" t="s">
        <v>55</v>
      </c>
      <c r="D142" t="s">
        <v>26</v>
      </c>
      <c r="E142" t="s">
        <v>19</v>
      </c>
      <c r="F142" t="s">
        <v>1117</v>
      </c>
      <c r="G142" s="14">
        <v>43992</v>
      </c>
      <c r="H142" s="20">
        <f>MONTH(Tabla_1[[#This Row],[Fecha pedido]])</f>
        <v>6</v>
      </c>
      <c r="I142">
        <v>170842397</v>
      </c>
      <c r="J142" s="1">
        <v>43992</v>
      </c>
      <c r="K142" s="5">
        <f>DATEDIF(Tabla_1[[#This Row],[Fecha pedido]],Tabla_1[[#This Row],[Fecha envío]],"D")</f>
        <v>0</v>
      </c>
      <c r="L142" s="3">
        <v>4917</v>
      </c>
      <c r="M142" s="4">
        <v>9.33</v>
      </c>
      <c r="N142" s="4">
        <v>6.92</v>
      </c>
      <c r="O142" s="12">
        <v>45875.61</v>
      </c>
      <c r="P142" s="4">
        <f>Tabla_1[[#This Row],[Precio Unitario]]-Tabla_1[[#This Row],[Coste unitario]]</f>
        <v>2.41</v>
      </c>
      <c r="Q142" s="12">
        <f>Tabla_1[[#This Row],[Importe venta total]]/1000</f>
        <v>45.875610000000002</v>
      </c>
      <c r="R142" s="4">
        <v>34025.64</v>
      </c>
      <c r="S142" s="12">
        <f>Tabla_1[[#This Row],[Importe Coste total]]/1000</f>
        <v>34.025640000000003</v>
      </c>
      <c r="T142" s="4">
        <f>Tabla_1[[#This Row],[Importe venta total]]-Tabla_1[[#This Row],[Importe Coste total]]</f>
        <v>11849.970000000001</v>
      </c>
      <c r="U142" s="13">
        <f>Tabla_1[[#This Row],[Importe Coste Total (M)]]/Tabla_1[[#This Row],[Importe Ventas Totales (M)]]</f>
        <v>0.74169346195069674</v>
      </c>
      <c r="V142" s="12">
        <f>Tabla_1[[#This Row],[Beneficio Total]]/1000</f>
        <v>11.849970000000001</v>
      </c>
      <c r="W142">
        <f>YEAR(Tabla_1[[#This Row],[Fecha pedido]])</f>
        <v>2020</v>
      </c>
    </row>
    <row r="143" spans="1:23" x14ac:dyDescent="0.3">
      <c r="A143" t="s">
        <v>277</v>
      </c>
      <c r="B143" t="s">
        <v>24</v>
      </c>
      <c r="C143" t="s">
        <v>120</v>
      </c>
      <c r="D143" t="s">
        <v>26</v>
      </c>
      <c r="E143" t="s">
        <v>15</v>
      </c>
      <c r="F143" t="s">
        <v>1119</v>
      </c>
      <c r="G143" s="14">
        <v>44326</v>
      </c>
      <c r="H143" s="20">
        <f>MONTH(Tabla_1[[#This Row],[Fecha pedido]])</f>
        <v>5</v>
      </c>
      <c r="I143">
        <v>931131064</v>
      </c>
      <c r="J143" s="1">
        <v>44354</v>
      </c>
      <c r="K143" s="5">
        <f>DATEDIF(Tabla_1[[#This Row],[Fecha pedido]],Tabla_1[[#This Row],[Fecha envío]],"D")</f>
        <v>28</v>
      </c>
      <c r="L143" s="3">
        <v>1229</v>
      </c>
      <c r="M143" s="4">
        <v>9.33</v>
      </c>
      <c r="N143" s="4">
        <v>6.92</v>
      </c>
      <c r="O143" s="12">
        <v>11466.57</v>
      </c>
      <c r="P143" s="4">
        <f>Tabla_1[[#This Row],[Precio Unitario]]-Tabla_1[[#This Row],[Coste unitario]]</f>
        <v>2.41</v>
      </c>
      <c r="Q143" s="12">
        <f>Tabla_1[[#This Row],[Importe venta total]]/1000</f>
        <v>11.466569999999999</v>
      </c>
      <c r="R143" s="4">
        <v>8504.68</v>
      </c>
      <c r="S143" s="12">
        <f>Tabla_1[[#This Row],[Importe Coste total]]/1000</f>
        <v>8.5046800000000005</v>
      </c>
      <c r="T143" s="4">
        <f>Tabla_1[[#This Row],[Importe venta total]]-Tabla_1[[#This Row],[Importe Coste total]]</f>
        <v>2961.8899999999994</v>
      </c>
      <c r="U143" s="13">
        <f>Tabla_1[[#This Row],[Importe Coste Total (M)]]/Tabla_1[[#This Row],[Importe Ventas Totales (M)]]</f>
        <v>0.74169346195069674</v>
      </c>
      <c r="V143" s="12">
        <f>Tabla_1[[#This Row],[Beneficio Total]]/1000</f>
        <v>2.9618899999999995</v>
      </c>
      <c r="W143">
        <f>YEAR(Tabla_1[[#This Row],[Fecha pedido]])</f>
        <v>2021</v>
      </c>
    </row>
    <row r="144" spans="1:23" x14ac:dyDescent="0.3">
      <c r="A144" t="s">
        <v>278</v>
      </c>
      <c r="B144" t="s">
        <v>24</v>
      </c>
      <c r="C144" t="s">
        <v>189</v>
      </c>
      <c r="D144" t="s">
        <v>26</v>
      </c>
      <c r="E144" t="s">
        <v>19</v>
      </c>
      <c r="F144" t="s">
        <v>1120</v>
      </c>
      <c r="G144" s="14">
        <v>44496</v>
      </c>
      <c r="H144" s="20">
        <f>MONTH(Tabla_1[[#This Row],[Fecha pedido]])</f>
        <v>10</v>
      </c>
      <c r="I144">
        <v>108907830</v>
      </c>
      <c r="J144" s="1">
        <v>44500</v>
      </c>
      <c r="K144" s="5">
        <f>DATEDIF(Tabla_1[[#This Row],[Fecha pedido]],Tabla_1[[#This Row],[Fecha envío]],"D")</f>
        <v>4</v>
      </c>
      <c r="L144" s="3">
        <v>7102</v>
      </c>
      <c r="M144" s="4">
        <v>9.33</v>
      </c>
      <c r="N144" s="4">
        <v>6.92</v>
      </c>
      <c r="O144" s="12">
        <v>66261.66</v>
      </c>
      <c r="P144" s="4">
        <f>Tabla_1[[#This Row],[Precio Unitario]]-Tabla_1[[#This Row],[Coste unitario]]</f>
        <v>2.41</v>
      </c>
      <c r="Q144" s="12">
        <f>Tabla_1[[#This Row],[Importe venta total]]/1000</f>
        <v>66.261660000000006</v>
      </c>
      <c r="R144" s="4">
        <v>49145.84</v>
      </c>
      <c r="S144" s="12">
        <f>Tabla_1[[#This Row],[Importe Coste total]]/1000</f>
        <v>49.14584</v>
      </c>
      <c r="T144" s="4">
        <f>Tabla_1[[#This Row],[Importe venta total]]-Tabla_1[[#This Row],[Importe Coste total]]</f>
        <v>17115.820000000007</v>
      </c>
      <c r="U144" s="13">
        <f>Tabla_1[[#This Row],[Importe Coste Total (M)]]/Tabla_1[[#This Row],[Importe Ventas Totales (M)]]</f>
        <v>0.74169346195069663</v>
      </c>
      <c r="V144" s="12">
        <f>Tabla_1[[#This Row],[Beneficio Total]]/1000</f>
        <v>17.115820000000006</v>
      </c>
      <c r="W144">
        <f>YEAR(Tabla_1[[#This Row],[Fecha pedido]])</f>
        <v>2021</v>
      </c>
    </row>
    <row r="145" spans="1:23" x14ac:dyDescent="0.3">
      <c r="A145" t="s">
        <v>279</v>
      </c>
      <c r="B145" t="s">
        <v>21</v>
      </c>
      <c r="C145" t="s">
        <v>106</v>
      </c>
      <c r="D145" t="s">
        <v>80</v>
      </c>
      <c r="E145" t="s">
        <v>15</v>
      </c>
      <c r="F145" t="s">
        <v>1118</v>
      </c>
      <c r="G145" s="14">
        <v>44196</v>
      </c>
      <c r="H145" s="20">
        <f>MONTH(Tabla_1[[#This Row],[Fecha pedido]])</f>
        <v>12</v>
      </c>
      <c r="I145">
        <v>738596522</v>
      </c>
      <c r="J145" s="1">
        <v>44245</v>
      </c>
      <c r="K145" s="5">
        <f>DATEDIF(Tabla_1[[#This Row],[Fecha pedido]],Tabla_1[[#This Row],[Fecha envío]],"D")</f>
        <v>49</v>
      </c>
      <c r="L145" s="3">
        <v>5979</v>
      </c>
      <c r="M145" s="4">
        <v>668.27</v>
      </c>
      <c r="N145" s="4">
        <v>502.54</v>
      </c>
      <c r="O145" s="12">
        <v>3995586.33</v>
      </c>
      <c r="P145" s="4">
        <f>Tabla_1[[#This Row],[Precio Unitario]]-Tabla_1[[#This Row],[Coste unitario]]</f>
        <v>165.72999999999996</v>
      </c>
      <c r="Q145" s="12">
        <f>Tabla_1[[#This Row],[Importe venta total]]/1000</f>
        <v>3995.5863300000001</v>
      </c>
      <c r="R145" s="4">
        <v>3004686.66</v>
      </c>
      <c r="S145" s="12">
        <f>Tabla_1[[#This Row],[Importe Coste total]]/1000</f>
        <v>3004.6866600000003</v>
      </c>
      <c r="T145" s="4">
        <f>Tabla_1[[#This Row],[Importe venta total]]-Tabla_1[[#This Row],[Importe Coste total]]</f>
        <v>990899.66999999993</v>
      </c>
      <c r="U145" s="13">
        <f>Tabla_1[[#This Row],[Importe Coste Total (M)]]/Tabla_1[[#This Row],[Importe Ventas Totales (M)]]</f>
        <v>0.75200143654510909</v>
      </c>
      <c r="V145" s="12">
        <f>Tabla_1[[#This Row],[Beneficio Total]]/1000</f>
        <v>990.8996699999999</v>
      </c>
      <c r="W145">
        <f>YEAR(Tabla_1[[#This Row],[Fecha pedido]])</f>
        <v>2020</v>
      </c>
    </row>
    <row r="146" spans="1:23" x14ac:dyDescent="0.3">
      <c r="A146" t="s">
        <v>280</v>
      </c>
      <c r="B146" t="s">
        <v>24</v>
      </c>
      <c r="C146" t="s">
        <v>281</v>
      </c>
      <c r="D146" t="s">
        <v>42</v>
      </c>
      <c r="E146" t="s">
        <v>15</v>
      </c>
      <c r="F146" t="s">
        <v>1119</v>
      </c>
      <c r="G146" s="14">
        <v>44315</v>
      </c>
      <c r="H146" s="20">
        <f>MONTH(Tabla_1[[#This Row],[Fecha pedido]])</f>
        <v>4</v>
      </c>
      <c r="I146">
        <v>974933469</v>
      </c>
      <c r="J146" s="1">
        <v>44359</v>
      </c>
      <c r="K146" s="5">
        <f>DATEDIF(Tabla_1[[#This Row],[Fecha pedido]],Tabla_1[[#This Row],[Fecha envío]],"D")</f>
        <v>44</v>
      </c>
      <c r="L146" s="3">
        <v>3333</v>
      </c>
      <c r="M146" s="4">
        <v>651.21</v>
      </c>
      <c r="N146" s="4">
        <v>524.96</v>
      </c>
      <c r="O146" s="12">
        <v>2170482.9300000002</v>
      </c>
      <c r="P146" s="4">
        <f>Tabla_1[[#This Row],[Precio Unitario]]-Tabla_1[[#This Row],[Coste unitario]]</f>
        <v>126.25</v>
      </c>
      <c r="Q146" s="12">
        <f>Tabla_1[[#This Row],[Importe venta total]]/1000</f>
        <v>2170.4829300000001</v>
      </c>
      <c r="R146" s="4">
        <v>1749691.6800000002</v>
      </c>
      <c r="S146" s="12">
        <f>Tabla_1[[#This Row],[Importe Coste total]]/1000</f>
        <v>1749.6916800000001</v>
      </c>
      <c r="T146" s="4">
        <f>Tabla_1[[#This Row],[Importe venta total]]-Tabla_1[[#This Row],[Importe Coste total]]</f>
        <v>420791.25</v>
      </c>
      <c r="U146" s="13">
        <f>Tabla_1[[#This Row],[Importe Coste Total (M)]]/Tabla_1[[#This Row],[Importe Ventas Totales (M)]]</f>
        <v>0.80613012699436437</v>
      </c>
      <c r="V146" s="12">
        <f>Tabla_1[[#This Row],[Beneficio Total]]/1000</f>
        <v>420.79124999999999</v>
      </c>
      <c r="W146">
        <f>YEAR(Tabla_1[[#This Row],[Fecha pedido]])</f>
        <v>2021</v>
      </c>
    </row>
    <row r="147" spans="1:23" x14ac:dyDescent="0.3">
      <c r="A147" t="s">
        <v>282</v>
      </c>
      <c r="B147" t="s">
        <v>24</v>
      </c>
      <c r="C147" t="s">
        <v>283</v>
      </c>
      <c r="D147" t="s">
        <v>42</v>
      </c>
      <c r="E147" t="s">
        <v>15</v>
      </c>
      <c r="F147" t="s">
        <v>1120</v>
      </c>
      <c r="G147" s="14">
        <v>44320</v>
      </c>
      <c r="H147" s="20">
        <f>MONTH(Tabla_1[[#This Row],[Fecha pedido]])</f>
        <v>5</v>
      </c>
      <c r="I147">
        <v>842967498</v>
      </c>
      <c r="J147" s="1">
        <v>44330</v>
      </c>
      <c r="K147" s="5">
        <f>DATEDIF(Tabla_1[[#This Row],[Fecha pedido]],Tabla_1[[#This Row],[Fecha envío]],"D")</f>
        <v>10</v>
      </c>
      <c r="L147" s="3">
        <v>1670</v>
      </c>
      <c r="M147" s="4">
        <v>651.21</v>
      </c>
      <c r="N147" s="4">
        <v>524.96</v>
      </c>
      <c r="O147" s="12">
        <v>1087520.7</v>
      </c>
      <c r="P147" s="4">
        <f>Tabla_1[[#This Row],[Precio Unitario]]-Tabla_1[[#This Row],[Coste unitario]]</f>
        <v>126.25</v>
      </c>
      <c r="Q147" s="12">
        <f>Tabla_1[[#This Row],[Importe venta total]]/1000</f>
        <v>1087.5207</v>
      </c>
      <c r="R147" s="4">
        <v>876683.20000000007</v>
      </c>
      <c r="S147" s="12">
        <f>Tabla_1[[#This Row],[Importe Coste total]]/1000</f>
        <v>876.68320000000006</v>
      </c>
      <c r="T147" s="4">
        <f>Tabla_1[[#This Row],[Importe venta total]]-Tabla_1[[#This Row],[Importe Coste total]]</f>
        <v>210837.49999999988</v>
      </c>
      <c r="U147" s="13">
        <f>Tabla_1[[#This Row],[Importe Coste Total (M)]]/Tabla_1[[#This Row],[Importe Ventas Totales (M)]]</f>
        <v>0.80613012699436437</v>
      </c>
      <c r="V147" s="12">
        <f>Tabla_1[[#This Row],[Beneficio Total]]/1000</f>
        <v>210.83749999999989</v>
      </c>
      <c r="W147">
        <f>YEAR(Tabla_1[[#This Row],[Fecha pedido]])</f>
        <v>2021</v>
      </c>
    </row>
    <row r="148" spans="1:23" x14ac:dyDescent="0.3">
      <c r="A148" t="s">
        <v>284</v>
      </c>
      <c r="B148" t="s">
        <v>24</v>
      </c>
      <c r="C148" t="s">
        <v>285</v>
      </c>
      <c r="D148" t="s">
        <v>40</v>
      </c>
      <c r="E148" t="s">
        <v>19</v>
      </c>
      <c r="F148" t="s">
        <v>1117</v>
      </c>
      <c r="G148" s="14">
        <v>44872</v>
      </c>
      <c r="H148" s="20">
        <f>MONTH(Tabla_1[[#This Row],[Fecha pedido]])</f>
        <v>11</v>
      </c>
      <c r="I148">
        <v>888059937</v>
      </c>
      <c r="J148" s="1">
        <v>44905</v>
      </c>
      <c r="K148" s="5">
        <f>DATEDIF(Tabla_1[[#This Row],[Fecha pedido]],Tabla_1[[#This Row],[Fecha envío]],"D")</f>
        <v>33</v>
      </c>
      <c r="L148" s="3">
        <v>5525</v>
      </c>
      <c r="M148" s="4">
        <v>81.73</v>
      </c>
      <c r="N148" s="4">
        <v>56.67</v>
      </c>
      <c r="O148" s="12">
        <v>451558.25</v>
      </c>
      <c r="P148" s="4">
        <f>Tabla_1[[#This Row],[Precio Unitario]]-Tabla_1[[#This Row],[Coste unitario]]</f>
        <v>25.060000000000002</v>
      </c>
      <c r="Q148" s="12">
        <f>Tabla_1[[#This Row],[Importe venta total]]/1000</f>
        <v>451.55824999999999</v>
      </c>
      <c r="R148" s="4">
        <v>313101.75</v>
      </c>
      <c r="S148" s="12">
        <f>Tabla_1[[#This Row],[Importe Coste total]]/1000</f>
        <v>313.10174999999998</v>
      </c>
      <c r="T148" s="4">
        <f>Tabla_1[[#This Row],[Importe venta total]]-Tabla_1[[#This Row],[Importe Coste total]]</f>
        <v>138456.5</v>
      </c>
      <c r="U148" s="13">
        <f>Tabla_1[[#This Row],[Importe Coste Total (M)]]/Tabla_1[[#This Row],[Importe Ventas Totales (M)]]</f>
        <v>0.69338064358252782</v>
      </c>
      <c r="V148" s="12">
        <f>Tabla_1[[#This Row],[Beneficio Total]]/1000</f>
        <v>138.45650000000001</v>
      </c>
      <c r="W148">
        <f>YEAR(Tabla_1[[#This Row],[Fecha pedido]])</f>
        <v>2022</v>
      </c>
    </row>
    <row r="149" spans="1:23" x14ac:dyDescent="0.3">
      <c r="A149" t="s">
        <v>286</v>
      </c>
      <c r="B149" t="s">
        <v>24</v>
      </c>
      <c r="C149" t="s">
        <v>211</v>
      </c>
      <c r="D149" t="s">
        <v>80</v>
      </c>
      <c r="E149" t="s">
        <v>15</v>
      </c>
      <c r="F149" t="s">
        <v>1120</v>
      </c>
      <c r="G149" s="14">
        <v>44166</v>
      </c>
      <c r="H149" s="20">
        <f>MONTH(Tabla_1[[#This Row],[Fecha pedido]])</f>
        <v>12</v>
      </c>
      <c r="I149">
        <v>825884616</v>
      </c>
      <c r="J149" s="1">
        <v>44199</v>
      </c>
      <c r="K149" s="5">
        <f>DATEDIF(Tabla_1[[#This Row],[Fecha pedido]],Tabla_1[[#This Row],[Fecha envío]],"D")</f>
        <v>33</v>
      </c>
      <c r="L149" s="3">
        <v>6466</v>
      </c>
      <c r="M149" s="4">
        <v>668.27</v>
      </c>
      <c r="N149" s="4">
        <v>502.54</v>
      </c>
      <c r="O149" s="12">
        <v>4321033.82</v>
      </c>
      <c r="P149" s="4">
        <f>Tabla_1[[#This Row],[Precio Unitario]]-Tabla_1[[#This Row],[Coste unitario]]</f>
        <v>165.72999999999996</v>
      </c>
      <c r="Q149" s="12">
        <f>Tabla_1[[#This Row],[Importe venta total]]/1000</f>
        <v>4321.0338200000006</v>
      </c>
      <c r="R149" s="4">
        <v>3249423.64</v>
      </c>
      <c r="S149" s="12">
        <f>Tabla_1[[#This Row],[Importe Coste total]]/1000</f>
        <v>3249.42364</v>
      </c>
      <c r="T149" s="4">
        <f>Tabla_1[[#This Row],[Importe venta total]]-Tabla_1[[#This Row],[Importe Coste total]]</f>
        <v>1071610.1800000002</v>
      </c>
      <c r="U149" s="13">
        <f>Tabla_1[[#This Row],[Importe Coste Total (M)]]/Tabla_1[[#This Row],[Importe Ventas Totales (M)]]</f>
        <v>0.75200143654510887</v>
      </c>
      <c r="V149" s="12">
        <f>Tabla_1[[#This Row],[Beneficio Total]]/1000</f>
        <v>1071.6101800000001</v>
      </c>
      <c r="W149">
        <f>YEAR(Tabla_1[[#This Row],[Fecha pedido]])</f>
        <v>2020</v>
      </c>
    </row>
    <row r="150" spans="1:23" x14ac:dyDescent="0.3">
      <c r="A150" t="s">
        <v>287</v>
      </c>
      <c r="B150" t="s">
        <v>24</v>
      </c>
      <c r="C150" t="s">
        <v>65</v>
      </c>
      <c r="D150" t="s">
        <v>42</v>
      </c>
      <c r="E150" t="s">
        <v>19</v>
      </c>
      <c r="F150" t="s">
        <v>1118</v>
      </c>
      <c r="G150" s="14">
        <v>44720</v>
      </c>
      <c r="H150" s="20">
        <f>MONTH(Tabla_1[[#This Row],[Fecha pedido]])</f>
        <v>6</v>
      </c>
      <c r="I150">
        <v>892427861</v>
      </c>
      <c r="J150" s="1">
        <v>44767</v>
      </c>
      <c r="K150" s="5">
        <f>DATEDIF(Tabla_1[[#This Row],[Fecha pedido]],Tabla_1[[#This Row],[Fecha envío]],"D")</f>
        <v>47</v>
      </c>
      <c r="L150" s="3">
        <v>8091</v>
      </c>
      <c r="M150" s="4">
        <v>651.21</v>
      </c>
      <c r="N150" s="4">
        <v>524.96</v>
      </c>
      <c r="O150" s="12">
        <v>5268940.1100000003</v>
      </c>
      <c r="P150" s="4">
        <f>Tabla_1[[#This Row],[Precio Unitario]]-Tabla_1[[#This Row],[Coste unitario]]</f>
        <v>126.25</v>
      </c>
      <c r="Q150" s="12">
        <f>Tabla_1[[#This Row],[Importe venta total]]/1000</f>
        <v>5268.9401100000005</v>
      </c>
      <c r="R150" s="4">
        <v>4247451.3600000003</v>
      </c>
      <c r="S150" s="12">
        <f>Tabla_1[[#This Row],[Importe Coste total]]/1000</f>
        <v>4247.45136</v>
      </c>
      <c r="T150" s="4">
        <f>Tabla_1[[#This Row],[Importe venta total]]-Tabla_1[[#This Row],[Importe Coste total]]</f>
        <v>1021488.75</v>
      </c>
      <c r="U150" s="13">
        <f>Tabla_1[[#This Row],[Importe Coste Total (M)]]/Tabla_1[[#This Row],[Importe Ventas Totales (M)]]</f>
        <v>0.80613012699436426</v>
      </c>
      <c r="V150" s="12">
        <f>Tabla_1[[#This Row],[Beneficio Total]]/1000</f>
        <v>1021.48875</v>
      </c>
      <c r="W150">
        <f>YEAR(Tabla_1[[#This Row],[Fecha pedido]])</f>
        <v>2022</v>
      </c>
    </row>
    <row r="151" spans="1:23" x14ac:dyDescent="0.3">
      <c r="A151" t="s">
        <v>288</v>
      </c>
      <c r="B151" t="s">
        <v>24</v>
      </c>
      <c r="C151" t="s">
        <v>289</v>
      </c>
      <c r="D151" t="s">
        <v>42</v>
      </c>
      <c r="E151" t="s">
        <v>19</v>
      </c>
      <c r="F151" t="s">
        <v>1119</v>
      </c>
      <c r="G151" s="14">
        <v>44502</v>
      </c>
      <c r="H151" s="20">
        <f>MONTH(Tabla_1[[#This Row],[Fecha pedido]])</f>
        <v>11</v>
      </c>
      <c r="I151">
        <v>493988502</v>
      </c>
      <c r="J151" s="1">
        <v>44551</v>
      </c>
      <c r="K151" s="5">
        <f>DATEDIF(Tabla_1[[#This Row],[Fecha pedido]],Tabla_1[[#This Row],[Fecha envío]],"D")</f>
        <v>49</v>
      </c>
      <c r="L151" s="3">
        <v>1030</v>
      </c>
      <c r="M151" s="4">
        <v>651.21</v>
      </c>
      <c r="N151" s="4">
        <v>524.96</v>
      </c>
      <c r="O151" s="12">
        <v>670746.30000000005</v>
      </c>
      <c r="P151" s="4">
        <f>Tabla_1[[#This Row],[Precio Unitario]]-Tabla_1[[#This Row],[Coste unitario]]</f>
        <v>126.25</v>
      </c>
      <c r="Q151" s="12">
        <f>Tabla_1[[#This Row],[Importe venta total]]/1000</f>
        <v>670.74630000000002</v>
      </c>
      <c r="R151" s="4">
        <v>540708.80000000005</v>
      </c>
      <c r="S151" s="12">
        <f>Tabla_1[[#This Row],[Importe Coste total]]/1000</f>
        <v>540.7088</v>
      </c>
      <c r="T151" s="4">
        <f>Tabla_1[[#This Row],[Importe venta total]]-Tabla_1[[#This Row],[Importe Coste total]]</f>
        <v>130037.5</v>
      </c>
      <c r="U151" s="13">
        <f>Tabla_1[[#This Row],[Importe Coste Total (M)]]/Tabla_1[[#This Row],[Importe Ventas Totales (M)]]</f>
        <v>0.80613012699436426</v>
      </c>
      <c r="V151" s="12">
        <f>Tabla_1[[#This Row],[Beneficio Total]]/1000</f>
        <v>130.03749999999999</v>
      </c>
      <c r="W151">
        <f>YEAR(Tabla_1[[#This Row],[Fecha pedido]])</f>
        <v>2021</v>
      </c>
    </row>
    <row r="152" spans="1:23" x14ac:dyDescent="0.3">
      <c r="A152" t="s">
        <v>290</v>
      </c>
      <c r="B152" t="s">
        <v>24</v>
      </c>
      <c r="C152" t="s">
        <v>291</v>
      </c>
      <c r="D152" t="s">
        <v>50</v>
      </c>
      <c r="E152" t="s">
        <v>15</v>
      </c>
      <c r="F152" t="s">
        <v>1119</v>
      </c>
      <c r="G152" s="14">
        <v>44759</v>
      </c>
      <c r="H152" s="20">
        <f>MONTH(Tabla_1[[#This Row],[Fecha pedido]])</f>
        <v>7</v>
      </c>
      <c r="I152">
        <v>457177865</v>
      </c>
      <c r="J152" s="1">
        <v>44784</v>
      </c>
      <c r="K152" s="5">
        <f>DATEDIF(Tabla_1[[#This Row],[Fecha pedido]],Tabla_1[[#This Row],[Fecha envío]],"D")</f>
        <v>25</v>
      </c>
      <c r="L152" s="3">
        <v>7945</v>
      </c>
      <c r="M152" s="4">
        <v>154.06</v>
      </c>
      <c r="N152" s="4">
        <v>90.93</v>
      </c>
      <c r="O152" s="12">
        <v>1224006.7</v>
      </c>
      <c r="P152" s="4">
        <f>Tabla_1[[#This Row],[Precio Unitario]]-Tabla_1[[#This Row],[Coste unitario]]</f>
        <v>63.129999999999995</v>
      </c>
      <c r="Q152" s="12">
        <f>Tabla_1[[#This Row],[Importe venta total]]/1000</f>
        <v>1224.0066999999999</v>
      </c>
      <c r="R152" s="4">
        <v>722438.85000000009</v>
      </c>
      <c r="S152" s="12">
        <f>Tabla_1[[#This Row],[Importe Coste total]]/1000</f>
        <v>722.43885000000012</v>
      </c>
      <c r="T152" s="4">
        <f>Tabla_1[[#This Row],[Importe venta total]]-Tabla_1[[#This Row],[Importe Coste total]]</f>
        <v>501567.84999999986</v>
      </c>
      <c r="U152" s="13">
        <f>Tabla_1[[#This Row],[Importe Coste Total (M)]]/Tabla_1[[#This Row],[Importe Ventas Totales (M)]]</f>
        <v>0.59022458782292631</v>
      </c>
      <c r="V152" s="12">
        <f>Tabla_1[[#This Row],[Beneficio Total]]/1000</f>
        <v>501.56784999999985</v>
      </c>
      <c r="W152">
        <f>YEAR(Tabla_1[[#This Row],[Fecha pedido]])</f>
        <v>2022</v>
      </c>
    </row>
    <row r="153" spans="1:23" x14ac:dyDescent="0.3">
      <c r="A153" t="s">
        <v>292</v>
      </c>
      <c r="B153" t="s">
        <v>24</v>
      </c>
      <c r="C153" t="s">
        <v>229</v>
      </c>
      <c r="D153" t="s">
        <v>18</v>
      </c>
      <c r="E153" t="s">
        <v>19</v>
      </c>
      <c r="F153" t="s">
        <v>1120</v>
      </c>
      <c r="G153" s="14">
        <v>44274</v>
      </c>
      <c r="H153" s="20">
        <f>MONTH(Tabla_1[[#This Row],[Fecha pedido]])</f>
        <v>3</v>
      </c>
      <c r="I153">
        <v>778919780</v>
      </c>
      <c r="J153" s="1">
        <v>44275</v>
      </c>
      <c r="K153" s="5">
        <f>DATEDIF(Tabla_1[[#This Row],[Fecha pedido]],Tabla_1[[#This Row],[Fecha envío]],"D")</f>
        <v>1</v>
      </c>
      <c r="L153" s="3">
        <v>8527</v>
      </c>
      <c r="M153" s="4">
        <v>421.89</v>
      </c>
      <c r="N153" s="4">
        <v>364.69</v>
      </c>
      <c r="O153" s="12">
        <v>3597456.03</v>
      </c>
      <c r="P153" s="4">
        <f>Tabla_1[[#This Row],[Precio Unitario]]-Tabla_1[[#This Row],[Coste unitario]]</f>
        <v>57.199999999999989</v>
      </c>
      <c r="Q153" s="12">
        <f>Tabla_1[[#This Row],[Importe venta total]]/1000</f>
        <v>3597.4560299999998</v>
      </c>
      <c r="R153" s="4">
        <v>3109711.63</v>
      </c>
      <c r="S153" s="12">
        <f>Tabla_1[[#This Row],[Importe Coste total]]/1000</f>
        <v>3109.7116299999998</v>
      </c>
      <c r="T153" s="4">
        <f>Tabla_1[[#This Row],[Importe venta total]]-Tabla_1[[#This Row],[Importe Coste total]]</f>
        <v>487744.39999999991</v>
      </c>
      <c r="U153" s="13">
        <f>Tabla_1[[#This Row],[Importe Coste Total (M)]]/Tabla_1[[#This Row],[Importe Ventas Totales (M)]]</f>
        <v>0.86441963544999878</v>
      </c>
      <c r="V153" s="12">
        <f>Tabla_1[[#This Row],[Beneficio Total]]/1000</f>
        <v>487.74439999999993</v>
      </c>
      <c r="W153">
        <f>YEAR(Tabla_1[[#This Row],[Fecha pedido]])</f>
        <v>2021</v>
      </c>
    </row>
    <row r="154" spans="1:23" x14ac:dyDescent="0.3">
      <c r="A154" t="s">
        <v>293</v>
      </c>
      <c r="B154" t="s">
        <v>24</v>
      </c>
      <c r="C154" t="s">
        <v>294</v>
      </c>
      <c r="D154" t="s">
        <v>18</v>
      </c>
      <c r="E154" t="s">
        <v>15</v>
      </c>
      <c r="F154" t="s">
        <v>1120</v>
      </c>
      <c r="G154" s="14">
        <v>44774</v>
      </c>
      <c r="H154" s="20">
        <f>MONTH(Tabla_1[[#This Row],[Fecha pedido]])</f>
        <v>8</v>
      </c>
      <c r="I154">
        <v>137319076</v>
      </c>
      <c r="J154" s="1">
        <v>44824</v>
      </c>
      <c r="K154" s="5">
        <f>DATEDIF(Tabla_1[[#This Row],[Fecha pedido]],Tabla_1[[#This Row],[Fecha envío]],"D")</f>
        <v>50</v>
      </c>
      <c r="L154" s="3">
        <v>4621</v>
      </c>
      <c r="M154" s="4">
        <v>421.89</v>
      </c>
      <c r="N154" s="4">
        <v>364.69</v>
      </c>
      <c r="O154" s="12">
        <v>1949553.69</v>
      </c>
      <c r="P154" s="4">
        <f>Tabla_1[[#This Row],[Precio Unitario]]-Tabla_1[[#This Row],[Coste unitario]]</f>
        <v>57.199999999999989</v>
      </c>
      <c r="Q154" s="12">
        <f>Tabla_1[[#This Row],[Importe venta total]]/1000</f>
        <v>1949.55369</v>
      </c>
      <c r="R154" s="4">
        <v>1685232.49</v>
      </c>
      <c r="S154" s="12">
        <f>Tabla_1[[#This Row],[Importe Coste total]]/1000</f>
        <v>1685.2324900000001</v>
      </c>
      <c r="T154" s="4">
        <f>Tabla_1[[#This Row],[Importe venta total]]-Tabla_1[[#This Row],[Importe Coste total]]</f>
        <v>264321.19999999995</v>
      </c>
      <c r="U154" s="13">
        <f>Tabla_1[[#This Row],[Importe Coste Total (M)]]/Tabla_1[[#This Row],[Importe Ventas Totales (M)]]</f>
        <v>0.86441963544999889</v>
      </c>
      <c r="V154" s="12">
        <f>Tabla_1[[#This Row],[Beneficio Total]]/1000</f>
        <v>264.32119999999998</v>
      </c>
      <c r="W154">
        <f>YEAR(Tabla_1[[#This Row],[Fecha pedido]])</f>
        <v>2022</v>
      </c>
    </row>
    <row r="155" spans="1:23" x14ac:dyDescent="0.3">
      <c r="A155" t="s">
        <v>295</v>
      </c>
      <c r="B155" t="s">
        <v>24</v>
      </c>
      <c r="C155" t="s">
        <v>65</v>
      </c>
      <c r="D155" t="s">
        <v>70</v>
      </c>
      <c r="E155" t="s">
        <v>19</v>
      </c>
      <c r="F155" t="s">
        <v>1119</v>
      </c>
      <c r="G155" s="14">
        <v>44060</v>
      </c>
      <c r="H155" s="20">
        <f>MONTH(Tabla_1[[#This Row],[Fecha pedido]])</f>
        <v>8</v>
      </c>
      <c r="I155">
        <v>869386613</v>
      </c>
      <c r="J155" s="1">
        <v>44099</v>
      </c>
      <c r="K155" s="5">
        <f>DATEDIF(Tabla_1[[#This Row],[Fecha pedido]],Tabla_1[[#This Row],[Fecha envío]],"D")</f>
        <v>39</v>
      </c>
      <c r="L155" s="3">
        <v>9673</v>
      </c>
      <c r="M155" s="4">
        <v>109.28</v>
      </c>
      <c r="N155" s="4">
        <v>35.840000000000003</v>
      </c>
      <c r="O155" s="12">
        <v>1057065.44</v>
      </c>
      <c r="P155" s="4">
        <f>Tabla_1[[#This Row],[Precio Unitario]]-Tabla_1[[#This Row],[Coste unitario]]</f>
        <v>73.44</v>
      </c>
      <c r="Q155" s="12">
        <f>Tabla_1[[#This Row],[Importe venta total]]/1000</f>
        <v>1057.0654399999999</v>
      </c>
      <c r="R155" s="4">
        <v>346680.32000000001</v>
      </c>
      <c r="S155" s="12">
        <f>Tabla_1[[#This Row],[Importe Coste total]]/1000</f>
        <v>346.68031999999999</v>
      </c>
      <c r="T155" s="4">
        <f>Tabla_1[[#This Row],[Importe venta total]]-Tabla_1[[#This Row],[Importe Coste total]]</f>
        <v>710385.11999999988</v>
      </c>
      <c r="U155" s="13">
        <f>Tabla_1[[#This Row],[Importe Coste Total (M)]]/Tabla_1[[#This Row],[Importe Ventas Totales (M)]]</f>
        <v>0.32796486090775995</v>
      </c>
      <c r="V155" s="12">
        <f>Tabla_1[[#This Row],[Beneficio Total]]/1000</f>
        <v>710.38511999999992</v>
      </c>
      <c r="W155">
        <f>YEAR(Tabla_1[[#This Row],[Fecha pedido]])</f>
        <v>2020</v>
      </c>
    </row>
    <row r="156" spans="1:23" x14ac:dyDescent="0.3">
      <c r="A156" t="s">
        <v>296</v>
      </c>
      <c r="B156" t="s">
        <v>24</v>
      </c>
      <c r="C156" t="s">
        <v>297</v>
      </c>
      <c r="D156" t="s">
        <v>18</v>
      </c>
      <c r="E156" t="s">
        <v>15</v>
      </c>
      <c r="F156" t="s">
        <v>1119</v>
      </c>
      <c r="G156" s="14">
        <v>44424</v>
      </c>
      <c r="H156" s="20">
        <f>MONTH(Tabla_1[[#This Row],[Fecha pedido]])</f>
        <v>8</v>
      </c>
      <c r="I156">
        <v>850827014</v>
      </c>
      <c r="J156" s="1">
        <v>44437</v>
      </c>
      <c r="K156" s="5">
        <f>DATEDIF(Tabla_1[[#This Row],[Fecha pedido]],Tabla_1[[#This Row],[Fecha envío]],"D")</f>
        <v>13</v>
      </c>
      <c r="L156" s="3">
        <v>7476</v>
      </c>
      <c r="M156" s="4">
        <v>421.89</v>
      </c>
      <c r="N156" s="4">
        <v>364.69</v>
      </c>
      <c r="O156" s="12">
        <v>3154049.64</v>
      </c>
      <c r="P156" s="4">
        <f>Tabla_1[[#This Row],[Precio Unitario]]-Tabla_1[[#This Row],[Coste unitario]]</f>
        <v>57.199999999999989</v>
      </c>
      <c r="Q156" s="12">
        <f>Tabla_1[[#This Row],[Importe venta total]]/1000</f>
        <v>3154.0496400000002</v>
      </c>
      <c r="R156" s="4">
        <v>2726422.44</v>
      </c>
      <c r="S156" s="12">
        <f>Tabla_1[[#This Row],[Importe Coste total]]/1000</f>
        <v>2726.4224399999998</v>
      </c>
      <c r="T156" s="4">
        <f>Tabla_1[[#This Row],[Importe venta total]]-Tabla_1[[#This Row],[Importe Coste total]]</f>
        <v>427627.20000000019</v>
      </c>
      <c r="U156" s="13">
        <f>Tabla_1[[#This Row],[Importe Coste Total (M)]]/Tabla_1[[#This Row],[Importe Ventas Totales (M)]]</f>
        <v>0.86441963544999867</v>
      </c>
      <c r="V156" s="12">
        <f>Tabla_1[[#This Row],[Beneficio Total]]/1000</f>
        <v>427.62720000000019</v>
      </c>
      <c r="W156">
        <f>YEAR(Tabla_1[[#This Row],[Fecha pedido]])</f>
        <v>2021</v>
      </c>
    </row>
    <row r="157" spans="1:23" x14ac:dyDescent="0.3">
      <c r="A157" t="s">
        <v>298</v>
      </c>
      <c r="B157" t="s">
        <v>24</v>
      </c>
      <c r="C157" t="s">
        <v>299</v>
      </c>
      <c r="D157" t="s">
        <v>14</v>
      </c>
      <c r="E157" t="s">
        <v>15</v>
      </c>
      <c r="F157" t="s">
        <v>1118</v>
      </c>
      <c r="G157" s="14">
        <v>44340</v>
      </c>
      <c r="H157" s="20">
        <f>MONTH(Tabla_1[[#This Row],[Fecha pedido]])</f>
        <v>5</v>
      </c>
      <c r="I157">
        <v>880126607</v>
      </c>
      <c r="J157" s="1">
        <v>44354</v>
      </c>
      <c r="K157" s="5">
        <f>DATEDIF(Tabla_1[[#This Row],[Fecha pedido]],Tabla_1[[#This Row],[Fecha envío]],"D")</f>
        <v>14</v>
      </c>
      <c r="L157" s="3">
        <v>7876</v>
      </c>
      <c r="M157" s="4">
        <v>152.58000000000001</v>
      </c>
      <c r="N157" s="4">
        <v>97.44</v>
      </c>
      <c r="O157" s="12">
        <v>1201720.08</v>
      </c>
      <c r="P157" s="4">
        <f>Tabla_1[[#This Row],[Precio Unitario]]-Tabla_1[[#This Row],[Coste unitario]]</f>
        <v>55.140000000000015</v>
      </c>
      <c r="Q157" s="12">
        <f>Tabla_1[[#This Row],[Importe venta total]]/1000</f>
        <v>1201.7200800000001</v>
      </c>
      <c r="R157" s="4">
        <v>767437.44</v>
      </c>
      <c r="S157" s="12">
        <f>Tabla_1[[#This Row],[Importe Coste total]]/1000</f>
        <v>767.43743999999992</v>
      </c>
      <c r="T157" s="4">
        <f>Tabla_1[[#This Row],[Importe venta total]]-Tabla_1[[#This Row],[Importe Coste total]]</f>
        <v>434282.64000000013</v>
      </c>
      <c r="U157" s="13">
        <f>Tabla_1[[#This Row],[Importe Coste Total (M)]]/Tabla_1[[#This Row],[Importe Ventas Totales (M)]]</f>
        <v>0.63861580810066843</v>
      </c>
      <c r="V157" s="12">
        <f>Tabla_1[[#This Row],[Beneficio Total]]/1000</f>
        <v>434.28264000000013</v>
      </c>
      <c r="W157">
        <f>YEAR(Tabla_1[[#This Row],[Fecha pedido]])</f>
        <v>2021</v>
      </c>
    </row>
    <row r="158" spans="1:23" x14ac:dyDescent="0.3">
      <c r="A158" t="s">
        <v>300</v>
      </c>
      <c r="B158" t="s">
        <v>24</v>
      </c>
      <c r="C158" t="s">
        <v>236</v>
      </c>
      <c r="D158" t="s">
        <v>70</v>
      </c>
      <c r="E158" t="s">
        <v>15</v>
      </c>
      <c r="F158" t="s">
        <v>1120</v>
      </c>
      <c r="G158" s="14">
        <v>43994</v>
      </c>
      <c r="H158" s="20">
        <f>MONTH(Tabla_1[[#This Row],[Fecha pedido]])</f>
        <v>6</v>
      </c>
      <c r="I158">
        <v>926084220</v>
      </c>
      <c r="J158" s="1">
        <v>44017</v>
      </c>
      <c r="K158" s="5">
        <f>DATEDIF(Tabla_1[[#This Row],[Fecha pedido]],Tabla_1[[#This Row],[Fecha envío]],"D")</f>
        <v>23</v>
      </c>
      <c r="L158" s="3">
        <v>7755</v>
      </c>
      <c r="M158" s="4">
        <v>109.28</v>
      </c>
      <c r="N158" s="4">
        <v>35.840000000000003</v>
      </c>
      <c r="O158" s="12">
        <v>847466.4</v>
      </c>
      <c r="P158" s="4">
        <f>Tabla_1[[#This Row],[Precio Unitario]]-Tabla_1[[#This Row],[Coste unitario]]</f>
        <v>73.44</v>
      </c>
      <c r="Q158" s="12">
        <f>Tabla_1[[#This Row],[Importe venta total]]/1000</f>
        <v>847.46640000000002</v>
      </c>
      <c r="R158" s="4">
        <v>277939.20000000001</v>
      </c>
      <c r="S158" s="12">
        <f>Tabla_1[[#This Row],[Importe Coste total]]/1000</f>
        <v>277.93920000000003</v>
      </c>
      <c r="T158" s="4">
        <f>Tabla_1[[#This Row],[Importe venta total]]-Tabla_1[[#This Row],[Importe Coste total]]</f>
        <v>569527.19999999995</v>
      </c>
      <c r="U158" s="13">
        <f>Tabla_1[[#This Row],[Importe Coste Total (M)]]/Tabla_1[[#This Row],[Importe Ventas Totales (M)]]</f>
        <v>0.32796486090775989</v>
      </c>
      <c r="V158" s="12">
        <f>Tabla_1[[#This Row],[Beneficio Total]]/1000</f>
        <v>569.52719999999999</v>
      </c>
      <c r="W158">
        <f>YEAR(Tabla_1[[#This Row],[Fecha pedido]])</f>
        <v>2020</v>
      </c>
    </row>
    <row r="159" spans="1:23" x14ac:dyDescent="0.3">
      <c r="A159" t="s">
        <v>301</v>
      </c>
      <c r="B159" t="s">
        <v>12</v>
      </c>
      <c r="C159" t="s">
        <v>302</v>
      </c>
      <c r="D159" t="s">
        <v>14</v>
      </c>
      <c r="E159" t="s">
        <v>19</v>
      </c>
      <c r="F159" t="s">
        <v>1118</v>
      </c>
      <c r="G159" s="14">
        <v>44517</v>
      </c>
      <c r="H159" s="20">
        <f>MONTH(Tabla_1[[#This Row],[Fecha pedido]])</f>
        <v>11</v>
      </c>
      <c r="I159">
        <v>394731318</v>
      </c>
      <c r="J159" s="1">
        <v>44542</v>
      </c>
      <c r="K159" s="5">
        <f>DATEDIF(Tabla_1[[#This Row],[Fecha pedido]],Tabla_1[[#This Row],[Fecha envío]],"D")</f>
        <v>25</v>
      </c>
      <c r="L159" s="3">
        <v>8624</v>
      </c>
      <c r="M159" s="4">
        <v>152.58000000000001</v>
      </c>
      <c r="N159" s="4">
        <v>97.44</v>
      </c>
      <c r="O159" s="12">
        <v>1315849.9200000002</v>
      </c>
      <c r="P159" s="4">
        <f>Tabla_1[[#This Row],[Precio Unitario]]-Tabla_1[[#This Row],[Coste unitario]]</f>
        <v>55.140000000000015</v>
      </c>
      <c r="Q159" s="12">
        <f>Tabla_1[[#This Row],[Importe venta total]]/1000</f>
        <v>1315.8499200000001</v>
      </c>
      <c r="R159" s="4">
        <v>840322.55999999994</v>
      </c>
      <c r="S159" s="12">
        <f>Tabla_1[[#This Row],[Importe Coste total]]/1000</f>
        <v>840.32255999999995</v>
      </c>
      <c r="T159" s="4">
        <f>Tabla_1[[#This Row],[Importe venta total]]-Tabla_1[[#This Row],[Importe Coste total]]</f>
        <v>475527.36000000022</v>
      </c>
      <c r="U159" s="13">
        <f>Tabla_1[[#This Row],[Importe Coste Total (M)]]/Tabla_1[[#This Row],[Importe Ventas Totales (M)]]</f>
        <v>0.63861580810066843</v>
      </c>
      <c r="V159" s="12">
        <f>Tabla_1[[#This Row],[Beneficio Total]]/1000</f>
        <v>475.52736000000021</v>
      </c>
      <c r="W159">
        <f>YEAR(Tabla_1[[#This Row],[Fecha pedido]])</f>
        <v>2021</v>
      </c>
    </row>
    <row r="160" spans="1:23" x14ac:dyDescent="0.3">
      <c r="A160" t="s">
        <v>303</v>
      </c>
      <c r="B160" t="s">
        <v>24</v>
      </c>
      <c r="C160" t="s">
        <v>304</v>
      </c>
      <c r="D160" t="s">
        <v>80</v>
      </c>
      <c r="E160" t="s">
        <v>15</v>
      </c>
      <c r="F160" t="s">
        <v>1117</v>
      </c>
      <c r="G160" s="14">
        <v>44403</v>
      </c>
      <c r="H160" s="20">
        <f>MONTH(Tabla_1[[#This Row],[Fecha pedido]])</f>
        <v>7</v>
      </c>
      <c r="I160">
        <v>556580960</v>
      </c>
      <c r="J160" s="1">
        <v>44448</v>
      </c>
      <c r="K160" s="5">
        <f>DATEDIF(Tabla_1[[#This Row],[Fecha pedido]],Tabla_1[[#This Row],[Fecha envío]],"D")</f>
        <v>45</v>
      </c>
      <c r="L160" s="3">
        <v>3529</v>
      </c>
      <c r="M160" s="4">
        <v>668.27</v>
      </c>
      <c r="N160" s="4">
        <v>502.54</v>
      </c>
      <c r="O160" s="12">
        <v>2358324.83</v>
      </c>
      <c r="P160" s="4">
        <f>Tabla_1[[#This Row],[Precio Unitario]]-Tabla_1[[#This Row],[Coste unitario]]</f>
        <v>165.72999999999996</v>
      </c>
      <c r="Q160" s="12">
        <f>Tabla_1[[#This Row],[Importe venta total]]/1000</f>
        <v>2358.32483</v>
      </c>
      <c r="R160" s="4">
        <v>1773463.6600000001</v>
      </c>
      <c r="S160" s="12">
        <f>Tabla_1[[#This Row],[Importe Coste total]]/1000</f>
        <v>1773.4636600000001</v>
      </c>
      <c r="T160" s="4">
        <f>Tabla_1[[#This Row],[Importe venta total]]-Tabla_1[[#This Row],[Importe Coste total]]</f>
        <v>584861.16999999993</v>
      </c>
      <c r="U160" s="13">
        <f>Tabla_1[[#This Row],[Importe Coste Total (M)]]/Tabla_1[[#This Row],[Importe Ventas Totales (M)]]</f>
        <v>0.75200143654510909</v>
      </c>
      <c r="V160" s="12">
        <f>Tabla_1[[#This Row],[Beneficio Total]]/1000</f>
        <v>584.8611699999999</v>
      </c>
      <c r="W160">
        <f>YEAR(Tabla_1[[#This Row],[Fecha pedido]])</f>
        <v>2021</v>
      </c>
    </row>
    <row r="161" spans="1:23" x14ac:dyDescent="0.3">
      <c r="A161" t="s">
        <v>305</v>
      </c>
      <c r="B161" t="s">
        <v>24</v>
      </c>
      <c r="C161" t="s">
        <v>233</v>
      </c>
      <c r="D161" t="s">
        <v>42</v>
      </c>
      <c r="E161" t="s">
        <v>15</v>
      </c>
      <c r="F161" t="s">
        <v>1117</v>
      </c>
      <c r="G161" s="14">
        <v>44152</v>
      </c>
      <c r="H161" s="20">
        <f>MONTH(Tabla_1[[#This Row],[Fecha pedido]])</f>
        <v>11</v>
      </c>
      <c r="I161">
        <v>413408935</v>
      </c>
      <c r="J161" s="1">
        <v>44178</v>
      </c>
      <c r="K161" s="5">
        <f>DATEDIF(Tabla_1[[#This Row],[Fecha pedido]],Tabla_1[[#This Row],[Fecha envío]],"D")</f>
        <v>26</v>
      </c>
      <c r="L161" s="3">
        <v>5745</v>
      </c>
      <c r="M161" s="4">
        <v>651.21</v>
      </c>
      <c r="N161" s="4">
        <v>524.96</v>
      </c>
      <c r="O161" s="12">
        <v>3741201.45</v>
      </c>
      <c r="P161" s="4">
        <f>Tabla_1[[#This Row],[Precio Unitario]]-Tabla_1[[#This Row],[Coste unitario]]</f>
        <v>126.25</v>
      </c>
      <c r="Q161" s="12">
        <f>Tabla_1[[#This Row],[Importe venta total]]/1000</f>
        <v>3741.20145</v>
      </c>
      <c r="R161" s="4">
        <v>3015895.2</v>
      </c>
      <c r="S161" s="12">
        <f>Tabla_1[[#This Row],[Importe Coste total]]/1000</f>
        <v>3015.8952000000004</v>
      </c>
      <c r="T161" s="4">
        <f>Tabla_1[[#This Row],[Importe venta total]]-Tabla_1[[#This Row],[Importe Coste total]]</f>
        <v>725306.25</v>
      </c>
      <c r="U161" s="13">
        <f>Tabla_1[[#This Row],[Importe Coste Total (M)]]/Tabla_1[[#This Row],[Importe Ventas Totales (M)]]</f>
        <v>0.80613012699436448</v>
      </c>
      <c r="V161" s="12">
        <f>Tabla_1[[#This Row],[Beneficio Total]]/1000</f>
        <v>725.30624999999998</v>
      </c>
      <c r="W161">
        <f>YEAR(Tabla_1[[#This Row],[Fecha pedido]])</f>
        <v>2020</v>
      </c>
    </row>
    <row r="162" spans="1:23" x14ac:dyDescent="0.3">
      <c r="A162" t="s">
        <v>306</v>
      </c>
      <c r="B162" t="s">
        <v>12</v>
      </c>
      <c r="C162" t="s">
        <v>201</v>
      </c>
      <c r="D162" t="s">
        <v>40</v>
      </c>
      <c r="E162" t="s">
        <v>15</v>
      </c>
      <c r="F162" t="s">
        <v>1117</v>
      </c>
      <c r="G162" s="14">
        <v>44684</v>
      </c>
      <c r="H162" s="20">
        <f>MONTH(Tabla_1[[#This Row],[Fecha pedido]])</f>
        <v>5</v>
      </c>
      <c r="I162">
        <v>735576570</v>
      </c>
      <c r="J162" s="1">
        <v>44698</v>
      </c>
      <c r="K162" s="5">
        <f>DATEDIF(Tabla_1[[#This Row],[Fecha pedido]],Tabla_1[[#This Row],[Fecha envío]],"D")</f>
        <v>14</v>
      </c>
      <c r="L162" s="3">
        <v>2308</v>
      </c>
      <c r="M162" s="4">
        <v>81.73</v>
      </c>
      <c r="N162" s="4">
        <v>56.67</v>
      </c>
      <c r="O162" s="12">
        <v>188632.84</v>
      </c>
      <c r="P162" s="4">
        <f>Tabla_1[[#This Row],[Precio Unitario]]-Tabla_1[[#This Row],[Coste unitario]]</f>
        <v>25.060000000000002</v>
      </c>
      <c r="Q162" s="12">
        <f>Tabla_1[[#This Row],[Importe venta total]]/1000</f>
        <v>188.63283999999999</v>
      </c>
      <c r="R162" s="4">
        <v>130794.36</v>
      </c>
      <c r="S162" s="12">
        <f>Tabla_1[[#This Row],[Importe Coste total]]/1000</f>
        <v>130.79436000000001</v>
      </c>
      <c r="T162" s="4">
        <f>Tabla_1[[#This Row],[Importe venta total]]-Tabla_1[[#This Row],[Importe Coste total]]</f>
        <v>57838.479999999996</v>
      </c>
      <c r="U162" s="13">
        <f>Tabla_1[[#This Row],[Importe Coste Total (M)]]/Tabla_1[[#This Row],[Importe Ventas Totales (M)]]</f>
        <v>0.69338064358252793</v>
      </c>
      <c r="V162" s="12">
        <f>Tabla_1[[#This Row],[Beneficio Total]]/1000</f>
        <v>57.838479999999997</v>
      </c>
      <c r="W162">
        <f>YEAR(Tabla_1[[#This Row],[Fecha pedido]])</f>
        <v>2022</v>
      </c>
    </row>
    <row r="163" spans="1:23" x14ac:dyDescent="0.3">
      <c r="A163" t="s">
        <v>307</v>
      </c>
      <c r="B163" t="s">
        <v>60</v>
      </c>
      <c r="C163" t="s">
        <v>133</v>
      </c>
      <c r="D163" t="s">
        <v>70</v>
      </c>
      <c r="E163" t="s">
        <v>15</v>
      </c>
      <c r="F163" t="s">
        <v>1120</v>
      </c>
      <c r="G163" s="14">
        <v>44455</v>
      </c>
      <c r="H163" s="20">
        <f>MONTH(Tabla_1[[#This Row],[Fecha pedido]])</f>
        <v>9</v>
      </c>
      <c r="I163">
        <v>563757693</v>
      </c>
      <c r="J163" s="1">
        <v>44501</v>
      </c>
      <c r="K163" s="5">
        <f>DATEDIF(Tabla_1[[#This Row],[Fecha pedido]],Tabla_1[[#This Row],[Fecha envío]],"D")</f>
        <v>46</v>
      </c>
      <c r="L163" s="3">
        <v>7284</v>
      </c>
      <c r="M163" s="4">
        <v>109.28</v>
      </c>
      <c r="N163" s="4">
        <v>35.840000000000003</v>
      </c>
      <c r="O163" s="12">
        <v>795995.52</v>
      </c>
      <c r="P163" s="4">
        <f>Tabla_1[[#This Row],[Precio Unitario]]-Tabla_1[[#This Row],[Coste unitario]]</f>
        <v>73.44</v>
      </c>
      <c r="Q163" s="12">
        <f>Tabla_1[[#This Row],[Importe venta total]]/1000</f>
        <v>795.99552000000006</v>
      </c>
      <c r="R163" s="4">
        <v>261058.56000000003</v>
      </c>
      <c r="S163" s="12">
        <f>Tabla_1[[#This Row],[Importe Coste total]]/1000</f>
        <v>261.05856</v>
      </c>
      <c r="T163" s="4">
        <f>Tabla_1[[#This Row],[Importe venta total]]-Tabla_1[[#This Row],[Importe Coste total]]</f>
        <v>534936.96</v>
      </c>
      <c r="U163" s="13">
        <f>Tabla_1[[#This Row],[Importe Coste Total (M)]]/Tabla_1[[#This Row],[Importe Ventas Totales (M)]]</f>
        <v>0.32796486090775984</v>
      </c>
      <c r="V163" s="12">
        <f>Tabla_1[[#This Row],[Beneficio Total]]/1000</f>
        <v>534.93696</v>
      </c>
      <c r="W163">
        <f>YEAR(Tabla_1[[#This Row],[Fecha pedido]])</f>
        <v>2021</v>
      </c>
    </row>
    <row r="164" spans="1:23" x14ac:dyDescent="0.3">
      <c r="A164" t="s">
        <v>308</v>
      </c>
      <c r="B164" t="s">
        <v>21</v>
      </c>
      <c r="C164" t="s">
        <v>309</v>
      </c>
      <c r="D164" t="s">
        <v>50</v>
      </c>
      <c r="E164" t="s">
        <v>19</v>
      </c>
      <c r="F164" t="s">
        <v>1119</v>
      </c>
      <c r="G164" s="14">
        <v>44157</v>
      </c>
      <c r="H164" s="20">
        <f>MONTH(Tabla_1[[#This Row],[Fecha pedido]])</f>
        <v>11</v>
      </c>
      <c r="I164">
        <v>358938634</v>
      </c>
      <c r="J164" s="1">
        <v>44174</v>
      </c>
      <c r="K164" s="5">
        <f>DATEDIF(Tabla_1[[#This Row],[Fecha pedido]],Tabla_1[[#This Row],[Fecha envío]],"D")</f>
        <v>17</v>
      </c>
      <c r="L164" s="3">
        <v>6773</v>
      </c>
      <c r="M164" s="4">
        <v>154.06</v>
      </c>
      <c r="N164" s="4">
        <v>90.93</v>
      </c>
      <c r="O164" s="12">
        <v>1043448.38</v>
      </c>
      <c r="P164" s="4">
        <f>Tabla_1[[#This Row],[Precio Unitario]]-Tabla_1[[#This Row],[Coste unitario]]</f>
        <v>63.129999999999995</v>
      </c>
      <c r="Q164" s="12">
        <f>Tabla_1[[#This Row],[Importe venta total]]/1000</f>
        <v>1043.44838</v>
      </c>
      <c r="R164" s="4">
        <v>615868.89</v>
      </c>
      <c r="S164" s="12">
        <f>Tabla_1[[#This Row],[Importe Coste total]]/1000</f>
        <v>615.86888999999996</v>
      </c>
      <c r="T164" s="4">
        <f>Tabla_1[[#This Row],[Importe venta total]]-Tabla_1[[#This Row],[Importe Coste total]]</f>
        <v>427579.49</v>
      </c>
      <c r="U164" s="13">
        <f>Tabla_1[[#This Row],[Importe Coste Total (M)]]/Tabla_1[[#This Row],[Importe Ventas Totales (M)]]</f>
        <v>0.59022458782292608</v>
      </c>
      <c r="V164" s="12">
        <f>Tabla_1[[#This Row],[Beneficio Total]]/1000</f>
        <v>427.57948999999996</v>
      </c>
      <c r="W164">
        <f>YEAR(Tabla_1[[#This Row],[Fecha pedido]])</f>
        <v>2020</v>
      </c>
    </row>
    <row r="165" spans="1:23" x14ac:dyDescent="0.3">
      <c r="A165" t="s">
        <v>310</v>
      </c>
      <c r="B165" t="s">
        <v>24</v>
      </c>
      <c r="C165" t="s">
        <v>177</v>
      </c>
      <c r="D165" t="s">
        <v>14</v>
      </c>
      <c r="E165" t="s">
        <v>19</v>
      </c>
      <c r="F165" t="s">
        <v>1117</v>
      </c>
      <c r="G165" s="14">
        <v>44107</v>
      </c>
      <c r="H165" s="20">
        <f>MONTH(Tabla_1[[#This Row],[Fecha pedido]])</f>
        <v>10</v>
      </c>
      <c r="I165">
        <v>652418220</v>
      </c>
      <c r="J165" s="1">
        <v>44123</v>
      </c>
      <c r="K165" s="5">
        <f>DATEDIF(Tabla_1[[#This Row],[Fecha pedido]],Tabla_1[[#This Row],[Fecha envío]],"D")</f>
        <v>16</v>
      </c>
      <c r="L165" s="3">
        <v>3904</v>
      </c>
      <c r="M165" s="4">
        <v>152.58000000000001</v>
      </c>
      <c r="N165" s="4">
        <v>97.44</v>
      </c>
      <c r="O165" s="12">
        <v>595672.32000000007</v>
      </c>
      <c r="P165" s="4">
        <f>Tabla_1[[#This Row],[Precio Unitario]]-Tabla_1[[#This Row],[Coste unitario]]</f>
        <v>55.140000000000015</v>
      </c>
      <c r="Q165" s="12">
        <f>Tabla_1[[#This Row],[Importe venta total]]/1000</f>
        <v>595.67232000000001</v>
      </c>
      <c r="R165" s="4">
        <v>380405.76000000001</v>
      </c>
      <c r="S165" s="12">
        <f>Tabla_1[[#This Row],[Importe Coste total]]/1000</f>
        <v>380.40575999999999</v>
      </c>
      <c r="T165" s="4">
        <f>Tabla_1[[#This Row],[Importe venta total]]-Tabla_1[[#This Row],[Importe Coste total]]</f>
        <v>215266.56000000006</v>
      </c>
      <c r="U165" s="13">
        <f>Tabla_1[[#This Row],[Importe Coste Total (M)]]/Tabla_1[[#This Row],[Importe Ventas Totales (M)]]</f>
        <v>0.63861580810066843</v>
      </c>
      <c r="V165" s="12">
        <f>Tabla_1[[#This Row],[Beneficio Total]]/1000</f>
        <v>215.26656000000006</v>
      </c>
      <c r="W165">
        <f>YEAR(Tabla_1[[#This Row],[Fecha pedido]])</f>
        <v>2020</v>
      </c>
    </row>
    <row r="166" spans="1:23" x14ac:dyDescent="0.3">
      <c r="A166" t="s">
        <v>311</v>
      </c>
      <c r="B166" t="s">
        <v>24</v>
      </c>
      <c r="C166" t="s">
        <v>312</v>
      </c>
      <c r="D166" t="s">
        <v>42</v>
      </c>
      <c r="E166" t="s">
        <v>15</v>
      </c>
      <c r="F166" t="s">
        <v>1117</v>
      </c>
      <c r="G166" s="14">
        <v>44140</v>
      </c>
      <c r="H166" s="20">
        <f>MONTH(Tabla_1[[#This Row],[Fecha pedido]])</f>
        <v>11</v>
      </c>
      <c r="I166">
        <v>711031138</v>
      </c>
      <c r="J166" s="1">
        <v>44172</v>
      </c>
      <c r="K166" s="5">
        <f>DATEDIF(Tabla_1[[#This Row],[Fecha pedido]],Tabla_1[[#This Row],[Fecha envío]],"D")</f>
        <v>32</v>
      </c>
      <c r="L166" s="3">
        <v>8769</v>
      </c>
      <c r="M166" s="4">
        <v>651.21</v>
      </c>
      <c r="N166" s="4">
        <v>524.96</v>
      </c>
      <c r="O166" s="12">
        <v>5710460.4900000002</v>
      </c>
      <c r="P166" s="4">
        <f>Tabla_1[[#This Row],[Precio Unitario]]-Tabla_1[[#This Row],[Coste unitario]]</f>
        <v>126.25</v>
      </c>
      <c r="Q166" s="12">
        <f>Tabla_1[[#This Row],[Importe venta total]]/1000</f>
        <v>5710.4604900000004</v>
      </c>
      <c r="R166" s="4">
        <v>4603374.24</v>
      </c>
      <c r="S166" s="12">
        <f>Tabla_1[[#This Row],[Importe Coste total]]/1000</f>
        <v>4603.3742400000001</v>
      </c>
      <c r="T166" s="4">
        <f>Tabla_1[[#This Row],[Importe venta total]]-Tabla_1[[#This Row],[Importe Coste total]]</f>
        <v>1107086.25</v>
      </c>
      <c r="U166" s="13">
        <f>Tabla_1[[#This Row],[Importe Coste Total (M)]]/Tabla_1[[#This Row],[Importe Ventas Totales (M)]]</f>
        <v>0.80613012699436426</v>
      </c>
      <c r="V166" s="12">
        <f>Tabla_1[[#This Row],[Beneficio Total]]/1000</f>
        <v>1107.0862500000001</v>
      </c>
      <c r="W166">
        <f>YEAR(Tabla_1[[#This Row],[Fecha pedido]])</f>
        <v>2020</v>
      </c>
    </row>
    <row r="167" spans="1:23" x14ac:dyDescent="0.3">
      <c r="A167" t="s">
        <v>313</v>
      </c>
      <c r="B167" t="s">
        <v>12</v>
      </c>
      <c r="C167" t="s">
        <v>314</v>
      </c>
      <c r="D167" t="s">
        <v>23</v>
      </c>
      <c r="E167" t="s">
        <v>15</v>
      </c>
      <c r="F167" t="s">
        <v>1120</v>
      </c>
      <c r="G167" s="14">
        <v>44804</v>
      </c>
      <c r="H167" s="20">
        <f>MONTH(Tabla_1[[#This Row],[Fecha pedido]])</f>
        <v>8</v>
      </c>
      <c r="I167">
        <v>996237075</v>
      </c>
      <c r="J167" s="1">
        <v>44804</v>
      </c>
      <c r="K167" s="5">
        <f>DATEDIF(Tabla_1[[#This Row],[Fecha pedido]],Tabla_1[[#This Row],[Fecha envío]],"D")</f>
        <v>0</v>
      </c>
      <c r="L167" s="3">
        <v>7544</v>
      </c>
      <c r="M167" s="4">
        <v>205.7</v>
      </c>
      <c r="N167" s="4">
        <v>117.11</v>
      </c>
      <c r="O167" s="12">
        <v>1551800.7999999998</v>
      </c>
      <c r="P167" s="4">
        <f>Tabla_1[[#This Row],[Precio Unitario]]-Tabla_1[[#This Row],[Coste unitario]]</f>
        <v>88.589999999999989</v>
      </c>
      <c r="Q167" s="12">
        <f>Tabla_1[[#This Row],[Importe venta total]]/1000</f>
        <v>1551.8007999999998</v>
      </c>
      <c r="R167" s="4">
        <v>883477.84</v>
      </c>
      <c r="S167" s="12">
        <f>Tabla_1[[#This Row],[Importe Coste total]]/1000</f>
        <v>883.47784000000001</v>
      </c>
      <c r="T167" s="4">
        <f>Tabla_1[[#This Row],[Importe venta total]]-Tabla_1[[#This Row],[Importe Coste total]]</f>
        <v>668322.95999999985</v>
      </c>
      <c r="U167" s="13">
        <f>Tabla_1[[#This Row],[Importe Coste Total (M)]]/Tabla_1[[#This Row],[Importe Ventas Totales (M)]]</f>
        <v>0.56932425862907154</v>
      </c>
      <c r="V167" s="12">
        <f>Tabla_1[[#This Row],[Beneficio Total]]/1000</f>
        <v>668.32295999999985</v>
      </c>
      <c r="W167">
        <f>YEAR(Tabla_1[[#This Row],[Fecha pedido]])</f>
        <v>2022</v>
      </c>
    </row>
    <row r="168" spans="1:23" x14ac:dyDescent="0.3">
      <c r="A168" t="s">
        <v>315</v>
      </c>
      <c r="B168" t="s">
        <v>44</v>
      </c>
      <c r="C168" t="s">
        <v>45</v>
      </c>
      <c r="D168" t="s">
        <v>23</v>
      </c>
      <c r="E168" t="s">
        <v>15</v>
      </c>
      <c r="F168" t="s">
        <v>1118</v>
      </c>
      <c r="G168" s="14">
        <v>44519</v>
      </c>
      <c r="H168" s="20">
        <f>MONTH(Tabla_1[[#This Row],[Fecha pedido]])</f>
        <v>11</v>
      </c>
      <c r="I168">
        <v>189676654</v>
      </c>
      <c r="J168" s="1">
        <v>44562</v>
      </c>
      <c r="K168" s="5">
        <f>DATEDIF(Tabla_1[[#This Row],[Fecha pedido]],Tabla_1[[#This Row],[Fecha envío]],"D")</f>
        <v>43</v>
      </c>
      <c r="L168" s="3">
        <v>8392</v>
      </c>
      <c r="M168" s="4">
        <v>205.7</v>
      </c>
      <c r="N168" s="4">
        <v>117.11</v>
      </c>
      <c r="O168" s="12">
        <v>1726234.4</v>
      </c>
      <c r="P168" s="4">
        <f>Tabla_1[[#This Row],[Precio Unitario]]-Tabla_1[[#This Row],[Coste unitario]]</f>
        <v>88.589999999999989</v>
      </c>
      <c r="Q168" s="12">
        <f>Tabla_1[[#This Row],[Importe venta total]]/1000</f>
        <v>1726.2343999999998</v>
      </c>
      <c r="R168" s="4">
        <v>982787.12</v>
      </c>
      <c r="S168" s="12">
        <f>Tabla_1[[#This Row],[Importe Coste total]]/1000</f>
        <v>982.78711999999996</v>
      </c>
      <c r="T168" s="4">
        <f>Tabla_1[[#This Row],[Importe venta total]]-Tabla_1[[#This Row],[Importe Coste total]]</f>
        <v>743447.27999999991</v>
      </c>
      <c r="U168" s="13">
        <f>Tabla_1[[#This Row],[Importe Coste Total (M)]]/Tabla_1[[#This Row],[Importe Ventas Totales (M)]]</f>
        <v>0.56932425862907154</v>
      </c>
      <c r="V168" s="12">
        <f>Tabla_1[[#This Row],[Beneficio Total]]/1000</f>
        <v>743.44727999999986</v>
      </c>
      <c r="W168">
        <f>YEAR(Tabla_1[[#This Row],[Fecha pedido]])</f>
        <v>2021</v>
      </c>
    </row>
    <row r="169" spans="1:23" x14ac:dyDescent="0.3">
      <c r="A169" t="s">
        <v>316</v>
      </c>
      <c r="B169" t="s">
        <v>24</v>
      </c>
      <c r="C169" t="s">
        <v>125</v>
      </c>
      <c r="D169" t="s">
        <v>80</v>
      </c>
      <c r="E169" t="s">
        <v>19</v>
      </c>
      <c r="F169" t="s">
        <v>1119</v>
      </c>
      <c r="G169" s="14">
        <v>44431</v>
      </c>
      <c r="H169" s="20">
        <f>MONTH(Tabla_1[[#This Row],[Fecha pedido]])</f>
        <v>8</v>
      </c>
      <c r="I169">
        <v>453863942</v>
      </c>
      <c r="J169" s="1">
        <v>44448</v>
      </c>
      <c r="K169" s="5">
        <f>DATEDIF(Tabla_1[[#This Row],[Fecha pedido]],Tabla_1[[#This Row],[Fecha envío]],"D")</f>
        <v>17</v>
      </c>
      <c r="L169" s="3">
        <v>7281</v>
      </c>
      <c r="M169" s="4">
        <v>668.27</v>
      </c>
      <c r="N169" s="4">
        <v>502.54</v>
      </c>
      <c r="O169" s="12">
        <v>4865673.87</v>
      </c>
      <c r="P169" s="4">
        <f>Tabla_1[[#This Row],[Precio Unitario]]-Tabla_1[[#This Row],[Coste unitario]]</f>
        <v>165.72999999999996</v>
      </c>
      <c r="Q169" s="12">
        <f>Tabla_1[[#This Row],[Importe venta total]]/1000</f>
        <v>4865.6738700000005</v>
      </c>
      <c r="R169" s="4">
        <v>3658993.74</v>
      </c>
      <c r="S169" s="12">
        <f>Tabla_1[[#This Row],[Importe Coste total]]/1000</f>
        <v>3658.9937400000003</v>
      </c>
      <c r="T169" s="4">
        <f>Tabla_1[[#This Row],[Importe venta total]]-Tabla_1[[#This Row],[Importe Coste total]]</f>
        <v>1206680.1299999999</v>
      </c>
      <c r="U169" s="13">
        <f>Tabla_1[[#This Row],[Importe Coste Total (M)]]/Tabla_1[[#This Row],[Importe Ventas Totales (M)]]</f>
        <v>0.75200143654510898</v>
      </c>
      <c r="V169" s="12">
        <f>Tabla_1[[#This Row],[Beneficio Total]]/1000</f>
        <v>1206.68013</v>
      </c>
      <c r="W169">
        <f>YEAR(Tabla_1[[#This Row],[Fecha pedido]])</f>
        <v>2021</v>
      </c>
    </row>
    <row r="170" spans="1:23" x14ac:dyDescent="0.3">
      <c r="A170" t="s">
        <v>317</v>
      </c>
      <c r="B170" t="s">
        <v>28</v>
      </c>
      <c r="C170" t="s">
        <v>318</v>
      </c>
      <c r="D170" t="s">
        <v>42</v>
      </c>
      <c r="E170" t="s">
        <v>15</v>
      </c>
      <c r="F170" t="s">
        <v>1119</v>
      </c>
      <c r="G170" s="14">
        <v>44057</v>
      </c>
      <c r="H170" s="20">
        <f>MONTH(Tabla_1[[#This Row],[Fecha pedido]])</f>
        <v>8</v>
      </c>
      <c r="I170">
        <v>797990500</v>
      </c>
      <c r="J170" s="1">
        <v>44096</v>
      </c>
      <c r="K170" s="5">
        <f>DATEDIF(Tabla_1[[#This Row],[Fecha pedido]],Tabla_1[[#This Row],[Fecha envío]],"D")</f>
        <v>39</v>
      </c>
      <c r="L170" s="3">
        <v>1977</v>
      </c>
      <c r="M170" s="4">
        <v>651.21</v>
      </c>
      <c r="N170" s="4">
        <v>524.96</v>
      </c>
      <c r="O170" s="12">
        <v>1287442.1700000002</v>
      </c>
      <c r="P170" s="4">
        <f>Tabla_1[[#This Row],[Precio Unitario]]-Tabla_1[[#This Row],[Coste unitario]]</f>
        <v>126.25</v>
      </c>
      <c r="Q170" s="12">
        <f>Tabla_1[[#This Row],[Importe venta total]]/1000</f>
        <v>1287.4421700000003</v>
      </c>
      <c r="R170" s="4">
        <v>1037845.92</v>
      </c>
      <c r="S170" s="12">
        <f>Tabla_1[[#This Row],[Importe Coste total]]/1000</f>
        <v>1037.84592</v>
      </c>
      <c r="T170" s="4">
        <f>Tabla_1[[#This Row],[Importe venta total]]-Tabla_1[[#This Row],[Importe Coste total]]</f>
        <v>249596.25000000012</v>
      </c>
      <c r="U170" s="13">
        <f>Tabla_1[[#This Row],[Importe Coste Total (M)]]/Tabla_1[[#This Row],[Importe Ventas Totales (M)]]</f>
        <v>0.80613012699436415</v>
      </c>
      <c r="V170" s="12">
        <f>Tabla_1[[#This Row],[Beneficio Total]]/1000</f>
        <v>249.59625000000011</v>
      </c>
      <c r="W170">
        <f>YEAR(Tabla_1[[#This Row],[Fecha pedido]])</f>
        <v>2020</v>
      </c>
    </row>
    <row r="171" spans="1:23" x14ac:dyDescent="0.3">
      <c r="A171" t="s">
        <v>319</v>
      </c>
      <c r="B171" t="s">
        <v>12</v>
      </c>
      <c r="C171" t="s">
        <v>320</v>
      </c>
      <c r="D171" t="s">
        <v>33</v>
      </c>
      <c r="E171" t="s">
        <v>19</v>
      </c>
      <c r="F171" t="s">
        <v>1118</v>
      </c>
      <c r="G171" s="14">
        <v>43990</v>
      </c>
      <c r="H171" s="20">
        <f>MONTH(Tabla_1[[#This Row],[Fecha pedido]])</f>
        <v>6</v>
      </c>
      <c r="I171">
        <v>136167657</v>
      </c>
      <c r="J171" s="1">
        <v>44003</v>
      </c>
      <c r="K171" s="5">
        <f>DATEDIF(Tabla_1[[#This Row],[Fecha pedido]],Tabla_1[[#This Row],[Fecha envío]],"D")</f>
        <v>13</v>
      </c>
      <c r="L171" s="3">
        <v>3890</v>
      </c>
      <c r="M171" s="4">
        <v>47.45</v>
      </c>
      <c r="N171" s="4">
        <v>31.79</v>
      </c>
      <c r="O171" s="12">
        <v>184580.5</v>
      </c>
      <c r="P171" s="4">
        <f>Tabla_1[[#This Row],[Precio Unitario]]-Tabla_1[[#This Row],[Coste unitario]]</f>
        <v>15.660000000000004</v>
      </c>
      <c r="Q171" s="12">
        <f>Tabla_1[[#This Row],[Importe venta total]]/1000</f>
        <v>184.5805</v>
      </c>
      <c r="R171" s="4">
        <v>123663.09999999999</v>
      </c>
      <c r="S171" s="12">
        <f>Tabla_1[[#This Row],[Importe Coste total]]/1000</f>
        <v>123.66309999999999</v>
      </c>
      <c r="T171" s="4">
        <f>Tabla_1[[#This Row],[Importe venta total]]-Tabla_1[[#This Row],[Importe Coste total]]</f>
        <v>60917.400000000009</v>
      </c>
      <c r="U171" s="13">
        <f>Tabla_1[[#This Row],[Importe Coste Total (M)]]/Tabla_1[[#This Row],[Importe Ventas Totales (M)]]</f>
        <v>0.66996838777660683</v>
      </c>
      <c r="V171" s="12">
        <f>Tabla_1[[#This Row],[Beneficio Total]]/1000</f>
        <v>60.917400000000008</v>
      </c>
      <c r="W171">
        <f>YEAR(Tabla_1[[#This Row],[Fecha pedido]])</f>
        <v>2020</v>
      </c>
    </row>
    <row r="172" spans="1:23" x14ac:dyDescent="0.3">
      <c r="A172" t="s">
        <v>321</v>
      </c>
      <c r="B172" t="s">
        <v>12</v>
      </c>
      <c r="C172" t="s">
        <v>314</v>
      </c>
      <c r="D172" t="s">
        <v>33</v>
      </c>
      <c r="E172" t="s">
        <v>19</v>
      </c>
      <c r="F172" t="s">
        <v>1117</v>
      </c>
      <c r="G172" s="14">
        <v>44450</v>
      </c>
      <c r="H172" s="20">
        <f>MONTH(Tabla_1[[#This Row],[Fecha pedido]])</f>
        <v>9</v>
      </c>
      <c r="I172">
        <v>152819240</v>
      </c>
      <c r="J172" s="1">
        <v>44485</v>
      </c>
      <c r="K172" s="5">
        <f>DATEDIF(Tabla_1[[#This Row],[Fecha pedido]],Tabla_1[[#This Row],[Fecha envío]],"D")</f>
        <v>35</v>
      </c>
      <c r="L172" s="3">
        <v>1464</v>
      </c>
      <c r="M172" s="4">
        <v>47.45</v>
      </c>
      <c r="N172" s="4">
        <v>31.79</v>
      </c>
      <c r="O172" s="12">
        <v>69466.8</v>
      </c>
      <c r="P172" s="4">
        <f>Tabla_1[[#This Row],[Precio Unitario]]-Tabla_1[[#This Row],[Coste unitario]]</f>
        <v>15.660000000000004</v>
      </c>
      <c r="Q172" s="12">
        <f>Tabla_1[[#This Row],[Importe venta total]]/1000</f>
        <v>69.466800000000006</v>
      </c>
      <c r="R172" s="4">
        <v>46540.56</v>
      </c>
      <c r="S172" s="12">
        <f>Tabla_1[[#This Row],[Importe Coste total]]/1000</f>
        <v>46.540559999999999</v>
      </c>
      <c r="T172" s="4">
        <f>Tabla_1[[#This Row],[Importe venta total]]-Tabla_1[[#This Row],[Importe Coste total]]</f>
        <v>22926.240000000005</v>
      </c>
      <c r="U172" s="13">
        <f>Tabla_1[[#This Row],[Importe Coste Total (M)]]/Tabla_1[[#This Row],[Importe Ventas Totales (M)]]</f>
        <v>0.66996838777660683</v>
      </c>
      <c r="V172" s="12">
        <f>Tabla_1[[#This Row],[Beneficio Total]]/1000</f>
        <v>22.926240000000004</v>
      </c>
      <c r="W172">
        <f>YEAR(Tabla_1[[#This Row],[Fecha pedido]])</f>
        <v>2021</v>
      </c>
    </row>
    <row r="173" spans="1:23" x14ac:dyDescent="0.3">
      <c r="A173" t="s">
        <v>322</v>
      </c>
      <c r="B173" t="s">
        <v>12</v>
      </c>
      <c r="C173" t="s">
        <v>323</v>
      </c>
      <c r="D173" t="s">
        <v>14</v>
      </c>
      <c r="E173" t="s">
        <v>19</v>
      </c>
      <c r="F173" t="s">
        <v>1117</v>
      </c>
      <c r="G173" s="14">
        <v>44757</v>
      </c>
      <c r="H173" s="20">
        <f>MONTH(Tabla_1[[#This Row],[Fecha pedido]])</f>
        <v>7</v>
      </c>
      <c r="I173">
        <v>352681577</v>
      </c>
      <c r="J173" s="1">
        <v>44767</v>
      </c>
      <c r="K173" s="5">
        <f>DATEDIF(Tabla_1[[#This Row],[Fecha pedido]],Tabla_1[[#This Row],[Fecha envío]],"D")</f>
        <v>10</v>
      </c>
      <c r="L173" s="3">
        <v>5171</v>
      </c>
      <c r="M173" s="4">
        <v>152.58000000000001</v>
      </c>
      <c r="N173" s="4">
        <v>97.44</v>
      </c>
      <c r="O173" s="12">
        <v>788991.18</v>
      </c>
      <c r="P173" s="4">
        <f>Tabla_1[[#This Row],[Precio Unitario]]-Tabla_1[[#This Row],[Coste unitario]]</f>
        <v>55.140000000000015</v>
      </c>
      <c r="Q173" s="12">
        <f>Tabla_1[[#This Row],[Importe venta total]]/1000</f>
        <v>788.9911800000001</v>
      </c>
      <c r="R173" s="4">
        <v>503862.24</v>
      </c>
      <c r="S173" s="12">
        <f>Tabla_1[[#This Row],[Importe Coste total]]/1000</f>
        <v>503.86223999999999</v>
      </c>
      <c r="T173" s="4">
        <f>Tabla_1[[#This Row],[Importe venta total]]-Tabla_1[[#This Row],[Importe Coste total]]</f>
        <v>285128.94000000006</v>
      </c>
      <c r="U173" s="13">
        <f>Tabla_1[[#This Row],[Importe Coste Total (M)]]/Tabla_1[[#This Row],[Importe Ventas Totales (M)]]</f>
        <v>0.63861580810066843</v>
      </c>
      <c r="V173" s="12">
        <f>Tabla_1[[#This Row],[Beneficio Total]]/1000</f>
        <v>285.12894000000006</v>
      </c>
      <c r="W173">
        <f>YEAR(Tabla_1[[#This Row],[Fecha pedido]])</f>
        <v>2022</v>
      </c>
    </row>
    <row r="174" spans="1:23" x14ac:dyDescent="0.3">
      <c r="A174" t="s">
        <v>324</v>
      </c>
      <c r="B174" t="s">
        <v>21</v>
      </c>
      <c r="C174" t="s">
        <v>242</v>
      </c>
      <c r="D174" t="s">
        <v>23</v>
      </c>
      <c r="E174" t="s">
        <v>19</v>
      </c>
      <c r="F174" t="s">
        <v>1118</v>
      </c>
      <c r="G174" s="14">
        <v>43857</v>
      </c>
      <c r="H174" s="20">
        <f>MONTH(Tabla_1[[#This Row],[Fecha pedido]])</f>
        <v>1</v>
      </c>
      <c r="I174">
        <v>310803496</v>
      </c>
      <c r="J174" s="1">
        <v>43894</v>
      </c>
      <c r="K174" s="5">
        <f>DATEDIF(Tabla_1[[#This Row],[Fecha pedido]],Tabla_1[[#This Row],[Fecha envío]],"D")</f>
        <v>37</v>
      </c>
      <c r="L174" s="3">
        <v>2516</v>
      </c>
      <c r="M174" s="4">
        <v>205.7</v>
      </c>
      <c r="N174" s="4">
        <v>117.11</v>
      </c>
      <c r="O174" s="12">
        <v>517541.19999999995</v>
      </c>
      <c r="P174" s="4">
        <f>Tabla_1[[#This Row],[Precio Unitario]]-Tabla_1[[#This Row],[Coste unitario]]</f>
        <v>88.589999999999989</v>
      </c>
      <c r="Q174" s="12">
        <f>Tabla_1[[#This Row],[Importe venta total]]/1000</f>
        <v>517.5412</v>
      </c>
      <c r="R174" s="4">
        <v>294648.76</v>
      </c>
      <c r="S174" s="12">
        <f>Tabla_1[[#This Row],[Importe Coste total]]/1000</f>
        <v>294.64875999999998</v>
      </c>
      <c r="T174" s="4">
        <f>Tabla_1[[#This Row],[Importe venta total]]-Tabla_1[[#This Row],[Importe Coste total]]</f>
        <v>222892.43999999994</v>
      </c>
      <c r="U174" s="13">
        <f>Tabla_1[[#This Row],[Importe Coste Total (M)]]/Tabla_1[[#This Row],[Importe Ventas Totales (M)]]</f>
        <v>0.56932425862907143</v>
      </c>
      <c r="V174" s="12">
        <f>Tabla_1[[#This Row],[Beneficio Total]]/1000</f>
        <v>222.89243999999994</v>
      </c>
      <c r="W174">
        <f>YEAR(Tabla_1[[#This Row],[Fecha pedido]])</f>
        <v>2020</v>
      </c>
    </row>
    <row r="175" spans="1:23" x14ac:dyDescent="0.3">
      <c r="A175" t="s">
        <v>325</v>
      </c>
      <c r="B175" t="s">
        <v>12</v>
      </c>
      <c r="C175" t="s">
        <v>209</v>
      </c>
      <c r="D175" t="s">
        <v>38</v>
      </c>
      <c r="E175" t="s">
        <v>15</v>
      </c>
      <c r="F175" t="s">
        <v>1119</v>
      </c>
      <c r="G175" s="14">
        <v>43977</v>
      </c>
      <c r="H175" s="20">
        <f>MONTH(Tabla_1[[#This Row],[Fecha pedido]])</f>
        <v>5</v>
      </c>
      <c r="I175">
        <v>122546327</v>
      </c>
      <c r="J175" s="1">
        <v>44000</v>
      </c>
      <c r="K175" s="5">
        <f>DATEDIF(Tabla_1[[#This Row],[Fecha pedido]],Tabla_1[[#This Row],[Fecha envío]],"D")</f>
        <v>23</v>
      </c>
      <c r="L175" s="3">
        <v>3036</v>
      </c>
      <c r="M175" s="4">
        <v>437.2</v>
      </c>
      <c r="N175" s="4">
        <v>263.33</v>
      </c>
      <c r="O175" s="12">
        <v>1327339.2</v>
      </c>
      <c r="P175" s="4">
        <f>Tabla_1[[#This Row],[Precio Unitario]]-Tabla_1[[#This Row],[Coste unitario]]</f>
        <v>173.87</v>
      </c>
      <c r="Q175" s="12">
        <f>Tabla_1[[#This Row],[Importe venta total]]/1000</f>
        <v>1327.3391999999999</v>
      </c>
      <c r="R175" s="4">
        <v>799469.88</v>
      </c>
      <c r="S175" s="12">
        <f>Tabla_1[[#This Row],[Importe Coste total]]/1000</f>
        <v>799.46987999999999</v>
      </c>
      <c r="T175" s="4">
        <f>Tabla_1[[#This Row],[Importe venta total]]-Tabla_1[[#This Row],[Importe Coste total]]</f>
        <v>527869.31999999995</v>
      </c>
      <c r="U175" s="13">
        <f>Tabla_1[[#This Row],[Importe Coste Total (M)]]/Tabla_1[[#This Row],[Importe Ventas Totales (M)]]</f>
        <v>0.60231015553522416</v>
      </c>
      <c r="V175" s="12">
        <f>Tabla_1[[#This Row],[Beneficio Total]]/1000</f>
        <v>527.8693199999999</v>
      </c>
      <c r="W175">
        <f>YEAR(Tabla_1[[#This Row],[Fecha pedido]])</f>
        <v>2020</v>
      </c>
    </row>
    <row r="176" spans="1:23" x14ac:dyDescent="0.3">
      <c r="A176" t="s">
        <v>326</v>
      </c>
      <c r="B176" t="s">
        <v>60</v>
      </c>
      <c r="C176" t="s">
        <v>117</v>
      </c>
      <c r="D176" t="s">
        <v>26</v>
      </c>
      <c r="E176" t="s">
        <v>15</v>
      </c>
      <c r="F176" t="s">
        <v>1118</v>
      </c>
      <c r="G176" s="14">
        <v>43834</v>
      </c>
      <c r="H176" s="20">
        <f>MONTH(Tabla_1[[#This Row],[Fecha pedido]])</f>
        <v>1</v>
      </c>
      <c r="I176">
        <v>853583896</v>
      </c>
      <c r="J176" s="1">
        <v>43850</v>
      </c>
      <c r="K176" s="5">
        <f>DATEDIF(Tabla_1[[#This Row],[Fecha pedido]],Tabla_1[[#This Row],[Fecha envío]],"D")</f>
        <v>16</v>
      </c>
      <c r="L176" s="3">
        <v>3298</v>
      </c>
      <c r="M176" s="4">
        <v>9.33</v>
      </c>
      <c r="N176" s="4">
        <v>6.92</v>
      </c>
      <c r="O176" s="12">
        <v>30770.34</v>
      </c>
      <c r="P176" s="4">
        <f>Tabla_1[[#This Row],[Precio Unitario]]-Tabla_1[[#This Row],[Coste unitario]]</f>
        <v>2.41</v>
      </c>
      <c r="Q176" s="12">
        <f>Tabla_1[[#This Row],[Importe venta total]]/1000</f>
        <v>30.770340000000001</v>
      </c>
      <c r="R176" s="4">
        <v>22822.16</v>
      </c>
      <c r="S176" s="12">
        <f>Tabla_1[[#This Row],[Importe Coste total]]/1000</f>
        <v>22.82216</v>
      </c>
      <c r="T176" s="4">
        <f>Tabla_1[[#This Row],[Importe venta total]]-Tabla_1[[#This Row],[Importe Coste total]]</f>
        <v>7948.18</v>
      </c>
      <c r="U176" s="13">
        <f>Tabla_1[[#This Row],[Importe Coste Total (M)]]/Tabla_1[[#This Row],[Importe Ventas Totales (M)]]</f>
        <v>0.74169346195069663</v>
      </c>
      <c r="V176" s="12">
        <f>Tabla_1[[#This Row],[Beneficio Total]]/1000</f>
        <v>7.9481800000000007</v>
      </c>
      <c r="W176">
        <f>YEAR(Tabla_1[[#This Row],[Fecha pedido]])</f>
        <v>2020</v>
      </c>
    </row>
    <row r="177" spans="1:23" x14ac:dyDescent="0.3">
      <c r="A177" t="s">
        <v>327</v>
      </c>
      <c r="B177" t="s">
        <v>60</v>
      </c>
      <c r="C177" t="s">
        <v>133</v>
      </c>
      <c r="D177" t="s">
        <v>50</v>
      </c>
      <c r="E177" t="s">
        <v>19</v>
      </c>
      <c r="F177" t="s">
        <v>1120</v>
      </c>
      <c r="G177" s="14">
        <v>44106</v>
      </c>
      <c r="H177" s="20">
        <f>MONTH(Tabla_1[[#This Row],[Fecha pedido]])</f>
        <v>10</v>
      </c>
      <c r="I177">
        <v>687801063</v>
      </c>
      <c r="J177" s="1">
        <v>44110</v>
      </c>
      <c r="K177" s="5">
        <f>DATEDIF(Tabla_1[[#This Row],[Fecha pedido]],Tabla_1[[#This Row],[Fecha envío]],"D")</f>
        <v>4</v>
      </c>
      <c r="L177" s="3">
        <v>4474</v>
      </c>
      <c r="M177" s="4">
        <v>154.06</v>
      </c>
      <c r="N177" s="4">
        <v>90.93</v>
      </c>
      <c r="O177" s="12">
        <v>689264.44000000006</v>
      </c>
      <c r="P177" s="4">
        <f>Tabla_1[[#This Row],[Precio Unitario]]-Tabla_1[[#This Row],[Coste unitario]]</f>
        <v>63.129999999999995</v>
      </c>
      <c r="Q177" s="12">
        <f>Tabla_1[[#This Row],[Importe venta total]]/1000</f>
        <v>689.26444000000004</v>
      </c>
      <c r="R177" s="4">
        <v>406820.82</v>
      </c>
      <c r="S177" s="12">
        <f>Tabla_1[[#This Row],[Importe Coste total]]/1000</f>
        <v>406.82082000000003</v>
      </c>
      <c r="T177" s="4">
        <f>Tabla_1[[#This Row],[Importe venta total]]-Tabla_1[[#This Row],[Importe Coste total]]</f>
        <v>282443.62000000005</v>
      </c>
      <c r="U177" s="13">
        <f>Tabla_1[[#This Row],[Importe Coste Total (M)]]/Tabla_1[[#This Row],[Importe Ventas Totales (M)]]</f>
        <v>0.59022458782292619</v>
      </c>
      <c r="V177" s="12">
        <f>Tabla_1[[#This Row],[Beneficio Total]]/1000</f>
        <v>282.44362000000007</v>
      </c>
      <c r="W177">
        <f>YEAR(Tabla_1[[#This Row],[Fecha pedido]])</f>
        <v>2020</v>
      </c>
    </row>
    <row r="178" spans="1:23" x14ac:dyDescent="0.3">
      <c r="A178" t="s">
        <v>328</v>
      </c>
      <c r="B178" t="s">
        <v>60</v>
      </c>
      <c r="C178" t="s">
        <v>262</v>
      </c>
      <c r="D178" t="s">
        <v>18</v>
      </c>
      <c r="E178" t="s">
        <v>19</v>
      </c>
      <c r="F178" t="s">
        <v>1120</v>
      </c>
      <c r="G178" s="14">
        <v>44780</v>
      </c>
      <c r="H178" s="20">
        <f>MONTH(Tabla_1[[#This Row],[Fecha pedido]])</f>
        <v>8</v>
      </c>
      <c r="I178">
        <v>923890817</v>
      </c>
      <c r="J178" s="1">
        <v>44790</v>
      </c>
      <c r="K178" s="5">
        <f>DATEDIF(Tabla_1[[#This Row],[Fecha pedido]],Tabla_1[[#This Row],[Fecha envío]],"D")</f>
        <v>10</v>
      </c>
      <c r="L178" s="3">
        <v>8678</v>
      </c>
      <c r="M178" s="4">
        <v>421.89</v>
      </c>
      <c r="N178" s="4">
        <v>364.69</v>
      </c>
      <c r="O178" s="12">
        <v>3661161.42</v>
      </c>
      <c r="P178" s="4">
        <f>Tabla_1[[#This Row],[Precio Unitario]]-Tabla_1[[#This Row],[Coste unitario]]</f>
        <v>57.199999999999989</v>
      </c>
      <c r="Q178" s="12">
        <f>Tabla_1[[#This Row],[Importe venta total]]/1000</f>
        <v>3661.1614199999999</v>
      </c>
      <c r="R178" s="4">
        <v>3164779.82</v>
      </c>
      <c r="S178" s="12">
        <f>Tabla_1[[#This Row],[Importe Coste total]]/1000</f>
        <v>3164.7798199999997</v>
      </c>
      <c r="T178" s="4">
        <f>Tabla_1[[#This Row],[Importe venta total]]-Tabla_1[[#This Row],[Importe Coste total]]</f>
        <v>496381.60000000009</v>
      </c>
      <c r="U178" s="13">
        <f>Tabla_1[[#This Row],[Importe Coste Total (M)]]/Tabla_1[[#This Row],[Importe Ventas Totales (M)]]</f>
        <v>0.86441963544999878</v>
      </c>
      <c r="V178" s="12">
        <f>Tabla_1[[#This Row],[Beneficio Total]]/1000</f>
        <v>496.38160000000011</v>
      </c>
      <c r="W178">
        <f>YEAR(Tabla_1[[#This Row],[Fecha pedido]])</f>
        <v>2022</v>
      </c>
    </row>
    <row r="179" spans="1:23" x14ac:dyDescent="0.3">
      <c r="A179" t="s">
        <v>329</v>
      </c>
      <c r="B179" t="s">
        <v>21</v>
      </c>
      <c r="C179" t="s">
        <v>330</v>
      </c>
      <c r="D179" t="s">
        <v>26</v>
      </c>
      <c r="E179" t="s">
        <v>15</v>
      </c>
      <c r="F179" t="s">
        <v>1118</v>
      </c>
      <c r="G179" s="14">
        <v>44662</v>
      </c>
      <c r="H179" s="20">
        <f>MONTH(Tabla_1[[#This Row],[Fecha pedido]])</f>
        <v>4</v>
      </c>
      <c r="I179">
        <v>745095622</v>
      </c>
      <c r="J179" s="1">
        <v>44708</v>
      </c>
      <c r="K179" s="5">
        <f>DATEDIF(Tabla_1[[#This Row],[Fecha pedido]],Tabla_1[[#This Row],[Fecha envío]],"D")</f>
        <v>46</v>
      </c>
      <c r="L179" s="3">
        <v>9207</v>
      </c>
      <c r="M179" s="4">
        <v>9.33</v>
      </c>
      <c r="N179" s="4">
        <v>6.92</v>
      </c>
      <c r="O179" s="12">
        <v>85901.31</v>
      </c>
      <c r="P179" s="4">
        <f>Tabla_1[[#This Row],[Precio Unitario]]-Tabla_1[[#This Row],[Coste unitario]]</f>
        <v>2.41</v>
      </c>
      <c r="Q179" s="12">
        <f>Tabla_1[[#This Row],[Importe venta total]]/1000</f>
        <v>85.901309999999995</v>
      </c>
      <c r="R179" s="4">
        <v>63712.44</v>
      </c>
      <c r="S179" s="12">
        <f>Tabla_1[[#This Row],[Importe Coste total]]/1000</f>
        <v>63.712440000000001</v>
      </c>
      <c r="T179" s="4">
        <f>Tabla_1[[#This Row],[Importe venta total]]-Tabla_1[[#This Row],[Importe Coste total]]</f>
        <v>22188.869999999995</v>
      </c>
      <c r="U179" s="13">
        <f>Tabla_1[[#This Row],[Importe Coste Total (M)]]/Tabla_1[[#This Row],[Importe Ventas Totales (M)]]</f>
        <v>0.74169346195069674</v>
      </c>
      <c r="V179" s="12">
        <f>Tabla_1[[#This Row],[Beneficio Total]]/1000</f>
        <v>22.188869999999994</v>
      </c>
      <c r="W179">
        <f>YEAR(Tabla_1[[#This Row],[Fecha pedido]])</f>
        <v>2022</v>
      </c>
    </row>
    <row r="180" spans="1:23" x14ac:dyDescent="0.3">
      <c r="A180" t="s">
        <v>331</v>
      </c>
      <c r="B180" t="s">
        <v>60</v>
      </c>
      <c r="C180" t="s">
        <v>97</v>
      </c>
      <c r="D180" t="s">
        <v>50</v>
      </c>
      <c r="E180" t="s">
        <v>19</v>
      </c>
      <c r="F180" t="s">
        <v>1120</v>
      </c>
      <c r="G180" s="14">
        <v>44707</v>
      </c>
      <c r="H180" s="20">
        <f>MONTH(Tabla_1[[#This Row],[Fecha pedido]])</f>
        <v>5</v>
      </c>
      <c r="I180">
        <v>382108199</v>
      </c>
      <c r="J180" s="1">
        <v>44755</v>
      </c>
      <c r="K180" s="5">
        <f>DATEDIF(Tabla_1[[#This Row],[Fecha pedido]],Tabla_1[[#This Row],[Fecha envío]],"D")</f>
        <v>48</v>
      </c>
      <c r="L180" s="3">
        <v>3162</v>
      </c>
      <c r="M180" s="4">
        <v>154.06</v>
      </c>
      <c r="N180" s="4">
        <v>90.93</v>
      </c>
      <c r="O180" s="12">
        <v>487137.72000000003</v>
      </c>
      <c r="P180" s="4">
        <f>Tabla_1[[#This Row],[Precio Unitario]]-Tabla_1[[#This Row],[Coste unitario]]</f>
        <v>63.129999999999995</v>
      </c>
      <c r="Q180" s="12">
        <f>Tabla_1[[#This Row],[Importe venta total]]/1000</f>
        <v>487.13772000000006</v>
      </c>
      <c r="R180" s="4">
        <v>287520.66000000003</v>
      </c>
      <c r="S180" s="12">
        <f>Tabla_1[[#This Row],[Importe Coste total]]/1000</f>
        <v>287.52066000000002</v>
      </c>
      <c r="T180" s="4">
        <f>Tabla_1[[#This Row],[Importe venta total]]-Tabla_1[[#This Row],[Importe Coste total]]</f>
        <v>199617.06</v>
      </c>
      <c r="U180" s="13">
        <f>Tabla_1[[#This Row],[Importe Coste Total (M)]]/Tabla_1[[#This Row],[Importe Ventas Totales (M)]]</f>
        <v>0.59022458782292608</v>
      </c>
      <c r="V180" s="12">
        <f>Tabla_1[[#This Row],[Beneficio Total]]/1000</f>
        <v>199.61706000000001</v>
      </c>
      <c r="W180">
        <f>YEAR(Tabla_1[[#This Row],[Fecha pedido]])</f>
        <v>2022</v>
      </c>
    </row>
    <row r="181" spans="1:23" x14ac:dyDescent="0.3">
      <c r="A181" t="s">
        <v>332</v>
      </c>
      <c r="B181" t="s">
        <v>60</v>
      </c>
      <c r="C181" t="s">
        <v>67</v>
      </c>
      <c r="D181" t="s">
        <v>42</v>
      </c>
      <c r="E181" t="s">
        <v>19</v>
      </c>
      <c r="F181" t="s">
        <v>1119</v>
      </c>
      <c r="G181" s="14">
        <v>44213</v>
      </c>
      <c r="H181" s="20">
        <f>MONTH(Tabla_1[[#This Row],[Fecha pedido]])</f>
        <v>1</v>
      </c>
      <c r="I181">
        <v>993326127</v>
      </c>
      <c r="J181" s="1">
        <v>44245</v>
      </c>
      <c r="K181" s="5">
        <f>DATEDIF(Tabla_1[[#This Row],[Fecha pedido]],Tabla_1[[#This Row],[Fecha envío]],"D")</f>
        <v>32</v>
      </c>
      <c r="L181" s="3">
        <v>6130</v>
      </c>
      <c r="M181" s="4">
        <v>651.21</v>
      </c>
      <c r="N181" s="4">
        <v>524.96</v>
      </c>
      <c r="O181" s="12">
        <v>3991917.3000000003</v>
      </c>
      <c r="P181" s="4">
        <f>Tabla_1[[#This Row],[Precio Unitario]]-Tabla_1[[#This Row],[Coste unitario]]</f>
        <v>126.25</v>
      </c>
      <c r="Q181" s="12">
        <f>Tabla_1[[#This Row],[Importe venta total]]/1000</f>
        <v>3991.9173000000001</v>
      </c>
      <c r="R181" s="4">
        <v>3218004.8000000003</v>
      </c>
      <c r="S181" s="12">
        <f>Tabla_1[[#This Row],[Importe Coste total]]/1000</f>
        <v>3218.0048000000002</v>
      </c>
      <c r="T181" s="4">
        <f>Tabla_1[[#This Row],[Importe venta total]]-Tabla_1[[#This Row],[Importe Coste total]]</f>
        <v>773912.5</v>
      </c>
      <c r="U181" s="13">
        <f>Tabla_1[[#This Row],[Importe Coste Total (M)]]/Tabla_1[[#This Row],[Importe Ventas Totales (M)]]</f>
        <v>0.80613012699436437</v>
      </c>
      <c r="V181" s="12">
        <f>Tabla_1[[#This Row],[Beneficio Total]]/1000</f>
        <v>773.91250000000002</v>
      </c>
      <c r="W181">
        <f>YEAR(Tabla_1[[#This Row],[Fecha pedido]])</f>
        <v>2021</v>
      </c>
    </row>
    <row r="182" spans="1:23" x14ac:dyDescent="0.3">
      <c r="A182" t="s">
        <v>333</v>
      </c>
      <c r="B182" t="s">
        <v>24</v>
      </c>
      <c r="C182" t="s">
        <v>285</v>
      </c>
      <c r="D182" t="s">
        <v>23</v>
      </c>
      <c r="E182" t="s">
        <v>15</v>
      </c>
      <c r="F182" t="s">
        <v>1119</v>
      </c>
      <c r="G182" s="14">
        <v>44749</v>
      </c>
      <c r="H182" s="20">
        <f>MONTH(Tabla_1[[#This Row],[Fecha pedido]])</f>
        <v>7</v>
      </c>
      <c r="I182">
        <v>980479419</v>
      </c>
      <c r="J182" s="1">
        <v>44779</v>
      </c>
      <c r="K182" s="5">
        <f>DATEDIF(Tabla_1[[#This Row],[Fecha pedido]],Tabla_1[[#This Row],[Fecha envío]],"D")</f>
        <v>30</v>
      </c>
      <c r="L182" s="3">
        <v>4503</v>
      </c>
      <c r="M182" s="4">
        <v>205.7</v>
      </c>
      <c r="N182" s="4">
        <v>117.11</v>
      </c>
      <c r="O182" s="12">
        <v>926267.1</v>
      </c>
      <c r="P182" s="4">
        <f>Tabla_1[[#This Row],[Precio Unitario]]-Tabla_1[[#This Row],[Coste unitario]]</f>
        <v>88.589999999999989</v>
      </c>
      <c r="Q182" s="12">
        <f>Tabla_1[[#This Row],[Importe venta total]]/1000</f>
        <v>926.26710000000003</v>
      </c>
      <c r="R182" s="4">
        <v>527346.32999999996</v>
      </c>
      <c r="S182" s="12">
        <f>Tabla_1[[#This Row],[Importe Coste total]]/1000</f>
        <v>527.34632999999997</v>
      </c>
      <c r="T182" s="4">
        <f>Tabla_1[[#This Row],[Importe venta total]]-Tabla_1[[#This Row],[Importe Coste total]]</f>
        <v>398920.77</v>
      </c>
      <c r="U182" s="13">
        <f>Tabla_1[[#This Row],[Importe Coste Total (M)]]/Tabla_1[[#This Row],[Importe Ventas Totales (M)]]</f>
        <v>0.56932425862907143</v>
      </c>
      <c r="V182" s="12">
        <f>Tabla_1[[#This Row],[Beneficio Total]]/1000</f>
        <v>398.92077</v>
      </c>
      <c r="W182">
        <f>YEAR(Tabla_1[[#This Row],[Fecha pedido]])</f>
        <v>2022</v>
      </c>
    </row>
    <row r="183" spans="1:23" x14ac:dyDescent="0.3">
      <c r="A183" t="s">
        <v>334</v>
      </c>
      <c r="B183" t="s">
        <v>12</v>
      </c>
      <c r="C183" t="s">
        <v>231</v>
      </c>
      <c r="D183" t="s">
        <v>14</v>
      </c>
      <c r="E183" t="s">
        <v>15</v>
      </c>
      <c r="F183" t="s">
        <v>1117</v>
      </c>
      <c r="G183" s="14">
        <v>44266</v>
      </c>
      <c r="H183" s="20">
        <f>MONTH(Tabla_1[[#This Row],[Fecha pedido]])</f>
        <v>3</v>
      </c>
      <c r="I183">
        <v>692054402</v>
      </c>
      <c r="J183" s="1">
        <v>44275</v>
      </c>
      <c r="K183" s="5">
        <f>DATEDIF(Tabla_1[[#This Row],[Fecha pedido]],Tabla_1[[#This Row],[Fecha envío]],"D")</f>
        <v>9</v>
      </c>
      <c r="L183" s="3">
        <v>3131</v>
      </c>
      <c r="M183" s="4">
        <v>152.58000000000001</v>
      </c>
      <c r="N183" s="4">
        <v>97.44</v>
      </c>
      <c r="O183" s="12">
        <v>477727.98000000004</v>
      </c>
      <c r="P183" s="4">
        <f>Tabla_1[[#This Row],[Precio Unitario]]-Tabla_1[[#This Row],[Coste unitario]]</f>
        <v>55.140000000000015</v>
      </c>
      <c r="Q183" s="12">
        <f>Tabla_1[[#This Row],[Importe venta total]]/1000</f>
        <v>477.72798000000006</v>
      </c>
      <c r="R183" s="4">
        <v>305084.64</v>
      </c>
      <c r="S183" s="12">
        <f>Tabla_1[[#This Row],[Importe Coste total]]/1000</f>
        <v>305.08464000000004</v>
      </c>
      <c r="T183" s="4">
        <f>Tabla_1[[#This Row],[Importe venta total]]-Tabla_1[[#This Row],[Importe Coste total]]</f>
        <v>172643.34000000003</v>
      </c>
      <c r="U183" s="13">
        <f>Tabla_1[[#This Row],[Importe Coste Total (M)]]/Tabla_1[[#This Row],[Importe Ventas Totales (M)]]</f>
        <v>0.63861580810066854</v>
      </c>
      <c r="V183" s="12">
        <f>Tabla_1[[#This Row],[Beneficio Total]]/1000</f>
        <v>172.64334000000002</v>
      </c>
      <c r="W183">
        <f>YEAR(Tabla_1[[#This Row],[Fecha pedido]])</f>
        <v>2021</v>
      </c>
    </row>
    <row r="184" spans="1:23" x14ac:dyDescent="0.3">
      <c r="A184" t="s">
        <v>335</v>
      </c>
      <c r="B184" t="s">
        <v>12</v>
      </c>
      <c r="C184" t="s">
        <v>131</v>
      </c>
      <c r="D184" t="s">
        <v>50</v>
      </c>
      <c r="E184" t="s">
        <v>15</v>
      </c>
      <c r="F184" t="s">
        <v>1117</v>
      </c>
      <c r="G184" s="14">
        <v>44516</v>
      </c>
      <c r="H184" s="20">
        <f>MONTH(Tabla_1[[#This Row],[Fecha pedido]])</f>
        <v>11</v>
      </c>
      <c r="I184">
        <v>546849906</v>
      </c>
      <c r="J184" s="1">
        <v>44541</v>
      </c>
      <c r="K184" s="5">
        <f>DATEDIF(Tabla_1[[#This Row],[Fecha pedido]],Tabla_1[[#This Row],[Fecha envío]],"D")</f>
        <v>25</v>
      </c>
      <c r="L184" s="3">
        <v>3894</v>
      </c>
      <c r="M184" s="4">
        <v>154.06</v>
      </c>
      <c r="N184" s="4">
        <v>90.93</v>
      </c>
      <c r="O184" s="12">
        <v>599909.64</v>
      </c>
      <c r="P184" s="4">
        <f>Tabla_1[[#This Row],[Precio Unitario]]-Tabla_1[[#This Row],[Coste unitario]]</f>
        <v>63.129999999999995</v>
      </c>
      <c r="Q184" s="12">
        <f>Tabla_1[[#This Row],[Importe venta total]]/1000</f>
        <v>599.90963999999997</v>
      </c>
      <c r="R184" s="4">
        <v>354081.42000000004</v>
      </c>
      <c r="S184" s="12">
        <f>Tabla_1[[#This Row],[Importe Coste total]]/1000</f>
        <v>354.08142000000004</v>
      </c>
      <c r="T184" s="4">
        <f>Tabla_1[[#This Row],[Importe venta total]]-Tabla_1[[#This Row],[Importe Coste total]]</f>
        <v>245828.21999999997</v>
      </c>
      <c r="U184" s="13">
        <f>Tabla_1[[#This Row],[Importe Coste Total (M)]]/Tabla_1[[#This Row],[Importe Ventas Totales (M)]]</f>
        <v>0.59022458782292619</v>
      </c>
      <c r="V184" s="12">
        <f>Tabla_1[[#This Row],[Beneficio Total]]/1000</f>
        <v>245.82821999999996</v>
      </c>
      <c r="W184">
        <f>YEAR(Tabla_1[[#This Row],[Fecha pedido]])</f>
        <v>2021</v>
      </c>
    </row>
    <row r="185" spans="1:23" x14ac:dyDescent="0.3">
      <c r="A185" t="s">
        <v>336</v>
      </c>
      <c r="B185" t="s">
        <v>24</v>
      </c>
      <c r="C185" t="s">
        <v>337</v>
      </c>
      <c r="D185" t="s">
        <v>33</v>
      </c>
      <c r="E185" t="s">
        <v>15</v>
      </c>
      <c r="F185" t="s">
        <v>1119</v>
      </c>
      <c r="G185" s="14">
        <v>44266</v>
      </c>
      <c r="H185" s="20">
        <f>MONTH(Tabla_1[[#This Row],[Fecha pedido]])</f>
        <v>3</v>
      </c>
      <c r="I185">
        <v>583977258</v>
      </c>
      <c r="J185" s="1">
        <v>44311</v>
      </c>
      <c r="K185" s="5">
        <f>DATEDIF(Tabla_1[[#This Row],[Fecha pedido]],Tabla_1[[#This Row],[Fecha envío]],"D")</f>
        <v>45</v>
      </c>
      <c r="L185" s="3">
        <v>703</v>
      </c>
      <c r="M185" s="4">
        <v>47.45</v>
      </c>
      <c r="N185" s="4">
        <v>31.79</v>
      </c>
      <c r="O185" s="12">
        <v>33357.35</v>
      </c>
      <c r="P185" s="4">
        <f>Tabla_1[[#This Row],[Precio Unitario]]-Tabla_1[[#This Row],[Coste unitario]]</f>
        <v>15.660000000000004</v>
      </c>
      <c r="Q185" s="12">
        <f>Tabla_1[[#This Row],[Importe venta total]]/1000</f>
        <v>33.357349999999997</v>
      </c>
      <c r="R185" s="4">
        <v>22348.37</v>
      </c>
      <c r="S185" s="12">
        <f>Tabla_1[[#This Row],[Importe Coste total]]/1000</f>
        <v>22.348369999999999</v>
      </c>
      <c r="T185" s="4">
        <f>Tabla_1[[#This Row],[Importe venta total]]-Tabla_1[[#This Row],[Importe Coste total]]</f>
        <v>11008.98</v>
      </c>
      <c r="U185" s="13">
        <f>Tabla_1[[#This Row],[Importe Coste Total (M)]]/Tabla_1[[#This Row],[Importe Ventas Totales (M)]]</f>
        <v>0.66996838777660694</v>
      </c>
      <c r="V185" s="12">
        <f>Tabla_1[[#This Row],[Beneficio Total]]/1000</f>
        <v>11.008979999999999</v>
      </c>
      <c r="W185">
        <f>YEAR(Tabla_1[[#This Row],[Fecha pedido]])</f>
        <v>2021</v>
      </c>
    </row>
    <row r="186" spans="1:23" x14ac:dyDescent="0.3">
      <c r="A186" t="s">
        <v>338</v>
      </c>
      <c r="B186" t="s">
        <v>12</v>
      </c>
      <c r="C186" t="s">
        <v>339</v>
      </c>
      <c r="D186" t="s">
        <v>30</v>
      </c>
      <c r="E186" t="s">
        <v>19</v>
      </c>
      <c r="F186" t="s">
        <v>1117</v>
      </c>
      <c r="G186" s="14">
        <v>43995</v>
      </c>
      <c r="H186" s="20">
        <f>MONTH(Tabla_1[[#This Row],[Fecha pedido]])</f>
        <v>6</v>
      </c>
      <c r="I186">
        <v>912860286</v>
      </c>
      <c r="J186" s="1">
        <v>44022</v>
      </c>
      <c r="K186" s="5">
        <f>DATEDIF(Tabla_1[[#This Row],[Fecha pedido]],Tabla_1[[#This Row],[Fecha envío]],"D")</f>
        <v>27</v>
      </c>
      <c r="L186" s="3">
        <v>4499</v>
      </c>
      <c r="M186" s="4">
        <v>255.28</v>
      </c>
      <c r="N186" s="4">
        <v>159.41999999999999</v>
      </c>
      <c r="O186" s="12">
        <v>1148504.72</v>
      </c>
      <c r="P186" s="4">
        <f>Tabla_1[[#This Row],[Precio Unitario]]-Tabla_1[[#This Row],[Coste unitario]]</f>
        <v>95.860000000000014</v>
      </c>
      <c r="Q186" s="12">
        <f>Tabla_1[[#This Row],[Importe venta total]]/1000</f>
        <v>1148.5047199999999</v>
      </c>
      <c r="R186" s="4">
        <v>717230.58</v>
      </c>
      <c r="S186" s="12">
        <f>Tabla_1[[#This Row],[Importe Coste total]]/1000</f>
        <v>717.23057999999992</v>
      </c>
      <c r="T186" s="4">
        <f>Tabla_1[[#This Row],[Importe venta total]]-Tabla_1[[#This Row],[Importe Coste total]]</f>
        <v>431274.14</v>
      </c>
      <c r="U186" s="13">
        <f>Tabla_1[[#This Row],[Importe Coste Total (M)]]/Tabla_1[[#This Row],[Importe Ventas Totales (M)]]</f>
        <v>0.62449075524913822</v>
      </c>
      <c r="V186" s="12">
        <f>Tabla_1[[#This Row],[Beneficio Total]]/1000</f>
        <v>431.27413999999999</v>
      </c>
      <c r="W186">
        <f>YEAR(Tabla_1[[#This Row],[Fecha pedido]])</f>
        <v>2020</v>
      </c>
    </row>
    <row r="187" spans="1:23" x14ac:dyDescent="0.3">
      <c r="A187" t="s">
        <v>340</v>
      </c>
      <c r="B187" t="s">
        <v>21</v>
      </c>
      <c r="C187" t="s">
        <v>55</v>
      </c>
      <c r="D187" t="s">
        <v>70</v>
      </c>
      <c r="E187" t="s">
        <v>15</v>
      </c>
      <c r="F187" t="s">
        <v>1120</v>
      </c>
      <c r="G187" s="14">
        <v>44331</v>
      </c>
      <c r="H187" s="20">
        <f>MONTH(Tabla_1[[#This Row],[Fecha pedido]])</f>
        <v>5</v>
      </c>
      <c r="I187">
        <v>363235318</v>
      </c>
      <c r="J187" s="1">
        <v>44372</v>
      </c>
      <c r="K187" s="5">
        <f>DATEDIF(Tabla_1[[#This Row],[Fecha pedido]],Tabla_1[[#This Row],[Fecha envío]],"D")</f>
        <v>41</v>
      </c>
      <c r="L187" s="3">
        <v>8257</v>
      </c>
      <c r="M187" s="4">
        <v>109.28</v>
      </c>
      <c r="N187" s="4">
        <v>35.840000000000003</v>
      </c>
      <c r="O187" s="12">
        <v>902324.96</v>
      </c>
      <c r="P187" s="4">
        <f>Tabla_1[[#This Row],[Precio Unitario]]-Tabla_1[[#This Row],[Coste unitario]]</f>
        <v>73.44</v>
      </c>
      <c r="Q187" s="12">
        <f>Tabla_1[[#This Row],[Importe venta total]]/1000</f>
        <v>902.32495999999992</v>
      </c>
      <c r="R187" s="4">
        <v>295930.88</v>
      </c>
      <c r="S187" s="12">
        <f>Tabla_1[[#This Row],[Importe Coste total]]/1000</f>
        <v>295.93088</v>
      </c>
      <c r="T187" s="4">
        <f>Tabla_1[[#This Row],[Importe venta total]]-Tabla_1[[#This Row],[Importe Coste total]]</f>
        <v>606394.07999999996</v>
      </c>
      <c r="U187" s="13">
        <f>Tabla_1[[#This Row],[Importe Coste Total (M)]]/Tabla_1[[#This Row],[Importe Ventas Totales (M)]]</f>
        <v>0.32796486090775989</v>
      </c>
      <c r="V187" s="12">
        <f>Tabla_1[[#This Row],[Beneficio Total]]/1000</f>
        <v>606.39407999999992</v>
      </c>
      <c r="W187">
        <f>YEAR(Tabla_1[[#This Row],[Fecha pedido]])</f>
        <v>2021</v>
      </c>
    </row>
    <row r="188" spans="1:23" x14ac:dyDescent="0.3">
      <c r="A188" t="s">
        <v>341</v>
      </c>
      <c r="B188" t="s">
        <v>24</v>
      </c>
      <c r="C188" t="s">
        <v>65</v>
      </c>
      <c r="D188" t="s">
        <v>18</v>
      </c>
      <c r="E188" t="s">
        <v>15</v>
      </c>
      <c r="F188" t="s">
        <v>1118</v>
      </c>
      <c r="G188" s="14">
        <v>44480</v>
      </c>
      <c r="H188" s="20">
        <f>MONTH(Tabla_1[[#This Row],[Fecha pedido]])</f>
        <v>10</v>
      </c>
      <c r="I188">
        <v>535151183</v>
      </c>
      <c r="J188" s="1">
        <v>44524</v>
      </c>
      <c r="K188" s="5">
        <f>DATEDIF(Tabla_1[[#This Row],[Fecha pedido]],Tabla_1[[#This Row],[Fecha envío]],"D")</f>
        <v>44</v>
      </c>
      <c r="L188" s="3">
        <v>1982</v>
      </c>
      <c r="M188" s="4">
        <v>421.89</v>
      </c>
      <c r="N188" s="4">
        <v>364.69</v>
      </c>
      <c r="O188" s="12">
        <v>836185.98</v>
      </c>
      <c r="P188" s="4">
        <f>Tabla_1[[#This Row],[Precio Unitario]]-Tabla_1[[#This Row],[Coste unitario]]</f>
        <v>57.199999999999989</v>
      </c>
      <c r="Q188" s="12">
        <f>Tabla_1[[#This Row],[Importe venta total]]/1000</f>
        <v>836.18597999999997</v>
      </c>
      <c r="R188" s="4">
        <v>722815.58</v>
      </c>
      <c r="S188" s="12">
        <f>Tabla_1[[#This Row],[Importe Coste total]]/1000</f>
        <v>722.81557999999995</v>
      </c>
      <c r="T188" s="4">
        <f>Tabla_1[[#This Row],[Importe venta total]]-Tabla_1[[#This Row],[Importe Coste total]]</f>
        <v>113370.40000000002</v>
      </c>
      <c r="U188" s="13">
        <f>Tabla_1[[#This Row],[Importe Coste Total (M)]]/Tabla_1[[#This Row],[Importe Ventas Totales (M)]]</f>
        <v>0.86441963544999878</v>
      </c>
      <c r="V188" s="12">
        <f>Tabla_1[[#This Row],[Beneficio Total]]/1000</f>
        <v>113.37040000000002</v>
      </c>
      <c r="W188">
        <f>YEAR(Tabla_1[[#This Row],[Fecha pedido]])</f>
        <v>2021</v>
      </c>
    </row>
    <row r="189" spans="1:23" x14ac:dyDescent="0.3">
      <c r="A189" t="s">
        <v>342</v>
      </c>
      <c r="B189" t="s">
        <v>12</v>
      </c>
      <c r="C189" t="s">
        <v>323</v>
      </c>
      <c r="D189" t="s">
        <v>26</v>
      </c>
      <c r="E189" t="s">
        <v>15</v>
      </c>
      <c r="F189" t="s">
        <v>1118</v>
      </c>
      <c r="G189" s="14">
        <v>44841</v>
      </c>
      <c r="H189" s="20">
        <f>MONTH(Tabla_1[[#This Row],[Fecha pedido]])</f>
        <v>10</v>
      </c>
      <c r="I189">
        <v>848969209</v>
      </c>
      <c r="J189" s="1">
        <v>44849</v>
      </c>
      <c r="K189" s="5">
        <f>DATEDIF(Tabla_1[[#This Row],[Fecha pedido]],Tabla_1[[#This Row],[Fecha envío]],"D")</f>
        <v>8</v>
      </c>
      <c r="L189" s="3">
        <v>7710</v>
      </c>
      <c r="M189" s="4">
        <v>9.33</v>
      </c>
      <c r="N189" s="4">
        <v>6.92</v>
      </c>
      <c r="O189" s="12">
        <v>71934.3</v>
      </c>
      <c r="P189" s="4">
        <f>Tabla_1[[#This Row],[Precio Unitario]]-Tabla_1[[#This Row],[Coste unitario]]</f>
        <v>2.41</v>
      </c>
      <c r="Q189" s="12">
        <f>Tabla_1[[#This Row],[Importe venta total]]/1000</f>
        <v>71.934300000000007</v>
      </c>
      <c r="R189" s="4">
        <v>53353.2</v>
      </c>
      <c r="S189" s="12">
        <f>Tabla_1[[#This Row],[Importe Coste total]]/1000</f>
        <v>53.353199999999994</v>
      </c>
      <c r="T189" s="4">
        <f>Tabla_1[[#This Row],[Importe venta total]]-Tabla_1[[#This Row],[Importe Coste total]]</f>
        <v>18581.100000000006</v>
      </c>
      <c r="U189" s="13">
        <f>Tabla_1[[#This Row],[Importe Coste Total (M)]]/Tabla_1[[#This Row],[Importe Ventas Totales (M)]]</f>
        <v>0.74169346195069652</v>
      </c>
      <c r="V189" s="12">
        <f>Tabla_1[[#This Row],[Beneficio Total]]/1000</f>
        <v>18.581100000000006</v>
      </c>
      <c r="W189">
        <f>YEAR(Tabla_1[[#This Row],[Fecha pedido]])</f>
        <v>2022</v>
      </c>
    </row>
    <row r="190" spans="1:23" x14ac:dyDescent="0.3">
      <c r="A190" t="s">
        <v>343</v>
      </c>
      <c r="B190" t="s">
        <v>24</v>
      </c>
      <c r="C190" t="s">
        <v>233</v>
      </c>
      <c r="D190" t="s">
        <v>26</v>
      </c>
      <c r="E190" t="s">
        <v>15</v>
      </c>
      <c r="F190" t="s">
        <v>1117</v>
      </c>
      <c r="G190" s="14">
        <v>44392</v>
      </c>
      <c r="H190" s="20">
        <f>MONTH(Tabla_1[[#This Row],[Fecha pedido]])</f>
        <v>7</v>
      </c>
      <c r="I190">
        <v>795363223</v>
      </c>
      <c r="J190" s="1">
        <v>44438</v>
      </c>
      <c r="K190" s="5">
        <f>DATEDIF(Tabla_1[[#This Row],[Fecha pedido]],Tabla_1[[#This Row],[Fecha envío]],"D")</f>
        <v>46</v>
      </c>
      <c r="L190" s="3">
        <v>4507</v>
      </c>
      <c r="M190" s="4">
        <v>9.33</v>
      </c>
      <c r="N190" s="4">
        <v>6.92</v>
      </c>
      <c r="O190" s="12">
        <v>42050.31</v>
      </c>
      <c r="P190" s="4">
        <f>Tabla_1[[#This Row],[Precio Unitario]]-Tabla_1[[#This Row],[Coste unitario]]</f>
        <v>2.41</v>
      </c>
      <c r="Q190" s="12">
        <f>Tabla_1[[#This Row],[Importe venta total]]/1000</f>
        <v>42.050309999999996</v>
      </c>
      <c r="R190" s="4">
        <v>31188.44</v>
      </c>
      <c r="S190" s="12">
        <f>Tabla_1[[#This Row],[Importe Coste total]]/1000</f>
        <v>31.18844</v>
      </c>
      <c r="T190" s="4">
        <f>Tabla_1[[#This Row],[Importe venta total]]-Tabla_1[[#This Row],[Importe Coste total]]</f>
        <v>10861.869999999999</v>
      </c>
      <c r="U190" s="13">
        <f>Tabla_1[[#This Row],[Importe Coste Total (M)]]/Tabla_1[[#This Row],[Importe Ventas Totales (M)]]</f>
        <v>0.74169346195069674</v>
      </c>
      <c r="V190" s="12">
        <f>Tabla_1[[#This Row],[Beneficio Total]]/1000</f>
        <v>10.86187</v>
      </c>
      <c r="W190">
        <f>YEAR(Tabla_1[[#This Row],[Fecha pedido]])</f>
        <v>2021</v>
      </c>
    </row>
    <row r="191" spans="1:23" x14ac:dyDescent="0.3">
      <c r="A191" t="s">
        <v>344</v>
      </c>
      <c r="B191" t="s">
        <v>24</v>
      </c>
      <c r="C191" t="s">
        <v>74</v>
      </c>
      <c r="D191" t="s">
        <v>38</v>
      </c>
      <c r="E191" t="s">
        <v>15</v>
      </c>
      <c r="F191" t="s">
        <v>1117</v>
      </c>
      <c r="G191" s="14">
        <v>44348</v>
      </c>
      <c r="H191" s="20">
        <f>MONTH(Tabla_1[[#This Row],[Fecha pedido]])</f>
        <v>6</v>
      </c>
      <c r="I191">
        <v>385319554</v>
      </c>
      <c r="J191" s="1">
        <v>44374</v>
      </c>
      <c r="K191" s="5">
        <f>DATEDIF(Tabla_1[[#This Row],[Fecha pedido]],Tabla_1[[#This Row],[Fecha envío]],"D")</f>
        <v>26</v>
      </c>
      <c r="L191" s="3">
        <v>3474</v>
      </c>
      <c r="M191" s="4">
        <v>437.2</v>
      </c>
      <c r="N191" s="4">
        <v>263.33</v>
      </c>
      <c r="O191" s="12">
        <v>1518832.8</v>
      </c>
      <c r="P191" s="4">
        <f>Tabla_1[[#This Row],[Precio Unitario]]-Tabla_1[[#This Row],[Coste unitario]]</f>
        <v>173.87</v>
      </c>
      <c r="Q191" s="12">
        <f>Tabla_1[[#This Row],[Importe venta total]]/1000</f>
        <v>1518.8328000000001</v>
      </c>
      <c r="R191" s="4">
        <v>914808.41999999993</v>
      </c>
      <c r="S191" s="12">
        <f>Tabla_1[[#This Row],[Importe Coste total]]/1000</f>
        <v>914.80841999999996</v>
      </c>
      <c r="T191" s="4">
        <f>Tabla_1[[#This Row],[Importe venta total]]-Tabla_1[[#This Row],[Importe Coste total]]</f>
        <v>604024.38000000012</v>
      </c>
      <c r="U191" s="13">
        <f>Tabla_1[[#This Row],[Importe Coste Total (M)]]/Tabla_1[[#This Row],[Importe Ventas Totales (M)]]</f>
        <v>0.60231015553522405</v>
      </c>
      <c r="V191" s="12">
        <f>Tabla_1[[#This Row],[Beneficio Total]]/1000</f>
        <v>604.02438000000006</v>
      </c>
      <c r="W191">
        <f>YEAR(Tabla_1[[#This Row],[Fecha pedido]])</f>
        <v>2021</v>
      </c>
    </row>
    <row r="192" spans="1:23" x14ac:dyDescent="0.3">
      <c r="A192" t="s">
        <v>345</v>
      </c>
      <c r="B192" t="s">
        <v>24</v>
      </c>
      <c r="C192" t="s">
        <v>144</v>
      </c>
      <c r="D192" t="s">
        <v>23</v>
      </c>
      <c r="E192" t="s">
        <v>15</v>
      </c>
      <c r="F192" t="s">
        <v>1118</v>
      </c>
      <c r="G192" s="14">
        <v>44502</v>
      </c>
      <c r="H192" s="20">
        <f>MONTH(Tabla_1[[#This Row],[Fecha pedido]])</f>
        <v>11</v>
      </c>
      <c r="I192">
        <v>600137031</v>
      </c>
      <c r="J192" s="1">
        <v>44515</v>
      </c>
      <c r="K192" s="5">
        <f>DATEDIF(Tabla_1[[#This Row],[Fecha pedido]],Tabla_1[[#This Row],[Fecha envío]],"D")</f>
        <v>13</v>
      </c>
      <c r="L192" s="3">
        <v>2739</v>
      </c>
      <c r="M192" s="4">
        <v>205.7</v>
      </c>
      <c r="N192" s="4">
        <v>117.11</v>
      </c>
      <c r="O192" s="12">
        <v>563412.29999999993</v>
      </c>
      <c r="P192" s="4">
        <f>Tabla_1[[#This Row],[Precio Unitario]]-Tabla_1[[#This Row],[Coste unitario]]</f>
        <v>88.589999999999989</v>
      </c>
      <c r="Q192" s="12">
        <f>Tabla_1[[#This Row],[Importe venta total]]/1000</f>
        <v>563.41229999999996</v>
      </c>
      <c r="R192" s="4">
        <v>320764.28999999998</v>
      </c>
      <c r="S192" s="12">
        <f>Tabla_1[[#This Row],[Importe Coste total]]/1000</f>
        <v>320.76428999999996</v>
      </c>
      <c r="T192" s="4">
        <f>Tabla_1[[#This Row],[Importe venta total]]-Tabla_1[[#This Row],[Importe Coste total]]</f>
        <v>242648.00999999995</v>
      </c>
      <c r="U192" s="13">
        <f>Tabla_1[[#This Row],[Importe Coste Total (M)]]/Tabla_1[[#This Row],[Importe Ventas Totales (M)]]</f>
        <v>0.56932425862907143</v>
      </c>
      <c r="V192" s="12">
        <f>Tabla_1[[#This Row],[Beneficio Total]]/1000</f>
        <v>242.64800999999994</v>
      </c>
      <c r="W192">
        <f>YEAR(Tabla_1[[#This Row],[Fecha pedido]])</f>
        <v>2021</v>
      </c>
    </row>
    <row r="193" spans="1:23" x14ac:dyDescent="0.3">
      <c r="A193" t="s">
        <v>346</v>
      </c>
      <c r="B193" t="s">
        <v>44</v>
      </c>
      <c r="C193" t="s">
        <v>272</v>
      </c>
      <c r="D193" t="s">
        <v>70</v>
      </c>
      <c r="E193" t="s">
        <v>15</v>
      </c>
      <c r="F193" t="s">
        <v>1118</v>
      </c>
      <c r="G193" s="14">
        <v>44797</v>
      </c>
      <c r="H193" s="20">
        <f>MONTH(Tabla_1[[#This Row],[Fecha pedido]])</f>
        <v>8</v>
      </c>
      <c r="I193">
        <v>241426980</v>
      </c>
      <c r="J193" s="1">
        <v>44828</v>
      </c>
      <c r="K193" s="5">
        <f>DATEDIF(Tabla_1[[#This Row],[Fecha pedido]],Tabla_1[[#This Row],[Fecha envío]],"D")</f>
        <v>31</v>
      </c>
      <c r="L193" s="3">
        <v>2463</v>
      </c>
      <c r="M193" s="4">
        <v>109.28</v>
      </c>
      <c r="N193" s="4">
        <v>35.840000000000003</v>
      </c>
      <c r="O193" s="12">
        <v>269156.64</v>
      </c>
      <c r="P193" s="4">
        <f>Tabla_1[[#This Row],[Precio Unitario]]-Tabla_1[[#This Row],[Coste unitario]]</f>
        <v>73.44</v>
      </c>
      <c r="Q193" s="12">
        <f>Tabla_1[[#This Row],[Importe venta total]]/1000</f>
        <v>269.15664000000004</v>
      </c>
      <c r="R193" s="4">
        <v>88273.920000000013</v>
      </c>
      <c r="S193" s="12">
        <f>Tabla_1[[#This Row],[Importe Coste total]]/1000</f>
        <v>88.273920000000018</v>
      </c>
      <c r="T193" s="4">
        <f>Tabla_1[[#This Row],[Importe venta total]]-Tabla_1[[#This Row],[Importe Coste total]]</f>
        <v>180882.72</v>
      </c>
      <c r="U193" s="13">
        <f>Tabla_1[[#This Row],[Importe Coste Total (M)]]/Tabla_1[[#This Row],[Importe Ventas Totales (M)]]</f>
        <v>0.32796486090775989</v>
      </c>
      <c r="V193" s="12">
        <f>Tabla_1[[#This Row],[Beneficio Total]]/1000</f>
        <v>180.88272000000001</v>
      </c>
      <c r="W193">
        <f>YEAR(Tabla_1[[#This Row],[Fecha pedido]])</f>
        <v>2022</v>
      </c>
    </row>
    <row r="194" spans="1:23" x14ac:dyDescent="0.3">
      <c r="A194" t="s">
        <v>347</v>
      </c>
      <c r="B194" t="s">
        <v>60</v>
      </c>
      <c r="C194" t="s">
        <v>224</v>
      </c>
      <c r="D194" t="s">
        <v>30</v>
      </c>
      <c r="E194" t="s">
        <v>15</v>
      </c>
      <c r="F194" t="s">
        <v>1119</v>
      </c>
      <c r="G194" s="14">
        <v>44797</v>
      </c>
      <c r="H194" s="20">
        <f>MONTH(Tabla_1[[#This Row],[Fecha pedido]])</f>
        <v>8</v>
      </c>
      <c r="I194">
        <v>881113231</v>
      </c>
      <c r="J194" s="1">
        <v>44839</v>
      </c>
      <c r="K194" s="5">
        <f>DATEDIF(Tabla_1[[#This Row],[Fecha pedido]],Tabla_1[[#This Row],[Fecha envío]],"D")</f>
        <v>42</v>
      </c>
      <c r="L194" s="3">
        <v>9840</v>
      </c>
      <c r="M194" s="4">
        <v>255.28</v>
      </c>
      <c r="N194" s="4">
        <v>159.41999999999999</v>
      </c>
      <c r="O194" s="12">
        <v>2511955.2000000002</v>
      </c>
      <c r="P194" s="4">
        <f>Tabla_1[[#This Row],[Precio Unitario]]-Tabla_1[[#This Row],[Coste unitario]]</f>
        <v>95.860000000000014</v>
      </c>
      <c r="Q194" s="12">
        <f>Tabla_1[[#This Row],[Importe venta total]]/1000</f>
        <v>2511.9552000000003</v>
      </c>
      <c r="R194" s="4">
        <v>1568692.7999999998</v>
      </c>
      <c r="S194" s="12">
        <f>Tabla_1[[#This Row],[Importe Coste total]]/1000</f>
        <v>1568.6927999999998</v>
      </c>
      <c r="T194" s="4">
        <f>Tabla_1[[#This Row],[Importe venta total]]-Tabla_1[[#This Row],[Importe Coste total]]</f>
        <v>943262.40000000037</v>
      </c>
      <c r="U194" s="13">
        <f>Tabla_1[[#This Row],[Importe Coste Total (M)]]/Tabla_1[[#This Row],[Importe Ventas Totales (M)]]</f>
        <v>0.624490755249138</v>
      </c>
      <c r="V194" s="12">
        <f>Tabla_1[[#This Row],[Beneficio Total]]/1000</f>
        <v>943.26240000000041</v>
      </c>
      <c r="W194">
        <f>YEAR(Tabla_1[[#This Row],[Fecha pedido]])</f>
        <v>2022</v>
      </c>
    </row>
    <row r="195" spans="1:23" x14ac:dyDescent="0.3">
      <c r="A195" t="s">
        <v>348</v>
      </c>
      <c r="B195" t="s">
        <v>60</v>
      </c>
      <c r="C195" t="s">
        <v>349</v>
      </c>
      <c r="D195" t="s">
        <v>26</v>
      </c>
      <c r="E195" t="s">
        <v>15</v>
      </c>
      <c r="F195" t="s">
        <v>1119</v>
      </c>
      <c r="G195" s="14">
        <v>44218</v>
      </c>
      <c r="H195" s="20">
        <f>MONTH(Tabla_1[[#This Row],[Fecha pedido]])</f>
        <v>1</v>
      </c>
      <c r="I195">
        <v>111432111</v>
      </c>
      <c r="J195" s="1">
        <v>44241</v>
      </c>
      <c r="K195" s="5">
        <f>DATEDIF(Tabla_1[[#This Row],[Fecha pedido]],Tabla_1[[#This Row],[Fecha envío]],"D")</f>
        <v>23</v>
      </c>
      <c r="L195" s="3">
        <v>4093</v>
      </c>
      <c r="M195" s="4">
        <v>9.33</v>
      </c>
      <c r="N195" s="4">
        <v>6.92</v>
      </c>
      <c r="O195" s="12">
        <v>38187.69</v>
      </c>
      <c r="P195" s="4">
        <f>Tabla_1[[#This Row],[Precio Unitario]]-Tabla_1[[#This Row],[Coste unitario]]</f>
        <v>2.41</v>
      </c>
      <c r="Q195" s="12">
        <f>Tabla_1[[#This Row],[Importe venta total]]/1000</f>
        <v>38.187690000000003</v>
      </c>
      <c r="R195" s="4">
        <v>28323.56</v>
      </c>
      <c r="S195" s="12">
        <f>Tabla_1[[#This Row],[Importe Coste total]]/1000</f>
        <v>28.323560000000001</v>
      </c>
      <c r="T195" s="4">
        <f>Tabla_1[[#This Row],[Importe venta total]]-Tabla_1[[#This Row],[Importe Coste total]]</f>
        <v>9864.130000000001</v>
      </c>
      <c r="U195" s="13">
        <f>Tabla_1[[#This Row],[Importe Coste Total (M)]]/Tabla_1[[#This Row],[Importe Ventas Totales (M)]]</f>
        <v>0.74169346195069663</v>
      </c>
      <c r="V195" s="12">
        <f>Tabla_1[[#This Row],[Beneficio Total]]/1000</f>
        <v>9.8641300000000012</v>
      </c>
      <c r="W195">
        <f>YEAR(Tabla_1[[#This Row],[Fecha pedido]])</f>
        <v>2021</v>
      </c>
    </row>
    <row r="196" spans="1:23" x14ac:dyDescent="0.3">
      <c r="A196" t="s">
        <v>350</v>
      </c>
      <c r="B196" t="s">
        <v>12</v>
      </c>
      <c r="C196" t="s">
        <v>320</v>
      </c>
      <c r="D196" t="s">
        <v>50</v>
      </c>
      <c r="E196" t="s">
        <v>19</v>
      </c>
      <c r="F196" t="s">
        <v>1117</v>
      </c>
      <c r="G196" s="14">
        <v>44483</v>
      </c>
      <c r="H196" s="20">
        <f>MONTH(Tabla_1[[#This Row],[Fecha pedido]])</f>
        <v>10</v>
      </c>
      <c r="I196">
        <v>994932448</v>
      </c>
      <c r="J196" s="1">
        <v>44523</v>
      </c>
      <c r="K196" s="5">
        <f>DATEDIF(Tabla_1[[#This Row],[Fecha pedido]],Tabla_1[[#This Row],[Fecha envío]],"D")</f>
        <v>40</v>
      </c>
      <c r="L196" s="3">
        <v>1476</v>
      </c>
      <c r="M196" s="4">
        <v>154.06</v>
      </c>
      <c r="N196" s="4">
        <v>90.93</v>
      </c>
      <c r="O196" s="12">
        <v>227392.56</v>
      </c>
      <c r="P196" s="4">
        <f>Tabla_1[[#This Row],[Precio Unitario]]-Tabla_1[[#This Row],[Coste unitario]]</f>
        <v>63.129999999999995</v>
      </c>
      <c r="Q196" s="12">
        <f>Tabla_1[[#This Row],[Importe venta total]]/1000</f>
        <v>227.39256</v>
      </c>
      <c r="R196" s="4">
        <v>134212.68000000002</v>
      </c>
      <c r="S196" s="12">
        <f>Tabla_1[[#This Row],[Importe Coste total]]/1000</f>
        <v>134.21268000000003</v>
      </c>
      <c r="T196" s="4">
        <f>Tabla_1[[#This Row],[Importe venta total]]-Tabla_1[[#This Row],[Importe Coste total]]</f>
        <v>93179.879999999976</v>
      </c>
      <c r="U196" s="13">
        <f>Tabla_1[[#This Row],[Importe Coste Total (M)]]/Tabla_1[[#This Row],[Importe Ventas Totales (M)]]</f>
        <v>0.59022458782292631</v>
      </c>
      <c r="V196" s="12">
        <f>Tabla_1[[#This Row],[Beneficio Total]]/1000</f>
        <v>93.179879999999969</v>
      </c>
      <c r="W196">
        <f>YEAR(Tabla_1[[#This Row],[Fecha pedido]])</f>
        <v>2021</v>
      </c>
    </row>
    <row r="197" spans="1:23" x14ac:dyDescent="0.3">
      <c r="A197" t="s">
        <v>351</v>
      </c>
      <c r="B197" t="s">
        <v>44</v>
      </c>
      <c r="C197" t="s">
        <v>45</v>
      </c>
      <c r="D197" t="s">
        <v>40</v>
      </c>
      <c r="E197" t="s">
        <v>19</v>
      </c>
      <c r="F197" t="s">
        <v>1117</v>
      </c>
      <c r="G197" s="14">
        <v>44035</v>
      </c>
      <c r="H197" s="20">
        <f>MONTH(Tabla_1[[#This Row],[Fecha pedido]])</f>
        <v>7</v>
      </c>
      <c r="I197">
        <v>814475572</v>
      </c>
      <c r="J197" s="1">
        <v>44053</v>
      </c>
      <c r="K197" s="5">
        <f>DATEDIF(Tabla_1[[#This Row],[Fecha pedido]],Tabla_1[[#This Row],[Fecha envío]],"D")</f>
        <v>18</v>
      </c>
      <c r="L197" s="3">
        <v>276</v>
      </c>
      <c r="M197" s="4">
        <v>81.73</v>
      </c>
      <c r="N197" s="4">
        <v>56.67</v>
      </c>
      <c r="O197" s="12">
        <v>22557.48</v>
      </c>
      <c r="P197" s="4">
        <f>Tabla_1[[#This Row],[Precio Unitario]]-Tabla_1[[#This Row],[Coste unitario]]</f>
        <v>25.060000000000002</v>
      </c>
      <c r="Q197" s="12">
        <f>Tabla_1[[#This Row],[Importe venta total]]/1000</f>
        <v>22.557479999999998</v>
      </c>
      <c r="R197" s="4">
        <v>15640.92</v>
      </c>
      <c r="S197" s="12">
        <f>Tabla_1[[#This Row],[Importe Coste total]]/1000</f>
        <v>15.640919999999999</v>
      </c>
      <c r="T197" s="4">
        <f>Tabla_1[[#This Row],[Importe venta total]]-Tabla_1[[#This Row],[Importe Coste total]]</f>
        <v>6916.5599999999995</v>
      </c>
      <c r="U197" s="13">
        <f>Tabla_1[[#This Row],[Importe Coste Total (M)]]/Tabla_1[[#This Row],[Importe Ventas Totales (M)]]</f>
        <v>0.69338064358252782</v>
      </c>
      <c r="V197" s="12">
        <f>Tabla_1[[#This Row],[Beneficio Total]]/1000</f>
        <v>6.9165599999999996</v>
      </c>
      <c r="W197">
        <f>YEAR(Tabla_1[[#This Row],[Fecha pedido]])</f>
        <v>2020</v>
      </c>
    </row>
    <row r="198" spans="1:23" x14ac:dyDescent="0.3">
      <c r="A198" t="s">
        <v>352</v>
      </c>
      <c r="B198" t="s">
        <v>12</v>
      </c>
      <c r="C198" t="s">
        <v>251</v>
      </c>
      <c r="D198" t="s">
        <v>50</v>
      </c>
      <c r="E198" t="s">
        <v>19</v>
      </c>
      <c r="F198" t="s">
        <v>1120</v>
      </c>
      <c r="G198" s="14">
        <v>43843</v>
      </c>
      <c r="H198" s="20">
        <f>MONTH(Tabla_1[[#This Row],[Fecha pedido]])</f>
        <v>1</v>
      </c>
      <c r="I198">
        <v>694697988</v>
      </c>
      <c r="J198" s="1">
        <v>43884</v>
      </c>
      <c r="K198" s="5">
        <f>DATEDIF(Tabla_1[[#This Row],[Fecha pedido]],Tabla_1[[#This Row],[Fecha envío]],"D")</f>
        <v>41</v>
      </c>
      <c r="L198" s="3">
        <v>5427</v>
      </c>
      <c r="M198" s="4">
        <v>154.06</v>
      </c>
      <c r="N198" s="4">
        <v>90.93</v>
      </c>
      <c r="O198" s="12">
        <v>836083.62</v>
      </c>
      <c r="P198" s="4">
        <f>Tabla_1[[#This Row],[Precio Unitario]]-Tabla_1[[#This Row],[Coste unitario]]</f>
        <v>63.129999999999995</v>
      </c>
      <c r="Q198" s="12">
        <f>Tabla_1[[#This Row],[Importe venta total]]/1000</f>
        <v>836.08362</v>
      </c>
      <c r="R198" s="4">
        <v>493477.11000000004</v>
      </c>
      <c r="S198" s="12">
        <f>Tabla_1[[#This Row],[Importe Coste total]]/1000</f>
        <v>493.47711000000004</v>
      </c>
      <c r="T198" s="4">
        <f>Tabla_1[[#This Row],[Importe venta total]]-Tabla_1[[#This Row],[Importe Coste total]]</f>
        <v>342606.50999999995</v>
      </c>
      <c r="U198" s="13">
        <f>Tabla_1[[#This Row],[Importe Coste Total (M)]]/Tabla_1[[#This Row],[Importe Ventas Totales (M)]]</f>
        <v>0.59022458782292619</v>
      </c>
      <c r="V198" s="12">
        <f>Tabla_1[[#This Row],[Beneficio Total]]/1000</f>
        <v>342.60650999999996</v>
      </c>
      <c r="W198">
        <f>YEAR(Tabla_1[[#This Row],[Fecha pedido]])</f>
        <v>2020</v>
      </c>
    </row>
    <row r="199" spans="1:23" x14ac:dyDescent="0.3">
      <c r="A199" t="s">
        <v>353</v>
      </c>
      <c r="B199" t="s">
        <v>12</v>
      </c>
      <c r="C199" t="s">
        <v>354</v>
      </c>
      <c r="D199" t="s">
        <v>42</v>
      </c>
      <c r="E199" t="s">
        <v>19</v>
      </c>
      <c r="F199" t="s">
        <v>1120</v>
      </c>
      <c r="G199" s="14">
        <v>44326</v>
      </c>
      <c r="H199" s="20">
        <f>MONTH(Tabla_1[[#This Row],[Fecha pedido]])</f>
        <v>5</v>
      </c>
      <c r="I199">
        <v>172662436</v>
      </c>
      <c r="J199" s="1">
        <v>44357</v>
      </c>
      <c r="K199" s="5">
        <f>DATEDIF(Tabla_1[[#This Row],[Fecha pedido]],Tabla_1[[#This Row],[Fecha envío]],"D")</f>
        <v>31</v>
      </c>
      <c r="L199" s="3">
        <v>3507</v>
      </c>
      <c r="M199" s="4">
        <v>651.21</v>
      </c>
      <c r="N199" s="4">
        <v>524.96</v>
      </c>
      <c r="O199" s="12">
        <v>2283793.4700000002</v>
      </c>
      <c r="P199" s="4">
        <f>Tabla_1[[#This Row],[Precio Unitario]]-Tabla_1[[#This Row],[Coste unitario]]</f>
        <v>126.25</v>
      </c>
      <c r="Q199" s="12">
        <f>Tabla_1[[#This Row],[Importe venta total]]/1000</f>
        <v>2283.7934700000001</v>
      </c>
      <c r="R199" s="4">
        <v>1841034.7200000002</v>
      </c>
      <c r="S199" s="12">
        <f>Tabla_1[[#This Row],[Importe Coste total]]/1000</f>
        <v>1841.0347200000001</v>
      </c>
      <c r="T199" s="4">
        <f>Tabla_1[[#This Row],[Importe venta total]]-Tabla_1[[#This Row],[Importe Coste total]]</f>
        <v>442758.75</v>
      </c>
      <c r="U199" s="13">
        <f>Tabla_1[[#This Row],[Importe Coste Total (M)]]/Tabla_1[[#This Row],[Importe Ventas Totales (M)]]</f>
        <v>0.80613012699436437</v>
      </c>
      <c r="V199" s="12">
        <f>Tabla_1[[#This Row],[Beneficio Total]]/1000</f>
        <v>442.75875000000002</v>
      </c>
      <c r="W199">
        <f>YEAR(Tabla_1[[#This Row],[Fecha pedido]])</f>
        <v>2021</v>
      </c>
    </row>
    <row r="200" spans="1:23" x14ac:dyDescent="0.3">
      <c r="A200" t="s">
        <v>355</v>
      </c>
      <c r="B200" t="s">
        <v>24</v>
      </c>
      <c r="C200" t="s">
        <v>233</v>
      </c>
      <c r="D200" t="s">
        <v>33</v>
      </c>
      <c r="E200" t="s">
        <v>19</v>
      </c>
      <c r="F200" t="s">
        <v>1120</v>
      </c>
      <c r="G200" s="14">
        <v>44545</v>
      </c>
      <c r="H200" s="20">
        <f>MONTH(Tabla_1[[#This Row],[Fecha pedido]])</f>
        <v>12</v>
      </c>
      <c r="I200">
        <v>121239984</v>
      </c>
      <c r="J200" s="1">
        <v>44574</v>
      </c>
      <c r="K200" s="5">
        <f>DATEDIF(Tabla_1[[#This Row],[Fecha pedido]],Tabla_1[[#This Row],[Fecha envío]],"D")</f>
        <v>29</v>
      </c>
      <c r="L200" s="3">
        <v>6460</v>
      </c>
      <c r="M200" s="4">
        <v>47.45</v>
      </c>
      <c r="N200" s="4">
        <v>31.79</v>
      </c>
      <c r="O200" s="12">
        <v>306527</v>
      </c>
      <c r="P200" s="4">
        <f>Tabla_1[[#This Row],[Precio Unitario]]-Tabla_1[[#This Row],[Coste unitario]]</f>
        <v>15.660000000000004</v>
      </c>
      <c r="Q200" s="12">
        <f>Tabla_1[[#This Row],[Importe venta total]]/1000</f>
        <v>306.52699999999999</v>
      </c>
      <c r="R200" s="4">
        <v>205363.4</v>
      </c>
      <c r="S200" s="12">
        <f>Tabla_1[[#This Row],[Importe Coste total]]/1000</f>
        <v>205.36339999999998</v>
      </c>
      <c r="T200" s="4">
        <f>Tabla_1[[#This Row],[Importe venta total]]-Tabla_1[[#This Row],[Importe Coste total]]</f>
        <v>101163.6</v>
      </c>
      <c r="U200" s="13">
        <f>Tabla_1[[#This Row],[Importe Coste Total (M)]]/Tabla_1[[#This Row],[Importe Ventas Totales (M)]]</f>
        <v>0.66996838777660694</v>
      </c>
      <c r="V200" s="12">
        <f>Tabla_1[[#This Row],[Beneficio Total]]/1000</f>
        <v>101.1636</v>
      </c>
      <c r="W200">
        <f>YEAR(Tabla_1[[#This Row],[Fecha pedido]])</f>
        <v>2021</v>
      </c>
    </row>
    <row r="201" spans="1:23" x14ac:dyDescent="0.3">
      <c r="A201" t="s">
        <v>356</v>
      </c>
      <c r="B201" t="s">
        <v>21</v>
      </c>
      <c r="C201" t="s">
        <v>357</v>
      </c>
      <c r="D201" t="s">
        <v>30</v>
      </c>
      <c r="E201" t="s">
        <v>15</v>
      </c>
      <c r="F201" t="s">
        <v>1120</v>
      </c>
      <c r="G201" s="14">
        <v>44198</v>
      </c>
      <c r="H201" s="20">
        <f>MONTH(Tabla_1[[#This Row],[Fecha pedido]])</f>
        <v>1</v>
      </c>
      <c r="I201">
        <v>874854457</v>
      </c>
      <c r="J201" s="1">
        <v>44200</v>
      </c>
      <c r="K201" s="5">
        <f>DATEDIF(Tabla_1[[#This Row],[Fecha pedido]],Tabla_1[[#This Row],[Fecha envío]],"D")</f>
        <v>2</v>
      </c>
      <c r="L201" s="3">
        <v>7730</v>
      </c>
      <c r="M201" s="4">
        <v>255.28</v>
      </c>
      <c r="N201" s="4">
        <v>159.41999999999999</v>
      </c>
      <c r="O201" s="12">
        <v>1973314.4</v>
      </c>
      <c r="P201" s="4">
        <f>Tabla_1[[#This Row],[Precio Unitario]]-Tabla_1[[#This Row],[Coste unitario]]</f>
        <v>95.860000000000014</v>
      </c>
      <c r="Q201" s="12">
        <f>Tabla_1[[#This Row],[Importe venta total]]/1000</f>
        <v>1973.3144</v>
      </c>
      <c r="R201" s="4">
        <v>1232316.5999999999</v>
      </c>
      <c r="S201" s="12">
        <f>Tabla_1[[#This Row],[Importe Coste total]]/1000</f>
        <v>1232.3165999999999</v>
      </c>
      <c r="T201" s="4">
        <f>Tabla_1[[#This Row],[Importe venta total]]-Tabla_1[[#This Row],[Importe Coste total]]</f>
        <v>740997.8</v>
      </c>
      <c r="U201" s="13">
        <f>Tabla_1[[#This Row],[Importe Coste Total (M)]]/Tabla_1[[#This Row],[Importe Ventas Totales (M)]]</f>
        <v>0.62449075524913811</v>
      </c>
      <c r="V201" s="12">
        <f>Tabla_1[[#This Row],[Beneficio Total]]/1000</f>
        <v>740.9978000000001</v>
      </c>
      <c r="W201">
        <f>YEAR(Tabla_1[[#This Row],[Fecha pedido]])</f>
        <v>2021</v>
      </c>
    </row>
    <row r="202" spans="1:23" x14ac:dyDescent="0.3">
      <c r="A202" t="s">
        <v>358</v>
      </c>
      <c r="B202" t="s">
        <v>12</v>
      </c>
      <c r="C202" t="s">
        <v>17</v>
      </c>
      <c r="D202" t="s">
        <v>18</v>
      </c>
      <c r="E202" t="s">
        <v>19</v>
      </c>
      <c r="F202" t="s">
        <v>1120</v>
      </c>
      <c r="G202" s="14">
        <v>44171</v>
      </c>
      <c r="H202" s="20">
        <f>MONTH(Tabla_1[[#This Row],[Fecha pedido]])</f>
        <v>12</v>
      </c>
      <c r="I202">
        <v>588242185</v>
      </c>
      <c r="J202" s="1">
        <v>44206</v>
      </c>
      <c r="K202" s="5">
        <f>DATEDIF(Tabla_1[[#This Row],[Fecha pedido]],Tabla_1[[#This Row],[Fecha envío]],"D")</f>
        <v>35</v>
      </c>
      <c r="L202" s="3">
        <v>2789</v>
      </c>
      <c r="M202" s="4">
        <v>421.89</v>
      </c>
      <c r="N202" s="4">
        <v>364.69</v>
      </c>
      <c r="O202" s="12">
        <v>1176651.21</v>
      </c>
      <c r="P202" s="4">
        <f>Tabla_1[[#This Row],[Precio Unitario]]-Tabla_1[[#This Row],[Coste unitario]]</f>
        <v>57.199999999999989</v>
      </c>
      <c r="Q202" s="12">
        <f>Tabla_1[[#This Row],[Importe venta total]]/1000</f>
        <v>1176.65121</v>
      </c>
      <c r="R202" s="4">
        <v>1017120.41</v>
      </c>
      <c r="S202" s="12">
        <f>Tabla_1[[#This Row],[Importe Coste total]]/1000</f>
        <v>1017.12041</v>
      </c>
      <c r="T202" s="4">
        <f>Tabla_1[[#This Row],[Importe venta total]]-Tabla_1[[#This Row],[Importe Coste total]]</f>
        <v>159530.79999999993</v>
      </c>
      <c r="U202" s="13">
        <f>Tabla_1[[#This Row],[Importe Coste Total (M)]]/Tabla_1[[#This Row],[Importe Ventas Totales (M)]]</f>
        <v>0.86441963544999878</v>
      </c>
      <c r="V202" s="12">
        <f>Tabla_1[[#This Row],[Beneficio Total]]/1000</f>
        <v>159.53079999999994</v>
      </c>
      <c r="W202">
        <f>YEAR(Tabla_1[[#This Row],[Fecha pedido]])</f>
        <v>2020</v>
      </c>
    </row>
    <row r="203" spans="1:23" x14ac:dyDescent="0.3">
      <c r="A203" t="s">
        <v>359</v>
      </c>
      <c r="B203" t="s">
        <v>60</v>
      </c>
      <c r="C203" t="s">
        <v>360</v>
      </c>
      <c r="D203" t="s">
        <v>40</v>
      </c>
      <c r="E203" t="s">
        <v>19</v>
      </c>
      <c r="F203" t="s">
        <v>1119</v>
      </c>
      <c r="G203" s="14">
        <v>43933</v>
      </c>
      <c r="H203" s="20">
        <f>MONTH(Tabla_1[[#This Row],[Fecha pedido]])</f>
        <v>4</v>
      </c>
      <c r="I203">
        <v>186451995</v>
      </c>
      <c r="J203" s="1">
        <v>43980</v>
      </c>
      <c r="K203" s="5">
        <f>DATEDIF(Tabla_1[[#This Row],[Fecha pedido]],Tabla_1[[#This Row],[Fecha envío]],"D")</f>
        <v>47</v>
      </c>
      <c r="L203" s="3">
        <v>4144</v>
      </c>
      <c r="M203" s="4">
        <v>81.73</v>
      </c>
      <c r="N203" s="4">
        <v>56.67</v>
      </c>
      <c r="O203" s="12">
        <v>338689.12</v>
      </c>
      <c r="P203" s="4">
        <f>Tabla_1[[#This Row],[Precio Unitario]]-Tabla_1[[#This Row],[Coste unitario]]</f>
        <v>25.060000000000002</v>
      </c>
      <c r="Q203" s="12">
        <f>Tabla_1[[#This Row],[Importe venta total]]/1000</f>
        <v>338.68912</v>
      </c>
      <c r="R203" s="4">
        <v>234840.48</v>
      </c>
      <c r="S203" s="12">
        <f>Tabla_1[[#This Row],[Importe Coste total]]/1000</f>
        <v>234.84048000000001</v>
      </c>
      <c r="T203" s="4">
        <f>Tabla_1[[#This Row],[Importe venta total]]-Tabla_1[[#This Row],[Importe Coste total]]</f>
        <v>103848.63999999998</v>
      </c>
      <c r="U203" s="13">
        <f>Tabla_1[[#This Row],[Importe Coste Total (M)]]/Tabla_1[[#This Row],[Importe Ventas Totales (M)]]</f>
        <v>0.69338064358252782</v>
      </c>
      <c r="V203" s="12">
        <f>Tabla_1[[#This Row],[Beneficio Total]]/1000</f>
        <v>103.84863999999999</v>
      </c>
      <c r="W203">
        <f>YEAR(Tabla_1[[#This Row],[Fecha pedido]])</f>
        <v>2020</v>
      </c>
    </row>
    <row r="204" spans="1:23" x14ac:dyDescent="0.3">
      <c r="A204" t="s">
        <v>361</v>
      </c>
      <c r="B204" t="s">
        <v>24</v>
      </c>
      <c r="C204" t="s">
        <v>362</v>
      </c>
      <c r="D204" t="s">
        <v>30</v>
      </c>
      <c r="E204" t="s">
        <v>15</v>
      </c>
      <c r="F204" t="s">
        <v>1119</v>
      </c>
      <c r="G204" s="14">
        <v>44143</v>
      </c>
      <c r="H204" s="20">
        <f>MONTH(Tabla_1[[#This Row],[Fecha pedido]])</f>
        <v>11</v>
      </c>
      <c r="I204">
        <v>214845216</v>
      </c>
      <c r="J204" s="1">
        <v>44164</v>
      </c>
      <c r="K204" s="5">
        <f>DATEDIF(Tabla_1[[#This Row],[Fecha pedido]],Tabla_1[[#This Row],[Fecha envío]],"D")</f>
        <v>21</v>
      </c>
      <c r="L204" s="3">
        <v>6329</v>
      </c>
      <c r="M204" s="4">
        <v>255.28</v>
      </c>
      <c r="N204" s="4">
        <v>159.41999999999999</v>
      </c>
      <c r="O204" s="12">
        <v>1615667.12</v>
      </c>
      <c r="P204" s="4">
        <f>Tabla_1[[#This Row],[Precio Unitario]]-Tabla_1[[#This Row],[Coste unitario]]</f>
        <v>95.860000000000014</v>
      </c>
      <c r="Q204" s="12">
        <f>Tabla_1[[#This Row],[Importe venta total]]/1000</f>
        <v>1615.6671200000001</v>
      </c>
      <c r="R204" s="4">
        <v>1008969.1799999999</v>
      </c>
      <c r="S204" s="12">
        <f>Tabla_1[[#This Row],[Importe Coste total]]/1000</f>
        <v>1008.9691799999999</v>
      </c>
      <c r="T204" s="4">
        <f>Tabla_1[[#This Row],[Importe venta total]]-Tabla_1[[#This Row],[Importe Coste total]]</f>
        <v>606697.94000000018</v>
      </c>
      <c r="U204" s="13">
        <f>Tabla_1[[#This Row],[Importe Coste Total (M)]]/Tabla_1[[#This Row],[Importe Ventas Totales (M)]]</f>
        <v>0.62449075524913811</v>
      </c>
      <c r="V204" s="12">
        <f>Tabla_1[[#This Row],[Beneficio Total]]/1000</f>
        <v>606.69794000000013</v>
      </c>
      <c r="W204">
        <f>YEAR(Tabla_1[[#This Row],[Fecha pedido]])</f>
        <v>2020</v>
      </c>
    </row>
    <row r="205" spans="1:23" x14ac:dyDescent="0.3">
      <c r="A205" t="s">
        <v>363</v>
      </c>
      <c r="B205" t="s">
        <v>12</v>
      </c>
      <c r="C205" t="s">
        <v>364</v>
      </c>
      <c r="D205" t="s">
        <v>80</v>
      </c>
      <c r="E205" t="s">
        <v>15</v>
      </c>
      <c r="F205" t="s">
        <v>1119</v>
      </c>
      <c r="G205" s="14">
        <v>44041</v>
      </c>
      <c r="H205" s="20">
        <f>MONTH(Tabla_1[[#This Row],[Fecha pedido]])</f>
        <v>7</v>
      </c>
      <c r="I205">
        <v>389095675</v>
      </c>
      <c r="J205" s="1">
        <v>44073</v>
      </c>
      <c r="K205" s="5">
        <f>DATEDIF(Tabla_1[[#This Row],[Fecha pedido]],Tabla_1[[#This Row],[Fecha envío]],"D")</f>
        <v>32</v>
      </c>
      <c r="L205" s="3">
        <v>912</v>
      </c>
      <c r="M205" s="4">
        <v>668.27</v>
      </c>
      <c r="N205" s="4">
        <v>502.54</v>
      </c>
      <c r="O205" s="12">
        <v>609462.24</v>
      </c>
      <c r="P205" s="4">
        <f>Tabla_1[[#This Row],[Precio Unitario]]-Tabla_1[[#This Row],[Coste unitario]]</f>
        <v>165.72999999999996</v>
      </c>
      <c r="Q205" s="12">
        <f>Tabla_1[[#This Row],[Importe venta total]]/1000</f>
        <v>609.46223999999995</v>
      </c>
      <c r="R205" s="4">
        <v>458316.48000000004</v>
      </c>
      <c r="S205" s="12">
        <f>Tabla_1[[#This Row],[Importe Coste total]]/1000</f>
        <v>458.31648000000001</v>
      </c>
      <c r="T205" s="4">
        <f>Tabla_1[[#This Row],[Importe venta total]]-Tabla_1[[#This Row],[Importe Coste total]]</f>
        <v>151145.75999999995</v>
      </c>
      <c r="U205" s="13">
        <f>Tabla_1[[#This Row],[Importe Coste Total (M)]]/Tabla_1[[#This Row],[Importe Ventas Totales (M)]]</f>
        <v>0.75200143654510909</v>
      </c>
      <c r="V205" s="12">
        <f>Tabla_1[[#This Row],[Beneficio Total]]/1000</f>
        <v>151.14575999999994</v>
      </c>
      <c r="W205">
        <f>YEAR(Tabla_1[[#This Row],[Fecha pedido]])</f>
        <v>2020</v>
      </c>
    </row>
    <row r="206" spans="1:23" x14ac:dyDescent="0.3">
      <c r="A206" t="s">
        <v>365</v>
      </c>
      <c r="B206" t="s">
        <v>24</v>
      </c>
      <c r="C206" t="s">
        <v>99</v>
      </c>
      <c r="D206" t="s">
        <v>23</v>
      </c>
      <c r="E206" t="s">
        <v>19</v>
      </c>
      <c r="F206" t="s">
        <v>1119</v>
      </c>
      <c r="G206" s="14">
        <v>44058</v>
      </c>
      <c r="H206" s="20">
        <f>MONTH(Tabla_1[[#This Row],[Fecha pedido]])</f>
        <v>8</v>
      </c>
      <c r="I206">
        <v>945189702</v>
      </c>
      <c r="J206" s="1">
        <v>44072</v>
      </c>
      <c r="K206" s="5">
        <f>DATEDIF(Tabla_1[[#This Row],[Fecha pedido]],Tabla_1[[#This Row],[Fecha envío]],"D")</f>
        <v>14</v>
      </c>
      <c r="L206" s="3">
        <v>1492</v>
      </c>
      <c r="M206" s="4">
        <v>205.7</v>
      </c>
      <c r="N206" s="4">
        <v>117.11</v>
      </c>
      <c r="O206" s="12">
        <v>306904.39999999997</v>
      </c>
      <c r="P206" s="4">
        <f>Tabla_1[[#This Row],[Precio Unitario]]-Tabla_1[[#This Row],[Coste unitario]]</f>
        <v>88.589999999999989</v>
      </c>
      <c r="Q206" s="12">
        <f>Tabla_1[[#This Row],[Importe venta total]]/1000</f>
        <v>306.90439999999995</v>
      </c>
      <c r="R206" s="4">
        <v>174728.12</v>
      </c>
      <c r="S206" s="12">
        <f>Tabla_1[[#This Row],[Importe Coste total]]/1000</f>
        <v>174.72811999999999</v>
      </c>
      <c r="T206" s="4">
        <f>Tabla_1[[#This Row],[Importe venta total]]-Tabla_1[[#This Row],[Importe Coste total]]</f>
        <v>132176.27999999997</v>
      </c>
      <c r="U206" s="13">
        <f>Tabla_1[[#This Row],[Importe Coste Total (M)]]/Tabla_1[[#This Row],[Importe Ventas Totales (M)]]</f>
        <v>0.56932425862907154</v>
      </c>
      <c r="V206" s="12">
        <f>Tabla_1[[#This Row],[Beneficio Total]]/1000</f>
        <v>132.17627999999996</v>
      </c>
      <c r="W206">
        <f>YEAR(Tabla_1[[#This Row],[Fecha pedido]])</f>
        <v>2020</v>
      </c>
    </row>
    <row r="207" spans="1:23" x14ac:dyDescent="0.3">
      <c r="A207" t="s">
        <v>366</v>
      </c>
      <c r="B207" t="s">
        <v>44</v>
      </c>
      <c r="C207" t="s">
        <v>45</v>
      </c>
      <c r="D207" t="s">
        <v>23</v>
      </c>
      <c r="E207" t="s">
        <v>15</v>
      </c>
      <c r="F207" t="s">
        <v>1117</v>
      </c>
      <c r="G207" s="14">
        <v>44249</v>
      </c>
      <c r="H207" s="20">
        <f>MONTH(Tabla_1[[#This Row],[Fecha pedido]])</f>
        <v>2</v>
      </c>
      <c r="I207">
        <v>389426124</v>
      </c>
      <c r="J207" s="1">
        <v>44291</v>
      </c>
      <c r="K207" s="5">
        <f>DATEDIF(Tabla_1[[#This Row],[Fecha pedido]],Tabla_1[[#This Row],[Fecha envío]],"D")</f>
        <v>42</v>
      </c>
      <c r="L207" s="3">
        <v>8699</v>
      </c>
      <c r="M207" s="4">
        <v>205.7</v>
      </c>
      <c r="N207" s="4">
        <v>117.11</v>
      </c>
      <c r="O207" s="12">
        <v>1789384.2999999998</v>
      </c>
      <c r="P207" s="4">
        <f>Tabla_1[[#This Row],[Precio Unitario]]-Tabla_1[[#This Row],[Coste unitario]]</f>
        <v>88.589999999999989</v>
      </c>
      <c r="Q207" s="12">
        <f>Tabla_1[[#This Row],[Importe venta total]]/1000</f>
        <v>1789.3842999999997</v>
      </c>
      <c r="R207" s="4">
        <v>1018739.89</v>
      </c>
      <c r="S207" s="12">
        <f>Tabla_1[[#This Row],[Importe Coste total]]/1000</f>
        <v>1018.7398900000001</v>
      </c>
      <c r="T207" s="4">
        <f>Tabla_1[[#This Row],[Importe venta total]]-Tabla_1[[#This Row],[Importe Coste total]]</f>
        <v>770644.4099999998</v>
      </c>
      <c r="U207" s="13">
        <f>Tabla_1[[#This Row],[Importe Coste Total (M)]]/Tabla_1[[#This Row],[Importe Ventas Totales (M)]]</f>
        <v>0.56932425862907154</v>
      </c>
      <c r="V207" s="12">
        <f>Tabla_1[[#This Row],[Beneficio Total]]/1000</f>
        <v>770.64440999999977</v>
      </c>
      <c r="W207">
        <f>YEAR(Tabla_1[[#This Row],[Fecha pedido]])</f>
        <v>2021</v>
      </c>
    </row>
    <row r="208" spans="1:23" x14ac:dyDescent="0.3">
      <c r="A208" t="s">
        <v>367</v>
      </c>
      <c r="B208" t="s">
        <v>24</v>
      </c>
      <c r="C208" t="s">
        <v>368</v>
      </c>
      <c r="D208" t="s">
        <v>23</v>
      </c>
      <c r="E208" t="s">
        <v>19</v>
      </c>
      <c r="F208" t="s">
        <v>1120</v>
      </c>
      <c r="G208" s="14">
        <v>44817</v>
      </c>
      <c r="H208" s="20">
        <f>MONTH(Tabla_1[[#This Row],[Fecha pedido]])</f>
        <v>9</v>
      </c>
      <c r="I208">
        <v>448416268</v>
      </c>
      <c r="J208" s="1">
        <v>44819</v>
      </c>
      <c r="K208" s="5">
        <f>DATEDIF(Tabla_1[[#This Row],[Fecha pedido]],Tabla_1[[#This Row],[Fecha envío]],"D")</f>
        <v>2</v>
      </c>
      <c r="L208" s="3">
        <v>5193</v>
      </c>
      <c r="M208" s="4">
        <v>205.7</v>
      </c>
      <c r="N208" s="4">
        <v>117.11</v>
      </c>
      <c r="O208" s="12">
        <v>1068200.0999999999</v>
      </c>
      <c r="P208" s="4">
        <f>Tabla_1[[#This Row],[Precio Unitario]]-Tabla_1[[#This Row],[Coste unitario]]</f>
        <v>88.589999999999989</v>
      </c>
      <c r="Q208" s="12">
        <f>Tabla_1[[#This Row],[Importe venta total]]/1000</f>
        <v>1068.2000999999998</v>
      </c>
      <c r="R208" s="4">
        <v>608152.23</v>
      </c>
      <c r="S208" s="12">
        <f>Tabla_1[[#This Row],[Importe Coste total]]/1000</f>
        <v>608.15223000000003</v>
      </c>
      <c r="T208" s="4">
        <f>Tabla_1[[#This Row],[Importe venta total]]-Tabla_1[[#This Row],[Importe Coste total]]</f>
        <v>460047.86999999988</v>
      </c>
      <c r="U208" s="13">
        <f>Tabla_1[[#This Row],[Importe Coste Total (M)]]/Tabla_1[[#This Row],[Importe Ventas Totales (M)]]</f>
        <v>0.56932425862907166</v>
      </c>
      <c r="V208" s="12">
        <f>Tabla_1[[#This Row],[Beneficio Total]]/1000</f>
        <v>460.04786999999988</v>
      </c>
      <c r="W208">
        <f>YEAR(Tabla_1[[#This Row],[Fecha pedido]])</f>
        <v>2022</v>
      </c>
    </row>
    <row r="209" spans="1:23" x14ac:dyDescent="0.3">
      <c r="A209" t="s">
        <v>369</v>
      </c>
      <c r="B209" t="s">
        <v>12</v>
      </c>
      <c r="C209" t="s">
        <v>370</v>
      </c>
      <c r="D209" t="s">
        <v>80</v>
      </c>
      <c r="E209" t="s">
        <v>15</v>
      </c>
      <c r="F209" t="s">
        <v>1119</v>
      </c>
      <c r="G209" s="14">
        <v>44545</v>
      </c>
      <c r="H209" s="20">
        <f>MONTH(Tabla_1[[#This Row],[Fecha pedido]])</f>
        <v>12</v>
      </c>
      <c r="I209">
        <v>219083964</v>
      </c>
      <c r="J209" s="1">
        <v>44566</v>
      </c>
      <c r="K209" s="5">
        <f>DATEDIF(Tabla_1[[#This Row],[Fecha pedido]],Tabla_1[[#This Row],[Fecha envío]],"D")</f>
        <v>21</v>
      </c>
      <c r="L209" s="3">
        <v>668</v>
      </c>
      <c r="M209" s="4">
        <v>668.27</v>
      </c>
      <c r="N209" s="4">
        <v>502.54</v>
      </c>
      <c r="O209" s="12">
        <v>446404.36</v>
      </c>
      <c r="P209" s="4">
        <f>Tabla_1[[#This Row],[Precio Unitario]]-Tabla_1[[#This Row],[Coste unitario]]</f>
        <v>165.72999999999996</v>
      </c>
      <c r="Q209" s="12">
        <f>Tabla_1[[#This Row],[Importe venta total]]/1000</f>
        <v>446.40436</v>
      </c>
      <c r="R209" s="4">
        <v>335696.72000000003</v>
      </c>
      <c r="S209" s="12">
        <f>Tabla_1[[#This Row],[Importe Coste total]]/1000</f>
        <v>335.69672000000003</v>
      </c>
      <c r="T209" s="4">
        <f>Tabla_1[[#This Row],[Importe venta total]]-Tabla_1[[#This Row],[Importe Coste total]]</f>
        <v>110707.63999999996</v>
      </c>
      <c r="U209" s="13">
        <f>Tabla_1[[#This Row],[Importe Coste Total (M)]]/Tabla_1[[#This Row],[Importe Ventas Totales (M)]]</f>
        <v>0.75200143654510909</v>
      </c>
      <c r="V209" s="12">
        <f>Tabla_1[[#This Row],[Beneficio Total]]/1000</f>
        <v>110.70763999999996</v>
      </c>
      <c r="W209">
        <f>YEAR(Tabla_1[[#This Row],[Fecha pedido]])</f>
        <v>2021</v>
      </c>
    </row>
    <row r="210" spans="1:23" x14ac:dyDescent="0.3">
      <c r="A210" t="s">
        <v>372</v>
      </c>
      <c r="B210" t="s">
        <v>24</v>
      </c>
      <c r="C210" t="s">
        <v>135</v>
      </c>
      <c r="D210" t="s">
        <v>23</v>
      </c>
      <c r="E210" t="s">
        <v>15</v>
      </c>
      <c r="F210" t="s">
        <v>1118</v>
      </c>
      <c r="G210" s="14">
        <v>44133</v>
      </c>
      <c r="H210" s="20">
        <f>MONTH(Tabla_1[[#This Row],[Fecha pedido]])</f>
        <v>10</v>
      </c>
      <c r="I210">
        <v>134709823</v>
      </c>
      <c r="J210" s="1">
        <v>44160</v>
      </c>
      <c r="K210" s="5">
        <f>DATEDIF(Tabla_1[[#This Row],[Fecha pedido]],Tabla_1[[#This Row],[Fecha envío]],"D")</f>
        <v>27</v>
      </c>
      <c r="L210" s="3">
        <v>2485</v>
      </c>
      <c r="M210" s="4">
        <v>205.7</v>
      </c>
      <c r="N210" s="4">
        <v>117.11</v>
      </c>
      <c r="O210" s="12">
        <v>511164.5</v>
      </c>
      <c r="P210" s="4">
        <f>Tabla_1[[#This Row],[Precio Unitario]]-Tabla_1[[#This Row],[Coste unitario]]</f>
        <v>88.589999999999989</v>
      </c>
      <c r="Q210" s="12">
        <f>Tabla_1[[#This Row],[Importe venta total]]/1000</f>
        <v>511.16449999999998</v>
      </c>
      <c r="R210" s="4">
        <v>291018.34999999998</v>
      </c>
      <c r="S210" s="12">
        <f>Tabla_1[[#This Row],[Importe Coste total]]/1000</f>
        <v>291.01835</v>
      </c>
      <c r="T210" s="4">
        <f>Tabla_1[[#This Row],[Importe venta total]]-Tabla_1[[#This Row],[Importe Coste total]]</f>
        <v>220146.15000000002</v>
      </c>
      <c r="U210" s="13">
        <f>Tabla_1[[#This Row],[Importe Coste Total (M)]]/Tabla_1[[#This Row],[Importe Ventas Totales (M)]]</f>
        <v>0.56932425862907143</v>
      </c>
      <c r="V210" s="12">
        <f>Tabla_1[[#This Row],[Beneficio Total]]/1000</f>
        <v>220.14615000000003</v>
      </c>
      <c r="W210">
        <f>YEAR(Tabla_1[[#This Row],[Fecha pedido]])</f>
        <v>2020</v>
      </c>
    </row>
    <row r="211" spans="1:23" x14ac:dyDescent="0.3">
      <c r="A211" t="s">
        <v>373</v>
      </c>
      <c r="B211" t="s">
        <v>24</v>
      </c>
      <c r="C211" t="s">
        <v>93</v>
      </c>
      <c r="D211" t="s">
        <v>50</v>
      </c>
      <c r="E211" t="s">
        <v>19</v>
      </c>
      <c r="F211" t="s">
        <v>1118</v>
      </c>
      <c r="G211" s="14">
        <v>44382</v>
      </c>
      <c r="H211" s="20">
        <f>MONTH(Tabla_1[[#This Row],[Fecha pedido]])</f>
        <v>7</v>
      </c>
      <c r="I211">
        <v>175078141</v>
      </c>
      <c r="J211" s="1">
        <v>44413</v>
      </c>
      <c r="K211" s="5">
        <f>DATEDIF(Tabla_1[[#This Row],[Fecha pedido]],Tabla_1[[#This Row],[Fecha envío]],"D")</f>
        <v>31</v>
      </c>
      <c r="L211" s="3">
        <v>8367</v>
      </c>
      <c r="M211" s="4">
        <v>154.06</v>
      </c>
      <c r="N211" s="4">
        <v>90.93</v>
      </c>
      <c r="O211" s="12">
        <v>1289020.02</v>
      </c>
      <c r="P211" s="4">
        <f>Tabla_1[[#This Row],[Precio Unitario]]-Tabla_1[[#This Row],[Coste unitario]]</f>
        <v>63.129999999999995</v>
      </c>
      <c r="Q211" s="12">
        <f>Tabla_1[[#This Row],[Importe venta total]]/1000</f>
        <v>1289.0200199999999</v>
      </c>
      <c r="R211" s="4">
        <v>760811.31</v>
      </c>
      <c r="S211" s="12">
        <f>Tabla_1[[#This Row],[Importe Coste total]]/1000</f>
        <v>760.81131000000005</v>
      </c>
      <c r="T211" s="4">
        <f>Tabla_1[[#This Row],[Importe venta total]]-Tabla_1[[#This Row],[Importe Coste total]]</f>
        <v>528208.71</v>
      </c>
      <c r="U211" s="13">
        <f>Tabla_1[[#This Row],[Importe Coste Total (M)]]/Tabla_1[[#This Row],[Importe Ventas Totales (M)]]</f>
        <v>0.59022458782292619</v>
      </c>
      <c r="V211" s="12">
        <f>Tabla_1[[#This Row],[Beneficio Total]]/1000</f>
        <v>528.20871</v>
      </c>
      <c r="W211">
        <f>YEAR(Tabla_1[[#This Row],[Fecha pedido]])</f>
        <v>2021</v>
      </c>
    </row>
    <row r="212" spans="1:23" x14ac:dyDescent="0.3">
      <c r="A212" t="s">
        <v>374</v>
      </c>
      <c r="B212" t="s">
        <v>12</v>
      </c>
      <c r="C212" t="s">
        <v>375</v>
      </c>
      <c r="D212" t="s">
        <v>42</v>
      </c>
      <c r="E212" t="s">
        <v>19</v>
      </c>
      <c r="F212" t="s">
        <v>1119</v>
      </c>
      <c r="G212" s="14">
        <v>44568</v>
      </c>
      <c r="H212" s="20">
        <f>MONTH(Tabla_1[[#This Row],[Fecha pedido]])</f>
        <v>1</v>
      </c>
      <c r="I212">
        <v>617944324</v>
      </c>
      <c r="J212" s="1">
        <v>44596</v>
      </c>
      <c r="K212" s="5">
        <f>DATEDIF(Tabla_1[[#This Row],[Fecha pedido]],Tabla_1[[#This Row],[Fecha envío]],"D")</f>
        <v>28</v>
      </c>
      <c r="L212" s="3">
        <v>2312</v>
      </c>
      <c r="M212" s="4">
        <v>651.21</v>
      </c>
      <c r="N212" s="4">
        <v>524.96</v>
      </c>
      <c r="O212" s="12">
        <v>1505597.52</v>
      </c>
      <c r="P212" s="4">
        <f>Tabla_1[[#This Row],[Precio Unitario]]-Tabla_1[[#This Row],[Coste unitario]]</f>
        <v>126.25</v>
      </c>
      <c r="Q212" s="12">
        <f>Tabla_1[[#This Row],[Importe venta total]]/1000</f>
        <v>1505.59752</v>
      </c>
      <c r="R212" s="4">
        <v>1213707.52</v>
      </c>
      <c r="S212" s="12">
        <f>Tabla_1[[#This Row],[Importe Coste total]]/1000</f>
        <v>1213.7075199999999</v>
      </c>
      <c r="T212" s="4">
        <f>Tabla_1[[#This Row],[Importe venta total]]-Tabla_1[[#This Row],[Importe Coste total]]</f>
        <v>291890</v>
      </c>
      <c r="U212" s="13">
        <f>Tabla_1[[#This Row],[Importe Coste Total (M)]]/Tabla_1[[#This Row],[Importe Ventas Totales (M)]]</f>
        <v>0.80613012699436426</v>
      </c>
      <c r="V212" s="12">
        <f>Tabla_1[[#This Row],[Beneficio Total]]/1000</f>
        <v>291.89</v>
      </c>
      <c r="W212">
        <f>YEAR(Tabla_1[[#This Row],[Fecha pedido]])</f>
        <v>2022</v>
      </c>
    </row>
    <row r="213" spans="1:23" x14ac:dyDescent="0.3">
      <c r="A213" t="s">
        <v>376</v>
      </c>
      <c r="B213" t="s">
        <v>60</v>
      </c>
      <c r="C213" t="s">
        <v>69</v>
      </c>
      <c r="D213" t="s">
        <v>38</v>
      </c>
      <c r="E213" t="s">
        <v>15</v>
      </c>
      <c r="F213" t="s">
        <v>1117</v>
      </c>
      <c r="G213" s="14">
        <v>44208</v>
      </c>
      <c r="H213" s="20">
        <f>MONTH(Tabla_1[[#This Row],[Fecha pedido]])</f>
        <v>1</v>
      </c>
      <c r="I213">
        <v>461794698</v>
      </c>
      <c r="J213" s="1">
        <v>44218</v>
      </c>
      <c r="K213" s="5">
        <f>DATEDIF(Tabla_1[[#This Row],[Fecha pedido]],Tabla_1[[#This Row],[Fecha envío]],"D")</f>
        <v>10</v>
      </c>
      <c r="L213" s="3">
        <v>4168</v>
      </c>
      <c r="M213" s="4">
        <v>437.2</v>
      </c>
      <c r="N213" s="4">
        <v>263.33</v>
      </c>
      <c r="O213" s="12">
        <v>1822249.5999999999</v>
      </c>
      <c r="P213" s="4">
        <f>Tabla_1[[#This Row],[Precio Unitario]]-Tabla_1[[#This Row],[Coste unitario]]</f>
        <v>173.87</v>
      </c>
      <c r="Q213" s="12">
        <f>Tabla_1[[#This Row],[Importe venta total]]/1000</f>
        <v>1822.2495999999999</v>
      </c>
      <c r="R213" s="4">
        <v>1097559.44</v>
      </c>
      <c r="S213" s="12">
        <f>Tabla_1[[#This Row],[Importe Coste total]]/1000</f>
        <v>1097.55944</v>
      </c>
      <c r="T213" s="4">
        <f>Tabla_1[[#This Row],[Importe venta total]]-Tabla_1[[#This Row],[Importe Coste total]]</f>
        <v>724690.15999999992</v>
      </c>
      <c r="U213" s="13">
        <f>Tabla_1[[#This Row],[Importe Coste Total (M)]]/Tabla_1[[#This Row],[Importe Ventas Totales (M)]]</f>
        <v>0.60231015553522416</v>
      </c>
      <c r="V213" s="12">
        <f>Tabla_1[[#This Row],[Beneficio Total]]/1000</f>
        <v>724.69015999999988</v>
      </c>
      <c r="W213">
        <f>YEAR(Tabla_1[[#This Row],[Fecha pedido]])</f>
        <v>2021</v>
      </c>
    </row>
    <row r="214" spans="1:23" x14ac:dyDescent="0.3">
      <c r="A214" t="s">
        <v>377</v>
      </c>
      <c r="B214" t="s">
        <v>28</v>
      </c>
      <c r="C214" t="s">
        <v>238</v>
      </c>
      <c r="D214" t="s">
        <v>70</v>
      </c>
      <c r="E214" t="s">
        <v>15</v>
      </c>
      <c r="F214" t="s">
        <v>1118</v>
      </c>
      <c r="G214" s="14">
        <v>44532</v>
      </c>
      <c r="H214" s="20">
        <f>MONTH(Tabla_1[[#This Row],[Fecha pedido]])</f>
        <v>12</v>
      </c>
      <c r="I214">
        <v>575428092</v>
      </c>
      <c r="J214" s="1">
        <v>44540</v>
      </c>
      <c r="K214" s="5">
        <f>DATEDIF(Tabla_1[[#This Row],[Fecha pedido]],Tabla_1[[#This Row],[Fecha envío]],"D")</f>
        <v>8</v>
      </c>
      <c r="L214" s="3">
        <v>815</v>
      </c>
      <c r="M214" s="4">
        <v>109.28</v>
      </c>
      <c r="N214" s="4">
        <v>35.840000000000003</v>
      </c>
      <c r="O214" s="12">
        <v>89063.2</v>
      </c>
      <c r="P214" s="4">
        <f>Tabla_1[[#This Row],[Precio Unitario]]-Tabla_1[[#This Row],[Coste unitario]]</f>
        <v>73.44</v>
      </c>
      <c r="Q214" s="12">
        <f>Tabla_1[[#This Row],[Importe venta total]]/1000</f>
        <v>89.063199999999995</v>
      </c>
      <c r="R214" s="4">
        <v>29209.600000000002</v>
      </c>
      <c r="S214" s="12">
        <f>Tabla_1[[#This Row],[Importe Coste total]]/1000</f>
        <v>29.209600000000002</v>
      </c>
      <c r="T214" s="4">
        <f>Tabla_1[[#This Row],[Importe venta total]]-Tabla_1[[#This Row],[Importe Coste total]]</f>
        <v>59853.599999999991</v>
      </c>
      <c r="U214" s="13">
        <f>Tabla_1[[#This Row],[Importe Coste Total (M)]]/Tabla_1[[#This Row],[Importe Ventas Totales (M)]]</f>
        <v>0.32796486090775995</v>
      </c>
      <c r="V214" s="12">
        <f>Tabla_1[[#This Row],[Beneficio Total]]/1000</f>
        <v>59.853599999999993</v>
      </c>
      <c r="W214">
        <f>YEAR(Tabla_1[[#This Row],[Fecha pedido]])</f>
        <v>2021</v>
      </c>
    </row>
    <row r="215" spans="1:23" x14ac:dyDescent="0.3">
      <c r="A215" t="s">
        <v>378</v>
      </c>
      <c r="B215" t="s">
        <v>44</v>
      </c>
      <c r="C215" t="s">
        <v>379</v>
      </c>
      <c r="D215" t="s">
        <v>30</v>
      </c>
      <c r="E215" t="s">
        <v>19</v>
      </c>
      <c r="F215" t="s">
        <v>1120</v>
      </c>
      <c r="G215" s="14">
        <v>44829</v>
      </c>
      <c r="H215" s="20">
        <f>MONTH(Tabla_1[[#This Row],[Fecha pedido]])</f>
        <v>9</v>
      </c>
      <c r="I215">
        <v>547955834</v>
      </c>
      <c r="J215" s="1">
        <v>44843</v>
      </c>
      <c r="K215" s="5">
        <f>DATEDIF(Tabla_1[[#This Row],[Fecha pedido]],Tabla_1[[#This Row],[Fecha envío]],"D")</f>
        <v>14</v>
      </c>
      <c r="L215" s="3">
        <v>1163</v>
      </c>
      <c r="M215" s="4">
        <v>255.28</v>
      </c>
      <c r="N215" s="4">
        <v>159.41999999999999</v>
      </c>
      <c r="O215" s="12">
        <v>296890.64</v>
      </c>
      <c r="P215" s="4">
        <f>Tabla_1[[#This Row],[Precio Unitario]]-Tabla_1[[#This Row],[Coste unitario]]</f>
        <v>95.860000000000014</v>
      </c>
      <c r="Q215" s="12">
        <f>Tabla_1[[#This Row],[Importe venta total]]/1000</f>
        <v>296.89064000000002</v>
      </c>
      <c r="R215" s="4">
        <v>185405.46</v>
      </c>
      <c r="S215" s="12">
        <f>Tabla_1[[#This Row],[Importe Coste total]]/1000</f>
        <v>185.40546000000001</v>
      </c>
      <c r="T215" s="4">
        <f>Tabla_1[[#This Row],[Importe venta total]]-Tabla_1[[#This Row],[Importe Coste total]]</f>
        <v>111485.18000000002</v>
      </c>
      <c r="U215" s="13">
        <f>Tabla_1[[#This Row],[Importe Coste Total (M)]]/Tabla_1[[#This Row],[Importe Ventas Totales (M)]]</f>
        <v>0.62449075524913822</v>
      </c>
      <c r="V215" s="12">
        <f>Tabla_1[[#This Row],[Beneficio Total]]/1000</f>
        <v>111.48518000000003</v>
      </c>
      <c r="W215">
        <f>YEAR(Tabla_1[[#This Row],[Fecha pedido]])</f>
        <v>2022</v>
      </c>
    </row>
    <row r="216" spans="1:23" x14ac:dyDescent="0.3">
      <c r="A216" t="s">
        <v>380</v>
      </c>
      <c r="B216" t="s">
        <v>24</v>
      </c>
      <c r="C216" t="s">
        <v>337</v>
      </c>
      <c r="D216" t="s">
        <v>33</v>
      </c>
      <c r="E216" t="s">
        <v>19</v>
      </c>
      <c r="F216" t="s">
        <v>1120</v>
      </c>
      <c r="G216" s="14">
        <v>44013</v>
      </c>
      <c r="H216" s="20">
        <f>MONTH(Tabla_1[[#This Row],[Fecha pedido]])</f>
        <v>7</v>
      </c>
      <c r="I216">
        <v>938801753</v>
      </c>
      <c r="J216" s="1">
        <v>44024</v>
      </c>
      <c r="K216" s="5">
        <f>DATEDIF(Tabla_1[[#This Row],[Fecha pedido]],Tabla_1[[#This Row],[Fecha envío]],"D")</f>
        <v>11</v>
      </c>
      <c r="L216" s="3">
        <v>1156</v>
      </c>
      <c r="M216" s="4">
        <v>47.45</v>
      </c>
      <c r="N216" s="4">
        <v>31.79</v>
      </c>
      <c r="O216" s="12">
        <v>54852.200000000004</v>
      </c>
      <c r="P216" s="4">
        <f>Tabla_1[[#This Row],[Precio Unitario]]-Tabla_1[[#This Row],[Coste unitario]]</f>
        <v>15.660000000000004</v>
      </c>
      <c r="Q216" s="12">
        <f>Tabla_1[[#This Row],[Importe venta total]]/1000</f>
        <v>54.852200000000003</v>
      </c>
      <c r="R216" s="4">
        <v>36749.24</v>
      </c>
      <c r="S216" s="12">
        <f>Tabla_1[[#This Row],[Importe Coste total]]/1000</f>
        <v>36.74924</v>
      </c>
      <c r="T216" s="4">
        <f>Tabla_1[[#This Row],[Importe venta total]]-Tabla_1[[#This Row],[Importe Coste total]]</f>
        <v>18102.960000000006</v>
      </c>
      <c r="U216" s="13">
        <f>Tabla_1[[#This Row],[Importe Coste Total (M)]]/Tabla_1[[#This Row],[Importe Ventas Totales (M)]]</f>
        <v>0.66996838777660694</v>
      </c>
      <c r="V216" s="12">
        <f>Tabla_1[[#This Row],[Beneficio Total]]/1000</f>
        <v>18.102960000000007</v>
      </c>
      <c r="W216">
        <f>YEAR(Tabla_1[[#This Row],[Fecha pedido]])</f>
        <v>2020</v>
      </c>
    </row>
    <row r="217" spans="1:23" x14ac:dyDescent="0.3">
      <c r="A217" t="s">
        <v>381</v>
      </c>
      <c r="B217" t="s">
        <v>24</v>
      </c>
      <c r="C217" t="s">
        <v>77</v>
      </c>
      <c r="D217" t="s">
        <v>23</v>
      </c>
      <c r="E217" t="s">
        <v>15</v>
      </c>
      <c r="F217" t="s">
        <v>1118</v>
      </c>
      <c r="G217" s="14">
        <v>44275</v>
      </c>
      <c r="H217" s="20">
        <f>MONTH(Tabla_1[[#This Row],[Fecha pedido]])</f>
        <v>3</v>
      </c>
      <c r="I217">
        <v>127702176</v>
      </c>
      <c r="J217" s="1">
        <v>44318</v>
      </c>
      <c r="K217" s="5">
        <f>DATEDIF(Tabla_1[[#This Row],[Fecha pedido]],Tabla_1[[#This Row],[Fecha envío]],"D")</f>
        <v>43</v>
      </c>
      <c r="L217" s="3">
        <v>8767</v>
      </c>
      <c r="M217" s="4">
        <v>205.7</v>
      </c>
      <c r="N217" s="4">
        <v>117.11</v>
      </c>
      <c r="O217" s="12">
        <v>1803371.9</v>
      </c>
      <c r="P217" s="4">
        <f>Tabla_1[[#This Row],[Precio Unitario]]-Tabla_1[[#This Row],[Coste unitario]]</f>
        <v>88.589999999999989</v>
      </c>
      <c r="Q217" s="12">
        <f>Tabla_1[[#This Row],[Importe venta total]]/1000</f>
        <v>1803.3718999999999</v>
      </c>
      <c r="R217" s="4">
        <v>1026703.37</v>
      </c>
      <c r="S217" s="12">
        <f>Tabla_1[[#This Row],[Importe Coste total]]/1000</f>
        <v>1026.7033699999999</v>
      </c>
      <c r="T217" s="4">
        <f>Tabla_1[[#This Row],[Importe venta total]]-Tabla_1[[#This Row],[Importe Coste total]]</f>
        <v>776668.52999999991</v>
      </c>
      <c r="U217" s="13">
        <f>Tabla_1[[#This Row],[Importe Coste Total (M)]]/Tabla_1[[#This Row],[Importe Ventas Totales (M)]]</f>
        <v>0.56932425862907143</v>
      </c>
      <c r="V217" s="12">
        <f>Tabla_1[[#This Row],[Beneficio Total]]/1000</f>
        <v>776.66852999999992</v>
      </c>
      <c r="W217">
        <f>YEAR(Tabla_1[[#This Row],[Fecha pedido]])</f>
        <v>2021</v>
      </c>
    </row>
    <row r="218" spans="1:23" x14ac:dyDescent="0.3">
      <c r="A218" t="s">
        <v>382</v>
      </c>
      <c r="B218" t="s">
        <v>21</v>
      </c>
      <c r="C218" t="s">
        <v>115</v>
      </c>
      <c r="D218" t="s">
        <v>42</v>
      </c>
      <c r="E218" t="s">
        <v>15</v>
      </c>
      <c r="F218" t="s">
        <v>1118</v>
      </c>
      <c r="G218" s="14">
        <v>44303</v>
      </c>
      <c r="H218" s="20">
        <f>MONTH(Tabla_1[[#This Row],[Fecha pedido]])</f>
        <v>4</v>
      </c>
      <c r="I218">
        <v>164705932</v>
      </c>
      <c r="J218" s="1">
        <v>44347</v>
      </c>
      <c r="K218" s="5">
        <f>DATEDIF(Tabla_1[[#This Row],[Fecha pedido]],Tabla_1[[#This Row],[Fecha envío]],"D")</f>
        <v>44</v>
      </c>
      <c r="L218" s="3">
        <v>9000</v>
      </c>
      <c r="M218" s="4">
        <v>651.21</v>
      </c>
      <c r="N218" s="4">
        <v>524.96</v>
      </c>
      <c r="O218" s="12">
        <v>5860890</v>
      </c>
      <c r="P218" s="4">
        <f>Tabla_1[[#This Row],[Precio Unitario]]-Tabla_1[[#This Row],[Coste unitario]]</f>
        <v>126.25</v>
      </c>
      <c r="Q218" s="12">
        <f>Tabla_1[[#This Row],[Importe venta total]]/1000</f>
        <v>5860.89</v>
      </c>
      <c r="R218" s="4">
        <v>4724640</v>
      </c>
      <c r="S218" s="12">
        <f>Tabla_1[[#This Row],[Importe Coste total]]/1000</f>
        <v>4724.6400000000003</v>
      </c>
      <c r="T218" s="4">
        <f>Tabla_1[[#This Row],[Importe venta total]]-Tabla_1[[#This Row],[Importe Coste total]]</f>
        <v>1136250</v>
      </c>
      <c r="U218" s="13">
        <f>Tabla_1[[#This Row],[Importe Coste Total (M)]]/Tabla_1[[#This Row],[Importe Ventas Totales (M)]]</f>
        <v>0.80613012699436437</v>
      </c>
      <c r="V218" s="12">
        <f>Tabla_1[[#This Row],[Beneficio Total]]/1000</f>
        <v>1136.25</v>
      </c>
      <c r="W218">
        <f>YEAR(Tabla_1[[#This Row],[Fecha pedido]])</f>
        <v>2021</v>
      </c>
    </row>
    <row r="219" spans="1:23" x14ac:dyDescent="0.3">
      <c r="A219" t="s">
        <v>383</v>
      </c>
      <c r="B219" t="s">
        <v>24</v>
      </c>
      <c r="C219" t="s">
        <v>253</v>
      </c>
      <c r="D219" t="s">
        <v>50</v>
      </c>
      <c r="E219" t="s">
        <v>15</v>
      </c>
      <c r="F219" t="s">
        <v>1119</v>
      </c>
      <c r="G219" s="14">
        <v>43971</v>
      </c>
      <c r="H219" s="20">
        <f>MONTH(Tabla_1[[#This Row],[Fecha pedido]])</f>
        <v>5</v>
      </c>
      <c r="I219">
        <v>920174348</v>
      </c>
      <c r="J219" s="1">
        <v>43981</v>
      </c>
      <c r="K219" s="5">
        <f>DATEDIF(Tabla_1[[#This Row],[Fecha pedido]],Tabla_1[[#This Row],[Fecha envío]],"D")</f>
        <v>10</v>
      </c>
      <c r="L219" s="3">
        <v>8893</v>
      </c>
      <c r="M219" s="4">
        <v>154.06</v>
      </c>
      <c r="N219" s="4">
        <v>90.93</v>
      </c>
      <c r="O219" s="12">
        <v>1370055.58</v>
      </c>
      <c r="P219" s="4">
        <f>Tabla_1[[#This Row],[Precio Unitario]]-Tabla_1[[#This Row],[Coste unitario]]</f>
        <v>63.129999999999995</v>
      </c>
      <c r="Q219" s="12">
        <f>Tabla_1[[#This Row],[Importe venta total]]/1000</f>
        <v>1370.05558</v>
      </c>
      <c r="R219" s="4">
        <v>808640.49000000011</v>
      </c>
      <c r="S219" s="12">
        <f>Tabla_1[[#This Row],[Importe Coste total]]/1000</f>
        <v>808.64049000000011</v>
      </c>
      <c r="T219" s="4">
        <f>Tabla_1[[#This Row],[Importe venta total]]-Tabla_1[[#This Row],[Importe Coste total]]</f>
        <v>561415.09</v>
      </c>
      <c r="U219" s="13">
        <f>Tabla_1[[#This Row],[Importe Coste Total (M)]]/Tabla_1[[#This Row],[Importe Ventas Totales (M)]]</f>
        <v>0.59022458782292619</v>
      </c>
      <c r="V219" s="12">
        <f>Tabla_1[[#This Row],[Beneficio Total]]/1000</f>
        <v>561.41508999999996</v>
      </c>
      <c r="W219">
        <f>YEAR(Tabla_1[[#This Row],[Fecha pedido]])</f>
        <v>2020</v>
      </c>
    </row>
    <row r="220" spans="1:23" x14ac:dyDescent="0.3">
      <c r="A220" t="s">
        <v>384</v>
      </c>
      <c r="B220" t="s">
        <v>24</v>
      </c>
      <c r="C220" t="s">
        <v>141</v>
      </c>
      <c r="D220" t="s">
        <v>18</v>
      </c>
      <c r="E220" t="s">
        <v>15</v>
      </c>
      <c r="F220" t="s">
        <v>1120</v>
      </c>
      <c r="G220" s="14">
        <v>44868</v>
      </c>
      <c r="H220" s="20">
        <f>MONTH(Tabla_1[[#This Row],[Fecha pedido]])</f>
        <v>11</v>
      </c>
      <c r="I220">
        <v>534781253</v>
      </c>
      <c r="J220" s="1">
        <v>44895</v>
      </c>
      <c r="K220" s="5">
        <f>DATEDIF(Tabla_1[[#This Row],[Fecha pedido]],Tabla_1[[#This Row],[Fecha envío]],"D")</f>
        <v>27</v>
      </c>
      <c r="L220" s="3">
        <v>2512</v>
      </c>
      <c r="M220" s="4">
        <v>421.89</v>
      </c>
      <c r="N220" s="4">
        <v>364.69</v>
      </c>
      <c r="O220" s="12">
        <v>1059787.68</v>
      </c>
      <c r="P220" s="4">
        <f>Tabla_1[[#This Row],[Precio Unitario]]-Tabla_1[[#This Row],[Coste unitario]]</f>
        <v>57.199999999999989</v>
      </c>
      <c r="Q220" s="12">
        <f>Tabla_1[[#This Row],[Importe venta total]]/1000</f>
        <v>1059.7876799999999</v>
      </c>
      <c r="R220" s="4">
        <v>916101.28</v>
      </c>
      <c r="S220" s="12">
        <f>Tabla_1[[#This Row],[Importe Coste total]]/1000</f>
        <v>916.10127999999997</v>
      </c>
      <c r="T220" s="4">
        <f>Tabla_1[[#This Row],[Importe venta total]]-Tabla_1[[#This Row],[Importe Coste total]]</f>
        <v>143686.39999999991</v>
      </c>
      <c r="U220" s="13">
        <f>Tabla_1[[#This Row],[Importe Coste Total (M)]]/Tabla_1[[#This Row],[Importe Ventas Totales (M)]]</f>
        <v>0.86441963544999889</v>
      </c>
      <c r="V220" s="12">
        <f>Tabla_1[[#This Row],[Beneficio Total]]/1000</f>
        <v>143.68639999999991</v>
      </c>
      <c r="W220">
        <f>YEAR(Tabla_1[[#This Row],[Fecha pedido]])</f>
        <v>2022</v>
      </c>
    </row>
    <row r="221" spans="1:23" x14ac:dyDescent="0.3">
      <c r="A221" t="s">
        <v>385</v>
      </c>
      <c r="B221" t="s">
        <v>24</v>
      </c>
      <c r="C221" t="s">
        <v>386</v>
      </c>
      <c r="D221" t="s">
        <v>50</v>
      </c>
      <c r="E221" t="s">
        <v>19</v>
      </c>
      <c r="F221" t="s">
        <v>1119</v>
      </c>
      <c r="G221" s="14">
        <v>44555</v>
      </c>
      <c r="H221" s="20">
        <f>MONTH(Tabla_1[[#This Row],[Fecha pedido]])</f>
        <v>12</v>
      </c>
      <c r="I221">
        <v>369512975</v>
      </c>
      <c r="J221" s="1">
        <v>44597</v>
      </c>
      <c r="K221" s="5">
        <f>DATEDIF(Tabla_1[[#This Row],[Fecha pedido]],Tabla_1[[#This Row],[Fecha envío]],"D")</f>
        <v>42</v>
      </c>
      <c r="L221" s="3">
        <v>5955</v>
      </c>
      <c r="M221" s="4">
        <v>154.06</v>
      </c>
      <c r="N221" s="4">
        <v>90.93</v>
      </c>
      <c r="O221" s="12">
        <v>917427.3</v>
      </c>
      <c r="P221" s="4">
        <f>Tabla_1[[#This Row],[Precio Unitario]]-Tabla_1[[#This Row],[Coste unitario]]</f>
        <v>63.129999999999995</v>
      </c>
      <c r="Q221" s="12">
        <f>Tabla_1[[#This Row],[Importe venta total]]/1000</f>
        <v>917.42730000000006</v>
      </c>
      <c r="R221" s="4">
        <v>541488.15</v>
      </c>
      <c r="S221" s="12">
        <f>Tabla_1[[#This Row],[Importe Coste total]]/1000</f>
        <v>541.48815000000002</v>
      </c>
      <c r="T221" s="4">
        <f>Tabla_1[[#This Row],[Importe venta total]]-Tabla_1[[#This Row],[Importe Coste total]]</f>
        <v>375939.15</v>
      </c>
      <c r="U221" s="13">
        <f>Tabla_1[[#This Row],[Importe Coste Total (M)]]/Tabla_1[[#This Row],[Importe Ventas Totales (M)]]</f>
        <v>0.59022458782292608</v>
      </c>
      <c r="V221" s="12">
        <f>Tabla_1[[#This Row],[Beneficio Total]]/1000</f>
        <v>375.93915000000004</v>
      </c>
      <c r="W221">
        <f>YEAR(Tabla_1[[#This Row],[Fecha pedido]])</f>
        <v>2021</v>
      </c>
    </row>
    <row r="222" spans="1:23" x14ac:dyDescent="0.3">
      <c r="A222" t="s">
        <v>387</v>
      </c>
      <c r="B222" t="s">
        <v>24</v>
      </c>
      <c r="C222" t="s">
        <v>388</v>
      </c>
      <c r="D222" t="s">
        <v>26</v>
      </c>
      <c r="E222" t="s">
        <v>15</v>
      </c>
      <c r="F222" t="s">
        <v>1117</v>
      </c>
      <c r="G222" s="14">
        <v>44392</v>
      </c>
      <c r="H222" s="20">
        <f>MONTH(Tabla_1[[#This Row],[Fecha pedido]])</f>
        <v>7</v>
      </c>
      <c r="I222">
        <v>955668342</v>
      </c>
      <c r="J222" s="1">
        <v>44434</v>
      </c>
      <c r="K222" s="5">
        <f>DATEDIF(Tabla_1[[#This Row],[Fecha pedido]],Tabla_1[[#This Row],[Fecha envío]],"D")</f>
        <v>42</v>
      </c>
      <c r="L222" s="3">
        <v>2354</v>
      </c>
      <c r="M222" s="4">
        <v>9.33</v>
      </c>
      <c r="N222" s="4">
        <v>6.92</v>
      </c>
      <c r="O222" s="12">
        <v>21962.82</v>
      </c>
      <c r="P222" s="4">
        <f>Tabla_1[[#This Row],[Precio Unitario]]-Tabla_1[[#This Row],[Coste unitario]]</f>
        <v>2.41</v>
      </c>
      <c r="Q222" s="12">
        <f>Tabla_1[[#This Row],[Importe venta total]]/1000</f>
        <v>21.962820000000001</v>
      </c>
      <c r="R222" s="4">
        <v>16289.68</v>
      </c>
      <c r="S222" s="12">
        <f>Tabla_1[[#This Row],[Importe Coste total]]/1000</f>
        <v>16.289680000000001</v>
      </c>
      <c r="T222" s="4">
        <f>Tabla_1[[#This Row],[Importe venta total]]-Tabla_1[[#This Row],[Importe Coste total]]</f>
        <v>5673.1399999999994</v>
      </c>
      <c r="U222" s="13">
        <f>Tabla_1[[#This Row],[Importe Coste Total (M)]]/Tabla_1[[#This Row],[Importe Ventas Totales (M)]]</f>
        <v>0.74169346195069663</v>
      </c>
      <c r="V222" s="12">
        <f>Tabla_1[[#This Row],[Beneficio Total]]/1000</f>
        <v>5.6731399999999992</v>
      </c>
      <c r="W222">
        <f>YEAR(Tabla_1[[#This Row],[Fecha pedido]])</f>
        <v>2021</v>
      </c>
    </row>
    <row r="223" spans="1:23" x14ac:dyDescent="0.3">
      <c r="A223" t="s">
        <v>389</v>
      </c>
      <c r="B223" t="s">
        <v>28</v>
      </c>
      <c r="C223" t="s">
        <v>108</v>
      </c>
      <c r="D223" t="s">
        <v>18</v>
      </c>
      <c r="E223" t="s">
        <v>15</v>
      </c>
      <c r="F223" t="s">
        <v>1117</v>
      </c>
      <c r="G223" s="14">
        <v>44842</v>
      </c>
      <c r="H223" s="20">
        <f>MONTH(Tabla_1[[#This Row],[Fecha pedido]])</f>
        <v>10</v>
      </c>
      <c r="I223">
        <v>644858682</v>
      </c>
      <c r="J223" s="1">
        <v>44869</v>
      </c>
      <c r="K223" s="5">
        <f>DATEDIF(Tabla_1[[#This Row],[Fecha pedido]],Tabla_1[[#This Row],[Fecha envío]],"D")</f>
        <v>27</v>
      </c>
      <c r="L223" s="3">
        <v>6869</v>
      </c>
      <c r="M223" s="4">
        <v>421.89</v>
      </c>
      <c r="N223" s="4">
        <v>364.69</v>
      </c>
      <c r="O223" s="12">
        <v>2897962.4099999997</v>
      </c>
      <c r="P223" s="4">
        <f>Tabla_1[[#This Row],[Precio Unitario]]-Tabla_1[[#This Row],[Coste unitario]]</f>
        <v>57.199999999999989</v>
      </c>
      <c r="Q223" s="12">
        <f>Tabla_1[[#This Row],[Importe venta total]]/1000</f>
        <v>2897.9624099999996</v>
      </c>
      <c r="R223" s="4">
        <v>2505055.61</v>
      </c>
      <c r="S223" s="12">
        <f>Tabla_1[[#This Row],[Importe Coste total]]/1000</f>
        <v>2505.0556099999999</v>
      </c>
      <c r="T223" s="4">
        <f>Tabla_1[[#This Row],[Importe venta total]]-Tabla_1[[#This Row],[Importe Coste total]]</f>
        <v>392906.79999999981</v>
      </c>
      <c r="U223" s="13">
        <f>Tabla_1[[#This Row],[Importe Coste Total (M)]]/Tabla_1[[#This Row],[Importe Ventas Totales (M)]]</f>
        <v>0.86441963544999889</v>
      </c>
      <c r="V223" s="12">
        <f>Tabla_1[[#This Row],[Beneficio Total]]/1000</f>
        <v>392.90679999999981</v>
      </c>
      <c r="W223">
        <f>YEAR(Tabla_1[[#This Row],[Fecha pedido]])</f>
        <v>2022</v>
      </c>
    </row>
    <row r="224" spans="1:23" x14ac:dyDescent="0.3">
      <c r="A224" t="s">
        <v>390</v>
      </c>
      <c r="B224" t="s">
        <v>60</v>
      </c>
      <c r="C224" t="s">
        <v>63</v>
      </c>
      <c r="D224" t="s">
        <v>50</v>
      </c>
      <c r="E224" t="s">
        <v>15</v>
      </c>
      <c r="F224" t="s">
        <v>1118</v>
      </c>
      <c r="G224" s="14">
        <v>43905</v>
      </c>
      <c r="H224" s="20">
        <f>MONTH(Tabla_1[[#This Row],[Fecha pedido]])</f>
        <v>3</v>
      </c>
      <c r="I224">
        <v>559007823</v>
      </c>
      <c r="J224" s="1">
        <v>43939</v>
      </c>
      <c r="K224" s="5">
        <f>DATEDIF(Tabla_1[[#This Row],[Fecha pedido]],Tabla_1[[#This Row],[Fecha envío]],"D")</f>
        <v>34</v>
      </c>
      <c r="L224" s="3">
        <v>1692</v>
      </c>
      <c r="M224" s="4">
        <v>154.06</v>
      </c>
      <c r="N224" s="4">
        <v>90.93</v>
      </c>
      <c r="O224" s="12">
        <v>260669.52</v>
      </c>
      <c r="P224" s="4">
        <f>Tabla_1[[#This Row],[Precio Unitario]]-Tabla_1[[#This Row],[Coste unitario]]</f>
        <v>63.129999999999995</v>
      </c>
      <c r="Q224" s="12">
        <f>Tabla_1[[#This Row],[Importe venta total]]/1000</f>
        <v>260.66951999999998</v>
      </c>
      <c r="R224" s="4">
        <v>153853.56</v>
      </c>
      <c r="S224" s="12">
        <f>Tabla_1[[#This Row],[Importe Coste total]]/1000</f>
        <v>153.85355999999999</v>
      </c>
      <c r="T224" s="4">
        <f>Tabla_1[[#This Row],[Importe venta total]]-Tabla_1[[#This Row],[Importe Coste total]]</f>
        <v>106815.95999999999</v>
      </c>
      <c r="U224" s="13">
        <f>Tabla_1[[#This Row],[Importe Coste Total (M)]]/Tabla_1[[#This Row],[Importe Ventas Totales (M)]]</f>
        <v>0.59022458782292608</v>
      </c>
      <c r="V224" s="12">
        <f>Tabla_1[[#This Row],[Beneficio Total]]/1000</f>
        <v>106.81595999999999</v>
      </c>
      <c r="W224">
        <f>YEAR(Tabla_1[[#This Row],[Fecha pedido]])</f>
        <v>2020</v>
      </c>
    </row>
    <row r="225" spans="1:23" x14ac:dyDescent="0.3">
      <c r="A225" t="s">
        <v>391</v>
      </c>
      <c r="B225" t="s">
        <v>24</v>
      </c>
      <c r="C225" t="s">
        <v>46</v>
      </c>
      <c r="D225" t="s">
        <v>42</v>
      </c>
      <c r="E225" t="s">
        <v>19</v>
      </c>
      <c r="F225" t="s">
        <v>1117</v>
      </c>
      <c r="G225" s="14">
        <v>44701</v>
      </c>
      <c r="H225" s="20">
        <f>MONTH(Tabla_1[[#This Row],[Fecha pedido]])</f>
        <v>5</v>
      </c>
      <c r="I225">
        <v>501440322</v>
      </c>
      <c r="J225" s="1">
        <v>44711</v>
      </c>
      <c r="K225" s="5">
        <f>DATEDIF(Tabla_1[[#This Row],[Fecha pedido]],Tabla_1[[#This Row],[Fecha envío]],"D")</f>
        <v>10</v>
      </c>
      <c r="L225" s="3">
        <v>6189</v>
      </c>
      <c r="M225" s="4">
        <v>651.21</v>
      </c>
      <c r="N225" s="4">
        <v>524.96</v>
      </c>
      <c r="O225" s="12">
        <v>4030338.6900000004</v>
      </c>
      <c r="P225" s="4">
        <f>Tabla_1[[#This Row],[Precio Unitario]]-Tabla_1[[#This Row],[Coste unitario]]</f>
        <v>126.25</v>
      </c>
      <c r="Q225" s="12">
        <f>Tabla_1[[#This Row],[Importe venta total]]/1000</f>
        <v>4030.3386900000005</v>
      </c>
      <c r="R225" s="4">
        <v>3248977.4400000004</v>
      </c>
      <c r="S225" s="12">
        <f>Tabla_1[[#This Row],[Importe Coste total]]/1000</f>
        <v>3248.9774400000006</v>
      </c>
      <c r="T225" s="4">
        <f>Tabla_1[[#This Row],[Importe venta total]]-Tabla_1[[#This Row],[Importe Coste total]]</f>
        <v>781361.25</v>
      </c>
      <c r="U225" s="13">
        <f>Tabla_1[[#This Row],[Importe Coste Total (M)]]/Tabla_1[[#This Row],[Importe Ventas Totales (M)]]</f>
        <v>0.80613012699436437</v>
      </c>
      <c r="V225" s="12">
        <f>Tabla_1[[#This Row],[Beneficio Total]]/1000</f>
        <v>781.36125000000004</v>
      </c>
      <c r="W225">
        <f>YEAR(Tabla_1[[#This Row],[Fecha pedido]])</f>
        <v>2022</v>
      </c>
    </row>
    <row r="226" spans="1:23" x14ac:dyDescent="0.3">
      <c r="A226" t="s">
        <v>392</v>
      </c>
      <c r="B226" t="s">
        <v>60</v>
      </c>
      <c r="C226" t="s">
        <v>393</v>
      </c>
      <c r="D226" t="s">
        <v>80</v>
      </c>
      <c r="E226" t="s">
        <v>15</v>
      </c>
      <c r="F226" t="s">
        <v>1117</v>
      </c>
      <c r="G226" s="14">
        <v>44212</v>
      </c>
      <c r="H226" s="20">
        <f>MONTH(Tabla_1[[#This Row],[Fecha pedido]])</f>
        <v>1</v>
      </c>
      <c r="I226">
        <v>875133836</v>
      </c>
      <c r="J226" s="1">
        <v>44233</v>
      </c>
      <c r="K226" s="5">
        <f>DATEDIF(Tabla_1[[#This Row],[Fecha pedido]],Tabla_1[[#This Row],[Fecha envío]],"D")</f>
        <v>21</v>
      </c>
      <c r="L226" s="3">
        <v>404</v>
      </c>
      <c r="M226" s="4">
        <v>668.27</v>
      </c>
      <c r="N226" s="4">
        <v>502.54</v>
      </c>
      <c r="O226" s="12">
        <v>269981.08</v>
      </c>
      <c r="P226" s="4">
        <f>Tabla_1[[#This Row],[Precio Unitario]]-Tabla_1[[#This Row],[Coste unitario]]</f>
        <v>165.72999999999996</v>
      </c>
      <c r="Q226" s="12">
        <f>Tabla_1[[#This Row],[Importe venta total]]/1000</f>
        <v>269.98108000000002</v>
      </c>
      <c r="R226" s="4">
        <v>203026.16</v>
      </c>
      <c r="S226" s="12">
        <f>Tabla_1[[#This Row],[Importe Coste total]]/1000</f>
        <v>203.02616</v>
      </c>
      <c r="T226" s="4">
        <f>Tabla_1[[#This Row],[Importe venta total]]-Tabla_1[[#This Row],[Importe Coste total]]</f>
        <v>66954.920000000013</v>
      </c>
      <c r="U226" s="13">
        <f>Tabla_1[[#This Row],[Importe Coste Total (M)]]/Tabla_1[[#This Row],[Importe Ventas Totales (M)]]</f>
        <v>0.75200143654510898</v>
      </c>
      <c r="V226" s="12">
        <f>Tabla_1[[#This Row],[Beneficio Total]]/1000</f>
        <v>66.954920000000016</v>
      </c>
      <c r="W226">
        <f>YEAR(Tabla_1[[#This Row],[Fecha pedido]])</f>
        <v>2021</v>
      </c>
    </row>
    <row r="227" spans="1:23" x14ac:dyDescent="0.3">
      <c r="A227" t="s">
        <v>394</v>
      </c>
      <c r="B227" t="s">
        <v>21</v>
      </c>
      <c r="C227" t="s">
        <v>185</v>
      </c>
      <c r="D227" t="s">
        <v>70</v>
      </c>
      <c r="E227" t="s">
        <v>15</v>
      </c>
      <c r="F227" t="s">
        <v>1117</v>
      </c>
      <c r="G227" s="14">
        <v>44158</v>
      </c>
      <c r="H227" s="20">
        <f>MONTH(Tabla_1[[#This Row],[Fecha pedido]])</f>
        <v>11</v>
      </c>
      <c r="I227">
        <v>364606463</v>
      </c>
      <c r="J227" s="1">
        <v>44198</v>
      </c>
      <c r="K227" s="5">
        <f>DATEDIF(Tabla_1[[#This Row],[Fecha pedido]],Tabla_1[[#This Row],[Fecha envío]],"D")</f>
        <v>40</v>
      </c>
      <c r="L227" s="3">
        <v>4010</v>
      </c>
      <c r="M227" s="4">
        <v>109.28</v>
      </c>
      <c r="N227" s="4">
        <v>35.840000000000003</v>
      </c>
      <c r="O227" s="12">
        <v>438212.8</v>
      </c>
      <c r="P227" s="4">
        <f>Tabla_1[[#This Row],[Precio Unitario]]-Tabla_1[[#This Row],[Coste unitario]]</f>
        <v>73.44</v>
      </c>
      <c r="Q227" s="12">
        <f>Tabla_1[[#This Row],[Importe venta total]]/1000</f>
        <v>438.21280000000002</v>
      </c>
      <c r="R227" s="4">
        <v>143718.40000000002</v>
      </c>
      <c r="S227" s="12">
        <f>Tabla_1[[#This Row],[Importe Coste total]]/1000</f>
        <v>143.71840000000003</v>
      </c>
      <c r="T227" s="4">
        <f>Tabla_1[[#This Row],[Importe venta total]]-Tabla_1[[#This Row],[Importe Coste total]]</f>
        <v>294494.39999999997</v>
      </c>
      <c r="U227" s="13">
        <f>Tabla_1[[#This Row],[Importe Coste Total (M)]]/Tabla_1[[#This Row],[Importe Ventas Totales (M)]]</f>
        <v>0.32796486090775995</v>
      </c>
      <c r="V227" s="12">
        <f>Tabla_1[[#This Row],[Beneficio Total]]/1000</f>
        <v>294.49439999999998</v>
      </c>
      <c r="W227">
        <f>YEAR(Tabla_1[[#This Row],[Fecha pedido]])</f>
        <v>2020</v>
      </c>
    </row>
    <row r="228" spans="1:23" x14ac:dyDescent="0.3">
      <c r="A228" t="s">
        <v>395</v>
      </c>
      <c r="B228" t="s">
        <v>21</v>
      </c>
      <c r="C228" t="s">
        <v>22</v>
      </c>
      <c r="D228" t="s">
        <v>26</v>
      </c>
      <c r="E228" t="s">
        <v>19</v>
      </c>
      <c r="F228" t="s">
        <v>1119</v>
      </c>
      <c r="G228" s="14">
        <v>44316</v>
      </c>
      <c r="H228" s="20">
        <f>MONTH(Tabla_1[[#This Row],[Fecha pedido]])</f>
        <v>4</v>
      </c>
      <c r="I228">
        <v>893344533</v>
      </c>
      <c r="J228" s="1">
        <v>44336</v>
      </c>
      <c r="K228" s="5">
        <f>DATEDIF(Tabla_1[[#This Row],[Fecha pedido]],Tabla_1[[#This Row],[Fecha envío]],"D")</f>
        <v>20</v>
      </c>
      <c r="L228" s="3">
        <v>9354</v>
      </c>
      <c r="M228" s="4">
        <v>9.33</v>
      </c>
      <c r="N228" s="4">
        <v>6.92</v>
      </c>
      <c r="O228" s="12">
        <v>87272.82</v>
      </c>
      <c r="P228" s="4">
        <f>Tabla_1[[#This Row],[Precio Unitario]]-Tabla_1[[#This Row],[Coste unitario]]</f>
        <v>2.41</v>
      </c>
      <c r="Q228" s="12">
        <f>Tabla_1[[#This Row],[Importe venta total]]/1000</f>
        <v>87.27282000000001</v>
      </c>
      <c r="R228" s="4">
        <v>64729.68</v>
      </c>
      <c r="S228" s="12">
        <f>Tabla_1[[#This Row],[Importe Coste total]]/1000</f>
        <v>64.729680000000002</v>
      </c>
      <c r="T228" s="4">
        <f>Tabla_1[[#This Row],[Importe venta total]]-Tabla_1[[#This Row],[Importe Coste total]]</f>
        <v>22543.140000000007</v>
      </c>
      <c r="U228" s="13">
        <f>Tabla_1[[#This Row],[Importe Coste Total (M)]]/Tabla_1[[#This Row],[Importe Ventas Totales (M)]]</f>
        <v>0.74169346195069663</v>
      </c>
      <c r="V228" s="12">
        <f>Tabla_1[[#This Row],[Beneficio Total]]/1000</f>
        <v>22.543140000000008</v>
      </c>
      <c r="W228">
        <f>YEAR(Tabla_1[[#This Row],[Fecha pedido]])</f>
        <v>2021</v>
      </c>
    </row>
    <row r="229" spans="1:23" x14ac:dyDescent="0.3">
      <c r="A229" t="s">
        <v>396</v>
      </c>
      <c r="B229" t="s">
        <v>24</v>
      </c>
      <c r="C229" t="s">
        <v>397</v>
      </c>
      <c r="D229" t="s">
        <v>26</v>
      </c>
      <c r="E229" t="s">
        <v>19</v>
      </c>
      <c r="F229" t="s">
        <v>1117</v>
      </c>
      <c r="G229" s="14">
        <v>44089</v>
      </c>
      <c r="H229" s="20">
        <f>MONTH(Tabla_1[[#This Row],[Fecha pedido]])</f>
        <v>9</v>
      </c>
      <c r="I229">
        <v>855146872</v>
      </c>
      <c r="J229" s="1">
        <v>44094</v>
      </c>
      <c r="K229" s="5">
        <f>DATEDIF(Tabla_1[[#This Row],[Fecha pedido]],Tabla_1[[#This Row],[Fecha envío]],"D")</f>
        <v>5</v>
      </c>
      <c r="L229" s="3">
        <v>5818</v>
      </c>
      <c r="M229" s="4">
        <v>9.33</v>
      </c>
      <c r="N229" s="4">
        <v>6.92</v>
      </c>
      <c r="O229" s="12">
        <v>54281.94</v>
      </c>
      <c r="P229" s="4">
        <f>Tabla_1[[#This Row],[Precio Unitario]]-Tabla_1[[#This Row],[Coste unitario]]</f>
        <v>2.41</v>
      </c>
      <c r="Q229" s="12">
        <f>Tabla_1[[#This Row],[Importe venta total]]/1000</f>
        <v>54.281940000000006</v>
      </c>
      <c r="R229" s="4">
        <v>40260.559999999998</v>
      </c>
      <c r="S229" s="12">
        <f>Tabla_1[[#This Row],[Importe Coste total]]/1000</f>
        <v>40.260559999999998</v>
      </c>
      <c r="T229" s="4">
        <f>Tabla_1[[#This Row],[Importe venta total]]-Tabla_1[[#This Row],[Importe Coste total]]</f>
        <v>14021.380000000005</v>
      </c>
      <c r="U229" s="13">
        <f>Tabla_1[[#This Row],[Importe Coste Total (M)]]/Tabla_1[[#This Row],[Importe Ventas Totales (M)]]</f>
        <v>0.74169346195069652</v>
      </c>
      <c r="V229" s="12">
        <f>Tabla_1[[#This Row],[Beneficio Total]]/1000</f>
        <v>14.021380000000004</v>
      </c>
      <c r="W229">
        <f>YEAR(Tabla_1[[#This Row],[Fecha pedido]])</f>
        <v>2020</v>
      </c>
    </row>
    <row r="230" spans="1:23" x14ac:dyDescent="0.3">
      <c r="A230" t="s">
        <v>398</v>
      </c>
      <c r="B230" t="s">
        <v>21</v>
      </c>
      <c r="C230" t="s">
        <v>399</v>
      </c>
      <c r="D230" t="s">
        <v>38</v>
      </c>
      <c r="E230" t="s">
        <v>19</v>
      </c>
      <c r="F230" t="s">
        <v>1117</v>
      </c>
      <c r="G230" s="14">
        <v>44073</v>
      </c>
      <c r="H230" s="20">
        <f>MONTH(Tabla_1[[#This Row],[Fecha pedido]])</f>
        <v>8</v>
      </c>
      <c r="I230">
        <v>964124810</v>
      </c>
      <c r="J230" s="1">
        <v>44074</v>
      </c>
      <c r="K230" s="5">
        <f>DATEDIF(Tabla_1[[#This Row],[Fecha pedido]],Tabla_1[[#This Row],[Fecha envío]],"D")</f>
        <v>1</v>
      </c>
      <c r="L230" s="3">
        <v>4811</v>
      </c>
      <c r="M230" s="4">
        <v>437.2</v>
      </c>
      <c r="N230" s="4">
        <v>263.33</v>
      </c>
      <c r="O230" s="12">
        <v>2103369.1999999997</v>
      </c>
      <c r="P230" s="4">
        <f>Tabla_1[[#This Row],[Precio Unitario]]-Tabla_1[[#This Row],[Coste unitario]]</f>
        <v>173.87</v>
      </c>
      <c r="Q230" s="12">
        <f>Tabla_1[[#This Row],[Importe venta total]]/1000</f>
        <v>2103.3691999999996</v>
      </c>
      <c r="R230" s="4">
        <v>1266880.6299999999</v>
      </c>
      <c r="S230" s="12">
        <f>Tabla_1[[#This Row],[Importe Coste total]]/1000</f>
        <v>1266.8806299999999</v>
      </c>
      <c r="T230" s="4">
        <f>Tabla_1[[#This Row],[Importe venta total]]-Tabla_1[[#This Row],[Importe Coste total]]</f>
        <v>836488.56999999983</v>
      </c>
      <c r="U230" s="13">
        <f>Tabla_1[[#This Row],[Importe Coste Total (M)]]/Tabla_1[[#This Row],[Importe Ventas Totales (M)]]</f>
        <v>0.60231015553522416</v>
      </c>
      <c r="V230" s="12">
        <f>Tabla_1[[#This Row],[Beneficio Total]]/1000</f>
        <v>836.48856999999987</v>
      </c>
      <c r="W230">
        <f>YEAR(Tabla_1[[#This Row],[Fecha pedido]])</f>
        <v>2020</v>
      </c>
    </row>
    <row r="231" spans="1:23" x14ac:dyDescent="0.3">
      <c r="A231" t="s">
        <v>400</v>
      </c>
      <c r="B231" t="s">
        <v>24</v>
      </c>
      <c r="C231" t="s">
        <v>53</v>
      </c>
      <c r="D231" t="s">
        <v>14</v>
      </c>
      <c r="E231" t="s">
        <v>15</v>
      </c>
      <c r="F231" t="s">
        <v>1117</v>
      </c>
      <c r="G231" s="14">
        <v>44484</v>
      </c>
      <c r="H231" s="20">
        <f>MONTH(Tabla_1[[#This Row],[Fecha pedido]])</f>
        <v>10</v>
      </c>
      <c r="I231">
        <v>204702174</v>
      </c>
      <c r="J231" s="1">
        <v>44486</v>
      </c>
      <c r="K231" s="5">
        <f>DATEDIF(Tabla_1[[#This Row],[Fecha pedido]],Tabla_1[[#This Row],[Fecha envío]],"D")</f>
        <v>2</v>
      </c>
      <c r="L231" s="3">
        <v>4777</v>
      </c>
      <c r="M231" s="4">
        <v>152.58000000000001</v>
      </c>
      <c r="N231" s="4">
        <v>97.44</v>
      </c>
      <c r="O231" s="12">
        <v>728874.66</v>
      </c>
      <c r="P231" s="4">
        <f>Tabla_1[[#This Row],[Precio Unitario]]-Tabla_1[[#This Row],[Coste unitario]]</f>
        <v>55.140000000000015</v>
      </c>
      <c r="Q231" s="12">
        <f>Tabla_1[[#This Row],[Importe venta total]]/1000</f>
        <v>728.87466000000006</v>
      </c>
      <c r="R231" s="4">
        <v>465470.88</v>
      </c>
      <c r="S231" s="12">
        <f>Tabla_1[[#This Row],[Importe Coste total]]/1000</f>
        <v>465.47088000000002</v>
      </c>
      <c r="T231" s="4">
        <f>Tabla_1[[#This Row],[Importe venta total]]-Tabla_1[[#This Row],[Importe Coste total]]</f>
        <v>263403.78000000003</v>
      </c>
      <c r="U231" s="13">
        <f>Tabla_1[[#This Row],[Importe Coste Total (M)]]/Tabla_1[[#This Row],[Importe Ventas Totales (M)]]</f>
        <v>0.63861580810066843</v>
      </c>
      <c r="V231" s="12">
        <f>Tabla_1[[#This Row],[Beneficio Total]]/1000</f>
        <v>263.40378000000004</v>
      </c>
      <c r="W231">
        <f>YEAR(Tabla_1[[#This Row],[Fecha pedido]])</f>
        <v>2021</v>
      </c>
    </row>
    <row r="232" spans="1:23" x14ac:dyDescent="0.3">
      <c r="A232" t="s">
        <v>401</v>
      </c>
      <c r="B232" t="s">
        <v>24</v>
      </c>
      <c r="C232" t="s">
        <v>253</v>
      </c>
      <c r="D232" t="s">
        <v>18</v>
      </c>
      <c r="E232" t="s">
        <v>19</v>
      </c>
      <c r="F232" t="s">
        <v>1120</v>
      </c>
      <c r="G232" s="14">
        <v>44645</v>
      </c>
      <c r="H232" s="20">
        <f>MONTH(Tabla_1[[#This Row],[Fecha pedido]])</f>
        <v>3</v>
      </c>
      <c r="I232">
        <v>781615293</v>
      </c>
      <c r="J232" s="1">
        <v>44661</v>
      </c>
      <c r="K232" s="5">
        <f>DATEDIF(Tabla_1[[#This Row],[Fecha pedido]],Tabla_1[[#This Row],[Fecha envío]],"D")</f>
        <v>16</v>
      </c>
      <c r="L232" s="3">
        <v>6189</v>
      </c>
      <c r="M232" s="4">
        <v>421.89</v>
      </c>
      <c r="N232" s="4">
        <v>364.69</v>
      </c>
      <c r="O232" s="12">
        <v>2611077.21</v>
      </c>
      <c r="P232" s="4">
        <f>Tabla_1[[#This Row],[Precio Unitario]]-Tabla_1[[#This Row],[Coste unitario]]</f>
        <v>57.199999999999989</v>
      </c>
      <c r="Q232" s="12">
        <f>Tabla_1[[#This Row],[Importe venta total]]/1000</f>
        <v>2611.0772099999999</v>
      </c>
      <c r="R232" s="4">
        <v>2257066.41</v>
      </c>
      <c r="S232" s="12">
        <f>Tabla_1[[#This Row],[Importe Coste total]]/1000</f>
        <v>2257.0664100000004</v>
      </c>
      <c r="T232" s="4">
        <f>Tabla_1[[#This Row],[Importe venta total]]-Tabla_1[[#This Row],[Importe Coste total]]</f>
        <v>354010.79999999981</v>
      </c>
      <c r="U232" s="13">
        <f>Tabla_1[[#This Row],[Importe Coste Total (M)]]/Tabla_1[[#This Row],[Importe Ventas Totales (M)]]</f>
        <v>0.864419635449999</v>
      </c>
      <c r="V232" s="12">
        <f>Tabla_1[[#This Row],[Beneficio Total]]/1000</f>
        <v>354.01079999999979</v>
      </c>
      <c r="W232">
        <f>YEAR(Tabla_1[[#This Row],[Fecha pedido]])</f>
        <v>2022</v>
      </c>
    </row>
    <row r="233" spans="1:23" x14ac:dyDescent="0.3">
      <c r="A233" t="s">
        <v>402</v>
      </c>
      <c r="B233" t="s">
        <v>24</v>
      </c>
      <c r="C233" t="s">
        <v>120</v>
      </c>
      <c r="D233" t="s">
        <v>38</v>
      </c>
      <c r="E233" t="s">
        <v>19</v>
      </c>
      <c r="F233" t="s">
        <v>1117</v>
      </c>
      <c r="G233" s="14">
        <v>44325</v>
      </c>
      <c r="H233" s="20">
        <f>MONTH(Tabla_1[[#This Row],[Fecha pedido]])</f>
        <v>5</v>
      </c>
      <c r="I233">
        <v>264956605</v>
      </c>
      <c r="J233" s="1">
        <v>44351</v>
      </c>
      <c r="K233" s="5">
        <f>DATEDIF(Tabla_1[[#This Row],[Fecha pedido]],Tabla_1[[#This Row],[Fecha envío]],"D")</f>
        <v>26</v>
      </c>
      <c r="L233" s="3">
        <v>5402</v>
      </c>
      <c r="M233" s="4">
        <v>437.2</v>
      </c>
      <c r="N233" s="4">
        <v>263.33</v>
      </c>
      <c r="O233" s="12">
        <v>2361754.4</v>
      </c>
      <c r="P233" s="4">
        <f>Tabla_1[[#This Row],[Precio Unitario]]-Tabla_1[[#This Row],[Coste unitario]]</f>
        <v>173.87</v>
      </c>
      <c r="Q233" s="12">
        <f>Tabla_1[[#This Row],[Importe venta total]]/1000</f>
        <v>2361.7543999999998</v>
      </c>
      <c r="R233" s="4">
        <v>1422508.66</v>
      </c>
      <c r="S233" s="12">
        <f>Tabla_1[[#This Row],[Importe Coste total]]/1000</f>
        <v>1422.50866</v>
      </c>
      <c r="T233" s="4">
        <f>Tabla_1[[#This Row],[Importe venta total]]-Tabla_1[[#This Row],[Importe Coste total]]</f>
        <v>939245.74</v>
      </c>
      <c r="U233" s="13">
        <f>Tabla_1[[#This Row],[Importe Coste Total (M)]]/Tabla_1[[#This Row],[Importe Ventas Totales (M)]]</f>
        <v>0.60231015553522416</v>
      </c>
      <c r="V233" s="12">
        <f>Tabla_1[[#This Row],[Beneficio Total]]/1000</f>
        <v>939.24573999999996</v>
      </c>
      <c r="W233">
        <f>YEAR(Tabla_1[[#This Row],[Fecha pedido]])</f>
        <v>2021</v>
      </c>
    </row>
    <row r="234" spans="1:23" x14ac:dyDescent="0.3">
      <c r="A234" t="s">
        <v>404</v>
      </c>
      <c r="B234" t="s">
        <v>28</v>
      </c>
      <c r="C234" t="s">
        <v>405</v>
      </c>
      <c r="D234" t="s">
        <v>14</v>
      </c>
      <c r="E234" t="s">
        <v>15</v>
      </c>
      <c r="F234" t="s">
        <v>1120</v>
      </c>
      <c r="G234" s="14">
        <v>44795</v>
      </c>
      <c r="H234" s="20">
        <f>MONTH(Tabla_1[[#This Row],[Fecha pedido]])</f>
        <v>8</v>
      </c>
      <c r="I234">
        <v>458289372</v>
      </c>
      <c r="J234" s="1">
        <v>44803</v>
      </c>
      <c r="K234" s="5">
        <f>DATEDIF(Tabla_1[[#This Row],[Fecha pedido]],Tabla_1[[#This Row],[Fecha envío]],"D")</f>
        <v>8</v>
      </c>
      <c r="L234" s="3">
        <v>6864</v>
      </c>
      <c r="M234" s="4">
        <v>152.58000000000001</v>
      </c>
      <c r="N234" s="4">
        <v>97.44</v>
      </c>
      <c r="O234" s="12">
        <v>1047309.1200000001</v>
      </c>
      <c r="P234" s="4">
        <f>Tabla_1[[#This Row],[Precio Unitario]]-Tabla_1[[#This Row],[Coste unitario]]</f>
        <v>55.140000000000015</v>
      </c>
      <c r="Q234" s="12">
        <f>Tabla_1[[#This Row],[Importe venta total]]/1000</f>
        <v>1047.3091200000001</v>
      </c>
      <c r="R234" s="4">
        <v>668828.16000000003</v>
      </c>
      <c r="S234" s="12">
        <f>Tabla_1[[#This Row],[Importe Coste total]]/1000</f>
        <v>668.82816000000003</v>
      </c>
      <c r="T234" s="4">
        <f>Tabla_1[[#This Row],[Importe venta total]]-Tabla_1[[#This Row],[Importe Coste total]]</f>
        <v>378480.96000000008</v>
      </c>
      <c r="U234" s="13">
        <f>Tabla_1[[#This Row],[Importe Coste Total (M)]]/Tabla_1[[#This Row],[Importe Ventas Totales (M)]]</f>
        <v>0.63861580810066843</v>
      </c>
      <c r="V234" s="12">
        <f>Tabla_1[[#This Row],[Beneficio Total]]/1000</f>
        <v>378.4809600000001</v>
      </c>
      <c r="W234">
        <f>YEAR(Tabla_1[[#This Row],[Fecha pedido]])</f>
        <v>2022</v>
      </c>
    </row>
    <row r="235" spans="1:23" x14ac:dyDescent="0.3">
      <c r="A235" t="s">
        <v>406</v>
      </c>
      <c r="B235" t="s">
        <v>12</v>
      </c>
      <c r="C235" t="s">
        <v>169</v>
      </c>
      <c r="D235" t="s">
        <v>40</v>
      </c>
      <c r="E235" t="s">
        <v>19</v>
      </c>
      <c r="F235" t="s">
        <v>1118</v>
      </c>
      <c r="G235" s="14">
        <v>43886</v>
      </c>
      <c r="H235" s="20">
        <f>MONTH(Tabla_1[[#This Row],[Fecha pedido]])</f>
        <v>2</v>
      </c>
      <c r="I235">
        <v>498863685</v>
      </c>
      <c r="J235" s="1">
        <v>43898</v>
      </c>
      <c r="K235" s="5">
        <f>DATEDIF(Tabla_1[[#This Row],[Fecha pedido]],Tabla_1[[#This Row],[Fecha envío]],"D")</f>
        <v>12</v>
      </c>
      <c r="L235" s="3">
        <v>3705</v>
      </c>
      <c r="M235" s="4">
        <v>81.73</v>
      </c>
      <c r="N235" s="4">
        <v>56.67</v>
      </c>
      <c r="O235" s="12">
        <v>302809.65000000002</v>
      </c>
      <c r="P235" s="4">
        <f>Tabla_1[[#This Row],[Precio Unitario]]-Tabla_1[[#This Row],[Coste unitario]]</f>
        <v>25.060000000000002</v>
      </c>
      <c r="Q235" s="12">
        <f>Tabla_1[[#This Row],[Importe venta total]]/1000</f>
        <v>302.80965000000003</v>
      </c>
      <c r="R235" s="4">
        <v>209962.35</v>
      </c>
      <c r="S235" s="12">
        <f>Tabla_1[[#This Row],[Importe Coste total]]/1000</f>
        <v>209.96235000000001</v>
      </c>
      <c r="T235" s="4">
        <f>Tabla_1[[#This Row],[Importe venta total]]-Tabla_1[[#This Row],[Importe Coste total]]</f>
        <v>92847.300000000017</v>
      </c>
      <c r="U235" s="13">
        <f>Tabla_1[[#This Row],[Importe Coste Total (M)]]/Tabla_1[[#This Row],[Importe Ventas Totales (M)]]</f>
        <v>0.69338064358252782</v>
      </c>
      <c r="V235" s="12">
        <f>Tabla_1[[#This Row],[Beneficio Total]]/1000</f>
        <v>92.847300000000018</v>
      </c>
      <c r="W235">
        <f>YEAR(Tabla_1[[#This Row],[Fecha pedido]])</f>
        <v>2020</v>
      </c>
    </row>
    <row r="236" spans="1:23" x14ac:dyDescent="0.3">
      <c r="A236" t="s">
        <v>407</v>
      </c>
      <c r="B236" t="s">
        <v>60</v>
      </c>
      <c r="C236" t="s">
        <v>408</v>
      </c>
      <c r="D236" t="s">
        <v>33</v>
      </c>
      <c r="E236" t="s">
        <v>15</v>
      </c>
      <c r="F236" t="s">
        <v>1119</v>
      </c>
      <c r="G236" s="14">
        <v>44870</v>
      </c>
      <c r="H236" s="20">
        <f>MONTH(Tabla_1[[#This Row],[Fecha pedido]])</f>
        <v>11</v>
      </c>
      <c r="I236">
        <v>830754220</v>
      </c>
      <c r="J236" s="1">
        <v>44872</v>
      </c>
      <c r="K236" s="5">
        <f>DATEDIF(Tabla_1[[#This Row],[Fecha pedido]],Tabla_1[[#This Row],[Fecha envío]],"D")</f>
        <v>2</v>
      </c>
      <c r="L236" s="3">
        <v>7490</v>
      </c>
      <c r="M236" s="4">
        <v>47.45</v>
      </c>
      <c r="N236" s="4">
        <v>31.79</v>
      </c>
      <c r="O236" s="12">
        <v>355400.5</v>
      </c>
      <c r="P236" s="4">
        <f>Tabla_1[[#This Row],[Precio Unitario]]-Tabla_1[[#This Row],[Coste unitario]]</f>
        <v>15.660000000000004</v>
      </c>
      <c r="Q236" s="12">
        <f>Tabla_1[[#This Row],[Importe venta total]]/1000</f>
        <v>355.40050000000002</v>
      </c>
      <c r="R236" s="4">
        <v>238107.1</v>
      </c>
      <c r="S236" s="12">
        <f>Tabla_1[[#This Row],[Importe Coste total]]/1000</f>
        <v>238.1071</v>
      </c>
      <c r="T236" s="4">
        <f>Tabla_1[[#This Row],[Importe venta total]]-Tabla_1[[#This Row],[Importe Coste total]]</f>
        <v>117293.4</v>
      </c>
      <c r="U236" s="13">
        <f>Tabla_1[[#This Row],[Importe Coste Total (M)]]/Tabla_1[[#This Row],[Importe Ventas Totales (M)]]</f>
        <v>0.66996838777660694</v>
      </c>
      <c r="V236" s="12">
        <f>Tabla_1[[#This Row],[Beneficio Total]]/1000</f>
        <v>117.29339999999999</v>
      </c>
      <c r="W236">
        <f>YEAR(Tabla_1[[#This Row],[Fecha pedido]])</f>
        <v>2022</v>
      </c>
    </row>
    <row r="237" spans="1:23" x14ac:dyDescent="0.3">
      <c r="A237" t="s">
        <v>409</v>
      </c>
      <c r="B237" t="s">
        <v>60</v>
      </c>
      <c r="C237" t="s">
        <v>410</v>
      </c>
      <c r="D237" t="s">
        <v>30</v>
      </c>
      <c r="E237" t="s">
        <v>19</v>
      </c>
      <c r="F237" t="s">
        <v>1118</v>
      </c>
      <c r="G237" s="14">
        <v>43922</v>
      </c>
      <c r="H237" s="20">
        <f>MONTH(Tabla_1[[#This Row],[Fecha pedido]])</f>
        <v>4</v>
      </c>
      <c r="I237">
        <v>100884807</v>
      </c>
      <c r="J237" s="1">
        <v>43951</v>
      </c>
      <c r="K237" s="5">
        <f>DATEDIF(Tabla_1[[#This Row],[Fecha pedido]],Tabla_1[[#This Row],[Fecha envío]],"D")</f>
        <v>29</v>
      </c>
      <c r="L237" s="3">
        <v>2911</v>
      </c>
      <c r="M237" s="4">
        <v>255.28</v>
      </c>
      <c r="N237" s="4">
        <v>159.41999999999999</v>
      </c>
      <c r="O237" s="12">
        <v>743120.08</v>
      </c>
      <c r="P237" s="4">
        <f>Tabla_1[[#This Row],[Precio Unitario]]-Tabla_1[[#This Row],[Coste unitario]]</f>
        <v>95.860000000000014</v>
      </c>
      <c r="Q237" s="12">
        <f>Tabla_1[[#This Row],[Importe venta total]]/1000</f>
        <v>743.12007999999992</v>
      </c>
      <c r="R237" s="4">
        <v>464071.61999999994</v>
      </c>
      <c r="S237" s="12">
        <f>Tabla_1[[#This Row],[Importe Coste total]]/1000</f>
        <v>464.07161999999994</v>
      </c>
      <c r="T237" s="4">
        <f>Tabla_1[[#This Row],[Importe venta total]]-Tabla_1[[#This Row],[Importe Coste total]]</f>
        <v>279048.46000000002</v>
      </c>
      <c r="U237" s="13">
        <f>Tabla_1[[#This Row],[Importe Coste Total (M)]]/Tabla_1[[#This Row],[Importe Ventas Totales (M)]]</f>
        <v>0.62449075524913822</v>
      </c>
      <c r="V237" s="12">
        <f>Tabla_1[[#This Row],[Beneficio Total]]/1000</f>
        <v>279.04846000000003</v>
      </c>
      <c r="W237">
        <f>YEAR(Tabla_1[[#This Row],[Fecha pedido]])</f>
        <v>2020</v>
      </c>
    </row>
    <row r="238" spans="1:23" x14ac:dyDescent="0.3">
      <c r="A238" t="s">
        <v>411</v>
      </c>
      <c r="B238" t="s">
        <v>24</v>
      </c>
      <c r="C238" t="s">
        <v>46</v>
      </c>
      <c r="D238" t="s">
        <v>18</v>
      </c>
      <c r="E238" t="s">
        <v>15</v>
      </c>
      <c r="F238" t="s">
        <v>1119</v>
      </c>
      <c r="G238" s="14">
        <v>44099</v>
      </c>
      <c r="H238" s="20">
        <f>MONTH(Tabla_1[[#This Row],[Fecha pedido]])</f>
        <v>9</v>
      </c>
      <c r="I238">
        <v>295123946</v>
      </c>
      <c r="J238" s="1">
        <v>44138</v>
      </c>
      <c r="K238" s="5">
        <f>DATEDIF(Tabla_1[[#This Row],[Fecha pedido]],Tabla_1[[#This Row],[Fecha envío]],"D")</f>
        <v>39</v>
      </c>
      <c r="L238" s="3">
        <v>2589</v>
      </c>
      <c r="M238" s="4">
        <v>421.89</v>
      </c>
      <c r="N238" s="4">
        <v>364.69</v>
      </c>
      <c r="O238" s="12">
        <v>1092273.21</v>
      </c>
      <c r="P238" s="4">
        <f>Tabla_1[[#This Row],[Precio Unitario]]-Tabla_1[[#This Row],[Coste unitario]]</f>
        <v>57.199999999999989</v>
      </c>
      <c r="Q238" s="12">
        <f>Tabla_1[[#This Row],[Importe venta total]]/1000</f>
        <v>1092.2732100000001</v>
      </c>
      <c r="R238" s="4">
        <v>944182.41</v>
      </c>
      <c r="S238" s="12">
        <f>Tabla_1[[#This Row],[Importe Coste total]]/1000</f>
        <v>944.18241</v>
      </c>
      <c r="T238" s="4">
        <f>Tabla_1[[#This Row],[Importe venta total]]-Tabla_1[[#This Row],[Importe Coste total]]</f>
        <v>148090.79999999993</v>
      </c>
      <c r="U238" s="13">
        <f>Tabla_1[[#This Row],[Importe Coste Total (M)]]/Tabla_1[[#This Row],[Importe Ventas Totales (M)]]</f>
        <v>0.86441963544999878</v>
      </c>
      <c r="V238" s="12">
        <f>Tabla_1[[#This Row],[Beneficio Total]]/1000</f>
        <v>148.09079999999992</v>
      </c>
      <c r="W238">
        <f>YEAR(Tabla_1[[#This Row],[Fecha pedido]])</f>
        <v>2020</v>
      </c>
    </row>
    <row r="239" spans="1:23" x14ac:dyDescent="0.3">
      <c r="A239" t="s">
        <v>412</v>
      </c>
      <c r="B239" t="s">
        <v>60</v>
      </c>
      <c r="C239" t="s">
        <v>224</v>
      </c>
      <c r="D239" t="s">
        <v>40</v>
      </c>
      <c r="E239" t="s">
        <v>19</v>
      </c>
      <c r="F239" t="s">
        <v>1119</v>
      </c>
      <c r="G239" s="14">
        <v>44568</v>
      </c>
      <c r="H239" s="20">
        <f>MONTH(Tabla_1[[#This Row],[Fecha pedido]])</f>
        <v>1</v>
      </c>
      <c r="I239">
        <v>214642655</v>
      </c>
      <c r="J239" s="1">
        <v>44606</v>
      </c>
      <c r="K239" s="5">
        <f>DATEDIF(Tabla_1[[#This Row],[Fecha pedido]],Tabla_1[[#This Row],[Fecha envío]],"D")</f>
        <v>38</v>
      </c>
      <c r="L239" s="3">
        <v>6386</v>
      </c>
      <c r="M239" s="4">
        <v>81.73</v>
      </c>
      <c r="N239" s="4">
        <v>56.67</v>
      </c>
      <c r="O239" s="12">
        <v>521927.78</v>
      </c>
      <c r="P239" s="4">
        <f>Tabla_1[[#This Row],[Precio Unitario]]-Tabla_1[[#This Row],[Coste unitario]]</f>
        <v>25.060000000000002</v>
      </c>
      <c r="Q239" s="12">
        <f>Tabla_1[[#This Row],[Importe venta total]]/1000</f>
        <v>521.92777999999998</v>
      </c>
      <c r="R239" s="4">
        <v>361894.62</v>
      </c>
      <c r="S239" s="12">
        <f>Tabla_1[[#This Row],[Importe Coste total]]/1000</f>
        <v>361.89461999999997</v>
      </c>
      <c r="T239" s="4">
        <f>Tabla_1[[#This Row],[Importe venta total]]-Tabla_1[[#This Row],[Importe Coste total]]</f>
        <v>160033.16000000003</v>
      </c>
      <c r="U239" s="13">
        <f>Tabla_1[[#This Row],[Importe Coste Total (M)]]/Tabla_1[[#This Row],[Importe Ventas Totales (M)]]</f>
        <v>0.69338064358252782</v>
      </c>
      <c r="V239" s="12">
        <f>Tabla_1[[#This Row],[Beneficio Total]]/1000</f>
        <v>160.03316000000004</v>
      </c>
      <c r="W239">
        <f>YEAR(Tabla_1[[#This Row],[Fecha pedido]])</f>
        <v>2022</v>
      </c>
    </row>
    <row r="240" spans="1:23" x14ac:dyDescent="0.3">
      <c r="A240" t="s">
        <v>414</v>
      </c>
      <c r="B240" t="s">
        <v>12</v>
      </c>
      <c r="C240" t="s">
        <v>314</v>
      </c>
      <c r="D240" t="s">
        <v>70</v>
      </c>
      <c r="E240" t="s">
        <v>15</v>
      </c>
      <c r="F240" t="s">
        <v>1120</v>
      </c>
      <c r="G240" s="14">
        <v>44167</v>
      </c>
      <c r="H240" s="20">
        <f>MONTH(Tabla_1[[#This Row],[Fecha pedido]])</f>
        <v>12</v>
      </c>
      <c r="I240">
        <v>189347493</v>
      </c>
      <c r="J240" s="1">
        <v>44186</v>
      </c>
      <c r="K240" s="5">
        <f>DATEDIF(Tabla_1[[#This Row],[Fecha pedido]],Tabla_1[[#This Row],[Fecha envío]],"D")</f>
        <v>19</v>
      </c>
      <c r="L240" s="3">
        <v>986</v>
      </c>
      <c r="M240" s="4">
        <v>109.28</v>
      </c>
      <c r="N240" s="4">
        <v>35.840000000000003</v>
      </c>
      <c r="O240" s="12">
        <v>107750.08</v>
      </c>
      <c r="P240" s="4">
        <f>Tabla_1[[#This Row],[Precio Unitario]]-Tabla_1[[#This Row],[Coste unitario]]</f>
        <v>73.44</v>
      </c>
      <c r="Q240" s="12">
        <f>Tabla_1[[#This Row],[Importe venta total]]/1000</f>
        <v>107.75008</v>
      </c>
      <c r="R240" s="4">
        <v>35338.240000000005</v>
      </c>
      <c r="S240" s="12">
        <f>Tabla_1[[#This Row],[Importe Coste total]]/1000</f>
        <v>35.338240000000006</v>
      </c>
      <c r="T240" s="4">
        <f>Tabla_1[[#This Row],[Importe venta total]]-Tabla_1[[#This Row],[Importe Coste total]]</f>
        <v>72411.839999999997</v>
      </c>
      <c r="U240" s="13">
        <f>Tabla_1[[#This Row],[Importe Coste Total (M)]]/Tabla_1[[#This Row],[Importe Ventas Totales (M)]]</f>
        <v>0.32796486090775995</v>
      </c>
      <c r="V240" s="12">
        <f>Tabla_1[[#This Row],[Beneficio Total]]/1000</f>
        <v>72.411839999999998</v>
      </c>
      <c r="W240">
        <f>YEAR(Tabla_1[[#This Row],[Fecha pedido]])</f>
        <v>2020</v>
      </c>
    </row>
    <row r="241" spans="1:23" x14ac:dyDescent="0.3">
      <c r="A241" t="s">
        <v>415</v>
      </c>
      <c r="B241" t="s">
        <v>21</v>
      </c>
      <c r="C241" t="s">
        <v>163</v>
      </c>
      <c r="D241" t="s">
        <v>33</v>
      </c>
      <c r="E241" t="s">
        <v>15</v>
      </c>
      <c r="F241" t="s">
        <v>1118</v>
      </c>
      <c r="G241" s="14">
        <v>44042</v>
      </c>
      <c r="H241" s="20">
        <f>MONTH(Tabla_1[[#This Row],[Fecha pedido]])</f>
        <v>7</v>
      </c>
      <c r="I241">
        <v>111818778</v>
      </c>
      <c r="J241" s="1">
        <v>44066</v>
      </c>
      <c r="K241" s="5">
        <f>DATEDIF(Tabla_1[[#This Row],[Fecha pedido]],Tabla_1[[#This Row],[Fecha envío]],"D")</f>
        <v>24</v>
      </c>
      <c r="L241" s="3">
        <v>8516</v>
      </c>
      <c r="M241" s="4">
        <v>47.45</v>
      </c>
      <c r="N241" s="4">
        <v>31.79</v>
      </c>
      <c r="O241" s="12">
        <v>404084.2</v>
      </c>
      <c r="P241" s="4">
        <f>Tabla_1[[#This Row],[Precio Unitario]]-Tabla_1[[#This Row],[Coste unitario]]</f>
        <v>15.660000000000004</v>
      </c>
      <c r="Q241" s="12">
        <f>Tabla_1[[#This Row],[Importe venta total]]/1000</f>
        <v>404.08420000000001</v>
      </c>
      <c r="R241" s="4">
        <v>270723.64</v>
      </c>
      <c r="S241" s="12">
        <f>Tabla_1[[#This Row],[Importe Coste total]]/1000</f>
        <v>270.72363999999999</v>
      </c>
      <c r="T241" s="4">
        <f>Tabla_1[[#This Row],[Importe venta total]]-Tabla_1[[#This Row],[Importe Coste total]]</f>
        <v>133360.56</v>
      </c>
      <c r="U241" s="13">
        <f>Tabla_1[[#This Row],[Importe Coste Total (M)]]/Tabla_1[[#This Row],[Importe Ventas Totales (M)]]</f>
        <v>0.66996838777660694</v>
      </c>
      <c r="V241" s="12">
        <f>Tabla_1[[#This Row],[Beneficio Total]]/1000</f>
        <v>133.36055999999999</v>
      </c>
      <c r="W241">
        <f>YEAR(Tabla_1[[#This Row],[Fecha pedido]])</f>
        <v>2020</v>
      </c>
    </row>
    <row r="242" spans="1:23" x14ac:dyDescent="0.3">
      <c r="A242" t="s">
        <v>416</v>
      </c>
      <c r="B242" t="s">
        <v>60</v>
      </c>
      <c r="C242" t="s">
        <v>410</v>
      </c>
      <c r="D242" t="s">
        <v>42</v>
      </c>
      <c r="E242" t="s">
        <v>19</v>
      </c>
      <c r="F242" t="s">
        <v>1119</v>
      </c>
      <c r="G242" s="14">
        <v>44364</v>
      </c>
      <c r="H242" s="20">
        <f>MONTH(Tabla_1[[#This Row],[Fecha pedido]])</f>
        <v>6</v>
      </c>
      <c r="I242">
        <v>469746911</v>
      </c>
      <c r="J242" s="1">
        <v>44405</v>
      </c>
      <c r="K242" s="5">
        <f>DATEDIF(Tabla_1[[#This Row],[Fecha pedido]],Tabla_1[[#This Row],[Fecha envío]],"D")</f>
        <v>41</v>
      </c>
      <c r="L242" s="3">
        <v>7405</v>
      </c>
      <c r="M242" s="4">
        <v>651.21</v>
      </c>
      <c r="N242" s="4">
        <v>524.96</v>
      </c>
      <c r="O242" s="12">
        <v>4822210.05</v>
      </c>
      <c r="P242" s="4">
        <f>Tabla_1[[#This Row],[Precio Unitario]]-Tabla_1[[#This Row],[Coste unitario]]</f>
        <v>126.25</v>
      </c>
      <c r="Q242" s="12">
        <f>Tabla_1[[#This Row],[Importe venta total]]/1000</f>
        <v>4822.2100499999997</v>
      </c>
      <c r="R242" s="4">
        <v>3887328.8000000003</v>
      </c>
      <c r="S242" s="12">
        <f>Tabla_1[[#This Row],[Importe Coste total]]/1000</f>
        <v>3887.3288000000002</v>
      </c>
      <c r="T242" s="4">
        <f>Tabla_1[[#This Row],[Importe venta total]]-Tabla_1[[#This Row],[Importe Coste total]]</f>
        <v>934881.24999999953</v>
      </c>
      <c r="U242" s="13">
        <f>Tabla_1[[#This Row],[Importe Coste Total (M)]]/Tabla_1[[#This Row],[Importe Ventas Totales (M)]]</f>
        <v>0.80613012699436448</v>
      </c>
      <c r="V242" s="12">
        <f>Tabla_1[[#This Row],[Beneficio Total]]/1000</f>
        <v>934.88124999999957</v>
      </c>
      <c r="W242">
        <f>YEAR(Tabla_1[[#This Row],[Fecha pedido]])</f>
        <v>2021</v>
      </c>
    </row>
    <row r="243" spans="1:23" x14ac:dyDescent="0.3">
      <c r="A243" t="s">
        <v>417</v>
      </c>
      <c r="B243" t="s">
        <v>12</v>
      </c>
      <c r="C243" t="s">
        <v>131</v>
      </c>
      <c r="D243" t="s">
        <v>70</v>
      </c>
      <c r="E243" t="s">
        <v>15</v>
      </c>
      <c r="F243" t="s">
        <v>1118</v>
      </c>
      <c r="G243" s="14">
        <v>44236</v>
      </c>
      <c r="H243" s="20">
        <f>MONTH(Tabla_1[[#This Row],[Fecha pedido]])</f>
        <v>2</v>
      </c>
      <c r="I243">
        <v>749981534</v>
      </c>
      <c r="J243" s="1">
        <v>44238</v>
      </c>
      <c r="K243" s="5">
        <f>DATEDIF(Tabla_1[[#This Row],[Fecha pedido]],Tabla_1[[#This Row],[Fecha envío]],"D")</f>
        <v>2</v>
      </c>
      <c r="L243" s="3">
        <v>5057</v>
      </c>
      <c r="M243" s="4">
        <v>109.28</v>
      </c>
      <c r="N243" s="4">
        <v>35.840000000000003</v>
      </c>
      <c r="O243" s="12">
        <v>552628.96</v>
      </c>
      <c r="P243" s="4">
        <f>Tabla_1[[#This Row],[Precio Unitario]]-Tabla_1[[#This Row],[Coste unitario]]</f>
        <v>73.44</v>
      </c>
      <c r="Q243" s="12">
        <f>Tabla_1[[#This Row],[Importe venta total]]/1000</f>
        <v>552.62896000000001</v>
      </c>
      <c r="R243" s="4">
        <v>181242.88</v>
      </c>
      <c r="S243" s="12">
        <f>Tabla_1[[#This Row],[Importe Coste total]]/1000</f>
        <v>181.24288000000001</v>
      </c>
      <c r="T243" s="4">
        <f>Tabla_1[[#This Row],[Importe venta total]]-Tabla_1[[#This Row],[Importe Coste total]]</f>
        <v>371386.07999999996</v>
      </c>
      <c r="U243" s="13">
        <f>Tabla_1[[#This Row],[Importe Coste Total (M)]]/Tabla_1[[#This Row],[Importe Ventas Totales (M)]]</f>
        <v>0.32796486090775989</v>
      </c>
      <c r="V243" s="12">
        <f>Tabla_1[[#This Row],[Beneficio Total]]/1000</f>
        <v>371.38607999999994</v>
      </c>
      <c r="W243">
        <f>YEAR(Tabla_1[[#This Row],[Fecha pedido]])</f>
        <v>2021</v>
      </c>
    </row>
    <row r="244" spans="1:23" x14ac:dyDescent="0.3">
      <c r="A244" t="s">
        <v>418</v>
      </c>
      <c r="B244" t="s">
        <v>12</v>
      </c>
      <c r="C244" t="s">
        <v>354</v>
      </c>
      <c r="D244" t="s">
        <v>23</v>
      </c>
      <c r="E244" t="s">
        <v>19</v>
      </c>
      <c r="F244" t="s">
        <v>1117</v>
      </c>
      <c r="G244" s="14">
        <v>44663</v>
      </c>
      <c r="H244" s="20">
        <f>MONTH(Tabla_1[[#This Row],[Fecha pedido]])</f>
        <v>4</v>
      </c>
      <c r="I244">
        <v>202073180</v>
      </c>
      <c r="J244" s="1">
        <v>44689</v>
      </c>
      <c r="K244" s="5">
        <f>DATEDIF(Tabla_1[[#This Row],[Fecha pedido]],Tabla_1[[#This Row],[Fecha envío]],"D")</f>
        <v>26</v>
      </c>
      <c r="L244" s="3">
        <v>6799</v>
      </c>
      <c r="M244" s="4">
        <v>205.7</v>
      </c>
      <c r="N244" s="4">
        <v>117.11</v>
      </c>
      <c r="O244" s="12">
        <v>1398554.2999999998</v>
      </c>
      <c r="P244" s="4">
        <f>Tabla_1[[#This Row],[Precio Unitario]]-Tabla_1[[#This Row],[Coste unitario]]</f>
        <v>88.589999999999989</v>
      </c>
      <c r="Q244" s="12">
        <f>Tabla_1[[#This Row],[Importe venta total]]/1000</f>
        <v>1398.5542999999998</v>
      </c>
      <c r="R244" s="4">
        <v>796230.89</v>
      </c>
      <c r="S244" s="12">
        <f>Tabla_1[[#This Row],[Importe Coste total]]/1000</f>
        <v>796.23089000000004</v>
      </c>
      <c r="T244" s="4">
        <f>Tabla_1[[#This Row],[Importe venta total]]-Tabla_1[[#This Row],[Importe Coste total]]</f>
        <v>602323.4099999998</v>
      </c>
      <c r="U244" s="13">
        <f>Tabla_1[[#This Row],[Importe Coste Total (M)]]/Tabla_1[[#This Row],[Importe Ventas Totales (M)]]</f>
        <v>0.56932425862907154</v>
      </c>
      <c r="V244" s="12">
        <f>Tabla_1[[#This Row],[Beneficio Total]]/1000</f>
        <v>602.32340999999985</v>
      </c>
      <c r="W244">
        <f>YEAR(Tabla_1[[#This Row],[Fecha pedido]])</f>
        <v>2022</v>
      </c>
    </row>
    <row r="245" spans="1:23" x14ac:dyDescent="0.3">
      <c r="A245" t="s">
        <v>419</v>
      </c>
      <c r="B245" t="s">
        <v>24</v>
      </c>
      <c r="C245" t="s">
        <v>267</v>
      </c>
      <c r="D245" t="s">
        <v>80</v>
      </c>
      <c r="E245" t="s">
        <v>15</v>
      </c>
      <c r="F245" t="s">
        <v>1119</v>
      </c>
      <c r="G245" s="14">
        <v>44161</v>
      </c>
      <c r="H245" s="20">
        <f>MONTH(Tabla_1[[#This Row],[Fecha pedido]])</f>
        <v>11</v>
      </c>
      <c r="I245">
        <v>949191987</v>
      </c>
      <c r="J245" s="1">
        <v>44180</v>
      </c>
      <c r="K245" s="5">
        <f>DATEDIF(Tabla_1[[#This Row],[Fecha pedido]],Tabla_1[[#This Row],[Fecha envío]],"D")</f>
        <v>19</v>
      </c>
      <c r="L245" s="3">
        <v>5857</v>
      </c>
      <c r="M245" s="4">
        <v>668.27</v>
      </c>
      <c r="N245" s="4">
        <v>502.54</v>
      </c>
      <c r="O245" s="12">
        <v>3914057.3899999997</v>
      </c>
      <c r="P245" s="4">
        <f>Tabla_1[[#This Row],[Precio Unitario]]-Tabla_1[[#This Row],[Coste unitario]]</f>
        <v>165.72999999999996</v>
      </c>
      <c r="Q245" s="12">
        <f>Tabla_1[[#This Row],[Importe venta total]]/1000</f>
        <v>3914.0573899999995</v>
      </c>
      <c r="R245" s="4">
        <v>2943376.7800000003</v>
      </c>
      <c r="S245" s="12">
        <f>Tabla_1[[#This Row],[Importe Coste total]]/1000</f>
        <v>2943.3767800000001</v>
      </c>
      <c r="T245" s="4">
        <f>Tabla_1[[#This Row],[Importe venta total]]-Tabla_1[[#This Row],[Importe Coste total]]</f>
        <v>970680.6099999994</v>
      </c>
      <c r="U245" s="13">
        <f>Tabla_1[[#This Row],[Importe Coste Total (M)]]/Tabla_1[[#This Row],[Importe Ventas Totales (M)]]</f>
        <v>0.75200143654510909</v>
      </c>
      <c r="V245" s="12">
        <f>Tabla_1[[#This Row],[Beneficio Total]]/1000</f>
        <v>970.68060999999943</v>
      </c>
      <c r="W245">
        <f>YEAR(Tabla_1[[#This Row],[Fecha pedido]])</f>
        <v>2020</v>
      </c>
    </row>
    <row r="246" spans="1:23" x14ac:dyDescent="0.3">
      <c r="A246" t="s">
        <v>420</v>
      </c>
      <c r="B246" t="s">
        <v>60</v>
      </c>
      <c r="C246" t="s">
        <v>246</v>
      </c>
      <c r="D246" t="s">
        <v>40</v>
      </c>
      <c r="E246" t="s">
        <v>15</v>
      </c>
      <c r="F246" t="s">
        <v>1119</v>
      </c>
      <c r="G246" s="14">
        <v>44838</v>
      </c>
      <c r="H246" s="20">
        <f>MONTH(Tabla_1[[#This Row],[Fecha pedido]])</f>
        <v>10</v>
      </c>
      <c r="I246">
        <v>682011783</v>
      </c>
      <c r="J246" s="1">
        <v>44879</v>
      </c>
      <c r="K246" s="5">
        <f>DATEDIF(Tabla_1[[#This Row],[Fecha pedido]],Tabla_1[[#This Row],[Fecha envío]],"D")</f>
        <v>41</v>
      </c>
      <c r="L246" s="3">
        <v>1297</v>
      </c>
      <c r="M246" s="4">
        <v>81.73</v>
      </c>
      <c r="N246" s="4">
        <v>56.67</v>
      </c>
      <c r="O246" s="12">
        <v>106003.81000000001</v>
      </c>
      <c r="P246" s="4">
        <f>Tabla_1[[#This Row],[Precio Unitario]]-Tabla_1[[#This Row],[Coste unitario]]</f>
        <v>25.060000000000002</v>
      </c>
      <c r="Q246" s="12">
        <f>Tabla_1[[#This Row],[Importe venta total]]/1000</f>
        <v>106.00381000000002</v>
      </c>
      <c r="R246" s="4">
        <v>73500.990000000005</v>
      </c>
      <c r="S246" s="12">
        <f>Tabla_1[[#This Row],[Importe Coste total]]/1000</f>
        <v>73.500990000000002</v>
      </c>
      <c r="T246" s="4">
        <f>Tabla_1[[#This Row],[Importe venta total]]-Tabla_1[[#This Row],[Importe Coste total]]</f>
        <v>32502.820000000007</v>
      </c>
      <c r="U246" s="13">
        <f>Tabla_1[[#This Row],[Importe Coste Total (M)]]/Tabla_1[[#This Row],[Importe Ventas Totales (M)]]</f>
        <v>0.69338064358252771</v>
      </c>
      <c r="V246" s="12">
        <f>Tabla_1[[#This Row],[Beneficio Total]]/1000</f>
        <v>32.502820000000007</v>
      </c>
      <c r="W246">
        <f>YEAR(Tabla_1[[#This Row],[Fecha pedido]])</f>
        <v>2022</v>
      </c>
    </row>
    <row r="247" spans="1:23" x14ac:dyDescent="0.3">
      <c r="A247" t="s">
        <v>421</v>
      </c>
      <c r="B247" t="s">
        <v>12</v>
      </c>
      <c r="C247" t="s">
        <v>17</v>
      </c>
      <c r="D247" t="s">
        <v>70</v>
      </c>
      <c r="E247" t="s">
        <v>19</v>
      </c>
      <c r="F247" t="s">
        <v>1119</v>
      </c>
      <c r="G247" s="14">
        <v>44779</v>
      </c>
      <c r="H247" s="20">
        <f>MONTH(Tabla_1[[#This Row],[Fecha pedido]])</f>
        <v>8</v>
      </c>
      <c r="I247">
        <v>311518895</v>
      </c>
      <c r="J247" s="1">
        <v>44794</v>
      </c>
      <c r="K247" s="5">
        <f>DATEDIF(Tabla_1[[#This Row],[Fecha pedido]],Tabla_1[[#This Row],[Fecha envío]],"D")</f>
        <v>15</v>
      </c>
      <c r="L247" s="3">
        <v>4219</v>
      </c>
      <c r="M247" s="4">
        <v>109.28</v>
      </c>
      <c r="N247" s="4">
        <v>35.840000000000003</v>
      </c>
      <c r="O247" s="12">
        <v>461052.32</v>
      </c>
      <c r="P247" s="4">
        <f>Tabla_1[[#This Row],[Precio Unitario]]-Tabla_1[[#This Row],[Coste unitario]]</f>
        <v>73.44</v>
      </c>
      <c r="Q247" s="12">
        <f>Tabla_1[[#This Row],[Importe venta total]]/1000</f>
        <v>461.05232000000001</v>
      </c>
      <c r="R247" s="4">
        <v>151208.96000000002</v>
      </c>
      <c r="S247" s="12">
        <f>Tabla_1[[#This Row],[Importe Coste total]]/1000</f>
        <v>151.20896000000002</v>
      </c>
      <c r="T247" s="4">
        <f>Tabla_1[[#This Row],[Importe venta total]]-Tabla_1[[#This Row],[Importe Coste total]]</f>
        <v>309843.36</v>
      </c>
      <c r="U247" s="13">
        <f>Tabla_1[[#This Row],[Importe Coste Total (M)]]/Tabla_1[[#This Row],[Importe Ventas Totales (M)]]</f>
        <v>0.32796486090775989</v>
      </c>
      <c r="V247" s="12">
        <f>Tabla_1[[#This Row],[Beneficio Total]]/1000</f>
        <v>309.84335999999996</v>
      </c>
      <c r="W247">
        <f>YEAR(Tabla_1[[#This Row],[Fecha pedido]])</f>
        <v>2022</v>
      </c>
    </row>
    <row r="248" spans="1:23" x14ac:dyDescent="0.3">
      <c r="A248" t="s">
        <v>422</v>
      </c>
      <c r="B248" t="s">
        <v>24</v>
      </c>
      <c r="C248" t="s">
        <v>240</v>
      </c>
      <c r="D248" t="s">
        <v>38</v>
      </c>
      <c r="E248" t="s">
        <v>15</v>
      </c>
      <c r="F248" t="s">
        <v>1119</v>
      </c>
      <c r="G248" s="14">
        <v>44820</v>
      </c>
      <c r="H248" s="20">
        <f>MONTH(Tabla_1[[#This Row],[Fecha pedido]])</f>
        <v>9</v>
      </c>
      <c r="I248">
        <v>819012153</v>
      </c>
      <c r="J248" s="1">
        <v>44822</v>
      </c>
      <c r="K248" s="5">
        <f>DATEDIF(Tabla_1[[#This Row],[Fecha pedido]],Tabla_1[[#This Row],[Fecha envío]],"D")</f>
        <v>2</v>
      </c>
      <c r="L248" s="3">
        <v>2751</v>
      </c>
      <c r="M248" s="4">
        <v>437.2</v>
      </c>
      <c r="N248" s="4">
        <v>263.33</v>
      </c>
      <c r="O248" s="12">
        <v>1202737.2</v>
      </c>
      <c r="P248" s="4">
        <f>Tabla_1[[#This Row],[Precio Unitario]]-Tabla_1[[#This Row],[Coste unitario]]</f>
        <v>173.87</v>
      </c>
      <c r="Q248" s="12">
        <f>Tabla_1[[#This Row],[Importe venta total]]/1000</f>
        <v>1202.7372</v>
      </c>
      <c r="R248" s="4">
        <v>724420.83</v>
      </c>
      <c r="S248" s="12">
        <f>Tabla_1[[#This Row],[Importe Coste total]]/1000</f>
        <v>724.42082999999991</v>
      </c>
      <c r="T248" s="4">
        <f>Tabla_1[[#This Row],[Importe venta total]]-Tabla_1[[#This Row],[Importe Coste total]]</f>
        <v>478316.37</v>
      </c>
      <c r="U248" s="13">
        <f>Tabla_1[[#This Row],[Importe Coste Total (M)]]/Tabla_1[[#This Row],[Importe Ventas Totales (M)]]</f>
        <v>0.60231015553522405</v>
      </c>
      <c r="V248" s="12">
        <f>Tabla_1[[#This Row],[Beneficio Total]]/1000</f>
        <v>478.31637000000001</v>
      </c>
      <c r="W248">
        <f>YEAR(Tabla_1[[#This Row],[Fecha pedido]])</f>
        <v>2022</v>
      </c>
    </row>
    <row r="249" spans="1:23" x14ac:dyDescent="0.3">
      <c r="A249" t="s">
        <v>423</v>
      </c>
      <c r="B249" t="s">
        <v>12</v>
      </c>
      <c r="C249" t="s">
        <v>424</v>
      </c>
      <c r="D249" t="s">
        <v>42</v>
      </c>
      <c r="E249" t="s">
        <v>15</v>
      </c>
      <c r="F249" t="s">
        <v>1117</v>
      </c>
      <c r="G249" s="14">
        <v>43859</v>
      </c>
      <c r="H249" s="20">
        <f>MONTH(Tabla_1[[#This Row],[Fecha pedido]])</f>
        <v>1</v>
      </c>
      <c r="I249">
        <v>106102883</v>
      </c>
      <c r="J249" s="1">
        <v>43889</v>
      </c>
      <c r="K249" s="5">
        <f>DATEDIF(Tabla_1[[#This Row],[Fecha pedido]],Tabla_1[[#This Row],[Fecha envío]],"D")</f>
        <v>30</v>
      </c>
      <c r="L249" s="3">
        <v>7056</v>
      </c>
      <c r="M249" s="4">
        <v>651.21</v>
      </c>
      <c r="N249" s="4">
        <v>524.96</v>
      </c>
      <c r="O249" s="12">
        <v>4594937.7600000007</v>
      </c>
      <c r="P249" s="4">
        <f>Tabla_1[[#This Row],[Precio Unitario]]-Tabla_1[[#This Row],[Coste unitario]]</f>
        <v>126.25</v>
      </c>
      <c r="Q249" s="12">
        <f>Tabla_1[[#This Row],[Importe venta total]]/1000</f>
        <v>4594.9377600000007</v>
      </c>
      <c r="R249" s="4">
        <v>3704117.7600000002</v>
      </c>
      <c r="S249" s="12">
        <f>Tabla_1[[#This Row],[Importe Coste total]]/1000</f>
        <v>3704.1177600000001</v>
      </c>
      <c r="T249" s="4">
        <f>Tabla_1[[#This Row],[Importe venta total]]-Tabla_1[[#This Row],[Importe Coste total]]</f>
        <v>890820.00000000047</v>
      </c>
      <c r="U249" s="13">
        <f>Tabla_1[[#This Row],[Importe Coste Total (M)]]/Tabla_1[[#This Row],[Importe Ventas Totales (M)]]</f>
        <v>0.80613012699436426</v>
      </c>
      <c r="V249" s="12">
        <f>Tabla_1[[#This Row],[Beneficio Total]]/1000</f>
        <v>890.8200000000005</v>
      </c>
      <c r="W249">
        <f>YEAR(Tabla_1[[#This Row],[Fecha pedido]])</f>
        <v>2020</v>
      </c>
    </row>
    <row r="250" spans="1:23" x14ac:dyDescent="0.3">
      <c r="A250" t="s">
        <v>425</v>
      </c>
      <c r="B250" t="s">
        <v>12</v>
      </c>
      <c r="C250" t="s">
        <v>179</v>
      </c>
      <c r="D250" t="s">
        <v>18</v>
      </c>
      <c r="E250" t="s">
        <v>15</v>
      </c>
      <c r="F250" t="s">
        <v>1120</v>
      </c>
      <c r="G250" s="14">
        <v>44595</v>
      </c>
      <c r="H250" s="20">
        <f>MONTH(Tabla_1[[#This Row],[Fecha pedido]])</f>
        <v>2</v>
      </c>
      <c r="I250">
        <v>644714915</v>
      </c>
      <c r="J250" s="1">
        <v>44602</v>
      </c>
      <c r="K250" s="5">
        <f>DATEDIF(Tabla_1[[#This Row],[Fecha pedido]],Tabla_1[[#This Row],[Fecha envío]],"D")</f>
        <v>7</v>
      </c>
      <c r="L250" s="3">
        <v>4325</v>
      </c>
      <c r="M250" s="4">
        <v>421.89</v>
      </c>
      <c r="N250" s="4">
        <v>364.69</v>
      </c>
      <c r="O250" s="12">
        <v>1824674.25</v>
      </c>
      <c r="P250" s="4">
        <f>Tabla_1[[#This Row],[Precio Unitario]]-Tabla_1[[#This Row],[Coste unitario]]</f>
        <v>57.199999999999989</v>
      </c>
      <c r="Q250" s="12">
        <f>Tabla_1[[#This Row],[Importe venta total]]/1000</f>
        <v>1824.67425</v>
      </c>
      <c r="R250" s="4">
        <v>1577284.25</v>
      </c>
      <c r="S250" s="12">
        <f>Tabla_1[[#This Row],[Importe Coste total]]/1000</f>
        <v>1577.2842499999999</v>
      </c>
      <c r="T250" s="4">
        <f>Tabla_1[[#This Row],[Importe venta total]]-Tabla_1[[#This Row],[Importe Coste total]]</f>
        <v>247390</v>
      </c>
      <c r="U250" s="13">
        <f>Tabla_1[[#This Row],[Importe Coste Total (M)]]/Tabla_1[[#This Row],[Importe Ventas Totales (M)]]</f>
        <v>0.86441963544999878</v>
      </c>
      <c r="V250" s="12">
        <f>Tabla_1[[#This Row],[Beneficio Total]]/1000</f>
        <v>247.39</v>
      </c>
      <c r="W250">
        <f>YEAR(Tabla_1[[#This Row],[Fecha pedido]])</f>
        <v>2022</v>
      </c>
    </row>
    <row r="251" spans="1:23" x14ac:dyDescent="0.3">
      <c r="A251" t="s">
        <v>426</v>
      </c>
      <c r="B251" t="s">
        <v>24</v>
      </c>
      <c r="C251" t="s">
        <v>427</v>
      </c>
      <c r="D251" t="s">
        <v>50</v>
      </c>
      <c r="E251" t="s">
        <v>19</v>
      </c>
      <c r="F251" t="s">
        <v>1117</v>
      </c>
      <c r="G251" s="14">
        <v>44414</v>
      </c>
      <c r="H251" s="20">
        <f>MONTH(Tabla_1[[#This Row],[Fecha pedido]])</f>
        <v>8</v>
      </c>
      <c r="I251">
        <v>415760695</v>
      </c>
      <c r="J251" s="1">
        <v>44426</v>
      </c>
      <c r="K251" s="5">
        <f>DATEDIF(Tabla_1[[#This Row],[Fecha pedido]],Tabla_1[[#This Row],[Fecha envío]],"D")</f>
        <v>12</v>
      </c>
      <c r="L251" s="3">
        <v>1684</v>
      </c>
      <c r="M251" s="4">
        <v>154.06</v>
      </c>
      <c r="N251" s="4">
        <v>90.93</v>
      </c>
      <c r="O251" s="12">
        <v>259437.04</v>
      </c>
      <c r="P251" s="4">
        <f>Tabla_1[[#This Row],[Precio Unitario]]-Tabla_1[[#This Row],[Coste unitario]]</f>
        <v>63.129999999999995</v>
      </c>
      <c r="Q251" s="12">
        <f>Tabla_1[[#This Row],[Importe venta total]]/1000</f>
        <v>259.43704000000002</v>
      </c>
      <c r="R251" s="4">
        <v>153126.12000000002</v>
      </c>
      <c r="S251" s="12">
        <f>Tabla_1[[#This Row],[Importe Coste total]]/1000</f>
        <v>153.12612000000001</v>
      </c>
      <c r="T251" s="4">
        <f>Tabla_1[[#This Row],[Importe venta total]]-Tabla_1[[#This Row],[Importe Coste total]]</f>
        <v>106310.91999999998</v>
      </c>
      <c r="U251" s="13">
        <f>Tabla_1[[#This Row],[Importe Coste Total (M)]]/Tabla_1[[#This Row],[Importe Ventas Totales (M)]]</f>
        <v>0.59022458782292608</v>
      </c>
      <c r="V251" s="12">
        <f>Tabla_1[[#This Row],[Beneficio Total]]/1000</f>
        <v>106.31091999999998</v>
      </c>
      <c r="W251">
        <f>YEAR(Tabla_1[[#This Row],[Fecha pedido]])</f>
        <v>2021</v>
      </c>
    </row>
    <row r="252" spans="1:23" x14ac:dyDescent="0.3">
      <c r="A252" t="s">
        <v>428</v>
      </c>
      <c r="B252" t="s">
        <v>24</v>
      </c>
      <c r="C252" t="s">
        <v>429</v>
      </c>
      <c r="D252" t="s">
        <v>23</v>
      </c>
      <c r="E252" t="s">
        <v>19</v>
      </c>
      <c r="F252" t="s">
        <v>1120</v>
      </c>
      <c r="G252" s="14">
        <v>44406</v>
      </c>
      <c r="H252" s="20">
        <f>MONTH(Tabla_1[[#This Row],[Fecha pedido]])</f>
        <v>7</v>
      </c>
      <c r="I252">
        <v>893604600</v>
      </c>
      <c r="J252" s="1">
        <v>44437</v>
      </c>
      <c r="K252" s="5">
        <f>DATEDIF(Tabla_1[[#This Row],[Fecha pedido]],Tabla_1[[#This Row],[Fecha envío]],"D")</f>
        <v>31</v>
      </c>
      <c r="L252" s="3">
        <v>6314</v>
      </c>
      <c r="M252" s="4">
        <v>205.7</v>
      </c>
      <c r="N252" s="4">
        <v>117.11</v>
      </c>
      <c r="O252" s="12">
        <v>1298789.7999999998</v>
      </c>
      <c r="P252" s="4">
        <f>Tabla_1[[#This Row],[Precio Unitario]]-Tabla_1[[#This Row],[Coste unitario]]</f>
        <v>88.589999999999989</v>
      </c>
      <c r="Q252" s="12">
        <f>Tabla_1[[#This Row],[Importe venta total]]/1000</f>
        <v>1298.7897999999998</v>
      </c>
      <c r="R252" s="4">
        <v>739432.54</v>
      </c>
      <c r="S252" s="12">
        <f>Tabla_1[[#This Row],[Importe Coste total]]/1000</f>
        <v>739.43254000000002</v>
      </c>
      <c r="T252" s="4">
        <f>Tabla_1[[#This Row],[Importe venta total]]-Tabla_1[[#This Row],[Importe Coste total]]</f>
        <v>559357.25999999978</v>
      </c>
      <c r="U252" s="13">
        <f>Tabla_1[[#This Row],[Importe Coste Total (M)]]/Tabla_1[[#This Row],[Importe Ventas Totales (M)]]</f>
        <v>0.56932425862907154</v>
      </c>
      <c r="V252" s="12">
        <f>Tabla_1[[#This Row],[Beneficio Total]]/1000</f>
        <v>559.35725999999977</v>
      </c>
      <c r="W252">
        <f>YEAR(Tabla_1[[#This Row],[Fecha pedido]])</f>
        <v>2021</v>
      </c>
    </row>
    <row r="253" spans="1:23" x14ac:dyDescent="0.3">
      <c r="A253" t="s">
        <v>430</v>
      </c>
      <c r="B253" t="s">
        <v>28</v>
      </c>
      <c r="C253" t="s">
        <v>57</v>
      </c>
      <c r="D253" t="s">
        <v>70</v>
      </c>
      <c r="E253" t="s">
        <v>15</v>
      </c>
      <c r="F253" t="s">
        <v>1119</v>
      </c>
      <c r="G253" s="14">
        <v>44785</v>
      </c>
      <c r="H253" s="20">
        <f>MONTH(Tabla_1[[#This Row],[Fecha pedido]])</f>
        <v>8</v>
      </c>
      <c r="I253">
        <v>613790118</v>
      </c>
      <c r="J253" s="1">
        <v>44822</v>
      </c>
      <c r="K253" s="5">
        <f>DATEDIF(Tabla_1[[#This Row],[Fecha pedido]],Tabla_1[[#This Row],[Fecha envío]],"D")</f>
        <v>37</v>
      </c>
      <c r="L253" s="3">
        <v>2991</v>
      </c>
      <c r="M253" s="4">
        <v>109.28</v>
      </c>
      <c r="N253" s="4">
        <v>35.840000000000003</v>
      </c>
      <c r="O253" s="12">
        <v>326856.48</v>
      </c>
      <c r="P253" s="4">
        <f>Tabla_1[[#This Row],[Precio Unitario]]-Tabla_1[[#This Row],[Coste unitario]]</f>
        <v>73.44</v>
      </c>
      <c r="Q253" s="12">
        <f>Tabla_1[[#This Row],[Importe venta total]]/1000</f>
        <v>326.85647999999998</v>
      </c>
      <c r="R253" s="4">
        <v>107197.44000000002</v>
      </c>
      <c r="S253" s="12">
        <f>Tabla_1[[#This Row],[Importe Coste total]]/1000</f>
        <v>107.19744000000001</v>
      </c>
      <c r="T253" s="4">
        <f>Tabla_1[[#This Row],[Importe venta total]]-Tabla_1[[#This Row],[Importe Coste total]]</f>
        <v>219659.03999999998</v>
      </c>
      <c r="U253" s="13">
        <f>Tabla_1[[#This Row],[Importe Coste Total (M)]]/Tabla_1[[#This Row],[Importe Ventas Totales (M)]]</f>
        <v>0.32796486090775995</v>
      </c>
      <c r="V253" s="12">
        <f>Tabla_1[[#This Row],[Beneficio Total]]/1000</f>
        <v>219.65903999999998</v>
      </c>
      <c r="W253">
        <f>YEAR(Tabla_1[[#This Row],[Fecha pedido]])</f>
        <v>2022</v>
      </c>
    </row>
    <row r="254" spans="1:23" x14ac:dyDescent="0.3">
      <c r="A254" t="s">
        <v>431</v>
      </c>
      <c r="B254" t="s">
        <v>60</v>
      </c>
      <c r="C254" t="s">
        <v>61</v>
      </c>
      <c r="D254" t="s">
        <v>40</v>
      </c>
      <c r="E254" t="s">
        <v>15</v>
      </c>
      <c r="F254" t="s">
        <v>1118</v>
      </c>
      <c r="G254" s="14">
        <v>44804</v>
      </c>
      <c r="H254" s="20">
        <f>MONTH(Tabla_1[[#This Row],[Fecha pedido]])</f>
        <v>8</v>
      </c>
      <c r="I254">
        <v>149803578</v>
      </c>
      <c r="J254" s="1">
        <v>44811</v>
      </c>
      <c r="K254" s="5">
        <f>DATEDIF(Tabla_1[[#This Row],[Fecha pedido]],Tabla_1[[#This Row],[Fecha envío]],"D")</f>
        <v>7</v>
      </c>
      <c r="L254" s="3">
        <v>9063</v>
      </c>
      <c r="M254" s="4">
        <v>81.73</v>
      </c>
      <c r="N254" s="4">
        <v>56.67</v>
      </c>
      <c r="O254" s="12">
        <v>740718.99</v>
      </c>
      <c r="P254" s="4">
        <f>Tabla_1[[#This Row],[Precio Unitario]]-Tabla_1[[#This Row],[Coste unitario]]</f>
        <v>25.060000000000002</v>
      </c>
      <c r="Q254" s="12">
        <f>Tabla_1[[#This Row],[Importe venta total]]/1000</f>
        <v>740.71898999999996</v>
      </c>
      <c r="R254" s="4">
        <v>513600.21</v>
      </c>
      <c r="S254" s="12">
        <f>Tabla_1[[#This Row],[Importe Coste total]]/1000</f>
        <v>513.60021000000006</v>
      </c>
      <c r="T254" s="4">
        <f>Tabla_1[[#This Row],[Importe venta total]]-Tabla_1[[#This Row],[Importe Coste total]]</f>
        <v>227118.77999999997</v>
      </c>
      <c r="U254" s="13">
        <f>Tabla_1[[#This Row],[Importe Coste Total (M)]]/Tabla_1[[#This Row],[Importe Ventas Totales (M)]]</f>
        <v>0.69338064358252793</v>
      </c>
      <c r="V254" s="12">
        <f>Tabla_1[[#This Row],[Beneficio Total]]/1000</f>
        <v>227.11877999999996</v>
      </c>
      <c r="W254">
        <f>YEAR(Tabla_1[[#This Row],[Fecha pedido]])</f>
        <v>2022</v>
      </c>
    </row>
    <row r="255" spans="1:23" x14ac:dyDescent="0.3">
      <c r="A255" t="s">
        <v>432</v>
      </c>
      <c r="B255" t="s">
        <v>24</v>
      </c>
      <c r="C255" t="s">
        <v>253</v>
      </c>
      <c r="D255" t="s">
        <v>14</v>
      </c>
      <c r="E255" t="s">
        <v>15</v>
      </c>
      <c r="F255" t="s">
        <v>1120</v>
      </c>
      <c r="G255" s="14">
        <v>44391</v>
      </c>
      <c r="H255" s="20">
        <f>MONTH(Tabla_1[[#This Row],[Fecha pedido]])</f>
        <v>7</v>
      </c>
      <c r="I255">
        <v>145443809</v>
      </c>
      <c r="J255" s="1">
        <v>44403</v>
      </c>
      <c r="K255" s="5">
        <f>DATEDIF(Tabla_1[[#This Row],[Fecha pedido]],Tabla_1[[#This Row],[Fecha envío]],"D")</f>
        <v>12</v>
      </c>
      <c r="L255" s="3">
        <v>8910</v>
      </c>
      <c r="M255" s="4">
        <v>152.58000000000001</v>
      </c>
      <c r="N255" s="4">
        <v>97.44</v>
      </c>
      <c r="O255" s="12">
        <v>1359487.8</v>
      </c>
      <c r="P255" s="4">
        <f>Tabla_1[[#This Row],[Precio Unitario]]-Tabla_1[[#This Row],[Coste unitario]]</f>
        <v>55.140000000000015</v>
      </c>
      <c r="Q255" s="12">
        <f>Tabla_1[[#This Row],[Importe venta total]]/1000</f>
        <v>1359.4878000000001</v>
      </c>
      <c r="R255" s="4">
        <v>868190.4</v>
      </c>
      <c r="S255" s="12">
        <f>Tabla_1[[#This Row],[Importe Coste total]]/1000</f>
        <v>868.19040000000007</v>
      </c>
      <c r="T255" s="4">
        <f>Tabla_1[[#This Row],[Importe venta total]]-Tabla_1[[#This Row],[Importe Coste total]]</f>
        <v>491297.4</v>
      </c>
      <c r="U255" s="13">
        <f>Tabla_1[[#This Row],[Importe Coste Total (M)]]/Tabla_1[[#This Row],[Importe Ventas Totales (M)]]</f>
        <v>0.63861580810066854</v>
      </c>
      <c r="V255" s="12">
        <f>Tabla_1[[#This Row],[Beneficio Total]]/1000</f>
        <v>491.29740000000004</v>
      </c>
      <c r="W255">
        <f>YEAR(Tabla_1[[#This Row],[Fecha pedido]])</f>
        <v>2021</v>
      </c>
    </row>
    <row r="256" spans="1:23" x14ac:dyDescent="0.3">
      <c r="A256" t="s">
        <v>433</v>
      </c>
      <c r="B256" t="s">
        <v>21</v>
      </c>
      <c r="C256" t="s">
        <v>55</v>
      </c>
      <c r="D256" t="s">
        <v>70</v>
      </c>
      <c r="E256" t="s">
        <v>15</v>
      </c>
      <c r="F256" t="s">
        <v>1117</v>
      </c>
      <c r="G256" s="14">
        <v>44660</v>
      </c>
      <c r="H256" s="20">
        <f>MONTH(Tabla_1[[#This Row],[Fecha pedido]])</f>
        <v>4</v>
      </c>
      <c r="I256">
        <v>864822137</v>
      </c>
      <c r="J256" s="1">
        <v>44692</v>
      </c>
      <c r="K256" s="5">
        <f>DATEDIF(Tabla_1[[#This Row],[Fecha pedido]],Tabla_1[[#This Row],[Fecha envío]],"D")</f>
        <v>32</v>
      </c>
      <c r="L256" s="3">
        <v>8943</v>
      </c>
      <c r="M256" s="4">
        <v>109.28</v>
      </c>
      <c r="N256" s="4">
        <v>35.840000000000003</v>
      </c>
      <c r="O256" s="12">
        <v>977291.04</v>
      </c>
      <c r="P256" s="4">
        <f>Tabla_1[[#This Row],[Precio Unitario]]-Tabla_1[[#This Row],[Coste unitario]]</f>
        <v>73.44</v>
      </c>
      <c r="Q256" s="12">
        <f>Tabla_1[[#This Row],[Importe venta total]]/1000</f>
        <v>977.29104000000007</v>
      </c>
      <c r="R256" s="4">
        <v>320517.12000000005</v>
      </c>
      <c r="S256" s="12">
        <f>Tabla_1[[#This Row],[Importe Coste total]]/1000</f>
        <v>320.51712000000003</v>
      </c>
      <c r="T256" s="4">
        <f>Tabla_1[[#This Row],[Importe venta total]]-Tabla_1[[#This Row],[Importe Coste total]]</f>
        <v>656773.91999999993</v>
      </c>
      <c r="U256" s="13">
        <f>Tabla_1[[#This Row],[Importe Coste Total (M)]]/Tabla_1[[#This Row],[Importe Ventas Totales (M)]]</f>
        <v>0.32796486090775989</v>
      </c>
      <c r="V256" s="12">
        <f>Tabla_1[[#This Row],[Beneficio Total]]/1000</f>
        <v>656.77391999999998</v>
      </c>
      <c r="W256">
        <f>YEAR(Tabla_1[[#This Row],[Fecha pedido]])</f>
        <v>2022</v>
      </c>
    </row>
    <row r="257" spans="1:23" x14ac:dyDescent="0.3">
      <c r="A257" t="s">
        <v>434</v>
      </c>
      <c r="B257" t="s">
        <v>21</v>
      </c>
      <c r="C257" t="s">
        <v>185</v>
      </c>
      <c r="D257" t="s">
        <v>42</v>
      </c>
      <c r="E257" t="s">
        <v>19</v>
      </c>
      <c r="F257" t="s">
        <v>1118</v>
      </c>
      <c r="G257" s="14">
        <v>44265</v>
      </c>
      <c r="H257" s="20">
        <f>MONTH(Tabla_1[[#This Row],[Fecha pedido]])</f>
        <v>3</v>
      </c>
      <c r="I257">
        <v>842362391</v>
      </c>
      <c r="J257" s="1">
        <v>44300</v>
      </c>
      <c r="K257" s="5">
        <f>DATEDIF(Tabla_1[[#This Row],[Fecha pedido]],Tabla_1[[#This Row],[Fecha envío]],"D")</f>
        <v>35</v>
      </c>
      <c r="L257" s="3">
        <v>2606</v>
      </c>
      <c r="M257" s="4">
        <v>651.21</v>
      </c>
      <c r="N257" s="4">
        <v>524.96</v>
      </c>
      <c r="O257" s="12">
        <v>1697053.26</v>
      </c>
      <c r="P257" s="4">
        <f>Tabla_1[[#This Row],[Precio Unitario]]-Tabla_1[[#This Row],[Coste unitario]]</f>
        <v>126.25</v>
      </c>
      <c r="Q257" s="12">
        <f>Tabla_1[[#This Row],[Importe venta total]]/1000</f>
        <v>1697.0532599999999</v>
      </c>
      <c r="R257" s="4">
        <v>1368045.76</v>
      </c>
      <c r="S257" s="12">
        <f>Tabla_1[[#This Row],[Importe Coste total]]/1000</f>
        <v>1368.04576</v>
      </c>
      <c r="T257" s="4">
        <f>Tabla_1[[#This Row],[Importe venta total]]-Tabla_1[[#This Row],[Importe Coste total]]</f>
        <v>329007.5</v>
      </c>
      <c r="U257" s="13">
        <f>Tabla_1[[#This Row],[Importe Coste Total (M)]]/Tabla_1[[#This Row],[Importe Ventas Totales (M)]]</f>
        <v>0.80613012699436437</v>
      </c>
      <c r="V257" s="12">
        <f>Tabla_1[[#This Row],[Beneficio Total]]/1000</f>
        <v>329.00749999999999</v>
      </c>
      <c r="W257">
        <f>YEAR(Tabla_1[[#This Row],[Fecha pedido]])</f>
        <v>2021</v>
      </c>
    </row>
    <row r="258" spans="1:23" x14ac:dyDescent="0.3">
      <c r="A258" t="s">
        <v>435</v>
      </c>
      <c r="B258" t="s">
        <v>24</v>
      </c>
      <c r="C258" t="s">
        <v>436</v>
      </c>
      <c r="D258" t="s">
        <v>14</v>
      </c>
      <c r="E258" t="s">
        <v>19</v>
      </c>
      <c r="F258" t="s">
        <v>1119</v>
      </c>
      <c r="G258" s="14">
        <v>44092</v>
      </c>
      <c r="H258" s="20">
        <f>MONTH(Tabla_1[[#This Row],[Fecha pedido]])</f>
        <v>9</v>
      </c>
      <c r="I258">
        <v>932800900</v>
      </c>
      <c r="J258" s="1">
        <v>44095</v>
      </c>
      <c r="K258" s="5">
        <f>DATEDIF(Tabla_1[[#This Row],[Fecha pedido]],Tabla_1[[#This Row],[Fecha envío]],"D")</f>
        <v>3</v>
      </c>
      <c r="L258" s="3">
        <v>5370</v>
      </c>
      <c r="M258" s="4">
        <v>152.58000000000001</v>
      </c>
      <c r="N258" s="4">
        <v>97.44</v>
      </c>
      <c r="O258" s="12">
        <v>819354.60000000009</v>
      </c>
      <c r="P258" s="4">
        <f>Tabla_1[[#This Row],[Precio Unitario]]-Tabla_1[[#This Row],[Coste unitario]]</f>
        <v>55.140000000000015</v>
      </c>
      <c r="Q258" s="12">
        <f>Tabla_1[[#This Row],[Importe venta total]]/1000</f>
        <v>819.35460000000012</v>
      </c>
      <c r="R258" s="4">
        <v>523252.8</v>
      </c>
      <c r="S258" s="12">
        <f>Tabla_1[[#This Row],[Importe Coste total]]/1000</f>
        <v>523.25279999999998</v>
      </c>
      <c r="T258" s="4">
        <f>Tabla_1[[#This Row],[Importe venta total]]-Tabla_1[[#This Row],[Importe Coste total]]</f>
        <v>296101.8000000001</v>
      </c>
      <c r="U258" s="13">
        <f>Tabla_1[[#This Row],[Importe Coste Total (M)]]/Tabla_1[[#This Row],[Importe Ventas Totales (M)]]</f>
        <v>0.63861580810066843</v>
      </c>
      <c r="V258" s="12">
        <f>Tabla_1[[#This Row],[Beneficio Total]]/1000</f>
        <v>296.10180000000008</v>
      </c>
      <c r="W258">
        <f>YEAR(Tabla_1[[#This Row],[Fecha pedido]])</f>
        <v>2020</v>
      </c>
    </row>
    <row r="259" spans="1:23" x14ac:dyDescent="0.3">
      <c r="A259" t="s">
        <v>437</v>
      </c>
      <c r="B259" t="s">
        <v>60</v>
      </c>
      <c r="C259" t="s">
        <v>95</v>
      </c>
      <c r="D259" t="s">
        <v>30</v>
      </c>
      <c r="E259" t="s">
        <v>19</v>
      </c>
      <c r="F259" t="s">
        <v>1118</v>
      </c>
      <c r="G259" s="14">
        <v>44654</v>
      </c>
      <c r="H259" s="20">
        <f>MONTH(Tabla_1[[#This Row],[Fecha pedido]])</f>
        <v>4</v>
      </c>
      <c r="I259">
        <v>261186492</v>
      </c>
      <c r="J259" s="1">
        <v>44664</v>
      </c>
      <c r="K259" s="5">
        <f>DATEDIF(Tabla_1[[#This Row],[Fecha pedido]],Tabla_1[[#This Row],[Fecha envío]],"D")</f>
        <v>10</v>
      </c>
      <c r="L259" s="3">
        <v>9742</v>
      </c>
      <c r="M259" s="4">
        <v>255.28</v>
      </c>
      <c r="N259" s="4">
        <v>159.41999999999999</v>
      </c>
      <c r="O259" s="12">
        <v>2486937.7600000002</v>
      </c>
      <c r="P259" s="4">
        <f>Tabla_1[[#This Row],[Precio Unitario]]-Tabla_1[[#This Row],[Coste unitario]]</f>
        <v>95.860000000000014</v>
      </c>
      <c r="Q259" s="12">
        <f>Tabla_1[[#This Row],[Importe venta total]]/1000</f>
        <v>2486.9377600000003</v>
      </c>
      <c r="R259" s="4">
        <v>1553069.64</v>
      </c>
      <c r="S259" s="12">
        <f>Tabla_1[[#This Row],[Importe Coste total]]/1000</f>
        <v>1553.0696399999999</v>
      </c>
      <c r="T259" s="4">
        <f>Tabla_1[[#This Row],[Importe venta total]]-Tabla_1[[#This Row],[Importe Coste total]]</f>
        <v>933868.12000000034</v>
      </c>
      <c r="U259" s="13">
        <f>Tabla_1[[#This Row],[Importe Coste Total (M)]]/Tabla_1[[#This Row],[Importe Ventas Totales (M)]]</f>
        <v>0.62449075524913811</v>
      </c>
      <c r="V259" s="12">
        <f>Tabla_1[[#This Row],[Beneficio Total]]/1000</f>
        <v>933.86812000000032</v>
      </c>
      <c r="W259">
        <f>YEAR(Tabla_1[[#This Row],[Fecha pedido]])</f>
        <v>2022</v>
      </c>
    </row>
    <row r="260" spans="1:23" x14ac:dyDescent="0.3">
      <c r="A260" t="s">
        <v>438</v>
      </c>
      <c r="B260" t="s">
        <v>24</v>
      </c>
      <c r="C260" t="s">
        <v>229</v>
      </c>
      <c r="D260" t="s">
        <v>80</v>
      </c>
      <c r="E260" t="s">
        <v>15</v>
      </c>
      <c r="F260" t="s">
        <v>1120</v>
      </c>
      <c r="G260" s="14">
        <v>44523</v>
      </c>
      <c r="H260" s="20">
        <f>MONTH(Tabla_1[[#This Row],[Fecha pedido]])</f>
        <v>11</v>
      </c>
      <c r="I260">
        <v>272880494</v>
      </c>
      <c r="J260" s="1">
        <v>44561</v>
      </c>
      <c r="K260" s="5">
        <f>DATEDIF(Tabla_1[[#This Row],[Fecha pedido]],Tabla_1[[#This Row],[Fecha envío]],"D")</f>
        <v>38</v>
      </c>
      <c r="L260" s="3">
        <v>257</v>
      </c>
      <c r="M260" s="4">
        <v>668.27</v>
      </c>
      <c r="N260" s="4">
        <v>502.54</v>
      </c>
      <c r="O260" s="12">
        <v>171745.38999999998</v>
      </c>
      <c r="P260" s="4">
        <f>Tabla_1[[#This Row],[Precio Unitario]]-Tabla_1[[#This Row],[Coste unitario]]</f>
        <v>165.72999999999996</v>
      </c>
      <c r="Q260" s="12">
        <f>Tabla_1[[#This Row],[Importe venta total]]/1000</f>
        <v>171.74538999999999</v>
      </c>
      <c r="R260" s="4">
        <v>129152.78</v>
      </c>
      <c r="S260" s="12">
        <f>Tabla_1[[#This Row],[Importe Coste total]]/1000</f>
        <v>129.15278000000001</v>
      </c>
      <c r="T260" s="4">
        <f>Tabla_1[[#This Row],[Importe venta total]]-Tabla_1[[#This Row],[Importe Coste total]]</f>
        <v>42592.609999999986</v>
      </c>
      <c r="U260" s="13">
        <f>Tabla_1[[#This Row],[Importe Coste Total (M)]]/Tabla_1[[#This Row],[Importe Ventas Totales (M)]]</f>
        <v>0.75200143654510909</v>
      </c>
      <c r="V260" s="12">
        <f>Tabla_1[[#This Row],[Beneficio Total]]/1000</f>
        <v>42.592609999999986</v>
      </c>
      <c r="W260">
        <f>YEAR(Tabla_1[[#This Row],[Fecha pedido]])</f>
        <v>2021</v>
      </c>
    </row>
    <row r="261" spans="1:23" x14ac:dyDescent="0.3">
      <c r="A261" t="s">
        <v>439</v>
      </c>
      <c r="B261" t="s">
        <v>60</v>
      </c>
      <c r="C261" t="s">
        <v>69</v>
      </c>
      <c r="D261" t="s">
        <v>70</v>
      </c>
      <c r="E261" t="s">
        <v>19</v>
      </c>
      <c r="F261" t="s">
        <v>1118</v>
      </c>
      <c r="G261" s="14">
        <v>43981</v>
      </c>
      <c r="H261" s="20">
        <f>MONTH(Tabla_1[[#This Row],[Fecha pedido]])</f>
        <v>5</v>
      </c>
      <c r="I261">
        <v>683556735</v>
      </c>
      <c r="J261" s="1">
        <v>43990</v>
      </c>
      <c r="K261" s="5">
        <f>DATEDIF(Tabla_1[[#This Row],[Fecha pedido]],Tabla_1[[#This Row],[Fecha envío]],"D")</f>
        <v>9</v>
      </c>
      <c r="L261" s="3">
        <v>8483</v>
      </c>
      <c r="M261" s="4">
        <v>109.28</v>
      </c>
      <c r="N261" s="4">
        <v>35.840000000000003</v>
      </c>
      <c r="O261" s="12">
        <v>927022.24</v>
      </c>
      <c r="P261" s="4">
        <f>Tabla_1[[#This Row],[Precio Unitario]]-Tabla_1[[#This Row],[Coste unitario]]</f>
        <v>73.44</v>
      </c>
      <c r="Q261" s="12">
        <f>Tabla_1[[#This Row],[Importe venta total]]/1000</f>
        <v>927.02224000000001</v>
      </c>
      <c r="R261" s="4">
        <v>304030.72000000003</v>
      </c>
      <c r="S261" s="12">
        <f>Tabla_1[[#This Row],[Importe Coste total]]/1000</f>
        <v>304.03072000000003</v>
      </c>
      <c r="T261" s="4">
        <f>Tabla_1[[#This Row],[Importe venta total]]-Tabla_1[[#This Row],[Importe Coste total]]</f>
        <v>622991.52</v>
      </c>
      <c r="U261" s="13">
        <f>Tabla_1[[#This Row],[Importe Coste Total (M)]]/Tabla_1[[#This Row],[Importe Ventas Totales (M)]]</f>
        <v>0.32796486090775989</v>
      </c>
      <c r="V261" s="12">
        <f>Tabla_1[[#This Row],[Beneficio Total]]/1000</f>
        <v>622.99152000000004</v>
      </c>
      <c r="W261">
        <f>YEAR(Tabla_1[[#This Row],[Fecha pedido]])</f>
        <v>2020</v>
      </c>
    </row>
    <row r="262" spans="1:23" x14ac:dyDescent="0.3">
      <c r="A262" t="s">
        <v>440</v>
      </c>
      <c r="B262" t="s">
        <v>24</v>
      </c>
      <c r="C262" t="s">
        <v>113</v>
      </c>
      <c r="D262" t="s">
        <v>33</v>
      </c>
      <c r="E262" t="s">
        <v>19</v>
      </c>
      <c r="F262" t="s">
        <v>1119</v>
      </c>
      <c r="G262" s="14">
        <v>44505</v>
      </c>
      <c r="H262" s="20">
        <f>MONTH(Tabla_1[[#This Row],[Fecha pedido]])</f>
        <v>11</v>
      </c>
      <c r="I262">
        <v>829201543</v>
      </c>
      <c r="J262" s="1">
        <v>44515</v>
      </c>
      <c r="K262" s="5">
        <f>DATEDIF(Tabla_1[[#This Row],[Fecha pedido]],Tabla_1[[#This Row],[Fecha envío]],"D")</f>
        <v>10</v>
      </c>
      <c r="L262" s="3">
        <v>8018</v>
      </c>
      <c r="M262" s="4">
        <v>47.45</v>
      </c>
      <c r="N262" s="4">
        <v>31.79</v>
      </c>
      <c r="O262" s="12">
        <v>380454.10000000003</v>
      </c>
      <c r="P262" s="4">
        <f>Tabla_1[[#This Row],[Precio Unitario]]-Tabla_1[[#This Row],[Coste unitario]]</f>
        <v>15.660000000000004</v>
      </c>
      <c r="Q262" s="12">
        <f>Tabla_1[[#This Row],[Importe venta total]]/1000</f>
        <v>380.45410000000004</v>
      </c>
      <c r="R262" s="4">
        <v>254892.22</v>
      </c>
      <c r="S262" s="12">
        <f>Tabla_1[[#This Row],[Importe Coste total]]/1000</f>
        <v>254.89222000000001</v>
      </c>
      <c r="T262" s="4">
        <f>Tabla_1[[#This Row],[Importe venta total]]-Tabla_1[[#This Row],[Importe Coste total]]</f>
        <v>125561.88000000003</v>
      </c>
      <c r="U262" s="13">
        <f>Tabla_1[[#This Row],[Importe Coste Total (M)]]/Tabla_1[[#This Row],[Importe Ventas Totales (M)]]</f>
        <v>0.66996838777660694</v>
      </c>
      <c r="V262" s="12">
        <f>Tabla_1[[#This Row],[Beneficio Total]]/1000</f>
        <v>125.56188000000003</v>
      </c>
      <c r="W262">
        <f>YEAR(Tabla_1[[#This Row],[Fecha pedido]])</f>
        <v>2021</v>
      </c>
    </row>
    <row r="263" spans="1:23" x14ac:dyDescent="0.3">
      <c r="A263" t="s">
        <v>441</v>
      </c>
      <c r="B263" t="s">
        <v>12</v>
      </c>
      <c r="C263" t="s">
        <v>320</v>
      </c>
      <c r="D263" t="s">
        <v>33</v>
      </c>
      <c r="E263" t="s">
        <v>19</v>
      </c>
      <c r="F263" t="s">
        <v>1120</v>
      </c>
      <c r="G263" s="14">
        <v>44061</v>
      </c>
      <c r="H263" s="20">
        <f>MONTH(Tabla_1[[#This Row],[Fecha pedido]])</f>
        <v>8</v>
      </c>
      <c r="I263">
        <v>116113746</v>
      </c>
      <c r="J263" s="1">
        <v>44075</v>
      </c>
      <c r="K263" s="5">
        <f>DATEDIF(Tabla_1[[#This Row],[Fecha pedido]],Tabla_1[[#This Row],[Fecha envío]],"D")</f>
        <v>14</v>
      </c>
      <c r="L263" s="3">
        <v>9493</v>
      </c>
      <c r="M263" s="4">
        <v>47.45</v>
      </c>
      <c r="N263" s="4">
        <v>31.79</v>
      </c>
      <c r="O263" s="12">
        <v>450442.85000000003</v>
      </c>
      <c r="P263" s="4">
        <f>Tabla_1[[#This Row],[Precio Unitario]]-Tabla_1[[#This Row],[Coste unitario]]</f>
        <v>15.660000000000004</v>
      </c>
      <c r="Q263" s="12">
        <f>Tabla_1[[#This Row],[Importe venta total]]/1000</f>
        <v>450.44285000000002</v>
      </c>
      <c r="R263" s="4">
        <v>301782.46999999997</v>
      </c>
      <c r="S263" s="12">
        <f>Tabla_1[[#This Row],[Importe Coste total]]/1000</f>
        <v>301.78246999999999</v>
      </c>
      <c r="T263" s="4">
        <f>Tabla_1[[#This Row],[Importe venta total]]-Tabla_1[[#This Row],[Importe Coste total]]</f>
        <v>148660.38000000006</v>
      </c>
      <c r="U263" s="13">
        <f>Tabla_1[[#This Row],[Importe Coste Total (M)]]/Tabla_1[[#This Row],[Importe Ventas Totales (M)]]</f>
        <v>0.66996838777660694</v>
      </c>
      <c r="V263" s="12">
        <f>Tabla_1[[#This Row],[Beneficio Total]]/1000</f>
        <v>148.66038000000006</v>
      </c>
      <c r="W263">
        <f>YEAR(Tabla_1[[#This Row],[Fecha pedido]])</f>
        <v>2020</v>
      </c>
    </row>
    <row r="264" spans="1:23" x14ac:dyDescent="0.3">
      <c r="A264" t="s">
        <v>442</v>
      </c>
      <c r="B264" t="s">
        <v>24</v>
      </c>
      <c r="C264" t="s">
        <v>37</v>
      </c>
      <c r="D264" t="s">
        <v>23</v>
      </c>
      <c r="E264" t="s">
        <v>15</v>
      </c>
      <c r="F264" t="s">
        <v>1120</v>
      </c>
      <c r="G264" s="14">
        <v>43896</v>
      </c>
      <c r="H264" s="20">
        <f>MONTH(Tabla_1[[#This Row],[Fecha pedido]])</f>
        <v>3</v>
      </c>
      <c r="I264">
        <v>270904672</v>
      </c>
      <c r="J264" s="1">
        <v>43904</v>
      </c>
      <c r="K264" s="5">
        <f>DATEDIF(Tabla_1[[#This Row],[Fecha pedido]],Tabla_1[[#This Row],[Fecha envío]],"D")</f>
        <v>8</v>
      </c>
      <c r="L264" s="3">
        <v>5567</v>
      </c>
      <c r="M264" s="4">
        <v>205.7</v>
      </c>
      <c r="N264" s="4">
        <v>117.11</v>
      </c>
      <c r="O264" s="12">
        <v>1145131.8999999999</v>
      </c>
      <c r="P264" s="4">
        <f>Tabla_1[[#This Row],[Precio Unitario]]-Tabla_1[[#This Row],[Coste unitario]]</f>
        <v>88.589999999999989</v>
      </c>
      <c r="Q264" s="12">
        <f>Tabla_1[[#This Row],[Importe venta total]]/1000</f>
        <v>1145.1318999999999</v>
      </c>
      <c r="R264" s="4">
        <v>651951.37</v>
      </c>
      <c r="S264" s="12">
        <f>Tabla_1[[#This Row],[Importe Coste total]]/1000</f>
        <v>651.95137</v>
      </c>
      <c r="T264" s="4">
        <f>Tabla_1[[#This Row],[Importe venta total]]-Tabla_1[[#This Row],[Importe Coste total]]</f>
        <v>493180.52999999991</v>
      </c>
      <c r="U264" s="13">
        <f>Tabla_1[[#This Row],[Importe Coste Total (M)]]/Tabla_1[[#This Row],[Importe Ventas Totales (M)]]</f>
        <v>0.56932425862907154</v>
      </c>
      <c r="V264" s="12">
        <f>Tabla_1[[#This Row],[Beneficio Total]]/1000</f>
        <v>493.18052999999992</v>
      </c>
      <c r="W264">
        <f>YEAR(Tabla_1[[#This Row],[Fecha pedido]])</f>
        <v>2020</v>
      </c>
    </row>
    <row r="265" spans="1:23" x14ac:dyDescent="0.3">
      <c r="A265" t="s">
        <v>443</v>
      </c>
      <c r="B265" t="s">
        <v>60</v>
      </c>
      <c r="C265" t="s">
        <v>67</v>
      </c>
      <c r="D265" t="s">
        <v>23</v>
      </c>
      <c r="E265" t="s">
        <v>15</v>
      </c>
      <c r="F265" t="s">
        <v>1120</v>
      </c>
      <c r="G265" s="14">
        <v>43837</v>
      </c>
      <c r="H265" s="20">
        <f>MONTH(Tabla_1[[#This Row],[Fecha pedido]])</f>
        <v>1</v>
      </c>
      <c r="I265">
        <v>390498149</v>
      </c>
      <c r="J265" s="1">
        <v>43856</v>
      </c>
      <c r="K265" s="5">
        <f>DATEDIF(Tabla_1[[#This Row],[Fecha pedido]],Tabla_1[[#This Row],[Fecha envío]],"D")</f>
        <v>19</v>
      </c>
      <c r="L265" s="3">
        <v>5935</v>
      </c>
      <c r="M265" s="4">
        <v>205.7</v>
      </c>
      <c r="N265" s="4">
        <v>117.11</v>
      </c>
      <c r="O265" s="12">
        <v>1220829.5</v>
      </c>
      <c r="P265" s="4">
        <f>Tabla_1[[#This Row],[Precio Unitario]]-Tabla_1[[#This Row],[Coste unitario]]</f>
        <v>88.589999999999989</v>
      </c>
      <c r="Q265" s="12">
        <f>Tabla_1[[#This Row],[Importe venta total]]/1000</f>
        <v>1220.8295000000001</v>
      </c>
      <c r="R265" s="4">
        <v>695047.85</v>
      </c>
      <c r="S265" s="12">
        <f>Tabla_1[[#This Row],[Importe Coste total]]/1000</f>
        <v>695.04784999999993</v>
      </c>
      <c r="T265" s="4">
        <f>Tabla_1[[#This Row],[Importe venta total]]-Tabla_1[[#This Row],[Importe Coste total]]</f>
        <v>525781.65</v>
      </c>
      <c r="U265" s="13">
        <f>Tabla_1[[#This Row],[Importe Coste Total (M)]]/Tabla_1[[#This Row],[Importe Ventas Totales (M)]]</f>
        <v>0.56932425862907132</v>
      </c>
      <c r="V265" s="12">
        <f>Tabla_1[[#This Row],[Beneficio Total]]/1000</f>
        <v>525.78165000000001</v>
      </c>
      <c r="W265">
        <f>YEAR(Tabla_1[[#This Row],[Fecha pedido]])</f>
        <v>2020</v>
      </c>
    </row>
    <row r="266" spans="1:23" x14ac:dyDescent="0.3">
      <c r="A266" t="s">
        <v>444</v>
      </c>
      <c r="B266" t="s">
        <v>12</v>
      </c>
      <c r="C266" t="s">
        <v>161</v>
      </c>
      <c r="D266" t="s">
        <v>38</v>
      </c>
      <c r="E266" t="s">
        <v>15</v>
      </c>
      <c r="F266" t="s">
        <v>1120</v>
      </c>
      <c r="G266" s="14">
        <v>43858</v>
      </c>
      <c r="H266" s="20">
        <f>MONTH(Tabla_1[[#This Row],[Fecha pedido]])</f>
        <v>1</v>
      </c>
      <c r="I266">
        <v>992130506</v>
      </c>
      <c r="J266" s="1">
        <v>43893</v>
      </c>
      <c r="K266" s="5">
        <f>DATEDIF(Tabla_1[[#This Row],[Fecha pedido]],Tabla_1[[#This Row],[Fecha envío]],"D")</f>
        <v>35</v>
      </c>
      <c r="L266" s="3">
        <v>2319</v>
      </c>
      <c r="M266" s="4">
        <v>437.2</v>
      </c>
      <c r="N266" s="4">
        <v>263.33</v>
      </c>
      <c r="O266" s="12">
        <v>1013866.7999999999</v>
      </c>
      <c r="P266" s="4">
        <f>Tabla_1[[#This Row],[Precio Unitario]]-Tabla_1[[#This Row],[Coste unitario]]</f>
        <v>173.87</v>
      </c>
      <c r="Q266" s="12">
        <f>Tabla_1[[#This Row],[Importe venta total]]/1000</f>
        <v>1013.8667999999999</v>
      </c>
      <c r="R266" s="4">
        <v>610662.27</v>
      </c>
      <c r="S266" s="12">
        <f>Tabla_1[[#This Row],[Importe Coste total]]/1000</f>
        <v>610.66227000000003</v>
      </c>
      <c r="T266" s="4">
        <f>Tabla_1[[#This Row],[Importe venta total]]-Tabla_1[[#This Row],[Importe Coste total]]</f>
        <v>403204.52999999991</v>
      </c>
      <c r="U266" s="13">
        <f>Tabla_1[[#This Row],[Importe Coste Total (M)]]/Tabla_1[[#This Row],[Importe Ventas Totales (M)]]</f>
        <v>0.60231015553522427</v>
      </c>
      <c r="V266" s="12">
        <f>Tabla_1[[#This Row],[Beneficio Total]]/1000</f>
        <v>403.20452999999992</v>
      </c>
      <c r="W266">
        <f>YEAR(Tabla_1[[#This Row],[Fecha pedido]])</f>
        <v>2020</v>
      </c>
    </row>
    <row r="267" spans="1:23" x14ac:dyDescent="0.3">
      <c r="A267" t="s">
        <v>446</v>
      </c>
      <c r="B267" t="s">
        <v>24</v>
      </c>
      <c r="C267" t="s">
        <v>447</v>
      </c>
      <c r="D267" t="s">
        <v>38</v>
      </c>
      <c r="E267" t="s">
        <v>15</v>
      </c>
      <c r="F267" t="s">
        <v>1119</v>
      </c>
      <c r="G267" s="14">
        <v>44770</v>
      </c>
      <c r="H267" s="20">
        <f>MONTH(Tabla_1[[#This Row],[Fecha pedido]])</f>
        <v>7</v>
      </c>
      <c r="I267">
        <v>212019670</v>
      </c>
      <c r="J267" s="1">
        <v>44771</v>
      </c>
      <c r="K267" s="5">
        <f>DATEDIF(Tabla_1[[#This Row],[Fecha pedido]],Tabla_1[[#This Row],[Fecha envío]],"D")</f>
        <v>1</v>
      </c>
      <c r="L267" s="3">
        <v>187</v>
      </c>
      <c r="M267" s="4">
        <v>437.2</v>
      </c>
      <c r="N267" s="4">
        <v>263.33</v>
      </c>
      <c r="O267" s="12">
        <v>81756.399999999994</v>
      </c>
      <c r="P267" s="4">
        <f>Tabla_1[[#This Row],[Precio Unitario]]-Tabla_1[[#This Row],[Coste unitario]]</f>
        <v>173.87</v>
      </c>
      <c r="Q267" s="12">
        <f>Tabla_1[[#This Row],[Importe venta total]]/1000</f>
        <v>81.756399999999999</v>
      </c>
      <c r="R267" s="4">
        <v>49242.71</v>
      </c>
      <c r="S267" s="12">
        <f>Tabla_1[[#This Row],[Importe Coste total]]/1000</f>
        <v>49.242710000000002</v>
      </c>
      <c r="T267" s="4">
        <f>Tabla_1[[#This Row],[Importe venta total]]-Tabla_1[[#This Row],[Importe Coste total]]</f>
        <v>32513.689999999995</v>
      </c>
      <c r="U267" s="13">
        <f>Tabla_1[[#This Row],[Importe Coste Total (M)]]/Tabla_1[[#This Row],[Importe Ventas Totales (M)]]</f>
        <v>0.60231015553522416</v>
      </c>
      <c r="V267" s="12">
        <f>Tabla_1[[#This Row],[Beneficio Total]]/1000</f>
        <v>32.513689999999997</v>
      </c>
      <c r="W267">
        <f>YEAR(Tabla_1[[#This Row],[Fecha pedido]])</f>
        <v>2022</v>
      </c>
    </row>
    <row r="268" spans="1:23" x14ac:dyDescent="0.3">
      <c r="A268" t="s">
        <v>448</v>
      </c>
      <c r="B268" t="s">
        <v>28</v>
      </c>
      <c r="C268" t="s">
        <v>142</v>
      </c>
      <c r="D268" t="s">
        <v>42</v>
      </c>
      <c r="E268" t="s">
        <v>19</v>
      </c>
      <c r="F268" t="s">
        <v>1117</v>
      </c>
      <c r="G268" s="14">
        <v>44778</v>
      </c>
      <c r="H268" s="20">
        <f>MONTH(Tabla_1[[#This Row],[Fecha pedido]])</f>
        <v>8</v>
      </c>
      <c r="I268">
        <v>216311633</v>
      </c>
      <c r="J268" s="1">
        <v>44800</v>
      </c>
      <c r="K268" s="5">
        <f>DATEDIF(Tabla_1[[#This Row],[Fecha pedido]],Tabla_1[[#This Row],[Fecha envío]],"D")</f>
        <v>22</v>
      </c>
      <c r="L268" s="3">
        <v>274</v>
      </c>
      <c r="M268" s="4">
        <v>651.21</v>
      </c>
      <c r="N268" s="4">
        <v>524.96</v>
      </c>
      <c r="O268" s="12">
        <v>178431.54</v>
      </c>
      <c r="P268" s="4">
        <f>Tabla_1[[#This Row],[Precio Unitario]]-Tabla_1[[#This Row],[Coste unitario]]</f>
        <v>126.25</v>
      </c>
      <c r="Q268" s="12">
        <f>Tabla_1[[#This Row],[Importe venta total]]/1000</f>
        <v>178.43154000000001</v>
      </c>
      <c r="R268" s="4">
        <v>143839.04000000001</v>
      </c>
      <c r="S268" s="12">
        <f>Tabla_1[[#This Row],[Importe Coste total]]/1000</f>
        <v>143.83904000000001</v>
      </c>
      <c r="T268" s="4">
        <f>Tabla_1[[#This Row],[Importe venta total]]-Tabla_1[[#This Row],[Importe Coste total]]</f>
        <v>34592.5</v>
      </c>
      <c r="U268" s="13">
        <f>Tabla_1[[#This Row],[Importe Coste Total (M)]]/Tabla_1[[#This Row],[Importe Ventas Totales (M)]]</f>
        <v>0.80613012699436437</v>
      </c>
      <c r="V268" s="12">
        <f>Tabla_1[[#This Row],[Beneficio Total]]/1000</f>
        <v>34.592500000000001</v>
      </c>
      <c r="W268">
        <f>YEAR(Tabla_1[[#This Row],[Fecha pedido]])</f>
        <v>2022</v>
      </c>
    </row>
    <row r="269" spans="1:23" x14ac:dyDescent="0.3">
      <c r="A269" t="s">
        <v>449</v>
      </c>
      <c r="B269" t="s">
        <v>12</v>
      </c>
      <c r="C269" t="s">
        <v>364</v>
      </c>
      <c r="D269" t="s">
        <v>80</v>
      </c>
      <c r="E269" t="s">
        <v>19</v>
      </c>
      <c r="F269" t="s">
        <v>1118</v>
      </c>
      <c r="G269" s="14">
        <v>44141</v>
      </c>
      <c r="H269" s="20">
        <f>MONTH(Tabla_1[[#This Row],[Fecha pedido]])</f>
        <v>11</v>
      </c>
      <c r="I269">
        <v>774712789</v>
      </c>
      <c r="J269" s="1">
        <v>44176</v>
      </c>
      <c r="K269" s="5">
        <f>DATEDIF(Tabla_1[[#This Row],[Fecha pedido]],Tabla_1[[#This Row],[Fecha envío]],"D")</f>
        <v>35</v>
      </c>
      <c r="L269" s="3">
        <v>3585</v>
      </c>
      <c r="M269" s="4">
        <v>668.27</v>
      </c>
      <c r="N269" s="4">
        <v>502.54</v>
      </c>
      <c r="O269" s="12">
        <v>2395747.9499999997</v>
      </c>
      <c r="P269" s="4">
        <f>Tabla_1[[#This Row],[Precio Unitario]]-Tabla_1[[#This Row],[Coste unitario]]</f>
        <v>165.72999999999996</v>
      </c>
      <c r="Q269" s="12">
        <f>Tabla_1[[#This Row],[Importe venta total]]/1000</f>
        <v>2395.7479499999999</v>
      </c>
      <c r="R269" s="4">
        <v>1801605.9000000001</v>
      </c>
      <c r="S269" s="12">
        <f>Tabla_1[[#This Row],[Importe Coste total]]/1000</f>
        <v>1801.6059000000002</v>
      </c>
      <c r="T269" s="4">
        <f>Tabla_1[[#This Row],[Importe venta total]]-Tabla_1[[#This Row],[Importe Coste total]]</f>
        <v>594142.04999999958</v>
      </c>
      <c r="U269" s="13">
        <f>Tabla_1[[#This Row],[Importe Coste Total (M)]]/Tabla_1[[#This Row],[Importe Ventas Totales (M)]]</f>
        <v>0.75200143654510909</v>
      </c>
      <c r="V269" s="12">
        <f>Tabla_1[[#This Row],[Beneficio Total]]/1000</f>
        <v>594.14204999999959</v>
      </c>
      <c r="W269">
        <f>YEAR(Tabla_1[[#This Row],[Fecha pedido]])</f>
        <v>2020</v>
      </c>
    </row>
    <row r="270" spans="1:23" x14ac:dyDescent="0.3">
      <c r="A270" t="s">
        <v>450</v>
      </c>
      <c r="B270" t="s">
        <v>44</v>
      </c>
      <c r="C270" t="s">
        <v>45</v>
      </c>
      <c r="D270" t="s">
        <v>30</v>
      </c>
      <c r="E270" t="s">
        <v>19</v>
      </c>
      <c r="F270" t="s">
        <v>1117</v>
      </c>
      <c r="G270" s="14">
        <v>44091</v>
      </c>
      <c r="H270" s="20">
        <f>MONTH(Tabla_1[[#This Row],[Fecha pedido]])</f>
        <v>9</v>
      </c>
      <c r="I270">
        <v>956021964</v>
      </c>
      <c r="J270" s="1">
        <v>44112</v>
      </c>
      <c r="K270" s="5">
        <f>DATEDIF(Tabla_1[[#This Row],[Fecha pedido]],Tabla_1[[#This Row],[Fecha envío]],"D")</f>
        <v>21</v>
      </c>
      <c r="L270" s="3">
        <v>6999</v>
      </c>
      <c r="M270" s="4">
        <v>255.28</v>
      </c>
      <c r="N270" s="4">
        <v>159.41999999999999</v>
      </c>
      <c r="O270" s="12">
        <v>1786704.72</v>
      </c>
      <c r="P270" s="4">
        <f>Tabla_1[[#This Row],[Precio Unitario]]-Tabla_1[[#This Row],[Coste unitario]]</f>
        <v>95.860000000000014</v>
      </c>
      <c r="Q270" s="12">
        <f>Tabla_1[[#This Row],[Importe venta total]]/1000</f>
        <v>1786.70472</v>
      </c>
      <c r="R270" s="4">
        <v>1115780.5799999998</v>
      </c>
      <c r="S270" s="12">
        <f>Tabla_1[[#This Row],[Importe Coste total]]/1000</f>
        <v>1115.7805799999999</v>
      </c>
      <c r="T270" s="4">
        <f>Tabla_1[[#This Row],[Importe venta total]]-Tabla_1[[#This Row],[Importe Coste total]]</f>
        <v>670924.14000000013</v>
      </c>
      <c r="U270" s="13">
        <f>Tabla_1[[#This Row],[Importe Coste Total (M)]]/Tabla_1[[#This Row],[Importe Ventas Totales (M)]]</f>
        <v>0.62449075524913811</v>
      </c>
      <c r="V270" s="12">
        <f>Tabla_1[[#This Row],[Beneficio Total]]/1000</f>
        <v>670.92414000000008</v>
      </c>
      <c r="W270">
        <f>YEAR(Tabla_1[[#This Row],[Fecha pedido]])</f>
        <v>2020</v>
      </c>
    </row>
    <row r="271" spans="1:23" x14ac:dyDescent="0.3">
      <c r="A271" t="s">
        <v>451</v>
      </c>
      <c r="B271" t="s">
        <v>12</v>
      </c>
      <c r="C271" t="s">
        <v>161</v>
      </c>
      <c r="D271" t="s">
        <v>38</v>
      </c>
      <c r="E271" t="s">
        <v>19</v>
      </c>
      <c r="F271" t="s">
        <v>1118</v>
      </c>
      <c r="G271" s="14">
        <v>43916</v>
      </c>
      <c r="H271" s="20">
        <f>MONTH(Tabla_1[[#This Row],[Fecha pedido]])</f>
        <v>3</v>
      </c>
      <c r="I271">
        <v>349350488</v>
      </c>
      <c r="J271" s="1">
        <v>43940</v>
      </c>
      <c r="K271" s="5">
        <f>DATEDIF(Tabla_1[[#This Row],[Fecha pedido]],Tabla_1[[#This Row],[Fecha envío]],"D")</f>
        <v>24</v>
      </c>
      <c r="L271" s="3">
        <v>9428</v>
      </c>
      <c r="M271" s="4">
        <v>437.2</v>
      </c>
      <c r="N271" s="4">
        <v>263.33</v>
      </c>
      <c r="O271" s="12">
        <v>4121921.6</v>
      </c>
      <c r="P271" s="4">
        <f>Tabla_1[[#This Row],[Precio Unitario]]-Tabla_1[[#This Row],[Coste unitario]]</f>
        <v>173.87</v>
      </c>
      <c r="Q271" s="12">
        <f>Tabla_1[[#This Row],[Importe venta total]]/1000</f>
        <v>4121.9215999999997</v>
      </c>
      <c r="R271" s="4">
        <v>2482675.2399999998</v>
      </c>
      <c r="S271" s="12">
        <f>Tabla_1[[#This Row],[Importe Coste total]]/1000</f>
        <v>2482.6752399999996</v>
      </c>
      <c r="T271" s="4">
        <f>Tabla_1[[#This Row],[Importe venta total]]-Tabla_1[[#This Row],[Importe Coste total]]</f>
        <v>1639246.3600000003</v>
      </c>
      <c r="U271" s="13">
        <f>Tabla_1[[#This Row],[Importe Coste Total (M)]]/Tabla_1[[#This Row],[Importe Ventas Totales (M)]]</f>
        <v>0.60231015553522405</v>
      </c>
      <c r="V271" s="12">
        <f>Tabla_1[[#This Row],[Beneficio Total]]/1000</f>
        <v>1639.2463600000003</v>
      </c>
      <c r="W271">
        <f>YEAR(Tabla_1[[#This Row],[Fecha pedido]])</f>
        <v>2020</v>
      </c>
    </row>
    <row r="272" spans="1:23" x14ac:dyDescent="0.3">
      <c r="A272" t="s">
        <v>452</v>
      </c>
      <c r="B272" t="s">
        <v>60</v>
      </c>
      <c r="C272" t="s">
        <v>133</v>
      </c>
      <c r="D272" t="s">
        <v>38</v>
      </c>
      <c r="E272" t="s">
        <v>19</v>
      </c>
      <c r="F272" t="s">
        <v>1118</v>
      </c>
      <c r="G272" s="14">
        <v>44618</v>
      </c>
      <c r="H272" s="20">
        <f>MONTH(Tabla_1[[#This Row],[Fecha pedido]])</f>
        <v>2</v>
      </c>
      <c r="I272">
        <v>414122188</v>
      </c>
      <c r="J272" s="1">
        <v>44643</v>
      </c>
      <c r="K272" s="5">
        <f>DATEDIF(Tabla_1[[#This Row],[Fecha pedido]],Tabla_1[[#This Row],[Fecha envío]],"D")</f>
        <v>25</v>
      </c>
      <c r="L272" s="3">
        <v>6813</v>
      </c>
      <c r="M272" s="4">
        <v>437.2</v>
      </c>
      <c r="N272" s="4">
        <v>263.33</v>
      </c>
      <c r="O272" s="12">
        <v>2978643.6</v>
      </c>
      <c r="P272" s="4">
        <f>Tabla_1[[#This Row],[Precio Unitario]]-Tabla_1[[#This Row],[Coste unitario]]</f>
        <v>173.87</v>
      </c>
      <c r="Q272" s="12">
        <f>Tabla_1[[#This Row],[Importe venta total]]/1000</f>
        <v>2978.6435999999999</v>
      </c>
      <c r="R272" s="4">
        <v>1794067.2899999998</v>
      </c>
      <c r="S272" s="12">
        <f>Tabla_1[[#This Row],[Importe Coste total]]/1000</f>
        <v>1794.0672899999997</v>
      </c>
      <c r="T272" s="4">
        <f>Tabla_1[[#This Row],[Importe venta total]]-Tabla_1[[#This Row],[Importe Coste total]]</f>
        <v>1184576.3100000003</v>
      </c>
      <c r="U272" s="13">
        <f>Tabla_1[[#This Row],[Importe Coste Total (M)]]/Tabla_1[[#This Row],[Importe Ventas Totales (M)]]</f>
        <v>0.60231015553522405</v>
      </c>
      <c r="V272" s="12">
        <f>Tabla_1[[#This Row],[Beneficio Total]]/1000</f>
        <v>1184.5763100000004</v>
      </c>
      <c r="W272">
        <f>YEAR(Tabla_1[[#This Row],[Fecha pedido]])</f>
        <v>2022</v>
      </c>
    </row>
    <row r="273" spans="1:23" x14ac:dyDescent="0.3">
      <c r="A273" t="s">
        <v>453</v>
      </c>
      <c r="B273" t="s">
        <v>21</v>
      </c>
      <c r="C273" t="s">
        <v>163</v>
      </c>
      <c r="D273" t="s">
        <v>80</v>
      </c>
      <c r="E273" t="s">
        <v>15</v>
      </c>
      <c r="F273" t="s">
        <v>1119</v>
      </c>
      <c r="G273" s="14">
        <v>44213</v>
      </c>
      <c r="H273" s="20">
        <f>MONTH(Tabla_1[[#This Row],[Fecha pedido]])</f>
        <v>1</v>
      </c>
      <c r="I273">
        <v>430073392</v>
      </c>
      <c r="J273" s="1">
        <v>44232</v>
      </c>
      <c r="K273" s="5">
        <f>DATEDIF(Tabla_1[[#This Row],[Fecha pedido]],Tabla_1[[#This Row],[Fecha envío]],"D")</f>
        <v>19</v>
      </c>
      <c r="L273" s="3">
        <v>7129</v>
      </c>
      <c r="M273" s="4">
        <v>668.27</v>
      </c>
      <c r="N273" s="4">
        <v>502.54</v>
      </c>
      <c r="O273" s="12">
        <v>4764096.83</v>
      </c>
      <c r="P273" s="4">
        <f>Tabla_1[[#This Row],[Precio Unitario]]-Tabla_1[[#This Row],[Coste unitario]]</f>
        <v>165.72999999999996</v>
      </c>
      <c r="Q273" s="12">
        <f>Tabla_1[[#This Row],[Importe venta total]]/1000</f>
        <v>4764.0968300000004</v>
      </c>
      <c r="R273" s="4">
        <v>3582607.66</v>
      </c>
      <c r="S273" s="12">
        <f>Tabla_1[[#This Row],[Importe Coste total]]/1000</f>
        <v>3582.6076600000001</v>
      </c>
      <c r="T273" s="4">
        <f>Tabla_1[[#This Row],[Importe venta total]]-Tabla_1[[#This Row],[Importe Coste total]]</f>
        <v>1181489.17</v>
      </c>
      <c r="U273" s="13">
        <f>Tabla_1[[#This Row],[Importe Coste Total (M)]]/Tabla_1[[#This Row],[Importe Ventas Totales (M)]]</f>
        <v>0.75200143654510898</v>
      </c>
      <c r="V273" s="12">
        <f>Tabla_1[[#This Row],[Beneficio Total]]/1000</f>
        <v>1181.4891699999998</v>
      </c>
      <c r="W273">
        <f>YEAR(Tabla_1[[#This Row],[Fecha pedido]])</f>
        <v>2021</v>
      </c>
    </row>
    <row r="274" spans="1:23" x14ac:dyDescent="0.3">
      <c r="A274" t="s">
        <v>454</v>
      </c>
      <c r="B274" t="s">
        <v>12</v>
      </c>
      <c r="C274" t="s">
        <v>187</v>
      </c>
      <c r="D274" t="s">
        <v>40</v>
      </c>
      <c r="E274" t="s">
        <v>19</v>
      </c>
      <c r="F274" t="s">
        <v>1120</v>
      </c>
      <c r="G274" s="14">
        <v>44518</v>
      </c>
      <c r="H274" s="20">
        <f>MONTH(Tabla_1[[#This Row],[Fecha pedido]])</f>
        <v>11</v>
      </c>
      <c r="I274">
        <v>647252929</v>
      </c>
      <c r="J274" s="1">
        <v>44558</v>
      </c>
      <c r="K274" s="5">
        <f>DATEDIF(Tabla_1[[#This Row],[Fecha pedido]],Tabla_1[[#This Row],[Fecha envío]],"D")</f>
        <v>40</v>
      </c>
      <c r="L274" s="3">
        <v>5380</v>
      </c>
      <c r="M274" s="4">
        <v>81.73</v>
      </c>
      <c r="N274" s="4">
        <v>56.67</v>
      </c>
      <c r="O274" s="12">
        <v>439707.4</v>
      </c>
      <c r="P274" s="4">
        <f>Tabla_1[[#This Row],[Precio Unitario]]-Tabla_1[[#This Row],[Coste unitario]]</f>
        <v>25.060000000000002</v>
      </c>
      <c r="Q274" s="12">
        <f>Tabla_1[[#This Row],[Importe venta total]]/1000</f>
        <v>439.70740000000001</v>
      </c>
      <c r="R274" s="4">
        <v>304884.60000000003</v>
      </c>
      <c r="S274" s="12">
        <f>Tabla_1[[#This Row],[Importe Coste total]]/1000</f>
        <v>304.88460000000003</v>
      </c>
      <c r="T274" s="4">
        <f>Tabla_1[[#This Row],[Importe venta total]]-Tabla_1[[#This Row],[Importe Coste total]]</f>
        <v>134822.79999999999</v>
      </c>
      <c r="U274" s="13">
        <f>Tabla_1[[#This Row],[Importe Coste Total (M)]]/Tabla_1[[#This Row],[Importe Ventas Totales (M)]]</f>
        <v>0.69338064358252793</v>
      </c>
      <c r="V274" s="12">
        <f>Tabla_1[[#This Row],[Beneficio Total]]/1000</f>
        <v>134.8228</v>
      </c>
      <c r="W274">
        <f>YEAR(Tabla_1[[#This Row],[Fecha pedido]])</f>
        <v>2021</v>
      </c>
    </row>
    <row r="275" spans="1:23" x14ac:dyDescent="0.3">
      <c r="A275" t="s">
        <v>455</v>
      </c>
      <c r="B275" t="s">
        <v>60</v>
      </c>
      <c r="C275" t="s">
        <v>349</v>
      </c>
      <c r="D275" t="s">
        <v>26</v>
      </c>
      <c r="E275" t="s">
        <v>15</v>
      </c>
      <c r="F275" t="s">
        <v>1118</v>
      </c>
      <c r="G275" s="14">
        <v>44367</v>
      </c>
      <c r="H275" s="20">
        <f>MONTH(Tabla_1[[#This Row],[Fecha pedido]])</f>
        <v>6</v>
      </c>
      <c r="I275">
        <v>936022126</v>
      </c>
      <c r="J275" s="1">
        <v>44401</v>
      </c>
      <c r="K275" s="5">
        <f>DATEDIF(Tabla_1[[#This Row],[Fecha pedido]],Tabla_1[[#This Row],[Fecha envío]],"D")</f>
        <v>34</v>
      </c>
      <c r="L275" s="3">
        <v>8602</v>
      </c>
      <c r="M275" s="4">
        <v>9.33</v>
      </c>
      <c r="N275" s="4">
        <v>6.92</v>
      </c>
      <c r="O275" s="12">
        <v>80256.66</v>
      </c>
      <c r="P275" s="4">
        <f>Tabla_1[[#This Row],[Precio Unitario]]-Tabla_1[[#This Row],[Coste unitario]]</f>
        <v>2.41</v>
      </c>
      <c r="Q275" s="12">
        <f>Tabla_1[[#This Row],[Importe venta total]]/1000</f>
        <v>80.256659999999997</v>
      </c>
      <c r="R275" s="4">
        <v>59525.84</v>
      </c>
      <c r="S275" s="12">
        <f>Tabla_1[[#This Row],[Importe Coste total]]/1000</f>
        <v>59.525839999999995</v>
      </c>
      <c r="T275" s="4">
        <f>Tabla_1[[#This Row],[Importe venta total]]-Tabla_1[[#This Row],[Importe Coste total]]</f>
        <v>20730.820000000007</v>
      </c>
      <c r="U275" s="13">
        <f>Tabla_1[[#This Row],[Importe Coste Total (M)]]/Tabla_1[[#This Row],[Importe Ventas Totales (M)]]</f>
        <v>0.74169346195069663</v>
      </c>
      <c r="V275" s="12">
        <f>Tabla_1[[#This Row],[Beneficio Total]]/1000</f>
        <v>20.730820000000008</v>
      </c>
      <c r="W275">
        <f>YEAR(Tabla_1[[#This Row],[Fecha pedido]])</f>
        <v>2021</v>
      </c>
    </row>
    <row r="276" spans="1:23" x14ac:dyDescent="0.3">
      <c r="A276" t="s">
        <v>456</v>
      </c>
      <c r="B276" t="s">
        <v>24</v>
      </c>
      <c r="C276" t="s">
        <v>226</v>
      </c>
      <c r="D276" t="s">
        <v>42</v>
      </c>
      <c r="E276" t="s">
        <v>15</v>
      </c>
      <c r="F276" t="s">
        <v>1119</v>
      </c>
      <c r="G276" s="14">
        <v>44303</v>
      </c>
      <c r="H276" s="20">
        <f>MONTH(Tabla_1[[#This Row],[Fecha pedido]])</f>
        <v>4</v>
      </c>
      <c r="I276">
        <v>337054812</v>
      </c>
      <c r="J276" s="1">
        <v>44340</v>
      </c>
      <c r="K276" s="5">
        <f>DATEDIF(Tabla_1[[#This Row],[Fecha pedido]],Tabla_1[[#This Row],[Fecha envío]],"D")</f>
        <v>37</v>
      </c>
      <c r="L276" s="3">
        <v>864</v>
      </c>
      <c r="M276" s="4">
        <v>651.21</v>
      </c>
      <c r="N276" s="4">
        <v>524.96</v>
      </c>
      <c r="O276" s="12">
        <v>562645.44000000006</v>
      </c>
      <c r="P276" s="4">
        <f>Tabla_1[[#This Row],[Precio Unitario]]-Tabla_1[[#This Row],[Coste unitario]]</f>
        <v>126.25</v>
      </c>
      <c r="Q276" s="12">
        <f>Tabla_1[[#This Row],[Importe venta total]]/1000</f>
        <v>562.64544000000001</v>
      </c>
      <c r="R276" s="4">
        <v>453565.44000000006</v>
      </c>
      <c r="S276" s="12">
        <f>Tabla_1[[#This Row],[Importe Coste total]]/1000</f>
        <v>453.56544000000008</v>
      </c>
      <c r="T276" s="4">
        <f>Tabla_1[[#This Row],[Importe venta total]]-Tabla_1[[#This Row],[Importe Coste total]]</f>
        <v>109080</v>
      </c>
      <c r="U276" s="13">
        <f>Tabla_1[[#This Row],[Importe Coste Total (M)]]/Tabla_1[[#This Row],[Importe Ventas Totales (M)]]</f>
        <v>0.80613012699436448</v>
      </c>
      <c r="V276" s="12">
        <f>Tabla_1[[#This Row],[Beneficio Total]]/1000</f>
        <v>109.08</v>
      </c>
      <c r="W276">
        <f>YEAR(Tabla_1[[#This Row],[Fecha pedido]])</f>
        <v>2021</v>
      </c>
    </row>
    <row r="277" spans="1:23" x14ac:dyDescent="0.3">
      <c r="A277" t="s">
        <v>457</v>
      </c>
      <c r="B277" t="s">
        <v>12</v>
      </c>
      <c r="C277" t="s">
        <v>179</v>
      </c>
      <c r="D277" t="s">
        <v>18</v>
      </c>
      <c r="E277" t="s">
        <v>15</v>
      </c>
      <c r="F277" t="s">
        <v>1117</v>
      </c>
      <c r="G277" s="14">
        <v>43975</v>
      </c>
      <c r="H277" s="20">
        <f>MONTH(Tabla_1[[#This Row],[Fecha pedido]])</f>
        <v>5</v>
      </c>
      <c r="I277">
        <v>211337316</v>
      </c>
      <c r="J277" s="1">
        <v>44020</v>
      </c>
      <c r="K277" s="5">
        <f>DATEDIF(Tabla_1[[#This Row],[Fecha pedido]],Tabla_1[[#This Row],[Fecha envío]],"D")</f>
        <v>45</v>
      </c>
      <c r="L277" s="3">
        <v>8263</v>
      </c>
      <c r="M277" s="4">
        <v>421.89</v>
      </c>
      <c r="N277" s="4">
        <v>364.69</v>
      </c>
      <c r="O277" s="12">
        <v>3486077.07</v>
      </c>
      <c r="P277" s="4">
        <f>Tabla_1[[#This Row],[Precio Unitario]]-Tabla_1[[#This Row],[Coste unitario]]</f>
        <v>57.199999999999989</v>
      </c>
      <c r="Q277" s="12">
        <f>Tabla_1[[#This Row],[Importe venta total]]/1000</f>
        <v>3486.0770699999998</v>
      </c>
      <c r="R277" s="4">
        <v>3013433.47</v>
      </c>
      <c r="S277" s="12">
        <f>Tabla_1[[#This Row],[Importe Coste total]]/1000</f>
        <v>3013.4334700000004</v>
      </c>
      <c r="T277" s="4">
        <f>Tabla_1[[#This Row],[Importe venta total]]-Tabla_1[[#This Row],[Importe Coste total]]</f>
        <v>472643.59999999963</v>
      </c>
      <c r="U277" s="13">
        <f>Tabla_1[[#This Row],[Importe Coste Total (M)]]/Tabla_1[[#This Row],[Importe Ventas Totales (M)]]</f>
        <v>0.864419635449999</v>
      </c>
      <c r="V277" s="12">
        <f>Tabla_1[[#This Row],[Beneficio Total]]/1000</f>
        <v>472.64359999999965</v>
      </c>
      <c r="W277">
        <f>YEAR(Tabla_1[[#This Row],[Fecha pedido]])</f>
        <v>2020</v>
      </c>
    </row>
    <row r="278" spans="1:23" x14ac:dyDescent="0.3">
      <c r="A278" t="s">
        <v>458</v>
      </c>
      <c r="B278" t="s">
        <v>21</v>
      </c>
      <c r="C278" t="s">
        <v>330</v>
      </c>
      <c r="D278" t="s">
        <v>14</v>
      </c>
      <c r="E278" t="s">
        <v>15</v>
      </c>
      <c r="F278" t="s">
        <v>1120</v>
      </c>
      <c r="G278" s="14">
        <v>44742</v>
      </c>
      <c r="H278" s="20">
        <f>MONTH(Tabla_1[[#This Row],[Fecha pedido]])</f>
        <v>6</v>
      </c>
      <c r="I278">
        <v>190168464</v>
      </c>
      <c r="J278" s="1">
        <v>44788</v>
      </c>
      <c r="K278" s="5">
        <f>DATEDIF(Tabla_1[[#This Row],[Fecha pedido]],Tabla_1[[#This Row],[Fecha envío]],"D")</f>
        <v>46</v>
      </c>
      <c r="L278" s="3">
        <v>3929</v>
      </c>
      <c r="M278" s="4">
        <v>152.58000000000001</v>
      </c>
      <c r="N278" s="4">
        <v>97.44</v>
      </c>
      <c r="O278" s="12">
        <v>599486.82000000007</v>
      </c>
      <c r="P278" s="4">
        <f>Tabla_1[[#This Row],[Precio Unitario]]-Tabla_1[[#This Row],[Coste unitario]]</f>
        <v>55.140000000000015</v>
      </c>
      <c r="Q278" s="12">
        <f>Tabla_1[[#This Row],[Importe venta total]]/1000</f>
        <v>599.48682000000008</v>
      </c>
      <c r="R278" s="4">
        <v>382841.76</v>
      </c>
      <c r="S278" s="12">
        <f>Tabla_1[[#This Row],[Importe Coste total]]/1000</f>
        <v>382.84176000000002</v>
      </c>
      <c r="T278" s="4">
        <f>Tabla_1[[#This Row],[Importe venta total]]-Tabla_1[[#This Row],[Importe Coste total]]</f>
        <v>216645.06000000006</v>
      </c>
      <c r="U278" s="13">
        <f>Tabla_1[[#This Row],[Importe Coste Total (M)]]/Tabla_1[[#This Row],[Importe Ventas Totales (M)]]</f>
        <v>0.63861580810066843</v>
      </c>
      <c r="V278" s="12">
        <f>Tabla_1[[#This Row],[Beneficio Total]]/1000</f>
        <v>216.64506000000006</v>
      </c>
      <c r="W278">
        <f>YEAR(Tabla_1[[#This Row],[Fecha pedido]])</f>
        <v>2022</v>
      </c>
    </row>
    <row r="279" spans="1:23" x14ac:dyDescent="0.3">
      <c r="A279" t="s">
        <v>459</v>
      </c>
      <c r="B279" t="s">
        <v>24</v>
      </c>
      <c r="C279" t="s">
        <v>211</v>
      </c>
      <c r="D279" t="s">
        <v>70</v>
      </c>
      <c r="E279" t="s">
        <v>15</v>
      </c>
      <c r="F279" t="s">
        <v>1120</v>
      </c>
      <c r="G279" s="14">
        <v>43937</v>
      </c>
      <c r="H279" s="20">
        <f>MONTH(Tabla_1[[#This Row],[Fecha pedido]])</f>
        <v>4</v>
      </c>
      <c r="I279">
        <v>425159585</v>
      </c>
      <c r="J279" s="1">
        <v>43977</v>
      </c>
      <c r="K279" s="5">
        <f>DATEDIF(Tabla_1[[#This Row],[Fecha pedido]],Tabla_1[[#This Row],[Fecha envío]],"D")</f>
        <v>40</v>
      </c>
      <c r="L279" s="3">
        <v>3024</v>
      </c>
      <c r="M279" s="4">
        <v>109.28</v>
      </c>
      <c r="N279" s="4">
        <v>35.840000000000003</v>
      </c>
      <c r="O279" s="12">
        <v>330462.72000000003</v>
      </c>
      <c r="P279" s="4">
        <f>Tabla_1[[#This Row],[Precio Unitario]]-Tabla_1[[#This Row],[Coste unitario]]</f>
        <v>73.44</v>
      </c>
      <c r="Q279" s="12">
        <f>Tabla_1[[#This Row],[Importe venta total]]/1000</f>
        <v>330.46272000000005</v>
      </c>
      <c r="R279" s="4">
        <v>108380.16</v>
      </c>
      <c r="S279" s="12">
        <f>Tabla_1[[#This Row],[Importe Coste total]]/1000</f>
        <v>108.38016</v>
      </c>
      <c r="T279" s="4">
        <f>Tabla_1[[#This Row],[Importe venta total]]-Tabla_1[[#This Row],[Importe Coste total]]</f>
        <v>222082.56000000003</v>
      </c>
      <c r="U279" s="13">
        <f>Tabla_1[[#This Row],[Importe Coste Total (M)]]/Tabla_1[[#This Row],[Importe Ventas Totales (M)]]</f>
        <v>0.32796486090775984</v>
      </c>
      <c r="V279" s="12">
        <f>Tabla_1[[#This Row],[Beneficio Total]]/1000</f>
        <v>222.08256000000003</v>
      </c>
      <c r="W279">
        <f>YEAR(Tabla_1[[#This Row],[Fecha pedido]])</f>
        <v>2020</v>
      </c>
    </row>
    <row r="280" spans="1:23" x14ac:dyDescent="0.3">
      <c r="A280" t="s">
        <v>460</v>
      </c>
      <c r="B280" t="s">
        <v>60</v>
      </c>
      <c r="C280" t="s">
        <v>139</v>
      </c>
      <c r="D280" t="s">
        <v>18</v>
      </c>
      <c r="E280" t="s">
        <v>19</v>
      </c>
      <c r="F280" t="s">
        <v>1119</v>
      </c>
      <c r="G280" s="14">
        <v>44780</v>
      </c>
      <c r="H280" s="20">
        <f>MONTH(Tabla_1[[#This Row],[Fecha pedido]])</f>
        <v>8</v>
      </c>
      <c r="I280">
        <v>238234508</v>
      </c>
      <c r="J280" s="1">
        <v>44794</v>
      </c>
      <c r="K280" s="5">
        <f>DATEDIF(Tabla_1[[#This Row],[Fecha pedido]],Tabla_1[[#This Row],[Fecha envío]],"D")</f>
        <v>14</v>
      </c>
      <c r="L280" s="3">
        <v>7740</v>
      </c>
      <c r="M280" s="4">
        <v>421.89</v>
      </c>
      <c r="N280" s="4">
        <v>364.69</v>
      </c>
      <c r="O280" s="12">
        <v>3265428.6</v>
      </c>
      <c r="P280" s="4">
        <f>Tabla_1[[#This Row],[Precio Unitario]]-Tabla_1[[#This Row],[Coste unitario]]</f>
        <v>57.199999999999989</v>
      </c>
      <c r="Q280" s="12">
        <f>Tabla_1[[#This Row],[Importe venta total]]/1000</f>
        <v>3265.4286000000002</v>
      </c>
      <c r="R280" s="4">
        <v>2822700.6</v>
      </c>
      <c r="S280" s="12">
        <f>Tabla_1[[#This Row],[Importe Coste total]]/1000</f>
        <v>2822.7006000000001</v>
      </c>
      <c r="T280" s="4">
        <f>Tabla_1[[#This Row],[Importe venta total]]-Tabla_1[[#This Row],[Importe Coste total]]</f>
        <v>442728</v>
      </c>
      <c r="U280" s="13">
        <f>Tabla_1[[#This Row],[Importe Coste Total (M)]]/Tabla_1[[#This Row],[Importe Ventas Totales (M)]]</f>
        <v>0.86441963544999878</v>
      </c>
      <c r="V280" s="12">
        <f>Tabla_1[[#This Row],[Beneficio Total]]/1000</f>
        <v>442.72800000000001</v>
      </c>
      <c r="W280">
        <f>YEAR(Tabla_1[[#This Row],[Fecha pedido]])</f>
        <v>2022</v>
      </c>
    </row>
    <row r="281" spans="1:23" x14ac:dyDescent="0.3">
      <c r="A281" t="s">
        <v>461</v>
      </c>
      <c r="B281" t="s">
        <v>12</v>
      </c>
      <c r="C281" t="s">
        <v>150</v>
      </c>
      <c r="D281" t="s">
        <v>38</v>
      </c>
      <c r="E281" t="s">
        <v>15</v>
      </c>
      <c r="F281" t="s">
        <v>1118</v>
      </c>
      <c r="G281" s="14">
        <v>44373</v>
      </c>
      <c r="H281" s="20">
        <f>MONTH(Tabla_1[[#This Row],[Fecha pedido]])</f>
        <v>6</v>
      </c>
      <c r="I281">
        <v>371629559</v>
      </c>
      <c r="J281" s="1">
        <v>44393</v>
      </c>
      <c r="K281" s="5">
        <f>DATEDIF(Tabla_1[[#This Row],[Fecha pedido]],Tabla_1[[#This Row],[Fecha envío]],"D")</f>
        <v>20</v>
      </c>
      <c r="L281" s="3">
        <v>2300</v>
      </c>
      <c r="M281" s="4">
        <v>437.2</v>
      </c>
      <c r="N281" s="4">
        <v>263.33</v>
      </c>
      <c r="O281" s="12">
        <v>1005560</v>
      </c>
      <c r="P281" s="4">
        <f>Tabla_1[[#This Row],[Precio Unitario]]-Tabla_1[[#This Row],[Coste unitario]]</f>
        <v>173.87</v>
      </c>
      <c r="Q281" s="12">
        <f>Tabla_1[[#This Row],[Importe venta total]]/1000</f>
        <v>1005.56</v>
      </c>
      <c r="R281" s="4">
        <v>605659</v>
      </c>
      <c r="S281" s="12">
        <f>Tabla_1[[#This Row],[Importe Coste total]]/1000</f>
        <v>605.65899999999999</v>
      </c>
      <c r="T281" s="4">
        <f>Tabla_1[[#This Row],[Importe venta total]]-Tabla_1[[#This Row],[Importe Coste total]]</f>
        <v>399901</v>
      </c>
      <c r="U281" s="13">
        <f>Tabla_1[[#This Row],[Importe Coste Total (M)]]/Tabla_1[[#This Row],[Importe Ventas Totales (M)]]</f>
        <v>0.60231015553522416</v>
      </c>
      <c r="V281" s="12">
        <f>Tabla_1[[#This Row],[Beneficio Total]]/1000</f>
        <v>399.90100000000001</v>
      </c>
      <c r="W281">
        <f>YEAR(Tabla_1[[#This Row],[Fecha pedido]])</f>
        <v>2021</v>
      </c>
    </row>
    <row r="282" spans="1:23" x14ac:dyDescent="0.3">
      <c r="A282" t="s">
        <v>462</v>
      </c>
      <c r="B282" t="s">
        <v>60</v>
      </c>
      <c r="C282" t="s">
        <v>349</v>
      </c>
      <c r="D282" t="s">
        <v>30</v>
      </c>
      <c r="E282" t="s">
        <v>15</v>
      </c>
      <c r="F282" t="s">
        <v>1119</v>
      </c>
      <c r="G282" s="14">
        <v>44664</v>
      </c>
      <c r="H282" s="20">
        <f>MONTH(Tabla_1[[#This Row],[Fecha pedido]])</f>
        <v>4</v>
      </c>
      <c r="I282">
        <v>737893569</v>
      </c>
      <c r="J282" s="1">
        <v>44711</v>
      </c>
      <c r="K282" s="5">
        <f>DATEDIF(Tabla_1[[#This Row],[Fecha pedido]],Tabla_1[[#This Row],[Fecha envío]],"D")</f>
        <v>47</v>
      </c>
      <c r="L282" s="3">
        <v>7960</v>
      </c>
      <c r="M282" s="4">
        <v>255.28</v>
      </c>
      <c r="N282" s="4">
        <v>159.41999999999999</v>
      </c>
      <c r="O282" s="12">
        <v>2032028.8</v>
      </c>
      <c r="P282" s="4">
        <f>Tabla_1[[#This Row],[Precio Unitario]]-Tabla_1[[#This Row],[Coste unitario]]</f>
        <v>95.860000000000014</v>
      </c>
      <c r="Q282" s="12">
        <f>Tabla_1[[#This Row],[Importe venta total]]/1000</f>
        <v>2032.0288</v>
      </c>
      <c r="R282" s="4">
        <v>1268983.2</v>
      </c>
      <c r="S282" s="12">
        <f>Tabla_1[[#This Row],[Importe Coste total]]/1000</f>
        <v>1268.9831999999999</v>
      </c>
      <c r="T282" s="4">
        <f>Tabla_1[[#This Row],[Importe venta total]]-Tabla_1[[#This Row],[Importe Coste total]]</f>
        <v>763045.60000000009</v>
      </c>
      <c r="U282" s="13">
        <f>Tabla_1[[#This Row],[Importe Coste Total (M)]]/Tabla_1[[#This Row],[Importe Ventas Totales (M)]]</f>
        <v>0.62449075524913811</v>
      </c>
      <c r="V282" s="12">
        <f>Tabla_1[[#This Row],[Beneficio Total]]/1000</f>
        <v>763.04560000000015</v>
      </c>
      <c r="W282">
        <f>YEAR(Tabla_1[[#This Row],[Fecha pedido]])</f>
        <v>2022</v>
      </c>
    </row>
    <row r="283" spans="1:23" x14ac:dyDescent="0.3">
      <c r="A283" t="s">
        <v>463</v>
      </c>
      <c r="B283" t="s">
        <v>24</v>
      </c>
      <c r="C283" t="s">
        <v>197</v>
      </c>
      <c r="D283" t="s">
        <v>70</v>
      </c>
      <c r="E283" t="s">
        <v>19</v>
      </c>
      <c r="F283" t="s">
        <v>1117</v>
      </c>
      <c r="G283" s="14">
        <v>44617</v>
      </c>
      <c r="H283" s="20">
        <f>MONTH(Tabla_1[[#This Row],[Fecha pedido]])</f>
        <v>2</v>
      </c>
      <c r="I283">
        <v>869887864</v>
      </c>
      <c r="J283" s="1">
        <v>44666</v>
      </c>
      <c r="K283" s="5">
        <f>DATEDIF(Tabla_1[[#This Row],[Fecha pedido]],Tabla_1[[#This Row],[Fecha envío]],"D")</f>
        <v>49</v>
      </c>
      <c r="L283" s="3">
        <v>8005</v>
      </c>
      <c r="M283" s="4">
        <v>109.28</v>
      </c>
      <c r="N283" s="4">
        <v>35.840000000000003</v>
      </c>
      <c r="O283" s="12">
        <v>874786.4</v>
      </c>
      <c r="P283" s="4">
        <f>Tabla_1[[#This Row],[Precio Unitario]]-Tabla_1[[#This Row],[Coste unitario]]</f>
        <v>73.44</v>
      </c>
      <c r="Q283" s="12">
        <f>Tabla_1[[#This Row],[Importe venta total]]/1000</f>
        <v>874.78640000000007</v>
      </c>
      <c r="R283" s="4">
        <v>286899.20000000001</v>
      </c>
      <c r="S283" s="12">
        <f>Tabla_1[[#This Row],[Importe Coste total]]/1000</f>
        <v>286.89920000000001</v>
      </c>
      <c r="T283" s="4">
        <f>Tabla_1[[#This Row],[Importe venta total]]-Tabla_1[[#This Row],[Importe Coste total]]</f>
        <v>587887.19999999995</v>
      </c>
      <c r="U283" s="13">
        <f>Tabla_1[[#This Row],[Importe Coste Total (M)]]/Tabla_1[[#This Row],[Importe Ventas Totales (M)]]</f>
        <v>0.32796486090775989</v>
      </c>
      <c r="V283" s="12">
        <f>Tabla_1[[#This Row],[Beneficio Total]]/1000</f>
        <v>587.88720000000001</v>
      </c>
      <c r="W283">
        <f>YEAR(Tabla_1[[#This Row],[Fecha pedido]])</f>
        <v>2022</v>
      </c>
    </row>
    <row r="284" spans="1:23" x14ac:dyDescent="0.3">
      <c r="A284" t="s">
        <v>464</v>
      </c>
      <c r="B284" t="s">
        <v>12</v>
      </c>
      <c r="C284" t="s">
        <v>339</v>
      </c>
      <c r="D284" t="s">
        <v>40</v>
      </c>
      <c r="E284" t="s">
        <v>15</v>
      </c>
      <c r="F284" t="s">
        <v>1118</v>
      </c>
      <c r="G284" s="14">
        <v>43862</v>
      </c>
      <c r="H284" s="20">
        <f>MONTH(Tabla_1[[#This Row],[Fecha pedido]])</f>
        <v>2</v>
      </c>
      <c r="I284">
        <v>370786273</v>
      </c>
      <c r="J284" s="1">
        <v>43877</v>
      </c>
      <c r="K284" s="5">
        <f>DATEDIF(Tabla_1[[#This Row],[Fecha pedido]],Tabla_1[[#This Row],[Fecha envío]],"D")</f>
        <v>15</v>
      </c>
      <c r="L284" s="3">
        <v>2753</v>
      </c>
      <c r="M284" s="4">
        <v>81.73</v>
      </c>
      <c r="N284" s="4">
        <v>56.67</v>
      </c>
      <c r="O284" s="12">
        <v>225002.69</v>
      </c>
      <c r="P284" s="4">
        <f>Tabla_1[[#This Row],[Precio Unitario]]-Tabla_1[[#This Row],[Coste unitario]]</f>
        <v>25.060000000000002</v>
      </c>
      <c r="Q284" s="12">
        <f>Tabla_1[[#This Row],[Importe venta total]]/1000</f>
        <v>225.00269</v>
      </c>
      <c r="R284" s="4">
        <v>156012.51</v>
      </c>
      <c r="S284" s="12">
        <f>Tabla_1[[#This Row],[Importe Coste total]]/1000</f>
        <v>156.01251000000002</v>
      </c>
      <c r="T284" s="4">
        <f>Tabla_1[[#This Row],[Importe venta total]]-Tabla_1[[#This Row],[Importe Coste total]]</f>
        <v>68990.179999999993</v>
      </c>
      <c r="U284" s="13">
        <f>Tabla_1[[#This Row],[Importe Coste Total (M)]]/Tabla_1[[#This Row],[Importe Ventas Totales (M)]]</f>
        <v>0.69338064358252793</v>
      </c>
      <c r="V284" s="12">
        <f>Tabla_1[[#This Row],[Beneficio Total]]/1000</f>
        <v>68.990179999999995</v>
      </c>
      <c r="W284">
        <f>YEAR(Tabla_1[[#This Row],[Fecha pedido]])</f>
        <v>2020</v>
      </c>
    </row>
    <row r="285" spans="1:23" x14ac:dyDescent="0.3">
      <c r="A285" t="s">
        <v>465</v>
      </c>
      <c r="B285" t="s">
        <v>60</v>
      </c>
      <c r="C285" t="s">
        <v>360</v>
      </c>
      <c r="D285" t="s">
        <v>23</v>
      </c>
      <c r="E285" t="s">
        <v>15</v>
      </c>
      <c r="F285" t="s">
        <v>1118</v>
      </c>
      <c r="G285" s="14">
        <v>44265</v>
      </c>
      <c r="H285" s="20">
        <f>MONTH(Tabla_1[[#This Row],[Fecha pedido]])</f>
        <v>3</v>
      </c>
      <c r="I285">
        <v>264075124</v>
      </c>
      <c r="J285" s="1">
        <v>44266</v>
      </c>
      <c r="K285" s="5">
        <f>DATEDIF(Tabla_1[[#This Row],[Fecha pedido]],Tabla_1[[#This Row],[Fecha envío]],"D")</f>
        <v>1</v>
      </c>
      <c r="L285" s="3">
        <v>4552</v>
      </c>
      <c r="M285" s="4">
        <v>205.7</v>
      </c>
      <c r="N285" s="4">
        <v>117.11</v>
      </c>
      <c r="O285" s="12">
        <v>936346.39999999991</v>
      </c>
      <c r="P285" s="4">
        <f>Tabla_1[[#This Row],[Precio Unitario]]-Tabla_1[[#This Row],[Coste unitario]]</f>
        <v>88.589999999999989</v>
      </c>
      <c r="Q285" s="12">
        <f>Tabla_1[[#This Row],[Importe venta total]]/1000</f>
        <v>936.3463999999999</v>
      </c>
      <c r="R285" s="4">
        <v>533084.72</v>
      </c>
      <c r="S285" s="12">
        <f>Tabla_1[[#This Row],[Importe Coste total]]/1000</f>
        <v>533.08471999999995</v>
      </c>
      <c r="T285" s="4">
        <f>Tabla_1[[#This Row],[Importe venta total]]-Tabla_1[[#This Row],[Importe Coste total]]</f>
        <v>403261.67999999993</v>
      </c>
      <c r="U285" s="13">
        <f>Tabla_1[[#This Row],[Importe Coste Total (M)]]/Tabla_1[[#This Row],[Importe Ventas Totales (M)]]</f>
        <v>0.56932425862907143</v>
      </c>
      <c r="V285" s="12">
        <f>Tabla_1[[#This Row],[Beneficio Total]]/1000</f>
        <v>403.26167999999996</v>
      </c>
      <c r="W285">
        <f>YEAR(Tabla_1[[#This Row],[Fecha pedido]])</f>
        <v>2021</v>
      </c>
    </row>
    <row r="286" spans="1:23" x14ac:dyDescent="0.3">
      <c r="A286" t="s">
        <v>466</v>
      </c>
      <c r="B286" t="s">
        <v>21</v>
      </c>
      <c r="C286" t="s">
        <v>22</v>
      </c>
      <c r="D286" t="s">
        <v>26</v>
      </c>
      <c r="E286" t="s">
        <v>19</v>
      </c>
      <c r="F286" t="s">
        <v>1119</v>
      </c>
      <c r="G286" s="14">
        <v>44187</v>
      </c>
      <c r="H286" s="20">
        <f>MONTH(Tabla_1[[#This Row],[Fecha pedido]])</f>
        <v>12</v>
      </c>
      <c r="I286">
        <v>743553245</v>
      </c>
      <c r="J286" s="1">
        <v>44187</v>
      </c>
      <c r="K286" s="5">
        <f>DATEDIF(Tabla_1[[#This Row],[Fecha pedido]],Tabla_1[[#This Row],[Fecha envío]],"D")</f>
        <v>0</v>
      </c>
      <c r="L286" s="3">
        <v>2783</v>
      </c>
      <c r="M286" s="4">
        <v>9.33</v>
      </c>
      <c r="N286" s="4">
        <v>6.92</v>
      </c>
      <c r="O286" s="12">
        <v>25965.39</v>
      </c>
      <c r="P286" s="4">
        <f>Tabla_1[[#This Row],[Precio Unitario]]-Tabla_1[[#This Row],[Coste unitario]]</f>
        <v>2.41</v>
      </c>
      <c r="Q286" s="12">
        <f>Tabla_1[[#This Row],[Importe venta total]]/1000</f>
        <v>25.965389999999999</v>
      </c>
      <c r="R286" s="4">
        <v>19258.36</v>
      </c>
      <c r="S286" s="12">
        <f>Tabla_1[[#This Row],[Importe Coste total]]/1000</f>
        <v>19.25836</v>
      </c>
      <c r="T286" s="4">
        <f>Tabla_1[[#This Row],[Importe venta total]]-Tabla_1[[#This Row],[Importe Coste total]]</f>
        <v>6707.0299999999988</v>
      </c>
      <c r="U286" s="13">
        <f>Tabla_1[[#This Row],[Importe Coste Total (M)]]/Tabla_1[[#This Row],[Importe Ventas Totales (M)]]</f>
        <v>0.74169346195069663</v>
      </c>
      <c r="V286" s="12">
        <f>Tabla_1[[#This Row],[Beneficio Total]]/1000</f>
        <v>6.7070299999999987</v>
      </c>
      <c r="W286">
        <f>YEAR(Tabla_1[[#This Row],[Fecha pedido]])</f>
        <v>2020</v>
      </c>
    </row>
    <row r="287" spans="1:23" x14ac:dyDescent="0.3">
      <c r="A287" t="s">
        <v>467</v>
      </c>
      <c r="B287" t="s">
        <v>24</v>
      </c>
      <c r="C287" t="s">
        <v>299</v>
      </c>
      <c r="D287" t="s">
        <v>40</v>
      </c>
      <c r="E287" t="s">
        <v>19</v>
      </c>
      <c r="F287" t="s">
        <v>1117</v>
      </c>
      <c r="G287" s="14">
        <v>44220</v>
      </c>
      <c r="H287" s="20">
        <f>MONTH(Tabla_1[[#This Row],[Fecha pedido]])</f>
        <v>1</v>
      </c>
      <c r="I287">
        <v>723331964</v>
      </c>
      <c r="J287" s="1">
        <v>44238</v>
      </c>
      <c r="K287" s="5">
        <f>DATEDIF(Tabla_1[[#This Row],[Fecha pedido]],Tabla_1[[#This Row],[Fecha envío]],"D")</f>
        <v>18</v>
      </c>
      <c r="L287" s="3">
        <v>8857</v>
      </c>
      <c r="M287" s="4">
        <v>81.73</v>
      </c>
      <c r="N287" s="4">
        <v>56.67</v>
      </c>
      <c r="O287" s="12">
        <v>723882.61</v>
      </c>
      <c r="P287" s="4">
        <f>Tabla_1[[#This Row],[Precio Unitario]]-Tabla_1[[#This Row],[Coste unitario]]</f>
        <v>25.060000000000002</v>
      </c>
      <c r="Q287" s="12">
        <f>Tabla_1[[#This Row],[Importe venta total]]/1000</f>
        <v>723.88261</v>
      </c>
      <c r="R287" s="4">
        <v>501926.19</v>
      </c>
      <c r="S287" s="12">
        <f>Tabla_1[[#This Row],[Importe Coste total]]/1000</f>
        <v>501.92619000000002</v>
      </c>
      <c r="T287" s="4">
        <f>Tabla_1[[#This Row],[Importe venta total]]-Tabla_1[[#This Row],[Importe Coste total]]</f>
        <v>221956.41999999998</v>
      </c>
      <c r="U287" s="13">
        <f>Tabla_1[[#This Row],[Importe Coste Total (M)]]/Tabla_1[[#This Row],[Importe Ventas Totales (M)]]</f>
        <v>0.69338064358252782</v>
      </c>
      <c r="V287" s="12">
        <f>Tabla_1[[#This Row],[Beneficio Total]]/1000</f>
        <v>221.95641999999998</v>
      </c>
      <c r="W287">
        <f>YEAR(Tabla_1[[#This Row],[Fecha pedido]])</f>
        <v>2021</v>
      </c>
    </row>
    <row r="288" spans="1:23" x14ac:dyDescent="0.3">
      <c r="A288" t="s">
        <v>468</v>
      </c>
      <c r="B288" t="s">
        <v>12</v>
      </c>
      <c r="C288" t="s">
        <v>375</v>
      </c>
      <c r="D288" t="s">
        <v>14</v>
      </c>
      <c r="E288" t="s">
        <v>15</v>
      </c>
      <c r="F288" t="s">
        <v>1120</v>
      </c>
      <c r="G288" s="14">
        <v>44584</v>
      </c>
      <c r="H288" s="20">
        <f>MONTH(Tabla_1[[#This Row],[Fecha pedido]])</f>
        <v>1</v>
      </c>
      <c r="I288">
        <v>987835109</v>
      </c>
      <c r="J288" s="1">
        <v>44633</v>
      </c>
      <c r="K288" s="5">
        <f>DATEDIF(Tabla_1[[#This Row],[Fecha pedido]],Tabla_1[[#This Row],[Fecha envío]],"D")</f>
        <v>49</v>
      </c>
      <c r="L288" s="3">
        <v>1215</v>
      </c>
      <c r="M288" s="4">
        <v>152.58000000000001</v>
      </c>
      <c r="N288" s="4">
        <v>97.44</v>
      </c>
      <c r="O288" s="12">
        <v>185384.7</v>
      </c>
      <c r="P288" s="4">
        <f>Tabla_1[[#This Row],[Precio Unitario]]-Tabla_1[[#This Row],[Coste unitario]]</f>
        <v>55.140000000000015</v>
      </c>
      <c r="Q288" s="12">
        <f>Tabla_1[[#This Row],[Importe venta total]]/1000</f>
        <v>185.38470000000001</v>
      </c>
      <c r="R288" s="4">
        <v>118389.59999999999</v>
      </c>
      <c r="S288" s="12">
        <f>Tabla_1[[#This Row],[Importe Coste total]]/1000</f>
        <v>118.38959999999999</v>
      </c>
      <c r="T288" s="4">
        <f>Tabla_1[[#This Row],[Importe venta total]]-Tabla_1[[#This Row],[Importe Coste total]]</f>
        <v>66995.10000000002</v>
      </c>
      <c r="U288" s="13">
        <f>Tabla_1[[#This Row],[Importe Coste Total (M)]]/Tabla_1[[#This Row],[Importe Ventas Totales (M)]]</f>
        <v>0.63861580810066843</v>
      </c>
      <c r="V288" s="12">
        <f>Tabla_1[[#This Row],[Beneficio Total]]/1000</f>
        <v>66.995100000000022</v>
      </c>
      <c r="W288">
        <f>YEAR(Tabla_1[[#This Row],[Fecha pedido]])</f>
        <v>2022</v>
      </c>
    </row>
    <row r="289" spans="1:23" x14ac:dyDescent="0.3">
      <c r="A289" t="s">
        <v>469</v>
      </c>
      <c r="B289" t="s">
        <v>60</v>
      </c>
      <c r="C289" t="s">
        <v>84</v>
      </c>
      <c r="D289" t="s">
        <v>42</v>
      </c>
      <c r="E289" t="s">
        <v>15</v>
      </c>
      <c r="F289" t="s">
        <v>1118</v>
      </c>
      <c r="G289" s="14">
        <v>44599</v>
      </c>
      <c r="H289" s="20">
        <f>MONTH(Tabla_1[[#This Row],[Fecha pedido]])</f>
        <v>2</v>
      </c>
      <c r="I289">
        <v>141799008</v>
      </c>
      <c r="J289" s="1">
        <v>44648</v>
      </c>
      <c r="K289" s="5">
        <f>DATEDIF(Tabla_1[[#This Row],[Fecha pedido]],Tabla_1[[#This Row],[Fecha envío]],"D")</f>
        <v>49</v>
      </c>
      <c r="L289" s="3">
        <v>333</v>
      </c>
      <c r="M289" s="4">
        <v>651.21</v>
      </c>
      <c r="N289" s="4">
        <v>524.96</v>
      </c>
      <c r="O289" s="12">
        <v>216852.93000000002</v>
      </c>
      <c r="P289" s="4">
        <f>Tabla_1[[#This Row],[Precio Unitario]]-Tabla_1[[#This Row],[Coste unitario]]</f>
        <v>126.25</v>
      </c>
      <c r="Q289" s="12">
        <f>Tabla_1[[#This Row],[Importe venta total]]/1000</f>
        <v>216.85293000000001</v>
      </c>
      <c r="R289" s="4">
        <v>174811.68000000002</v>
      </c>
      <c r="S289" s="12">
        <f>Tabla_1[[#This Row],[Importe Coste total]]/1000</f>
        <v>174.81168000000002</v>
      </c>
      <c r="T289" s="4">
        <f>Tabla_1[[#This Row],[Importe venta total]]-Tabla_1[[#This Row],[Importe Coste total]]</f>
        <v>42041.25</v>
      </c>
      <c r="U289" s="13">
        <f>Tabla_1[[#This Row],[Importe Coste Total (M)]]/Tabla_1[[#This Row],[Importe Ventas Totales (M)]]</f>
        <v>0.80613012699436437</v>
      </c>
      <c r="V289" s="12">
        <f>Tabla_1[[#This Row],[Beneficio Total]]/1000</f>
        <v>42.041249999999998</v>
      </c>
      <c r="W289">
        <f>YEAR(Tabla_1[[#This Row],[Fecha pedido]])</f>
        <v>2022</v>
      </c>
    </row>
    <row r="290" spans="1:23" x14ac:dyDescent="0.3">
      <c r="A290" t="s">
        <v>470</v>
      </c>
      <c r="B290" t="s">
        <v>60</v>
      </c>
      <c r="C290" t="s">
        <v>69</v>
      </c>
      <c r="D290" t="s">
        <v>14</v>
      </c>
      <c r="E290" t="s">
        <v>19</v>
      </c>
      <c r="F290" t="s">
        <v>1118</v>
      </c>
      <c r="G290" s="14">
        <v>44256</v>
      </c>
      <c r="H290" s="20">
        <f>MONTH(Tabla_1[[#This Row],[Fecha pedido]])</f>
        <v>3</v>
      </c>
      <c r="I290">
        <v>460272490</v>
      </c>
      <c r="J290" s="1">
        <v>44271</v>
      </c>
      <c r="K290" s="5">
        <f>DATEDIF(Tabla_1[[#This Row],[Fecha pedido]],Tabla_1[[#This Row],[Fecha envío]],"D")</f>
        <v>15</v>
      </c>
      <c r="L290" s="3">
        <v>3713</v>
      </c>
      <c r="M290" s="4">
        <v>152.58000000000001</v>
      </c>
      <c r="N290" s="4">
        <v>97.44</v>
      </c>
      <c r="O290" s="12">
        <v>566529.54</v>
      </c>
      <c r="P290" s="4">
        <f>Tabla_1[[#This Row],[Precio Unitario]]-Tabla_1[[#This Row],[Coste unitario]]</f>
        <v>55.140000000000015</v>
      </c>
      <c r="Q290" s="12">
        <f>Tabla_1[[#This Row],[Importe venta total]]/1000</f>
        <v>566.52954</v>
      </c>
      <c r="R290" s="4">
        <v>361794.72</v>
      </c>
      <c r="S290" s="12">
        <f>Tabla_1[[#This Row],[Importe Coste total]]/1000</f>
        <v>361.79471999999998</v>
      </c>
      <c r="T290" s="4">
        <f>Tabla_1[[#This Row],[Importe venta total]]-Tabla_1[[#This Row],[Importe Coste total]]</f>
        <v>204734.82000000007</v>
      </c>
      <c r="U290" s="13">
        <f>Tabla_1[[#This Row],[Importe Coste Total (M)]]/Tabla_1[[#This Row],[Importe Ventas Totales (M)]]</f>
        <v>0.63861580810066843</v>
      </c>
      <c r="V290" s="12">
        <f>Tabla_1[[#This Row],[Beneficio Total]]/1000</f>
        <v>204.73482000000007</v>
      </c>
      <c r="W290">
        <f>YEAR(Tabla_1[[#This Row],[Fecha pedido]])</f>
        <v>2021</v>
      </c>
    </row>
    <row r="291" spans="1:23" x14ac:dyDescent="0.3">
      <c r="A291" t="s">
        <v>471</v>
      </c>
      <c r="B291" t="s">
        <v>12</v>
      </c>
      <c r="C291" t="s">
        <v>251</v>
      </c>
      <c r="D291" t="s">
        <v>42</v>
      </c>
      <c r="E291" t="s">
        <v>15</v>
      </c>
      <c r="F291" t="s">
        <v>1120</v>
      </c>
      <c r="G291" s="14">
        <v>44737</v>
      </c>
      <c r="H291" s="20">
        <f>MONTH(Tabla_1[[#This Row],[Fecha pedido]])</f>
        <v>6</v>
      </c>
      <c r="I291">
        <v>238616883</v>
      </c>
      <c r="J291" s="1">
        <v>44744</v>
      </c>
      <c r="K291" s="5">
        <f>DATEDIF(Tabla_1[[#This Row],[Fecha pedido]],Tabla_1[[#This Row],[Fecha envío]],"D")</f>
        <v>7</v>
      </c>
      <c r="L291" s="3">
        <v>893</v>
      </c>
      <c r="M291" s="4">
        <v>651.21</v>
      </c>
      <c r="N291" s="4">
        <v>524.96</v>
      </c>
      <c r="O291" s="12">
        <v>581530.53</v>
      </c>
      <c r="P291" s="4">
        <f>Tabla_1[[#This Row],[Precio Unitario]]-Tabla_1[[#This Row],[Coste unitario]]</f>
        <v>126.25</v>
      </c>
      <c r="Q291" s="12">
        <f>Tabla_1[[#This Row],[Importe venta total]]/1000</f>
        <v>581.53053</v>
      </c>
      <c r="R291" s="4">
        <v>468789.28</v>
      </c>
      <c r="S291" s="12">
        <f>Tabla_1[[#This Row],[Importe Coste total]]/1000</f>
        <v>468.78928000000002</v>
      </c>
      <c r="T291" s="4">
        <f>Tabla_1[[#This Row],[Importe venta total]]-Tabla_1[[#This Row],[Importe Coste total]]</f>
        <v>112741.25</v>
      </c>
      <c r="U291" s="13">
        <f>Tabla_1[[#This Row],[Importe Coste Total (M)]]/Tabla_1[[#This Row],[Importe Ventas Totales (M)]]</f>
        <v>0.80613012699436437</v>
      </c>
      <c r="V291" s="12">
        <f>Tabla_1[[#This Row],[Beneficio Total]]/1000</f>
        <v>112.74124999999999</v>
      </c>
      <c r="W291">
        <f>YEAR(Tabla_1[[#This Row],[Fecha pedido]])</f>
        <v>2022</v>
      </c>
    </row>
    <row r="292" spans="1:23" x14ac:dyDescent="0.3">
      <c r="A292" t="s">
        <v>472</v>
      </c>
      <c r="B292" t="s">
        <v>24</v>
      </c>
      <c r="C292" t="s">
        <v>58</v>
      </c>
      <c r="D292" t="s">
        <v>40</v>
      </c>
      <c r="E292" t="s">
        <v>15</v>
      </c>
      <c r="F292" t="s">
        <v>1118</v>
      </c>
      <c r="G292" s="14">
        <v>44759</v>
      </c>
      <c r="H292" s="20">
        <f>MONTH(Tabla_1[[#This Row],[Fecha pedido]])</f>
        <v>7</v>
      </c>
      <c r="I292">
        <v>542506015</v>
      </c>
      <c r="J292" s="1">
        <v>44780</v>
      </c>
      <c r="K292" s="5">
        <f>DATEDIF(Tabla_1[[#This Row],[Fecha pedido]],Tabla_1[[#This Row],[Fecha envío]],"D")</f>
        <v>21</v>
      </c>
      <c r="L292" s="3">
        <v>8440</v>
      </c>
      <c r="M292" s="4">
        <v>81.73</v>
      </c>
      <c r="N292" s="4">
        <v>56.67</v>
      </c>
      <c r="O292" s="12">
        <v>689801.20000000007</v>
      </c>
      <c r="P292" s="4">
        <f>Tabla_1[[#This Row],[Precio Unitario]]-Tabla_1[[#This Row],[Coste unitario]]</f>
        <v>25.060000000000002</v>
      </c>
      <c r="Q292" s="12">
        <f>Tabla_1[[#This Row],[Importe venta total]]/1000</f>
        <v>689.80120000000011</v>
      </c>
      <c r="R292" s="4">
        <v>478294.8</v>
      </c>
      <c r="S292" s="12">
        <f>Tabla_1[[#This Row],[Importe Coste total]]/1000</f>
        <v>478.29480000000001</v>
      </c>
      <c r="T292" s="4">
        <f>Tabla_1[[#This Row],[Importe venta total]]-Tabla_1[[#This Row],[Importe Coste total]]</f>
        <v>211506.40000000008</v>
      </c>
      <c r="U292" s="13">
        <f>Tabla_1[[#This Row],[Importe Coste Total (M)]]/Tabla_1[[#This Row],[Importe Ventas Totales (M)]]</f>
        <v>0.69338064358252771</v>
      </c>
      <c r="V292" s="12">
        <f>Tabla_1[[#This Row],[Beneficio Total]]/1000</f>
        <v>211.50640000000007</v>
      </c>
      <c r="W292">
        <f>YEAR(Tabla_1[[#This Row],[Fecha pedido]])</f>
        <v>2022</v>
      </c>
    </row>
    <row r="293" spans="1:23" x14ac:dyDescent="0.3">
      <c r="A293" t="s">
        <v>473</v>
      </c>
      <c r="B293" t="s">
        <v>28</v>
      </c>
      <c r="C293" t="s">
        <v>474</v>
      </c>
      <c r="D293" t="s">
        <v>50</v>
      </c>
      <c r="E293" t="s">
        <v>19</v>
      </c>
      <c r="F293" t="s">
        <v>1118</v>
      </c>
      <c r="G293" s="14">
        <v>44231</v>
      </c>
      <c r="H293" s="20">
        <f>MONTH(Tabla_1[[#This Row],[Fecha pedido]])</f>
        <v>2</v>
      </c>
      <c r="I293">
        <v>257926213</v>
      </c>
      <c r="J293" s="1">
        <v>44250</v>
      </c>
      <c r="K293" s="5">
        <f>DATEDIF(Tabla_1[[#This Row],[Fecha pedido]],Tabla_1[[#This Row],[Fecha envío]],"D")</f>
        <v>19</v>
      </c>
      <c r="L293" s="3">
        <v>4953</v>
      </c>
      <c r="M293" s="4">
        <v>154.06</v>
      </c>
      <c r="N293" s="4">
        <v>90.93</v>
      </c>
      <c r="O293" s="12">
        <v>763059.18</v>
      </c>
      <c r="P293" s="4">
        <f>Tabla_1[[#This Row],[Precio Unitario]]-Tabla_1[[#This Row],[Coste unitario]]</f>
        <v>63.129999999999995</v>
      </c>
      <c r="Q293" s="12">
        <f>Tabla_1[[#This Row],[Importe venta total]]/1000</f>
        <v>763.05918000000008</v>
      </c>
      <c r="R293" s="4">
        <v>450376.29000000004</v>
      </c>
      <c r="S293" s="12">
        <f>Tabla_1[[#This Row],[Importe Coste total]]/1000</f>
        <v>450.37629000000004</v>
      </c>
      <c r="T293" s="4">
        <f>Tabla_1[[#This Row],[Importe venta total]]-Tabla_1[[#This Row],[Importe Coste total]]</f>
        <v>312682.89</v>
      </c>
      <c r="U293" s="13">
        <f>Tabla_1[[#This Row],[Importe Coste Total (M)]]/Tabla_1[[#This Row],[Importe Ventas Totales (M)]]</f>
        <v>0.59022458782292608</v>
      </c>
      <c r="V293" s="12">
        <f>Tabla_1[[#This Row],[Beneficio Total]]/1000</f>
        <v>312.68288999999999</v>
      </c>
      <c r="W293">
        <f>YEAR(Tabla_1[[#This Row],[Fecha pedido]])</f>
        <v>2021</v>
      </c>
    </row>
    <row r="294" spans="1:23" x14ac:dyDescent="0.3">
      <c r="A294" t="s">
        <v>475</v>
      </c>
      <c r="B294" t="s">
        <v>24</v>
      </c>
      <c r="C294" t="s">
        <v>447</v>
      </c>
      <c r="D294" t="s">
        <v>30</v>
      </c>
      <c r="E294" t="s">
        <v>19</v>
      </c>
      <c r="F294" t="s">
        <v>1120</v>
      </c>
      <c r="G294" s="14">
        <v>44775</v>
      </c>
      <c r="H294" s="20">
        <f>MONTH(Tabla_1[[#This Row],[Fecha pedido]])</f>
        <v>8</v>
      </c>
      <c r="I294">
        <v>141176307</v>
      </c>
      <c r="J294" s="1">
        <v>44824</v>
      </c>
      <c r="K294" s="5">
        <f>DATEDIF(Tabla_1[[#This Row],[Fecha pedido]],Tabla_1[[#This Row],[Fecha envío]],"D")</f>
        <v>49</v>
      </c>
      <c r="L294" s="3">
        <v>6061</v>
      </c>
      <c r="M294" s="4">
        <v>255.28</v>
      </c>
      <c r="N294" s="4">
        <v>159.41999999999999</v>
      </c>
      <c r="O294" s="12">
        <v>1547252.08</v>
      </c>
      <c r="P294" s="4">
        <f>Tabla_1[[#This Row],[Precio Unitario]]-Tabla_1[[#This Row],[Coste unitario]]</f>
        <v>95.860000000000014</v>
      </c>
      <c r="Q294" s="12">
        <f>Tabla_1[[#This Row],[Importe venta total]]/1000</f>
        <v>1547.25208</v>
      </c>
      <c r="R294" s="4">
        <v>966244.61999999988</v>
      </c>
      <c r="S294" s="12">
        <f>Tabla_1[[#This Row],[Importe Coste total]]/1000</f>
        <v>966.24461999999983</v>
      </c>
      <c r="T294" s="4">
        <f>Tabla_1[[#This Row],[Importe venta total]]-Tabla_1[[#This Row],[Importe Coste total]]</f>
        <v>581007.4600000002</v>
      </c>
      <c r="U294" s="13">
        <f>Tabla_1[[#This Row],[Importe Coste Total (M)]]/Tabla_1[[#This Row],[Importe Ventas Totales (M)]]</f>
        <v>0.62449075524913811</v>
      </c>
      <c r="V294" s="12">
        <f>Tabla_1[[#This Row],[Beneficio Total]]/1000</f>
        <v>581.00746000000015</v>
      </c>
      <c r="W294">
        <f>YEAR(Tabla_1[[#This Row],[Fecha pedido]])</f>
        <v>2022</v>
      </c>
    </row>
    <row r="295" spans="1:23" x14ac:dyDescent="0.3">
      <c r="A295" t="s">
        <v>476</v>
      </c>
      <c r="B295" t="s">
        <v>24</v>
      </c>
      <c r="C295" t="s">
        <v>386</v>
      </c>
      <c r="D295" t="s">
        <v>18</v>
      </c>
      <c r="E295" t="s">
        <v>19</v>
      </c>
      <c r="F295" t="s">
        <v>1120</v>
      </c>
      <c r="G295" s="14">
        <v>43982</v>
      </c>
      <c r="H295" s="20">
        <f>MONTH(Tabla_1[[#This Row],[Fecha pedido]])</f>
        <v>5</v>
      </c>
      <c r="I295">
        <v>568867623</v>
      </c>
      <c r="J295" s="1">
        <v>44004</v>
      </c>
      <c r="K295" s="5">
        <f>DATEDIF(Tabla_1[[#This Row],[Fecha pedido]],Tabla_1[[#This Row],[Fecha envío]],"D")</f>
        <v>22</v>
      </c>
      <c r="L295" s="3">
        <v>9426</v>
      </c>
      <c r="M295" s="4">
        <v>421.89</v>
      </c>
      <c r="N295" s="4">
        <v>364.69</v>
      </c>
      <c r="O295" s="12">
        <v>3976735.1399999997</v>
      </c>
      <c r="P295" s="4">
        <f>Tabla_1[[#This Row],[Precio Unitario]]-Tabla_1[[#This Row],[Coste unitario]]</f>
        <v>57.199999999999989</v>
      </c>
      <c r="Q295" s="12">
        <f>Tabla_1[[#This Row],[Importe venta total]]/1000</f>
        <v>3976.7351399999998</v>
      </c>
      <c r="R295" s="4">
        <v>3437567.94</v>
      </c>
      <c r="S295" s="12">
        <f>Tabla_1[[#This Row],[Importe Coste total]]/1000</f>
        <v>3437.5679399999999</v>
      </c>
      <c r="T295" s="4">
        <f>Tabla_1[[#This Row],[Importe venta total]]-Tabla_1[[#This Row],[Importe Coste total]]</f>
        <v>539167.19999999972</v>
      </c>
      <c r="U295" s="13">
        <f>Tabla_1[[#This Row],[Importe Coste Total (M)]]/Tabla_1[[#This Row],[Importe Ventas Totales (M)]]</f>
        <v>0.86441963544999889</v>
      </c>
      <c r="V295" s="12">
        <f>Tabla_1[[#This Row],[Beneficio Total]]/1000</f>
        <v>539.16719999999975</v>
      </c>
      <c r="W295">
        <f>YEAR(Tabla_1[[#This Row],[Fecha pedido]])</f>
        <v>2020</v>
      </c>
    </row>
    <row r="296" spans="1:23" x14ac:dyDescent="0.3">
      <c r="A296" t="s">
        <v>477</v>
      </c>
      <c r="B296" t="s">
        <v>12</v>
      </c>
      <c r="C296" t="s">
        <v>314</v>
      </c>
      <c r="D296" t="s">
        <v>33</v>
      </c>
      <c r="E296" t="s">
        <v>19</v>
      </c>
      <c r="F296" t="s">
        <v>1120</v>
      </c>
      <c r="G296" s="14">
        <v>44291</v>
      </c>
      <c r="H296" s="20">
        <f>MONTH(Tabla_1[[#This Row],[Fecha pedido]])</f>
        <v>4</v>
      </c>
      <c r="I296">
        <v>187923991</v>
      </c>
      <c r="J296" s="1">
        <v>44333</v>
      </c>
      <c r="K296" s="5">
        <f>DATEDIF(Tabla_1[[#This Row],[Fecha pedido]],Tabla_1[[#This Row],[Fecha envío]],"D")</f>
        <v>42</v>
      </c>
      <c r="L296" s="3">
        <v>9740</v>
      </c>
      <c r="M296" s="4">
        <v>47.45</v>
      </c>
      <c r="N296" s="4">
        <v>31.79</v>
      </c>
      <c r="O296" s="12">
        <v>462163</v>
      </c>
      <c r="P296" s="4">
        <f>Tabla_1[[#This Row],[Precio Unitario]]-Tabla_1[[#This Row],[Coste unitario]]</f>
        <v>15.660000000000004</v>
      </c>
      <c r="Q296" s="12">
        <f>Tabla_1[[#This Row],[Importe venta total]]/1000</f>
        <v>462.16300000000001</v>
      </c>
      <c r="R296" s="4">
        <v>309634.59999999998</v>
      </c>
      <c r="S296" s="12">
        <f>Tabla_1[[#This Row],[Importe Coste total]]/1000</f>
        <v>309.63459999999998</v>
      </c>
      <c r="T296" s="4">
        <f>Tabla_1[[#This Row],[Importe venta total]]-Tabla_1[[#This Row],[Importe Coste total]]</f>
        <v>152528.40000000002</v>
      </c>
      <c r="U296" s="13">
        <f>Tabla_1[[#This Row],[Importe Coste Total (M)]]/Tabla_1[[#This Row],[Importe Ventas Totales (M)]]</f>
        <v>0.66996838777660694</v>
      </c>
      <c r="V296" s="12">
        <f>Tabla_1[[#This Row],[Beneficio Total]]/1000</f>
        <v>152.52840000000003</v>
      </c>
      <c r="W296">
        <f>YEAR(Tabla_1[[#This Row],[Fecha pedido]])</f>
        <v>2021</v>
      </c>
    </row>
    <row r="297" spans="1:23" x14ac:dyDescent="0.3">
      <c r="A297" t="s">
        <v>478</v>
      </c>
      <c r="B297" t="s">
        <v>24</v>
      </c>
      <c r="C297" t="s">
        <v>479</v>
      </c>
      <c r="D297" t="s">
        <v>23</v>
      </c>
      <c r="E297" t="s">
        <v>19</v>
      </c>
      <c r="F297" t="s">
        <v>1118</v>
      </c>
      <c r="G297" s="14">
        <v>44108</v>
      </c>
      <c r="H297" s="20">
        <f>MONTH(Tabla_1[[#This Row],[Fecha pedido]])</f>
        <v>10</v>
      </c>
      <c r="I297">
        <v>865581738</v>
      </c>
      <c r="J297" s="1">
        <v>44127</v>
      </c>
      <c r="K297" s="5">
        <f>DATEDIF(Tabla_1[[#This Row],[Fecha pedido]],Tabla_1[[#This Row],[Fecha envío]],"D")</f>
        <v>19</v>
      </c>
      <c r="L297" s="3">
        <v>3726</v>
      </c>
      <c r="M297" s="4">
        <v>205.7</v>
      </c>
      <c r="N297" s="4">
        <v>117.11</v>
      </c>
      <c r="O297" s="12">
        <v>766438.2</v>
      </c>
      <c r="P297" s="4">
        <f>Tabla_1[[#This Row],[Precio Unitario]]-Tabla_1[[#This Row],[Coste unitario]]</f>
        <v>88.589999999999989</v>
      </c>
      <c r="Q297" s="12">
        <f>Tabla_1[[#This Row],[Importe venta total]]/1000</f>
        <v>766.43819999999994</v>
      </c>
      <c r="R297" s="4">
        <v>436351.86</v>
      </c>
      <c r="S297" s="12">
        <f>Tabla_1[[#This Row],[Importe Coste total]]/1000</f>
        <v>436.35185999999999</v>
      </c>
      <c r="T297" s="4">
        <f>Tabla_1[[#This Row],[Importe venta total]]-Tabla_1[[#This Row],[Importe Coste total]]</f>
        <v>330086.33999999997</v>
      </c>
      <c r="U297" s="13">
        <f>Tabla_1[[#This Row],[Importe Coste Total (M)]]/Tabla_1[[#This Row],[Importe Ventas Totales (M)]]</f>
        <v>0.56932425862907154</v>
      </c>
      <c r="V297" s="12">
        <f>Tabla_1[[#This Row],[Beneficio Total]]/1000</f>
        <v>330.08633999999995</v>
      </c>
      <c r="W297">
        <f>YEAR(Tabla_1[[#This Row],[Fecha pedido]])</f>
        <v>2020</v>
      </c>
    </row>
    <row r="298" spans="1:23" x14ac:dyDescent="0.3">
      <c r="A298" t="s">
        <v>480</v>
      </c>
      <c r="B298" t="s">
        <v>12</v>
      </c>
      <c r="C298" t="s">
        <v>481</v>
      </c>
      <c r="D298" t="s">
        <v>33</v>
      </c>
      <c r="E298" t="s">
        <v>15</v>
      </c>
      <c r="F298" t="s">
        <v>1118</v>
      </c>
      <c r="G298" s="14">
        <v>44600</v>
      </c>
      <c r="H298" s="20">
        <f>MONTH(Tabla_1[[#This Row],[Fecha pedido]])</f>
        <v>2</v>
      </c>
      <c r="I298">
        <v>939389693</v>
      </c>
      <c r="J298" s="1">
        <v>44607</v>
      </c>
      <c r="K298" s="5">
        <f>DATEDIF(Tabla_1[[#This Row],[Fecha pedido]],Tabla_1[[#This Row],[Fecha envío]],"D")</f>
        <v>7</v>
      </c>
      <c r="L298" s="3">
        <v>5140</v>
      </c>
      <c r="M298" s="4">
        <v>47.45</v>
      </c>
      <c r="N298" s="4">
        <v>31.79</v>
      </c>
      <c r="O298" s="12">
        <v>243893.00000000003</v>
      </c>
      <c r="P298" s="4">
        <f>Tabla_1[[#This Row],[Precio Unitario]]-Tabla_1[[#This Row],[Coste unitario]]</f>
        <v>15.660000000000004</v>
      </c>
      <c r="Q298" s="12">
        <f>Tabla_1[[#This Row],[Importe venta total]]/1000</f>
        <v>243.89300000000003</v>
      </c>
      <c r="R298" s="4">
        <v>163400.6</v>
      </c>
      <c r="S298" s="12">
        <f>Tabla_1[[#This Row],[Importe Coste total]]/1000</f>
        <v>163.4006</v>
      </c>
      <c r="T298" s="4">
        <f>Tabla_1[[#This Row],[Importe venta total]]-Tabla_1[[#This Row],[Importe Coste total]]</f>
        <v>80492.400000000023</v>
      </c>
      <c r="U298" s="13">
        <f>Tabla_1[[#This Row],[Importe Coste Total (M)]]/Tabla_1[[#This Row],[Importe Ventas Totales (M)]]</f>
        <v>0.66996838777660683</v>
      </c>
      <c r="V298" s="12">
        <f>Tabla_1[[#This Row],[Beneficio Total]]/1000</f>
        <v>80.492400000000018</v>
      </c>
      <c r="W298">
        <f>YEAR(Tabla_1[[#This Row],[Fecha pedido]])</f>
        <v>2022</v>
      </c>
    </row>
    <row r="299" spans="1:23" x14ac:dyDescent="0.3">
      <c r="A299" t="s">
        <v>482</v>
      </c>
      <c r="B299" t="s">
        <v>60</v>
      </c>
      <c r="C299" t="s">
        <v>102</v>
      </c>
      <c r="D299" t="s">
        <v>38</v>
      </c>
      <c r="E299" t="s">
        <v>19</v>
      </c>
      <c r="F299" t="s">
        <v>1120</v>
      </c>
      <c r="G299" s="14">
        <v>44124</v>
      </c>
      <c r="H299" s="20">
        <f>MONTH(Tabla_1[[#This Row],[Fecha pedido]])</f>
        <v>10</v>
      </c>
      <c r="I299">
        <v>177214038</v>
      </c>
      <c r="J299" s="1">
        <v>44141</v>
      </c>
      <c r="K299" s="5">
        <f>DATEDIF(Tabla_1[[#This Row],[Fecha pedido]],Tabla_1[[#This Row],[Fecha envío]],"D")</f>
        <v>17</v>
      </c>
      <c r="L299" s="3">
        <v>427</v>
      </c>
      <c r="M299" s="4">
        <v>437.2</v>
      </c>
      <c r="N299" s="4">
        <v>263.33</v>
      </c>
      <c r="O299" s="12">
        <v>186684.4</v>
      </c>
      <c r="P299" s="4">
        <f>Tabla_1[[#This Row],[Precio Unitario]]-Tabla_1[[#This Row],[Coste unitario]]</f>
        <v>173.87</v>
      </c>
      <c r="Q299" s="12">
        <f>Tabla_1[[#This Row],[Importe venta total]]/1000</f>
        <v>186.68439999999998</v>
      </c>
      <c r="R299" s="4">
        <v>112441.90999999999</v>
      </c>
      <c r="S299" s="12">
        <f>Tabla_1[[#This Row],[Importe Coste total]]/1000</f>
        <v>112.44190999999999</v>
      </c>
      <c r="T299" s="4">
        <f>Tabla_1[[#This Row],[Importe venta total]]-Tabla_1[[#This Row],[Importe Coste total]]</f>
        <v>74242.490000000005</v>
      </c>
      <c r="U299" s="13">
        <f>Tabla_1[[#This Row],[Importe Coste Total (M)]]/Tabla_1[[#This Row],[Importe Ventas Totales (M)]]</f>
        <v>0.60231015553522416</v>
      </c>
      <c r="V299" s="12">
        <f>Tabla_1[[#This Row],[Beneficio Total]]/1000</f>
        <v>74.242490000000004</v>
      </c>
      <c r="W299">
        <f>YEAR(Tabla_1[[#This Row],[Fecha pedido]])</f>
        <v>2020</v>
      </c>
    </row>
    <row r="300" spans="1:23" x14ac:dyDescent="0.3">
      <c r="A300" t="s">
        <v>483</v>
      </c>
      <c r="B300" t="s">
        <v>24</v>
      </c>
      <c r="C300" t="s">
        <v>144</v>
      </c>
      <c r="D300" t="s">
        <v>14</v>
      </c>
      <c r="E300" t="s">
        <v>15</v>
      </c>
      <c r="F300" t="s">
        <v>1118</v>
      </c>
      <c r="G300" s="14">
        <v>44133</v>
      </c>
      <c r="H300" s="20">
        <f>MONTH(Tabla_1[[#This Row],[Fecha pedido]])</f>
        <v>10</v>
      </c>
      <c r="I300">
        <v>417890584</v>
      </c>
      <c r="J300" s="1">
        <v>44141</v>
      </c>
      <c r="K300" s="5">
        <f>DATEDIF(Tabla_1[[#This Row],[Fecha pedido]],Tabla_1[[#This Row],[Fecha envío]],"D")</f>
        <v>8</v>
      </c>
      <c r="L300" s="3">
        <v>1965</v>
      </c>
      <c r="M300" s="4">
        <v>152.58000000000001</v>
      </c>
      <c r="N300" s="4">
        <v>97.44</v>
      </c>
      <c r="O300" s="12">
        <v>299819.7</v>
      </c>
      <c r="P300" s="4">
        <f>Tabla_1[[#This Row],[Precio Unitario]]-Tabla_1[[#This Row],[Coste unitario]]</f>
        <v>55.140000000000015</v>
      </c>
      <c r="Q300" s="12">
        <f>Tabla_1[[#This Row],[Importe venta total]]/1000</f>
        <v>299.81970000000001</v>
      </c>
      <c r="R300" s="4">
        <v>191469.6</v>
      </c>
      <c r="S300" s="12">
        <f>Tabla_1[[#This Row],[Importe Coste total]]/1000</f>
        <v>191.46960000000001</v>
      </c>
      <c r="T300" s="4">
        <f>Tabla_1[[#This Row],[Importe venta total]]-Tabla_1[[#This Row],[Importe Coste total]]</f>
        <v>108350.1</v>
      </c>
      <c r="U300" s="13">
        <f>Tabla_1[[#This Row],[Importe Coste Total (M)]]/Tabla_1[[#This Row],[Importe Ventas Totales (M)]]</f>
        <v>0.63861580810066854</v>
      </c>
      <c r="V300" s="12">
        <f>Tabla_1[[#This Row],[Beneficio Total]]/1000</f>
        <v>108.35010000000001</v>
      </c>
      <c r="W300">
        <f>YEAR(Tabla_1[[#This Row],[Fecha pedido]])</f>
        <v>2020</v>
      </c>
    </row>
    <row r="301" spans="1:23" x14ac:dyDescent="0.3">
      <c r="A301" t="s">
        <v>484</v>
      </c>
      <c r="B301" t="s">
        <v>12</v>
      </c>
      <c r="C301" t="s">
        <v>323</v>
      </c>
      <c r="D301" t="s">
        <v>70</v>
      </c>
      <c r="E301" t="s">
        <v>19</v>
      </c>
      <c r="F301" t="s">
        <v>1119</v>
      </c>
      <c r="G301" s="14">
        <v>44678</v>
      </c>
      <c r="H301" s="20">
        <f>MONTH(Tabla_1[[#This Row],[Fecha pedido]])</f>
        <v>4</v>
      </c>
      <c r="I301">
        <v>408037650</v>
      </c>
      <c r="J301" s="1">
        <v>44678</v>
      </c>
      <c r="K301" s="5">
        <f>DATEDIF(Tabla_1[[#This Row],[Fecha pedido]],Tabla_1[[#This Row],[Fecha envío]],"D")</f>
        <v>0</v>
      </c>
      <c r="L301" s="3">
        <v>6263</v>
      </c>
      <c r="M301" s="4">
        <v>109.28</v>
      </c>
      <c r="N301" s="4">
        <v>35.840000000000003</v>
      </c>
      <c r="O301" s="12">
        <v>684420.64</v>
      </c>
      <c r="P301" s="4">
        <f>Tabla_1[[#This Row],[Precio Unitario]]-Tabla_1[[#This Row],[Coste unitario]]</f>
        <v>73.44</v>
      </c>
      <c r="Q301" s="12">
        <f>Tabla_1[[#This Row],[Importe venta total]]/1000</f>
        <v>684.42064000000005</v>
      </c>
      <c r="R301" s="4">
        <v>224465.92000000001</v>
      </c>
      <c r="S301" s="12">
        <f>Tabla_1[[#This Row],[Importe Coste total]]/1000</f>
        <v>224.46592000000001</v>
      </c>
      <c r="T301" s="4">
        <f>Tabla_1[[#This Row],[Importe venta total]]-Tabla_1[[#This Row],[Importe Coste total]]</f>
        <v>459954.72</v>
      </c>
      <c r="U301" s="13">
        <f>Tabla_1[[#This Row],[Importe Coste Total (M)]]/Tabla_1[[#This Row],[Importe Ventas Totales (M)]]</f>
        <v>0.32796486090775989</v>
      </c>
      <c r="V301" s="12">
        <f>Tabla_1[[#This Row],[Beneficio Total]]/1000</f>
        <v>459.95471999999995</v>
      </c>
      <c r="W301">
        <f>YEAR(Tabla_1[[#This Row],[Fecha pedido]])</f>
        <v>2022</v>
      </c>
    </row>
    <row r="302" spans="1:23" x14ac:dyDescent="0.3">
      <c r="A302" t="s">
        <v>485</v>
      </c>
      <c r="B302" t="s">
        <v>28</v>
      </c>
      <c r="C302" t="s">
        <v>238</v>
      </c>
      <c r="D302" t="s">
        <v>38</v>
      </c>
      <c r="E302" t="s">
        <v>19</v>
      </c>
      <c r="F302" t="s">
        <v>1118</v>
      </c>
      <c r="G302" s="14">
        <v>44528</v>
      </c>
      <c r="H302" s="20">
        <f>MONTH(Tabla_1[[#This Row],[Fecha pedido]])</f>
        <v>11</v>
      </c>
      <c r="I302">
        <v>186766564</v>
      </c>
      <c r="J302" s="1">
        <v>44542</v>
      </c>
      <c r="K302" s="5">
        <f>DATEDIF(Tabla_1[[#This Row],[Fecha pedido]],Tabla_1[[#This Row],[Fecha envío]],"D")</f>
        <v>14</v>
      </c>
      <c r="L302" s="3">
        <v>7232</v>
      </c>
      <c r="M302" s="4">
        <v>437.2</v>
      </c>
      <c r="N302" s="4">
        <v>263.33</v>
      </c>
      <c r="O302" s="12">
        <v>3161830.4</v>
      </c>
      <c r="P302" s="4">
        <f>Tabla_1[[#This Row],[Precio Unitario]]-Tabla_1[[#This Row],[Coste unitario]]</f>
        <v>173.87</v>
      </c>
      <c r="Q302" s="12">
        <f>Tabla_1[[#This Row],[Importe venta total]]/1000</f>
        <v>3161.8303999999998</v>
      </c>
      <c r="R302" s="4">
        <v>1904402.5599999998</v>
      </c>
      <c r="S302" s="12">
        <f>Tabla_1[[#This Row],[Importe Coste total]]/1000</f>
        <v>1904.4025599999998</v>
      </c>
      <c r="T302" s="4">
        <f>Tabla_1[[#This Row],[Importe venta total]]-Tabla_1[[#This Row],[Importe Coste total]]</f>
        <v>1257427.8400000001</v>
      </c>
      <c r="U302" s="13">
        <f>Tabla_1[[#This Row],[Importe Coste Total (M)]]/Tabla_1[[#This Row],[Importe Ventas Totales (M)]]</f>
        <v>0.60231015553522416</v>
      </c>
      <c r="V302" s="12">
        <f>Tabla_1[[#This Row],[Beneficio Total]]/1000</f>
        <v>1257.4278400000001</v>
      </c>
      <c r="W302">
        <f>YEAR(Tabla_1[[#This Row],[Fecha pedido]])</f>
        <v>2021</v>
      </c>
    </row>
    <row r="303" spans="1:23" x14ac:dyDescent="0.3">
      <c r="A303" t="s">
        <v>486</v>
      </c>
      <c r="B303" t="s">
        <v>60</v>
      </c>
      <c r="C303" t="s">
        <v>194</v>
      </c>
      <c r="D303" t="s">
        <v>18</v>
      </c>
      <c r="E303" t="s">
        <v>15</v>
      </c>
      <c r="F303" t="s">
        <v>1118</v>
      </c>
      <c r="G303" s="14">
        <v>44162</v>
      </c>
      <c r="H303" s="20">
        <f>MONTH(Tabla_1[[#This Row],[Fecha pedido]])</f>
        <v>11</v>
      </c>
      <c r="I303">
        <v>763501155</v>
      </c>
      <c r="J303" s="1">
        <v>44167</v>
      </c>
      <c r="K303" s="5">
        <f>DATEDIF(Tabla_1[[#This Row],[Fecha pedido]],Tabla_1[[#This Row],[Fecha envío]],"D")</f>
        <v>5</v>
      </c>
      <c r="L303" s="3">
        <v>5813</v>
      </c>
      <c r="M303" s="4">
        <v>421.89</v>
      </c>
      <c r="N303" s="4">
        <v>364.69</v>
      </c>
      <c r="O303" s="12">
        <v>2452446.5699999998</v>
      </c>
      <c r="P303" s="4">
        <f>Tabla_1[[#This Row],[Precio Unitario]]-Tabla_1[[#This Row],[Coste unitario]]</f>
        <v>57.199999999999989</v>
      </c>
      <c r="Q303" s="12">
        <f>Tabla_1[[#This Row],[Importe venta total]]/1000</f>
        <v>2452.4465699999996</v>
      </c>
      <c r="R303" s="4">
        <v>2119942.9700000002</v>
      </c>
      <c r="S303" s="12">
        <f>Tabla_1[[#This Row],[Importe Coste total]]/1000</f>
        <v>2119.9429700000001</v>
      </c>
      <c r="T303" s="4">
        <f>Tabla_1[[#This Row],[Importe venta total]]-Tabla_1[[#This Row],[Importe Coste total]]</f>
        <v>332503.59999999963</v>
      </c>
      <c r="U303" s="13">
        <f>Tabla_1[[#This Row],[Importe Coste Total (M)]]/Tabla_1[[#This Row],[Importe Ventas Totales (M)]]</f>
        <v>0.864419635449999</v>
      </c>
      <c r="V303" s="12">
        <f>Tabla_1[[#This Row],[Beneficio Total]]/1000</f>
        <v>332.50359999999961</v>
      </c>
      <c r="W303">
        <f>YEAR(Tabla_1[[#This Row],[Fecha pedido]])</f>
        <v>2020</v>
      </c>
    </row>
    <row r="304" spans="1:23" x14ac:dyDescent="0.3">
      <c r="A304" t="s">
        <v>487</v>
      </c>
      <c r="B304" t="s">
        <v>60</v>
      </c>
      <c r="C304" t="s">
        <v>157</v>
      </c>
      <c r="D304" t="s">
        <v>33</v>
      </c>
      <c r="E304" t="s">
        <v>19</v>
      </c>
      <c r="F304" t="s">
        <v>1120</v>
      </c>
      <c r="G304" s="14">
        <v>44206</v>
      </c>
      <c r="H304" s="20">
        <f>MONTH(Tabla_1[[#This Row],[Fecha pedido]])</f>
        <v>1</v>
      </c>
      <c r="I304">
        <v>967977750</v>
      </c>
      <c r="J304" s="1">
        <v>44249</v>
      </c>
      <c r="K304" s="5">
        <f>DATEDIF(Tabla_1[[#This Row],[Fecha pedido]],Tabla_1[[#This Row],[Fecha envío]],"D")</f>
        <v>43</v>
      </c>
      <c r="L304" s="3">
        <v>4982</v>
      </c>
      <c r="M304" s="4">
        <v>47.45</v>
      </c>
      <c r="N304" s="4">
        <v>31.79</v>
      </c>
      <c r="O304" s="12">
        <v>236395.90000000002</v>
      </c>
      <c r="P304" s="4">
        <f>Tabla_1[[#This Row],[Precio Unitario]]-Tabla_1[[#This Row],[Coste unitario]]</f>
        <v>15.660000000000004</v>
      </c>
      <c r="Q304" s="12">
        <f>Tabla_1[[#This Row],[Importe venta total]]/1000</f>
        <v>236.39590000000001</v>
      </c>
      <c r="R304" s="4">
        <v>158377.78</v>
      </c>
      <c r="S304" s="12">
        <f>Tabla_1[[#This Row],[Importe Coste total]]/1000</f>
        <v>158.37778</v>
      </c>
      <c r="T304" s="4">
        <f>Tabla_1[[#This Row],[Importe venta total]]-Tabla_1[[#This Row],[Importe Coste total]]</f>
        <v>78018.120000000024</v>
      </c>
      <c r="U304" s="13">
        <f>Tabla_1[[#This Row],[Importe Coste Total (M)]]/Tabla_1[[#This Row],[Importe Ventas Totales (M)]]</f>
        <v>0.66996838777660694</v>
      </c>
      <c r="V304" s="12">
        <f>Tabla_1[[#This Row],[Beneficio Total]]/1000</f>
        <v>78.018120000000025</v>
      </c>
      <c r="W304">
        <f>YEAR(Tabla_1[[#This Row],[Fecha pedido]])</f>
        <v>2021</v>
      </c>
    </row>
    <row r="305" spans="1:23" x14ac:dyDescent="0.3">
      <c r="A305" t="s">
        <v>488</v>
      </c>
      <c r="B305" t="s">
        <v>12</v>
      </c>
      <c r="C305" t="s">
        <v>165</v>
      </c>
      <c r="D305" t="s">
        <v>14</v>
      </c>
      <c r="E305" t="s">
        <v>15</v>
      </c>
      <c r="F305" t="s">
        <v>1117</v>
      </c>
      <c r="G305" s="14">
        <v>43868</v>
      </c>
      <c r="H305" s="20">
        <f>MONTH(Tabla_1[[#This Row],[Fecha pedido]])</f>
        <v>2</v>
      </c>
      <c r="I305">
        <v>600245177</v>
      </c>
      <c r="J305" s="1">
        <v>43904</v>
      </c>
      <c r="K305" s="5">
        <f>DATEDIF(Tabla_1[[#This Row],[Fecha pedido]],Tabla_1[[#This Row],[Fecha envío]],"D")</f>
        <v>36</v>
      </c>
      <c r="L305" s="3">
        <v>4742</v>
      </c>
      <c r="M305" s="4">
        <v>152.58000000000001</v>
      </c>
      <c r="N305" s="4">
        <v>97.44</v>
      </c>
      <c r="O305" s="12">
        <v>723534.3600000001</v>
      </c>
      <c r="P305" s="4">
        <f>Tabla_1[[#This Row],[Precio Unitario]]-Tabla_1[[#This Row],[Coste unitario]]</f>
        <v>55.140000000000015</v>
      </c>
      <c r="Q305" s="12">
        <f>Tabla_1[[#This Row],[Importe venta total]]/1000</f>
        <v>723.53436000000011</v>
      </c>
      <c r="R305" s="4">
        <v>462060.48</v>
      </c>
      <c r="S305" s="12">
        <f>Tabla_1[[#This Row],[Importe Coste total]]/1000</f>
        <v>462.06047999999998</v>
      </c>
      <c r="T305" s="4">
        <f>Tabla_1[[#This Row],[Importe venta total]]-Tabla_1[[#This Row],[Importe Coste total]]</f>
        <v>261473.88000000012</v>
      </c>
      <c r="U305" s="13">
        <f>Tabla_1[[#This Row],[Importe Coste Total (M)]]/Tabla_1[[#This Row],[Importe Ventas Totales (M)]]</f>
        <v>0.63861580810066843</v>
      </c>
      <c r="V305" s="12">
        <f>Tabla_1[[#This Row],[Beneficio Total]]/1000</f>
        <v>261.47388000000012</v>
      </c>
      <c r="W305">
        <f>YEAR(Tabla_1[[#This Row],[Fecha pedido]])</f>
        <v>2020</v>
      </c>
    </row>
    <row r="306" spans="1:23" x14ac:dyDescent="0.3">
      <c r="A306" t="s">
        <v>489</v>
      </c>
      <c r="B306" t="s">
        <v>24</v>
      </c>
      <c r="C306" t="s">
        <v>294</v>
      </c>
      <c r="D306" t="s">
        <v>38</v>
      </c>
      <c r="E306" t="s">
        <v>15</v>
      </c>
      <c r="F306" t="s">
        <v>1119</v>
      </c>
      <c r="G306" s="14">
        <v>44589</v>
      </c>
      <c r="H306" s="20">
        <f>MONTH(Tabla_1[[#This Row],[Fecha pedido]])</f>
        <v>1</v>
      </c>
      <c r="I306">
        <v>880664765</v>
      </c>
      <c r="J306" s="1">
        <v>44595</v>
      </c>
      <c r="K306" s="5">
        <f>DATEDIF(Tabla_1[[#This Row],[Fecha pedido]],Tabla_1[[#This Row],[Fecha envío]],"D")</f>
        <v>6</v>
      </c>
      <c r="L306" s="3">
        <v>7129</v>
      </c>
      <c r="M306" s="4">
        <v>437.2</v>
      </c>
      <c r="N306" s="4">
        <v>263.33</v>
      </c>
      <c r="O306" s="12">
        <v>3116798.8</v>
      </c>
      <c r="P306" s="4">
        <f>Tabla_1[[#This Row],[Precio Unitario]]-Tabla_1[[#This Row],[Coste unitario]]</f>
        <v>173.87</v>
      </c>
      <c r="Q306" s="12">
        <f>Tabla_1[[#This Row],[Importe venta total]]/1000</f>
        <v>3116.7988</v>
      </c>
      <c r="R306" s="4">
        <v>1877279.5699999998</v>
      </c>
      <c r="S306" s="12">
        <f>Tabla_1[[#This Row],[Importe Coste total]]/1000</f>
        <v>1877.2795699999999</v>
      </c>
      <c r="T306" s="4">
        <f>Tabla_1[[#This Row],[Importe venta total]]-Tabla_1[[#This Row],[Importe Coste total]]</f>
        <v>1239519.23</v>
      </c>
      <c r="U306" s="13">
        <f>Tabla_1[[#This Row],[Importe Coste Total (M)]]/Tabla_1[[#This Row],[Importe Ventas Totales (M)]]</f>
        <v>0.60231015553522416</v>
      </c>
      <c r="V306" s="12">
        <f>Tabla_1[[#This Row],[Beneficio Total]]/1000</f>
        <v>1239.5192299999999</v>
      </c>
      <c r="W306">
        <f>YEAR(Tabla_1[[#This Row],[Fecha pedido]])</f>
        <v>2022</v>
      </c>
    </row>
    <row r="307" spans="1:23" x14ac:dyDescent="0.3">
      <c r="A307" t="s">
        <v>490</v>
      </c>
      <c r="B307" t="s">
        <v>44</v>
      </c>
      <c r="C307" t="s">
        <v>491</v>
      </c>
      <c r="D307" t="s">
        <v>23</v>
      </c>
      <c r="E307" t="s">
        <v>19</v>
      </c>
      <c r="F307" t="s">
        <v>1120</v>
      </c>
      <c r="G307" s="14">
        <v>44306</v>
      </c>
      <c r="H307" s="20">
        <f>MONTH(Tabla_1[[#This Row],[Fecha pedido]])</f>
        <v>4</v>
      </c>
      <c r="I307">
        <v>399910342</v>
      </c>
      <c r="J307" s="1">
        <v>44320</v>
      </c>
      <c r="K307" s="5">
        <f>DATEDIF(Tabla_1[[#This Row],[Fecha pedido]],Tabla_1[[#This Row],[Fecha envío]],"D")</f>
        <v>14</v>
      </c>
      <c r="L307" s="3">
        <v>1212</v>
      </c>
      <c r="M307" s="4">
        <v>205.7</v>
      </c>
      <c r="N307" s="4">
        <v>117.11</v>
      </c>
      <c r="O307" s="12">
        <v>249308.4</v>
      </c>
      <c r="P307" s="4">
        <f>Tabla_1[[#This Row],[Precio Unitario]]-Tabla_1[[#This Row],[Coste unitario]]</f>
        <v>88.589999999999989</v>
      </c>
      <c r="Q307" s="12">
        <f>Tabla_1[[#This Row],[Importe venta total]]/1000</f>
        <v>249.30840000000001</v>
      </c>
      <c r="R307" s="4">
        <v>141937.32</v>
      </c>
      <c r="S307" s="12">
        <f>Tabla_1[[#This Row],[Importe Coste total]]/1000</f>
        <v>141.93732</v>
      </c>
      <c r="T307" s="4">
        <f>Tabla_1[[#This Row],[Importe venta total]]-Tabla_1[[#This Row],[Importe Coste total]]</f>
        <v>107371.07999999999</v>
      </c>
      <c r="U307" s="13">
        <f>Tabla_1[[#This Row],[Importe Coste Total (M)]]/Tabla_1[[#This Row],[Importe Ventas Totales (M)]]</f>
        <v>0.56932425862907143</v>
      </c>
      <c r="V307" s="12">
        <f>Tabla_1[[#This Row],[Beneficio Total]]/1000</f>
        <v>107.37107999999999</v>
      </c>
      <c r="W307">
        <f>YEAR(Tabla_1[[#This Row],[Fecha pedido]])</f>
        <v>2021</v>
      </c>
    </row>
    <row r="308" spans="1:23" x14ac:dyDescent="0.3">
      <c r="A308" t="s">
        <v>492</v>
      </c>
      <c r="B308" t="s">
        <v>24</v>
      </c>
      <c r="C308" t="s">
        <v>135</v>
      </c>
      <c r="D308" t="s">
        <v>18</v>
      </c>
      <c r="E308" t="s">
        <v>15</v>
      </c>
      <c r="F308" t="s">
        <v>1120</v>
      </c>
      <c r="G308" s="14">
        <v>44231</v>
      </c>
      <c r="H308" s="20">
        <f>MONTH(Tabla_1[[#This Row],[Fecha pedido]])</f>
        <v>2</v>
      </c>
      <c r="I308">
        <v>968968236</v>
      </c>
      <c r="J308" s="1">
        <v>44263</v>
      </c>
      <c r="K308" s="5">
        <f>DATEDIF(Tabla_1[[#This Row],[Fecha pedido]],Tabla_1[[#This Row],[Fecha envío]],"D")</f>
        <v>32</v>
      </c>
      <c r="L308" s="3">
        <v>8088</v>
      </c>
      <c r="M308" s="4">
        <v>421.89</v>
      </c>
      <c r="N308" s="4">
        <v>364.69</v>
      </c>
      <c r="O308" s="12">
        <v>3412246.32</v>
      </c>
      <c r="P308" s="4">
        <f>Tabla_1[[#This Row],[Precio Unitario]]-Tabla_1[[#This Row],[Coste unitario]]</f>
        <v>57.199999999999989</v>
      </c>
      <c r="Q308" s="12">
        <f>Tabla_1[[#This Row],[Importe venta total]]/1000</f>
        <v>3412.2463199999997</v>
      </c>
      <c r="R308" s="4">
        <v>2949612.72</v>
      </c>
      <c r="S308" s="12">
        <f>Tabla_1[[#This Row],[Importe Coste total]]/1000</f>
        <v>2949.6127200000001</v>
      </c>
      <c r="T308" s="4">
        <f>Tabla_1[[#This Row],[Importe venta total]]-Tabla_1[[#This Row],[Importe Coste total]]</f>
        <v>462633.59999999963</v>
      </c>
      <c r="U308" s="13">
        <f>Tabla_1[[#This Row],[Importe Coste Total (M)]]/Tabla_1[[#This Row],[Importe Ventas Totales (M)]]</f>
        <v>0.86441963544999889</v>
      </c>
      <c r="V308" s="12">
        <f>Tabla_1[[#This Row],[Beneficio Total]]/1000</f>
        <v>462.6335999999996</v>
      </c>
      <c r="W308">
        <f>YEAR(Tabla_1[[#This Row],[Fecha pedido]])</f>
        <v>2021</v>
      </c>
    </row>
    <row r="309" spans="1:23" x14ac:dyDescent="0.3">
      <c r="A309" t="s">
        <v>493</v>
      </c>
      <c r="B309" t="s">
        <v>12</v>
      </c>
      <c r="C309" t="s">
        <v>17</v>
      </c>
      <c r="D309" t="s">
        <v>50</v>
      </c>
      <c r="E309" t="s">
        <v>15</v>
      </c>
      <c r="F309" t="s">
        <v>1119</v>
      </c>
      <c r="G309" s="14">
        <v>44159</v>
      </c>
      <c r="H309" s="20">
        <f>MONTH(Tabla_1[[#This Row],[Fecha pedido]])</f>
        <v>11</v>
      </c>
      <c r="I309">
        <v>869137275</v>
      </c>
      <c r="J309" s="1">
        <v>44180</v>
      </c>
      <c r="K309" s="5">
        <f>DATEDIF(Tabla_1[[#This Row],[Fecha pedido]],Tabla_1[[#This Row],[Fecha envío]],"D")</f>
        <v>21</v>
      </c>
      <c r="L309" s="3">
        <v>5889</v>
      </c>
      <c r="M309" s="4">
        <v>154.06</v>
      </c>
      <c r="N309" s="4">
        <v>90.93</v>
      </c>
      <c r="O309" s="12">
        <v>907259.34</v>
      </c>
      <c r="P309" s="4">
        <f>Tabla_1[[#This Row],[Precio Unitario]]-Tabla_1[[#This Row],[Coste unitario]]</f>
        <v>63.129999999999995</v>
      </c>
      <c r="Q309" s="12">
        <f>Tabla_1[[#This Row],[Importe venta total]]/1000</f>
        <v>907.25933999999995</v>
      </c>
      <c r="R309" s="4">
        <v>535486.77</v>
      </c>
      <c r="S309" s="12">
        <f>Tabla_1[[#This Row],[Importe Coste total]]/1000</f>
        <v>535.48676999999998</v>
      </c>
      <c r="T309" s="4">
        <f>Tabla_1[[#This Row],[Importe venta total]]-Tabla_1[[#This Row],[Importe Coste total]]</f>
        <v>371772.56999999995</v>
      </c>
      <c r="U309" s="13">
        <f>Tabla_1[[#This Row],[Importe Coste Total (M)]]/Tabla_1[[#This Row],[Importe Ventas Totales (M)]]</f>
        <v>0.59022458782292619</v>
      </c>
      <c r="V309" s="12">
        <f>Tabla_1[[#This Row],[Beneficio Total]]/1000</f>
        <v>371.77256999999997</v>
      </c>
      <c r="W309">
        <f>YEAR(Tabla_1[[#This Row],[Fecha pedido]])</f>
        <v>2020</v>
      </c>
    </row>
    <row r="310" spans="1:23" x14ac:dyDescent="0.3">
      <c r="A310" t="s">
        <v>494</v>
      </c>
      <c r="B310" t="s">
        <v>24</v>
      </c>
      <c r="C310" t="s">
        <v>281</v>
      </c>
      <c r="D310" t="s">
        <v>50</v>
      </c>
      <c r="E310" t="s">
        <v>19</v>
      </c>
      <c r="F310" t="s">
        <v>1117</v>
      </c>
      <c r="G310" s="14">
        <v>44031</v>
      </c>
      <c r="H310" s="20">
        <f>MONTH(Tabla_1[[#This Row],[Fecha pedido]])</f>
        <v>7</v>
      </c>
      <c r="I310">
        <v>702028787</v>
      </c>
      <c r="J310" s="1">
        <v>44037</v>
      </c>
      <c r="K310" s="5">
        <f>DATEDIF(Tabla_1[[#This Row],[Fecha pedido]],Tabla_1[[#This Row],[Fecha envío]],"D")</f>
        <v>6</v>
      </c>
      <c r="L310" s="3">
        <v>4773</v>
      </c>
      <c r="M310" s="4">
        <v>154.06</v>
      </c>
      <c r="N310" s="4">
        <v>90.93</v>
      </c>
      <c r="O310" s="12">
        <v>735328.38</v>
      </c>
      <c r="P310" s="4">
        <f>Tabla_1[[#This Row],[Precio Unitario]]-Tabla_1[[#This Row],[Coste unitario]]</f>
        <v>63.129999999999995</v>
      </c>
      <c r="Q310" s="12">
        <f>Tabla_1[[#This Row],[Importe venta total]]/1000</f>
        <v>735.32838000000004</v>
      </c>
      <c r="R310" s="4">
        <v>434008.89</v>
      </c>
      <c r="S310" s="12">
        <f>Tabla_1[[#This Row],[Importe Coste total]]/1000</f>
        <v>434.00889000000001</v>
      </c>
      <c r="T310" s="4">
        <f>Tabla_1[[#This Row],[Importe venta total]]-Tabla_1[[#This Row],[Importe Coste total]]</f>
        <v>301319.49</v>
      </c>
      <c r="U310" s="13">
        <f>Tabla_1[[#This Row],[Importe Coste Total (M)]]/Tabla_1[[#This Row],[Importe Ventas Totales (M)]]</f>
        <v>0.59022458782292608</v>
      </c>
      <c r="V310" s="12">
        <f>Tabla_1[[#This Row],[Beneficio Total]]/1000</f>
        <v>301.31948999999997</v>
      </c>
      <c r="W310">
        <f>YEAR(Tabla_1[[#This Row],[Fecha pedido]])</f>
        <v>2020</v>
      </c>
    </row>
    <row r="311" spans="1:23" x14ac:dyDescent="0.3">
      <c r="A311" t="s">
        <v>495</v>
      </c>
      <c r="B311" t="s">
        <v>60</v>
      </c>
      <c r="C311" t="s">
        <v>117</v>
      </c>
      <c r="D311" t="s">
        <v>70</v>
      </c>
      <c r="E311" t="s">
        <v>19</v>
      </c>
      <c r="F311" t="s">
        <v>1117</v>
      </c>
      <c r="G311" s="14">
        <v>44109</v>
      </c>
      <c r="H311" s="20">
        <f>MONTH(Tabla_1[[#This Row],[Fecha pedido]])</f>
        <v>10</v>
      </c>
      <c r="I311">
        <v>673987042</v>
      </c>
      <c r="J311" s="1">
        <v>44142</v>
      </c>
      <c r="K311" s="5">
        <f>DATEDIF(Tabla_1[[#This Row],[Fecha pedido]],Tabla_1[[#This Row],[Fecha envío]],"D")</f>
        <v>33</v>
      </c>
      <c r="L311" s="3">
        <v>6598</v>
      </c>
      <c r="M311" s="4">
        <v>109.28</v>
      </c>
      <c r="N311" s="4">
        <v>35.840000000000003</v>
      </c>
      <c r="O311" s="12">
        <v>721029.44000000006</v>
      </c>
      <c r="P311" s="4">
        <f>Tabla_1[[#This Row],[Precio Unitario]]-Tabla_1[[#This Row],[Coste unitario]]</f>
        <v>73.44</v>
      </c>
      <c r="Q311" s="12">
        <f>Tabla_1[[#This Row],[Importe venta total]]/1000</f>
        <v>721.02944000000002</v>
      </c>
      <c r="R311" s="4">
        <v>236472.32000000004</v>
      </c>
      <c r="S311" s="12">
        <f>Tabla_1[[#This Row],[Importe Coste total]]/1000</f>
        <v>236.47232000000002</v>
      </c>
      <c r="T311" s="4">
        <f>Tabla_1[[#This Row],[Importe venta total]]-Tabla_1[[#This Row],[Importe Coste total]]</f>
        <v>484557.12</v>
      </c>
      <c r="U311" s="13">
        <f>Tabla_1[[#This Row],[Importe Coste Total (M)]]/Tabla_1[[#This Row],[Importe Ventas Totales (M)]]</f>
        <v>0.32796486090775989</v>
      </c>
      <c r="V311" s="12">
        <f>Tabla_1[[#This Row],[Beneficio Total]]/1000</f>
        <v>484.55712</v>
      </c>
      <c r="W311">
        <f>YEAR(Tabla_1[[#This Row],[Fecha pedido]])</f>
        <v>2020</v>
      </c>
    </row>
    <row r="312" spans="1:23" x14ac:dyDescent="0.3">
      <c r="A312" t="s">
        <v>496</v>
      </c>
      <c r="B312" t="s">
        <v>24</v>
      </c>
      <c r="C312" t="s">
        <v>386</v>
      </c>
      <c r="D312" t="s">
        <v>18</v>
      </c>
      <c r="E312" t="s">
        <v>15</v>
      </c>
      <c r="F312" t="s">
        <v>1120</v>
      </c>
      <c r="G312" s="14">
        <v>44409</v>
      </c>
      <c r="H312" s="20">
        <f>MONTH(Tabla_1[[#This Row],[Fecha pedido]])</f>
        <v>8</v>
      </c>
      <c r="I312">
        <v>567838943</v>
      </c>
      <c r="J312" s="1">
        <v>44422</v>
      </c>
      <c r="K312" s="5">
        <f>DATEDIF(Tabla_1[[#This Row],[Fecha pedido]],Tabla_1[[#This Row],[Fecha envío]],"D")</f>
        <v>13</v>
      </c>
      <c r="L312" s="3">
        <v>5017</v>
      </c>
      <c r="M312" s="4">
        <v>421.89</v>
      </c>
      <c r="N312" s="4">
        <v>364.69</v>
      </c>
      <c r="O312" s="12">
        <v>2116622.13</v>
      </c>
      <c r="P312" s="4">
        <f>Tabla_1[[#This Row],[Precio Unitario]]-Tabla_1[[#This Row],[Coste unitario]]</f>
        <v>57.199999999999989</v>
      </c>
      <c r="Q312" s="12">
        <f>Tabla_1[[#This Row],[Importe venta total]]/1000</f>
        <v>2116.6221299999997</v>
      </c>
      <c r="R312" s="4">
        <v>1829649.73</v>
      </c>
      <c r="S312" s="12">
        <f>Tabla_1[[#This Row],[Importe Coste total]]/1000</f>
        <v>1829.6497300000001</v>
      </c>
      <c r="T312" s="4">
        <f>Tabla_1[[#This Row],[Importe venta total]]-Tabla_1[[#This Row],[Importe Coste total]]</f>
        <v>286972.39999999991</v>
      </c>
      <c r="U312" s="13">
        <f>Tabla_1[[#This Row],[Importe Coste Total (M)]]/Tabla_1[[#This Row],[Importe Ventas Totales (M)]]</f>
        <v>0.864419635449999</v>
      </c>
      <c r="V312" s="12">
        <f>Tabla_1[[#This Row],[Beneficio Total]]/1000</f>
        <v>286.97239999999988</v>
      </c>
      <c r="W312">
        <f>YEAR(Tabla_1[[#This Row],[Fecha pedido]])</f>
        <v>2021</v>
      </c>
    </row>
    <row r="313" spans="1:23" x14ac:dyDescent="0.3">
      <c r="A313" t="s">
        <v>497</v>
      </c>
      <c r="B313" t="s">
        <v>60</v>
      </c>
      <c r="C313" t="s">
        <v>224</v>
      </c>
      <c r="D313" t="s">
        <v>70</v>
      </c>
      <c r="E313" t="s">
        <v>19</v>
      </c>
      <c r="F313" t="s">
        <v>1117</v>
      </c>
      <c r="G313" s="14">
        <v>44843</v>
      </c>
      <c r="H313" s="20">
        <f>MONTH(Tabla_1[[#This Row],[Fecha pedido]])</f>
        <v>10</v>
      </c>
      <c r="I313">
        <v>803983628</v>
      </c>
      <c r="J313" s="1">
        <v>44866</v>
      </c>
      <c r="K313" s="5">
        <f>DATEDIF(Tabla_1[[#This Row],[Fecha pedido]],Tabla_1[[#This Row],[Fecha envío]],"D")</f>
        <v>23</v>
      </c>
      <c r="L313" s="3">
        <v>5477</v>
      </c>
      <c r="M313" s="4">
        <v>109.28</v>
      </c>
      <c r="N313" s="4">
        <v>35.840000000000003</v>
      </c>
      <c r="O313" s="12">
        <v>598526.56000000006</v>
      </c>
      <c r="P313" s="4">
        <f>Tabla_1[[#This Row],[Precio Unitario]]-Tabla_1[[#This Row],[Coste unitario]]</f>
        <v>73.44</v>
      </c>
      <c r="Q313" s="12">
        <f>Tabla_1[[#This Row],[Importe venta total]]/1000</f>
        <v>598.52656000000002</v>
      </c>
      <c r="R313" s="4">
        <v>196295.68000000002</v>
      </c>
      <c r="S313" s="12">
        <f>Tabla_1[[#This Row],[Importe Coste total]]/1000</f>
        <v>196.29568000000003</v>
      </c>
      <c r="T313" s="4">
        <f>Tabla_1[[#This Row],[Importe venta total]]-Tabla_1[[#This Row],[Importe Coste total]]</f>
        <v>402230.88</v>
      </c>
      <c r="U313" s="13">
        <f>Tabla_1[[#This Row],[Importe Coste Total (M)]]/Tabla_1[[#This Row],[Importe Ventas Totales (M)]]</f>
        <v>0.32796486090775995</v>
      </c>
      <c r="V313" s="12">
        <f>Tabla_1[[#This Row],[Beneficio Total]]/1000</f>
        <v>402.23088000000001</v>
      </c>
      <c r="W313">
        <f>YEAR(Tabla_1[[#This Row],[Fecha pedido]])</f>
        <v>2022</v>
      </c>
    </row>
    <row r="314" spans="1:23" x14ac:dyDescent="0.3">
      <c r="A314" t="s">
        <v>498</v>
      </c>
      <c r="B314" t="s">
        <v>24</v>
      </c>
      <c r="C314" t="s">
        <v>141</v>
      </c>
      <c r="D314" t="s">
        <v>30</v>
      </c>
      <c r="E314" t="s">
        <v>19</v>
      </c>
      <c r="F314" t="s">
        <v>1120</v>
      </c>
      <c r="G314" s="14">
        <v>44787</v>
      </c>
      <c r="H314" s="20">
        <f>MONTH(Tabla_1[[#This Row],[Fecha pedido]])</f>
        <v>8</v>
      </c>
      <c r="I314">
        <v>336159169</v>
      </c>
      <c r="J314" s="1">
        <v>44790</v>
      </c>
      <c r="K314" s="5">
        <f>DATEDIF(Tabla_1[[#This Row],[Fecha pedido]],Tabla_1[[#This Row],[Fecha envío]],"D")</f>
        <v>3</v>
      </c>
      <c r="L314" s="3">
        <v>5823</v>
      </c>
      <c r="M314" s="4">
        <v>255.28</v>
      </c>
      <c r="N314" s="4">
        <v>159.41999999999999</v>
      </c>
      <c r="O314" s="12">
        <v>1486495.44</v>
      </c>
      <c r="P314" s="4">
        <f>Tabla_1[[#This Row],[Precio Unitario]]-Tabla_1[[#This Row],[Coste unitario]]</f>
        <v>95.860000000000014</v>
      </c>
      <c r="Q314" s="12">
        <f>Tabla_1[[#This Row],[Importe venta total]]/1000</f>
        <v>1486.4954399999999</v>
      </c>
      <c r="R314" s="4">
        <v>928302.65999999992</v>
      </c>
      <c r="S314" s="12">
        <f>Tabla_1[[#This Row],[Importe Coste total]]/1000</f>
        <v>928.30265999999995</v>
      </c>
      <c r="T314" s="4">
        <f>Tabla_1[[#This Row],[Importe venta total]]-Tabla_1[[#This Row],[Importe Coste total]]</f>
        <v>558192.78</v>
      </c>
      <c r="U314" s="13">
        <f>Tabla_1[[#This Row],[Importe Coste Total (M)]]/Tabla_1[[#This Row],[Importe Ventas Totales (M)]]</f>
        <v>0.62449075524913822</v>
      </c>
      <c r="V314" s="12">
        <f>Tabla_1[[#This Row],[Beneficio Total]]/1000</f>
        <v>558.19278000000008</v>
      </c>
      <c r="W314">
        <f>YEAR(Tabla_1[[#This Row],[Fecha pedido]])</f>
        <v>2022</v>
      </c>
    </row>
    <row r="315" spans="1:23" x14ac:dyDescent="0.3">
      <c r="A315" t="s">
        <v>499</v>
      </c>
      <c r="B315" t="s">
        <v>21</v>
      </c>
      <c r="C315" t="s">
        <v>55</v>
      </c>
      <c r="D315" t="s">
        <v>18</v>
      </c>
      <c r="E315" t="s">
        <v>15</v>
      </c>
      <c r="F315" t="s">
        <v>1117</v>
      </c>
      <c r="G315" s="14">
        <v>44521</v>
      </c>
      <c r="H315" s="20">
        <f>MONTH(Tabla_1[[#This Row],[Fecha pedido]])</f>
        <v>11</v>
      </c>
      <c r="I315">
        <v>849475181</v>
      </c>
      <c r="J315" s="1">
        <v>44542</v>
      </c>
      <c r="K315" s="5">
        <f>DATEDIF(Tabla_1[[#This Row],[Fecha pedido]],Tabla_1[[#This Row],[Fecha envío]],"D")</f>
        <v>21</v>
      </c>
      <c r="L315" s="3">
        <v>7438</v>
      </c>
      <c r="M315" s="4">
        <v>421.89</v>
      </c>
      <c r="N315" s="4">
        <v>364.69</v>
      </c>
      <c r="O315" s="12">
        <v>3138017.82</v>
      </c>
      <c r="P315" s="4">
        <f>Tabla_1[[#This Row],[Precio Unitario]]-Tabla_1[[#This Row],[Coste unitario]]</f>
        <v>57.199999999999989</v>
      </c>
      <c r="Q315" s="12">
        <f>Tabla_1[[#This Row],[Importe venta total]]/1000</f>
        <v>3138.01782</v>
      </c>
      <c r="R315" s="4">
        <v>2712564.22</v>
      </c>
      <c r="S315" s="12">
        <f>Tabla_1[[#This Row],[Importe Coste total]]/1000</f>
        <v>2712.5642200000002</v>
      </c>
      <c r="T315" s="4">
        <f>Tabla_1[[#This Row],[Importe venta total]]-Tabla_1[[#This Row],[Importe Coste total]]</f>
        <v>425453.59999999963</v>
      </c>
      <c r="U315" s="13">
        <f>Tabla_1[[#This Row],[Importe Coste Total (M)]]/Tabla_1[[#This Row],[Importe Ventas Totales (M)]]</f>
        <v>0.86441963544999889</v>
      </c>
      <c r="V315" s="12">
        <f>Tabla_1[[#This Row],[Beneficio Total]]/1000</f>
        <v>425.45359999999965</v>
      </c>
      <c r="W315">
        <f>YEAR(Tabla_1[[#This Row],[Fecha pedido]])</f>
        <v>2021</v>
      </c>
    </row>
    <row r="316" spans="1:23" x14ac:dyDescent="0.3">
      <c r="A316" t="s">
        <v>500</v>
      </c>
      <c r="B316" t="s">
        <v>24</v>
      </c>
      <c r="C316" t="s">
        <v>25</v>
      </c>
      <c r="D316" t="s">
        <v>70</v>
      </c>
      <c r="E316" t="s">
        <v>15</v>
      </c>
      <c r="F316" t="s">
        <v>1120</v>
      </c>
      <c r="G316" s="14">
        <v>44840</v>
      </c>
      <c r="H316" s="20">
        <f>MONTH(Tabla_1[[#This Row],[Fecha pedido]])</f>
        <v>10</v>
      </c>
      <c r="I316">
        <v>539654290</v>
      </c>
      <c r="J316" s="1">
        <v>44852</v>
      </c>
      <c r="K316" s="5">
        <f>DATEDIF(Tabla_1[[#This Row],[Fecha pedido]],Tabla_1[[#This Row],[Fecha envío]],"D")</f>
        <v>12</v>
      </c>
      <c r="L316" s="3">
        <v>4552</v>
      </c>
      <c r="M316" s="4">
        <v>109.28</v>
      </c>
      <c r="N316" s="4">
        <v>35.840000000000003</v>
      </c>
      <c r="O316" s="12">
        <v>497442.56</v>
      </c>
      <c r="P316" s="4">
        <f>Tabla_1[[#This Row],[Precio Unitario]]-Tabla_1[[#This Row],[Coste unitario]]</f>
        <v>73.44</v>
      </c>
      <c r="Q316" s="12">
        <f>Tabla_1[[#This Row],[Importe venta total]]/1000</f>
        <v>497.44256000000001</v>
      </c>
      <c r="R316" s="4">
        <v>163143.68000000002</v>
      </c>
      <c r="S316" s="12">
        <f>Tabla_1[[#This Row],[Importe Coste total]]/1000</f>
        <v>163.14368000000002</v>
      </c>
      <c r="T316" s="4">
        <f>Tabla_1[[#This Row],[Importe venta total]]-Tabla_1[[#This Row],[Importe Coste total]]</f>
        <v>334298.88</v>
      </c>
      <c r="U316" s="13">
        <f>Tabla_1[[#This Row],[Importe Coste Total (M)]]/Tabla_1[[#This Row],[Importe Ventas Totales (M)]]</f>
        <v>0.32796486090775989</v>
      </c>
      <c r="V316" s="12">
        <f>Tabla_1[[#This Row],[Beneficio Total]]/1000</f>
        <v>334.29888</v>
      </c>
      <c r="W316">
        <f>YEAR(Tabla_1[[#This Row],[Fecha pedido]])</f>
        <v>2022</v>
      </c>
    </row>
    <row r="317" spans="1:23" x14ac:dyDescent="0.3">
      <c r="A317" t="s">
        <v>501</v>
      </c>
      <c r="B317" t="s">
        <v>60</v>
      </c>
      <c r="C317" t="s">
        <v>403</v>
      </c>
      <c r="D317" t="s">
        <v>23</v>
      </c>
      <c r="E317" t="s">
        <v>19</v>
      </c>
      <c r="F317" t="s">
        <v>1118</v>
      </c>
      <c r="G317" s="14">
        <v>44397</v>
      </c>
      <c r="H317" s="20">
        <f>MONTH(Tabla_1[[#This Row],[Fecha pedido]])</f>
        <v>7</v>
      </c>
      <c r="I317">
        <v>641120326</v>
      </c>
      <c r="J317" s="1">
        <v>44442</v>
      </c>
      <c r="K317" s="5">
        <f>DATEDIF(Tabla_1[[#This Row],[Fecha pedido]],Tabla_1[[#This Row],[Fecha envío]],"D")</f>
        <v>45</v>
      </c>
      <c r="L317" s="3">
        <v>606</v>
      </c>
      <c r="M317" s="4">
        <v>205.7</v>
      </c>
      <c r="N317" s="4">
        <v>117.11</v>
      </c>
      <c r="O317" s="12">
        <v>124654.2</v>
      </c>
      <c r="P317" s="4">
        <f>Tabla_1[[#This Row],[Precio Unitario]]-Tabla_1[[#This Row],[Coste unitario]]</f>
        <v>88.589999999999989</v>
      </c>
      <c r="Q317" s="12">
        <f>Tabla_1[[#This Row],[Importe venta total]]/1000</f>
        <v>124.6542</v>
      </c>
      <c r="R317" s="4">
        <v>70968.66</v>
      </c>
      <c r="S317" s="12">
        <f>Tabla_1[[#This Row],[Importe Coste total]]/1000</f>
        <v>70.96866</v>
      </c>
      <c r="T317" s="4">
        <f>Tabla_1[[#This Row],[Importe venta total]]-Tabla_1[[#This Row],[Importe Coste total]]</f>
        <v>53685.539999999994</v>
      </c>
      <c r="U317" s="13">
        <f>Tabla_1[[#This Row],[Importe Coste Total (M)]]/Tabla_1[[#This Row],[Importe Ventas Totales (M)]]</f>
        <v>0.56932425862907143</v>
      </c>
      <c r="V317" s="12">
        <f>Tabla_1[[#This Row],[Beneficio Total]]/1000</f>
        <v>53.685539999999996</v>
      </c>
      <c r="W317">
        <f>YEAR(Tabla_1[[#This Row],[Fecha pedido]])</f>
        <v>2021</v>
      </c>
    </row>
    <row r="318" spans="1:23" x14ac:dyDescent="0.3">
      <c r="A318" t="s">
        <v>502</v>
      </c>
      <c r="B318" t="s">
        <v>60</v>
      </c>
      <c r="C318" t="s">
        <v>410</v>
      </c>
      <c r="D318" t="s">
        <v>50</v>
      </c>
      <c r="E318" t="s">
        <v>15</v>
      </c>
      <c r="F318" t="s">
        <v>1117</v>
      </c>
      <c r="G318" s="14">
        <v>44078</v>
      </c>
      <c r="H318" s="20">
        <f>MONTH(Tabla_1[[#This Row],[Fecha pedido]])</f>
        <v>9</v>
      </c>
      <c r="I318">
        <v>208609616</v>
      </c>
      <c r="J318" s="1">
        <v>44079</v>
      </c>
      <c r="K318" s="5">
        <f>DATEDIF(Tabla_1[[#This Row],[Fecha pedido]],Tabla_1[[#This Row],[Fecha envío]],"D")</f>
        <v>1</v>
      </c>
      <c r="L318" s="3">
        <v>1076</v>
      </c>
      <c r="M318" s="4">
        <v>154.06</v>
      </c>
      <c r="N318" s="4">
        <v>90.93</v>
      </c>
      <c r="O318" s="12">
        <v>165768.56</v>
      </c>
      <c r="P318" s="4">
        <f>Tabla_1[[#This Row],[Precio Unitario]]-Tabla_1[[#This Row],[Coste unitario]]</f>
        <v>63.129999999999995</v>
      </c>
      <c r="Q318" s="12">
        <f>Tabla_1[[#This Row],[Importe venta total]]/1000</f>
        <v>165.76856000000001</v>
      </c>
      <c r="R318" s="4">
        <v>97840.680000000008</v>
      </c>
      <c r="S318" s="12">
        <f>Tabla_1[[#This Row],[Importe Coste total]]/1000</f>
        <v>97.840680000000006</v>
      </c>
      <c r="T318" s="4">
        <f>Tabla_1[[#This Row],[Importe venta total]]-Tabla_1[[#This Row],[Importe Coste total]]</f>
        <v>67927.87999999999</v>
      </c>
      <c r="U318" s="13">
        <f>Tabla_1[[#This Row],[Importe Coste Total (M)]]/Tabla_1[[#This Row],[Importe Ventas Totales (M)]]</f>
        <v>0.59022458782292619</v>
      </c>
      <c r="V318" s="12">
        <f>Tabla_1[[#This Row],[Beneficio Total]]/1000</f>
        <v>67.927879999999988</v>
      </c>
      <c r="W318">
        <f>YEAR(Tabla_1[[#This Row],[Fecha pedido]])</f>
        <v>2020</v>
      </c>
    </row>
    <row r="319" spans="1:23" x14ac:dyDescent="0.3">
      <c r="A319" t="s">
        <v>503</v>
      </c>
      <c r="B319" t="s">
        <v>24</v>
      </c>
      <c r="C319" t="s">
        <v>25</v>
      </c>
      <c r="D319" t="s">
        <v>18</v>
      </c>
      <c r="E319" t="s">
        <v>15</v>
      </c>
      <c r="F319" t="s">
        <v>1118</v>
      </c>
      <c r="G319" s="14">
        <v>44397</v>
      </c>
      <c r="H319" s="20">
        <f>MONTH(Tabla_1[[#This Row],[Fecha pedido]])</f>
        <v>7</v>
      </c>
      <c r="I319">
        <v>167170989</v>
      </c>
      <c r="J319" s="1">
        <v>44399</v>
      </c>
      <c r="K319" s="5">
        <f>DATEDIF(Tabla_1[[#This Row],[Fecha pedido]],Tabla_1[[#This Row],[Fecha envío]],"D")</f>
        <v>2</v>
      </c>
      <c r="L319" s="3">
        <v>8465</v>
      </c>
      <c r="M319" s="4">
        <v>421.89</v>
      </c>
      <c r="N319" s="4">
        <v>364.69</v>
      </c>
      <c r="O319" s="12">
        <v>3571298.85</v>
      </c>
      <c r="P319" s="4">
        <f>Tabla_1[[#This Row],[Precio Unitario]]-Tabla_1[[#This Row],[Coste unitario]]</f>
        <v>57.199999999999989</v>
      </c>
      <c r="Q319" s="12">
        <f>Tabla_1[[#This Row],[Importe venta total]]/1000</f>
        <v>3571.2988500000001</v>
      </c>
      <c r="R319" s="4">
        <v>3087100.85</v>
      </c>
      <c r="S319" s="12">
        <f>Tabla_1[[#This Row],[Importe Coste total]]/1000</f>
        <v>3087.1008500000003</v>
      </c>
      <c r="T319" s="4">
        <f>Tabla_1[[#This Row],[Importe venta total]]-Tabla_1[[#This Row],[Importe Coste total]]</f>
        <v>484198</v>
      </c>
      <c r="U319" s="13">
        <f>Tabla_1[[#This Row],[Importe Coste Total (M)]]/Tabla_1[[#This Row],[Importe Ventas Totales (M)]]</f>
        <v>0.86441963544999889</v>
      </c>
      <c r="V319" s="12">
        <f>Tabla_1[[#This Row],[Beneficio Total]]/1000</f>
        <v>484.19799999999998</v>
      </c>
      <c r="W319">
        <f>YEAR(Tabla_1[[#This Row],[Fecha pedido]])</f>
        <v>2021</v>
      </c>
    </row>
    <row r="320" spans="1:23" x14ac:dyDescent="0.3">
      <c r="A320" t="s">
        <v>504</v>
      </c>
      <c r="B320" t="s">
        <v>21</v>
      </c>
      <c r="C320" t="s">
        <v>185</v>
      </c>
      <c r="D320" t="s">
        <v>18</v>
      </c>
      <c r="E320" t="s">
        <v>19</v>
      </c>
      <c r="F320" t="s">
        <v>1117</v>
      </c>
      <c r="G320" s="14">
        <v>43924</v>
      </c>
      <c r="H320" s="20">
        <f>MONTH(Tabla_1[[#This Row],[Fecha pedido]])</f>
        <v>4</v>
      </c>
      <c r="I320">
        <v>162165772</v>
      </c>
      <c r="J320" s="1">
        <v>43957</v>
      </c>
      <c r="K320" s="5">
        <f>DATEDIF(Tabla_1[[#This Row],[Fecha pedido]],Tabla_1[[#This Row],[Fecha envío]],"D")</f>
        <v>33</v>
      </c>
      <c r="L320" s="3">
        <v>7311</v>
      </c>
      <c r="M320" s="4">
        <v>421.89</v>
      </c>
      <c r="N320" s="4">
        <v>364.69</v>
      </c>
      <c r="O320" s="12">
        <v>3084437.79</v>
      </c>
      <c r="P320" s="4">
        <f>Tabla_1[[#This Row],[Precio Unitario]]-Tabla_1[[#This Row],[Coste unitario]]</f>
        <v>57.199999999999989</v>
      </c>
      <c r="Q320" s="12">
        <f>Tabla_1[[#This Row],[Importe venta total]]/1000</f>
        <v>3084.4377899999999</v>
      </c>
      <c r="R320" s="4">
        <v>2666248.59</v>
      </c>
      <c r="S320" s="12">
        <f>Tabla_1[[#This Row],[Importe Coste total]]/1000</f>
        <v>2666.2485899999997</v>
      </c>
      <c r="T320" s="4">
        <f>Tabla_1[[#This Row],[Importe venta total]]-Tabla_1[[#This Row],[Importe Coste total]]</f>
        <v>418189.20000000019</v>
      </c>
      <c r="U320" s="13">
        <f>Tabla_1[[#This Row],[Importe Coste Total (M)]]/Tabla_1[[#This Row],[Importe Ventas Totales (M)]]</f>
        <v>0.86441963544999878</v>
      </c>
      <c r="V320" s="12">
        <f>Tabla_1[[#This Row],[Beneficio Total]]/1000</f>
        <v>418.1892000000002</v>
      </c>
      <c r="W320">
        <f>YEAR(Tabla_1[[#This Row],[Fecha pedido]])</f>
        <v>2020</v>
      </c>
    </row>
    <row r="321" spans="1:23" x14ac:dyDescent="0.3">
      <c r="A321" t="s">
        <v>505</v>
      </c>
      <c r="B321" t="s">
        <v>24</v>
      </c>
      <c r="C321" t="s">
        <v>285</v>
      </c>
      <c r="D321" t="s">
        <v>38</v>
      </c>
      <c r="E321" t="s">
        <v>19</v>
      </c>
      <c r="F321" t="s">
        <v>1117</v>
      </c>
      <c r="G321" s="14">
        <v>43987</v>
      </c>
      <c r="H321" s="20">
        <f>MONTH(Tabla_1[[#This Row],[Fecha pedido]])</f>
        <v>6</v>
      </c>
      <c r="I321">
        <v>809267795</v>
      </c>
      <c r="J321" s="1">
        <v>44002</v>
      </c>
      <c r="K321" s="5">
        <f>DATEDIF(Tabla_1[[#This Row],[Fecha pedido]],Tabla_1[[#This Row],[Fecha envío]],"D")</f>
        <v>15</v>
      </c>
      <c r="L321" s="3">
        <v>9179</v>
      </c>
      <c r="M321" s="4">
        <v>437.2</v>
      </c>
      <c r="N321" s="4">
        <v>263.33</v>
      </c>
      <c r="O321" s="12">
        <v>4013058.8</v>
      </c>
      <c r="P321" s="4">
        <f>Tabla_1[[#This Row],[Precio Unitario]]-Tabla_1[[#This Row],[Coste unitario]]</f>
        <v>173.87</v>
      </c>
      <c r="Q321" s="12">
        <f>Tabla_1[[#This Row],[Importe venta total]]/1000</f>
        <v>4013.0587999999998</v>
      </c>
      <c r="R321" s="4">
        <v>2417106.0699999998</v>
      </c>
      <c r="S321" s="12">
        <f>Tabla_1[[#This Row],[Importe Coste total]]/1000</f>
        <v>2417.1060699999998</v>
      </c>
      <c r="T321" s="4">
        <f>Tabla_1[[#This Row],[Importe venta total]]-Tabla_1[[#This Row],[Importe Coste total]]</f>
        <v>1595952.73</v>
      </c>
      <c r="U321" s="13">
        <f>Tabla_1[[#This Row],[Importe Coste Total (M)]]/Tabla_1[[#This Row],[Importe Ventas Totales (M)]]</f>
        <v>0.60231015553522416</v>
      </c>
      <c r="V321" s="12">
        <f>Tabla_1[[#This Row],[Beneficio Total]]/1000</f>
        <v>1595.95273</v>
      </c>
      <c r="W321">
        <f>YEAR(Tabla_1[[#This Row],[Fecha pedido]])</f>
        <v>2020</v>
      </c>
    </row>
    <row r="322" spans="1:23" x14ac:dyDescent="0.3">
      <c r="A322" t="s">
        <v>506</v>
      </c>
      <c r="B322" t="s">
        <v>12</v>
      </c>
      <c r="C322" t="s">
        <v>129</v>
      </c>
      <c r="D322" t="s">
        <v>30</v>
      </c>
      <c r="E322" t="s">
        <v>19</v>
      </c>
      <c r="F322" t="s">
        <v>1117</v>
      </c>
      <c r="G322" s="14">
        <v>43973</v>
      </c>
      <c r="H322" s="20">
        <f>MONTH(Tabla_1[[#This Row],[Fecha pedido]])</f>
        <v>5</v>
      </c>
      <c r="I322">
        <v>544463384</v>
      </c>
      <c r="J322" s="1">
        <v>44007</v>
      </c>
      <c r="K322" s="5">
        <f>DATEDIF(Tabla_1[[#This Row],[Fecha pedido]],Tabla_1[[#This Row],[Fecha envío]],"D")</f>
        <v>34</v>
      </c>
      <c r="L322" s="3">
        <v>7669</v>
      </c>
      <c r="M322" s="4">
        <v>255.28</v>
      </c>
      <c r="N322" s="4">
        <v>159.41999999999999</v>
      </c>
      <c r="O322" s="12">
        <v>1957742.32</v>
      </c>
      <c r="P322" s="4">
        <f>Tabla_1[[#This Row],[Precio Unitario]]-Tabla_1[[#This Row],[Coste unitario]]</f>
        <v>95.860000000000014</v>
      </c>
      <c r="Q322" s="12">
        <f>Tabla_1[[#This Row],[Importe venta total]]/1000</f>
        <v>1957.7423200000001</v>
      </c>
      <c r="R322" s="4">
        <v>1222591.98</v>
      </c>
      <c r="S322" s="12">
        <f>Tabla_1[[#This Row],[Importe Coste total]]/1000</f>
        <v>1222.5919799999999</v>
      </c>
      <c r="T322" s="4">
        <f>Tabla_1[[#This Row],[Importe venta total]]-Tabla_1[[#This Row],[Importe Coste total]]</f>
        <v>735150.34000000008</v>
      </c>
      <c r="U322" s="13">
        <f>Tabla_1[[#This Row],[Importe Coste Total (M)]]/Tabla_1[[#This Row],[Importe Ventas Totales (M)]]</f>
        <v>0.62449075524913811</v>
      </c>
      <c r="V322" s="12">
        <f>Tabla_1[[#This Row],[Beneficio Total]]/1000</f>
        <v>735.15034000000003</v>
      </c>
      <c r="W322">
        <f>YEAR(Tabla_1[[#This Row],[Fecha pedido]])</f>
        <v>2020</v>
      </c>
    </row>
    <row r="323" spans="1:23" x14ac:dyDescent="0.3">
      <c r="A323" t="s">
        <v>507</v>
      </c>
      <c r="B323" t="s">
        <v>24</v>
      </c>
      <c r="C323" t="s">
        <v>144</v>
      </c>
      <c r="D323" t="s">
        <v>33</v>
      </c>
      <c r="E323" t="s">
        <v>19</v>
      </c>
      <c r="F323" t="s">
        <v>1118</v>
      </c>
      <c r="G323" s="14">
        <v>43938</v>
      </c>
      <c r="H323" s="20">
        <f>MONTH(Tabla_1[[#This Row],[Fecha pedido]])</f>
        <v>4</v>
      </c>
      <c r="I323">
        <v>574051368</v>
      </c>
      <c r="J323" s="1">
        <v>43952</v>
      </c>
      <c r="K323" s="5">
        <f>DATEDIF(Tabla_1[[#This Row],[Fecha pedido]],Tabla_1[[#This Row],[Fecha envío]],"D")</f>
        <v>14</v>
      </c>
      <c r="L323" s="3">
        <v>3411</v>
      </c>
      <c r="M323" s="4">
        <v>47.45</v>
      </c>
      <c r="N323" s="4">
        <v>31.79</v>
      </c>
      <c r="O323" s="12">
        <v>161851.95000000001</v>
      </c>
      <c r="P323" s="4">
        <f>Tabla_1[[#This Row],[Precio Unitario]]-Tabla_1[[#This Row],[Coste unitario]]</f>
        <v>15.660000000000004</v>
      </c>
      <c r="Q323" s="12">
        <f>Tabla_1[[#This Row],[Importe venta total]]/1000</f>
        <v>161.85195000000002</v>
      </c>
      <c r="R323" s="4">
        <v>108435.69</v>
      </c>
      <c r="S323" s="12">
        <f>Tabla_1[[#This Row],[Importe Coste total]]/1000</f>
        <v>108.43569000000001</v>
      </c>
      <c r="T323" s="4">
        <f>Tabla_1[[#This Row],[Importe venta total]]-Tabla_1[[#This Row],[Importe Coste total]]</f>
        <v>53416.260000000009</v>
      </c>
      <c r="U323" s="13">
        <f>Tabla_1[[#This Row],[Importe Coste Total (M)]]/Tabla_1[[#This Row],[Importe Ventas Totales (M)]]</f>
        <v>0.66996838777660694</v>
      </c>
      <c r="V323" s="12">
        <f>Tabla_1[[#This Row],[Beneficio Total]]/1000</f>
        <v>53.416260000000008</v>
      </c>
      <c r="W323">
        <f>YEAR(Tabla_1[[#This Row],[Fecha pedido]])</f>
        <v>2020</v>
      </c>
    </row>
    <row r="324" spans="1:23" x14ac:dyDescent="0.3">
      <c r="A324" t="s">
        <v>508</v>
      </c>
      <c r="B324" t="s">
        <v>24</v>
      </c>
      <c r="C324" t="s">
        <v>206</v>
      </c>
      <c r="D324" t="s">
        <v>26</v>
      </c>
      <c r="E324" t="s">
        <v>19</v>
      </c>
      <c r="F324" t="s">
        <v>1117</v>
      </c>
      <c r="G324" s="14">
        <v>44084</v>
      </c>
      <c r="H324" s="20">
        <f>MONTH(Tabla_1[[#This Row],[Fecha pedido]])</f>
        <v>9</v>
      </c>
      <c r="I324">
        <v>824643075</v>
      </c>
      <c r="J324" s="1">
        <v>44127</v>
      </c>
      <c r="K324" s="5">
        <f>DATEDIF(Tabla_1[[#This Row],[Fecha pedido]],Tabla_1[[#This Row],[Fecha envío]],"D")</f>
        <v>43</v>
      </c>
      <c r="L324" s="3">
        <v>9066</v>
      </c>
      <c r="M324" s="4">
        <v>9.33</v>
      </c>
      <c r="N324" s="4">
        <v>6.92</v>
      </c>
      <c r="O324" s="12">
        <v>84585.78</v>
      </c>
      <c r="P324" s="4">
        <f>Tabla_1[[#This Row],[Precio Unitario]]-Tabla_1[[#This Row],[Coste unitario]]</f>
        <v>2.41</v>
      </c>
      <c r="Q324" s="12">
        <f>Tabla_1[[#This Row],[Importe venta total]]/1000</f>
        <v>84.58578</v>
      </c>
      <c r="R324" s="4">
        <v>62736.72</v>
      </c>
      <c r="S324" s="12">
        <f>Tabla_1[[#This Row],[Importe Coste total]]/1000</f>
        <v>62.736719999999998</v>
      </c>
      <c r="T324" s="4">
        <f>Tabla_1[[#This Row],[Importe venta total]]-Tabla_1[[#This Row],[Importe Coste total]]</f>
        <v>21849.059999999998</v>
      </c>
      <c r="U324" s="13">
        <f>Tabla_1[[#This Row],[Importe Coste Total (M)]]/Tabla_1[[#This Row],[Importe Ventas Totales (M)]]</f>
        <v>0.74169346195069663</v>
      </c>
      <c r="V324" s="12">
        <f>Tabla_1[[#This Row],[Beneficio Total]]/1000</f>
        <v>21.849059999999998</v>
      </c>
      <c r="W324">
        <f>YEAR(Tabla_1[[#This Row],[Fecha pedido]])</f>
        <v>2020</v>
      </c>
    </row>
    <row r="325" spans="1:23" x14ac:dyDescent="0.3">
      <c r="A325" t="s">
        <v>509</v>
      </c>
      <c r="B325" t="s">
        <v>24</v>
      </c>
      <c r="C325" t="s">
        <v>304</v>
      </c>
      <c r="D325" t="s">
        <v>40</v>
      </c>
      <c r="E325" t="s">
        <v>15</v>
      </c>
      <c r="F325" t="s">
        <v>1120</v>
      </c>
      <c r="G325" s="14">
        <v>44238</v>
      </c>
      <c r="H325" s="20">
        <f>MONTH(Tabla_1[[#This Row],[Fecha pedido]])</f>
        <v>2</v>
      </c>
      <c r="I325">
        <v>393162333</v>
      </c>
      <c r="J325" s="1">
        <v>44284</v>
      </c>
      <c r="K325" s="5">
        <f>DATEDIF(Tabla_1[[#This Row],[Fecha pedido]],Tabla_1[[#This Row],[Fecha envío]],"D")</f>
        <v>46</v>
      </c>
      <c r="L325" s="3">
        <v>4326</v>
      </c>
      <c r="M325" s="4">
        <v>81.73</v>
      </c>
      <c r="N325" s="4">
        <v>56.67</v>
      </c>
      <c r="O325" s="12">
        <v>353563.98000000004</v>
      </c>
      <c r="P325" s="4">
        <f>Tabla_1[[#This Row],[Precio Unitario]]-Tabla_1[[#This Row],[Coste unitario]]</f>
        <v>25.060000000000002</v>
      </c>
      <c r="Q325" s="12">
        <f>Tabla_1[[#This Row],[Importe venta total]]/1000</f>
        <v>353.56398000000002</v>
      </c>
      <c r="R325" s="4">
        <v>245154.42</v>
      </c>
      <c r="S325" s="12">
        <f>Tabla_1[[#This Row],[Importe Coste total]]/1000</f>
        <v>245.15442000000002</v>
      </c>
      <c r="T325" s="4">
        <f>Tabla_1[[#This Row],[Importe venta total]]-Tabla_1[[#This Row],[Importe Coste total]]</f>
        <v>108409.56000000003</v>
      </c>
      <c r="U325" s="13">
        <f>Tabla_1[[#This Row],[Importe Coste Total (M)]]/Tabla_1[[#This Row],[Importe Ventas Totales (M)]]</f>
        <v>0.69338064358252782</v>
      </c>
      <c r="V325" s="12">
        <f>Tabla_1[[#This Row],[Beneficio Total]]/1000</f>
        <v>108.40956000000003</v>
      </c>
      <c r="W325">
        <f>YEAR(Tabla_1[[#This Row],[Fecha pedido]])</f>
        <v>2021</v>
      </c>
    </row>
    <row r="326" spans="1:23" x14ac:dyDescent="0.3">
      <c r="A326" t="s">
        <v>510</v>
      </c>
      <c r="B326" t="s">
        <v>24</v>
      </c>
      <c r="C326" t="s">
        <v>337</v>
      </c>
      <c r="D326" t="s">
        <v>26</v>
      </c>
      <c r="E326" t="s">
        <v>19</v>
      </c>
      <c r="F326" t="s">
        <v>1118</v>
      </c>
      <c r="G326" s="14">
        <v>44375</v>
      </c>
      <c r="H326" s="20">
        <f>MONTH(Tabla_1[[#This Row],[Fecha pedido]])</f>
        <v>6</v>
      </c>
      <c r="I326">
        <v>696845471</v>
      </c>
      <c r="J326" s="1">
        <v>44385</v>
      </c>
      <c r="K326" s="5">
        <f>DATEDIF(Tabla_1[[#This Row],[Fecha pedido]],Tabla_1[[#This Row],[Fecha envío]],"D")</f>
        <v>10</v>
      </c>
      <c r="L326" s="3">
        <v>915</v>
      </c>
      <c r="M326" s="4">
        <v>9.33</v>
      </c>
      <c r="N326" s="4">
        <v>6.92</v>
      </c>
      <c r="O326" s="12">
        <v>8536.9500000000007</v>
      </c>
      <c r="P326" s="4">
        <f>Tabla_1[[#This Row],[Precio Unitario]]-Tabla_1[[#This Row],[Coste unitario]]</f>
        <v>2.41</v>
      </c>
      <c r="Q326" s="12">
        <f>Tabla_1[[#This Row],[Importe venta total]]/1000</f>
        <v>8.5369500000000009</v>
      </c>
      <c r="R326" s="4">
        <v>6331.8</v>
      </c>
      <c r="S326" s="12">
        <f>Tabla_1[[#This Row],[Importe Coste total]]/1000</f>
        <v>6.3318000000000003</v>
      </c>
      <c r="T326" s="4">
        <f>Tabla_1[[#This Row],[Importe venta total]]-Tabla_1[[#This Row],[Importe Coste total]]</f>
        <v>2205.1500000000005</v>
      </c>
      <c r="U326" s="13">
        <f>Tabla_1[[#This Row],[Importe Coste Total (M)]]/Tabla_1[[#This Row],[Importe Ventas Totales (M)]]</f>
        <v>0.74169346195069663</v>
      </c>
      <c r="V326" s="12">
        <f>Tabla_1[[#This Row],[Beneficio Total]]/1000</f>
        <v>2.2051500000000006</v>
      </c>
      <c r="W326">
        <f>YEAR(Tabla_1[[#This Row],[Fecha pedido]])</f>
        <v>2021</v>
      </c>
    </row>
    <row r="327" spans="1:23" x14ac:dyDescent="0.3">
      <c r="A327" t="s">
        <v>512</v>
      </c>
      <c r="B327" t="s">
        <v>24</v>
      </c>
      <c r="C327" t="s">
        <v>479</v>
      </c>
      <c r="D327" t="s">
        <v>23</v>
      </c>
      <c r="E327" t="s">
        <v>15</v>
      </c>
      <c r="F327" t="s">
        <v>1119</v>
      </c>
      <c r="G327" s="14">
        <v>44180</v>
      </c>
      <c r="H327" s="20">
        <f>MONTH(Tabla_1[[#This Row],[Fecha pedido]])</f>
        <v>12</v>
      </c>
      <c r="I327">
        <v>980211198</v>
      </c>
      <c r="J327" s="1">
        <v>44180</v>
      </c>
      <c r="K327" s="5">
        <f>DATEDIF(Tabla_1[[#This Row],[Fecha pedido]],Tabla_1[[#This Row],[Fecha envío]],"D")</f>
        <v>0</v>
      </c>
      <c r="L327" s="3">
        <v>5131</v>
      </c>
      <c r="M327" s="4">
        <v>205.7</v>
      </c>
      <c r="N327" s="4">
        <v>117.11</v>
      </c>
      <c r="O327" s="12">
        <v>1055446.7</v>
      </c>
      <c r="P327" s="4">
        <f>Tabla_1[[#This Row],[Precio Unitario]]-Tabla_1[[#This Row],[Coste unitario]]</f>
        <v>88.589999999999989</v>
      </c>
      <c r="Q327" s="12">
        <f>Tabla_1[[#This Row],[Importe venta total]]/1000</f>
        <v>1055.4467</v>
      </c>
      <c r="R327" s="4">
        <v>600891.41</v>
      </c>
      <c r="S327" s="12">
        <f>Tabla_1[[#This Row],[Importe Coste total]]/1000</f>
        <v>600.89141000000006</v>
      </c>
      <c r="T327" s="4">
        <f>Tabla_1[[#This Row],[Importe venta total]]-Tabla_1[[#This Row],[Importe Coste total]]</f>
        <v>454555.28999999992</v>
      </c>
      <c r="U327" s="13">
        <f>Tabla_1[[#This Row],[Importe Coste Total (M)]]/Tabla_1[[#This Row],[Importe Ventas Totales (M)]]</f>
        <v>0.56932425862907154</v>
      </c>
      <c r="V327" s="12">
        <f>Tabla_1[[#This Row],[Beneficio Total]]/1000</f>
        <v>454.5552899999999</v>
      </c>
      <c r="W327">
        <f>YEAR(Tabla_1[[#This Row],[Fecha pedido]])</f>
        <v>2020</v>
      </c>
    </row>
    <row r="328" spans="1:23" x14ac:dyDescent="0.3">
      <c r="A328" t="s">
        <v>513</v>
      </c>
      <c r="B328" t="s">
        <v>21</v>
      </c>
      <c r="C328" t="s">
        <v>41</v>
      </c>
      <c r="D328" t="s">
        <v>80</v>
      </c>
      <c r="E328" t="s">
        <v>19</v>
      </c>
      <c r="F328" t="s">
        <v>1119</v>
      </c>
      <c r="G328" s="14">
        <v>44009</v>
      </c>
      <c r="H328" s="20">
        <f>MONTH(Tabla_1[[#This Row],[Fecha pedido]])</f>
        <v>6</v>
      </c>
      <c r="I328">
        <v>545928943</v>
      </c>
      <c r="J328" s="1">
        <v>44053</v>
      </c>
      <c r="K328" s="5">
        <f>DATEDIF(Tabla_1[[#This Row],[Fecha pedido]],Tabla_1[[#This Row],[Fecha envío]],"D")</f>
        <v>44</v>
      </c>
      <c r="L328" s="3">
        <v>1361</v>
      </c>
      <c r="M328" s="4">
        <v>668.27</v>
      </c>
      <c r="N328" s="4">
        <v>502.54</v>
      </c>
      <c r="O328" s="12">
        <v>909515.47</v>
      </c>
      <c r="P328" s="4">
        <f>Tabla_1[[#This Row],[Precio Unitario]]-Tabla_1[[#This Row],[Coste unitario]]</f>
        <v>165.72999999999996</v>
      </c>
      <c r="Q328" s="12">
        <f>Tabla_1[[#This Row],[Importe venta total]]/1000</f>
        <v>909.51546999999994</v>
      </c>
      <c r="R328" s="4">
        <v>683956.94000000006</v>
      </c>
      <c r="S328" s="12">
        <f>Tabla_1[[#This Row],[Importe Coste total]]/1000</f>
        <v>683.95694000000003</v>
      </c>
      <c r="T328" s="4">
        <f>Tabla_1[[#This Row],[Importe venta total]]-Tabla_1[[#This Row],[Importe Coste total]]</f>
        <v>225558.52999999991</v>
      </c>
      <c r="U328" s="13">
        <f>Tabla_1[[#This Row],[Importe Coste Total (M)]]/Tabla_1[[#This Row],[Importe Ventas Totales (M)]]</f>
        <v>0.75200143654510909</v>
      </c>
      <c r="V328" s="12">
        <f>Tabla_1[[#This Row],[Beneficio Total]]/1000</f>
        <v>225.55852999999991</v>
      </c>
      <c r="W328">
        <f>YEAR(Tabla_1[[#This Row],[Fecha pedido]])</f>
        <v>2020</v>
      </c>
    </row>
    <row r="329" spans="1:23" x14ac:dyDescent="0.3">
      <c r="A329" t="s">
        <v>514</v>
      </c>
      <c r="B329" t="s">
        <v>24</v>
      </c>
      <c r="C329" t="s">
        <v>206</v>
      </c>
      <c r="D329" t="s">
        <v>50</v>
      </c>
      <c r="E329" t="s">
        <v>19</v>
      </c>
      <c r="F329" t="s">
        <v>1119</v>
      </c>
      <c r="G329" s="14">
        <v>44140</v>
      </c>
      <c r="H329" s="20">
        <f>MONTH(Tabla_1[[#This Row],[Fecha pedido]])</f>
        <v>11</v>
      </c>
      <c r="I329">
        <v>918880879</v>
      </c>
      <c r="J329" s="1">
        <v>44178</v>
      </c>
      <c r="K329" s="5">
        <f>DATEDIF(Tabla_1[[#This Row],[Fecha pedido]],Tabla_1[[#This Row],[Fecha envío]],"D")</f>
        <v>38</v>
      </c>
      <c r="L329" s="3">
        <v>6127</v>
      </c>
      <c r="M329" s="4">
        <v>154.06</v>
      </c>
      <c r="N329" s="4">
        <v>90.93</v>
      </c>
      <c r="O329" s="12">
        <v>943925.62</v>
      </c>
      <c r="P329" s="4">
        <f>Tabla_1[[#This Row],[Precio Unitario]]-Tabla_1[[#This Row],[Coste unitario]]</f>
        <v>63.129999999999995</v>
      </c>
      <c r="Q329" s="12">
        <f>Tabla_1[[#This Row],[Importe venta total]]/1000</f>
        <v>943.92561999999998</v>
      </c>
      <c r="R329" s="4">
        <v>557128.11</v>
      </c>
      <c r="S329" s="12">
        <f>Tabla_1[[#This Row],[Importe Coste total]]/1000</f>
        <v>557.12810999999999</v>
      </c>
      <c r="T329" s="4">
        <f>Tabla_1[[#This Row],[Importe venta total]]-Tabla_1[[#This Row],[Importe Coste total]]</f>
        <v>386797.51</v>
      </c>
      <c r="U329" s="13">
        <f>Tabla_1[[#This Row],[Importe Coste Total (M)]]/Tabla_1[[#This Row],[Importe Ventas Totales (M)]]</f>
        <v>0.59022458782292608</v>
      </c>
      <c r="V329" s="12">
        <f>Tabla_1[[#This Row],[Beneficio Total]]/1000</f>
        <v>386.79750999999999</v>
      </c>
      <c r="W329">
        <f>YEAR(Tabla_1[[#This Row],[Fecha pedido]])</f>
        <v>2020</v>
      </c>
    </row>
    <row r="330" spans="1:23" x14ac:dyDescent="0.3">
      <c r="A330" t="s">
        <v>515</v>
      </c>
      <c r="B330" t="s">
        <v>28</v>
      </c>
      <c r="C330" t="s">
        <v>108</v>
      </c>
      <c r="D330" t="s">
        <v>50</v>
      </c>
      <c r="E330" t="s">
        <v>15</v>
      </c>
      <c r="F330" t="s">
        <v>1118</v>
      </c>
      <c r="G330" s="14">
        <v>44760</v>
      </c>
      <c r="H330" s="20">
        <f>MONTH(Tabla_1[[#This Row],[Fecha pedido]])</f>
        <v>7</v>
      </c>
      <c r="I330">
        <v>267865836</v>
      </c>
      <c r="J330" s="1">
        <v>44772</v>
      </c>
      <c r="K330" s="5">
        <f>DATEDIF(Tabla_1[[#This Row],[Fecha pedido]],Tabla_1[[#This Row],[Fecha envío]],"D")</f>
        <v>12</v>
      </c>
      <c r="L330" s="3">
        <v>6308</v>
      </c>
      <c r="M330" s="4">
        <v>154.06</v>
      </c>
      <c r="N330" s="4">
        <v>90.93</v>
      </c>
      <c r="O330" s="12">
        <v>971810.48</v>
      </c>
      <c r="P330" s="4">
        <f>Tabla_1[[#This Row],[Precio Unitario]]-Tabla_1[[#This Row],[Coste unitario]]</f>
        <v>63.129999999999995</v>
      </c>
      <c r="Q330" s="12">
        <f>Tabla_1[[#This Row],[Importe venta total]]/1000</f>
        <v>971.81047999999998</v>
      </c>
      <c r="R330" s="4">
        <v>573586.44000000006</v>
      </c>
      <c r="S330" s="12">
        <f>Tabla_1[[#This Row],[Importe Coste total]]/1000</f>
        <v>573.58644000000004</v>
      </c>
      <c r="T330" s="4">
        <f>Tabla_1[[#This Row],[Importe venta total]]-Tabla_1[[#This Row],[Importe Coste total]]</f>
        <v>398224.03999999992</v>
      </c>
      <c r="U330" s="13">
        <f>Tabla_1[[#This Row],[Importe Coste Total (M)]]/Tabla_1[[#This Row],[Importe Ventas Totales (M)]]</f>
        <v>0.59022458782292619</v>
      </c>
      <c r="V330" s="12">
        <f>Tabla_1[[#This Row],[Beneficio Total]]/1000</f>
        <v>398.22403999999995</v>
      </c>
      <c r="W330">
        <f>YEAR(Tabla_1[[#This Row],[Fecha pedido]])</f>
        <v>2022</v>
      </c>
    </row>
    <row r="331" spans="1:23" x14ac:dyDescent="0.3">
      <c r="A331" t="s">
        <v>516</v>
      </c>
      <c r="B331" t="s">
        <v>12</v>
      </c>
      <c r="C331" t="s">
        <v>261</v>
      </c>
      <c r="D331" t="s">
        <v>42</v>
      </c>
      <c r="E331" t="s">
        <v>19</v>
      </c>
      <c r="F331" t="s">
        <v>1118</v>
      </c>
      <c r="G331" s="14">
        <v>44112</v>
      </c>
      <c r="H331" s="20">
        <f>MONTH(Tabla_1[[#This Row],[Fecha pedido]])</f>
        <v>10</v>
      </c>
      <c r="I331">
        <v>881995141</v>
      </c>
      <c r="J331" s="1">
        <v>44124</v>
      </c>
      <c r="K331" s="5">
        <f>DATEDIF(Tabla_1[[#This Row],[Fecha pedido]],Tabla_1[[#This Row],[Fecha envío]],"D")</f>
        <v>12</v>
      </c>
      <c r="L331" s="3">
        <v>817</v>
      </c>
      <c r="M331" s="4">
        <v>651.21</v>
      </c>
      <c r="N331" s="4">
        <v>524.96</v>
      </c>
      <c r="O331" s="12">
        <v>532038.57000000007</v>
      </c>
      <c r="P331" s="4">
        <f>Tabla_1[[#This Row],[Precio Unitario]]-Tabla_1[[#This Row],[Coste unitario]]</f>
        <v>126.25</v>
      </c>
      <c r="Q331" s="12">
        <f>Tabla_1[[#This Row],[Importe venta total]]/1000</f>
        <v>532.03857000000005</v>
      </c>
      <c r="R331" s="4">
        <v>428892.32</v>
      </c>
      <c r="S331" s="12">
        <f>Tabla_1[[#This Row],[Importe Coste total]]/1000</f>
        <v>428.89231999999998</v>
      </c>
      <c r="T331" s="4">
        <f>Tabla_1[[#This Row],[Importe venta total]]-Tabla_1[[#This Row],[Importe Coste total]]</f>
        <v>103146.25000000006</v>
      </c>
      <c r="U331" s="13">
        <f>Tabla_1[[#This Row],[Importe Coste Total (M)]]/Tabla_1[[#This Row],[Importe Ventas Totales (M)]]</f>
        <v>0.80613012699436426</v>
      </c>
      <c r="V331" s="12">
        <f>Tabla_1[[#This Row],[Beneficio Total]]/1000</f>
        <v>103.14625000000005</v>
      </c>
      <c r="W331">
        <f>YEAR(Tabla_1[[#This Row],[Fecha pedido]])</f>
        <v>2020</v>
      </c>
    </row>
    <row r="332" spans="1:23" x14ac:dyDescent="0.3">
      <c r="A332" t="s">
        <v>517</v>
      </c>
      <c r="B332" t="s">
        <v>12</v>
      </c>
      <c r="C332" t="s">
        <v>375</v>
      </c>
      <c r="D332" t="s">
        <v>40</v>
      </c>
      <c r="E332" t="s">
        <v>19</v>
      </c>
      <c r="F332" t="s">
        <v>1117</v>
      </c>
      <c r="G332" s="14">
        <v>44244</v>
      </c>
      <c r="H332" s="20">
        <f>MONTH(Tabla_1[[#This Row],[Fecha pedido]])</f>
        <v>2</v>
      </c>
      <c r="I332">
        <v>620692622</v>
      </c>
      <c r="J332" s="1">
        <v>44261</v>
      </c>
      <c r="K332" s="5">
        <f>DATEDIF(Tabla_1[[#This Row],[Fecha pedido]],Tabla_1[[#This Row],[Fecha envío]],"D")</f>
        <v>17</v>
      </c>
      <c r="L332" s="3">
        <v>5595</v>
      </c>
      <c r="M332" s="4">
        <v>81.73</v>
      </c>
      <c r="N332" s="4">
        <v>56.67</v>
      </c>
      <c r="O332" s="12">
        <v>457279.35000000003</v>
      </c>
      <c r="P332" s="4">
        <f>Tabla_1[[#This Row],[Precio Unitario]]-Tabla_1[[#This Row],[Coste unitario]]</f>
        <v>25.060000000000002</v>
      </c>
      <c r="Q332" s="12">
        <f>Tabla_1[[#This Row],[Importe venta total]]/1000</f>
        <v>457.27935000000002</v>
      </c>
      <c r="R332" s="4">
        <v>317068.65000000002</v>
      </c>
      <c r="S332" s="12">
        <f>Tabla_1[[#This Row],[Importe Coste total]]/1000</f>
        <v>317.06865000000005</v>
      </c>
      <c r="T332" s="4">
        <f>Tabla_1[[#This Row],[Importe venta total]]-Tabla_1[[#This Row],[Importe Coste total]]</f>
        <v>140210.70000000001</v>
      </c>
      <c r="U332" s="13">
        <f>Tabla_1[[#This Row],[Importe Coste Total (M)]]/Tabla_1[[#This Row],[Importe Ventas Totales (M)]]</f>
        <v>0.69338064358252793</v>
      </c>
      <c r="V332" s="12">
        <f>Tabla_1[[#This Row],[Beneficio Total]]/1000</f>
        <v>140.2107</v>
      </c>
      <c r="W332">
        <f>YEAR(Tabla_1[[#This Row],[Fecha pedido]])</f>
        <v>2021</v>
      </c>
    </row>
    <row r="333" spans="1:23" x14ac:dyDescent="0.3">
      <c r="A333" t="s">
        <v>518</v>
      </c>
      <c r="B333" t="s">
        <v>60</v>
      </c>
      <c r="C333" t="s">
        <v>403</v>
      </c>
      <c r="D333" t="s">
        <v>18</v>
      </c>
      <c r="E333" t="s">
        <v>19</v>
      </c>
      <c r="F333" t="s">
        <v>1120</v>
      </c>
      <c r="G333" s="14">
        <v>44215</v>
      </c>
      <c r="H333" s="20">
        <f>MONTH(Tabla_1[[#This Row],[Fecha pedido]])</f>
        <v>1</v>
      </c>
      <c r="I333">
        <v>563694608</v>
      </c>
      <c r="J333" s="1">
        <v>44238</v>
      </c>
      <c r="K333" s="5">
        <f>DATEDIF(Tabla_1[[#This Row],[Fecha pedido]],Tabla_1[[#This Row],[Fecha envío]],"D")</f>
        <v>23</v>
      </c>
      <c r="L333" s="3">
        <v>8616</v>
      </c>
      <c r="M333" s="4">
        <v>421.89</v>
      </c>
      <c r="N333" s="4">
        <v>364.69</v>
      </c>
      <c r="O333" s="12">
        <v>3635004.2399999998</v>
      </c>
      <c r="P333" s="4">
        <f>Tabla_1[[#This Row],[Precio Unitario]]-Tabla_1[[#This Row],[Coste unitario]]</f>
        <v>57.199999999999989</v>
      </c>
      <c r="Q333" s="12">
        <f>Tabla_1[[#This Row],[Importe venta total]]/1000</f>
        <v>3635.0042399999998</v>
      </c>
      <c r="R333" s="4">
        <v>3142169.04</v>
      </c>
      <c r="S333" s="12">
        <f>Tabla_1[[#This Row],[Importe Coste total]]/1000</f>
        <v>3142.1690400000002</v>
      </c>
      <c r="T333" s="4">
        <f>Tabla_1[[#This Row],[Importe venta total]]-Tabla_1[[#This Row],[Importe Coste total]]</f>
        <v>492835.19999999972</v>
      </c>
      <c r="U333" s="13">
        <f>Tabla_1[[#This Row],[Importe Coste Total (M)]]/Tabla_1[[#This Row],[Importe Ventas Totales (M)]]</f>
        <v>0.86441963544999889</v>
      </c>
      <c r="V333" s="12">
        <f>Tabla_1[[#This Row],[Beneficio Total]]/1000</f>
        <v>492.8351999999997</v>
      </c>
      <c r="W333">
        <f>YEAR(Tabla_1[[#This Row],[Fecha pedido]])</f>
        <v>2021</v>
      </c>
    </row>
    <row r="334" spans="1:23" x14ac:dyDescent="0.3">
      <c r="A334" t="s">
        <v>519</v>
      </c>
      <c r="B334" t="s">
        <v>28</v>
      </c>
      <c r="C334" t="s">
        <v>29</v>
      </c>
      <c r="D334" t="s">
        <v>33</v>
      </c>
      <c r="E334" t="s">
        <v>19</v>
      </c>
      <c r="F334" t="s">
        <v>1118</v>
      </c>
      <c r="G334" s="14">
        <v>44799</v>
      </c>
      <c r="H334" s="20">
        <f>MONTH(Tabla_1[[#This Row],[Fecha pedido]])</f>
        <v>8</v>
      </c>
      <c r="I334">
        <v>961049926</v>
      </c>
      <c r="J334" s="1">
        <v>44813</v>
      </c>
      <c r="K334" s="5">
        <f>DATEDIF(Tabla_1[[#This Row],[Fecha pedido]],Tabla_1[[#This Row],[Fecha envío]],"D")</f>
        <v>14</v>
      </c>
      <c r="L334" s="3">
        <v>4885</v>
      </c>
      <c r="M334" s="4">
        <v>47.45</v>
      </c>
      <c r="N334" s="4">
        <v>31.79</v>
      </c>
      <c r="O334" s="12">
        <v>231793.25</v>
      </c>
      <c r="P334" s="4">
        <f>Tabla_1[[#This Row],[Precio Unitario]]-Tabla_1[[#This Row],[Coste unitario]]</f>
        <v>15.660000000000004</v>
      </c>
      <c r="Q334" s="12">
        <f>Tabla_1[[#This Row],[Importe venta total]]/1000</f>
        <v>231.79325</v>
      </c>
      <c r="R334" s="4">
        <v>155294.15</v>
      </c>
      <c r="S334" s="12">
        <f>Tabla_1[[#This Row],[Importe Coste total]]/1000</f>
        <v>155.29415</v>
      </c>
      <c r="T334" s="4">
        <f>Tabla_1[[#This Row],[Importe venta total]]-Tabla_1[[#This Row],[Importe Coste total]]</f>
        <v>76499.100000000006</v>
      </c>
      <c r="U334" s="13">
        <f>Tabla_1[[#This Row],[Importe Coste Total (M)]]/Tabla_1[[#This Row],[Importe Ventas Totales (M)]]</f>
        <v>0.66996838777660694</v>
      </c>
      <c r="V334" s="12">
        <f>Tabla_1[[#This Row],[Beneficio Total]]/1000</f>
        <v>76.499100000000013</v>
      </c>
      <c r="W334">
        <f>YEAR(Tabla_1[[#This Row],[Fecha pedido]])</f>
        <v>2022</v>
      </c>
    </row>
    <row r="335" spans="1:23" x14ac:dyDescent="0.3">
      <c r="A335" t="s">
        <v>520</v>
      </c>
      <c r="B335" t="s">
        <v>21</v>
      </c>
      <c r="C335" t="s">
        <v>115</v>
      </c>
      <c r="D335" t="s">
        <v>42</v>
      </c>
      <c r="E335" t="s">
        <v>19</v>
      </c>
      <c r="F335" t="s">
        <v>1119</v>
      </c>
      <c r="G335" s="14">
        <v>44828</v>
      </c>
      <c r="H335" s="20">
        <f>MONTH(Tabla_1[[#This Row],[Fecha pedido]])</f>
        <v>9</v>
      </c>
      <c r="I335">
        <v>783119904</v>
      </c>
      <c r="J335" s="1">
        <v>44864</v>
      </c>
      <c r="K335" s="5">
        <f>DATEDIF(Tabla_1[[#This Row],[Fecha pedido]],Tabla_1[[#This Row],[Fecha envío]],"D")</f>
        <v>36</v>
      </c>
      <c r="L335" s="3">
        <v>1437</v>
      </c>
      <c r="M335" s="4">
        <v>651.21</v>
      </c>
      <c r="N335" s="4">
        <v>524.96</v>
      </c>
      <c r="O335" s="12">
        <v>935788.77</v>
      </c>
      <c r="P335" s="4">
        <f>Tabla_1[[#This Row],[Precio Unitario]]-Tabla_1[[#This Row],[Coste unitario]]</f>
        <v>126.25</v>
      </c>
      <c r="Q335" s="12">
        <f>Tabla_1[[#This Row],[Importe venta total]]/1000</f>
        <v>935.78877</v>
      </c>
      <c r="R335" s="4">
        <v>754367.52</v>
      </c>
      <c r="S335" s="12">
        <f>Tabla_1[[#This Row],[Importe Coste total]]/1000</f>
        <v>754.36752000000001</v>
      </c>
      <c r="T335" s="4">
        <f>Tabla_1[[#This Row],[Importe venta total]]-Tabla_1[[#This Row],[Importe Coste total]]</f>
        <v>181421.25</v>
      </c>
      <c r="U335" s="13">
        <f>Tabla_1[[#This Row],[Importe Coste Total (M)]]/Tabla_1[[#This Row],[Importe Ventas Totales (M)]]</f>
        <v>0.80613012699436437</v>
      </c>
      <c r="V335" s="12">
        <f>Tabla_1[[#This Row],[Beneficio Total]]/1000</f>
        <v>181.42124999999999</v>
      </c>
      <c r="W335">
        <f>YEAR(Tabla_1[[#This Row],[Fecha pedido]])</f>
        <v>2022</v>
      </c>
    </row>
    <row r="336" spans="1:23" x14ac:dyDescent="0.3">
      <c r="A336" t="s">
        <v>521</v>
      </c>
      <c r="B336" t="s">
        <v>28</v>
      </c>
      <c r="C336" t="s">
        <v>522</v>
      </c>
      <c r="D336" t="s">
        <v>40</v>
      </c>
      <c r="E336" t="s">
        <v>19</v>
      </c>
      <c r="F336" t="s">
        <v>1118</v>
      </c>
      <c r="G336" s="14">
        <v>44847</v>
      </c>
      <c r="H336" s="20">
        <f>MONTH(Tabla_1[[#This Row],[Fecha pedido]])</f>
        <v>10</v>
      </c>
      <c r="I336">
        <v>870578372</v>
      </c>
      <c r="J336" s="1">
        <v>44871</v>
      </c>
      <c r="K336" s="5">
        <f>DATEDIF(Tabla_1[[#This Row],[Fecha pedido]],Tabla_1[[#This Row],[Fecha envío]],"D")</f>
        <v>24</v>
      </c>
      <c r="L336" s="3">
        <v>2341</v>
      </c>
      <c r="M336" s="4">
        <v>81.73</v>
      </c>
      <c r="N336" s="4">
        <v>56.67</v>
      </c>
      <c r="O336" s="12">
        <v>191329.93000000002</v>
      </c>
      <c r="P336" s="4">
        <f>Tabla_1[[#This Row],[Precio Unitario]]-Tabla_1[[#This Row],[Coste unitario]]</f>
        <v>25.060000000000002</v>
      </c>
      <c r="Q336" s="12">
        <f>Tabla_1[[#This Row],[Importe venta total]]/1000</f>
        <v>191.32993000000002</v>
      </c>
      <c r="R336" s="4">
        <v>132664.47</v>
      </c>
      <c r="S336" s="12">
        <f>Tabla_1[[#This Row],[Importe Coste total]]/1000</f>
        <v>132.66446999999999</v>
      </c>
      <c r="T336" s="4">
        <f>Tabla_1[[#This Row],[Importe venta total]]-Tabla_1[[#This Row],[Importe Coste total]]</f>
        <v>58665.460000000021</v>
      </c>
      <c r="U336" s="13">
        <f>Tabla_1[[#This Row],[Importe Coste Total (M)]]/Tabla_1[[#This Row],[Importe Ventas Totales (M)]]</f>
        <v>0.69338064358252771</v>
      </c>
      <c r="V336" s="12">
        <f>Tabla_1[[#This Row],[Beneficio Total]]/1000</f>
        <v>58.665460000000024</v>
      </c>
      <c r="W336">
        <f>YEAR(Tabla_1[[#This Row],[Fecha pedido]])</f>
        <v>2022</v>
      </c>
    </row>
    <row r="337" spans="1:23" x14ac:dyDescent="0.3">
      <c r="A337" t="s">
        <v>523</v>
      </c>
      <c r="B337" t="s">
        <v>24</v>
      </c>
      <c r="C337" t="s">
        <v>89</v>
      </c>
      <c r="D337" t="s">
        <v>14</v>
      </c>
      <c r="E337" t="s">
        <v>15</v>
      </c>
      <c r="F337" t="s">
        <v>1120</v>
      </c>
      <c r="G337" s="14">
        <v>44503</v>
      </c>
      <c r="H337" s="20">
        <f>MONTH(Tabla_1[[#This Row],[Fecha pedido]])</f>
        <v>11</v>
      </c>
      <c r="I337">
        <v>784411656</v>
      </c>
      <c r="J337" s="1">
        <v>44529</v>
      </c>
      <c r="K337" s="5">
        <f>DATEDIF(Tabla_1[[#This Row],[Fecha pedido]],Tabla_1[[#This Row],[Fecha envío]],"D")</f>
        <v>26</v>
      </c>
      <c r="L337" s="3">
        <v>3695</v>
      </c>
      <c r="M337" s="4">
        <v>152.58000000000001</v>
      </c>
      <c r="N337" s="4">
        <v>97.44</v>
      </c>
      <c r="O337" s="12">
        <v>563783.10000000009</v>
      </c>
      <c r="P337" s="4">
        <f>Tabla_1[[#This Row],[Precio Unitario]]-Tabla_1[[#This Row],[Coste unitario]]</f>
        <v>55.140000000000015</v>
      </c>
      <c r="Q337" s="12">
        <f>Tabla_1[[#This Row],[Importe venta total]]/1000</f>
        <v>563.7831000000001</v>
      </c>
      <c r="R337" s="4">
        <v>360040.8</v>
      </c>
      <c r="S337" s="12">
        <f>Tabla_1[[#This Row],[Importe Coste total]]/1000</f>
        <v>360.04079999999999</v>
      </c>
      <c r="T337" s="4">
        <f>Tabla_1[[#This Row],[Importe venta total]]-Tabla_1[[#This Row],[Importe Coste total]]</f>
        <v>203742.3000000001</v>
      </c>
      <c r="U337" s="13">
        <f>Tabla_1[[#This Row],[Importe Coste Total (M)]]/Tabla_1[[#This Row],[Importe Ventas Totales (M)]]</f>
        <v>0.63861580810066831</v>
      </c>
      <c r="V337" s="12">
        <f>Tabla_1[[#This Row],[Beneficio Total]]/1000</f>
        <v>203.74230000000011</v>
      </c>
      <c r="W337">
        <f>YEAR(Tabla_1[[#This Row],[Fecha pedido]])</f>
        <v>2021</v>
      </c>
    </row>
    <row r="338" spans="1:23" x14ac:dyDescent="0.3">
      <c r="A338" t="s">
        <v>524</v>
      </c>
      <c r="B338" t="s">
        <v>24</v>
      </c>
      <c r="C338" t="s">
        <v>427</v>
      </c>
      <c r="D338" t="s">
        <v>38</v>
      </c>
      <c r="E338" t="s">
        <v>15</v>
      </c>
      <c r="F338" t="s">
        <v>1117</v>
      </c>
      <c r="G338" s="14">
        <v>44142</v>
      </c>
      <c r="H338" s="20">
        <f>MONTH(Tabla_1[[#This Row],[Fecha pedido]])</f>
        <v>11</v>
      </c>
      <c r="I338">
        <v>936710488</v>
      </c>
      <c r="J338" s="1">
        <v>44173</v>
      </c>
      <c r="K338" s="5">
        <f>DATEDIF(Tabla_1[[#This Row],[Fecha pedido]],Tabla_1[[#This Row],[Fecha envío]],"D")</f>
        <v>31</v>
      </c>
      <c r="L338" s="3">
        <v>2304</v>
      </c>
      <c r="M338" s="4">
        <v>437.2</v>
      </c>
      <c r="N338" s="4">
        <v>263.33</v>
      </c>
      <c r="O338" s="12">
        <v>1007308.7999999999</v>
      </c>
      <c r="P338" s="4">
        <f>Tabla_1[[#This Row],[Precio Unitario]]-Tabla_1[[#This Row],[Coste unitario]]</f>
        <v>173.87</v>
      </c>
      <c r="Q338" s="12">
        <f>Tabla_1[[#This Row],[Importe venta total]]/1000</f>
        <v>1007.3087999999999</v>
      </c>
      <c r="R338" s="4">
        <v>606712.31999999995</v>
      </c>
      <c r="S338" s="12">
        <f>Tabla_1[[#This Row],[Importe Coste total]]/1000</f>
        <v>606.71231999999998</v>
      </c>
      <c r="T338" s="4">
        <f>Tabla_1[[#This Row],[Importe venta total]]-Tabla_1[[#This Row],[Importe Coste total]]</f>
        <v>400596.47999999998</v>
      </c>
      <c r="U338" s="13">
        <f>Tabla_1[[#This Row],[Importe Coste Total (M)]]/Tabla_1[[#This Row],[Importe Ventas Totales (M)]]</f>
        <v>0.60231015553522416</v>
      </c>
      <c r="V338" s="12">
        <f>Tabla_1[[#This Row],[Beneficio Total]]/1000</f>
        <v>400.59647999999999</v>
      </c>
      <c r="W338">
        <f>YEAR(Tabla_1[[#This Row],[Fecha pedido]])</f>
        <v>2020</v>
      </c>
    </row>
    <row r="339" spans="1:23" x14ac:dyDescent="0.3">
      <c r="A339" t="s">
        <v>525</v>
      </c>
      <c r="B339" t="s">
        <v>60</v>
      </c>
      <c r="C339" t="s">
        <v>224</v>
      </c>
      <c r="D339" t="s">
        <v>14</v>
      </c>
      <c r="E339" t="s">
        <v>19</v>
      </c>
      <c r="F339" t="s">
        <v>1120</v>
      </c>
      <c r="G339" s="14">
        <v>44675</v>
      </c>
      <c r="H339" s="20">
        <f>MONTH(Tabla_1[[#This Row],[Fecha pedido]])</f>
        <v>4</v>
      </c>
      <c r="I339">
        <v>648711192</v>
      </c>
      <c r="J339" s="1">
        <v>44697</v>
      </c>
      <c r="K339" s="5">
        <f>DATEDIF(Tabla_1[[#This Row],[Fecha pedido]],Tabla_1[[#This Row],[Fecha envío]],"D")</f>
        <v>22</v>
      </c>
      <c r="L339" s="3">
        <v>6912</v>
      </c>
      <c r="M339" s="4">
        <v>152.58000000000001</v>
      </c>
      <c r="N339" s="4">
        <v>97.44</v>
      </c>
      <c r="O339" s="12">
        <v>1054632.9600000002</v>
      </c>
      <c r="P339" s="4">
        <f>Tabla_1[[#This Row],[Precio Unitario]]-Tabla_1[[#This Row],[Coste unitario]]</f>
        <v>55.140000000000015</v>
      </c>
      <c r="Q339" s="12">
        <f>Tabla_1[[#This Row],[Importe venta total]]/1000</f>
        <v>1054.6329600000001</v>
      </c>
      <c r="R339" s="4">
        <v>673505.28000000003</v>
      </c>
      <c r="S339" s="12">
        <f>Tabla_1[[#This Row],[Importe Coste total]]/1000</f>
        <v>673.50528000000008</v>
      </c>
      <c r="T339" s="4">
        <f>Tabla_1[[#This Row],[Importe venta total]]-Tabla_1[[#This Row],[Importe Coste total]]</f>
        <v>381127.68000000017</v>
      </c>
      <c r="U339" s="13">
        <f>Tabla_1[[#This Row],[Importe Coste Total (M)]]/Tabla_1[[#This Row],[Importe Ventas Totales (M)]]</f>
        <v>0.63861580810066854</v>
      </c>
      <c r="V339" s="12">
        <f>Tabla_1[[#This Row],[Beneficio Total]]/1000</f>
        <v>381.12768000000017</v>
      </c>
      <c r="W339">
        <f>YEAR(Tabla_1[[#This Row],[Fecha pedido]])</f>
        <v>2022</v>
      </c>
    </row>
    <row r="340" spans="1:23" x14ac:dyDescent="0.3">
      <c r="A340" t="s">
        <v>526</v>
      </c>
      <c r="B340" t="s">
        <v>12</v>
      </c>
      <c r="C340" t="s">
        <v>201</v>
      </c>
      <c r="D340" t="s">
        <v>80</v>
      </c>
      <c r="E340" t="s">
        <v>19</v>
      </c>
      <c r="F340" t="s">
        <v>1117</v>
      </c>
      <c r="G340" s="14">
        <v>43862</v>
      </c>
      <c r="H340" s="20">
        <f>MONTH(Tabla_1[[#This Row],[Fecha pedido]])</f>
        <v>2</v>
      </c>
      <c r="I340">
        <v>934157025</v>
      </c>
      <c r="J340" s="1">
        <v>43864</v>
      </c>
      <c r="K340" s="5">
        <f>DATEDIF(Tabla_1[[#This Row],[Fecha pedido]],Tabla_1[[#This Row],[Fecha envío]],"D")</f>
        <v>2</v>
      </c>
      <c r="L340" s="3">
        <v>6678</v>
      </c>
      <c r="M340" s="4">
        <v>668.27</v>
      </c>
      <c r="N340" s="4">
        <v>502.54</v>
      </c>
      <c r="O340" s="12">
        <v>4462707.0599999996</v>
      </c>
      <c r="P340" s="4">
        <f>Tabla_1[[#This Row],[Precio Unitario]]-Tabla_1[[#This Row],[Coste unitario]]</f>
        <v>165.72999999999996</v>
      </c>
      <c r="Q340" s="12">
        <f>Tabla_1[[#This Row],[Importe venta total]]/1000</f>
        <v>4462.7070599999997</v>
      </c>
      <c r="R340" s="4">
        <v>3355962.12</v>
      </c>
      <c r="S340" s="12">
        <f>Tabla_1[[#This Row],[Importe Coste total]]/1000</f>
        <v>3355.9621200000001</v>
      </c>
      <c r="T340" s="4">
        <f>Tabla_1[[#This Row],[Importe venta total]]-Tabla_1[[#This Row],[Importe Coste total]]</f>
        <v>1106744.9399999995</v>
      </c>
      <c r="U340" s="13">
        <f>Tabla_1[[#This Row],[Importe Coste Total (M)]]/Tabla_1[[#This Row],[Importe Ventas Totales (M)]]</f>
        <v>0.75200143654510909</v>
      </c>
      <c r="V340" s="12">
        <f>Tabla_1[[#This Row],[Beneficio Total]]/1000</f>
        <v>1106.7449399999996</v>
      </c>
      <c r="W340">
        <f>YEAR(Tabla_1[[#This Row],[Fecha pedido]])</f>
        <v>2020</v>
      </c>
    </row>
    <row r="341" spans="1:23" x14ac:dyDescent="0.3">
      <c r="A341" t="s">
        <v>527</v>
      </c>
      <c r="B341" t="s">
        <v>44</v>
      </c>
      <c r="C341" t="s">
        <v>45</v>
      </c>
      <c r="D341" t="s">
        <v>70</v>
      </c>
      <c r="E341" t="s">
        <v>19</v>
      </c>
      <c r="F341" t="s">
        <v>1117</v>
      </c>
      <c r="G341" s="14">
        <v>44692</v>
      </c>
      <c r="H341" s="20">
        <f>MONTH(Tabla_1[[#This Row],[Fecha pedido]])</f>
        <v>5</v>
      </c>
      <c r="I341">
        <v>805596816</v>
      </c>
      <c r="J341" s="1">
        <v>44704</v>
      </c>
      <c r="K341" s="5">
        <f>DATEDIF(Tabla_1[[#This Row],[Fecha pedido]],Tabla_1[[#This Row],[Fecha envío]],"D")</f>
        <v>12</v>
      </c>
      <c r="L341" s="3">
        <v>2855</v>
      </c>
      <c r="M341" s="4">
        <v>109.28</v>
      </c>
      <c r="N341" s="4">
        <v>35.840000000000003</v>
      </c>
      <c r="O341" s="12">
        <v>311994.40000000002</v>
      </c>
      <c r="P341" s="4">
        <f>Tabla_1[[#This Row],[Precio Unitario]]-Tabla_1[[#This Row],[Coste unitario]]</f>
        <v>73.44</v>
      </c>
      <c r="Q341" s="12">
        <f>Tabla_1[[#This Row],[Importe venta total]]/1000</f>
        <v>311.99440000000004</v>
      </c>
      <c r="R341" s="4">
        <v>102323.20000000001</v>
      </c>
      <c r="S341" s="12">
        <f>Tabla_1[[#This Row],[Importe Coste total]]/1000</f>
        <v>102.32320000000001</v>
      </c>
      <c r="T341" s="4">
        <f>Tabla_1[[#This Row],[Importe venta total]]-Tabla_1[[#This Row],[Importe Coste total]]</f>
        <v>209671.2</v>
      </c>
      <c r="U341" s="13">
        <f>Tabla_1[[#This Row],[Importe Coste Total (M)]]/Tabla_1[[#This Row],[Importe Ventas Totales (M)]]</f>
        <v>0.32796486090775989</v>
      </c>
      <c r="V341" s="12">
        <f>Tabla_1[[#This Row],[Beneficio Total]]/1000</f>
        <v>209.6712</v>
      </c>
      <c r="W341">
        <f>YEAR(Tabla_1[[#This Row],[Fecha pedido]])</f>
        <v>2022</v>
      </c>
    </row>
    <row r="342" spans="1:23" x14ac:dyDescent="0.3">
      <c r="A342" t="s">
        <v>528</v>
      </c>
      <c r="B342" t="s">
        <v>60</v>
      </c>
      <c r="C342" t="s">
        <v>224</v>
      </c>
      <c r="D342" t="s">
        <v>40</v>
      </c>
      <c r="E342" t="s">
        <v>15</v>
      </c>
      <c r="F342" t="s">
        <v>1119</v>
      </c>
      <c r="G342" s="14">
        <v>44675</v>
      </c>
      <c r="H342" s="20">
        <f>MONTH(Tabla_1[[#This Row],[Fecha pedido]])</f>
        <v>4</v>
      </c>
      <c r="I342">
        <v>208216083</v>
      </c>
      <c r="J342" s="1">
        <v>44694</v>
      </c>
      <c r="K342" s="5">
        <f>DATEDIF(Tabla_1[[#This Row],[Fecha pedido]],Tabla_1[[#This Row],[Fecha envío]],"D")</f>
        <v>19</v>
      </c>
      <c r="L342" s="3">
        <v>4621</v>
      </c>
      <c r="M342" s="4">
        <v>81.73</v>
      </c>
      <c r="N342" s="4">
        <v>56.67</v>
      </c>
      <c r="O342" s="12">
        <v>377674.33</v>
      </c>
      <c r="P342" s="4">
        <f>Tabla_1[[#This Row],[Precio Unitario]]-Tabla_1[[#This Row],[Coste unitario]]</f>
        <v>25.060000000000002</v>
      </c>
      <c r="Q342" s="12">
        <f>Tabla_1[[#This Row],[Importe venta total]]/1000</f>
        <v>377.67433</v>
      </c>
      <c r="R342" s="4">
        <v>261872.07</v>
      </c>
      <c r="S342" s="12">
        <f>Tabla_1[[#This Row],[Importe Coste total]]/1000</f>
        <v>261.87207000000001</v>
      </c>
      <c r="T342" s="4">
        <f>Tabla_1[[#This Row],[Importe venta total]]-Tabla_1[[#This Row],[Importe Coste total]]</f>
        <v>115802.26000000001</v>
      </c>
      <c r="U342" s="13">
        <f>Tabla_1[[#This Row],[Importe Coste Total (M)]]/Tabla_1[[#This Row],[Importe Ventas Totales (M)]]</f>
        <v>0.69338064358252782</v>
      </c>
      <c r="V342" s="12">
        <f>Tabla_1[[#This Row],[Beneficio Total]]/1000</f>
        <v>115.80226</v>
      </c>
      <c r="W342">
        <f>YEAR(Tabla_1[[#This Row],[Fecha pedido]])</f>
        <v>2022</v>
      </c>
    </row>
    <row r="343" spans="1:23" x14ac:dyDescent="0.3">
      <c r="A343" t="s">
        <v>529</v>
      </c>
      <c r="B343" t="s">
        <v>12</v>
      </c>
      <c r="C343" t="s">
        <v>314</v>
      </c>
      <c r="D343" t="s">
        <v>23</v>
      </c>
      <c r="E343" t="s">
        <v>15</v>
      </c>
      <c r="F343" t="s">
        <v>1117</v>
      </c>
      <c r="G343" s="14">
        <v>44280</v>
      </c>
      <c r="H343" s="20">
        <f>MONTH(Tabla_1[[#This Row],[Fecha pedido]])</f>
        <v>3</v>
      </c>
      <c r="I343">
        <v>366055715</v>
      </c>
      <c r="J343" s="1">
        <v>44291</v>
      </c>
      <c r="K343" s="5">
        <f>DATEDIF(Tabla_1[[#This Row],[Fecha pedido]],Tabla_1[[#This Row],[Fecha envío]],"D")</f>
        <v>11</v>
      </c>
      <c r="L343" s="3">
        <v>2875</v>
      </c>
      <c r="M343" s="4">
        <v>205.7</v>
      </c>
      <c r="N343" s="4">
        <v>117.11</v>
      </c>
      <c r="O343" s="12">
        <v>591387.5</v>
      </c>
      <c r="P343" s="4">
        <f>Tabla_1[[#This Row],[Precio Unitario]]-Tabla_1[[#This Row],[Coste unitario]]</f>
        <v>88.589999999999989</v>
      </c>
      <c r="Q343" s="12">
        <f>Tabla_1[[#This Row],[Importe venta total]]/1000</f>
        <v>591.38750000000005</v>
      </c>
      <c r="R343" s="4">
        <v>336691.25</v>
      </c>
      <c r="S343" s="12">
        <f>Tabla_1[[#This Row],[Importe Coste total]]/1000</f>
        <v>336.69125000000003</v>
      </c>
      <c r="T343" s="4">
        <f>Tabla_1[[#This Row],[Importe venta total]]-Tabla_1[[#This Row],[Importe Coste total]]</f>
        <v>254696.25</v>
      </c>
      <c r="U343" s="13">
        <f>Tabla_1[[#This Row],[Importe Coste Total (M)]]/Tabla_1[[#This Row],[Importe Ventas Totales (M)]]</f>
        <v>0.56932425862907143</v>
      </c>
      <c r="V343" s="12">
        <f>Tabla_1[[#This Row],[Beneficio Total]]/1000</f>
        <v>254.69624999999999</v>
      </c>
      <c r="W343">
        <f>YEAR(Tabla_1[[#This Row],[Fecha pedido]])</f>
        <v>2021</v>
      </c>
    </row>
    <row r="344" spans="1:23" x14ac:dyDescent="0.3">
      <c r="A344" t="s">
        <v>530</v>
      </c>
      <c r="B344" t="s">
        <v>24</v>
      </c>
      <c r="C344" t="s">
        <v>291</v>
      </c>
      <c r="D344" t="s">
        <v>18</v>
      </c>
      <c r="E344" t="s">
        <v>19</v>
      </c>
      <c r="F344" t="s">
        <v>1119</v>
      </c>
      <c r="G344" s="14">
        <v>44350</v>
      </c>
      <c r="H344" s="20">
        <f>MONTH(Tabla_1[[#This Row],[Fecha pedido]])</f>
        <v>6</v>
      </c>
      <c r="I344">
        <v>463209617</v>
      </c>
      <c r="J344" s="1">
        <v>44374</v>
      </c>
      <c r="K344" s="5">
        <f>DATEDIF(Tabla_1[[#This Row],[Fecha pedido]],Tabla_1[[#This Row],[Fecha envío]],"D")</f>
        <v>24</v>
      </c>
      <c r="L344" s="3">
        <v>2874</v>
      </c>
      <c r="M344" s="4">
        <v>421.89</v>
      </c>
      <c r="N344" s="4">
        <v>364.69</v>
      </c>
      <c r="O344" s="12">
        <v>1212511.8599999999</v>
      </c>
      <c r="P344" s="4">
        <f>Tabla_1[[#This Row],[Precio Unitario]]-Tabla_1[[#This Row],[Coste unitario]]</f>
        <v>57.199999999999989</v>
      </c>
      <c r="Q344" s="12">
        <f>Tabla_1[[#This Row],[Importe venta total]]/1000</f>
        <v>1212.5118599999998</v>
      </c>
      <c r="R344" s="4">
        <v>1048119.0599999999</v>
      </c>
      <c r="S344" s="12">
        <f>Tabla_1[[#This Row],[Importe Coste total]]/1000</f>
        <v>1048.11906</v>
      </c>
      <c r="T344" s="4">
        <f>Tabla_1[[#This Row],[Importe venta total]]-Tabla_1[[#This Row],[Importe Coste total]]</f>
        <v>164392.79999999993</v>
      </c>
      <c r="U344" s="13">
        <f>Tabla_1[[#This Row],[Importe Coste Total (M)]]/Tabla_1[[#This Row],[Importe Ventas Totales (M)]]</f>
        <v>0.86441963544999889</v>
      </c>
      <c r="V344" s="12">
        <f>Tabla_1[[#This Row],[Beneficio Total]]/1000</f>
        <v>164.39279999999994</v>
      </c>
      <c r="W344">
        <f>YEAR(Tabla_1[[#This Row],[Fecha pedido]])</f>
        <v>2021</v>
      </c>
    </row>
    <row r="345" spans="1:23" x14ac:dyDescent="0.3">
      <c r="A345" t="s">
        <v>531</v>
      </c>
      <c r="B345" t="s">
        <v>12</v>
      </c>
      <c r="C345" t="s">
        <v>532</v>
      </c>
      <c r="D345" t="s">
        <v>38</v>
      </c>
      <c r="E345" t="s">
        <v>19</v>
      </c>
      <c r="F345" t="s">
        <v>1120</v>
      </c>
      <c r="G345" s="14">
        <v>44433</v>
      </c>
      <c r="H345" s="20">
        <f>MONTH(Tabla_1[[#This Row],[Fecha pedido]])</f>
        <v>8</v>
      </c>
      <c r="I345">
        <v>313789117</v>
      </c>
      <c r="J345" s="1">
        <v>44446</v>
      </c>
      <c r="K345" s="5">
        <f>DATEDIF(Tabla_1[[#This Row],[Fecha pedido]],Tabla_1[[#This Row],[Fecha envío]],"D")</f>
        <v>13</v>
      </c>
      <c r="L345" s="3">
        <v>6028</v>
      </c>
      <c r="M345" s="4">
        <v>437.2</v>
      </c>
      <c r="N345" s="4">
        <v>263.33</v>
      </c>
      <c r="O345" s="12">
        <v>2635441.6</v>
      </c>
      <c r="P345" s="4">
        <f>Tabla_1[[#This Row],[Precio Unitario]]-Tabla_1[[#This Row],[Coste unitario]]</f>
        <v>173.87</v>
      </c>
      <c r="Q345" s="12">
        <f>Tabla_1[[#This Row],[Importe venta total]]/1000</f>
        <v>2635.4416000000001</v>
      </c>
      <c r="R345" s="4">
        <v>1587353.24</v>
      </c>
      <c r="S345" s="12">
        <f>Tabla_1[[#This Row],[Importe Coste total]]/1000</f>
        <v>1587.3532399999999</v>
      </c>
      <c r="T345" s="4">
        <f>Tabla_1[[#This Row],[Importe venta total]]-Tabla_1[[#This Row],[Importe Coste total]]</f>
        <v>1048088.3600000001</v>
      </c>
      <c r="U345" s="13">
        <f>Tabla_1[[#This Row],[Importe Coste Total (M)]]/Tabla_1[[#This Row],[Importe Ventas Totales (M)]]</f>
        <v>0.60231015553522405</v>
      </c>
      <c r="V345" s="12">
        <f>Tabla_1[[#This Row],[Beneficio Total]]/1000</f>
        <v>1048.0883600000002</v>
      </c>
      <c r="W345">
        <f>YEAR(Tabla_1[[#This Row],[Fecha pedido]])</f>
        <v>2021</v>
      </c>
    </row>
    <row r="346" spans="1:23" x14ac:dyDescent="0.3">
      <c r="A346" t="s">
        <v>533</v>
      </c>
      <c r="B346" t="s">
        <v>60</v>
      </c>
      <c r="C346" t="s">
        <v>133</v>
      </c>
      <c r="D346" t="s">
        <v>23</v>
      </c>
      <c r="E346" t="s">
        <v>15</v>
      </c>
      <c r="F346" t="s">
        <v>1117</v>
      </c>
      <c r="G346" s="14">
        <v>44748</v>
      </c>
      <c r="H346" s="20">
        <f>MONTH(Tabla_1[[#This Row],[Fecha pedido]])</f>
        <v>7</v>
      </c>
      <c r="I346">
        <v>702218043</v>
      </c>
      <c r="J346" s="1">
        <v>44771</v>
      </c>
      <c r="K346" s="5">
        <f>DATEDIF(Tabla_1[[#This Row],[Fecha pedido]],Tabla_1[[#This Row],[Fecha envío]],"D")</f>
        <v>23</v>
      </c>
      <c r="L346" s="3">
        <v>779</v>
      </c>
      <c r="M346" s="4">
        <v>205.7</v>
      </c>
      <c r="N346" s="4">
        <v>117.11</v>
      </c>
      <c r="O346" s="12">
        <v>160240.29999999999</v>
      </c>
      <c r="P346" s="4">
        <f>Tabla_1[[#This Row],[Precio Unitario]]-Tabla_1[[#This Row],[Coste unitario]]</f>
        <v>88.589999999999989</v>
      </c>
      <c r="Q346" s="12">
        <f>Tabla_1[[#This Row],[Importe venta total]]/1000</f>
        <v>160.24029999999999</v>
      </c>
      <c r="R346" s="4">
        <v>91228.69</v>
      </c>
      <c r="S346" s="12">
        <f>Tabla_1[[#This Row],[Importe Coste total]]/1000</f>
        <v>91.22869</v>
      </c>
      <c r="T346" s="4">
        <f>Tabla_1[[#This Row],[Importe venta total]]-Tabla_1[[#This Row],[Importe Coste total]]</f>
        <v>69011.609999999986</v>
      </c>
      <c r="U346" s="13">
        <f>Tabla_1[[#This Row],[Importe Coste Total (M)]]/Tabla_1[[#This Row],[Importe Ventas Totales (M)]]</f>
        <v>0.56932425862907154</v>
      </c>
      <c r="V346" s="12">
        <f>Tabla_1[[#This Row],[Beneficio Total]]/1000</f>
        <v>69.01160999999999</v>
      </c>
      <c r="W346">
        <f>YEAR(Tabla_1[[#This Row],[Fecha pedido]])</f>
        <v>2022</v>
      </c>
    </row>
    <row r="347" spans="1:23" x14ac:dyDescent="0.3">
      <c r="A347" t="s">
        <v>534</v>
      </c>
      <c r="B347" t="s">
        <v>21</v>
      </c>
      <c r="C347" t="s">
        <v>309</v>
      </c>
      <c r="D347" t="s">
        <v>18</v>
      </c>
      <c r="E347" t="s">
        <v>19</v>
      </c>
      <c r="F347" t="s">
        <v>1118</v>
      </c>
      <c r="G347" s="14">
        <v>44618</v>
      </c>
      <c r="H347" s="20">
        <f>MONTH(Tabla_1[[#This Row],[Fecha pedido]])</f>
        <v>2</v>
      </c>
      <c r="I347">
        <v>233232724</v>
      </c>
      <c r="J347" s="1">
        <v>44628</v>
      </c>
      <c r="K347" s="5">
        <f>DATEDIF(Tabla_1[[#This Row],[Fecha pedido]],Tabla_1[[#This Row],[Fecha envío]],"D")</f>
        <v>10</v>
      </c>
      <c r="L347" s="3">
        <v>7601</v>
      </c>
      <c r="M347" s="4">
        <v>421.89</v>
      </c>
      <c r="N347" s="4">
        <v>364.69</v>
      </c>
      <c r="O347" s="12">
        <v>3206785.8899999997</v>
      </c>
      <c r="P347" s="4">
        <f>Tabla_1[[#This Row],[Precio Unitario]]-Tabla_1[[#This Row],[Coste unitario]]</f>
        <v>57.199999999999989</v>
      </c>
      <c r="Q347" s="12">
        <f>Tabla_1[[#This Row],[Importe venta total]]/1000</f>
        <v>3206.7858899999997</v>
      </c>
      <c r="R347" s="4">
        <v>2772008.69</v>
      </c>
      <c r="S347" s="12">
        <f>Tabla_1[[#This Row],[Importe Coste total]]/1000</f>
        <v>2772.0086900000001</v>
      </c>
      <c r="T347" s="4">
        <f>Tabla_1[[#This Row],[Importe venta total]]-Tabla_1[[#This Row],[Importe Coste total]]</f>
        <v>434777.19999999972</v>
      </c>
      <c r="U347" s="13">
        <f>Tabla_1[[#This Row],[Importe Coste Total (M)]]/Tabla_1[[#This Row],[Importe Ventas Totales (M)]]</f>
        <v>0.86441963544999889</v>
      </c>
      <c r="V347" s="12">
        <f>Tabla_1[[#This Row],[Beneficio Total]]/1000</f>
        <v>434.77719999999971</v>
      </c>
      <c r="W347">
        <f>YEAR(Tabla_1[[#This Row],[Fecha pedido]])</f>
        <v>2022</v>
      </c>
    </row>
    <row r="348" spans="1:23" x14ac:dyDescent="0.3">
      <c r="A348" t="s">
        <v>535</v>
      </c>
      <c r="B348" t="s">
        <v>28</v>
      </c>
      <c r="C348" t="s">
        <v>29</v>
      </c>
      <c r="D348" t="s">
        <v>30</v>
      </c>
      <c r="E348" t="s">
        <v>15</v>
      </c>
      <c r="F348" t="s">
        <v>1119</v>
      </c>
      <c r="G348" s="14">
        <v>44032</v>
      </c>
      <c r="H348" s="20">
        <f>MONTH(Tabla_1[[#This Row],[Fecha pedido]])</f>
        <v>7</v>
      </c>
      <c r="I348">
        <v>281881988</v>
      </c>
      <c r="J348" s="1">
        <v>44054</v>
      </c>
      <c r="K348" s="5">
        <f>DATEDIF(Tabla_1[[#This Row],[Fecha pedido]],Tabla_1[[#This Row],[Fecha envío]],"D")</f>
        <v>22</v>
      </c>
      <c r="L348" s="3">
        <v>3999</v>
      </c>
      <c r="M348" s="4">
        <v>255.28</v>
      </c>
      <c r="N348" s="4">
        <v>159.41999999999999</v>
      </c>
      <c r="O348" s="12">
        <v>1020864.72</v>
      </c>
      <c r="P348" s="4">
        <f>Tabla_1[[#This Row],[Precio Unitario]]-Tabla_1[[#This Row],[Coste unitario]]</f>
        <v>95.860000000000014</v>
      </c>
      <c r="Q348" s="12">
        <f>Tabla_1[[#This Row],[Importe venta total]]/1000</f>
        <v>1020.8647199999999</v>
      </c>
      <c r="R348" s="4">
        <v>637520.57999999996</v>
      </c>
      <c r="S348" s="12">
        <f>Tabla_1[[#This Row],[Importe Coste total]]/1000</f>
        <v>637.52058</v>
      </c>
      <c r="T348" s="4">
        <f>Tabla_1[[#This Row],[Importe venta total]]-Tabla_1[[#This Row],[Importe Coste total]]</f>
        <v>383344.14</v>
      </c>
      <c r="U348" s="13">
        <f>Tabla_1[[#This Row],[Importe Coste Total (M)]]/Tabla_1[[#This Row],[Importe Ventas Totales (M)]]</f>
        <v>0.62449075524913822</v>
      </c>
      <c r="V348" s="12">
        <f>Tabla_1[[#This Row],[Beneficio Total]]/1000</f>
        <v>383.34414000000004</v>
      </c>
      <c r="W348">
        <f>YEAR(Tabla_1[[#This Row],[Fecha pedido]])</f>
        <v>2020</v>
      </c>
    </row>
    <row r="349" spans="1:23" x14ac:dyDescent="0.3">
      <c r="A349" t="s">
        <v>536</v>
      </c>
      <c r="B349" t="s">
        <v>24</v>
      </c>
      <c r="C349" t="s">
        <v>58</v>
      </c>
      <c r="D349" t="s">
        <v>14</v>
      </c>
      <c r="E349" t="s">
        <v>19</v>
      </c>
      <c r="F349" t="s">
        <v>1120</v>
      </c>
      <c r="G349" s="14">
        <v>44171</v>
      </c>
      <c r="H349" s="20">
        <f>MONTH(Tabla_1[[#This Row],[Fecha pedido]])</f>
        <v>12</v>
      </c>
      <c r="I349">
        <v>943527162</v>
      </c>
      <c r="J349" s="1">
        <v>44187</v>
      </c>
      <c r="K349" s="5">
        <f>DATEDIF(Tabla_1[[#This Row],[Fecha pedido]],Tabla_1[[#This Row],[Fecha envío]],"D")</f>
        <v>16</v>
      </c>
      <c r="L349" s="3">
        <v>9509</v>
      </c>
      <c r="M349" s="4">
        <v>152.58000000000001</v>
      </c>
      <c r="N349" s="4">
        <v>97.44</v>
      </c>
      <c r="O349" s="12">
        <v>1450883.2200000002</v>
      </c>
      <c r="P349" s="4">
        <f>Tabla_1[[#This Row],[Precio Unitario]]-Tabla_1[[#This Row],[Coste unitario]]</f>
        <v>55.140000000000015</v>
      </c>
      <c r="Q349" s="12">
        <f>Tabla_1[[#This Row],[Importe venta total]]/1000</f>
        <v>1450.8832200000002</v>
      </c>
      <c r="R349" s="4">
        <v>926556.96</v>
      </c>
      <c r="S349" s="12">
        <f>Tabla_1[[#This Row],[Importe Coste total]]/1000</f>
        <v>926.55696</v>
      </c>
      <c r="T349" s="4">
        <f>Tabla_1[[#This Row],[Importe venta total]]-Tabla_1[[#This Row],[Importe Coste total]]</f>
        <v>524326.26000000024</v>
      </c>
      <c r="U349" s="13">
        <f>Tabla_1[[#This Row],[Importe Coste Total (M)]]/Tabla_1[[#This Row],[Importe Ventas Totales (M)]]</f>
        <v>0.63861580810066843</v>
      </c>
      <c r="V349" s="12">
        <f>Tabla_1[[#This Row],[Beneficio Total]]/1000</f>
        <v>524.32626000000027</v>
      </c>
      <c r="W349">
        <f>YEAR(Tabla_1[[#This Row],[Fecha pedido]])</f>
        <v>2020</v>
      </c>
    </row>
    <row r="350" spans="1:23" x14ac:dyDescent="0.3">
      <c r="A350" t="s">
        <v>537</v>
      </c>
      <c r="B350" t="s">
        <v>12</v>
      </c>
      <c r="C350" t="s">
        <v>364</v>
      </c>
      <c r="D350" t="s">
        <v>18</v>
      </c>
      <c r="E350" t="s">
        <v>15</v>
      </c>
      <c r="F350" t="s">
        <v>1120</v>
      </c>
      <c r="G350" s="14">
        <v>44797</v>
      </c>
      <c r="H350" s="20">
        <f>MONTH(Tabla_1[[#This Row],[Fecha pedido]])</f>
        <v>8</v>
      </c>
      <c r="I350">
        <v>583842074</v>
      </c>
      <c r="J350" s="1">
        <v>44838</v>
      </c>
      <c r="K350" s="5">
        <f>DATEDIF(Tabla_1[[#This Row],[Fecha pedido]],Tabla_1[[#This Row],[Fecha envío]],"D")</f>
        <v>41</v>
      </c>
      <c r="L350" s="3">
        <v>699</v>
      </c>
      <c r="M350" s="4">
        <v>421.89</v>
      </c>
      <c r="N350" s="4">
        <v>364.69</v>
      </c>
      <c r="O350" s="12">
        <v>294901.11</v>
      </c>
      <c r="P350" s="4">
        <f>Tabla_1[[#This Row],[Precio Unitario]]-Tabla_1[[#This Row],[Coste unitario]]</f>
        <v>57.199999999999989</v>
      </c>
      <c r="Q350" s="12">
        <f>Tabla_1[[#This Row],[Importe venta total]]/1000</f>
        <v>294.90110999999996</v>
      </c>
      <c r="R350" s="4">
        <v>254918.31</v>
      </c>
      <c r="S350" s="12">
        <f>Tabla_1[[#This Row],[Importe Coste total]]/1000</f>
        <v>254.91830999999999</v>
      </c>
      <c r="T350" s="4">
        <f>Tabla_1[[#This Row],[Importe venta total]]-Tabla_1[[#This Row],[Importe Coste total]]</f>
        <v>39982.799999999988</v>
      </c>
      <c r="U350" s="13">
        <f>Tabla_1[[#This Row],[Importe Coste Total (M)]]/Tabla_1[[#This Row],[Importe Ventas Totales (M)]]</f>
        <v>0.86441963544999889</v>
      </c>
      <c r="V350" s="12">
        <f>Tabla_1[[#This Row],[Beneficio Total]]/1000</f>
        <v>39.98279999999999</v>
      </c>
      <c r="W350">
        <f>YEAR(Tabla_1[[#This Row],[Fecha pedido]])</f>
        <v>2022</v>
      </c>
    </row>
    <row r="351" spans="1:23" x14ac:dyDescent="0.3">
      <c r="A351" t="s">
        <v>538</v>
      </c>
      <c r="B351" t="s">
        <v>24</v>
      </c>
      <c r="C351" t="s">
        <v>397</v>
      </c>
      <c r="D351" t="s">
        <v>30</v>
      </c>
      <c r="E351" t="s">
        <v>19</v>
      </c>
      <c r="F351" t="s">
        <v>1118</v>
      </c>
      <c r="G351" s="14">
        <v>44776</v>
      </c>
      <c r="H351" s="20">
        <f>MONTH(Tabla_1[[#This Row],[Fecha pedido]])</f>
        <v>8</v>
      </c>
      <c r="I351">
        <v>788813054</v>
      </c>
      <c r="J351" s="1">
        <v>44782</v>
      </c>
      <c r="K351" s="5">
        <f>DATEDIF(Tabla_1[[#This Row],[Fecha pedido]],Tabla_1[[#This Row],[Fecha envío]],"D")</f>
        <v>6</v>
      </c>
      <c r="L351" s="3">
        <v>6167</v>
      </c>
      <c r="M351" s="4">
        <v>255.28</v>
      </c>
      <c r="N351" s="4">
        <v>159.41999999999999</v>
      </c>
      <c r="O351" s="12">
        <v>1574311.76</v>
      </c>
      <c r="P351" s="4">
        <f>Tabla_1[[#This Row],[Precio Unitario]]-Tabla_1[[#This Row],[Coste unitario]]</f>
        <v>95.860000000000014</v>
      </c>
      <c r="Q351" s="12">
        <f>Tabla_1[[#This Row],[Importe venta total]]/1000</f>
        <v>1574.31176</v>
      </c>
      <c r="R351" s="4">
        <v>983143.1399999999</v>
      </c>
      <c r="S351" s="12">
        <f>Tabla_1[[#This Row],[Importe Coste total]]/1000</f>
        <v>983.1431399999999</v>
      </c>
      <c r="T351" s="4">
        <f>Tabla_1[[#This Row],[Importe venta total]]-Tabla_1[[#This Row],[Importe Coste total]]</f>
        <v>591168.62000000011</v>
      </c>
      <c r="U351" s="13">
        <f>Tabla_1[[#This Row],[Importe Coste Total (M)]]/Tabla_1[[#This Row],[Importe Ventas Totales (M)]]</f>
        <v>0.62449075524913811</v>
      </c>
      <c r="V351" s="12">
        <f>Tabla_1[[#This Row],[Beneficio Total]]/1000</f>
        <v>591.16862000000015</v>
      </c>
      <c r="W351">
        <f>YEAR(Tabla_1[[#This Row],[Fecha pedido]])</f>
        <v>2022</v>
      </c>
    </row>
    <row r="352" spans="1:23" x14ac:dyDescent="0.3">
      <c r="A352" t="s">
        <v>539</v>
      </c>
      <c r="B352" t="s">
        <v>60</v>
      </c>
      <c r="C352" t="s">
        <v>262</v>
      </c>
      <c r="D352" t="s">
        <v>40</v>
      </c>
      <c r="E352" t="s">
        <v>19</v>
      </c>
      <c r="F352" t="s">
        <v>1117</v>
      </c>
      <c r="G352" s="14">
        <v>44685</v>
      </c>
      <c r="H352" s="20">
        <f>MONTH(Tabla_1[[#This Row],[Fecha pedido]])</f>
        <v>5</v>
      </c>
      <c r="I352">
        <v>514738929</v>
      </c>
      <c r="J352" s="1">
        <v>44697</v>
      </c>
      <c r="K352" s="5">
        <f>DATEDIF(Tabla_1[[#This Row],[Fecha pedido]],Tabla_1[[#This Row],[Fecha envío]],"D")</f>
        <v>12</v>
      </c>
      <c r="L352" s="3">
        <v>1543</v>
      </c>
      <c r="M352" s="4">
        <v>81.73</v>
      </c>
      <c r="N352" s="4">
        <v>56.67</v>
      </c>
      <c r="O352" s="12">
        <v>126109.39</v>
      </c>
      <c r="P352" s="4">
        <f>Tabla_1[[#This Row],[Precio Unitario]]-Tabla_1[[#This Row],[Coste unitario]]</f>
        <v>25.060000000000002</v>
      </c>
      <c r="Q352" s="12">
        <f>Tabla_1[[#This Row],[Importe venta total]]/1000</f>
        <v>126.10939</v>
      </c>
      <c r="R352" s="4">
        <v>87441.81</v>
      </c>
      <c r="S352" s="12">
        <f>Tabla_1[[#This Row],[Importe Coste total]]/1000</f>
        <v>87.441810000000004</v>
      </c>
      <c r="T352" s="4">
        <f>Tabla_1[[#This Row],[Importe venta total]]-Tabla_1[[#This Row],[Importe Coste total]]</f>
        <v>38667.58</v>
      </c>
      <c r="U352" s="13">
        <f>Tabla_1[[#This Row],[Importe Coste Total (M)]]/Tabla_1[[#This Row],[Importe Ventas Totales (M)]]</f>
        <v>0.69338064358252782</v>
      </c>
      <c r="V352" s="12">
        <f>Tabla_1[[#This Row],[Beneficio Total]]/1000</f>
        <v>38.667580000000001</v>
      </c>
      <c r="W352">
        <f>YEAR(Tabla_1[[#This Row],[Fecha pedido]])</f>
        <v>2022</v>
      </c>
    </row>
    <row r="353" spans="1:23" x14ac:dyDescent="0.3">
      <c r="A353" t="s">
        <v>540</v>
      </c>
      <c r="B353" t="s">
        <v>12</v>
      </c>
      <c r="C353" t="s">
        <v>165</v>
      </c>
      <c r="D353" t="s">
        <v>26</v>
      </c>
      <c r="E353" t="s">
        <v>15</v>
      </c>
      <c r="F353" t="s">
        <v>1120</v>
      </c>
      <c r="G353" s="14">
        <v>44203</v>
      </c>
      <c r="H353" s="20">
        <f>MONTH(Tabla_1[[#This Row],[Fecha pedido]])</f>
        <v>1</v>
      </c>
      <c r="I353">
        <v>138231027</v>
      </c>
      <c r="J353" s="1">
        <v>44224</v>
      </c>
      <c r="K353" s="5">
        <f>DATEDIF(Tabla_1[[#This Row],[Fecha pedido]],Tabla_1[[#This Row],[Fecha envío]],"D")</f>
        <v>21</v>
      </c>
      <c r="L353" s="3">
        <v>4487</v>
      </c>
      <c r="M353" s="4">
        <v>9.33</v>
      </c>
      <c r="N353" s="4">
        <v>6.92</v>
      </c>
      <c r="O353" s="12">
        <v>41863.71</v>
      </c>
      <c r="P353" s="4">
        <f>Tabla_1[[#This Row],[Precio Unitario]]-Tabla_1[[#This Row],[Coste unitario]]</f>
        <v>2.41</v>
      </c>
      <c r="Q353" s="12">
        <f>Tabla_1[[#This Row],[Importe venta total]]/1000</f>
        <v>41.863709999999998</v>
      </c>
      <c r="R353" s="4">
        <v>31050.04</v>
      </c>
      <c r="S353" s="12">
        <f>Tabla_1[[#This Row],[Importe Coste total]]/1000</f>
        <v>31.050039999999999</v>
      </c>
      <c r="T353" s="4">
        <f>Tabla_1[[#This Row],[Importe venta total]]-Tabla_1[[#This Row],[Importe Coste total]]</f>
        <v>10813.669999999998</v>
      </c>
      <c r="U353" s="13">
        <f>Tabla_1[[#This Row],[Importe Coste Total (M)]]/Tabla_1[[#This Row],[Importe Ventas Totales (M)]]</f>
        <v>0.74169346195069674</v>
      </c>
      <c r="V353" s="12">
        <f>Tabla_1[[#This Row],[Beneficio Total]]/1000</f>
        <v>10.813669999999998</v>
      </c>
      <c r="W353">
        <f>YEAR(Tabla_1[[#This Row],[Fecha pedido]])</f>
        <v>2021</v>
      </c>
    </row>
    <row r="354" spans="1:23" x14ac:dyDescent="0.3">
      <c r="A354" t="s">
        <v>541</v>
      </c>
      <c r="B354" t="s">
        <v>28</v>
      </c>
      <c r="C354" t="s">
        <v>238</v>
      </c>
      <c r="D354" t="s">
        <v>23</v>
      </c>
      <c r="E354" t="s">
        <v>19</v>
      </c>
      <c r="F354" t="s">
        <v>1117</v>
      </c>
      <c r="G354" s="14">
        <v>44725</v>
      </c>
      <c r="H354" s="20">
        <f>MONTH(Tabla_1[[#This Row],[Fecha pedido]])</f>
        <v>6</v>
      </c>
      <c r="I354">
        <v>106213176</v>
      </c>
      <c r="J354" s="1">
        <v>44757</v>
      </c>
      <c r="K354" s="5">
        <f>DATEDIF(Tabla_1[[#This Row],[Fecha pedido]],Tabla_1[[#This Row],[Fecha envío]],"D")</f>
        <v>32</v>
      </c>
      <c r="L354" s="3">
        <v>9694</v>
      </c>
      <c r="M354" s="4">
        <v>205.7</v>
      </c>
      <c r="N354" s="4">
        <v>117.11</v>
      </c>
      <c r="O354" s="12">
        <v>1994055.7999999998</v>
      </c>
      <c r="P354" s="4">
        <f>Tabla_1[[#This Row],[Precio Unitario]]-Tabla_1[[#This Row],[Coste unitario]]</f>
        <v>88.589999999999989</v>
      </c>
      <c r="Q354" s="12">
        <f>Tabla_1[[#This Row],[Importe venta total]]/1000</f>
        <v>1994.0557999999999</v>
      </c>
      <c r="R354" s="4">
        <v>1135264.3400000001</v>
      </c>
      <c r="S354" s="12">
        <f>Tabla_1[[#This Row],[Importe Coste total]]/1000</f>
        <v>1135.2643400000002</v>
      </c>
      <c r="T354" s="4">
        <f>Tabla_1[[#This Row],[Importe venta total]]-Tabla_1[[#This Row],[Importe Coste total]]</f>
        <v>858791.45999999973</v>
      </c>
      <c r="U354" s="13">
        <f>Tabla_1[[#This Row],[Importe Coste Total (M)]]/Tabla_1[[#This Row],[Importe Ventas Totales (M)]]</f>
        <v>0.56932425862907154</v>
      </c>
      <c r="V354" s="12">
        <f>Tabla_1[[#This Row],[Beneficio Total]]/1000</f>
        <v>858.79145999999969</v>
      </c>
      <c r="W354">
        <f>YEAR(Tabla_1[[#This Row],[Fecha pedido]])</f>
        <v>2022</v>
      </c>
    </row>
    <row r="355" spans="1:23" x14ac:dyDescent="0.3">
      <c r="A355" t="s">
        <v>542</v>
      </c>
      <c r="B355" t="s">
        <v>60</v>
      </c>
      <c r="C355" t="s">
        <v>69</v>
      </c>
      <c r="D355" t="s">
        <v>14</v>
      </c>
      <c r="E355" t="s">
        <v>15</v>
      </c>
      <c r="F355" t="s">
        <v>1120</v>
      </c>
      <c r="G355" s="14">
        <v>44657</v>
      </c>
      <c r="H355" s="20">
        <f>MONTH(Tabla_1[[#This Row],[Fecha pedido]])</f>
        <v>4</v>
      </c>
      <c r="I355">
        <v>485921704</v>
      </c>
      <c r="J355" s="1">
        <v>44666</v>
      </c>
      <c r="K355" s="5">
        <f>DATEDIF(Tabla_1[[#This Row],[Fecha pedido]],Tabla_1[[#This Row],[Fecha envío]],"D")</f>
        <v>9</v>
      </c>
      <c r="L355" s="3">
        <v>3885</v>
      </c>
      <c r="M355" s="4">
        <v>152.58000000000001</v>
      </c>
      <c r="N355" s="4">
        <v>97.44</v>
      </c>
      <c r="O355" s="12">
        <v>592773.30000000005</v>
      </c>
      <c r="P355" s="4">
        <f>Tabla_1[[#This Row],[Precio Unitario]]-Tabla_1[[#This Row],[Coste unitario]]</f>
        <v>55.140000000000015</v>
      </c>
      <c r="Q355" s="12">
        <f>Tabla_1[[#This Row],[Importe venta total]]/1000</f>
        <v>592.77330000000006</v>
      </c>
      <c r="R355" s="4">
        <v>378554.39999999997</v>
      </c>
      <c r="S355" s="12">
        <f>Tabla_1[[#This Row],[Importe Coste total]]/1000</f>
        <v>378.55439999999999</v>
      </c>
      <c r="T355" s="4">
        <f>Tabla_1[[#This Row],[Importe venta total]]-Tabla_1[[#This Row],[Importe Coste total]]</f>
        <v>214218.90000000008</v>
      </c>
      <c r="U355" s="13">
        <f>Tabla_1[[#This Row],[Importe Coste Total (M)]]/Tabla_1[[#This Row],[Importe Ventas Totales (M)]]</f>
        <v>0.63861580810066843</v>
      </c>
      <c r="V355" s="12">
        <f>Tabla_1[[#This Row],[Beneficio Total]]/1000</f>
        <v>214.21890000000008</v>
      </c>
      <c r="W355">
        <f>YEAR(Tabla_1[[#This Row],[Fecha pedido]])</f>
        <v>2022</v>
      </c>
    </row>
    <row r="356" spans="1:23" x14ac:dyDescent="0.3">
      <c r="A356" t="s">
        <v>543</v>
      </c>
      <c r="B356" t="s">
        <v>60</v>
      </c>
      <c r="C356" t="s">
        <v>349</v>
      </c>
      <c r="D356" t="s">
        <v>42</v>
      </c>
      <c r="E356" t="s">
        <v>19</v>
      </c>
      <c r="F356" t="s">
        <v>1118</v>
      </c>
      <c r="G356" s="14">
        <v>44122</v>
      </c>
      <c r="H356" s="20">
        <f>MONTH(Tabla_1[[#This Row],[Fecha pedido]])</f>
        <v>10</v>
      </c>
      <c r="I356">
        <v>514905440</v>
      </c>
      <c r="J356" s="1">
        <v>44126</v>
      </c>
      <c r="K356" s="5">
        <f>DATEDIF(Tabla_1[[#This Row],[Fecha pedido]],Tabla_1[[#This Row],[Fecha envío]],"D")</f>
        <v>4</v>
      </c>
      <c r="L356" s="3">
        <v>817</v>
      </c>
      <c r="M356" s="4">
        <v>651.21</v>
      </c>
      <c r="N356" s="4">
        <v>524.96</v>
      </c>
      <c r="O356" s="12">
        <v>532038.57000000007</v>
      </c>
      <c r="P356" s="4">
        <f>Tabla_1[[#This Row],[Precio Unitario]]-Tabla_1[[#This Row],[Coste unitario]]</f>
        <v>126.25</v>
      </c>
      <c r="Q356" s="12">
        <f>Tabla_1[[#This Row],[Importe venta total]]/1000</f>
        <v>532.03857000000005</v>
      </c>
      <c r="R356" s="4">
        <v>428892.32</v>
      </c>
      <c r="S356" s="12">
        <f>Tabla_1[[#This Row],[Importe Coste total]]/1000</f>
        <v>428.89231999999998</v>
      </c>
      <c r="T356" s="4">
        <f>Tabla_1[[#This Row],[Importe venta total]]-Tabla_1[[#This Row],[Importe Coste total]]</f>
        <v>103146.25000000006</v>
      </c>
      <c r="U356" s="13">
        <f>Tabla_1[[#This Row],[Importe Coste Total (M)]]/Tabla_1[[#This Row],[Importe Ventas Totales (M)]]</f>
        <v>0.80613012699436426</v>
      </c>
      <c r="V356" s="12">
        <f>Tabla_1[[#This Row],[Beneficio Total]]/1000</f>
        <v>103.14625000000005</v>
      </c>
      <c r="W356">
        <f>YEAR(Tabla_1[[#This Row],[Fecha pedido]])</f>
        <v>2020</v>
      </c>
    </row>
    <row r="357" spans="1:23" x14ac:dyDescent="0.3">
      <c r="A357" t="s">
        <v>544</v>
      </c>
      <c r="B357" t="s">
        <v>60</v>
      </c>
      <c r="C357" t="s">
        <v>246</v>
      </c>
      <c r="D357" t="s">
        <v>40</v>
      </c>
      <c r="E357" t="s">
        <v>19</v>
      </c>
      <c r="F357" t="s">
        <v>1119</v>
      </c>
      <c r="G357" s="14">
        <v>44431</v>
      </c>
      <c r="H357" s="20">
        <f>MONTH(Tabla_1[[#This Row],[Fecha pedido]])</f>
        <v>8</v>
      </c>
      <c r="I357">
        <v>851025712</v>
      </c>
      <c r="J357" s="1">
        <v>44466</v>
      </c>
      <c r="K357" s="5">
        <f>DATEDIF(Tabla_1[[#This Row],[Fecha pedido]],Tabla_1[[#This Row],[Fecha envío]],"D")</f>
        <v>35</v>
      </c>
      <c r="L357" s="3">
        <v>6275</v>
      </c>
      <c r="M357" s="4">
        <v>81.73</v>
      </c>
      <c r="N357" s="4">
        <v>56.67</v>
      </c>
      <c r="O357" s="12">
        <v>512855.75</v>
      </c>
      <c r="P357" s="4">
        <f>Tabla_1[[#This Row],[Precio Unitario]]-Tabla_1[[#This Row],[Coste unitario]]</f>
        <v>25.060000000000002</v>
      </c>
      <c r="Q357" s="12">
        <f>Tabla_1[[#This Row],[Importe venta total]]/1000</f>
        <v>512.85574999999994</v>
      </c>
      <c r="R357" s="4">
        <v>355604.25</v>
      </c>
      <c r="S357" s="12">
        <f>Tabla_1[[#This Row],[Importe Coste total]]/1000</f>
        <v>355.60424999999998</v>
      </c>
      <c r="T357" s="4">
        <f>Tabla_1[[#This Row],[Importe venta total]]-Tabla_1[[#This Row],[Importe Coste total]]</f>
        <v>157251.5</v>
      </c>
      <c r="U357" s="13">
        <f>Tabla_1[[#This Row],[Importe Coste Total (M)]]/Tabla_1[[#This Row],[Importe Ventas Totales (M)]]</f>
        <v>0.69338064358252782</v>
      </c>
      <c r="V357" s="12">
        <f>Tabla_1[[#This Row],[Beneficio Total]]/1000</f>
        <v>157.25149999999999</v>
      </c>
      <c r="W357">
        <f>YEAR(Tabla_1[[#This Row],[Fecha pedido]])</f>
        <v>2021</v>
      </c>
    </row>
    <row r="358" spans="1:23" x14ac:dyDescent="0.3">
      <c r="A358" t="s">
        <v>545</v>
      </c>
      <c r="B358" t="s">
        <v>21</v>
      </c>
      <c r="C358" t="s">
        <v>82</v>
      </c>
      <c r="D358" t="s">
        <v>30</v>
      </c>
      <c r="E358" t="s">
        <v>15</v>
      </c>
      <c r="F358" t="s">
        <v>1119</v>
      </c>
      <c r="G358" s="14">
        <v>44432</v>
      </c>
      <c r="H358" s="20">
        <f>MONTH(Tabla_1[[#This Row],[Fecha pedido]])</f>
        <v>8</v>
      </c>
      <c r="I358">
        <v>422456347</v>
      </c>
      <c r="J358" s="1">
        <v>44434</v>
      </c>
      <c r="K358" s="5">
        <f>DATEDIF(Tabla_1[[#This Row],[Fecha pedido]],Tabla_1[[#This Row],[Fecha envío]],"D")</f>
        <v>2</v>
      </c>
      <c r="L358" s="3">
        <v>3076</v>
      </c>
      <c r="M358" s="4">
        <v>255.28</v>
      </c>
      <c r="N358" s="4">
        <v>159.41999999999999</v>
      </c>
      <c r="O358" s="12">
        <v>785241.28</v>
      </c>
      <c r="P358" s="4">
        <f>Tabla_1[[#This Row],[Precio Unitario]]-Tabla_1[[#This Row],[Coste unitario]]</f>
        <v>95.860000000000014</v>
      </c>
      <c r="Q358" s="12">
        <f>Tabla_1[[#This Row],[Importe venta total]]/1000</f>
        <v>785.24128000000007</v>
      </c>
      <c r="R358" s="4">
        <v>490375.92</v>
      </c>
      <c r="S358" s="12">
        <f>Tabla_1[[#This Row],[Importe Coste total]]/1000</f>
        <v>490.37592000000001</v>
      </c>
      <c r="T358" s="4">
        <f>Tabla_1[[#This Row],[Importe venta total]]-Tabla_1[[#This Row],[Importe Coste total]]</f>
        <v>294865.36000000004</v>
      </c>
      <c r="U358" s="13">
        <f>Tabla_1[[#This Row],[Importe Coste Total (M)]]/Tabla_1[[#This Row],[Importe Ventas Totales (M)]]</f>
        <v>0.62449075524913811</v>
      </c>
      <c r="V358" s="12">
        <f>Tabla_1[[#This Row],[Beneficio Total]]/1000</f>
        <v>294.86536000000007</v>
      </c>
      <c r="W358">
        <f>YEAR(Tabla_1[[#This Row],[Fecha pedido]])</f>
        <v>2021</v>
      </c>
    </row>
    <row r="359" spans="1:23" x14ac:dyDescent="0.3">
      <c r="A359" t="s">
        <v>546</v>
      </c>
      <c r="B359" t="s">
        <v>24</v>
      </c>
      <c r="C359" t="s">
        <v>135</v>
      </c>
      <c r="D359" t="s">
        <v>38</v>
      </c>
      <c r="E359" t="s">
        <v>15</v>
      </c>
      <c r="F359" t="s">
        <v>1118</v>
      </c>
      <c r="G359" s="14">
        <v>44164</v>
      </c>
      <c r="H359" s="20">
        <f>MONTH(Tabla_1[[#This Row],[Fecha pedido]])</f>
        <v>11</v>
      </c>
      <c r="I359">
        <v>477683675</v>
      </c>
      <c r="J359" s="1">
        <v>44188</v>
      </c>
      <c r="K359" s="5">
        <f>DATEDIF(Tabla_1[[#This Row],[Fecha pedido]],Tabla_1[[#This Row],[Fecha envío]],"D")</f>
        <v>24</v>
      </c>
      <c r="L359" s="3">
        <v>6069</v>
      </c>
      <c r="M359" s="4">
        <v>437.2</v>
      </c>
      <c r="N359" s="4">
        <v>263.33</v>
      </c>
      <c r="O359" s="12">
        <v>2653366.7999999998</v>
      </c>
      <c r="P359" s="4">
        <f>Tabla_1[[#This Row],[Precio Unitario]]-Tabla_1[[#This Row],[Coste unitario]]</f>
        <v>173.87</v>
      </c>
      <c r="Q359" s="12">
        <f>Tabla_1[[#This Row],[Importe venta total]]/1000</f>
        <v>2653.3667999999998</v>
      </c>
      <c r="R359" s="4">
        <v>1598149.77</v>
      </c>
      <c r="S359" s="12">
        <f>Tabla_1[[#This Row],[Importe Coste total]]/1000</f>
        <v>1598.14977</v>
      </c>
      <c r="T359" s="4">
        <f>Tabla_1[[#This Row],[Importe venta total]]-Tabla_1[[#This Row],[Importe Coste total]]</f>
        <v>1055217.0299999998</v>
      </c>
      <c r="U359" s="13">
        <f>Tabla_1[[#This Row],[Importe Coste Total (M)]]/Tabla_1[[#This Row],[Importe Ventas Totales (M)]]</f>
        <v>0.60231015553522416</v>
      </c>
      <c r="V359" s="12">
        <f>Tabla_1[[#This Row],[Beneficio Total]]/1000</f>
        <v>1055.2170299999998</v>
      </c>
      <c r="W359">
        <f>YEAR(Tabla_1[[#This Row],[Fecha pedido]])</f>
        <v>2020</v>
      </c>
    </row>
    <row r="360" spans="1:23" x14ac:dyDescent="0.3">
      <c r="A360" t="s">
        <v>547</v>
      </c>
      <c r="B360" t="s">
        <v>60</v>
      </c>
      <c r="C360" t="s">
        <v>360</v>
      </c>
      <c r="D360" t="s">
        <v>23</v>
      </c>
      <c r="E360" t="s">
        <v>19</v>
      </c>
      <c r="F360" t="s">
        <v>1119</v>
      </c>
      <c r="G360" s="14">
        <v>44757</v>
      </c>
      <c r="H360" s="20">
        <f>MONTH(Tabla_1[[#This Row],[Fecha pedido]])</f>
        <v>7</v>
      </c>
      <c r="I360">
        <v>635036218</v>
      </c>
      <c r="J360" s="1">
        <v>44773</v>
      </c>
      <c r="K360" s="5">
        <f>DATEDIF(Tabla_1[[#This Row],[Fecha pedido]],Tabla_1[[#This Row],[Fecha envío]],"D")</f>
        <v>16</v>
      </c>
      <c r="L360" s="3">
        <v>184</v>
      </c>
      <c r="M360" s="4">
        <v>205.7</v>
      </c>
      <c r="N360" s="4">
        <v>117.11</v>
      </c>
      <c r="O360" s="12">
        <v>37848.799999999996</v>
      </c>
      <c r="P360" s="4">
        <f>Tabla_1[[#This Row],[Precio Unitario]]-Tabla_1[[#This Row],[Coste unitario]]</f>
        <v>88.589999999999989</v>
      </c>
      <c r="Q360" s="12">
        <f>Tabla_1[[#This Row],[Importe venta total]]/1000</f>
        <v>37.848799999999997</v>
      </c>
      <c r="R360" s="4">
        <v>21548.240000000002</v>
      </c>
      <c r="S360" s="12">
        <f>Tabla_1[[#This Row],[Importe Coste total]]/1000</f>
        <v>21.54824</v>
      </c>
      <c r="T360" s="4">
        <f>Tabla_1[[#This Row],[Importe venta total]]-Tabla_1[[#This Row],[Importe Coste total]]</f>
        <v>16300.559999999994</v>
      </c>
      <c r="U360" s="13">
        <f>Tabla_1[[#This Row],[Importe Coste Total (M)]]/Tabla_1[[#This Row],[Importe Ventas Totales (M)]]</f>
        <v>0.56932425862907154</v>
      </c>
      <c r="V360" s="12">
        <f>Tabla_1[[#This Row],[Beneficio Total]]/1000</f>
        <v>16.300559999999994</v>
      </c>
      <c r="W360">
        <f>YEAR(Tabla_1[[#This Row],[Fecha pedido]])</f>
        <v>2022</v>
      </c>
    </row>
    <row r="361" spans="1:23" x14ac:dyDescent="0.3">
      <c r="A361" t="s">
        <v>548</v>
      </c>
      <c r="B361" t="s">
        <v>21</v>
      </c>
      <c r="C361" t="s">
        <v>82</v>
      </c>
      <c r="D361" t="s">
        <v>18</v>
      </c>
      <c r="E361" t="s">
        <v>15</v>
      </c>
      <c r="F361" t="s">
        <v>1119</v>
      </c>
      <c r="G361" s="14">
        <v>44865</v>
      </c>
      <c r="H361" s="20">
        <f>MONTH(Tabla_1[[#This Row],[Fecha pedido]])</f>
        <v>10</v>
      </c>
      <c r="I361">
        <v>885696589</v>
      </c>
      <c r="J361" s="1">
        <v>44876</v>
      </c>
      <c r="K361" s="5">
        <f>DATEDIF(Tabla_1[[#This Row],[Fecha pedido]],Tabla_1[[#This Row],[Fecha envío]],"D")</f>
        <v>11</v>
      </c>
      <c r="L361" s="3">
        <v>6158</v>
      </c>
      <c r="M361" s="4">
        <v>421.89</v>
      </c>
      <c r="N361" s="4">
        <v>364.69</v>
      </c>
      <c r="O361" s="12">
        <v>2597998.62</v>
      </c>
      <c r="P361" s="4">
        <f>Tabla_1[[#This Row],[Precio Unitario]]-Tabla_1[[#This Row],[Coste unitario]]</f>
        <v>57.199999999999989</v>
      </c>
      <c r="Q361" s="12">
        <f>Tabla_1[[#This Row],[Importe venta total]]/1000</f>
        <v>2597.9986200000003</v>
      </c>
      <c r="R361" s="4">
        <v>2245761.02</v>
      </c>
      <c r="S361" s="12">
        <f>Tabla_1[[#This Row],[Importe Coste total]]/1000</f>
        <v>2245.7610199999999</v>
      </c>
      <c r="T361" s="4">
        <f>Tabla_1[[#This Row],[Importe venta total]]-Tabla_1[[#This Row],[Importe Coste total]]</f>
        <v>352237.60000000009</v>
      </c>
      <c r="U361" s="13">
        <f>Tabla_1[[#This Row],[Importe Coste Total (M)]]/Tabla_1[[#This Row],[Importe Ventas Totales (M)]]</f>
        <v>0.86441963544999867</v>
      </c>
      <c r="V361" s="12">
        <f>Tabla_1[[#This Row],[Beneficio Total]]/1000</f>
        <v>352.2376000000001</v>
      </c>
      <c r="W361">
        <f>YEAR(Tabla_1[[#This Row],[Fecha pedido]])</f>
        <v>2022</v>
      </c>
    </row>
    <row r="362" spans="1:23" x14ac:dyDescent="0.3">
      <c r="A362" t="s">
        <v>549</v>
      </c>
      <c r="B362" t="s">
        <v>24</v>
      </c>
      <c r="C362" t="s">
        <v>233</v>
      </c>
      <c r="D362" t="s">
        <v>50</v>
      </c>
      <c r="E362" t="s">
        <v>15</v>
      </c>
      <c r="F362" t="s">
        <v>1119</v>
      </c>
      <c r="G362" s="14">
        <v>44241</v>
      </c>
      <c r="H362" s="20">
        <f>MONTH(Tabla_1[[#This Row],[Fecha pedido]])</f>
        <v>2</v>
      </c>
      <c r="I362">
        <v>117223966</v>
      </c>
      <c r="J362" s="1">
        <v>44252</v>
      </c>
      <c r="K362" s="5">
        <f>DATEDIF(Tabla_1[[#This Row],[Fecha pedido]],Tabla_1[[#This Row],[Fecha envío]],"D")</f>
        <v>11</v>
      </c>
      <c r="L362" s="3">
        <v>8031</v>
      </c>
      <c r="M362" s="4">
        <v>154.06</v>
      </c>
      <c r="N362" s="4">
        <v>90.93</v>
      </c>
      <c r="O362" s="12">
        <v>1237255.8600000001</v>
      </c>
      <c r="P362" s="4">
        <f>Tabla_1[[#This Row],[Precio Unitario]]-Tabla_1[[#This Row],[Coste unitario]]</f>
        <v>63.129999999999995</v>
      </c>
      <c r="Q362" s="12">
        <f>Tabla_1[[#This Row],[Importe venta total]]/1000</f>
        <v>1237.2558600000002</v>
      </c>
      <c r="R362" s="4">
        <v>730258.83000000007</v>
      </c>
      <c r="S362" s="12">
        <f>Tabla_1[[#This Row],[Importe Coste total]]/1000</f>
        <v>730.2588300000001</v>
      </c>
      <c r="T362" s="4">
        <f>Tabla_1[[#This Row],[Importe venta total]]-Tabla_1[[#This Row],[Importe Coste total]]</f>
        <v>506997.03</v>
      </c>
      <c r="U362" s="13">
        <f>Tabla_1[[#This Row],[Importe Coste Total (M)]]/Tabla_1[[#This Row],[Importe Ventas Totales (M)]]</f>
        <v>0.59022458782292608</v>
      </c>
      <c r="V362" s="12">
        <f>Tabla_1[[#This Row],[Beneficio Total]]/1000</f>
        <v>506.99703000000005</v>
      </c>
      <c r="W362">
        <f>YEAR(Tabla_1[[#This Row],[Fecha pedido]])</f>
        <v>2021</v>
      </c>
    </row>
    <row r="363" spans="1:23" x14ac:dyDescent="0.3">
      <c r="A363" t="s">
        <v>550</v>
      </c>
      <c r="B363" t="s">
        <v>24</v>
      </c>
      <c r="C363" t="s">
        <v>25</v>
      </c>
      <c r="D363" t="s">
        <v>70</v>
      </c>
      <c r="E363" t="s">
        <v>15</v>
      </c>
      <c r="F363" t="s">
        <v>1118</v>
      </c>
      <c r="G363" s="14">
        <v>44181</v>
      </c>
      <c r="H363" s="20">
        <f>MONTH(Tabla_1[[#This Row],[Fecha pedido]])</f>
        <v>12</v>
      </c>
      <c r="I363">
        <v>829667174</v>
      </c>
      <c r="J363" s="1">
        <v>44205</v>
      </c>
      <c r="K363" s="5">
        <f>DATEDIF(Tabla_1[[#This Row],[Fecha pedido]],Tabla_1[[#This Row],[Fecha envío]],"D")</f>
        <v>24</v>
      </c>
      <c r="L363" s="3">
        <v>5809</v>
      </c>
      <c r="M363" s="4">
        <v>109.28</v>
      </c>
      <c r="N363" s="4">
        <v>35.840000000000003</v>
      </c>
      <c r="O363" s="12">
        <v>634807.52</v>
      </c>
      <c r="P363" s="4">
        <f>Tabla_1[[#This Row],[Precio Unitario]]-Tabla_1[[#This Row],[Coste unitario]]</f>
        <v>73.44</v>
      </c>
      <c r="Q363" s="12">
        <f>Tabla_1[[#This Row],[Importe venta total]]/1000</f>
        <v>634.80752000000007</v>
      </c>
      <c r="R363" s="4">
        <v>208194.56000000003</v>
      </c>
      <c r="S363" s="12">
        <f>Tabla_1[[#This Row],[Importe Coste total]]/1000</f>
        <v>208.19456000000002</v>
      </c>
      <c r="T363" s="4">
        <f>Tabla_1[[#This Row],[Importe venta total]]-Tabla_1[[#This Row],[Importe Coste total]]</f>
        <v>426612.95999999996</v>
      </c>
      <c r="U363" s="13">
        <f>Tabla_1[[#This Row],[Importe Coste Total (M)]]/Tabla_1[[#This Row],[Importe Ventas Totales (M)]]</f>
        <v>0.32796486090775989</v>
      </c>
      <c r="V363" s="12">
        <f>Tabla_1[[#This Row],[Beneficio Total]]/1000</f>
        <v>426.61295999999999</v>
      </c>
      <c r="W363">
        <f>YEAR(Tabla_1[[#This Row],[Fecha pedido]])</f>
        <v>2020</v>
      </c>
    </row>
    <row r="364" spans="1:23" x14ac:dyDescent="0.3">
      <c r="A364" t="s">
        <v>551</v>
      </c>
      <c r="B364" t="s">
        <v>28</v>
      </c>
      <c r="C364" t="s">
        <v>29</v>
      </c>
      <c r="D364" t="s">
        <v>33</v>
      </c>
      <c r="E364" t="s">
        <v>15</v>
      </c>
      <c r="F364" t="s">
        <v>1117</v>
      </c>
      <c r="G364" s="14">
        <v>44040</v>
      </c>
      <c r="H364" s="20">
        <f>MONTH(Tabla_1[[#This Row],[Fecha pedido]])</f>
        <v>7</v>
      </c>
      <c r="I364">
        <v>643387544</v>
      </c>
      <c r="J364" s="1">
        <v>44063</v>
      </c>
      <c r="K364" s="5">
        <f>DATEDIF(Tabla_1[[#This Row],[Fecha pedido]],Tabla_1[[#This Row],[Fecha envío]],"D")</f>
        <v>23</v>
      </c>
      <c r="L364" s="3">
        <v>1527</v>
      </c>
      <c r="M364" s="4">
        <v>47.45</v>
      </c>
      <c r="N364" s="4">
        <v>31.79</v>
      </c>
      <c r="O364" s="12">
        <v>72456.150000000009</v>
      </c>
      <c r="P364" s="4">
        <f>Tabla_1[[#This Row],[Precio Unitario]]-Tabla_1[[#This Row],[Coste unitario]]</f>
        <v>15.660000000000004</v>
      </c>
      <c r="Q364" s="12">
        <f>Tabla_1[[#This Row],[Importe venta total]]/1000</f>
        <v>72.456150000000008</v>
      </c>
      <c r="R364" s="4">
        <v>48543.33</v>
      </c>
      <c r="S364" s="12">
        <f>Tabla_1[[#This Row],[Importe Coste total]]/1000</f>
        <v>48.543330000000005</v>
      </c>
      <c r="T364" s="4">
        <f>Tabla_1[[#This Row],[Importe venta total]]-Tabla_1[[#This Row],[Importe Coste total]]</f>
        <v>23912.820000000007</v>
      </c>
      <c r="U364" s="13">
        <f>Tabla_1[[#This Row],[Importe Coste Total (M)]]/Tabla_1[[#This Row],[Importe Ventas Totales (M)]]</f>
        <v>0.66996838777660694</v>
      </c>
      <c r="V364" s="12">
        <f>Tabla_1[[#This Row],[Beneficio Total]]/1000</f>
        <v>23.912820000000007</v>
      </c>
      <c r="W364">
        <f>YEAR(Tabla_1[[#This Row],[Fecha pedido]])</f>
        <v>2020</v>
      </c>
    </row>
    <row r="365" spans="1:23" x14ac:dyDescent="0.3">
      <c r="A365" t="s">
        <v>552</v>
      </c>
      <c r="B365" t="s">
        <v>21</v>
      </c>
      <c r="C365" t="s">
        <v>242</v>
      </c>
      <c r="D365" t="s">
        <v>14</v>
      </c>
      <c r="E365" t="s">
        <v>15</v>
      </c>
      <c r="F365" t="s">
        <v>1119</v>
      </c>
      <c r="G365" s="14">
        <v>43839</v>
      </c>
      <c r="H365" s="20">
        <f>MONTH(Tabla_1[[#This Row],[Fecha pedido]])</f>
        <v>1</v>
      </c>
      <c r="I365">
        <v>849058902</v>
      </c>
      <c r="J365" s="1">
        <v>43855</v>
      </c>
      <c r="K365" s="5">
        <f>DATEDIF(Tabla_1[[#This Row],[Fecha pedido]],Tabla_1[[#This Row],[Fecha envío]],"D")</f>
        <v>16</v>
      </c>
      <c r="L365" s="3">
        <v>4252</v>
      </c>
      <c r="M365" s="4">
        <v>152.58000000000001</v>
      </c>
      <c r="N365" s="4">
        <v>97.44</v>
      </c>
      <c r="O365" s="12">
        <v>648770.16</v>
      </c>
      <c r="P365" s="4">
        <f>Tabla_1[[#This Row],[Precio Unitario]]-Tabla_1[[#This Row],[Coste unitario]]</f>
        <v>55.140000000000015</v>
      </c>
      <c r="Q365" s="12">
        <f>Tabla_1[[#This Row],[Importe venta total]]/1000</f>
        <v>648.77016000000003</v>
      </c>
      <c r="R365" s="4">
        <v>414314.88</v>
      </c>
      <c r="S365" s="12">
        <f>Tabla_1[[#This Row],[Importe Coste total]]/1000</f>
        <v>414.31488000000002</v>
      </c>
      <c r="T365" s="4">
        <f>Tabla_1[[#This Row],[Importe venta total]]-Tabla_1[[#This Row],[Importe Coste total]]</f>
        <v>234455.28000000003</v>
      </c>
      <c r="U365" s="13">
        <f>Tabla_1[[#This Row],[Importe Coste Total (M)]]/Tabla_1[[#This Row],[Importe Ventas Totales (M)]]</f>
        <v>0.63861580810066854</v>
      </c>
      <c r="V365" s="12">
        <f>Tabla_1[[#This Row],[Beneficio Total]]/1000</f>
        <v>234.45528000000002</v>
      </c>
      <c r="W365">
        <f>YEAR(Tabla_1[[#This Row],[Fecha pedido]])</f>
        <v>2020</v>
      </c>
    </row>
    <row r="366" spans="1:23" x14ac:dyDescent="0.3">
      <c r="A366" t="s">
        <v>553</v>
      </c>
      <c r="B366" t="s">
        <v>60</v>
      </c>
      <c r="C366" t="s">
        <v>360</v>
      </c>
      <c r="D366" t="s">
        <v>42</v>
      </c>
      <c r="E366" t="s">
        <v>15</v>
      </c>
      <c r="F366" t="s">
        <v>1119</v>
      </c>
      <c r="G366" s="14">
        <v>44792</v>
      </c>
      <c r="H366" s="20">
        <f>MONTH(Tabla_1[[#This Row],[Fecha pedido]])</f>
        <v>8</v>
      </c>
      <c r="I366">
        <v>557667577</v>
      </c>
      <c r="J366" s="1">
        <v>44819</v>
      </c>
      <c r="K366" s="5">
        <f>DATEDIF(Tabla_1[[#This Row],[Fecha pedido]],Tabla_1[[#This Row],[Fecha envío]],"D")</f>
        <v>27</v>
      </c>
      <c r="L366" s="3">
        <v>5083</v>
      </c>
      <c r="M366" s="4">
        <v>651.21</v>
      </c>
      <c r="N366" s="4">
        <v>524.96</v>
      </c>
      <c r="O366" s="12">
        <v>3310100.43</v>
      </c>
      <c r="P366" s="4">
        <f>Tabla_1[[#This Row],[Precio Unitario]]-Tabla_1[[#This Row],[Coste unitario]]</f>
        <v>126.25</v>
      </c>
      <c r="Q366" s="12">
        <f>Tabla_1[[#This Row],[Importe venta total]]/1000</f>
        <v>3310.10043</v>
      </c>
      <c r="R366" s="4">
        <v>2668371.6800000002</v>
      </c>
      <c r="S366" s="12">
        <f>Tabla_1[[#This Row],[Importe Coste total]]/1000</f>
        <v>2668.3716800000002</v>
      </c>
      <c r="T366" s="4">
        <f>Tabla_1[[#This Row],[Importe venta total]]-Tabla_1[[#This Row],[Importe Coste total]]</f>
        <v>641728.75</v>
      </c>
      <c r="U366" s="13">
        <f>Tabla_1[[#This Row],[Importe Coste Total (M)]]/Tabla_1[[#This Row],[Importe Ventas Totales (M)]]</f>
        <v>0.80613012699436437</v>
      </c>
      <c r="V366" s="12">
        <f>Tabla_1[[#This Row],[Beneficio Total]]/1000</f>
        <v>641.72874999999999</v>
      </c>
      <c r="W366">
        <f>YEAR(Tabla_1[[#This Row],[Fecha pedido]])</f>
        <v>2022</v>
      </c>
    </row>
    <row r="367" spans="1:23" x14ac:dyDescent="0.3">
      <c r="A367" t="s">
        <v>554</v>
      </c>
      <c r="B367" t="s">
        <v>60</v>
      </c>
      <c r="C367" t="s">
        <v>95</v>
      </c>
      <c r="D367" t="s">
        <v>70</v>
      </c>
      <c r="E367" t="s">
        <v>15</v>
      </c>
      <c r="F367" t="s">
        <v>1117</v>
      </c>
      <c r="G367" s="14">
        <v>44607</v>
      </c>
      <c r="H367" s="20">
        <f>MONTH(Tabla_1[[#This Row],[Fecha pedido]])</f>
        <v>2</v>
      </c>
      <c r="I367">
        <v>750512397</v>
      </c>
      <c r="J367" s="1">
        <v>44624</v>
      </c>
      <c r="K367" s="5">
        <f>DATEDIF(Tabla_1[[#This Row],[Fecha pedido]],Tabla_1[[#This Row],[Fecha envío]],"D")</f>
        <v>17</v>
      </c>
      <c r="L367" s="3">
        <v>2151</v>
      </c>
      <c r="M367" s="4">
        <v>109.28</v>
      </c>
      <c r="N367" s="4">
        <v>35.840000000000003</v>
      </c>
      <c r="O367" s="12">
        <v>235061.28</v>
      </c>
      <c r="P367" s="4">
        <f>Tabla_1[[#This Row],[Precio Unitario]]-Tabla_1[[#This Row],[Coste unitario]]</f>
        <v>73.44</v>
      </c>
      <c r="Q367" s="12">
        <f>Tabla_1[[#This Row],[Importe venta total]]/1000</f>
        <v>235.06128000000001</v>
      </c>
      <c r="R367" s="4">
        <v>77091.840000000011</v>
      </c>
      <c r="S367" s="12">
        <f>Tabla_1[[#This Row],[Importe Coste total]]/1000</f>
        <v>77.091840000000005</v>
      </c>
      <c r="T367" s="4">
        <f>Tabla_1[[#This Row],[Importe venta total]]-Tabla_1[[#This Row],[Importe Coste total]]</f>
        <v>157969.44</v>
      </c>
      <c r="U367" s="13">
        <f>Tabla_1[[#This Row],[Importe Coste Total (M)]]/Tabla_1[[#This Row],[Importe Ventas Totales (M)]]</f>
        <v>0.32796486090775989</v>
      </c>
      <c r="V367" s="12">
        <f>Tabla_1[[#This Row],[Beneficio Total]]/1000</f>
        <v>157.96943999999999</v>
      </c>
      <c r="W367">
        <f>YEAR(Tabla_1[[#This Row],[Fecha pedido]])</f>
        <v>2022</v>
      </c>
    </row>
    <row r="368" spans="1:23" x14ac:dyDescent="0.3">
      <c r="A368" t="s">
        <v>555</v>
      </c>
      <c r="B368" t="s">
        <v>60</v>
      </c>
      <c r="C368" t="s">
        <v>349</v>
      </c>
      <c r="D368" t="s">
        <v>50</v>
      </c>
      <c r="E368" t="s">
        <v>19</v>
      </c>
      <c r="F368" t="s">
        <v>1120</v>
      </c>
      <c r="G368" s="14">
        <v>44268</v>
      </c>
      <c r="H368" s="20">
        <f>MONTH(Tabla_1[[#This Row],[Fecha pedido]])</f>
        <v>3</v>
      </c>
      <c r="I368">
        <v>229204690</v>
      </c>
      <c r="J368" s="1">
        <v>44280</v>
      </c>
      <c r="K368" s="5">
        <f>DATEDIF(Tabla_1[[#This Row],[Fecha pedido]],Tabla_1[[#This Row],[Fecha envío]],"D")</f>
        <v>12</v>
      </c>
      <c r="L368" s="3">
        <v>5616</v>
      </c>
      <c r="M368" s="4">
        <v>154.06</v>
      </c>
      <c r="N368" s="4">
        <v>90.93</v>
      </c>
      <c r="O368" s="12">
        <v>865200.96</v>
      </c>
      <c r="P368" s="4">
        <f>Tabla_1[[#This Row],[Precio Unitario]]-Tabla_1[[#This Row],[Coste unitario]]</f>
        <v>63.129999999999995</v>
      </c>
      <c r="Q368" s="12">
        <f>Tabla_1[[#This Row],[Importe venta total]]/1000</f>
        <v>865.20096000000001</v>
      </c>
      <c r="R368" s="4">
        <v>510662.88000000006</v>
      </c>
      <c r="S368" s="12">
        <f>Tabla_1[[#This Row],[Importe Coste total]]/1000</f>
        <v>510.66288000000009</v>
      </c>
      <c r="T368" s="4">
        <f>Tabla_1[[#This Row],[Importe venta total]]-Tabla_1[[#This Row],[Importe Coste total]]</f>
        <v>354538.0799999999</v>
      </c>
      <c r="U368" s="13">
        <f>Tabla_1[[#This Row],[Importe Coste Total (M)]]/Tabla_1[[#This Row],[Importe Ventas Totales (M)]]</f>
        <v>0.59022458782292619</v>
      </c>
      <c r="V368" s="12">
        <f>Tabla_1[[#This Row],[Beneficio Total]]/1000</f>
        <v>354.53807999999992</v>
      </c>
      <c r="W368">
        <f>YEAR(Tabla_1[[#This Row],[Fecha pedido]])</f>
        <v>2021</v>
      </c>
    </row>
    <row r="369" spans="1:23" x14ac:dyDescent="0.3">
      <c r="A369" t="s">
        <v>556</v>
      </c>
      <c r="B369" t="s">
        <v>12</v>
      </c>
      <c r="C369" t="s">
        <v>86</v>
      </c>
      <c r="D369" t="s">
        <v>26</v>
      </c>
      <c r="E369" t="s">
        <v>15</v>
      </c>
      <c r="F369" t="s">
        <v>1118</v>
      </c>
      <c r="G369" s="14">
        <v>44387</v>
      </c>
      <c r="H369" s="20">
        <f>MONTH(Tabla_1[[#This Row],[Fecha pedido]])</f>
        <v>7</v>
      </c>
      <c r="I369">
        <v>565668284</v>
      </c>
      <c r="J369" s="1">
        <v>44411</v>
      </c>
      <c r="K369" s="5">
        <f>DATEDIF(Tabla_1[[#This Row],[Fecha pedido]],Tabla_1[[#This Row],[Fecha envío]],"D")</f>
        <v>24</v>
      </c>
      <c r="L369" s="3">
        <v>2671</v>
      </c>
      <c r="M369" s="4">
        <v>9.33</v>
      </c>
      <c r="N369" s="4">
        <v>6.92</v>
      </c>
      <c r="O369" s="12">
        <v>24920.43</v>
      </c>
      <c r="P369" s="4">
        <f>Tabla_1[[#This Row],[Precio Unitario]]-Tabla_1[[#This Row],[Coste unitario]]</f>
        <v>2.41</v>
      </c>
      <c r="Q369" s="12">
        <f>Tabla_1[[#This Row],[Importe venta total]]/1000</f>
        <v>24.92043</v>
      </c>
      <c r="R369" s="4">
        <v>18483.32</v>
      </c>
      <c r="S369" s="12">
        <f>Tabla_1[[#This Row],[Importe Coste total]]/1000</f>
        <v>18.483319999999999</v>
      </c>
      <c r="T369" s="4">
        <f>Tabla_1[[#This Row],[Importe venta total]]-Tabla_1[[#This Row],[Importe Coste total]]</f>
        <v>6437.1100000000006</v>
      </c>
      <c r="U369" s="13">
        <f>Tabla_1[[#This Row],[Importe Coste Total (M)]]/Tabla_1[[#This Row],[Importe Ventas Totales (M)]]</f>
        <v>0.74169346195069663</v>
      </c>
      <c r="V369" s="12">
        <f>Tabla_1[[#This Row],[Beneficio Total]]/1000</f>
        <v>6.4371100000000006</v>
      </c>
      <c r="W369">
        <f>YEAR(Tabla_1[[#This Row],[Fecha pedido]])</f>
        <v>2021</v>
      </c>
    </row>
    <row r="370" spans="1:23" x14ac:dyDescent="0.3">
      <c r="A370" t="s">
        <v>557</v>
      </c>
      <c r="B370" t="s">
        <v>28</v>
      </c>
      <c r="C370" t="s">
        <v>558</v>
      </c>
      <c r="D370" t="s">
        <v>14</v>
      </c>
      <c r="E370" t="s">
        <v>15</v>
      </c>
      <c r="F370" t="s">
        <v>1120</v>
      </c>
      <c r="G370" s="14">
        <v>44674</v>
      </c>
      <c r="H370" s="20">
        <f>MONTH(Tabla_1[[#This Row],[Fecha pedido]])</f>
        <v>4</v>
      </c>
      <c r="I370">
        <v>252139508</v>
      </c>
      <c r="J370" s="1">
        <v>44704</v>
      </c>
      <c r="K370" s="5">
        <f>DATEDIF(Tabla_1[[#This Row],[Fecha pedido]],Tabla_1[[#This Row],[Fecha envío]],"D")</f>
        <v>30</v>
      </c>
      <c r="L370" s="3">
        <v>2538</v>
      </c>
      <c r="M370" s="4">
        <v>152.58000000000001</v>
      </c>
      <c r="N370" s="4">
        <v>97.44</v>
      </c>
      <c r="O370" s="12">
        <v>387248.04000000004</v>
      </c>
      <c r="P370" s="4">
        <f>Tabla_1[[#This Row],[Precio Unitario]]-Tabla_1[[#This Row],[Coste unitario]]</f>
        <v>55.140000000000015</v>
      </c>
      <c r="Q370" s="12">
        <f>Tabla_1[[#This Row],[Importe venta total]]/1000</f>
        <v>387.24804000000006</v>
      </c>
      <c r="R370" s="4">
        <v>247302.72</v>
      </c>
      <c r="S370" s="12">
        <f>Tabla_1[[#This Row],[Importe Coste total]]/1000</f>
        <v>247.30271999999999</v>
      </c>
      <c r="T370" s="4">
        <f>Tabla_1[[#This Row],[Importe venta total]]-Tabla_1[[#This Row],[Importe Coste total]]</f>
        <v>139945.32000000004</v>
      </c>
      <c r="U370" s="13">
        <f>Tabla_1[[#This Row],[Importe Coste Total (M)]]/Tabla_1[[#This Row],[Importe Ventas Totales (M)]]</f>
        <v>0.63861580810066843</v>
      </c>
      <c r="V370" s="12">
        <f>Tabla_1[[#This Row],[Beneficio Total]]/1000</f>
        <v>139.94532000000004</v>
      </c>
      <c r="W370">
        <f>YEAR(Tabla_1[[#This Row],[Fecha pedido]])</f>
        <v>2022</v>
      </c>
    </row>
    <row r="371" spans="1:23" x14ac:dyDescent="0.3">
      <c r="A371" t="s">
        <v>559</v>
      </c>
      <c r="B371" t="s">
        <v>24</v>
      </c>
      <c r="C371" t="s">
        <v>386</v>
      </c>
      <c r="D371" t="s">
        <v>14</v>
      </c>
      <c r="E371" t="s">
        <v>15</v>
      </c>
      <c r="F371" t="s">
        <v>1118</v>
      </c>
      <c r="G371" s="14">
        <v>44470</v>
      </c>
      <c r="H371" s="20">
        <f>MONTH(Tabla_1[[#This Row],[Fecha pedido]])</f>
        <v>10</v>
      </c>
      <c r="I371">
        <v>551167190</v>
      </c>
      <c r="J371" s="1">
        <v>44513</v>
      </c>
      <c r="K371" s="5">
        <f>DATEDIF(Tabla_1[[#This Row],[Fecha pedido]],Tabla_1[[#This Row],[Fecha envío]],"D")</f>
        <v>43</v>
      </c>
      <c r="L371" s="3">
        <v>1474</v>
      </c>
      <c r="M371" s="4">
        <v>152.58000000000001</v>
      </c>
      <c r="N371" s="4">
        <v>97.44</v>
      </c>
      <c r="O371" s="12">
        <v>224902.92</v>
      </c>
      <c r="P371" s="4">
        <f>Tabla_1[[#This Row],[Precio Unitario]]-Tabla_1[[#This Row],[Coste unitario]]</f>
        <v>55.140000000000015</v>
      </c>
      <c r="Q371" s="12">
        <f>Tabla_1[[#This Row],[Importe venta total]]/1000</f>
        <v>224.90292000000002</v>
      </c>
      <c r="R371" s="4">
        <v>143626.56</v>
      </c>
      <c r="S371" s="12">
        <f>Tabla_1[[#This Row],[Importe Coste total]]/1000</f>
        <v>143.62655999999998</v>
      </c>
      <c r="T371" s="4">
        <f>Tabla_1[[#This Row],[Importe venta total]]-Tabla_1[[#This Row],[Importe Coste total]]</f>
        <v>81276.360000000015</v>
      </c>
      <c r="U371" s="13">
        <f>Tabla_1[[#This Row],[Importe Coste Total (M)]]/Tabla_1[[#This Row],[Importe Ventas Totales (M)]]</f>
        <v>0.63861580810066831</v>
      </c>
      <c r="V371" s="12">
        <f>Tabla_1[[#This Row],[Beneficio Total]]/1000</f>
        <v>81.276360000000011</v>
      </c>
      <c r="W371">
        <f>YEAR(Tabla_1[[#This Row],[Fecha pedido]])</f>
        <v>2021</v>
      </c>
    </row>
    <row r="372" spans="1:23" x14ac:dyDescent="0.3">
      <c r="A372" t="s">
        <v>560</v>
      </c>
      <c r="B372" t="s">
        <v>24</v>
      </c>
      <c r="C372" t="s">
        <v>274</v>
      </c>
      <c r="D372" t="s">
        <v>80</v>
      </c>
      <c r="E372" t="s">
        <v>15</v>
      </c>
      <c r="F372" t="s">
        <v>1117</v>
      </c>
      <c r="G372" s="14">
        <v>44302</v>
      </c>
      <c r="H372" s="20">
        <f>MONTH(Tabla_1[[#This Row],[Fecha pedido]])</f>
        <v>4</v>
      </c>
      <c r="I372">
        <v>545612657</v>
      </c>
      <c r="J372" s="1">
        <v>44345</v>
      </c>
      <c r="K372" s="5">
        <f>DATEDIF(Tabla_1[[#This Row],[Fecha pedido]],Tabla_1[[#This Row],[Fecha envío]],"D")</f>
        <v>43</v>
      </c>
      <c r="L372" s="3">
        <v>7765</v>
      </c>
      <c r="M372" s="4">
        <v>668.27</v>
      </c>
      <c r="N372" s="4">
        <v>502.54</v>
      </c>
      <c r="O372" s="12">
        <v>5189116.55</v>
      </c>
      <c r="P372" s="4">
        <f>Tabla_1[[#This Row],[Precio Unitario]]-Tabla_1[[#This Row],[Coste unitario]]</f>
        <v>165.72999999999996</v>
      </c>
      <c r="Q372" s="12">
        <f>Tabla_1[[#This Row],[Importe venta total]]/1000</f>
        <v>5189.1165499999997</v>
      </c>
      <c r="R372" s="4">
        <v>3902223.1</v>
      </c>
      <c r="S372" s="12">
        <f>Tabla_1[[#This Row],[Importe Coste total]]/1000</f>
        <v>3902.2231000000002</v>
      </c>
      <c r="T372" s="4">
        <f>Tabla_1[[#This Row],[Importe venta total]]-Tabla_1[[#This Row],[Importe Coste total]]</f>
        <v>1286893.4499999997</v>
      </c>
      <c r="U372" s="13">
        <f>Tabla_1[[#This Row],[Importe Coste Total (M)]]/Tabla_1[[#This Row],[Importe Ventas Totales (M)]]</f>
        <v>0.75200143654510909</v>
      </c>
      <c r="V372" s="12">
        <f>Tabla_1[[#This Row],[Beneficio Total]]/1000</f>
        <v>1286.8934499999998</v>
      </c>
      <c r="W372">
        <f>YEAR(Tabla_1[[#This Row],[Fecha pedido]])</f>
        <v>2021</v>
      </c>
    </row>
    <row r="373" spans="1:23" x14ac:dyDescent="0.3">
      <c r="A373" t="s">
        <v>561</v>
      </c>
      <c r="B373" t="s">
        <v>28</v>
      </c>
      <c r="C373" t="s">
        <v>238</v>
      </c>
      <c r="D373" t="s">
        <v>40</v>
      </c>
      <c r="E373" t="s">
        <v>19</v>
      </c>
      <c r="F373" t="s">
        <v>1119</v>
      </c>
      <c r="G373" s="14">
        <v>44834</v>
      </c>
      <c r="H373" s="20">
        <f>MONTH(Tabla_1[[#This Row],[Fecha pedido]])</f>
        <v>9</v>
      </c>
      <c r="I373">
        <v>353764760</v>
      </c>
      <c r="J373" s="1">
        <v>44861</v>
      </c>
      <c r="K373" s="5">
        <f>DATEDIF(Tabla_1[[#This Row],[Fecha pedido]],Tabla_1[[#This Row],[Fecha envío]],"D")</f>
        <v>27</v>
      </c>
      <c r="L373" s="3">
        <v>5709</v>
      </c>
      <c r="M373" s="4">
        <v>81.73</v>
      </c>
      <c r="N373" s="4">
        <v>56.67</v>
      </c>
      <c r="O373" s="12">
        <v>466596.57</v>
      </c>
      <c r="P373" s="4">
        <f>Tabla_1[[#This Row],[Precio Unitario]]-Tabla_1[[#This Row],[Coste unitario]]</f>
        <v>25.060000000000002</v>
      </c>
      <c r="Q373" s="12">
        <f>Tabla_1[[#This Row],[Importe venta total]]/1000</f>
        <v>466.59656999999999</v>
      </c>
      <c r="R373" s="4">
        <v>323529.03000000003</v>
      </c>
      <c r="S373" s="12">
        <f>Tabla_1[[#This Row],[Importe Coste total]]/1000</f>
        <v>323.52903000000003</v>
      </c>
      <c r="T373" s="4">
        <f>Tabla_1[[#This Row],[Importe venta total]]-Tabla_1[[#This Row],[Importe Coste total]]</f>
        <v>143067.53999999998</v>
      </c>
      <c r="U373" s="13">
        <f>Tabla_1[[#This Row],[Importe Coste Total (M)]]/Tabla_1[[#This Row],[Importe Ventas Totales (M)]]</f>
        <v>0.69338064358252793</v>
      </c>
      <c r="V373" s="12">
        <f>Tabla_1[[#This Row],[Beneficio Total]]/1000</f>
        <v>143.06753999999998</v>
      </c>
      <c r="W373">
        <f>YEAR(Tabla_1[[#This Row],[Fecha pedido]])</f>
        <v>2022</v>
      </c>
    </row>
    <row r="374" spans="1:23" x14ac:dyDescent="0.3">
      <c r="A374" t="s">
        <v>562</v>
      </c>
      <c r="B374" t="s">
        <v>24</v>
      </c>
      <c r="C374" t="s">
        <v>259</v>
      </c>
      <c r="D374" t="s">
        <v>26</v>
      </c>
      <c r="E374" t="s">
        <v>15</v>
      </c>
      <c r="F374" t="s">
        <v>1120</v>
      </c>
      <c r="G374" s="14">
        <v>44717</v>
      </c>
      <c r="H374" s="20">
        <f>MONTH(Tabla_1[[#This Row],[Fecha pedido]])</f>
        <v>6</v>
      </c>
      <c r="I374">
        <v>484756553</v>
      </c>
      <c r="J374" s="1">
        <v>44726</v>
      </c>
      <c r="K374" s="5">
        <f>DATEDIF(Tabla_1[[#This Row],[Fecha pedido]],Tabla_1[[#This Row],[Fecha envío]],"D")</f>
        <v>9</v>
      </c>
      <c r="L374" s="3">
        <v>9091</v>
      </c>
      <c r="M374" s="4">
        <v>9.33</v>
      </c>
      <c r="N374" s="4">
        <v>6.92</v>
      </c>
      <c r="O374" s="12">
        <v>84819.03</v>
      </c>
      <c r="P374" s="4">
        <f>Tabla_1[[#This Row],[Precio Unitario]]-Tabla_1[[#This Row],[Coste unitario]]</f>
        <v>2.41</v>
      </c>
      <c r="Q374" s="12">
        <f>Tabla_1[[#This Row],[Importe venta total]]/1000</f>
        <v>84.819029999999998</v>
      </c>
      <c r="R374" s="4">
        <v>62909.72</v>
      </c>
      <c r="S374" s="12">
        <f>Tabla_1[[#This Row],[Importe Coste total]]/1000</f>
        <v>62.90972</v>
      </c>
      <c r="T374" s="4">
        <f>Tabla_1[[#This Row],[Importe venta total]]-Tabla_1[[#This Row],[Importe Coste total]]</f>
        <v>21909.309999999998</v>
      </c>
      <c r="U374" s="13">
        <f>Tabla_1[[#This Row],[Importe Coste Total (M)]]/Tabla_1[[#This Row],[Importe Ventas Totales (M)]]</f>
        <v>0.74169346195069674</v>
      </c>
      <c r="V374" s="12">
        <f>Tabla_1[[#This Row],[Beneficio Total]]/1000</f>
        <v>21.909309999999998</v>
      </c>
      <c r="W374">
        <f>YEAR(Tabla_1[[#This Row],[Fecha pedido]])</f>
        <v>2022</v>
      </c>
    </row>
    <row r="375" spans="1:23" x14ac:dyDescent="0.3">
      <c r="A375" t="s">
        <v>563</v>
      </c>
      <c r="B375" t="s">
        <v>12</v>
      </c>
      <c r="C375" t="s">
        <v>261</v>
      </c>
      <c r="D375" t="s">
        <v>33</v>
      </c>
      <c r="E375" t="s">
        <v>19</v>
      </c>
      <c r="F375" t="s">
        <v>1120</v>
      </c>
      <c r="G375" s="14">
        <v>44042</v>
      </c>
      <c r="H375" s="20">
        <f>MONTH(Tabla_1[[#This Row],[Fecha pedido]])</f>
        <v>7</v>
      </c>
      <c r="I375">
        <v>945736443</v>
      </c>
      <c r="J375" s="1">
        <v>44063</v>
      </c>
      <c r="K375" s="5">
        <f>DATEDIF(Tabla_1[[#This Row],[Fecha pedido]],Tabla_1[[#This Row],[Fecha envío]],"D")</f>
        <v>21</v>
      </c>
      <c r="L375" s="3">
        <v>3285</v>
      </c>
      <c r="M375" s="4">
        <v>47.45</v>
      </c>
      <c r="N375" s="4">
        <v>31.79</v>
      </c>
      <c r="O375" s="12">
        <v>155873.25</v>
      </c>
      <c r="P375" s="4">
        <f>Tabla_1[[#This Row],[Precio Unitario]]-Tabla_1[[#This Row],[Coste unitario]]</f>
        <v>15.660000000000004</v>
      </c>
      <c r="Q375" s="12">
        <f>Tabla_1[[#This Row],[Importe venta total]]/1000</f>
        <v>155.87325000000001</v>
      </c>
      <c r="R375" s="4">
        <v>104430.15</v>
      </c>
      <c r="S375" s="12">
        <f>Tabla_1[[#This Row],[Importe Coste total]]/1000</f>
        <v>104.43015</v>
      </c>
      <c r="T375" s="4">
        <f>Tabla_1[[#This Row],[Importe venta total]]-Tabla_1[[#This Row],[Importe Coste total]]</f>
        <v>51443.100000000006</v>
      </c>
      <c r="U375" s="13">
        <f>Tabla_1[[#This Row],[Importe Coste Total (M)]]/Tabla_1[[#This Row],[Importe Ventas Totales (M)]]</f>
        <v>0.66996838777660683</v>
      </c>
      <c r="V375" s="12">
        <f>Tabla_1[[#This Row],[Beneficio Total]]/1000</f>
        <v>51.443100000000008</v>
      </c>
      <c r="W375">
        <f>YEAR(Tabla_1[[#This Row],[Fecha pedido]])</f>
        <v>2020</v>
      </c>
    </row>
    <row r="376" spans="1:23" x14ac:dyDescent="0.3">
      <c r="A376" t="s">
        <v>564</v>
      </c>
      <c r="B376" t="s">
        <v>24</v>
      </c>
      <c r="C376" t="s">
        <v>427</v>
      </c>
      <c r="D376" t="s">
        <v>33</v>
      </c>
      <c r="E376" t="s">
        <v>15</v>
      </c>
      <c r="F376" t="s">
        <v>1119</v>
      </c>
      <c r="G376" s="14">
        <v>44594</v>
      </c>
      <c r="H376" s="20">
        <f>MONTH(Tabla_1[[#This Row],[Fecha pedido]])</f>
        <v>2</v>
      </c>
      <c r="I376">
        <v>271128261</v>
      </c>
      <c r="J376" s="1">
        <v>44627</v>
      </c>
      <c r="K376" s="5">
        <f>DATEDIF(Tabla_1[[#This Row],[Fecha pedido]],Tabla_1[[#This Row],[Fecha envío]],"D")</f>
        <v>33</v>
      </c>
      <c r="L376" s="3">
        <v>1732</v>
      </c>
      <c r="M376" s="4">
        <v>47.45</v>
      </c>
      <c r="N376" s="4">
        <v>31.79</v>
      </c>
      <c r="O376" s="12">
        <v>82183.400000000009</v>
      </c>
      <c r="P376" s="4">
        <f>Tabla_1[[#This Row],[Precio Unitario]]-Tabla_1[[#This Row],[Coste unitario]]</f>
        <v>15.660000000000004</v>
      </c>
      <c r="Q376" s="12">
        <f>Tabla_1[[#This Row],[Importe venta total]]/1000</f>
        <v>82.183400000000006</v>
      </c>
      <c r="R376" s="4">
        <v>55060.28</v>
      </c>
      <c r="S376" s="12">
        <f>Tabla_1[[#This Row],[Importe Coste total]]/1000</f>
        <v>55.060279999999999</v>
      </c>
      <c r="T376" s="4">
        <f>Tabla_1[[#This Row],[Importe venta total]]-Tabla_1[[#This Row],[Importe Coste total]]</f>
        <v>27123.12000000001</v>
      </c>
      <c r="U376" s="13">
        <f>Tabla_1[[#This Row],[Importe Coste Total (M)]]/Tabla_1[[#This Row],[Importe Ventas Totales (M)]]</f>
        <v>0.66996838777660694</v>
      </c>
      <c r="V376" s="12">
        <f>Tabla_1[[#This Row],[Beneficio Total]]/1000</f>
        <v>27.123120000000011</v>
      </c>
      <c r="W376">
        <f>YEAR(Tabla_1[[#This Row],[Fecha pedido]])</f>
        <v>2022</v>
      </c>
    </row>
    <row r="377" spans="1:23" x14ac:dyDescent="0.3">
      <c r="A377" t="s">
        <v>565</v>
      </c>
      <c r="B377" t="s">
        <v>28</v>
      </c>
      <c r="C377" t="s">
        <v>558</v>
      </c>
      <c r="D377" t="s">
        <v>30</v>
      </c>
      <c r="E377" t="s">
        <v>15</v>
      </c>
      <c r="F377" t="s">
        <v>1119</v>
      </c>
      <c r="G377" s="14">
        <v>44130</v>
      </c>
      <c r="H377" s="20">
        <f>MONTH(Tabla_1[[#This Row],[Fecha pedido]])</f>
        <v>10</v>
      </c>
      <c r="I377">
        <v>215668332</v>
      </c>
      <c r="J377" s="1">
        <v>44156</v>
      </c>
      <c r="K377" s="5">
        <f>DATEDIF(Tabla_1[[#This Row],[Fecha pedido]],Tabla_1[[#This Row],[Fecha envío]],"D")</f>
        <v>26</v>
      </c>
      <c r="L377" s="3">
        <v>9907</v>
      </c>
      <c r="M377" s="4">
        <v>255.28</v>
      </c>
      <c r="N377" s="4">
        <v>159.41999999999999</v>
      </c>
      <c r="O377" s="12">
        <v>2529058.96</v>
      </c>
      <c r="P377" s="4">
        <f>Tabla_1[[#This Row],[Precio Unitario]]-Tabla_1[[#This Row],[Coste unitario]]</f>
        <v>95.860000000000014</v>
      </c>
      <c r="Q377" s="12">
        <f>Tabla_1[[#This Row],[Importe venta total]]/1000</f>
        <v>2529.0589599999998</v>
      </c>
      <c r="R377" s="4">
        <v>1579373.94</v>
      </c>
      <c r="S377" s="12">
        <f>Tabla_1[[#This Row],[Importe Coste total]]/1000</f>
        <v>1579.3739399999999</v>
      </c>
      <c r="T377" s="4">
        <f>Tabla_1[[#This Row],[Importe venta total]]-Tabla_1[[#This Row],[Importe Coste total]]</f>
        <v>949685.02</v>
      </c>
      <c r="U377" s="13">
        <f>Tabla_1[[#This Row],[Importe Coste Total (M)]]/Tabla_1[[#This Row],[Importe Ventas Totales (M)]]</f>
        <v>0.62449075524913822</v>
      </c>
      <c r="V377" s="12">
        <f>Tabla_1[[#This Row],[Beneficio Total]]/1000</f>
        <v>949.68502000000001</v>
      </c>
      <c r="W377">
        <f>YEAR(Tabla_1[[#This Row],[Fecha pedido]])</f>
        <v>2020</v>
      </c>
    </row>
    <row r="378" spans="1:23" x14ac:dyDescent="0.3">
      <c r="A378" t="s">
        <v>566</v>
      </c>
      <c r="B378" t="s">
        <v>12</v>
      </c>
      <c r="C378" t="s">
        <v>165</v>
      </c>
      <c r="D378" t="s">
        <v>26</v>
      </c>
      <c r="E378" t="s">
        <v>19</v>
      </c>
      <c r="F378" t="s">
        <v>1118</v>
      </c>
      <c r="G378" s="14">
        <v>44205</v>
      </c>
      <c r="H378" s="20">
        <f>MONTH(Tabla_1[[#This Row],[Fecha pedido]])</f>
        <v>1</v>
      </c>
      <c r="I378">
        <v>804405486</v>
      </c>
      <c r="J378" s="1">
        <v>44228</v>
      </c>
      <c r="K378" s="5">
        <f>DATEDIF(Tabla_1[[#This Row],[Fecha pedido]],Tabla_1[[#This Row],[Fecha envío]],"D")</f>
        <v>23</v>
      </c>
      <c r="L378" s="3">
        <v>314</v>
      </c>
      <c r="M378" s="4">
        <v>9.33</v>
      </c>
      <c r="N378" s="4">
        <v>6.92</v>
      </c>
      <c r="O378" s="12">
        <v>2929.62</v>
      </c>
      <c r="P378" s="4">
        <f>Tabla_1[[#This Row],[Precio Unitario]]-Tabla_1[[#This Row],[Coste unitario]]</f>
        <v>2.41</v>
      </c>
      <c r="Q378" s="12">
        <f>Tabla_1[[#This Row],[Importe venta total]]/1000</f>
        <v>2.9296199999999999</v>
      </c>
      <c r="R378" s="4">
        <v>2172.88</v>
      </c>
      <c r="S378" s="12">
        <f>Tabla_1[[#This Row],[Importe Coste total]]/1000</f>
        <v>2.1728800000000001</v>
      </c>
      <c r="T378" s="4">
        <f>Tabla_1[[#This Row],[Importe venta total]]-Tabla_1[[#This Row],[Importe Coste total]]</f>
        <v>756.73999999999978</v>
      </c>
      <c r="U378" s="13">
        <f>Tabla_1[[#This Row],[Importe Coste Total (M)]]/Tabla_1[[#This Row],[Importe Ventas Totales (M)]]</f>
        <v>0.74169346195069674</v>
      </c>
      <c r="V378" s="12">
        <f>Tabla_1[[#This Row],[Beneficio Total]]/1000</f>
        <v>0.75673999999999975</v>
      </c>
      <c r="W378">
        <f>YEAR(Tabla_1[[#This Row],[Fecha pedido]])</f>
        <v>2021</v>
      </c>
    </row>
    <row r="379" spans="1:23" x14ac:dyDescent="0.3">
      <c r="A379" t="s">
        <v>567</v>
      </c>
      <c r="B379" t="s">
        <v>12</v>
      </c>
      <c r="C379" t="s">
        <v>201</v>
      </c>
      <c r="D379" t="s">
        <v>80</v>
      </c>
      <c r="E379" t="s">
        <v>15</v>
      </c>
      <c r="F379" t="s">
        <v>1117</v>
      </c>
      <c r="G379" s="14">
        <v>44058</v>
      </c>
      <c r="H379" s="20">
        <f>MONTH(Tabla_1[[#This Row],[Fecha pedido]])</f>
        <v>8</v>
      </c>
      <c r="I379">
        <v>766228854</v>
      </c>
      <c r="J379" s="1">
        <v>44107</v>
      </c>
      <c r="K379" s="5">
        <f>DATEDIF(Tabla_1[[#This Row],[Fecha pedido]],Tabla_1[[#This Row],[Fecha envío]],"D")</f>
        <v>49</v>
      </c>
      <c r="L379" s="3">
        <v>3000</v>
      </c>
      <c r="M379" s="4">
        <v>668.27</v>
      </c>
      <c r="N379" s="4">
        <v>502.54</v>
      </c>
      <c r="O379" s="12">
        <v>2004810</v>
      </c>
      <c r="P379" s="4">
        <f>Tabla_1[[#This Row],[Precio Unitario]]-Tabla_1[[#This Row],[Coste unitario]]</f>
        <v>165.72999999999996</v>
      </c>
      <c r="Q379" s="12">
        <f>Tabla_1[[#This Row],[Importe venta total]]/1000</f>
        <v>2004.81</v>
      </c>
      <c r="R379" s="4">
        <v>1507620</v>
      </c>
      <c r="S379" s="12">
        <f>Tabla_1[[#This Row],[Importe Coste total]]/1000</f>
        <v>1507.62</v>
      </c>
      <c r="T379" s="4">
        <f>Tabla_1[[#This Row],[Importe venta total]]-Tabla_1[[#This Row],[Importe Coste total]]</f>
        <v>497190</v>
      </c>
      <c r="U379" s="13">
        <f>Tabla_1[[#This Row],[Importe Coste Total (M)]]/Tabla_1[[#This Row],[Importe Ventas Totales (M)]]</f>
        <v>0.75200143654510898</v>
      </c>
      <c r="V379" s="12">
        <f>Tabla_1[[#This Row],[Beneficio Total]]/1000</f>
        <v>497.19</v>
      </c>
      <c r="W379">
        <f>YEAR(Tabla_1[[#This Row],[Fecha pedido]])</f>
        <v>2020</v>
      </c>
    </row>
    <row r="380" spans="1:23" x14ac:dyDescent="0.3">
      <c r="A380" t="s">
        <v>568</v>
      </c>
      <c r="B380" t="s">
        <v>21</v>
      </c>
      <c r="C380" t="s">
        <v>41</v>
      </c>
      <c r="D380" t="s">
        <v>26</v>
      </c>
      <c r="E380" t="s">
        <v>19</v>
      </c>
      <c r="F380" t="s">
        <v>1120</v>
      </c>
      <c r="G380" s="14">
        <v>44551</v>
      </c>
      <c r="H380" s="20">
        <f>MONTH(Tabla_1[[#This Row],[Fecha pedido]])</f>
        <v>12</v>
      </c>
      <c r="I380">
        <v>990975224</v>
      </c>
      <c r="J380" s="1">
        <v>44588</v>
      </c>
      <c r="K380" s="5">
        <f>DATEDIF(Tabla_1[[#This Row],[Fecha pedido]],Tabla_1[[#This Row],[Fecha envío]],"D")</f>
        <v>37</v>
      </c>
      <c r="L380" s="3">
        <v>445</v>
      </c>
      <c r="M380" s="4">
        <v>9.33</v>
      </c>
      <c r="N380" s="4">
        <v>6.92</v>
      </c>
      <c r="O380" s="12">
        <v>4151.8500000000004</v>
      </c>
      <c r="P380" s="4">
        <f>Tabla_1[[#This Row],[Precio Unitario]]-Tabla_1[[#This Row],[Coste unitario]]</f>
        <v>2.41</v>
      </c>
      <c r="Q380" s="12">
        <f>Tabla_1[[#This Row],[Importe venta total]]/1000</f>
        <v>4.1518500000000005</v>
      </c>
      <c r="R380" s="4">
        <v>3079.4</v>
      </c>
      <c r="S380" s="12">
        <f>Tabla_1[[#This Row],[Importe Coste total]]/1000</f>
        <v>3.0794000000000001</v>
      </c>
      <c r="T380" s="4">
        <f>Tabla_1[[#This Row],[Importe venta total]]-Tabla_1[[#This Row],[Importe Coste total]]</f>
        <v>1072.4500000000003</v>
      </c>
      <c r="U380" s="13">
        <f>Tabla_1[[#This Row],[Importe Coste Total (M)]]/Tabla_1[[#This Row],[Importe Ventas Totales (M)]]</f>
        <v>0.74169346195069663</v>
      </c>
      <c r="V380" s="12">
        <f>Tabla_1[[#This Row],[Beneficio Total]]/1000</f>
        <v>1.0724500000000003</v>
      </c>
      <c r="W380">
        <f>YEAR(Tabla_1[[#This Row],[Fecha pedido]])</f>
        <v>2021</v>
      </c>
    </row>
    <row r="381" spans="1:23" x14ac:dyDescent="0.3">
      <c r="A381" t="s">
        <v>569</v>
      </c>
      <c r="B381" t="s">
        <v>24</v>
      </c>
      <c r="C381" t="s">
        <v>104</v>
      </c>
      <c r="D381" t="s">
        <v>23</v>
      </c>
      <c r="E381" t="s">
        <v>19</v>
      </c>
      <c r="F381" t="s">
        <v>1120</v>
      </c>
      <c r="G381" s="14">
        <v>43881</v>
      </c>
      <c r="H381" s="20">
        <f>MONTH(Tabla_1[[#This Row],[Fecha pedido]])</f>
        <v>2</v>
      </c>
      <c r="I381">
        <v>863238990</v>
      </c>
      <c r="J381" s="1">
        <v>43924</v>
      </c>
      <c r="K381" s="5">
        <f>DATEDIF(Tabla_1[[#This Row],[Fecha pedido]],Tabla_1[[#This Row],[Fecha envío]],"D")</f>
        <v>43</v>
      </c>
      <c r="L381" s="3">
        <v>455</v>
      </c>
      <c r="M381" s="4">
        <v>205.7</v>
      </c>
      <c r="N381" s="4">
        <v>117.11</v>
      </c>
      <c r="O381" s="12">
        <v>93593.5</v>
      </c>
      <c r="P381" s="4">
        <f>Tabla_1[[#This Row],[Precio Unitario]]-Tabla_1[[#This Row],[Coste unitario]]</f>
        <v>88.589999999999989</v>
      </c>
      <c r="Q381" s="12">
        <f>Tabla_1[[#This Row],[Importe venta total]]/1000</f>
        <v>93.593500000000006</v>
      </c>
      <c r="R381" s="4">
        <v>53285.05</v>
      </c>
      <c r="S381" s="12">
        <f>Tabla_1[[#This Row],[Importe Coste total]]/1000</f>
        <v>53.285050000000005</v>
      </c>
      <c r="T381" s="4">
        <f>Tabla_1[[#This Row],[Importe venta total]]-Tabla_1[[#This Row],[Importe Coste total]]</f>
        <v>40308.449999999997</v>
      </c>
      <c r="U381" s="13">
        <f>Tabla_1[[#This Row],[Importe Coste Total (M)]]/Tabla_1[[#This Row],[Importe Ventas Totales (M)]]</f>
        <v>0.56932425862907143</v>
      </c>
      <c r="V381" s="12">
        <f>Tabla_1[[#This Row],[Beneficio Total]]/1000</f>
        <v>40.308450000000001</v>
      </c>
      <c r="W381">
        <f>YEAR(Tabla_1[[#This Row],[Fecha pedido]])</f>
        <v>2020</v>
      </c>
    </row>
    <row r="382" spans="1:23" x14ac:dyDescent="0.3">
      <c r="A382" t="s">
        <v>570</v>
      </c>
      <c r="B382" t="s">
        <v>12</v>
      </c>
      <c r="C382" t="s">
        <v>13</v>
      </c>
      <c r="D382" t="s">
        <v>40</v>
      </c>
      <c r="E382" t="s">
        <v>15</v>
      </c>
      <c r="F382" t="s">
        <v>1120</v>
      </c>
      <c r="G382" s="14">
        <v>44338</v>
      </c>
      <c r="H382" s="20">
        <f>MONTH(Tabla_1[[#This Row],[Fecha pedido]])</f>
        <v>5</v>
      </c>
      <c r="I382">
        <v>309631478</v>
      </c>
      <c r="J382" s="1">
        <v>44343</v>
      </c>
      <c r="K382" s="5">
        <f>DATEDIF(Tabla_1[[#This Row],[Fecha pedido]],Tabla_1[[#This Row],[Fecha envío]],"D")</f>
        <v>5</v>
      </c>
      <c r="L382" s="3">
        <v>5690</v>
      </c>
      <c r="M382" s="4">
        <v>81.73</v>
      </c>
      <c r="N382" s="4">
        <v>56.67</v>
      </c>
      <c r="O382" s="12">
        <v>465043.7</v>
      </c>
      <c r="P382" s="4">
        <f>Tabla_1[[#This Row],[Precio Unitario]]-Tabla_1[[#This Row],[Coste unitario]]</f>
        <v>25.060000000000002</v>
      </c>
      <c r="Q382" s="12">
        <f>Tabla_1[[#This Row],[Importe venta total]]/1000</f>
        <v>465.0437</v>
      </c>
      <c r="R382" s="4">
        <v>322452.3</v>
      </c>
      <c r="S382" s="12">
        <f>Tabla_1[[#This Row],[Importe Coste total]]/1000</f>
        <v>322.45229999999998</v>
      </c>
      <c r="T382" s="4">
        <f>Tabla_1[[#This Row],[Importe venta total]]-Tabla_1[[#This Row],[Importe Coste total]]</f>
        <v>142591.40000000002</v>
      </c>
      <c r="U382" s="13">
        <f>Tabla_1[[#This Row],[Importe Coste Total (M)]]/Tabla_1[[#This Row],[Importe Ventas Totales (M)]]</f>
        <v>0.69338064358252782</v>
      </c>
      <c r="V382" s="12">
        <f>Tabla_1[[#This Row],[Beneficio Total]]/1000</f>
        <v>142.59140000000002</v>
      </c>
      <c r="W382">
        <f>YEAR(Tabla_1[[#This Row],[Fecha pedido]])</f>
        <v>2021</v>
      </c>
    </row>
    <row r="383" spans="1:23" x14ac:dyDescent="0.3">
      <c r="A383" t="s">
        <v>571</v>
      </c>
      <c r="B383" t="s">
        <v>28</v>
      </c>
      <c r="C383" t="s">
        <v>572</v>
      </c>
      <c r="D383" t="s">
        <v>50</v>
      </c>
      <c r="E383" t="s">
        <v>15</v>
      </c>
      <c r="F383" t="s">
        <v>1119</v>
      </c>
      <c r="G383" s="14">
        <v>44705</v>
      </c>
      <c r="H383" s="20">
        <f>MONTH(Tabla_1[[#This Row],[Fecha pedido]])</f>
        <v>5</v>
      </c>
      <c r="I383">
        <v>227076518</v>
      </c>
      <c r="J383" s="1">
        <v>44755</v>
      </c>
      <c r="K383" s="5">
        <f>DATEDIF(Tabla_1[[#This Row],[Fecha pedido]],Tabla_1[[#This Row],[Fecha envío]],"D")</f>
        <v>50</v>
      </c>
      <c r="L383" s="3">
        <v>5843</v>
      </c>
      <c r="M383" s="4">
        <v>154.06</v>
      </c>
      <c r="N383" s="4">
        <v>90.93</v>
      </c>
      <c r="O383" s="12">
        <v>900172.58</v>
      </c>
      <c r="P383" s="4">
        <f>Tabla_1[[#This Row],[Precio Unitario]]-Tabla_1[[#This Row],[Coste unitario]]</f>
        <v>63.129999999999995</v>
      </c>
      <c r="Q383" s="12">
        <f>Tabla_1[[#This Row],[Importe venta total]]/1000</f>
        <v>900.17257999999993</v>
      </c>
      <c r="R383" s="4">
        <v>531303.99</v>
      </c>
      <c r="S383" s="12">
        <f>Tabla_1[[#This Row],[Importe Coste total]]/1000</f>
        <v>531.30399</v>
      </c>
      <c r="T383" s="4">
        <f>Tabla_1[[#This Row],[Importe venta total]]-Tabla_1[[#This Row],[Importe Coste total]]</f>
        <v>368868.58999999997</v>
      </c>
      <c r="U383" s="13">
        <f>Tabla_1[[#This Row],[Importe Coste Total (M)]]/Tabla_1[[#This Row],[Importe Ventas Totales (M)]]</f>
        <v>0.59022458782292619</v>
      </c>
      <c r="V383" s="12">
        <f>Tabla_1[[#This Row],[Beneficio Total]]/1000</f>
        <v>368.86858999999998</v>
      </c>
      <c r="W383">
        <f>YEAR(Tabla_1[[#This Row],[Fecha pedido]])</f>
        <v>2022</v>
      </c>
    </row>
    <row r="384" spans="1:23" x14ac:dyDescent="0.3">
      <c r="A384" t="s">
        <v>573</v>
      </c>
      <c r="B384" t="s">
        <v>60</v>
      </c>
      <c r="C384" t="s">
        <v>97</v>
      </c>
      <c r="D384" t="s">
        <v>40</v>
      </c>
      <c r="E384" t="s">
        <v>19</v>
      </c>
      <c r="F384" t="s">
        <v>1117</v>
      </c>
      <c r="G384" s="14">
        <v>43913</v>
      </c>
      <c r="H384" s="20">
        <f>MONTH(Tabla_1[[#This Row],[Fecha pedido]])</f>
        <v>3</v>
      </c>
      <c r="I384">
        <v>232810437</v>
      </c>
      <c r="J384" s="1">
        <v>43927</v>
      </c>
      <c r="K384" s="5">
        <f>DATEDIF(Tabla_1[[#This Row],[Fecha pedido]],Tabla_1[[#This Row],[Fecha envío]],"D")</f>
        <v>14</v>
      </c>
      <c r="L384" s="3">
        <v>2637</v>
      </c>
      <c r="M384" s="4">
        <v>81.73</v>
      </c>
      <c r="N384" s="4">
        <v>56.67</v>
      </c>
      <c r="O384" s="12">
        <v>215522.01</v>
      </c>
      <c r="P384" s="4">
        <f>Tabla_1[[#This Row],[Precio Unitario]]-Tabla_1[[#This Row],[Coste unitario]]</f>
        <v>25.060000000000002</v>
      </c>
      <c r="Q384" s="12">
        <f>Tabla_1[[#This Row],[Importe venta total]]/1000</f>
        <v>215.52201000000002</v>
      </c>
      <c r="R384" s="4">
        <v>149438.79</v>
      </c>
      <c r="S384" s="12">
        <f>Tabla_1[[#This Row],[Importe Coste total]]/1000</f>
        <v>149.43879000000001</v>
      </c>
      <c r="T384" s="4">
        <f>Tabla_1[[#This Row],[Importe venta total]]-Tabla_1[[#This Row],[Importe Coste total]]</f>
        <v>66083.22</v>
      </c>
      <c r="U384" s="13">
        <f>Tabla_1[[#This Row],[Importe Coste Total (M)]]/Tabla_1[[#This Row],[Importe Ventas Totales (M)]]</f>
        <v>0.69338064358252782</v>
      </c>
      <c r="V384" s="12">
        <f>Tabla_1[[#This Row],[Beneficio Total]]/1000</f>
        <v>66.083219999999997</v>
      </c>
      <c r="W384">
        <f>YEAR(Tabla_1[[#This Row],[Fecha pedido]])</f>
        <v>2020</v>
      </c>
    </row>
    <row r="385" spans="1:23" x14ac:dyDescent="0.3">
      <c r="A385" t="s">
        <v>574</v>
      </c>
      <c r="B385" t="s">
        <v>24</v>
      </c>
      <c r="C385" t="s">
        <v>269</v>
      </c>
      <c r="D385" t="s">
        <v>33</v>
      </c>
      <c r="E385" t="s">
        <v>19</v>
      </c>
      <c r="F385" t="s">
        <v>1117</v>
      </c>
      <c r="G385" s="14">
        <v>44691</v>
      </c>
      <c r="H385" s="20">
        <f>MONTH(Tabla_1[[#This Row],[Fecha pedido]])</f>
        <v>5</v>
      </c>
      <c r="I385">
        <v>914382064</v>
      </c>
      <c r="J385" s="1">
        <v>44718</v>
      </c>
      <c r="K385" s="5">
        <f>DATEDIF(Tabla_1[[#This Row],[Fecha pedido]],Tabla_1[[#This Row],[Fecha envío]],"D")</f>
        <v>27</v>
      </c>
      <c r="L385" s="3">
        <v>4827</v>
      </c>
      <c r="M385" s="4">
        <v>47.45</v>
      </c>
      <c r="N385" s="4">
        <v>31.79</v>
      </c>
      <c r="O385" s="12">
        <v>229041.15000000002</v>
      </c>
      <c r="P385" s="4">
        <f>Tabla_1[[#This Row],[Precio Unitario]]-Tabla_1[[#This Row],[Coste unitario]]</f>
        <v>15.660000000000004</v>
      </c>
      <c r="Q385" s="12">
        <f>Tabla_1[[#This Row],[Importe venta total]]/1000</f>
        <v>229.04115000000002</v>
      </c>
      <c r="R385" s="4">
        <v>153450.32999999999</v>
      </c>
      <c r="S385" s="12">
        <f>Tabla_1[[#This Row],[Importe Coste total]]/1000</f>
        <v>153.45032999999998</v>
      </c>
      <c r="T385" s="4">
        <f>Tabla_1[[#This Row],[Importe venta total]]-Tabla_1[[#This Row],[Importe Coste total]]</f>
        <v>75590.820000000036</v>
      </c>
      <c r="U385" s="13">
        <f>Tabla_1[[#This Row],[Importe Coste Total (M)]]/Tabla_1[[#This Row],[Importe Ventas Totales (M)]]</f>
        <v>0.66996838777660683</v>
      </c>
      <c r="V385" s="12">
        <f>Tabla_1[[#This Row],[Beneficio Total]]/1000</f>
        <v>75.590820000000036</v>
      </c>
      <c r="W385">
        <f>YEAR(Tabla_1[[#This Row],[Fecha pedido]])</f>
        <v>2022</v>
      </c>
    </row>
    <row r="386" spans="1:23" x14ac:dyDescent="0.3">
      <c r="A386" t="s">
        <v>575</v>
      </c>
      <c r="B386" t="s">
        <v>24</v>
      </c>
      <c r="C386" t="s">
        <v>53</v>
      </c>
      <c r="D386" t="s">
        <v>50</v>
      </c>
      <c r="E386" t="s">
        <v>19</v>
      </c>
      <c r="F386" t="s">
        <v>1117</v>
      </c>
      <c r="G386" s="14">
        <v>44698</v>
      </c>
      <c r="H386" s="20">
        <f>MONTH(Tabla_1[[#This Row],[Fecha pedido]])</f>
        <v>5</v>
      </c>
      <c r="I386">
        <v>679652726</v>
      </c>
      <c r="J386" s="1">
        <v>44725</v>
      </c>
      <c r="K386" s="5">
        <f>DATEDIF(Tabla_1[[#This Row],[Fecha pedido]],Tabla_1[[#This Row],[Fecha envío]],"D")</f>
        <v>27</v>
      </c>
      <c r="L386" s="3">
        <v>3200</v>
      </c>
      <c r="M386" s="4">
        <v>154.06</v>
      </c>
      <c r="N386" s="4">
        <v>90.93</v>
      </c>
      <c r="O386" s="12">
        <v>492992</v>
      </c>
      <c r="P386" s="4">
        <f>Tabla_1[[#This Row],[Precio Unitario]]-Tabla_1[[#This Row],[Coste unitario]]</f>
        <v>63.129999999999995</v>
      </c>
      <c r="Q386" s="12">
        <f>Tabla_1[[#This Row],[Importe venta total]]/1000</f>
        <v>492.99200000000002</v>
      </c>
      <c r="R386" s="4">
        <v>290976</v>
      </c>
      <c r="S386" s="12">
        <f>Tabla_1[[#This Row],[Importe Coste total]]/1000</f>
        <v>290.976</v>
      </c>
      <c r="T386" s="4">
        <f>Tabla_1[[#This Row],[Importe venta total]]-Tabla_1[[#This Row],[Importe Coste total]]</f>
        <v>202016</v>
      </c>
      <c r="U386" s="13">
        <f>Tabla_1[[#This Row],[Importe Coste Total (M)]]/Tabla_1[[#This Row],[Importe Ventas Totales (M)]]</f>
        <v>0.59022458782292608</v>
      </c>
      <c r="V386" s="12">
        <f>Tabla_1[[#This Row],[Beneficio Total]]/1000</f>
        <v>202.01599999999999</v>
      </c>
      <c r="W386">
        <f>YEAR(Tabla_1[[#This Row],[Fecha pedido]])</f>
        <v>2022</v>
      </c>
    </row>
    <row r="387" spans="1:23" x14ac:dyDescent="0.3">
      <c r="A387" t="s">
        <v>576</v>
      </c>
      <c r="B387" t="s">
        <v>12</v>
      </c>
      <c r="C387" t="s">
        <v>413</v>
      </c>
      <c r="D387" t="s">
        <v>26</v>
      </c>
      <c r="E387" t="s">
        <v>19</v>
      </c>
      <c r="F387" t="s">
        <v>1120</v>
      </c>
      <c r="G387" s="14">
        <v>44204</v>
      </c>
      <c r="H387" s="20">
        <f>MONTH(Tabla_1[[#This Row],[Fecha pedido]])</f>
        <v>1</v>
      </c>
      <c r="I387">
        <v>894298970</v>
      </c>
      <c r="J387" s="1">
        <v>44222</v>
      </c>
      <c r="K387" s="5">
        <f>DATEDIF(Tabla_1[[#This Row],[Fecha pedido]],Tabla_1[[#This Row],[Fecha envío]],"D")</f>
        <v>18</v>
      </c>
      <c r="L387" s="3">
        <v>1793</v>
      </c>
      <c r="M387" s="4">
        <v>9.33</v>
      </c>
      <c r="N387" s="4">
        <v>6.92</v>
      </c>
      <c r="O387" s="12">
        <v>16728.689999999999</v>
      </c>
      <c r="P387" s="4">
        <f>Tabla_1[[#This Row],[Precio Unitario]]-Tabla_1[[#This Row],[Coste unitario]]</f>
        <v>2.41</v>
      </c>
      <c r="Q387" s="12">
        <f>Tabla_1[[#This Row],[Importe venta total]]/1000</f>
        <v>16.72869</v>
      </c>
      <c r="R387" s="4">
        <v>12407.56</v>
      </c>
      <c r="S387" s="12">
        <f>Tabla_1[[#This Row],[Importe Coste total]]/1000</f>
        <v>12.40756</v>
      </c>
      <c r="T387" s="4">
        <f>Tabla_1[[#This Row],[Importe venta total]]-Tabla_1[[#This Row],[Importe Coste total]]</f>
        <v>4321.1299999999992</v>
      </c>
      <c r="U387" s="13">
        <f>Tabla_1[[#This Row],[Importe Coste Total (M)]]/Tabla_1[[#This Row],[Importe Ventas Totales (M)]]</f>
        <v>0.74169346195069663</v>
      </c>
      <c r="V387" s="12">
        <f>Tabla_1[[#This Row],[Beneficio Total]]/1000</f>
        <v>4.3211299999999992</v>
      </c>
      <c r="W387">
        <f>YEAR(Tabla_1[[#This Row],[Fecha pedido]])</f>
        <v>2021</v>
      </c>
    </row>
    <row r="388" spans="1:23" x14ac:dyDescent="0.3">
      <c r="A388" t="s">
        <v>577</v>
      </c>
      <c r="B388" t="s">
        <v>28</v>
      </c>
      <c r="C388" t="s">
        <v>578</v>
      </c>
      <c r="D388" t="s">
        <v>33</v>
      </c>
      <c r="E388" t="s">
        <v>19</v>
      </c>
      <c r="F388" t="s">
        <v>1119</v>
      </c>
      <c r="G388" s="14">
        <v>44449</v>
      </c>
      <c r="H388" s="20">
        <f>MONTH(Tabla_1[[#This Row],[Fecha pedido]])</f>
        <v>9</v>
      </c>
      <c r="I388">
        <v>310959708</v>
      </c>
      <c r="J388" s="1">
        <v>44481</v>
      </c>
      <c r="K388" s="5">
        <f>DATEDIF(Tabla_1[[#This Row],[Fecha pedido]],Tabla_1[[#This Row],[Fecha envío]],"D")</f>
        <v>32</v>
      </c>
      <c r="L388" s="3">
        <v>8743</v>
      </c>
      <c r="M388" s="4">
        <v>47.45</v>
      </c>
      <c r="N388" s="4">
        <v>31.79</v>
      </c>
      <c r="O388" s="12">
        <v>414855.35000000003</v>
      </c>
      <c r="P388" s="4">
        <f>Tabla_1[[#This Row],[Precio Unitario]]-Tabla_1[[#This Row],[Coste unitario]]</f>
        <v>15.660000000000004</v>
      </c>
      <c r="Q388" s="12">
        <f>Tabla_1[[#This Row],[Importe venta total]]/1000</f>
        <v>414.85535000000004</v>
      </c>
      <c r="R388" s="4">
        <v>277939.96999999997</v>
      </c>
      <c r="S388" s="12">
        <f>Tabla_1[[#This Row],[Importe Coste total]]/1000</f>
        <v>277.93996999999996</v>
      </c>
      <c r="T388" s="4">
        <f>Tabla_1[[#This Row],[Importe venta total]]-Tabla_1[[#This Row],[Importe Coste total]]</f>
        <v>136915.38000000006</v>
      </c>
      <c r="U388" s="13">
        <f>Tabla_1[[#This Row],[Importe Coste Total (M)]]/Tabla_1[[#This Row],[Importe Ventas Totales (M)]]</f>
        <v>0.66996838777660683</v>
      </c>
      <c r="V388" s="12">
        <f>Tabla_1[[#This Row],[Beneficio Total]]/1000</f>
        <v>136.91538000000006</v>
      </c>
      <c r="W388">
        <f>YEAR(Tabla_1[[#This Row],[Fecha pedido]])</f>
        <v>2021</v>
      </c>
    </row>
    <row r="389" spans="1:23" x14ac:dyDescent="0.3">
      <c r="A389" t="s">
        <v>579</v>
      </c>
      <c r="B389" t="s">
        <v>12</v>
      </c>
      <c r="C389" t="s">
        <v>251</v>
      </c>
      <c r="D389" t="s">
        <v>33</v>
      </c>
      <c r="E389" t="s">
        <v>15</v>
      </c>
      <c r="F389" t="s">
        <v>1119</v>
      </c>
      <c r="G389" s="14">
        <v>44374</v>
      </c>
      <c r="H389" s="20">
        <f>MONTH(Tabla_1[[#This Row],[Fecha pedido]])</f>
        <v>6</v>
      </c>
      <c r="I389">
        <v>345889794</v>
      </c>
      <c r="J389" s="1">
        <v>44402</v>
      </c>
      <c r="K389" s="5">
        <f>DATEDIF(Tabla_1[[#This Row],[Fecha pedido]],Tabla_1[[#This Row],[Fecha envío]],"D")</f>
        <v>28</v>
      </c>
      <c r="L389" s="3">
        <v>5331</v>
      </c>
      <c r="M389" s="4">
        <v>47.45</v>
      </c>
      <c r="N389" s="4">
        <v>31.79</v>
      </c>
      <c r="O389" s="12">
        <v>252955.95</v>
      </c>
      <c r="P389" s="4">
        <f>Tabla_1[[#This Row],[Precio Unitario]]-Tabla_1[[#This Row],[Coste unitario]]</f>
        <v>15.660000000000004</v>
      </c>
      <c r="Q389" s="12">
        <f>Tabla_1[[#This Row],[Importe venta total]]/1000</f>
        <v>252.95595</v>
      </c>
      <c r="R389" s="4">
        <v>169472.49</v>
      </c>
      <c r="S389" s="12">
        <f>Tabla_1[[#This Row],[Importe Coste total]]/1000</f>
        <v>169.47248999999999</v>
      </c>
      <c r="T389" s="4">
        <f>Tabla_1[[#This Row],[Importe venta total]]-Tabla_1[[#This Row],[Importe Coste total]]</f>
        <v>83483.460000000021</v>
      </c>
      <c r="U389" s="13">
        <f>Tabla_1[[#This Row],[Importe Coste Total (M)]]/Tabla_1[[#This Row],[Importe Ventas Totales (M)]]</f>
        <v>0.66996838777660694</v>
      </c>
      <c r="V389" s="12">
        <f>Tabla_1[[#This Row],[Beneficio Total]]/1000</f>
        <v>83.483460000000022</v>
      </c>
      <c r="W389">
        <f>YEAR(Tabla_1[[#This Row],[Fecha pedido]])</f>
        <v>2021</v>
      </c>
    </row>
    <row r="390" spans="1:23" x14ac:dyDescent="0.3">
      <c r="A390" t="s">
        <v>580</v>
      </c>
      <c r="B390" t="s">
        <v>24</v>
      </c>
      <c r="C390" t="s">
        <v>304</v>
      </c>
      <c r="D390" t="s">
        <v>26</v>
      </c>
      <c r="E390" t="s">
        <v>19</v>
      </c>
      <c r="F390" t="s">
        <v>1118</v>
      </c>
      <c r="G390" s="14">
        <v>43936</v>
      </c>
      <c r="H390" s="20">
        <f>MONTH(Tabla_1[[#This Row],[Fecha pedido]])</f>
        <v>4</v>
      </c>
      <c r="I390">
        <v>658513057</v>
      </c>
      <c r="J390" s="1">
        <v>43974</v>
      </c>
      <c r="K390" s="5">
        <f>DATEDIF(Tabla_1[[#This Row],[Fecha pedido]],Tabla_1[[#This Row],[Fecha envío]],"D")</f>
        <v>38</v>
      </c>
      <c r="L390" s="3">
        <v>7502</v>
      </c>
      <c r="M390" s="4">
        <v>9.33</v>
      </c>
      <c r="N390" s="4">
        <v>6.92</v>
      </c>
      <c r="O390" s="12">
        <v>69993.66</v>
      </c>
      <c r="P390" s="4">
        <f>Tabla_1[[#This Row],[Precio Unitario]]-Tabla_1[[#This Row],[Coste unitario]]</f>
        <v>2.41</v>
      </c>
      <c r="Q390" s="12">
        <f>Tabla_1[[#This Row],[Importe venta total]]/1000</f>
        <v>69.993660000000006</v>
      </c>
      <c r="R390" s="4">
        <v>51913.84</v>
      </c>
      <c r="S390" s="12">
        <f>Tabla_1[[#This Row],[Importe Coste total]]/1000</f>
        <v>51.913839999999993</v>
      </c>
      <c r="T390" s="4">
        <f>Tabla_1[[#This Row],[Importe venta total]]-Tabla_1[[#This Row],[Importe Coste total]]</f>
        <v>18079.820000000007</v>
      </c>
      <c r="U390" s="13">
        <f>Tabla_1[[#This Row],[Importe Coste Total (M)]]/Tabla_1[[#This Row],[Importe Ventas Totales (M)]]</f>
        <v>0.74169346195069652</v>
      </c>
      <c r="V390" s="12">
        <f>Tabla_1[[#This Row],[Beneficio Total]]/1000</f>
        <v>18.079820000000009</v>
      </c>
      <c r="W390">
        <f>YEAR(Tabla_1[[#This Row],[Fecha pedido]])</f>
        <v>2020</v>
      </c>
    </row>
    <row r="391" spans="1:23" x14ac:dyDescent="0.3">
      <c r="A391" t="s">
        <v>581</v>
      </c>
      <c r="B391" t="s">
        <v>12</v>
      </c>
      <c r="C391" t="s">
        <v>216</v>
      </c>
      <c r="D391" t="s">
        <v>42</v>
      </c>
      <c r="E391" t="s">
        <v>19</v>
      </c>
      <c r="F391" t="s">
        <v>1120</v>
      </c>
      <c r="G391" s="14">
        <v>44283</v>
      </c>
      <c r="H391" s="20">
        <f>MONTH(Tabla_1[[#This Row],[Fecha pedido]])</f>
        <v>3</v>
      </c>
      <c r="I391">
        <v>528565824</v>
      </c>
      <c r="J391" s="1">
        <v>44289</v>
      </c>
      <c r="K391" s="5">
        <f>DATEDIF(Tabla_1[[#This Row],[Fecha pedido]],Tabla_1[[#This Row],[Fecha envío]],"D")</f>
        <v>6</v>
      </c>
      <c r="L391" s="3">
        <v>3228</v>
      </c>
      <c r="M391" s="4">
        <v>651.21</v>
      </c>
      <c r="N391" s="4">
        <v>524.96</v>
      </c>
      <c r="O391" s="12">
        <v>2102105.88</v>
      </c>
      <c r="P391" s="4">
        <f>Tabla_1[[#This Row],[Precio Unitario]]-Tabla_1[[#This Row],[Coste unitario]]</f>
        <v>126.25</v>
      </c>
      <c r="Q391" s="12">
        <f>Tabla_1[[#This Row],[Importe venta total]]/1000</f>
        <v>2102.1058800000001</v>
      </c>
      <c r="R391" s="4">
        <v>1694570.8800000001</v>
      </c>
      <c r="S391" s="12">
        <f>Tabla_1[[#This Row],[Importe Coste total]]/1000</f>
        <v>1694.5708800000002</v>
      </c>
      <c r="T391" s="4">
        <f>Tabla_1[[#This Row],[Importe venta total]]-Tabla_1[[#This Row],[Importe Coste total]]</f>
        <v>407534.99999999977</v>
      </c>
      <c r="U391" s="13">
        <f>Tabla_1[[#This Row],[Importe Coste Total (M)]]/Tabla_1[[#This Row],[Importe Ventas Totales (M)]]</f>
        <v>0.80613012699436437</v>
      </c>
      <c r="V391" s="12">
        <f>Tabla_1[[#This Row],[Beneficio Total]]/1000</f>
        <v>407.53499999999974</v>
      </c>
      <c r="W391">
        <f>YEAR(Tabla_1[[#This Row],[Fecha pedido]])</f>
        <v>2021</v>
      </c>
    </row>
    <row r="392" spans="1:23" x14ac:dyDescent="0.3">
      <c r="A392" t="s">
        <v>582</v>
      </c>
      <c r="B392" t="s">
        <v>60</v>
      </c>
      <c r="C392" t="s">
        <v>117</v>
      </c>
      <c r="D392" t="s">
        <v>42</v>
      </c>
      <c r="E392" t="s">
        <v>19</v>
      </c>
      <c r="F392" t="s">
        <v>1118</v>
      </c>
      <c r="G392" s="14">
        <v>44102</v>
      </c>
      <c r="H392" s="20">
        <f>MONTH(Tabla_1[[#This Row],[Fecha pedido]])</f>
        <v>9</v>
      </c>
      <c r="I392">
        <v>206096923</v>
      </c>
      <c r="J392" s="1">
        <v>44119</v>
      </c>
      <c r="K392" s="5">
        <f>DATEDIF(Tabla_1[[#This Row],[Fecha pedido]],Tabla_1[[#This Row],[Fecha envío]],"D")</f>
        <v>17</v>
      </c>
      <c r="L392" s="3">
        <v>7514</v>
      </c>
      <c r="M392" s="4">
        <v>651.21</v>
      </c>
      <c r="N392" s="4">
        <v>524.96</v>
      </c>
      <c r="O392" s="12">
        <v>4893191.9400000004</v>
      </c>
      <c r="P392" s="4">
        <f>Tabla_1[[#This Row],[Precio Unitario]]-Tabla_1[[#This Row],[Coste unitario]]</f>
        <v>126.25</v>
      </c>
      <c r="Q392" s="12">
        <f>Tabla_1[[#This Row],[Importe venta total]]/1000</f>
        <v>4893.1919400000006</v>
      </c>
      <c r="R392" s="4">
        <v>3944549.4400000004</v>
      </c>
      <c r="S392" s="12">
        <f>Tabla_1[[#This Row],[Importe Coste total]]/1000</f>
        <v>3944.5494400000002</v>
      </c>
      <c r="T392" s="4">
        <f>Tabla_1[[#This Row],[Importe venta total]]-Tabla_1[[#This Row],[Importe Coste total]]</f>
        <v>948642.5</v>
      </c>
      <c r="U392" s="13">
        <f>Tabla_1[[#This Row],[Importe Coste Total (M)]]/Tabla_1[[#This Row],[Importe Ventas Totales (M)]]</f>
        <v>0.80613012699436426</v>
      </c>
      <c r="V392" s="12">
        <f>Tabla_1[[#This Row],[Beneficio Total]]/1000</f>
        <v>948.64250000000004</v>
      </c>
      <c r="W392">
        <f>YEAR(Tabla_1[[#This Row],[Fecha pedido]])</f>
        <v>2020</v>
      </c>
    </row>
    <row r="393" spans="1:23" x14ac:dyDescent="0.3">
      <c r="A393" t="s">
        <v>583</v>
      </c>
      <c r="B393" t="s">
        <v>21</v>
      </c>
      <c r="C393" t="s">
        <v>399</v>
      </c>
      <c r="D393" t="s">
        <v>70</v>
      </c>
      <c r="E393" t="s">
        <v>19</v>
      </c>
      <c r="F393" t="s">
        <v>1119</v>
      </c>
      <c r="G393" s="14">
        <v>44311</v>
      </c>
      <c r="H393" s="20">
        <f>MONTH(Tabla_1[[#This Row],[Fecha pedido]])</f>
        <v>4</v>
      </c>
      <c r="I393">
        <v>461467683</v>
      </c>
      <c r="J393" s="1">
        <v>44327</v>
      </c>
      <c r="K393" s="5">
        <f>DATEDIF(Tabla_1[[#This Row],[Fecha pedido]],Tabla_1[[#This Row],[Fecha envío]],"D")</f>
        <v>16</v>
      </c>
      <c r="L393" s="3">
        <v>7397</v>
      </c>
      <c r="M393" s="4">
        <v>109.28</v>
      </c>
      <c r="N393" s="4">
        <v>35.840000000000003</v>
      </c>
      <c r="O393" s="12">
        <v>808344.16</v>
      </c>
      <c r="P393" s="4">
        <f>Tabla_1[[#This Row],[Precio Unitario]]-Tabla_1[[#This Row],[Coste unitario]]</f>
        <v>73.44</v>
      </c>
      <c r="Q393" s="12">
        <f>Tabla_1[[#This Row],[Importe venta total]]/1000</f>
        <v>808.34415999999999</v>
      </c>
      <c r="R393" s="4">
        <v>265108.48000000004</v>
      </c>
      <c r="S393" s="12">
        <f>Tabla_1[[#This Row],[Importe Coste total]]/1000</f>
        <v>265.10848000000004</v>
      </c>
      <c r="T393" s="4">
        <f>Tabla_1[[#This Row],[Importe venta total]]-Tabla_1[[#This Row],[Importe Coste total]]</f>
        <v>543235.67999999993</v>
      </c>
      <c r="U393" s="13">
        <f>Tabla_1[[#This Row],[Importe Coste Total (M)]]/Tabla_1[[#This Row],[Importe Ventas Totales (M)]]</f>
        <v>0.32796486090775995</v>
      </c>
      <c r="V393" s="12">
        <f>Tabla_1[[#This Row],[Beneficio Total]]/1000</f>
        <v>543.23567999999989</v>
      </c>
      <c r="W393">
        <f>YEAR(Tabla_1[[#This Row],[Fecha pedido]])</f>
        <v>2021</v>
      </c>
    </row>
    <row r="394" spans="1:23" x14ac:dyDescent="0.3">
      <c r="A394" t="s">
        <v>584</v>
      </c>
      <c r="B394" t="s">
        <v>24</v>
      </c>
      <c r="C394" t="s">
        <v>585</v>
      </c>
      <c r="D394" t="s">
        <v>50</v>
      </c>
      <c r="E394" t="s">
        <v>19</v>
      </c>
      <c r="F394" t="s">
        <v>1120</v>
      </c>
      <c r="G394" s="14">
        <v>44053</v>
      </c>
      <c r="H394" s="20">
        <f>MONTH(Tabla_1[[#This Row],[Fecha pedido]])</f>
        <v>8</v>
      </c>
      <c r="I394">
        <v>288735997</v>
      </c>
      <c r="J394" s="1">
        <v>44088</v>
      </c>
      <c r="K394" s="5">
        <f>DATEDIF(Tabla_1[[#This Row],[Fecha pedido]],Tabla_1[[#This Row],[Fecha envío]],"D")</f>
        <v>35</v>
      </c>
      <c r="L394" s="3">
        <v>2253</v>
      </c>
      <c r="M394" s="4">
        <v>154.06</v>
      </c>
      <c r="N394" s="4">
        <v>90.93</v>
      </c>
      <c r="O394" s="12">
        <v>347097.18</v>
      </c>
      <c r="P394" s="4">
        <f>Tabla_1[[#This Row],[Precio Unitario]]-Tabla_1[[#This Row],[Coste unitario]]</f>
        <v>63.129999999999995</v>
      </c>
      <c r="Q394" s="12">
        <f>Tabla_1[[#This Row],[Importe venta total]]/1000</f>
        <v>347.09717999999998</v>
      </c>
      <c r="R394" s="4">
        <v>204865.29</v>
      </c>
      <c r="S394" s="12">
        <f>Tabla_1[[#This Row],[Importe Coste total]]/1000</f>
        <v>204.86529000000002</v>
      </c>
      <c r="T394" s="4">
        <f>Tabla_1[[#This Row],[Importe venta total]]-Tabla_1[[#This Row],[Importe Coste total]]</f>
        <v>142231.88999999998</v>
      </c>
      <c r="U394" s="13">
        <f>Tabla_1[[#This Row],[Importe Coste Total (M)]]/Tabla_1[[#This Row],[Importe Ventas Totales (M)]]</f>
        <v>0.59022458782292619</v>
      </c>
      <c r="V394" s="12">
        <f>Tabla_1[[#This Row],[Beneficio Total]]/1000</f>
        <v>142.23188999999999</v>
      </c>
      <c r="W394">
        <f>YEAR(Tabla_1[[#This Row],[Fecha pedido]])</f>
        <v>2020</v>
      </c>
    </row>
    <row r="395" spans="1:23" x14ac:dyDescent="0.3">
      <c r="A395" t="s">
        <v>586</v>
      </c>
      <c r="B395" t="s">
        <v>12</v>
      </c>
      <c r="C395" t="s">
        <v>587</v>
      </c>
      <c r="D395" t="s">
        <v>40</v>
      </c>
      <c r="E395" t="s">
        <v>15</v>
      </c>
      <c r="F395" t="s">
        <v>1117</v>
      </c>
      <c r="G395" s="14">
        <v>44595</v>
      </c>
      <c r="H395" s="20">
        <f>MONTH(Tabla_1[[#This Row],[Fecha pedido]])</f>
        <v>2</v>
      </c>
      <c r="I395">
        <v>852918708</v>
      </c>
      <c r="J395" s="1">
        <v>44634</v>
      </c>
      <c r="K395" s="5">
        <f>DATEDIF(Tabla_1[[#This Row],[Fecha pedido]],Tabla_1[[#This Row],[Fecha envío]],"D")</f>
        <v>39</v>
      </c>
      <c r="L395" s="3">
        <v>6454</v>
      </c>
      <c r="M395" s="4">
        <v>81.73</v>
      </c>
      <c r="N395" s="4">
        <v>56.67</v>
      </c>
      <c r="O395" s="12">
        <v>527485.42000000004</v>
      </c>
      <c r="P395" s="4">
        <f>Tabla_1[[#This Row],[Precio Unitario]]-Tabla_1[[#This Row],[Coste unitario]]</f>
        <v>25.060000000000002</v>
      </c>
      <c r="Q395" s="12">
        <f>Tabla_1[[#This Row],[Importe venta total]]/1000</f>
        <v>527.48542000000009</v>
      </c>
      <c r="R395" s="4">
        <v>365748.18</v>
      </c>
      <c r="S395" s="12">
        <f>Tabla_1[[#This Row],[Importe Coste total]]/1000</f>
        <v>365.74817999999999</v>
      </c>
      <c r="T395" s="4">
        <f>Tabla_1[[#This Row],[Importe venta total]]-Tabla_1[[#This Row],[Importe Coste total]]</f>
        <v>161737.24000000005</v>
      </c>
      <c r="U395" s="13">
        <f>Tabla_1[[#This Row],[Importe Coste Total (M)]]/Tabla_1[[#This Row],[Importe Ventas Totales (M)]]</f>
        <v>0.69338064358252771</v>
      </c>
      <c r="V395" s="12">
        <f>Tabla_1[[#This Row],[Beneficio Total]]/1000</f>
        <v>161.73724000000004</v>
      </c>
      <c r="W395">
        <f>YEAR(Tabla_1[[#This Row],[Fecha pedido]])</f>
        <v>2022</v>
      </c>
    </row>
    <row r="396" spans="1:23" x14ac:dyDescent="0.3">
      <c r="A396" t="s">
        <v>588</v>
      </c>
      <c r="B396" t="s">
        <v>24</v>
      </c>
      <c r="C396" t="s">
        <v>447</v>
      </c>
      <c r="D396" t="s">
        <v>14</v>
      </c>
      <c r="E396" t="s">
        <v>15</v>
      </c>
      <c r="F396" t="s">
        <v>1117</v>
      </c>
      <c r="G396" s="14">
        <v>44411</v>
      </c>
      <c r="H396" s="20">
        <f>MONTH(Tabla_1[[#This Row],[Fecha pedido]])</f>
        <v>8</v>
      </c>
      <c r="I396">
        <v>379511392</v>
      </c>
      <c r="J396" s="1">
        <v>44411</v>
      </c>
      <c r="K396" s="5">
        <f>DATEDIF(Tabla_1[[#This Row],[Fecha pedido]],Tabla_1[[#This Row],[Fecha envío]],"D")</f>
        <v>0</v>
      </c>
      <c r="L396" s="3">
        <v>4709</v>
      </c>
      <c r="M396" s="4">
        <v>152.58000000000001</v>
      </c>
      <c r="N396" s="4">
        <v>97.44</v>
      </c>
      <c r="O396" s="12">
        <v>718499.22000000009</v>
      </c>
      <c r="P396" s="4">
        <f>Tabla_1[[#This Row],[Precio Unitario]]-Tabla_1[[#This Row],[Coste unitario]]</f>
        <v>55.140000000000015</v>
      </c>
      <c r="Q396" s="12">
        <f>Tabla_1[[#This Row],[Importe venta total]]/1000</f>
        <v>718.49922000000004</v>
      </c>
      <c r="R396" s="4">
        <v>458844.95999999996</v>
      </c>
      <c r="S396" s="12">
        <f>Tabla_1[[#This Row],[Importe Coste total]]/1000</f>
        <v>458.84495999999996</v>
      </c>
      <c r="T396" s="4">
        <f>Tabla_1[[#This Row],[Importe venta total]]-Tabla_1[[#This Row],[Importe Coste total]]</f>
        <v>259654.26000000013</v>
      </c>
      <c r="U396" s="13">
        <f>Tabla_1[[#This Row],[Importe Coste Total (M)]]/Tabla_1[[#This Row],[Importe Ventas Totales (M)]]</f>
        <v>0.63861580810066843</v>
      </c>
      <c r="V396" s="12">
        <f>Tabla_1[[#This Row],[Beneficio Total]]/1000</f>
        <v>259.65426000000014</v>
      </c>
      <c r="W396">
        <f>YEAR(Tabla_1[[#This Row],[Fecha pedido]])</f>
        <v>2021</v>
      </c>
    </row>
    <row r="397" spans="1:23" x14ac:dyDescent="0.3">
      <c r="A397" t="s">
        <v>589</v>
      </c>
      <c r="B397" t="s">
        <v>12</v>
      </c>
      <c r="C397" t="s">
        <v>590</v>
      </c>
      <c r="D397" t="s">
        <v>26</v>
      </c>
      <c r="E397" t="s">
        <v>15</v>
      </c>
      <c r="F397" t="s">
        <v>1118</v>
      </c>
      <c r="G397" s="14">
        <v>44460</v>
      </c>
      <c r="H397" s="20">
        <f>MONTH(Tabla_1[[#This Row],[Fecha pedido]])</f>
        <v>9</v>
      </c>
      <c r="I397">
        <v>427934491</v>
      </c>
      <c r="J397" s="1">
        <v>44473</v>
      </c>
      <c r="K397" s="5">
        <f>DATEDIF(Tabla_1[[#This Row],[Fecha pedido]],Tabla_1[[#This Row],[Fecha envío]],"D")</f>
        <v>13</v>
      </c>
      <c r="L397" s="3">
        <v>4180</v>
      </c>
      <c r="M397" s="4">
        <v>9.33</v>
      </c>
      <c r="N397" s="4">
        <v>6.92</v>
      </c>
      <c r="O397" s="12">
        <v>38999.4</v>
      </c>
      <c r="P397" s="4">
        <f>Tabla_1[[#This Row],[Precio Unitario]]-Tabla_1[[#This Row],[Coste unitario]]</f>
        <v>2.41</v>
      </c>
      <c r="Q397" s="12">
        <f>Tabla_1[[#This Row],[Importe venta total]]/1000</f>
        <v>38.999400000000001</v>
      </c>
      <c r="R397" s="4">
        <v>28925.599999999999</v>
      </c>
      <c r="S397" s="12">
        <f>Tabla_1[[#This Row],[Importe Coste total]]/1000</f>
        <v>28.925599999999999</v>
      </c>
      <c r="T397" s="4">
        <f>Tabla_1[[#This Row],[Importe venta total]]-Tabla_1[[#This Row],[Importe Coste total]]</f>
        <v>10073.800000000003</v>
      </c>
      <c r="U397" s="13">
        <f>Tabla_1[[#This Row],[Importe Coste Total (M)]]/Tabla_1[[#This Row],[Importe Ventas Totales (M)]]</f>
        <v>0.74169346195069663</v>
      </c>
      <c r="V397" s="12">
        <f>Tabla_1[[#This Row],[Beneficio Total]]/1000</f>
        <v>10.073800000000002</v>
      </c>
      <c r="W397">
        <f>YEAR(Tabla_1[[#This Row],[Fecha pedido]])</f>
        <v>2021</v>
      </c>
    </row>
    <row r="398" spans="1:23" x14ac:dyDescent="0.3">
      <c r="A398" t="s">
        <v>591</v>
      </c>
      <c r="B398" t="s">
        <v>60</v>
      </c>
      <c r="C398" t="s">
        <v>349</v>
      </c>
      <c r="D398" t="s">
        <v>80</v>
      </c>
      <c r="E398" t="s">
        <v>15</v>
      </c>
      <c r="F398" t="s">
        <v>1118</v>
      </c>
      <c r="G398" s="14">
        <v>44786</v>
      </c>
      <c r="H398" s="20">
        <f>MONTH(Tabla_1[[#This Row],[Fecha pedido]])</f>
        <v>8</v>
      </c>
      <c r="I398">
        <v>704550063</v>
      </c>
      <c r="J398" s="1">
        <v>44791</v>
      </c>
      <c r="K398" s="5">
        <f>DATEDIF(Tabla_1[[#This Row],[Fecha pedido]],Tabla_1[[#This Row],[Fecha envío]],"D")</f>
        <v>5</v>
      </c>
      <c r="L398" s="3">
        <v>875</v>
      </c>
      <c r="M398" s="4">
        <v>668.27</v>
      </c>
      <c r="N398" s="4">
        <v>502.54</v>
      </c>
      <c r="O398" s="12">
        <v>584736.25</v>
      </c>
      <c r="P398" s="4">
        <f>Tabla_1[[#This Row],[Precio Unitario]]-Tabla_1[[#This Row],[Coste unitario]]</f>
        <v>165.72999999999996</v>
      </c>
      <c r="Q398" s="12">
        <f>Tabla_1[[#This Row],[Importe venta total]]/1000</f>
        <v>584.73625000000004</v>
      </c>
      <c r="R398" s="4">
        <v>439722.5</v>
      </c>
      <c r="S398" s="12">
        <f>Tabla_1[[#This Row],[Importe Coste total]]/1000</f>
        <v>439.72250000000003</v>
      </c>
      <c r="T398" s="4">
        <f>Tabla_1[[#This Row],[Importe venta total]]-Tabla_1[[#This Row],[Importe Coste total]]</f>
        <v>145013.75</v>
      </c>
      <c r="U398" s="13">
        <f>Tabla_1[[#This Row],[Importe Coste Total (M)]]/Tabla_1[[#This Row],[Importe Ventas Totales (M)]]</f>
        <v>0.75200143654510898</v>
      </c>
      <c r="V398" s="12">
        <f>Tabla_1[[#This Row],[Beneficio Total]]/1000</f>
        <v>145.01374999999999</v>
      </c>
      <c r="W398">
        <f>YEAR(Tabla_1[[#This Row],[Fecha pedido]])</f>
        <v>2022</v>
      </c>
    </row>
    <row r="399" spans="1:23" x14ac:dyDescent="0.3">
      <c r="A399" t="s">
        <v>592</v>
      </c>
      <c r="B399" t="s">
        <v>21</v>
      </c>
      <c r="C399" t="s">
        <v>593</v>
      </c>
      <c r="D399" t="s">
        <v>18</v>
      </c>
      <c r="E399" t="s">
        <v>19</v>
      </c>
      <c r="F399" t="s">
        <v>1117</v>
      </c>
      <c r="G399" s="14">
        <v>44577</v>
      </c>
      <c r="H399" s="20">
        <f>MONTH(Tabla_1[[#This Row],[Fecha pedido]])</f>
        <v>1</v>
      </c>
      <c r="I399">
        <v>353145921</v>
      </c>
      <c r="J399" s="1">
        <v>44615</v>
      </c>
      <c r="K399" s="5">
        <f>DATEDIF(Tabla_1[[#This Row],[Fecha pedido]],Tabla_1[[#This Row],[Fecha envío]],"D")</f>
        <v>38</v>
      </c>
      <c r="L399" s="3">
        <v>2580</v>
      </c>
      <c r="M399" s="4">
        <v>421.89</v>
      </c>
      <c r="N399" s="4">
        <v>364.69</v>
      </c>
      <c r="O399" s="12">
        <v>1088476.2</v>
      </c>
      <c r="P399" s="4">
        <f>Tabla_1[[#This Row],[Precio Unitario]]-Tabla_1[[#This Row],[Coste unitario]]</f>
        <v>57.199999999999989</v>
      </c>
      <c r="Q399" s="12">
        <f>Tabla_1[[#This Row],[Importe venta total]]/1000</f>
        <v>1088.4762000000001</v>
      </c>
      <c r="R399" s="4">
        <v>940900.2</v>
      </c>
      <c r="S399" s="12">
        <f>Tabla_1[[#This Row],[Importe Coste total]]/1000</f>
        <v>940.90019999999993</v>
      </c>
      <c r="T399" s="4">
        <f>Tabla_1[[#This Row],[Importe venta total]]-Tabla_1[[#This Row],[Importe Coste total]]</f>
        <v>147576</v>
      </c>
      <c r="U399" s="13">
        <f>Tabla_1[[#This Row],[Importe Coste Total (M)]]/Tabla_1[[#This Row],[Importe Ventas Totales (M)]]</f>
        <v>0.86441963544999867</v>
      </c>
      <c r="V399" s="12">
        <f>Tabla_1[[#This Row],[Beneficio Total]]/1000</f>
        <v>147.57599999999999</v>
      </c>
      <c r="W399">
        <f>YEAR(Tabla_1[[#This Row],[Fecha pedido]])</f>
        <v>2022</v>
      </c>
    </row>
    <row r="400" spans="1:23" x14ac:dyDescent="0.3">
      <c r="A400" t="s">
        <v>594</v>
      </c>
      <c r="B400" t="s">
        <v>24</v>
      </c>
      <c r="C400" t="s">
        <v>447</v>
      </c>
      <c r="D400" t="s">
        <v>14</v>
      </c>
      <c r="E400" t="s">
        <v>19</v>
      </c>
      <c r="F400" t="s">
        <v>1120</v>
      </c>
      <c r="G400" s="14">
        <v>44509</v>
      </c>
      <c r="H400" s="20">
        <f>MONTH(Tabla_1[[#This Row],[Fecha pedido]])</f>
        <v>11</v>
      </c>
      <c r="I400">
        <v>776895892</v>
      </c>
      <c r="J400" s="1">
        <v>44509</v>
      </c>
      <c r="K400" s="5">
        <f>DATEDIF(Tabla_1[[#This Row],[Fecha pedido]],Tabla_1[[#This Row],[Fecha envío]],"D")</f>
        <v>0</v>
      </c>
      <c r="L400" s="3">
        <v>9614</v>
      </c>
      <c r="M400" s="4">
        <v>152.58000000000001</v>
      </c>
      <c r="N400" s="4">
        <v>97.44</v>
      </c>
      <c r="O400" s="12">
        <v>1466904.12</v>
      </c>
      <c r="P400" s="4">
        <f>Tabla_1[[#This Row],[Precio Unitario]]-Tabla_1[[#This Row],[Coste unitario]]</f>
        <v>55.140000000000015</v>
      </c>
      <c r="Q400" s="12">
        <f>Tabla_1[[#This Row],[Importe venta total]]/1000</f>
        <v>1466.9041200000001</v>
      </c>
      <c r="R400" s="4">
        <v>936788.16</v>
      </c>
      <c r="S400" s="12">
        <f>Tabla_1[[#This Row],[Importe Coste total]]/1000</f>
        <v>936.78816000000006</v>
      </c>
      <c r="T400" s="4">
        <f>Tabla_1[[#This Row],[Importe venta total]]-Tabla_1[[#This Row],[Importe Coste total]]</f>
        <v>530115.96000000008</v>
      </c>
      <c r="U400" s="13">
        <f>Tabla_1[[#This Row],[Importe Coste Total (M)]]/Tabla_1[[#This Row],[Importe Ventas Totales (M)]]</f>
        <v>0.63861580810066843</v>
      </c>
      <c r="V400" s="12">
        <f>Tabla_1[[#This Row],[Beneficio Total]]/1000</f>
        <v>530.11596000000009</v>
      </c>
      <c r="W400">
        <f>YEAR(Tabla_1[[#This Row],[Fecha pedido]])</f>
        <v>2021</v>
      </c>
    </row>
    <row r="401" spans="1:23" x14ac:dyDescent="0.3">
      <c r="A401" t="s">
        <v>595</v>
      </c>
      <c r="B401" t="s">
        <v>28</v>
      </c>
      <c r="C401" t="s">
        <v>29</v>
      </c>
      <c r="D401" t="s">
        <v>50</v>
      </c>
      <c r="E401" t="s">
        <v>19</v>
      </c>
      <c r="F401" t="s">
        <v>1117</v>
      </c>
      <c r="G401" s="14">
        <v>44361</v>
      </c>
      <c r="H401" s="20">
        <f>MONTH(Tabla_1[[#This Row],[Fecha pedido]])</f>
        <v>6</v>
      </c>
      <c r="I401">
        <v>299286305</v>
      </c>
      <c r="J401" s="1">
        <v>44411</v>
      </c>
      <c r="K401" s="5">
        <f>DATEDIF(Tabla_1[[#This Row],[Fecha pedido]],Tabla_1[[#This Row],[Fecha envío]],"D")</f>
        <v>50</v>
      </c>
      <c r="L401" s="3">
        <v>4323</v>
      </c>
      <c r="M401" s="4">
        <v>154.06</v>
      </c>
      <c r="N401" s="4">
        <v>90.93</v>
      </c>
      <c r="O401" s="12">
        <v>666001.38</v>
      </c>
      <c r="P401" s="4">
        <f>Tabla_1[[#This Row],[Precio Unitario]]-Tabla_1[[#This Row],[Coste unitario]]</f>
        <v>63.129999999999995</v>
      </c>
      <c r="Q401" s="12">
        <f>Tabla_1[[#This Row],[Importe venta total]]/1000</f>
        <v>666.00138000000004</v>
      </c>
      <c r="R401" s="4">
        <v>393090.39</v>
      </c>
      <c r="S401" s="12">
        <f>Tabla_1[[#This Row],[Importe Coste total]]/1000</f>
        <v>393.09039000000001</v>
      </c>
      <c r="T401" s="4">
        <f>Tabla_1[[#This Row],[Importe venta total]]-Tabla_1[[#This Row],[Importe Coste total]]</f>
        <v>272910.99</v>
      </c>
      <c r="U401" s="13">
        <f>Tabla_1[[#This Row],[Importe Coste Total (M)]]/Tabla_1[[#This Row],[Importe Ventas Totales (M)]]</f>
        <v>0.59022458782292608</v>
      </c>
      <c r="V401" s="12">
        <f>Tabla_1[[#This Row],[Beneficio Total]]/1000</f>
        <v>272.91098999999997</v>
      </c>
      <c r="W401">
        <f>YEAR(Tabla_1[[#This Row],[Fecha pedido]])</f>
        <v>2021</v>
      </c>
    </row>
    <row r="402" spans="1:23" x14ac:dyDescent="0.3">
      <c r="A402" t="s">
        <v>596</v>
      </c>
      <c r="B402" t="s">
        <v>28</v>
      </c>
      <c r="C402" t="s">
        <v>511</v>
      </c>
      <c r="D402" t="s">
        <v>14</v>
      </c>
      <c r="E402" t="s">
        <v>19</v>
      </c>
      <c r="F402" t="s">
        <v>1118</v>
      </c>
      <c r="G402" s="14">
        <v>44578</v>
      </c>
      <c r="H402" s="20">
        <f>MONTH(Tabla_1[[#This Row],[Fecha pedido]])</f>
        <v>1</v>
      </c>
      <c r="I402">
        <v>914115989</v>
      </c>
      <c r="J402" s="1">
        <v>44604</v>
      </c>
      <c r="K402" s="5">
        <f>DATEDIF(Tabla_1[[#This Row],[Fecha pedido]],Tabla_1[[#This Row],[Fecha envío]],"D")</f>
        <v>26</v>
      </c>
      <c r="L402" s="3">
        <v>6090</v>
      </c>
      <c r="M402" s="4">
        <v>152.58000000000001</v>
      </c>
      <c r="N402" s="4">
        <v>97.44</v>
      </c>
      <c r="O402" s="12">
        <v>929212.20000000007</v>
      </c>
      <c r="P402" s="4">
        <f>Tabla_1[[#This Row],[Precio Unitario]]-Tabla_1[[#This Row],[Coste unitario]]</f>
        <v>55.140000000000015</v>
      </c>
      <c r="Q402" s="12">
        <f>Tabla_1[[#This Row],[Importe venta total]]/1000</f>
        <v>929.21220000000005</v>
      </c>
      <c r="R402" s="4">
        <v>593409.6</v>
      </c>
      <c r="S402" s="12">
        <f>Tabla_1[[#This Row],[Importe Coste total]]/1000</f>
        <v>593.40959999999995</v>
      </c>
      <c r="T402" s="4">
        <f>Tabla_1[[#This Row],[Importe venta total]]-Tabla_1[[#This Row],[Importe Coste total]]</f>
        <v>335802.60000000009</v>
      </c>
      <c r="U402" s="13">
        <f>Tabla_1[[#This Row],[Importe Coste Total (M)]]/Tabla_1[[#This Row],[Importe Ventas Totales (M)]]</f>
        <v>0.63861580810066843</v>
      </c>
      <c r="V402" s="12">
        <f>Tabla_1[[#This Row],[Beneficio Total]]/1000</f>
        <v>335.8026000000001</v>
      </c>
      <c r="W402">
        <f>YEAR(Tabla_1[[#This Row],[Fecha pedido]])</f>
        <v>2022</v>
      </c>
    </row>
    <row r="403" spans="1:23" x14ac:dyDescent="0.3">
      <c r="A403" t="s">
        <v>597</v>
      </c>
      <c r="B403" t="s">
        <v>24</v>
      </c>
      <c r="C403" t="s">
        <v>37</v>
      </c>
      <c r="D403" t="s">
        <v>30</v>
      </c>
      <c r="E403" t="s">
        <v>15</v>
      </c>
      <c r="F403" t="s">
        <v>1117</v>
      </c>
      <c r="G403" s="14">
        <v>44711</v>
      </c>
      <c r="H403" s="20">
        <f>MONTH(Tabla_1[[#This Row],[Fecha pedido]])</f>
        <v>5</v>
      </c>
      <c r="I403">
        <v>635496270</v>
      </c>
      <c r="J403" s="1">
        <v>44747</v>
      </c>
      <c r="K403" s="5">
        <f>DATEDIF(Tabla_1[[#This Row],[Fecha pedido]],Tabla_1[[#This Row],[Fecha envío]],"D")</f>
        <v>36</v>
      </c>
      <c r="L403" s="3">
        <v>6323</v>
      </c>
      <c r="M403" s="4">
        <v>255.28</v>
      </c>
      <c r="N403" s="4">
        <v>159.41999999999999</v>
      </c>
      <c r="O403" s="12">
        <v>1614135.44</v>
      </c>
      <c r="P403" s="4">
        <f>Tabla_1[[#This Row],[Precio Unitario]]-Tabla_1[[#This Row],[Coste unitario]]</f>
        <v>95.860000000000014</v>
      </c>
      <c r="Q403" s="12">
        <f>Tabla_1[[#This Row],[Importe venta total]]/1000</f>
        <v>1614.13544</v>
      </c>
      <c r="R403" s="4">
        <v>1008012.6599999999</v>
      </c>
      <c r="S403" s="12">
        <f>Tabla_1[[#This Row],[Importe Coste total]]/1000</f>
        <v>1008.0126599999999</v>
      </c>
      <c r="T403" s="4">
        <f>Tabla_1[[#This Row],[Importe venta total]]-Tabla_1[[#This Row],[Importe Coste total]]</f>
        <v>606122.78</v>
      </c>
      <c r="U403" s="13">
        <f>Tabla_1[[#This Row],[Importe Coste Total (M)]]/Tabla_1[[#This Row],[Importe Ventas Totales (M)]]</f>
        <v>0.62449075524913811</v>
      </c>
      <c r="V403" s="12">
        <f>Tabla_1[[#This Row],[Beneficio Total]]/1000</f>
        <v>606.12278000000003</v>
      </c>
      <c r="W403">
        <f>YEAR(Tabla_1[[#This Row],[Fecha pedido]])</f>
        <v>2022</v>
      </c>
    </row>
    <row r="404" spans="1:23" x14ac:dyDescent="0.3">
      <c r="A404" t="s">
        <v>598</v>
      </c>
      <c r="B404" t="s">
        <v>24</v>
      </c>
      <c r="C404" t="s">
        <v>113</v>
      </c>
      <c r="D404" t="s">
        <v>18</v>
      </c>
      <c r="E404" t="s">
        <v>15</v>
      </c>
      <c r="F404" t="s">
        <v>1118</v>
      </c>
      <c r="G404" s="14">
        <v>43934</v>
      </c>
      <c r="H404" s="20">
        <f>MONTH(Tabla_1[[#This Row],[Fecha pedido]])</f>
        <v>4</v>
      </c>
      <c r="I404">
        <v>247850978</v>
      </c>
      <c r="J404" s="1">
        <v>43959</v>
      </c>
      <c r="K404" s="5">
        <f>DATEDIF(Tabla_1[[#This Row],[Fecha pedido]],Tabla_1[[#This Row],[Fecha envío]],"D")</f>
        <v>25</v>
      </c>
      <c r="L404" s="3">
        <v>3467</v>
      </c>
      <c r="M404" s="4">
        <v>421.89</v>
      </c>
      <c r="N404" s="4">
        <v>364.69</v>
      </c>
      <c r="O404" s="12">
        <v>1462692.63</v>
      </c>
      <c r="P404" s="4">
        <f>Tabla_1[[#This Row],[Precio Unitario]]-Tabla_1[[#This Row],[Coste unitario]]</f>
        <v>57.199999999999989</v>
      </c>
      <c r="Q404" s="12">
        <f>Tabla_1[[#This Row],[Importe venta total]]/1000</f>
        <v>1462.6926299999998</v>
      </c>
      <c r="R404" s="4">
        <v>1264380.23</v>
      </c>
      <c r="S404" s="12">
        <f>Tabla_1[[#This Row],[Importe Coste total]]/1000</f>
        <v>1264.38023</v>
      </c>
      <c r="T404" s="4">
        <f>Tabla_1[[#This Row],[Importe venta total]]-Tabla_1[[#This Row],[Importe Coste total]]</f>
        <v>198312.39999999991</v>
      </c>
      <c r="U404" s="13">
        <f>Tabla_1[[#This Row],[Importe Coste Total (M)]]/Tabla_1[[#This Row],[Importe Ventas Totales (M)]]</f>
        <v>0.86441963544999889</v>
      </c>
      <c r="V404" s="12">
        <f>Tabla_1[[#This Row],[Beneficio Total]]/1000</f>
        <v>198.31239999999991</v>
      </c>
      <c r="W404">
        <f>YEAR(Tabla_1[[#This Row],[Fecha pedido]])</f>
        <v>2020</v>
      </c>
    </row>
    <row r="405" spans="1:23" x14ac:dyDescent="0.3">
      <c r="A405" t="s">
        <v>599</v>
      </c>
      <c r="B405" t="s">
        <v>12</v>
      </c>
      <c r="C405" t="s">
        <v>187</v>
      </c>
      <c r="D405" t="s">
        <v>50</v>
      </c>
      <c r="E405" t="s">
        <v>15</v>
      </c>
      <c r="F405" t="s">
        <v>1119</v>
      </c>
      <c r="G405" s="14">
        <v>43872</v>
      </c>
      <c r="H405" s="20">
        <f>MONTH(Tabla_1[[#This Row],[Fecha pedido]])</f>
        <v>2</v>
      </c>
      <c r="I405">
        <v>834741485</v>
      </c>
      <c r="J405" s="1">
        <v>43878</v>
      </c>
      <c r="K405" s="5">
        <f>DATEDIF(Tabla_1[[#This Row],[Fecha pedido]],Tabla_1[[#This Row],[Fecha envío]],"D")</f>
        <v>6</v>
      </c>
      <c r="L405" s="3">
        <v>7410</v>
      </c>
      <c r="M405" s="4">
        <v>154.06</v>
      </c>
      <c r="N405" s="4">
        <v>90.93</v>
      </c>
      <c r="O405" s="12">
        <v>1141584.6000000001</v>
      </c>
      <c r="P405" s="4">
        <f>Tabla_1[[#This Row],[Precio Unitario]]-Tabla_1[[#This Row],[Coste unitario]]</f>
        <v>63.129999999999995</v>
      </c>
      <c r="Q405" s="12">
        <f>Tabla_1[[#This Row],[Importe venta total]]/1000</f>
        <v>1141.5846000000001</v>
      </c>
      <c r="R405" s="4">
        <v>673791.3</v>
      </c>
      <c r="S405" s="12">
        <f>Tabla_1[[#This Row],[Importe Coste total]]/1000</f>
        <v>673.79130000000009</v>
      </c>
      <c r="T405" s="4">
        <f>Tabla_1[[#This Row],[Importe venta total]]-Tabla_1[[#This Row],[Importe Coste total]]</f>
        <v>467793.30000000005</v>
      </c>
      <c r="U405" s="13">
        <f>Tabla_1[[#This Row],[Importe Coste Total (M)]]/Tabla_1[[#This Row],[Importe Ventas Totales (M)]]</f>
        <v>0.59022458782292619</v>
      </c>
      <c r="V405" s="12">
        <f>Tabla_1[[#This Row],[Beneficio Total]]/1000</f>
        <v>467.79330000000004</v>
      </c>
      <c r="W405">
        <f>YEAR(Tabla_1[[#This Row],[Fecha pedido]])</f>
        <v>2020</v>
      </c>
    </row>
    <row r="406" spans="1:23" x14ac:dyDescent="0.3">
      <c r="A406" t="s">
        <v>600</v>
      </c>
      <c r="B406" t="s">
        <v>21</v>
      </c>
      <c r="C406" t="s">
        <v>106</v>
      </c>
      <c r="D406" t="s">
        <v>18</v>
      </c>
      <c r="E406" t="s">
        <v>19</v>
      </c>
      <c r="F406" t="s">
        <v>1119</v>
      </c>
      <c r="G406" s="14">
        <v>44714</v>
      </c>
      <c r="H406" s="20">
        <f>MONTH(Tabla_1[[#This Row],[Fecha pedido]])</f>
        <v>6</v>
      </c>
      <c r="I406">
        <v>579687440</v>
      </c>
      <c r="J406" s="1">
        <v>44717</v>
      </c>
      <c r="K406" s="5">
        <f>DATEDIF(Tabla_1[[#This Row],[Fecha pedido]],Tabla_1[[#This Row],[Fecha envío]],"D")</f>
        <v>3</v>
      </c>
      <c r="L406" s="3">
        <v>1250</v>
      </c>
      <c r="M406" s="4">
        <v>421.89</v>
      </c>
      <c r="N406" s="4">
        <v>364.69</v>
      </c>
      <c r="O406" s="12">
        <v>527362.5</v>
      </c>
      <c r="P406" s="4">
        <f>Tabla_1[[#This Row],[Precio Unitario]]-Tabla_1[[#This Row],[Coste unitario]]</f>
        <v>57.199999999999989</v>
      </c>
      <c r="Q406" s="12">
        <f>Tabla_1[[#This Row],[Importe venta total]]/1000</f>
        <v>527.36249999999995</v>
      </c>
      <c r="R406" s="4">
        <v>455862.5</v>
      </c>
      <c r="S406" s="12">
        <f>Tabla_1[[#This Row],[Importe Coste total]]/1000</f>
        <v>455.86250000000001</v>
      </c>
      <c r="T406" s="4">
        <f>Tabla_1[[#This Row],[Importe venta total]]-Tabla_1[[#This Row],[Importe Coste total]]</f>
        <v>71500</v>
      </c>
      <c r="U406" s="13">
        <f>Tabla_1[[#This Row],[Importe Coste Total (M)]]/Tabla_1[[#This Row],[Importe Ventas Totales (M)]]</f>
        <v>0.86441963544999889</v>
      </c>
      <c r="V406" s="12">
        <f>Tabla_1[[#This Row],[Beneficio Total]]/1000</f>
        <v>71.5</v>
      </c>
      <c r="W406">
        <f>YEAR(Tabla_1[[#This Row],[Fecha pedido]])</f>
        <v>2022</v>
      </c>
    </row>
    <row r="407" spans="1:23" x14ac:dyDescent="0.3">
      <c r="A407" t="s">
        <v>601</v>
      </c>
      <c r="B407" t="s">
        <v>24</v>
      </c>
      <c r="C407" t="s">
        <v>46</v>
      </c>
      <c r="D407" t="s">
        <v>40</v>
      </c>
      <c r="E407" t="s">
        <v>19</v>
      </c>
      <c r="F407" t="s">
        <v>1118</v>
      </c>
      <c r="G407" s="14">
        <v>43857</v>
      </c>
      <c r="H407" s="20">
        <f>MONTH(Tabla_1[[#This Row],[Fecha pedido]])</f>
        <v>1</v>
      </c>
      <c r="I407">
        <v>456428134</v>
      </c>
      <c r="J407" s="1">
        <v>43896</v>
      </c>
      <c r="K407" s="5">
        <f>DATEDIF(Tabla_1[[#This Row],[Fecha pedido]],Tabla_1[[#This Row],[Fecha envío]],"D")</f>
        <v>39</v>
      </c>
      <c r="L407" s="3">
        <v>6083</v>
      </c>
      <c r="M407" s="4">
        <v>81.73</v>
      </c>
      <c r="N407" s="4">
        <v>56.67</v>
      </c>
      <c r="O407" s="12">
        <v>497163.59</v>
      </c>
      <c r="P407" s="4">
        <f>Tabla_1[[#This Row],[Precio Unitario]]-Tabla_1[[#This Row],[Coste unitario]]</f>
        <v>25.060000000000002</v>
      </c>
      <c r="Q407" s="12">
        <f>Tabla_1[[#This Row],[Importe venta total]]/1000</f>
        <v>497.16359</v>
      </c>
      <c r="R407" s="4">
        <v>344723.61</v>
      </c>
      <c r="S407" s="12">
        <f>Tabla_1[[#This Row],[Importe Coste total]]/1000</f>
        <v>344.72361000000001</v>
      </c>
      <c r="T407" s="4">
        <f>Tabla_1[[#This Row],[Importe venta total]]-Tabla_1[[#This Row],[Importe Coste total]]</f>
        <v>152439.98000000004</v>
      </c>
      <c r="U407" s="13">
        <f>Tabla_1[[#This Row],[Importe Coste Total (M)]]/Tabla_1[[#This Row],[Importe Ventas Totales (M)]]</f>
        <v>0.69338064358252782</v>
      </c>
      <c r="V407" s="12">
        <f>Tabla_1[[#This Row],[Beneficio Total]]/1000</f>
        <v>152.43998000000005</v>
      </c>
      <c r="W407">
        <f>YEAR(Tabla_1[[#This Row],[Fecha pedido]])</f>
        <v>2020</v>
      </c>
    </row>
    <row r="408" spans="1:23" x14ac:dyDescent="0.3">
      <c r="A408" t="s">
        <v>602</v>
      </c>
      <c r="B408" t="s">
        <v>24</v>
      </c>
      <c r="C408" t="s">
        <v>388</v>
      </c>
      <c r="D408" t="s">
        <v>14</v>
      </c>
      <c r="E408" t="s">
        <v>15</v>
      </c>
      <c r="F408" t="s">
        <v>1120</v>
      </c>
      <c r="G408" s="14">
        <v>44343</v>
      </c>
      <c r="H408" s="20">
        <f>MONTH(Tabla_1[[#This Row],[Fecha pedido]])</f>
        <v>5</v>
      </c>
      <c r="I408">
        <v>250949895</v>
      </c>
      <c r="J408" s="1">
        <v>44366</v>
      </c>
      <c r="K408" s="5">
        <f>DATEDIF(Tabla_1[[#This Row],[Fecha pedido]],Tabla_1[[#This Row],[Fecha envío]],"D")</f>
        <v>23</v>
      </c>
      <c r="L408" s="3">
        <v>505</v>
      </c>
      <c r="M408" s="4">
        <v>152.58000000000001</v>
      </c>
      <c r="N408" s="4">
        <v>97.44</v>
      </c>
      <c r="O408" s="12">
        <v>77052.900000000009</v>
      </c>
      <c r="P408" s="4">
        <f>Tabla_1[[#This Row],[Precio Unitario]]-Tabla_1[[#This Row],[Coste unitario]]</f>
        <v>55.140000000000015</v>
      </c>
      <c r="Q408" s="12">
        <f>Tabla_1[[#This Row],[Importe venta total]]/1000</f>
        <v>77.052900000000008</v>
      </c>
      <c r="R408" s="4">
        <v>49207.199999999997</v>
      </c>
      <c r="S408" s="12">
        <f>Tabla_1[[#This Row],[Importe Coste total]]/1000</f>
        <v>49.2072</v>
      </c>
      <c r="T408" s="4">
        <f>Tabla_1[[#This Row],[Importe venta total]]-Tabla_1[[#This Row],[Importe Coste total]]</f>
        <v>27845.700000000012</v>
      </c>
      <c r="U408" s="13">
        <f>Tabla_1[[#This Row],[Importe Coste Total (M)]]/Tabla_1[[#This Row],[Importe Ventas Totales (M)]]</f>
        <v>0.63861580810066843</v>
      </c>
      <c r="V408" s="12">
        <f>Tabla_1[[#This Row],[Beneficio Total]]/1000</f>
        <v>27.845700000000011</v>
      </c>
      <c r="W408">
        <f>YEAR(Tabla_1[[#This Row],[Fecha pedido]])</f>
        <v>2021</v>
      </c>
    </row>
    <row r="409" spans="1:23" x14ac:dyDescent="0.3">
      <c r="A409" t="s">
        <v>603</v>
      </c>
      <c r="B409" t="s">
        <v>28</v>
      </c>
      <c r="C409" t="s">
        <v>558</v>
      </c>
      <c r="D409" t="s">
        <v>50</v>
      </c>
      <c r="E409" t="s">
        <v>19</v>
      </c>
      <c r="F409" t="s">
        <v>1119</v>
      </c>
      <c r="G409" s="14">
        <v>44660</v>
      </c>
      <c r="H409" s="20">
        <f>MONTH(Tabla_1[[#This Row],[Fecha pedido]])</f>
        <v>4</v>
      </c>
      <c r="I409">
        <v>719551551</v>
      </c>
      <c r="J409" s="1">
        <v>44665</v>
      </c>
      <c r="K409" s="5">
        <f>DATEDIF(Tabla_1[[#This Row],[Fecha pedido]],Tabla_1[[#This Row],[Fecha envío]],"D")</f>
        <v>5</v>
      </c>
      <c r="L409" s="3">
        <v>149</v>
      </c>
      <c r="M409" s="4">
        <v>154.06</v>
      </c>
      <c r="N409" s="4">
        <v>90.93</v>
      </c>
      <c r="O409" s="12">
        <v>22954.94</v>
      </c>
      <c r="P409" s="4">
        <f>Tabla_1[[#This Row],[Precio Unitario]]-Tabla_1[[#This Row],[Coste unitario]]</f>
        <v>63.129999999999995</v>
      </c>
      <c r="Q409" s="12">
        <f>Tabla_1[[#This Row],[Importe venta total]]/1000</f>
        <v>22.954939999999997</v>
      </c>
      <c r="R409" s="4">
        <v>13548.570000000002</v>
      </c>
      <c r="S409" s="12">
        <f>Tabla_1[[#This Row],[Importe Coste total]]/1000</f>
        <v>13.548570000000002</v>
      </c>
      <c r="T409" s="4">
        <f>Tabla_1[[#This Row],[Importe venta total]]-Tabla_1[[#This Row],[Importe Coste total]]</f>
        <v>9406.3699999999972</v>
      </c>
      <c r="U409" s="13">
        <f>Tabla_1[[#This Row],[Importe Coste Total (M)]]/Tabla_1[[#This Row],[Importe Ventas Totales (M)]]</f>
        <v>0.59022458782292631</v>
      </c>
      <c r="V409" s="12">
        <f>Tabla_1[[#This Row],[Beneficio Total]]/1000</f>
        <v>9.4063699999999972</v>
      </c>
      <c r="W409">
        <f>YEAR(Tabla_1[[#This Row],[Fecha pedido]])</f>
        <v>2022</v>
      </c>
    </row>
    <row r="410" spans="1:23" x14ac:dyDescent="0.3">
      <c r="A410" t="s">
        <v>604</v>
      </c>
      <c r="B410" t="s">
        <v>12</v>
      </c>
      <c r="C410" t="s">
        <v>354</v>
      </c>
      <c r="D410" t="s">
        <v>38</v>
      </c>
      <c r="E410" t="s">
        <v>19</v>
      </c>
      <c r="F410" t="s">
        <v>1117</v>
      </c>
      <c r="G410" s="14">
        <v>44489</v>
      </c>
      <c r="H410" s="20">
        <f>MONTH(Tabla_1[[#This Row],[Fecha pedido]])</f>
        <v>10</v>
      </c>
      <c r="I410">
        <v>438844430</v>
      </c>
      <c r="J410" s="1">
        <v>44537</v>
      </c>
      <c r="K410" s="5">
        <f>DATEDIF(Tabla_1[[#This Row],[Fecha pedido]],Tabla_1[[#This Row],[Fecha envío]],"D")</f>
        <v>48</v>
      </c>
      <c r="L410" s="3">
        <v>2674</v>
      </c>
      <c r="M410" s="4">
        <v>437.2</v>
      </c>
      <c r="N410" s="4">
        <v>263.33</v>
      </c>
      <c r="O410" s="12">
        <v>1169072.8</v>
      </c>
      <c r="P410" s="4">
        <f>Tabla_1[[#This Row],[Precio Unitario]]-Tabla_1[[#This Row],[Coste unitario]]</f>
        <v>173.87</v>
      </c>
      <c r="Q410" s="12">
        <f>Tabla_1[[#This Row],[Importe venta total]]/1000</f>
        <v>1169.0728000000001</v>
      </c>
      <c r="R410" s="4">
        <v>704144.41999999993</v>
      </c>
      <c r="S410" s="12">
        <f>Tabla_1[[#This Row],[Importe Coste total]]/1000</f>
        <v>704.14441999999997</v>
      </c>
      <c r="T410" s="4">
        <f>Tabla_1[[#This Row],[Importe venta total]]-Tabla_1[[#This Row],[Importe Coste total]]</f>
        <v>464928.38000000012</v>
      </c>
      <c r="U410" s="13">
        <f>Tabla_1[[#This Row],[Importe Coste Total (M)]]/Tabla_1[[#This Row],[Importe Ventas Totales (M)]]</f>
        <v>0.60231015553522405</v>
      </c>
      <c r="V410" s="12">
        <f>Tabla_1[[#This Row],[Beneficio Total]]/1000</f>
        <v>464.92838000000012</v>
      </c>
      <c r="W410">
        <f>YEAR(Tabla_1[[#This Row],[Fecha pedido]])</f>
        <v>2021</v>
      </c>
    </row>
    <row r="411" spans="1:23" x14ac:dyDescent="0.3">
      <c r="A411" t="s">
        <v>605</v>
      </c>
      <c r="B411" t="s">
        <v>24</v>
      </c>
      <c r="C411" t="s">
        <v>48</v>
      </c>
      <c r="D411" t="s">
        <v>50</v>
      </c>
      <c r="E411" t="s">
        <v>19</v>
      </c>
      <c r="F411" t="s">
        <v>1117</v>
      </c>
      <c r="G411" s="14">
        <v>44180</v>
      </c>
      <c r="H411" s="20">
        <f>MONTH(Tabla_1[[#This Row],[Fecha pedido]])</f>
        <v>12</v>
      </c>
      <c r="I411">
        <v>755752360</v>
      </c>
      <c r="J411" s="1">
        <v>44230</v>
      </c>
      <c r="K411" s="5">
        <f>DATEDIF(Tabla_1[[#This Row],[Fecha pedido]],Tabla_1[[#This Row],[Fecha envío]],"D")</f>
        <v>50</v>
      </c>
      <c r="L411" s="3">
        <v>2773</v>
      </c>
      <c r="M411" s="4">
        <v>154.06</v>
      </c>
      <c r="N411" s="4">
        <v>90.93</v>
      </c>
      <c r="O411" s="12">
        <v>427208.38</v>
      </c>
      <c r="P411" s="4">
        <f>Tabla_1[[#This Row],[Precio Unitario]]-Tabla_1[[#This Row],[Coste unitario]]</f>
        <v>63.129999999999995</v>
      </c>
      <c r="Q411" s="12">
        <f>Tabla_1[[#This Row],[Importe venta total]]/1000</f>
        <v>427.20837999999998</v>
      </c>
      <c r="R411" s="4">
        <v>252148.89</v>
      </c>
      <c r="S411" s="12">
        <f>Tabla_1[[#This Row],[Importe Coste total]]/1000</f>
        <v>252.14889000000002</v>
      </c>
      <c r="T411" s="4">
        <f>Tabla_1[[#This Row],[Importe venta total]]-Tabla_1[[#This Row],[Importe Coste total]]</f>
        <v>175059.49</v>
      </c>
      <c r="U411" s="13">
        <f>Tabla_1[[#This Row],[Importe Coste Total (M)]]/Tabla_1[[#This Row],[Importe Ventas Totales (M)]]</f>
        <v>0.59022458782292619</v>
      </c>
      <c r="V411" s="12">
        <f>Tabla_1[[#This Row],[Beneficio Total]]/1000</f>
        <v>175.05948999999998</v>
      </c>
      <c r="W411">
        <f>YEAR(Tabla_1[[#This Row],[Fecha pedido]])</f>
        <v>2020</v>
      </c>
    </row>
    <row r="412" spans="1:23" x14ac:dyDescent="0.3">
      <c r="A412" t="s">
        <v>606</v>
      </c>
      <c r="B412" t="s">
        <v>24</v>
      </c>
      <c r="C412" t="s">
        <v>177</v>
      </c>
      <c r="D412" t="s">
        <v>70</v>
      </c>
      <c r="E412" t="s">
        <v>19</v>
      </c>
      <c r="F412" t="s">
        <v>1117</v>
      </c>
      <c r="G412" s="14">
        <v>44228</v>
      </c>
      <c r="H412" s="20">
        <f>MONTH(Tabla_1[[#This Row],[Fecha pedido]])</f>
        <v>2</v>
      </c>
      <c r="I412">
        <v>837511670</v>
      </c>
      <c r="J412" s="1">
        <v>44255</v>
      </c>
      <c r="K412" s="5">
        <f>DATEDIF(Tabla_1[[#This Row],[Fecha pedido]],Tabla_1[[#This Row],[Fecha envío]],"D")</f>
        <v>27</v>
      </c>
      <c r="L412" s="3">
        <v>7169</v>
      </c>
      <c r="M412" s="4">
        <v>109.28</v>
      </c>
      <c r="N412" s="4">
        <v>35.840000000000003</v>
      </c>
      <c r="O412" s="12">
        <v>783428.32000000007</v>
      </c>
      <c r="P412" s="4">
        <f>Tabla_1[[#This Row],[Precio Unitario]]-Tabla_1[[#This Row],[Coste unitario]]</f>
        <v>73.44</v>
      </c>
      <c r="Q412" s="12">
        <f>Tabla_1[[#This Row],[Importe venta total]]/1000</f>
        <v>783.4283200000001</v>
      </c>
      <c r="R412" s="4">
        <v>256936.96000000002</v>
      </c>
      <c r="S412" s="12">
        <f>Tabla_1[[#This Row],[Importe Coste total]]/1000</f>
        <v>256.93696</v>
      </c>
      <c r="T412" s="4">
        <f>Tabla_1[[#This Row],[Importe venta total]]-Tabla_1[[#This Row],[Importe Coste total]]</f>
        <v>526491.3600000001</v>
      </c>
      <c r="U412" s="13">
        <f>Tabla_1[[#This Row],[Importe Coste Total (M)]]/Tabla_1[[#This Row],[Importe Ventas Totales (M)]]</f>
        <v>0.32796486090775984</v>
      </c>
      <c r="V412" s="12">
        <f>Tabla_1[[#This Row],[Beneficio Total]]/1000</f>
        <v>526.4913600000001</v>
      </c>
      <c r="W412">
        <f>YEAR(Tabla_1[[#This Row],[Fecha pedido]])</f>
        <v>2021</v>
      </c>
    </row>
    <row r="413" spans="1:23" x14ac:dyDescent="0.3">
      <c r="A413" t="s">
        <v>607</v>
      </c>
      <c r="B413" t="s">
        <v>24</v>
      </c>
      <c r="C413" t="s">
        <v>177</v>
      </c>
      <c r="D413" t="s">
        <v>38</v>
      </c>
      <c r="E413" t="s">
        <v>15</v>
      </c>
      <c r="F413" t="s">
        <v>1120</v>
      </c>
      <c r="G413" s="14">
        <v>44754</v>
      </c>
      <c r="H413" s="20">
        <f>MONTH(Tabla_1[[#This Row],[Fecha pedido]])</f>
        <v>7</v>
      </c>
      <c r="I413">
        <v>821671187</v>
      </c>
      <c r="J413" s="1">
        <v>44784</v>
      </c>
      <c r="K413" s="5">
        <f>DATEDIF(Tabla_1[[#This Row],[Fecha pedido]],Tabla_1[[#This Row],[Fecha envío]],"D")</f>
        <v>30</v>
      </c>
      <c r="L413" s="3">
        <v>9619</v>
      </c>
      <c r="M413" s="4">
        <v>437.2</v>
      </c>
      <c r="N413" s="4">
        <v>263.33</v>
      </c>
      <c r="O413" s="12">
        <v>4205426.8</v>
      </c>
      <c r="P413" s="4">
        <f>Tabla_1[[#This Row],[Precio Unitario]]-Tabla_1[[#This Row],[Coste unitario]]</f>
        <v>173.87</v>
      </c>
      <c r="Q413" s="12">
        <f>Tabla_1[[#This Row],[Importe venta total]]/1000</f>
        <v>4205.4268000000002</v>
      </c>
      <c r="R413" s="4">
        <v>2532971.27</v>
      </c>
      <c r="S413" s="12">
        <f>Tabla_1[[#This Row],[Importe Coste total]]/1000</f>
        <v>2532.97127</v>
      </c>
      <c r="T413" s="4">
        <f>Tabla_1[[#This Row],[Importe venta total]]-Tabla_1[[#This Row],[Importe Coste total]]</f>
        <v>1672455.5299999998</v>
      </c>
      <c r="U413" s="13">
        <f>Tabla_1[[#This Row],[Importe Coste Total (M)]]/Tabla_1[[#This Row],[Importe Ventas Totales (M)]]</f>
        <v>0.60231015553522416</v>
      </c>
      <c r="V413" s="12">
        <f>Tabla_1[[#This Row],[Beneficio Total]]/1000</f>
        <v>1672.4555299999997</v>
      </c>
      <c r="W413">
        <f>YEAR(Tabla_1[[#This Row],[Fecha pedido]])</f>
        <v>2022</v>
      </c>
    </row>
    <row r="414" spans="1:23" x14ac:dyDescent="0.3">
      <c r="A414" t="s">
        <v>608</v>
      </c>
      <c r="B414" t="s">
        <v>12</v>
      </c>
      <c r="C414" t="s">
        <v>216</v>
      </c>
      <c r="D414" t="s">
        <v>50</v>
      </c>
      <c r="E414" t="s">
        <v>19</v>
      </c>
      <c r="F414" t="s">
        <v>1120</v>
      </c>
      <c r="G414" s="14">
        <v>43938</v>
      </c>
      <c r="H414" s="20">
        <f>MONTH(Tabla_1[[#This Row],[Fecha pedido]])</f>
        <v>4</v>
      </c>
      <c r="I414">
        <v>466092240</v>
      </c>
      <c r="J414" s="1">
        <v>43964</v>
      </c>
      <c r="K414" s="5">
        <f>DATEDIF(Tabla_1[[#This Row],[Fecha pedido]],Tabla_1[[#This Row],[Fecha envío]],"D")</f>
        <v>26</v>
      </c>
      <c r="L414" s="3">
        <v>5906</v>
      </c>
      <c r="M414" s="4">
        <v>154.06</v>
      </c>
      <c r="N414" s="4">
        <v>90.93</v>
      </c>
      <c r="O414" s="12">
        <v>909878.36</v>
      </c>
      <c r="P414" s="4">
        <f>Tabla_1[[#This Row],[Precio Unitario]]-Tabla_1[[#This Row],[Coste unitario]]</f>
        <v>63.129999999999995</v>
      </c>
      <c r="Q414" s="12">
        <f>Tabla_1[[#This Row],[Importe venta total]]/1000</f>
        <v>909.87835999999993</v>
      </c>
      <c r="R414" s="4">
        <v>537032.58000000007</v>
      </c>
      <c r="S414" s="12">
        <f>Tabla_1[[#This Row],[Importe Coste total]]/1000</f>
        <v>537.03258000000005</v>
      </c>
      <c r="T414" s="4">
        <f>Tabla_1[[#This Row],[Importe venta total]]-Tabla_1[[#This Row],[Importe Coste total]]</f>
        <v>372845.77999999991</v>
      </c>
      <c r="U414" s="13">
        <f>Tabla_1[[#This Row],[Importe Coste Total (M)]]/Tabla_1[[#This Row],[Importe Ventas Totales (M)]]</f>
        <v>0.59022458782292619</v>
      </c>
      <c r="V414" s="12">
        <f>Tabla_1[[#This Row],[Beneficio Total]]/1000</f>
        <v>372.84577999999993</v>
      </c>
      <c r="W414">
        <f>YEAR(Tabla_1[[#This Row],[Fecha pedido]])</f>
        <v>2020</v>
      </c>
    </row>
    <row r="415" spans="1:23" x14ac:dyDescent="0.3">
      <c r="A415" t="s">
        <v>609</v>
      </c>
      <c r="B415" t="s">
        <v>24</v>
      </c>
      <c r="C415" t="s">
        <v>211</v>
      </c>
      <c r="D415" t="s">
        <v>30</v>
      </c>
      <c r="E415" t="s">
        <v>15</v>
      </c>
      <c r="F415" t="s">
        <v>1120</v>
      </c>
      <c r="G415" s="14">
        <v>44804</v>
      </c>
      <c r="H415" s="20">
        <f>MONTH(Tabla_1[[#This Row],[Fecha pedido]])</f>
        <v>8</v>
      </c>
      <c r="I415">
        <v>498948657</v>
      </c>
      <c r="J415" s="1">
        <v>44820</v>
      </c>
      <c r="K415" s="5">
        <f>DATEDIF(Tabla_1[[#This Row],[Fecha pedido]],Tabla_1[[#This Row],[Fecha envío]],"D")</f>
        <v>16</v>
      </c>
      <c r="L415" s="3">
        <v>8850</v>
      </c>
      <c r="M415" s="4">
        <v>255.28</v>
      </c>
      <c r="N415" s="4">
        <v>159.41999999999999</v>
      </c>
      <c r="O415" s="12">
        <v>2259228</v>
      </c>
      <c r="P415" s="4">
        <f>Tabla_1[[#This Row],[Precio Unitario]]-Tabla_1[[#This Row],[Coste unitario]]</f>
        <v>95.860000000000014</v>
      </c>
      <c r="Q415" s="12">
        <f>Tabla_1[[#This Row],[Importe venta total]]/1000</f>
        <v>2259.2280000000001</v>
      </c>
      <c r="R415" s="4">
        <v>1410867</v>
      </c>
      <c r="S415" s="12">
        <f>Tabla_1[[#This Row],[Importe Coste total]]/1000</f>
        <v>1410.867</v>
      </c>
      <c r="T415" s="4">
        <f>Tabla_1[[#This Row],[Importe venta total]]-Tabla_1[[#This Row],[Importe Coste total]]</f>
        <v>848361</v>
      </c>
      <c r="U415" s="13">
        <f>Tabla_1[[#This Row],[Importe Coste Total (M)]]/Tabla_1[[#This Row],[Importe Ventas Totales (M)]]</f>
        <v>0.62449075524913822</v>
      </c>
      <c r="V415" s="12">
        <f>Tabla_1[[#This Row],[Beneficio Total]]/1000</f>
        <v>848.36099999999999</v>
      </c>
      <c r="W415">
        <f>YEAR(Tabla_1[[#This Row],[Fecha pedido]])</f>
        <v>2022</v>
      </c>
    </row>
    <row r="416" spans="1:23" x14ac:dyDescent="0.3">
      <c r="A416" t="s">
        <v>610</v>
      </c>
      <c r="B416" t="s">
        <v>21</v>
      </c>
      <c r="C416" t="s">
        <v>35</v>
      </c>
      <c r="D416" t="s">
        <v>70</v>
      </c>
      <c r="E416" t="s">
        <v>19</v>
      </c>
      <c r="F416" t="s">
        <v>1120</v>
      </c>
      <c r="G416" s="14">
        <v>44589</v>
      </c>
      <c r="H416" s="20">
        <f>MONTH(Tabla_1[[#This Row],[Fecha pedido]])</f>
        <v>1</v>
      </c>
      <c r="I416">
        <v>839142024</v>
      </c>
      <c r="J416" s="1">
        <v>44635</v>
      </c>
      <c r="K416" s="5">
        <f>DATEDIF(Tabla_1[[#This Row],[Fecha pedido]],Tabla_1[[#This Row],[Fecha envío]],"D")</f>
        <v>46</v>
      </c>
      <c r="L416" s="3">
        <v>9627</v>
      </c>
      <c r="M416" s="4">
        <v>109.28</v>
      </c>
      <c r="N416" s="4">
        <v>35.840000000000003</v>
      </c>
      <c r="O416" s="12">
        <v>1052038.56</v>
      </c>
      <c r="P416" s="4">
        <f>Tabla_1[[#This Row],[Precio Unitario]]-Tabla_1[[#This Row],[Coste unitario]]</f>
        <v>73.44</v>
      </c>
      <c r="Q416" s="12">
        <f>Tabla_1[[#This Row],[Importe venta total]]/1000</f>
        <v>1052.03856</v>
      </c>
      <c r="R416" s="4">
        <v>345031.68000000005</v>
      </c>
      <c r="S416" s="12">
        <f>Tabla_1[[#This Row],[Importe Coste total]]/1000</f>
        <v>345.03168000000005</v>
      </c>
      <c r="T416" s="4">
        <f>Tabla_1[[#This Row],[Importe venta total]]-Tabla_1[[#This Row],[Importe Coste total]]</f>
        <v>707006.88</v>
      </c>
      <c r="U416" s="13">
        <f>Tabla_1[[#This Row],[Importe Coste Total (M)]]/Tabla_1[[#This Row],[Importe Ventas Totales (M)]]</f>
        <v>0.32796486090775995</v>
      </c>
      <c r="V416" s="12">
        <f>Tabla_1[[#This Row],[Beneficio Total]]/1000</f>
        <v>707.00688000000002</v>
      </c>
      <c r="W416">
        <f>YEAR(Tabla_1[[#This Row],[Fecha pedido]])</f>
        <v>2022</v>
      </c>
    </row>
    <row r="417" spans="1:23" x14ac:dyDescent="0.3">
      <c r="A417" t="s">
        <v>611</v>
      </c>
      <c r="B417" t="s">
        <v>44</v>
      </c>
      <c r="C417" t="s">
        <v>491</v>
      </c>
      <c r="D417" t="s">
        <v>33</v>
      </c>
      <c r="E417" t="s">
        <v>19</v>
      </c>
      <c r="F417" t="s">
        <v>1120</v>
      </c>
      <c r="G417" s="14">
        <v>44342</v>
      </c>
      <c r="H417" s="20">
        <f>MONTH(Tabla_1[[#This Row],[Fecha pedido]])</f>
        <v>5</v>
      </c>
      <c r="I417">
        <v>897720181</v>
      </c>
      <c r="J417" s="1">
        <v>44349</v>
      </c>
      <c r="K417" s="5">
        <f>DATEDIF(Tabla_1[[#This Row],[Fecha pedido]],Tabla_1[[#This Row],[Fecha envío]],"D")</f>
        <v>7</v>
      </c>
      <c r="L417" s="3">
        <v>4206</v>
      </c>
      <c r="M417" s="4">
        <v>47.45</v>
      </c>
      <c r="N417" s="4">
        <v>31.79</v>
      </c>
      <c r="O417" s="12">
        <v>199574.7</v>
      </c>
      <c r="P417" s="4">
        <f>Tabla_1[[#This Row],[Precio Unitario]]-Tabla_1[[#This Row],[Coste unitario]]</f>
        <v>15.660000000000004</v>
      </c>
      <c r="Q417" s="12">
        <f>Tabla_1[[#This Row],[Importe venta total]]/1000</f>
        <v>199.57470000000001</v>
      </c>
      <c r="R417" s="4">
        <v>133708.74</v>
      </c>
      <c r="S417" s="12">
        <f>Tabla_1[[#This Row],[Importe Coste total]]/1000</f>
        <v>133.70873999999998</v>
      </c>
      <c r="T417" s="4">
        <f>Tabla_1[[#This Row],[Importe venta total]]-Tabla_1[[#This Row],[Importe Coste total]]</f>
        <v>65865.960000000021</v>
      </c>
      <c r="U417" s="13">
        <f>Tabla_1[[#This Row],[Importe Coste Total (M)]]/Tabla_1[[#This Row],[Importe Ventas Totales (M)]]</f>
        <v>0.66996838777660683</v>
      </c>
      <c r="V417" s="12">
        <f>Tabla_1[[#This Row],[Beneficio Total]]/1000</f>
        <v>65.865960000000015</v>
      </c>
      <c r="W417">
        <f>YEAR(Tabla_1[[#This Row],[Fecha pedido]])</f>
        <v>2021</v>
      </c>
    </row>
    <row r="418" spans="1:23" x14ac:dyDescent="0.3">
      <c r="A418" t="s">
        <v>612</v>
      </c>
      <c r="B418" t="s">
        <v>60</v>
      </c>
      <c r="C418" t="s">
        <v>360</v>
      </c>
      <c r="D418" t="s">
        <v>33</v>
      </c>
      <c r="E418" t="s">
        <v>15</v>
      </c>
      <c r="F418" t="s">
        <v>1117</v>
      </c>
      <c r="G418" s="14">
        <v>44560</v>
      </c>
      <c r="H418" s="20">
        <f>MONTH(Tabla_1[[#This Row],[Fecha pedido]])</f>
        <v>12</v>
      </c>
      <c r="I418">
        <v>890339171</v>
      </c>
      <c r="J418" s="1">
        <v>44601</v>
      </c>
      <c r="K418" s="5">
        <f>DATEDIF(Tabla_1[[#This Row],[Fecha pedido]],Tabla_1[[#This Row],[Fecha envío]],"D")</f>
        <v>41</v>
      </c>
      <c r="L418" s="3">
        <v>1</v>
      </c>
      <c r="M418" s="4">
        <v>47.45</v>
      </c>
      <c r="N418" s="4">
        <v>31.79</v>
      </c>
      <c r="O418" s="12">
        <v>47.45</v>
      </c>
      <c r="P418" s="4">
        <f>Tabla_1[[#This Row],[Precio Unitario]]-Tabla_1[[#This Row],[Coste unitario]]</f>
        <v>15.660000000000004</v>
      </c>
      <c r="Q418" s="12">
        <f>Tabla_1[[#This Row],[Importe venta total]]/1000</f>
        <v>4.7450000000000006E-2</v>
      </c>
      <c r="R418" s="4">
        <v>31.79</v>
      </c>
      <c r="S418" s="12">
        <f>Tabla_1[[#This Row],[Importe Coste total]]/1000</f>
        <v>3.1789999999999999E-2</v>
      </c>
      <c r="T418" s="4">
        <f>Tabla_1[[#This Row],[Importe venta total]]-Tabla_1[[#This Row],[Importe Coste total]]</f>
        <v>15.660000000000004</v>
      </c>
      <c r="U418" s="13">
        <f>Tabla_1[[#This Row],[Importe Coste Total (M)]]/Tabla_1[[#This Row],[Importe Ventas Totales (M)]]</f>
        <v>0.66996838777660683</v>
      </c>
      <c r="V418" s="12">
        <f>Tabla_1[[#This Row],[Beneficio Total]]/1000</f>
        <v>1.5660000000000004E-2</v>
      </c>
      <c r="W418">
        <f>YEAR(Tabla_1[[#This Row],[Fecha pedido]])</f>
        <v>2021</v>
      </c>
    </row>
    <row r="419" spans="1:23" x14ac:dyDescent="0.3">
      <c r="A419" t="s">
        <v>613</v>
      </c>
      <c r="B419" t="s">
        <v>60</v>
      </c>
      <c r="C419" t="s">
        <v>246</v>
      </c>
      <c r="D419" t="s">
        <v>14</v>
      </c>
      <c r="E419" t="s">
        <v>15</v>
      </c>
      <c r="F419" t="s">
        <v>1119</v>
      </c>
      <c r="G419" s="14">
        <v>44599</v>
      </c>
      <c r="H419" s="20">
        <f>MONTH(Tabla_1[[#This Row],[Fecha pedido]])</f>
        <v>2</v>
      </c>
      <c r="I419">
        <v>237360322</v>
      </c>
      <c r="J419" s="1">
        <v>44616</v>
      </c>
      <c r="K419" s="5">
        <f>DATEDIF(Tabla_1[[#This Row],[Fecha pedido]],Tabla_1[[#This Row],[Fecha envío]],"D")</f>
        <v>17</v>
      </c>
      <c r="L419" s="3">
        <v>9049</v>
      </c>
      <c r="M419" s="4">
        <v>152.58000000000001</v>
      </c>
      <c r="N419" s="4">
        <v>97.44</v>
      </c>
      <c r="O419" s="12">
        <v>1380696.4200000002</v>
      </c>
      <c r="P419" s="4">
        <f>Tabla_1[[#This Row],[Precio Unitario]]-Tabla_1[[#This Row],[Coste unitario]]</f>
        <v>55.140000000000015</v>
      </c>
      <c r="Q419" s="12">
        <f>Tabla_1[[#This Row],[Importe venta total]]/1000</f>
        <v>1380.6964200000002</v>
      </c>
      <c r="R419" s="4">
        <v>881734.55999999994</v>
      </c>
      <c r="S419" s="12">
        <f>Tabla_1[[#This Row],[Importe Coste total]]/1000</f>
        <v>881.73455999999999</v>
      </c>
      <c r="T419" s="4">
        <f>Tabla_1[[#This Row],[Importe venta total]]-Tabla_1[[#This Row],[Importe Coste total]]</f>
        <v>498961.86000000022</v>
      </c>
      <c r="U419" s="13">
        <f>Tabla_1[[#This Row],[Importe Coste Total (M)]]/Tabla_1[[#This Row],[Importe Ventas Totales (M)]]</f>
        <v>0.63861580810066843</v>
      </c>
      <c r="V419" s="12">
        <f>Tabla_1[[#This Row],[Beneficio Total]]/1000</f>
        <v>498.96186000000023</v>
      </c>
      <c r="W419">
        <f>YEAR(Tabla_1[[#This Row],[Fecha pedido]])</f>
        <v>2022</v>
      </c>
    </row>
    <row r="420" spans="1:23" x14ac:dyDescent="0.3">
      <c r="A420" t="s">
        <v>614</v>
      </c>
      <c r="B420" t="s">
        <v>12</v>
      </c>
      <c r="C420" t="s">
        <v>615</v>
      </c>
      <c r="D420" t="s">
        <v>70</v>
      </c>
      <c r="E420" t="s">
        <v>19</v>
      </c>
      <c r="F420" t="s">
        <v>1118</v>
      </c>
      <c r="G420" s="14">
        <v>44480</v>
      </c>
      <c r="H420" s="20">
        <f>MONTH(Tabla_1[[#This Row],[Fecha pedido]])</f>
        <v>10</v>
      </c>
      <c r="I420">
        <v>229457461</v>
      </c>
      <c r="J420" s="1">
        <v>44526</v>
      </c>
      <c r="K420" s="5">
        <f>DATEDIF(Tabla_1[[#This Row],[Fecha pedido]],Tabla_1[[#This Row],[Fecha envío]],"D")</f>
        <v>46</v>
      </c>
      <c r="L420" s="3">
        <v>417</v>
      </c>
      <c r="M420" s="4">
        <v>109.28</v>
      </c>
      <c r="N420" s="4">
        <v>35.840000000000003</v>
      </c>
      <c r="O420" s="12">
        <v>45569.760000000002</v>
      </c>
      <c r="P420" s="4">
        <f>Tabla_1[[#This Row],[Precio Unitario]]-Tabla_1[[#This Row],[Coste unitario]]</f>
        <v>73.44</v>
      </c>
      <c r="Q420" s="12">
        <f>Tabla_1[[#This Row],[Importe venta total]]/1000</f>
        <v>45.569760000000002</v>
      </c>
      <c r="R420" s="4">
        <v>14945.28</v>
      </c>
      <c r="S420" s="12">
        <f>Tabla_1[[#This Row],[Importe Coste total]]/1000</f>
        <v>14.94528</v>
      </c>
      <c r="T420" s="4">
        <f>Tabla_1[[#This Row],[Importe venta total]]-Tabla_1[[#This Row],[Importe Coste total]]</f>
        <v>30624.480000000003</v>
      </c>
      <c r="U420" s="13">
        <f>Tabla_1[[#This Row],[Importe Coste Total (M)]]/Tabla_1[[#This Row],[Importe Ventas Totales (M)]]</f>
        <v>0.32796486090775989</v>
      </c>
      <c r="V420" s="12">
        <f>Tabla_1[[#This Row],[Beneficio Total]]/1000</f>
        <v>30.624480000000002</v>
      </c>
      <c r="W420">
        <f>YEAR(Tabla_1[[#This Row],[Fecha pedido]])</f>
        <v>2021</v>
      </c>
    </row>
    <row r="421" spans="1:23" x14ac:dyDescent="0.3">
      <c r="A421" t="s">
        <v>616</v>
      </c>
      <c r="B421" t="s">
        <v>60</v>
      </c>
      <c r="C421" t="s">
        <v>91</v>
      </c>
      <c r="D421" t="s">
        <v>40</v>
      </c>
      <c r="E421" t="s">
        <v>19</v>
      </c>
      <c r="F421" t="s">
        <v>1120</v>
      </c>
      <c r="G421" s="14">
        <v>44375</v>
      </c>
      <c r="H421" s="20">
        <f>MONTH(Tabla_1[[#This Row],[Fecha pedido]])</f>
        <v>6</v>
      </c>
      <c r="I421">
        <v>877616918</v>
      </c>
      <c r="J421" s="1">
        <v>44375</v>
      </c>
      <c r="K421" s="5">
        <f>DATEDIF(Tabla_1[[#This Row],[Fecha pedido]],Tabla_1[[#This Row],[Fecha envío]],"D")</f>
        <v>0</v>
      </c>
      <c r="L421" s="3">
        <v>5203</v>
      </c>
      <c r="M421" s="4">
        <v>81.73</v>
      </c>
      <c r="N421" s="4">
        <v>56.67</v>
      </c>
      <c r="O421" s="12">
        <v>425241.19</v>
      </c>
      <c r="P421" s="4">
        <f>Tabla_1[[#This Row],[Precio Unitario]]-Tabla_1[[#This Row],[Coste unitario]]</f>
        <v>25.060000000000002</v>
      </c>
      <c r="Q421" s="12">
        <f>Tabla_1[[#This Row],[Importe venta total]]/1000</f>
        <v>425.24119000000002</v>
      </c>
      <c r="R421" s="4">
        <v>294854.01</v>
      </c>
      <c r="S421" s="12">
        <f>Tabla_1[[#This Row],[Importe Coste total]]/1000</f>
        <v>294.85401000000002</v>
      </c>
      <c r="T421" s="4">
        <f>Tabla_1[[#This Row],[Importe venta total]]-Tabla_1[[#This Row],[Importe Coste total]]</f>
        <v>130387.18</v>
      </c>
      <c r="U421" s="13">
        <f>Tabla_1[[#This Row],[Importe Coste Total (M)]]/Tabla_1[[#This Row],[Importe Ventas Totales (M)]]</f>
        <v>0.69338064358252782</v>
      </c>
      <c r="V421" s="12">
        <f>Tabla_1[[#This Row],[Beneficio Total]]/1000</f>
        <v>130.38718</v>
      </c>
      <c r="W421">
        <f>YEAR(Tabla_1[[#This Row],[Fecha pedido]])</f>
        <v>2021</v>
      </c>
    </row>
    <row r="422" spans="1:23" x14ac:dyDescent="0.3">
      <c r="A422" t="s">
        <v>617</v>
      </c>
      <c r="B422" t="s">
        <v>24</v>
      </c>
      <c r="C422" t="s">
        <v>618</v>
      </c>
      <c r="D422" t="s">
        <v>50</v>
      </c>
      <c r="E422" t="s">
        <v>15</v>
      </c>
      <c r="F422" t="s">
        <v>1119</v>
      </c>
      <c r="G422" s="14">
        <v>44076</v>
      </c>
      <c r="H422" s="20">
        <f>MONTH(Tabla_1[[#This Row],[Fecha pedido]])</f>
        <v>9</v>
      </c>
      <c r="I422">
        <v>463137519</v>
      </c>
      <c r="J422" s="1">
        <v>44118</v>
      </c>
      <c r="K422" s="5">
        <f>DATEDIF(Tabla_1[[#This Row],[Fecha pedido]],Tabla_1[[#This Row],[Fecha envío]],"D")</f>
        <v>42</v>
      </c>
      <c r="L422" s="3">
        <v>1539</v>
      </c>
      <c r="M422" s="4">
        <v>154.06</v>
      </c>
      <c r="N422" s="4">
        <v>90.93</v>
      </c>
      <c r="O422" s="12">
        <v>237098.34</v>
      </c>
      <c r="P422" s="4">
        <f>Tabla_1[[#This Row],[Precio Unitario]]-Tabla_1[[#This Row],[Coste unitario]]</f>
        <v>63.129999999999995</v>
      </c>
      <c r="Q422" s="12">
        <f>Tabla_1[[#This Row],[Importe venta total]]/1000</f>
        <v>237.09834000000001</v>
      </c>
      <c r="R422" s="4">
        <v>139941.27000000002</v>
      </c>
      <c r="S422" s="12">
        <f>Tabla_1[[#This Row],[Importe Coste total]]/1000</f>
        <v>139.94127000000003</v>
      </c>
      <c r="T422" s="4">
        <f>Tabla_1[[#This Row],[Importe venta total]]-Tabla_1[[#This Row],[Importe Coste total]]</f>
        <v>97157.069999999978</v>
      </c>
      <c r="U422" s="13">
        <f>Tabla_1[[#This Row],[Importe Coste Total (M)]]/Tabla_1[[#This Row],[Importe Ventas Totales (M)]]</f>
        <v>0.59022458782292619</v>
      </c>
      <c r="V422" s="12">
        <f>Tabla_1[[#This Row],[Beneficio Total]]/1000</f>
        <v>97.157069999999976</v>
      </c>
      <c r="W422">
        <f>YEAR(Tabla_1[[#This Row],[Fecha pedido]])</f>
        <v>2020</v>
      </c>
    </row>
    <row r="423" spans="1:23" x14ac:dyDescent="0.3">
      <c r="A423" t="s">
        <v>619</v>
      </c>
      <c r="B423" t="s">
        <v>60</v>
      </c>
      <c r="C423" t="s">
        <v>91</v>
      </c>
      <c r="D423" t="s">
        <v>40</v>
      </c>
      <c r="E423" t="s">
        <v>19</v>
      </c>
      <c r="F423" t="s">
        <v>1117</v>
      </c>
      <c r="G423" s="14">
        <v>44571</v>
      </c>
      <c r="H423" s="20">
        <f>MONTH(Tabla_1[[#This Row],[Fecha pedido]])</f>
        <v>1</v>
      </c>
      <c r="I423">
        <v>487630593</v>
      </c>
      <c r="J423" s="1">
        <v>44617</v>
      </c>
      <c r="K423" s="5">
        <f>DATEDIF(Tabla_1[[#This Row],[Fecha pedido]],Tabla_1[[#This Row],[Fecha envío]],"D")</f>
        <v>46</v>
      </c>
      <c r="L423" s="3">
        <v>9584</v>
      </c>
      <c r="M423" s="4">
        <v>81.73</v>
      </c>
      <c r="N423" s="4">
        <v>56.67</v>
      </c>
      <c r="O423" s="12">
        <v>783300.32000000007</v>
      </c>
      <c r="P423" s="4">
        <f>Tabla_1[[#This Row],[Precio Unitario]]-Tabla_1[[#This Row],[Coste unitario]]</f>
        <v>25.060000000000002</v>
      </c>
      <c r="Q423" s="12">
        <f>Tabla_1[[#This Row],[Importe venta total]]/1000</f>
        <v>783.30032000000006</v>
      </c>
      <c r="R423" s="4">
        <v>543125.28</v>
      </c>
      <c r="S423" s="12">
        <f>Tabla_1[[#This Row],[Importe Coste total]]/1000</f>
        <v>543.12527999999998</v>
      </c>
      <c r="T423" s="4">
        <f>Tabla_1[[#This Row],[Importe venta total]]-Tabla_1[[#This Row],[Importe Coste total]]</f>
        <v>240175.04000000004</v>
      </c>
      <c r="U423" s="13">
        <f>Tabla_1[[#This Row],[Importe Coste Total (M)]]/Tabla_1[[#This Row],[Importe Ventas Totales (M)]]</f>
        <v>0.69338064358252771</v>
      </c>
      <c r="V423" s="12">
        <f>Tabla_1[[#This Row],[Beneficio Total]]/1000</f>
        <v>240.17504000000002</v>
      </c>
      <c r="W423">
        <f>YEAR(Tabla_1[[#This Row],[Fecha pedido]])</f>
        <v>2022</v>
      </c>
    </row>
    <row r="424" spans="1:23" x14ac:dyDescent="0.3">
      <c r="A424" t="s">
        <v>620</v>
      </c>
      <c r="B424" t="s">
        <v>60</v>
      </c>
      <c r="C424" t="s">
        <v>159</v>
      </c>
      <c r="D424" t="s">
        <v>50</v>
      </c>
      <c r="E424" t="s">
        <v>19</v>
      </c>
      <c r="F424" t="s">
        <v>1117</v>
      </c>
      <c r="G424" s="14">
        <v>44380</v>
      </c>
      <c r="H424" s="20">
        <f>MONTH(Tabla_1[[#This Row],[Fecha pedido]])</f>
        <v>7</v>
      </c>
      <c r="I424">
        <v>723019969</v>
      </c>
      <c r="J424" s="1">
        <v>44404</v>
      </c>
      <c r="K424" s="5">
        <f>DATEDIF(Tabla_1[[#This Row],[Fecha pedido]],Tabla_1[[#This Row],[Fecha envío]],"D")</f>
        <v>24</v>
      </c>
      <c r="L424" s="3">
        <v>6531</v>
      </c>
      <c r="M424" s="4">
        <v>154.06</v>
      </c>
      <c r="N424" s="4">
        <v>90.93</v>
      </c>
      <c r="O424" s="12">
        <v>1006165.86</v>
      </c>
      <c r="P424" s="4">
        <f>Tabla_1[[#This Row],[Precio Unitario]]-Tabla_1[[#This Row],[Coste unitario]]</f>
        <v>63.129999999999995</v>
      </c>
      <c r="Q424" s="12">
        <f>Tabla_1[[#This Row],[Importe venta total]]/1000</f>
        <v>1006.16586</v>
      </c>
      <c r="R424" s="4">
        <v>593863.83000000007</v>
      </c>
      <c r="S424" s="12">
        <f>Tabla_1[[#This Row],[Importe Coste total]]/1000</f>
        <v>593.86383000000012</v>
      </c>
      <c r="T424" s="4">
        <f>Tabla_1[[#This Row],[Importe venta total]]-Tabla_1[[#This Row],[Importe Coste total]]</f>
        <v>412302.02999999991</v>
      </c>
      <c r="U424" s="13">
        <f>Tabla_1[[#This Row],[Importe Coste Total (M)]]/Tabla_1[[#This Row],[Importe Ventas Totales (M)]]</f>
        <v>0.59022458782292631</v>
      </c>
      <c r="V424" s="12">
        <f>Tabla_1[[#This Row],[Beneficio Total]]/1000</f>
        <v>412.30202999999989</v>
      </c>
      <c r="W424">
        <f>YEAR(Tabla_1[[#This Row],[Fecha pedido]])</f>
        <v>2021</v>
      </c>
    </row>
    <row r="425" spans="1:23" x14ac:dyDescent="0.3">
      <c r="A425" t="s">
        <v>621</v>
      </c>
      <c r="B425" t="s">
        <v>24</v>
      </c>
      <c r="C425" t="s">
        <v>585</v>
      </c>
      <c r="D425" t="s">
        <v>30</v>
      </c>
      <c r="E425" t="s">
        <v>19</v>
      </c>
      <c r="F425" t="s">
        <v>1120</v>
      </c>
      <c r="G425" s="14">
        <v>44261</v>
      </c>
      <c r="H425" s="20">
        <f>MONTH(Tabla_1[[#This Row],[Fecha pedido]])</f>
        <v>3</v>
      </c>
      <c r="I425">
        <v>561541974</v>
      </c>
      <c r="J425" s="1">
        <v>44265</v>
      </c>
      <c r="K425" s="5">
        <f>DATEDIF(Tabla_1[[#This Row],[Fecha pedido]],Tabla_1[[#This Row],[Fecha envío]],"D")</f>
        <v>4</v>
      </c>
      <c r="L425" s="3">
        <v>1604</v>
      </c>
      <c r="M425" s="4">
        <v>255.28</v>
      </c>
      <c r="N425" s="4">
        <v>159.41999999999999</v>
      </c>
      <c r="O425" s="12">
        <v>409469.12</v>
      </c>
      <c r="P425" s="4">
        <f>Tabla_1[[#This Row],[Precio Unitario]]-Tabla_1[[#This Row],[Coste unitario]]</f>
        <v>95.860000000000014</v>
      </c>
      <c r="Q425" s="12">
        <f>Tabla_1[[#This Row],[Importe venta total]]/1000</f>
        <v>409.46911999999998</v>
      </c>
      <c r="R425" s="4">
        <v>255709.68</v>
      </c>
      <c r="S425" s="12">
        <f>Tabla_1[[#This Row],[Importe Coste total]]/1000</f>
        <v>255.70967999999999</v>
      </c>
      <c r="T425" s="4">
        <f>Tabla_1[[#This Row],[Importe venta total]]-Tabla_1[[#This Row],[Importe Coste total]]</f>
        <v>153759.44</v>
      </c>
      <c r="U425" s="13">
        <f>Tabla_1[[#This Row],[Importe Coste Total (M)]]/Tabla_1[[#This Row],[Importe Ventas Totales (M)]]</f>
        <v>0.62449075524913822</v>
      </c>
      <c r="V425" s="12">
        <f>Tabla_1[[#This Row],[Beneficio Total]]/1000</f>
        <v>153.75944000000001</v>
      </c>
      <c r="W425">
        <f>YEAR(Tabla_1[[#This Row],[Fecha pedido]])</f>
        <v>2021</v>
      </c>
    </row>
    <row r="426" spans="1:23" x14ac:dyDescent="0.3">
      <c r="A426" t="s">
        <v>622</v>
      </c>
      <c r="B426" t="s">
        <v>24</v>
      </c>
      <c r="C426" t="s">
        <v>135</v>
      </c>
      <c r="D426" t="s">
        <v>50</v>
      </c>
      <c r="E426" t="s">
        <v>19</v>
      </c>
      <c r="F426" t="s">
        <v>1118</v>
      </c>
      <c r="G426" s="14">
        <v>44596</v>
      </c>
      <c r="H426" s="20">
        <f>MONTH(Tabla_1[[#This Row],[Fecha pedido]])</f>
        <v>2</v>
      </c>
      <c r="I426">
        <v>365745437</v>
      </c>
      <c r="J426" s="1">
        <v>44596</v>
      </c>
      <c r="K426" s="5">
        <f>DATEDIF(Tabla_1[[#This Row],[Fecha pedido]],Tabla_1[[#This Row],[Fecha envío]],"D")</f>
        <v>0</v>
      </c>
      <c r="L426" s="3">
        <v>1057</v>
      </c>
      <c r="M426" s="4">
        <v>154.06</v>
      </c>
      <c r="N426" s="4">
        <v>90.93</v>
      </c>
      <c r="O426" s="12">
        <v>162841.42000000001</v>
      </c>
      <c r="P426" s="4">
        <f>Tabla_1[[#This Row],[Precio Unitario]]-Tabla_1[[#This Row],[Coste unitario]]</f>
        <v>63.129999999999995</v>
      </c>
      <c r="Q426" s="12">
        <f>Tabla_1[[#This Row],[Importe venta total]]/1000</f>
        <v>162.84142</v>
      </c>
      <c r="R426" s="4">
        <v>96113.010000000009</v>
      </c>
      <c r="S426" s="12">
        <f>Tabla_1[[#This Row],[Importe Coste total]]/1000</f>
        <v>96.113010000000003</v>
      </c>
      <c r="T426" s="4">
        <f>Tabla_1[[#This Row],[Importe venta total]]-Tabla_1[[#This Row],[Importe Coste total]]</f>
        <v>66728.41</v>
      </c>
      <c r="U426" s="13">
        <f>Tabla_1[[#This Row],[Importe Coste Total (M)]]/Tabla_1[[#This Row],[Importe Ventas Totales (M)]]</f>
        <v>0.59022458782292619</v>
      </c>
      <c r="V426" s="12">
        <f>Tabla_1[[#This Row],[Beneficio Total]]/1000</f>
        <v>66.728409999999997</v>
      </c>
      <c r="W426">
        <f>YEAR(Tabla_1[[#This Row],[Fecha pedido]])</f>
        <v>2022</v>
      </c>
    </row>
    <row r="427" spans="1:23" x14ac:dyDescent="0.3">
      <c r="A427" t="s">
        <v>623</v>
      </c>
      <c r="B427" t="s">
        <v>24</v>
      </c>
      <c r="C427" t="s">
        <v>120</v>
      </c>
      <c r="D427" t="s">
        <v>80</v>
      </c>
      <c r="E427" t="s">
        <v>19</v>
      </c>
      <c r="F427" t="s">
        <v>1118</v>
      </c>
      <c r="G427" s="14">
        <v>44190</v>
      </c>
      <c r="H427" s="20">
        <f>MONTH(Tabla_1[[#This Row],[Fecha pedido]])</f>
        <v>12</v>
      </c>
      <c r="I427">
        <v>772954547</v>
      </c>
      <c r="J427" s="1">
        <v>44230</v>
      </c>
      <c r="K427" s="5">
        <f>DATEDIF(Tabla_1[[#This Row],[Fecha pedido]],Tabla_1[[#This Row],[Fecha envío]],"D")</f>
        <v>40</v>
      </c>
      <c r="L427" s="3">
        <v>3282</v>
      </c>
      <c r="M427" s="4">
        <v>668.27</v>
      </c>
      <c r="N427" s="4">
        <v>502.54</v>
      </c>
      <c r="O427" s="12">
        <v>2193262.14</v>
      </c>
      <c r="P427" s="4">
        <f>Tabla_1[[#This Row],[Precio Unitario]]-Tabla_1[[#This Row],[Coste unitario]]</f>
        <v>165.72999999999996</v>
      </c>
      <c r="Q427" s="12">
        <f>Tabla_1[[#This Row],[Importe venta total]]/1000</f>
        <v>2193.2621400000003</v>
      </c>
      <c r="R427" s="4">
        <v>1649336.28</v>
      </c>
      <c r="S427" s="12">
        <f>Tabla_1[[#This Row],[Importe Coste total]]/1000</f>
        <v>1649.33628</v>
      </c>
      <c r="T427" s="4">
        <f>Tabla_1[[#This Row],[Importe venta total]]-Tabla_1[[#This Row],[Importe Coste total]]</f>
        <v>543925.8600000001</v>
      </c>
      <c r="U427" s="13">
        <f>Tabla_1[[#This Row],[Importe Coste Total (M)]]/Tabla_1[[#This Row],[Importe Ventas Totales (M)]]</f>
        <v>0.75200143654510887</v>
      </c>
      <c r="V427" s="12">
        <f>Tabla_1[[#This Row],[Beneficio Total]]/1000</f>
        <v>543.92586000000006</v>
      </c>
      <c r="W427">
        <f>YEAR(Tabla_1[[#This Row],[Fecha pedido]])</f>
        <v>2020</v>
      </c>
    </row>
    <row r="428" spans="1:23" x14ac:dyDescent="0.3">
      <c r="A428" t="s">
        <v>624</v>
      </c>
      <c r="B428" t="s">
        <v>12</v>
      </c>
      <c r="C428" t="s">
        <v>201</v>
      </c>
      <c r="D428" t="s">
        <v>50</v>
      </c>
      <c r="E428" t="s">
        <v>19</v>
      </c>
      <c r="F428" t="s">
        <v>1120</v>
      </c>
      <c r="G428" s="14">
        <v>43903</v>
      </c>
      <c r="H428" s="20">
        <f>MONTH(Tabla_1[[#This Row],[Fecha pedido]])</f>
        <v>3</v>
      </c>
      <c r="I428">
        <v>202620351</v>
      </c>
      <c r="J428" s="1">
        <v>43932</v>
      </c>
      <c r="K428" s="5">
        <f>DATEDIF(Tabla_1[[#This Row],[Fecha pedido]],Tabla_1[[#This Row],[Fecha envío]],"D")</f>
        <v>29</v>
      </c>
      <c r="L428" s="3">
        <v>8719</v>
      </c>
      <c r="M428" s="4">
        <v>154.06</v>
      </c>
      <c r="N428" s="4">
        <v>90.93</v>
      </c>
      <c r="O428" s="12">
        <v>1343249.1400000001</v>
      </c>
      <c r="P428" s="4">
        <f>Tabla_1[[#This Row],[Precio Unitario]]-Tabla_1[[#This Row],[Coste unitario]]</f>
        <v>63.129999999999995</v>
      </c>
      <c r="Q428" s="12">
        <f>Tabla_1[[#This Row],[Importe venta total]]/1000</f>
        <v>1343.2491400000001</v>
      </c>
      <c r="R428" s="4">
        <v>792818.67</v>
      </c>
      <c r="S428" s="12">
        <f>Tabla_1[[#This Row],[Importe Coste total]]/1000</f>
        <v>792.81867</v>
      </c>
      <c r="T428" s="4">
        <f>Tabla_1[[#This Row],[Importe venta total]]-Tabla_1[[#This Row],[Importe Coste total]]</f>
        <v>550430.47000000009</v>
      </c>
      <c r="U428" s="13">
        <f>Tabla_1[[#This Row],[Importe Coste Total (M)]]/Tabla_1[[#This Row],[Importe Ventas Totales (M)]]</f>
        <v>0.59022458782292608</v>
      </c>
      <c r="V428" s="12">
        <f>Tabla_1[[#This Row],[Beneficio Total]]/1000</f>
        <v>550.43047000000013</v>
      </c>
      <c r="W428">
        <f>YEAR(Tabla_1[[#This Row],[Fecha pedido]])</f>
        <v>2020</v>
      </c>
    </row>
    <row r="429" spans="1:23" x14ac:dyDescent="0.3">
      <c r="A429" t="s">
        <v>625</v>
      </c>
      <c r="B429" t="s">
        <v>28</v>
      </c>
      <c r="C429" t="s">
        <v>626</v>
      </c>
      <c r="D429" t="s">
        <v>26</v>
      </c>
      <c r="E429" t="s">
        <v>15</v>
      </c>
      <c r="F429" t="s">
        <v>1119</v>
      </c>
      <c r="G429" s="14">
        <v>43933</v>
      </c>
      <c r="H429" s="20">
        <f>MONTH(Tabla_1[[#This Row],[Fecha pedido]])</f>
        <v>4</v>
      </c>
      <c r="I429">
        <v>851287925</v>
      </c>
      <c r="J429" s="1">
        <v>43957</v>
      </c>
      <c r="K429" s="5">
        <f>DATEDIF(Tabla_1[[#This Row],[Fecha pedido]],Tabla_1[[#This Row],[Fecha envío]],"D")</f>
        <v>24</v>
      </c>
      <c r="L429" s="3">
        <v>3869</v>
      </c>
      <c r="M429" s="4">
        <v>9.33</v>
      </c>
      <c r="N429" s="4">
        <v>6.92</v>
      </c>
      <c r="O429" s="12">
        <v>36097.769999999997</v>
      </c>
      <c r="P429" s="4">
        <f>Tabla_1[[#This Row],[Precio Unitario]]-Tabla_1[[#This Row],[Coste unitario]]</f>
        <v>2.41</v>
      </c>
      <c r="Q429" s="12">
        <f>Tabla_1[[#This Row],[Importe venta total]]/1000</f>
        <v>36.097769999999997</v>
      </c>
      <c r="R429" s="4">
        <v>26773.48</v>
      </c>
      <c r="S429" s="12">
        <f>Tabla_1[[#This Row],[Importe Coste total]]/1000</f>
        <v>26.773479999999999</v>
      </c>
      <c r="T429" s="4">
        <f>Tabla_1[[#This Row],[Importe venta total]]-Tabla_1[[#This Row],[Importe Coste total]]</f>
        <v>9324.2899999999972</v>
      </c>
      <c r="U429" s="13">
        <f>Tabla_1[[#This Row],[Importe Coste Total (M)]]/Tabla_1[[#This Row],[Importe Ventas Totales (M)]]</f>
        <v>0.74169346195069674</v>
      </c>
      <c r="V429" s="12">
        <f>Tabla_1[[#This Row],[Beneficio Total]]/1000</f>
        <v>9.3242899999999977</v>
      </c>
      <c r="W429">
        <f>YEAR(Tabla_1[[#This Row],[Fecha pedido]])</f>
        <v>2020</v>
      </c>
    </row>
    <row r="430" spans="1:23" x14ac:dyDescent="0.3">
      <c r="A430" t="s">
        <v>627</v>
      </c>
      <c r="B430" t="s">
        <v>24</v>
      </c>
      <c r="C430" t="s">
        <v>72</v>
      </c>
      <c r="D430" t="s">
        <v>50</v>
      </c>
      <c r="E430" t="s">
        <v>15</v>
      </c>
      <c r="F430" t="s">
        <v>1117</v>
      </c>
      <c r="G430" s="14">
        <v>44352</v>
      </c>
      <c r="H430" s="20">
        <f>MONTH(Tabla_1[[#This Row],[Fecha pedido]])</f>
        <v>6</v>
      </c>
      <c r="I430">
        <v>283068597</v>
      </c>
      <c r="J430" s="1">
        <v>44360</v>
      </c>
      <c r="K430" s="5">
        <f>DATEDIF(Tabla_1[[#This Row],[Fecha pedido]],Tabla_1[[#This Row],[Fecha envío]],"D")</f>
        <v>8</v>
      </c>
      <c r="L430" s="3">
        <v>5143</v>
      </c>
      <c r="M430" s="4">
        <v>154.06</v>
      </c>
      <c r="N430" s="4">
        <v>90.93</v>
      </c>
      <c r="O430" s="12">
        <v>792330.58</v>
      </c>
      <c r="P430" s="4">
        <f>Tabla_1[[#This Row],[Precio Unitario]]-Tabla_1[[#This Row],[Coste unitario]]</f>
        <v>63.129999999999995</v>
      </c>
      <c r="Q430" s="12">
        <f>Tabla_1[[#This Row],[Importe venta total]]/1000</f>
        <v>792.33057999999994</v>
      </c>
      <c r="R430" s="4">
        <v>467652.99000000005</v>
      </c>
      <c r="S430" s="12">
        <f>Tabla_1[[#This Row],[Importe Coste total]]/1000</f>
        <v>467.65299000000005</v>
      </c>
      <c r="T430" s="4">
        <f>Tabla_1[[#This Row],[Importe venta total]]-Tabla_1[[#This Row],[Importe Coste total]]</f>
        <v>324677.58999999991</v>
      </c>
      <c r="U430" s="13">
        <f>Tabla_1[[#This Row],[Importe Coste Total (M)]]/Tabla_1[[#This Row],[Importe Ventas Totales (M)]]</f>
        <v>0.59022458782292619</v>
      </c>
      <c r="V430" s="12">
        <f>Tabla_1[[#This Row],[Beneficio Total]]/1000</f>
        <v>324.6775899999999</v>
      </c>
      <c r="W430">
        <f>YEAR(Tabla_1[[#This Row],[Fecha pedido]])</f>
        <v>2021</v>
      </c>
    </row>
    <row r="431" spans="1:23" x14ac:dyDescent="0.3">
      <c r="A431" t="s">
        <v>628</v>
      </c>
      <c r="B431" t="s">
        <v>12</v>
      </c>
      <c r="C431" t="s">
        <v>231</v>
      </c>
      <c r="D431" t="s">
        <v>33</v>
      </c>
      <c r="E431" t="s">
        <v>15</v>
      </c>
      <c r="F431" t="s">
        <v>1120</v>
      </c>
      <c r="G431" s="14">
        <v>44857</v>
      </c>
      <c r="H431" s="20">
        <f>MONTH(Tabla_1[[#This Row],[Fecha pedido]])</f>
        <v>10</v>
      </c>
      <c r="I431">
        <v>632386195</v>
      </c>
      <c r="J431" s="1">
        <v>44907</v>
      </c>
      <c r="K431" s="5">
        <f>DATEDIF(Tabla_1[[#This Row],[Fecha pedido]],Tabla_1[[#This Row],[Fecha envío]],"D")</f>
        <v>50</v>
      </c>
      <c r="L431" s="3">
        <v>5983</v>
      </c>
      <c r="M431" s="4">
        <v>47.45</v>
      </c>
      <c r="N431" s="4">
        <v>31.79</v>
      </c>
      <c r="O431" s="12">
        <v>283893.35000000003</v>
      </c>
      <c r="P431" s="4">
        <f>Tabla_1[[#This Row],[Precio Unitario]]-Tabla_1[[#This Row],[Coste unitario]]</f>
        <v>15.660000000000004</v>
      </c>
      <c r="Q431" s="12">
        <f>Tabla_1[[#This Row],[Importe venta total]]/1000</f>
        <v>283.89335000000005</v>
      </c>
      <c r="R431" s="4">
        <v>190199.57</v>
      </c>
      <c r="S431" s="12">
        <f>Tabla_1[[#This Row],[Importe Coste total]]/1000</f>
        <v>190.19956999999999</v>
      </c>
      <c r="T431" s="4">
        <f>Tabla_1[[#This Row],[Importe venta total]]-Tabla_1[[#This Row],[Importe Coste total]]</f>
        <v>93693.780000000028</v>
      </c>
      <c r="U431" s="13">
        <f>Tabla_1[[#This Row],[Importe Coste Total (M)]]/Tabla_1[[#This Row],[Importe Ventas Totales (M)]]</f>
        <v>0.66996838777660683</v>
      </c>
      <c r="V431" s="12">
        <f>Tabla_1[[#This Row],[Beneficio Total]]/1000</f>
        <v>93.693780000000032</v>
      </c>
      <c r="W431">
        <f>YEAR(Tabla_1[[#This Row],[Fecha pedido]])</f>
        <v>2022</v>
      </c>
    </row>
    <row r="432" spans="1:23" x14ac:dyDescent="0.3">
      <c r="A432" t="s">
        <v>629</v>
      </c>
      <c r="B432" t="s">
        <v>60</v>
      </c>
      <c r="C432" t="s">
        <v>403</v>
      </c>
      <c r="D432" t="s">
        <v>14</v>
      </c>
      <c r="E432" t="s">
        <v>19</v>
      </c>
      <c r="F432" t="s">
        <v>1117</v>
      </c>
      <c r="G432" s="14">
        <v>44247</v>
      </c>
      <c r="H432" s="20">
        <f>MONTH(Tabla_1[[#This Row],[Fecha pedido]])</f>
        <v>2</v>
      </c>
      <c r="I432">
        <v>953977048</v>
      </c>
      <c r="J432" s="1">
        <v>44277</v>
      </c>
      <c r="K432" s="5">
        <f>DATEDIF(Tabla_1[[#This Row],[Fecha pedido]],Tabla_1[[#This Row],[Fecha envío]],"D")</f>
        <v>30</v>
      </c>
      <c r="L432" s="3">
        <v>1863</v>
      </c>
      <c r="M432" s="4">
        <v>152.58000000000001</v>
      </c>
      <c r="N432" s="4">
        <v>97.44</v>
      </c>
      <c r="O432" s="12">
        <v>284256.54000000004</v>
      </c>
      <c r="P432" s="4">
        <f>Tabla_1[[#This Row],[Precio Unitario]]-Tabla_1[[#This Row],[Coste unitario]]</f>
        <v>55.140000000000015</v>
      </c>
      <c r="Q432" s="12">
        <f>Tabla_1[[#This Row],[Importe venta total]]/1000</f>
        <v>284.25654000000003</v>
      </c>
      <c r="R432" s="4">
        <v>181530.72</v>
      </c>
      <c r="S432" s="12">
        <f>Tabla_1[[#This Row],[Importe Coste total]]/1000</f>
        <v>181.53072</v>
      </c>
      <c r="T432" s="4">
        <f>Tabla_1[[#This Row],[Importe venta total]]-Tabla_1[[#This Row],[Importe Coste total]]</f>
        <v>102725.82000000004</v>
      </c>
      <c r="U432" s="13">
        <f>Tabla_1[[#This Row],[Importe Coste Total (M)]]/Tabla_1[[#This Row],[Importe Ventas Totales (M)]]</f>
        <v>0.63861580810066843</v>
      </c>
      <c r="V432" s="12">
        <f>Tabla_1[[#This Row],[Beneficio Total]]/1000</f>
        <v>102.72582000000004</v>
      </c>
      <c r="W432">
        <f>YEAR(Tabla_1[[#This Row],[Fecha pedido]])</f>
        <v>2021</v>
      </c>
    </row>
    <row r="433" spans="1:23" x14ac:dyDescent="0.3">
      <c r="A433" t="s">
        <v>630</v>
      </c>
      <c r="B433" t="s">
        <v>12</v>
      </c>
      <c r="C433" t="s">
        <v>131</v>
      </c>
      <c r="D433" t="s">
        <v>38</v>
      </c>
      <c r="E433" t="s">
        <v>19</v>
      </c>
      <c r="F433" t="s">
        <v>1119</v>
      </c>
      <c r="G433" s="14">
        <v>44078</v>
      </c>
      <c r="H433" s="20">
        <f>MONTH(Tabla_1[[#This Row],[Fecha pedido]])</f>
        <v>9</v>
      </c>
      <c r="I433">
        <v>372889983</v>
      </c>
      <c r="J433" s="1">
        <v>44099</v>
      </c>
      <c r="K433" s="5">
        <f>DATEDIF(Tabla_1[[#This Row],[Fecha pedido]],Tabla_1[[#This Row],[Fecha envío]],"D")</f>
        <v>21</v>
      </c>
      <c r="L433" s="3">
        <v>5287</v>
      </c>
      <c r="M433" s="4">
        <v>437.2</v>
      </c>
      <c r="N433" s="4">
        <v>263.33</v>
      </c>
      <c r="O433" s="12">
        <v>2311476.4</v>
      </c>
      <c r="P433" s="4">
        <f>Tabla_1[[#This Row],[Precio Unitario]]-Tabla_1[[#This Row],[Coste unitario]]</f>
        <v>173.87</v>
      </c>
      <c r="Q433" s="12">
        <f>Tabla_1[[#This Row],[Importe venta total]]/1000</f>
        <v>2311.4764</v>
      </c>
      <c r="R433" s="4">
        <v>1392225.71</v>
      </c>
      <c r="S433" s="12">
        <f>Tabla_1[[#This Row],[Importe Coste total]]/1000</f>
        <v>1392.2257099999999</v>
      </c>
      <c r="T433" s="4">
        <f>Tabla_1[[#This Row],[Importe venta total]]-Tabla_1[[#This Row],[Importe Coste total]]</f>
        <v>919250.69</v>
      </c>
      <c r="U433" s="13">
        <f>Tabla_1[[#This Row],[Importe Coste Total (M)]]/Tabla_1[[#This Row],[Importe Ventas Totales (M)]]</f>
        <v>0.60231015553522416</v>
      </c>
      <c r="V433" s="12">
        <f>Tabla_1[[#This Row],[Beneficio Total]]/1000</f>
        <v>919.25068999999996</v>
      </c>
      <c r="W433">
        <f>YEAR(Tabla_1[[#This Row],[Fecha pedido]])</f>
        <v>2020</v>
      </c>
    </row>
    <row r="434" spans="1:23" x14ac:dyDescent="0.3">
      <c r="A434" t="s">
        <v>631</v>
      </c>
      <c r="B434" t="s">
        <v>12</v>
      </c>
      <c r="C434" t="s">
        <v>632</v>
      </c>
      <c r="D434" t="s">
        <v>70</v>
      </c>
      <c r="E434" t="s">
        <v>15</v>
      </c>
      <c r="F434" t="s">
        <v>1120</v>
      </c>
      <c r="G434" s="14">
        <v>43966</v>
      </c>
      <c r="H434" s="20">
        <f>MONTH(Tabla_1[[#This Row],[Fecha pedido]])</f>
        <v>5</v>
      </c>
      <c r="I434">
        <v>334486329</v>
      </c>
      <c r="J434" s="1">
        <v>43973</v>
      </c>
      <c r="K434" s="5">
        <f>DATEDIF(Tabla_1[[#This Row],[Fecha pedido]],Tabla_1[[#This Row],[Fecha envío]],"D")</f>
        <v>7</v>
      </c>
      <c r="L434" s="3">
        <v>793</v>
      </c>
      <c r="M434" s="4">
        <v>109.28</v>
      </c>
      <c r="N434" s="4">
        <v>35.840000000000003</v>
      </c>
      <c r="O434" s="12">
        <v>86659.040000000008</v>
      </c>
      <c r="P434" s="4">
        <f>Tabla_1[[#This Row],[Precio Unitario]]-Tabla_1[[#This Row],[Coste unitario]]</f>
        <v>73.44</v>
      </c>
      <c r="Q434" s="12">
        <f>Tabla_1[[#This Row],[Importe venta total]]/1000</f>
        <v>86.659040000000005</v>
      </c>
      <c r="R434" s="4">
        <v>28421.120000000003</v>
      </c>
      <c r="S434" s="12">
        <f>Tabla_1[[#This Row],[Importe Coste total]]/1000</f>
        <v>28.421120000000002</v>
      </c>
      <c r="T434" s="4">
        <f>Tabla_1[[#This Row],[Importe venta total]]-Tabla_1[[#This Row],[Importe Coste total]]</f>
        <v>58237.920000000006</v>
      </c>
      <c r="U434" s="13">
        <f>Tabla_1[[#This Row],[Importe Coste Total (M)]]/Tabla_1[[#This Row],[Importe Ventas Totales (M)]]</f>
        <v>0.32796486090775989</v>
      </c>
      <c r="V434" s="12">
        <f>Tabla_1[[#This Row],[Beneficio Total]]/1000</f>
        <v>58.237920000000003</v>
      </c>
      <c r="W434">
        <f>YEAR(Tabla_1[[#This Row],[Fecha pedido]])</f>
        <v>2020</v>
      </c>
    </row>
    <row r="435" spans="1:23" x14ac:dyDescent="0.3">
      <c r="A435" t="s">
        <v>633</v>
      </c>
      <c r="B435" t="s">
        <v>24</v>
      </c>
      <c r="C435" t="s">
        <v>104</v>
      </c>
      <c r="D435" t="s">
        <v>50</v>
      </c>
      <c r="E435" t="s">
        <v>15</v>
      </c>
      <c r="F435" t="s">
        <v>1120</v>
      </c>
      <c r="G435" s="14">
        <v>44194</v>
      </c>
      <c r="H435" s="20">
        <f>MONTH(Tabla_1[[#This Row],[Fecha pedido]])</f>
        <v>12</v>
      </c>
      <c r="I435">
        <v>554439914</v>
      </c>
      <c r="J435" s="1">
        <v>44204</v>
      </c>
      <c r="K435" s="5">
        <f>DATEDIF(Tabla_1[[#This Row],[Fecha pedido]],Tabla_1[[#This Row],[Fecha envío]],"D")</f>
        <v>10</v>
      </c>
      <c r="L435" s="3">
        <v>9946</v>
      </c>
      <c r="M435" s="4">
        <v>154.06</v>
      </c>
      <c r="N435" s="4">
        <v>90.93</v>
      </c>
      <c r="O435" s="12">
        <v>1532280.76</v>
      </c>
      <c r="P435" s="4">
        <f>Tabla_1[[#This Row],[Precio Unitario]]-Tabla_1[[#This Row],[Coste unitario]]</f>
        <v>63.129999999999995</v>
      </c>
      <c r="Q435" s="12">
        <f>Tabla_1[[#This Row],[Importe venta total]]/1000</f>
        <v>1532.2807600000001</v>
      </c>
      <c r="R435" s="4">
        <v>904389.78</v>
      </c>
      <c r="S435" s="12">
        <f>Tabla_1[[#This Row],[Importe Coste total]]/1000</f>
        <v>904.38977999999997</v>
      </c>
      <c r="T435" s="4">
        <f>Tabla_1[[#This Row],[Importe venta total]]-Tabla_1[[#This Row],[Importe Coste total]]</f>
        <v>627890.98</v>
      </c>
      <c r="U435" s="13">
        <f>Tabla_1[[#This Row],[Importe Coste Total (M)]]/Tabla_1[[#This Row],[Importe Ventas Totales (M)]]</f>
        <v>0.59022458782292608</v>
      </c>
      <c r="V435" s="12">
        <f>Tabla_1[[#This Row],[Beneficio Total]]/1000</f>
        <v>627.89098000000001</v>
      </c>
      <c r="W435">
        <f>YEAR(Tabla_1[[#This Row],[Fecha pedido]])</f>
        <v>2020</v>
      </c>
    </row>
    <row r="436" spans="1:23" x14ac:dyDescent="0.3">
      <c r="A436" t="s">
        <v>634</v>
      </c>
      <c r="B436" t="s">
        <v>24</v>
      </c>
      <c r="C436" t="s">
        <v>99</v>
      </c>
      <c r="D436" t="s">
        <v>42</v>
      </c>
      <c r="E436" t="s">
        <v>19</v>
      </c>
      <c r="F436" t="s">
        <v>1119</v>
      </c>
      <c r="G436" s="14">
        <v>43889</v>
      </c>
      <c r="H436" s="20">
        <f>MONTH(Tabla_1[[#This Row],[Fecha pedido]])</f>
        <v>2</v>
      </c>
      <c r="I436">
        <v>983676612</v>
      </c>
      <c r="J436" s="1">
        <v>43939</v>
      </c>
      <c r="K436" s="5">
        <f>DATEDIF(Tabla_1[[#This Row],[Fecha pedido]],Tabla_1[[#This Row],[Fecha envío]],"D")</f>
        <v>50</v>
      </c>
      <c r="L436" s="3">
        <v>624</v>
      </c>
      <c r="M436" s="4">
        <v>651.21</v>
      </c>
      <c r="N436" s="4">
        <v>524.96</v>
      </c>
      <c r="O436" s="12">
        <v>406355.04000000004</v>
      </c>
      <c r="P436" s="4">
        <f>Tabla_1[[#This Row],[Precio Unitario]]-Tabla_1[[#This Row],[Coste unitario]]</f>
        <v>126.25</v>
      </c>
      <c r="Q436" s="12">
        <f>Tabla_1[[#This Row],[Importe venta total]]/1000</f>
        <v>406.35504000000003</v>
      </c>
      <c r="R436" s="4">
        <v>327575.04000000004</v>
      </c>
      <c r="S436" s="12">
        <f>Tabla_1[[#This Row],[Importe Coste total]]/1000</f>
        <v>327.57504000000006</v>
      </c>
      <c r="T436" s="4">
        <f>Tabla_1[[#This Row],[Importe venta total]]-Tabla_1[[#This Row],[Importe Coste total]]</f>
        <v>78780</v>
      </c>
      <c r="U436" s="13">
        <f>Tabla_1[[#This Row],[Importe Coste Total (M)]]/Tabla_1[[#This Row],[Importe Ventas Totales (M)]]</f>
        <v>0.80613012699436437</v>
      </c>
      <c r="V436" s="12">
        <f>Tabla_1[[#This Row],[Beneficio Total]]/1000</f>
        <v>78.78</v>
      </c>
      <c r="W436">
        <f>YEAR(Tabla_1[[#This Row],[Fecha pedido]])</f>
        <v>2020</v>
      </c>
    </row>
    <row r="437" spans="1:23" x14ac:dyDescent="0.3">
      <c r="A437" t="s">
        <v>635</v>
      </c>
      <c r="B437" t="s">
        <v>24</v>
      </c>
      <c r="C437" t="s">
        <v>37</v>
      </c>
      <c r="D437" t="s">
        <v>23</v>
      </c>
      <c r="E437" t="s">
        <v>19</v>
      </c>
      <c r="F437" t="s">
        <v>1120</v>
      </c>
      <c r="G437" s="14">
        <v>44657</v>
      </c>
      <c r="H437" s="20">
        <f>MONTH(Tabla_1[[#This Row],[Fecha pedido]])</f>
        <v>4</v>
      </c>
      <c r="I437">
        <v>525869882</v>
      </c>
      <c r="J437" s="1">
        <v>44703</v>
      </c>
      <c r="K437" s="5">
        <f>DATEDIF(Tabla_1[[#This Row],[Fecha pedido]],Tabla_1[[#This Row],[Fecha envío]],"D")</f>
        <v>46</v>
      </c>
      <c r="L437" s="3">
        <v>5439</v>
      </c>
      <c r="M437" s="4">
        <v>205.7</v>
      </c>
      <c r="N437" s="4">
        <v>117.11</v>
      </c>
      <c r="O437" s="12">
        <v>1118802.3</v>
      </c>
      <c r="P437" s="4">
        <f>Tabla_1[[#This Row],[Precio Unitario]]-Tabla_1[[#This Row],[Coste unitario]]</f>
        <v>88.589999999999989</v>
      </c>
      <c r="Q437" s="12">
        <f>Tabla_1[[#This Row],[Importe venta total]]/1000</f>
        <v>1118.8023000000001</v>
      </c>
      <c r="R437" s="4">
        <v>636961.29</v>
      </c>
      <c r="S437" s="12">
        <f>Tabla_1[[#This Row],[Importe Coste total]]/1000</f>
        <v>636.96129000000008</v>
      </c>
      <c r="T437" s="4">
        <f>Tabla_1[[#This Row],[Importe venta total]]-Tabla_1[[#This Row],[Importe Coste total]]</f>
        <v>481841.01</v>
      </c>
      <c r="U437" s="13">
        <f>Tabla_1[[#This Row],[Importe Coste Total (M)]]/Tabla_1[[#This Row],[Importe Ventas Totales (M)]]</f>
        <v>0.56932425862907154</v>
      </c>
      <c r="V437" s="12">
        <f>Tabla_1[[#This Row],[Beneficio Total]]/1000</f>
        <v>481.84100999999998</v>
      </c>
      <c r="W437">
        <f>YEAR(Tabla_1[[#This Row],[Fecha pedido]])</f>
        <v>2022</v>
      </c>
    </row>
    <row r="438" spans="1:23" x14ac:dyDescent="0.3">
      <c r="A438" t="s">
        <v>636</v>
      </c>
      <c r="B438" t="s">
        <v>12</v>
      </c>
      <c r="C438" t="s">
        <v>161</v>
      </c>
      <c r="D438" t="s">
        <v>26</v>
      </c>
      <c r="E438" t="s">
        <v>15</v>
      </c>
      <c r="F438" t="s">
        <v>1118</v>
      </c>
      <c r="G438" s="14">
        <v>44193</v>
      </c>
      <c r="H438" s="20">
        <f>MONTH(Tabla_1[[#This Row],[Fecha pedido]])</f>
        <v>12</v>
      </c>
      <c r="I438">
        <v>792240703</v>
      </c>
      <c r="J438" s="1">
        <v>44225</v>
      </c>
      <c r="K438" s="5">
        <f>DATEDIF(Tabla_1[[#This Row],[Fecha pedido]],Tabla_1[[#This Row],[Fecha envío]],"D")</f>
        <v>32</v>
      </c>
      <c r="L438" s="3">
        <v>484</v>
      </c>
      <c r="M438" s="4">
        <v>9.33</v>
      </c>
      <c r="N438" s="4">
        <v>6.92</v>
      </c>
      <c r="O438" s="12">
        <v>4515.72</v>
      </c>
      <c r="P438" s="4">
        <f>Tabla_1[[#This Row],[Precio Unitario]]-Tabla_1[[#This Row],[Coste unitario]]</f>
        <v>2.41</v>
      </c>
      <c r="Q438" s="12">
        <f>Tabla_1[[#This Row],[Importe venta total]]/1000</f>
        <v>4.51572</v>
      </c>
      <c r="R438" s="4">
        <v>3349.2799999999997</v>
      </c>
      <c r="S438" s="12">
        <f>Tabla_1[[#This Row],[Importe Coste total]]/1000</f>
        <v>3.3492799999999998</v>
      </c>
      <c r="T438" s="4">
        <f>Tabla_1[[#This Row],[Importe venta total]]-Tabla_1[[#This Row],[Importe Coste total]]</f>
        <v>1166.4400000000005</v>
      </c>
      <c r="U438" s="13">
        <f>Tabla_1[[#This Row],[Importe Coste Total (M)]]/Tabla_1[[#This Row],[Importe Ventas Totales (M)]]</f>
        <v>0.74169346195069663</v>
      </c>
      <c r="V438" s="12">
        <f>Tabla_1[[#This Row],[Beneficio Total]]/1000</f>
        <v>1.1664400000000006</v>
      </c>
      <c r="W438">
        <f>YEAR(Tabla_1[[#This Row],[Fecha pedido]])</f>
        <v>2020</v>
      </c>
    </row>
    <row r="439" spans="1:23" x14ac:dyDescent="0.3">
      <c r="A439" t="s">
        <v>637</v>
      </c>
      <c r="B439" t="s">
        <v>12</v>
      </c>
      <c r="C439" t="s">
        <v>179</v>
      </c>
      <c r="D439" t="s">
        <v>23</v>
      </c>
      <c r="E439" t="s">
        <v>15</v>
      </c>
      <c r="F439" t="s">
        <v>1118</v>
      </c>
      <c r="G439" s="14">
        <v>44560</v>
      </c>
      <c r="H439" s="20">
        <f>MONTH(Tabla_1[[#This Row],[Fecha pedido]])</f>
        <v>12</v>
      </c>
      <c r="I439">
        <v>500025403</v>
      </c>
      <c r="J439" s="1">
        <v>44607</v>
      </c>
      <c r="K439" s="5">
        <f>DATEDIF(Tabla_1[[#This Row],[Fecha pedido]],Tabla_1[[#This Row],[Fecha envío]],"D")</f>
        <v>47</v>
      </c>
      <c r="L439" s="3">
        <v>7483</v>
      </c>
      <c r="M439" s="4">
        <v>205.7</v>
      </c>
      <c r="N439" s="4">
        <v>117.11</v>
      </c>
      <c r="O439" s="12">
        <v>1539253.0999999999</v>
      </c>
      <c r="P439" s="4">
        <f>Tabla_1[[#This Row],[Precio Unitario]]-Tabla_1[[#This Row],[Coste unitario]]</f>
        <v>88.589999999999989</v>
      </c>
      <c r="Q439" s="12">
        <f>Tabla_1[[#This Row],[Importe venta total]]/1000</f>
        <v>1539.2530999999999</v>
      </c>
      <c r="R439" s="4">
        <v>876334.13</v>
      </c>
      <c r="S439" s="12">
        <f>Tabla_1[[#This Row],[Importe Coste total]]/1000</f>
        <v>876.33412999999996</v>
      </c>
      <c r="T439" s="4">
        <f>Tabla_1[[#This Row],[Importe venta total]]-Tabla_1[[#This Row],[Importe Coste total]]</f>
        <v>662918.96999999986</v>
      </c>
      <c r="U439" s="13">
        <f>Tabla_1[[#This Row],[Importe Coste Total (M)]]/Tabla_1[[#This Row],[Importe Ventas Totales (M)]]</f>
        <v>0.56932425862907143</v>
      </c>
      <c r="V439" s="12">
        <f>Tabla_1[[#This Row],[Beneficio Total]]/1000</f>
        <v>662.91896999999983</v>
      </c>
      <c r="W439">
        <f>YEAR(Tabla_1[[#This Row],[Fecha pedido]])</f>
        <v>2021</v>
      </c>
    </row>
    <row r="440" spans="1:23" x14ac:dyDescent="0.3">
      <c r="A440" t="s">
        <v>638</v>
      </c>
      <c r="B440" t="s">
        <v>24</v>
      </c>
      <c r="C440" t="s">
        <v>52</v>
      </c>
      <c r="D440" t="s">
        <v>26</v>
      </c>
      <c r="E440" t="s">
        <v>19</v>
      </c>
      <c r="F440" t="s">
        <v>1119</v>
      </c>
      <c r="G440" s="14">
        <v>44311</v>
      </c>
      <c r="H440" s="20">
        <f>MONTH(Tabla_1[[#This Row],[Fecha pedido]])</f>
        <v>4</v>
      </c>
      <c r="I440">
        <v>236772811</v>
      </c>
      <c r="J440" s="1">
        <v>44327</v>
      </c>
      <c r="K440" s="5">
        <f>DATEDIF(Tabla_1[[#This Row],[Fecha pedido]],Tabla_1[[#This Row],[Fecha envío]],"D")</f>
        <v>16</v>
      </c>
      <c r="L440" s="3">
        <v>5191</v>
      </c>
      <c r="M440" s="4">
        <v>9.33</v>
      </c>
      <c r="N440" s="4">
        <v>6.92</v>
      </c>
      <c r="O440" s="12">
        <v>48432.03</v>
      </c>
      <c r="P440" s="4">
        <f>Tabla_1[[#This Row],[Precio Unitario]]-Tabla_1[[#This Row],[Coste unitario]]</f>
        <v>2.41</v>
      </c>
      <c r="Q440" s="12">
        <f>Tabla_1[[#This Row],[Importe venta total]]/1000</f>
        <v>48.432029999999997</v>
      </c>
      <c r="R440" s="4">
        <v>35921.72</v>
      </c>
      <c r="S440" s="12">
        <f>Tabla_1[[#This Row],[Importe Coste total]]/1000</f>
        <v>35.921720000000001</v>
      </c>
      <c r="T440" s="4">
        <f>Tabla_1[[#This Row],[Importe venta total]]-Tabla_1[[#This Row],[Importe Coste total]]</f>
        <v>12510.309999999998</v>
      </c>
      <c r="U440" s="13">
        <f>Tabla_1[[#This Row],[Importe Coste Total (M)]]/Tabla_1[[#This Row],[Importe Ventas Totales (M)]]</f>
        <v>0.74169346195069674</v>
      </c>
      <c r="V440" s="12">
        <f>Tabla_1[[#This Row],[Beneficio Total]]/1000</f>
        <v>12.510309999999997</v>
      </c>
      <c r="W440">
        <f>YEAR(Tabla_1[[#This Row],[Fecha pedido]])</f>
        <v>2021</v>
      </c>
    </row>
    <row r="441" spans="1:23" x14ac:dyDescent="0.3">
      <c r="A441" t="s">
        <v>639</v>
      </c>
      <c r="B441" t="s">
        <v>12</v>
      </c>
      <c r="C441" t="s">
        <v>632</v>
      </c>
      <c r="D441" t="s">
        <v>80</v>
      </c>
      <c r="E441" t="s">
        <v>19</v>
      </c>
      <c r="F441" t="s">
        <v>1120</v>
      </c>
      <c r="G441" s="14">
        <v>44238</v>
      </c>
      <c r="H441" s="20">
        <f>MONTH(Tabla_1[[#This Row],[Fecha pedido]])</f>
        <v>2</v>
      </c>
      <c r="I441">
        <v>210344254</v>
      </c>
      <c r="J441" s="1">
        <v>44270</v>
      </c>
      <c r="K441" s="5">
        <f>DATEDIF(Tabla_1[[#This Row],[Fecha pedido]],Tabla_1[[#This Row],[Fecha envío]],"D")</f>
        <v>32</v>
      </c>
      <c r="L441" s="3">
        <v>4394</v>
      </c>
      <c r="M441" s="4">
        <v>668.27</v>
      </c>
      <c r="N441" s="4">
        <v>502.54</v>
      </c>
      <c r="O441" s="12">
        <v>2936378.38</v>
      </c>
      <c r="P441" s="4">
        <f>Tabla_1[[#This Row],[Precio Unitario]]-Tabla_1[[#This Row],[Coste unitario]]</f>
        <v>165.72999999999996</v>
      </c>
      <c r="Q441" s="12">
        <f>Tabla_1[[#This Row],[Importe venta total]]/1000</f>
        <v>2936.3783800000001</v>
      </c>
      <c r="R441" s="4">
        <v>2208160.7600000002</v>
      </c>
      <c r="S441" s="12">
        <f>Tabla_1[[#This Row],[Importe Coste total]]/1000</f>
        <v>2208.1607600000002</v>
      </c>
      <c r="T441" s="4">
        <f>Tabla_1[[#This Row],[Importe venta total]]-Tabla_1[[#This Row],[Importe Coste total]]</f>
        <v>728217.61999999965</v>
      </c>
      <c r="U441" s="13">
        <f>Tabla_1[[#This Row],[Importe Coste Total (M)]]/Tabla_1[[#This Row],[Importe Ventas Totales (M)]]</f>
        <v>0.75200143654510909</v>
      </c>
      <c r="V441" s="12">
        <f>Tabla_1[[#This Row],[Beneficio Total]]/1000</f>
        <v>728.21761999999967</v>
      </c>
      <c r="W441">
        <f>YEAR(Tabla_1[[#This Row],[Fecha pedido]])</f>
        <v>2021</v>
      </c>
    </row>
    <row r="442" spans="1:23" x14ac:dyDescent="0.3">
      <c r="A442" t="s">
        <v>640</v>
      </c>
      <c r="B442" t="s">
        <v>24</v>
      </c>
      <c r="C442" t="s">
        <v>368</v>
      </c>
      <c r="D442" t="s">
        <v>70</v>
      </c>
      <c r="E442" t="s">
        <v>19</v>
      </c>
      <c r="F442" t="s">
        <v>1117</v>
      </c>
      <c r="G442" s="14">
        <v>44754</v>
      </c>
      <c r="H442" s="20">
        <f>MONTH(Tabla_1[[#This Row],[Fecha pedido]])</f>
        <v>7</v>
      </c>
      <c r="I442">
        <v>698913562</v>
      </c>
      <c r="J442" s="1">
        <v>44775</v>
      </c>
      <c r="K442" s="5">
        <f>DATEDIF(Tabla_1[[#This Row],[Fecha pedido]],Tabla_1[[#This Row],[Fecha envío]],"D")</f>
        <v>21</v>
      </c>
      <c r="L442" s="3">
        <v>2909</v>
      </c>
      <c r="M442" s="4">
        <v>109.28</v>
      </c>
      <c r="N442" s="4">
        <v>35.840000000000003</v>
      </c>
      <c r="O442" s="12">
        <v>317895.52</v>
      </c>
      <c r="P442" s="4">
        <f>Tabla_1[[#This Row],[Precio Unitario]]-Tabla_1[[#This Row],[Coste unitario]]</f>
        <v>73.44</v>
      </c>
      <c r="Q442" s="12">
        <f>Tabla_1[[#This Row],[Importe venta total]]/1000</f>
        <v>317.89552000000003</v>
      </c>
      <c r="R442" s="4">
        <v>104258.56000000001</v>
      </c>
      <c r="S442" s="12">
        <f>Tabla_1[[#This Row],[Importe Coste total]]/1000</f>
        <v>104.25856000000002</v>
      </c>
      <c r="T442" s="4">
        <f>Tabla_1[[#This Row],[Importe venta total]]-Tabla_1[[#This Row],[Importe Coste total]]</f>
        <v>213636.96000000002</v>
      </c>
      <c r="U442" s="13">
        <f>Tabla_1[[#This Row],[Importe Coste Total (M)]]/Tabla_1[[#This Row],[Importe Ventas Totales (M)]]</f>
        <v>0.32796486090775989</v>
      </c>
      <c r="V442" s="12">
        <f>Tabla_1[[#This Row],[Beneficio Total]]/1000</f>
        <v>213.63696000000002</v>
      </c>
      <c r="W442">
        <f>YEAR(Tabla_1[[#This Row],[Fecha pedido]])</f>
        <v>2022</v>
      </c>
    </row>
    <row r="443" spans="1:23" x14ac:dyDescent="0.3">
      <c r="A443" t="s">
        <v>641</v>
      </c>
      <c r="B443" t="s">
        <v>21</v>
      </c>
      <c r="C443" t="s">
        <v>593</v>
      </c>
      <c r="D443" t="s">
        <v>50</v>
      </c>
      <c r="E443" t="s">
        <v>19</v>
      </c>
      <c r="F443" t="s">
        <v>1120</v>
      </c>
      <c r="G443" s="14">
        <v>44333</v>
      </c>
      <c r="H443" s="20">
        <f>MONTH(Tabla_1[[#This Row],[Fecha pedido]])</f>
        <v>5</v>
      </c>
      <c r="I443">
        <v>700967061</v>
      </c>
      <c r="J443" s="1">
        <v>44360</v>
      </c>
      <c r="K443" s="5">
        <f>DATEDIF(Tabla_1[[#This Row],[Fecha pedido]],Tabla_1[[#This Row],[Fecha envío]],"D")</f>
        <v>27</v>
      </c>
      <c r="L443" s="3">
        <v>585</v>
      </c>
      <c r="M443" s="4">
        <v>154.06</v>
      </c>
      <c r="N443" s="4">
        <v>90.93</v>
      </c>
      <c r="O443" s="12">
        <v>90125.1</v>
      </c>
      <c r="P443" s="4">
        <f>Tabla_1[[#This Row],[Precio Unitario]]-Tabla_1[[#This Row],[Coste unitario]]</f>
        <v>63.129999999999995</v>
      </c>
      <c r="Q443" s="12">
        <f>Tabla_1[[#This Row],[Importe venta total]]/1000</f>
        <v>90.125100000000003</v>
      </c>
      <c r="R443" s="4">
        <v>53194.05</v>
      </c>
      <c r="S443" s="12">
        <f>Tabla_1[[#This Row],[Importe Coste total]]/1000</f>
        <v>53.194050000000004</v>
      </c>
      <c r="T443" s="4">
        <f>Tabla_1[[#This Row],[Importe venta total]]-Tabla_1[[#This Row],[Importe Coste total]]</f>
        <v>36931.050000000003</v>
      </c>
      <c r="U443" s="13">
        <f>Tabla_1[[#This Row],[Importe Coste Total (M)]]/Tabla_1[[#This Row],[Importe Ventas Totales (M)]]</f>
        <v>0.59022458782292619</v>
      </c>
      <c r="V443" s="12">
        <f>Tabla_1[[#This Row],[Beneficio Total]]/1000</f>
        <v>36.931050000000006</v>
      </c>
      <c r="W443">
        <f>YEAR(Tabla_1[[#This Row],[Fecha pedido]])</f>
        <v>2021</v>
      </c>
    </row>
    <row r="444" spans="1:23" x14ac:dyDescent="0.3">
      <c r="A444" t="s">
        <v>642</v>
      </c>
      <c r="B444" t="s">
        <v>24</v>
      </c>
      <c r="C444" t="s">
        <v>49</v>
      </c>
      <c r="D444" t="s">
        <v>70</v>
      </c>
      <c r="E444" t="s">
        <v>15</v>
      </c>
      <c r="F444" t="s">
        <v>1119</v>
      </c>
      <c r="G444" s="14">
        <v>44204</v>
      </c>
      <c r="H444" s="20">
        <f>MONTH(Tabla_1[[#This Row],[Fecha pedido]])</f>
        <v>1</v>
      </c>
      <c r="I444">
        <v>185303580</v>
      </c>
      <c r="J444" s="1">
        <v>44234</v>
      </c>
      <c r="K444" s="5">
        <f>DATEDIF(Tabla_1[[#This Row],[Fecha pedido]],Tabla_1[[#This Row],[Fecha envío]],"D")</f>
        <v>30</v>
      </c>
      <c r="L444" s="3">
        <v>4302</v>
      </c>
      <c r="M444" s="4">
        <v>109.28</v>
      </c>
      <c r="N444" s="4">
        <v>35.840000000000003</v>
      </c>
      <c r="O444" s="12">
        <v>470122.56</v>
      </c>
      <c r="P444" s="4">
        <f>Tabla_1[[#This Row],[Precio Unitario]]-Tabla_1[[#This Row],[Coste unitario]]</f>
        <v>73.44</v>
      </c>
      <c r="Q444" s="12">
        <f>Tabla_1[[#This Row],[Importe venta total]]/1000</f>
        <v>470.12256000000002</v>
      </c>
      <c r="R444" s="4">
        <v>154183.68000000002</v>
      </c>
      <c r="S444" s="12">
        <f>Tabla_1[[#This Row],[Importe Coste total]]/1000</f>
        <v>154.18368000000001</v>
      </c>
      <c r="T444" s="4">
        <f>Tabla_1[[#This Row],[Importe venta total]]-Tabla_1[[#This Row],[Importe Coste total]]</f>
        <v>315938.88</v>
      </c>
      <c r="U444" s="13">
        <f>Tabla_1[[#This Row],[Importe Coste Total (M)]]/Tabla_1[[#This Row],[Importe Ventas Totales (M)]]</f>
        <v>0.32796486090775989</v>
      </c>
      <c r="V444" s="12">
        <f>Tabla_1[[#This Row],[Beneficio Total]]/1000</f>
        <v>315.93887999999998</v>
      </c>
      <c r="W444">
        <f>YEAR(Tabla_1[[#This Row],[Fecha pedido]])</f>
        <v>2021</v>
      </c>
    </row>
    <row r="445" spans="1:23" x14ac:dyDescent="0.3">
      <c r="A445" t="s">
        <v>643</v>
      </c>
      <c r="B445" t="s">
        <v>28</v>
      </c>
      <c r="C445" t="s">
        <v>142</v>
      </c>
      <c r="D445" t="s">
        <v>40</v>
      </c>
      <c r="E445" t="s">
        <v>19</v>
      </c>
      <c r="F445" t="s">
        <v>1118</v>
      </c>
      <c r="G445" s="14">
        <v>44701</v>
      </c>
      <c r="H445" s="20">
        <f>MONTH(Tabla_1[[#This Row],[Fecha pedido]])</f>
        <v>5</v>
      </c>
      <c r="I445">
        <v>541034448</v>
      </c>
      <c r="J445" s="1">
        <v>44723</v>
      </c>
      <c r="K445" s="5">
        <f>DATEDIF(Tabla_1[[#This Row],[Fecha pedido]],Tabla_1[[#This Row],[Fecha envío]],"D")</f>
        <v>22</v>
      </c>
      <c r="L445" s="3">
        <v>2971</v>
      </c>
      <c r="M445" s="4">
        <v>81.73</v>
      </c>
      <c r="N445" s="4">
        <v>56.67</v>
      </c>
      <c r="O445" s="12">
        <v>242819.83000000002</v>
      </c>
      <c r="P445" s="4">
        <f>Tabla_1[[#This Row],[Precio Unitario]]-Tabla_1[[#This Row],[Coste unitario]]</f>
        <v>25.060000000000002</v>
      </c>
      <c r="Q445" s="12">
        <f>Tabla_1[[#This Row],[Importe venta total]]/1000</f>
        <v>242.81983000000002</v>
      </c>
      <c r="R445" s="4">
        <v>168366.57</v>
      </c>
      <c r="S445" s="12">
        <f>Tabla_1[[#This Row],[Importe Coste total]]/1000</f>
        <v>168.36657</v>
      </c>
      <c r="T445" s="4">
        <f>Tabla_1[[#This Row],[Importe venta total]]-Tabla_1[[#This Row],[Importe Coste total]]</f>
        <v>74453.260000000009</v>
      </c>
      <c r="U445" s="13">
        <f>Tabla_1[[#This Row],[Importe Coste Total (M)]]/Tabla_1[[#This Row],[Importe Ventas Totales (M)]]</f>
        <v>0.69338064358252771</v>
      </c>
      <c r="V445" s="12">
        <f>Tabla_1[[#This Row],[Beneficio Total]]/1000</f>
        <v>74.453260000000014</v>
      </c>
      <c r="W445">
        <f>YEAR(Tabla_1[[#This Row],[Fecha pedido]])</f>
        <v>2022</v>
      </c>
    </row>
    <row r="446" spans="1:23" x14ac:dyDescent="0.3">
      <c r="A446" t="s">
        <v>644</v>
      </c>
      <c r="B446" t="s">
        <v>12</v>
      </c>
      <c r="C446" t="s">
        <v>165</v>
      </c>
      <c r="D446" t="s">
        <v>30</v>
      </c>
      <c r="E446" t="s">
        <v>15</v>
      </c>
      <c r="F446" t="s">
        <v>1119</v>
      </c>
      <c r="G446" s="14">
        <v>44737</v>
      </c>
      <c r="H446" s="20">
        <f>MONTH(Tabla_1[[#This Row],[Fecha pedido]])</f>
        <v>6</v>
      </c>
      <c r="I446">
        <v>527583491</v>
      </c>
      <c r="J446" s="1">
        <v>44773</v>
      </c>
      <c r="K446" s="5">
        <f>DATEDIF(Tabla_1[[#This Row],[Fecha pedido]],Tabla_1[[#This Row],[Fecha envío]],"D")</f>
        <v>36</v>
      </c>
      <c r="L446" s="3">
        <v>2534</v>
      </c>
      <c r="M446" s="4">
        <v>255.28</v>
      </c>
      <c r="N446" s="4">
        <v>159.41999999999999</v>
      </c>
      <c r="O446" s="12">
        <v>646879.52</v>
      </c>
      <c r="P446" s="4">
        <f>Tabla_1[[#This Row],[Precio Unitario]]-Tabla_1[[#This Row],[Coste unitario]]</f>
        <v>95.860000000000014</v>
      </c>
      <c r="Q446" s="12">
        <f>Tabla_1[[#This Row],[Importe venta total]]/1000</f>
        <v>646.87952000000007</v>
      </c>
      <c r="R446" s="4">
        <v>403970.27999999997</v>
      </c>
      <c r="S446" s="12">
        <f>Tabla_1[[#This Row],[Importe Coste total]]/1000</f>
        <v>403.97027999999995</v>
      </c>
      <c r="T446" s="4">
        <f>Tabla_1[[#This Row],[Importe venta total]]-Tabla_1[[#This Row],[Importe Coste total]]</f>
        <v>242909.24000000005</v>
      </c>
      <c r="U446" s="13">
        <f>Tabla_1[[#This Row],[Importe Coste Total (M)]]/Tabla_1[[#This Row],[Importe Ventas Totales (M)]]</f>
        <v>0.624490755249138</v>
      </c>
      <c r="V446" s="12">
        <f>Tabla_1[[#This Row],[Beneficio Total]]/1000</f>
        <v>242.90924000000004</v>
      </c>
      <c r="W446">
        <f>YEAR(Tabla_1[[#This Row],[Fecha pedido]])</f>
        <v>2022</v>
      </c>
    </row>
    <row r="447" spans="1:23" x14ac:dyDescent="0.3">
      <c r="A447" t="s">
        <v>645</v>
      </c>
      <c r="B447" t="s">
        <v>28</v>
      </c>
      <c r="C447" t="s">
        <v>108</v>
      </c>
      <c r="D447" t="s">
        <v>40</v>
      </c>
      <c r="E447" t="s">
        <v>15</v>
      </c>
      <c r="F447" t="s">
        <v>1117</v>
      </c>
      <c r="G447" s="14">
        <v>44417</v>
      </c>
      <c r="H447" s="20">
        <f>MONTH(Tabla_1[[#This Row],[Fecha pedido]])</f>
        <v>8</v>
      </c>
      <c r="I447">
        <v>324687039</v>
      </c>
      <c r="J447" s="1">
        <v>44433</v>
      </c>
      <c r="K447" s="5">
        <f>DATEDIF(Tabla_1[[#This Row],[Fecha pedido]],Tabla_1[[#This Row],[Fecha envío]],"D")</f>
        <v>16</v>
      </c>
      <c r="L447" s="3">
        <v>965</v>
      </c>
      <c r="M447" s="4">
        <v>81.73</v>
      </c>
      <c r="N447" s="4">
        <v>56.67</v>
      </c>
      <c r="O447" s="12">
        <v>78869.45</v>
      </c>
      <c r="P447" s="4">
        <f>Tabla_1[[#This Row],[Precio Unitario]]-Tabla_1[[#This Row],[Coste unitario]]</f>
        <v>25.060000000000002</v>
      </c>
      <c r="Q447" s="12">
        <f>Tabla_1[[#This Row],[Importe venta total]]/1000</f>
        <v>78.869450000000001</v>
      </c>
      <c r="R447" s="4">
        <v>54686.55</v>
      </c>
      <c r="S447" s="12">
        <f>Tabla_1[[#This Row],[Importe Coste total]]/1000</f>
        <v>54.686550000000004</v>
      </c>
      <c r="T447" s="4">
        <f>Tabla_1[[#This Row],[Importe venta total]]-Tabla_1[[#This Row],[Importe Coste total]]</f>
        <v>24182.899999999994</v>
      </c>
      <c r="U447" s="13">
        <f>Tabla_1[[#This Row],[Importe Coste Total (M)]]/Tabla_1[[#This Row],[Importe Ventas Totales (M)]]</f>
        <v>0.69338064358252793</v>
      </c>
      <c r="V447" s="12">
        <f>Tabla_1[[#This Row],[Beneficio Total]]/1000</f>
        <v>24.182899999999993</v>
      </c>
      <c r="W447">
        <f>YEAR(Tabla_1[[#This Row],[Fecha pedido]])</f>
        <v>2021</v>
      </c>
    </row>
    <row r="448" spans="1:23" x14ac:dyDescent="0.3">
      <c r="A448" t="s">
        <v>646</v>
      </c>
      <c r="B448" t="s">
        <v>12</v>
      </c>
      <c r="C448" t="s">
        <v>161</v>
      </c>
      <c r="D448" t="s">
        <v>38</v>
      </c>
      <c r="E448" t="s">
        <v>19</v>
      </c>
      <c r="F448" t="s">
        <v>1120</v>
      </c>
      <c r="G448" s="14">
        <v>44513</v>
      </c>
      <c r="H448" s="20">
        <f>MONTH(Tabla_1[[#This Row],[Fecha pedido]])</f>
        <v>11</v>
      </c>
      <c r="I448">
        <v>182393920</v>
      </c>
      <c r="J448" s="1">
        <v>44561</v>
      </c>
      <c r="K448" s="5">
        <f>DATEDIF(Tabla_1[[#This Row],[Fecha pedido]],Tabla_1[[#This Row],[Fecha envío]],"D")</f>
        <v>48</v>
      </c>
      <c r="L448" s="3">
        <v>3269</v>
      </c>
      <c r="M448" s="4">
        <v>437.2</v>
      </c>
      <c r="N448" s="4">
        <v>263.33</v>
      </c>
      <c r="O448" s="12">
        <v>1429206.8</v>
      </c>
      <c r="P448" s="4">
        <f>Tabla_1[[#This Row],[Precio Unitario]]-Tabla_1[[#This Row],[Coste unitario]]</f>
        <v>173.87</v>
      </c>
      <c r="Q448" s="12">
        <f>Tabla_1[[#This Row],[Importe venta total]]/1000</f>
        <v>1429.2068000000002</v>
      </c>
      <c r="R448" s="4">
        <v>860825.7699999999</v>
      </c>
      <c r="S448" s="12">
        <f>Tabla_1[[#This Row],[Importe Coste total]]/1000</f>
        <v>860.82576999999992</v>
      </c>
      <c r="T448" s="4">
        <f>Tabla_1[[#This Row],[Importe venta total]]-Tabla_1[[#This Row],[Importe Coste total]]</f>
        <v>568381.03000000014</v>
      </c>
      <c r="U448" s="13">
        <f>Tabla_1[[#This Row],[Importe Coste Total (M)]]/Tabla_1[[#This Row],[Importe Ventas Totales (M)]]</f>
        <v>0.60231015553522405</v>
      </c>
      <c r="V448" s="12">
        <f>Tabla_1[[#This Row],[Beneficio Total]]/1000</f>
        <v>568.38103000000012</v>
      </c>
      <c r="W448">
        <f>YEAR(Tabla_1[[#This Row],[Fecha pedido]])</f>
        <v>2021</v>
      </c>
    </row>
    <row r="449" spans="1:23" x14ac:dyDescent="0.3">
      <c r="A449" t="s">
        <v>647</v>
      </c>
      <c r="B449" t="s">
        <v>60</v>
      </c>
      <c r="C449" t="s">
        <v>139</v>
      </c>
      <c r="D449" t="s">
        <v>26</v>
      </c>
      <c r="E449" t="s">
        <v>15</v>
      </c>
      <c r="F449" t="s">
        <v>1117</v>
      </c>
      <c r="G449" s="14">
        <v>43859</v>
      </c>
      <c r="H449" s="20">
        <f>MONTH(Tabla_1[[#This Row],[Fecha pedido]])</f>
        <v>1</v>
      </c>
      <c r="I449">
        <v>871065461</v>
      </c>
      <c r="J449" s="1">
        <v>43884</v>
      </c>
      <c r="K449" s="5">
        <f>DATEDIF(Tabla_1[[#This Row],[Fecha pedido]],Tabla_1[[#This Row],[Fecha envío]],"D")</f>
        <v>25</v>
      </c>
      <c r="L449" s="3">
        <v>6482</v>
      </c>
      <c r="M449" s="4">
        <v>9.33</v>
      </c>
      <c r="N449" s="4">
        <v>6.92</v>
      </c>
      <c r="O449" s="12">
        <v>60477.06</v>
      </c>
      <c r="P449" s="4">
        <f>Tabla_1[[#This Row],[Precio Unitario]]-Tabla_1[[#This Row],[Coste unitario]]</f>
        <v>2.41</v>
      </c>
      <c r="Q449" s="12">
        <f>Tabla_1[[#This Row],[Importe venta total]]/1000</f>
        <v>60.477059999999994</v>
      </c>
      <c r="R449" s="4">
        <v>44855.44</v>
      </c>
      <c r="S449" s="12">
        <f>Tabla_1[[#This Row],[Importe Coste total]]/1000</f>
        <v>44.855440000000002</v>
      </c>
      <c r="T449" s="4">
        <f>Tabla_1[[#This Row],[Importe venta total]]-Tabla_1[[#This Row],[Importe Coste total]]</f>
        <v>15621.619999999995</v>
      </c>
      <c r="U449" s="13">
        <f>Tabla_1[[#This Row],[Importe Coste Total (M)]]/Tabla_1[[#This Row],[Importe Ventas Totales (M)]]</f>
        <v>0.74169346195069674</v>
      </c>
      <c r="V449" s="12">
        <f>Tabla_1[[#This Row],[Beneficio Total]]/1000</f>
        <v>15.621619999999995</v>
      </c>
      <c r="W449">
        <f>YEAR(Tabla_1[[#This Row],[Fecha pedido]])</f>
        <v>2020</v>
      </c>
    </row>
    <row r="450" spans="1:23" x14ac:dyDescent="0.3">
      <c r="A450" t="s">
        <v>648</v>
      </c>
      <c r="B450" t="s">
        <v>24</v>
      </c>
      <c r="C450" t="s">
        <v>299</v>
      </c>
      <c r="D450" t="s">
        <v>42</v>
      </c>
      <c r="E450" t="s">
        <v>15</v>
      </c>
      <c r="F450" t="s">
        <v>1118</v>
      </c>
      <c r="G450" s="14">
        <v>44043</v>
      </c>
      <c r="H450" s="20">
        <f>MONTH(Tabla_1[[#This Row],[Fecha pedido]])</f>
        <v>7</v>
      </c>
      <c r="I450">
        <v>531375491</v>
      </c>
      <c r="J450" s="1">
        <v>44077</v>
      </c>
      <c r="K450" s="5">
        <f>DATEDIF(Tabla_1[[#This Row],[Fecha pedido]],Tabla_1[[#This Row],[Fecha envío]],"D")</f>
        <v>34</v>
      </c>
      <c r="L450" s="3">
        <v>4671</v>
      </c>
      <c r="M450" s="4">
        <v>651.21</v>
      </c>
      <c r="N450" s="4">
        <v>524.96</v>
      </c>
      <c r="O450" s="12">
        <v>3041801.91</v>
      </c>
      <c r="P450" s="4">
        <f>Tabla_1[[#This Row],[Precio Unitario]]-Tabla_1[[#This Row],[Coste unitario]]</f>
        <v>126.25</v>
      </c>
      <c r="Q450" s="12">
        <f>Tabla_1[[#This Row],[Importe venta total]]/1000</f>
        <v>3041.8019100000001</v>
      </c>
      <c r="R450" s="4">
        <v>2452088.16</v>
      </c>
      <c r="S450" s="12">
        <f>Tabla_1[[#This Row],[Importe Coste total]]/1000</f>
        <v>2452.0881600000002</v>
      </c>
      <c r="T450" s="4">
        <f>Tabla_1[[#This Row],[Importe venta total]]-Tabla_1[[#This Row],[Importe Coste total]]</f>
        <v>589713.75</v>
      </c>
      <c r="U450" s="13">
        <f>Tabla_1[[#This Row],[Importe Coste Total (M)]]/Tabla_1[[#This Row],[Importe Ventas Totales (M)]]</f>
        <v>0.80613012699436437</v>
      </c>
      <c r="V450" s="12">
        <f>Tabla_1[[#This Row],[Beneficio Total]]/1000</f>
        <v>589.71375</v>
      </c>
      <c r="W450">
        <f>YEAR(Tabla_1[[#This Row],[Fecha pedido]])</f>
        <v>2020</v>
      </c>
    </row>
    <row r="451" spans="1:23" x14ac:dyDescent="0.3">
      <c r="A451" t="s">
        <v>649</v>
      </c>
      <c r="B451" t="s">
        <v>28</v>
      </c>
      <c r="C451" t="s">
        <v>626</v>
      </c>
      <c r="D451" t="s">
        <v>23</v>
      </c>
      <c r="E451" t="s">
        <v>15</v>
      </c>
      <c r="F451" t="s">
        <v>1119</v>
      </c>
      <c r="G451" s="14">
        <v>44713</v>
      </c>
      <c r="H451" s="20">
        <f>MONTH(Tabla_1[[#This Row],[Fecha pedido]])</f>
        <v>6</v>
      </c>
      <c r="I451">
        <v>524310338</v>
      </c>
      <c r="J451" s="1">
        <v>44735</v>
      </c>
      <c r="K451" s="5">
        <f>DATEDIF(Tabla_1[[#This Row],[Fecha pedido]],Tabla_1[[#This Row],[Fecha envío]],"D")</f>
        <v>22</v>
      </c>
      <c r="L451" s="3">
        <v>3935</v>
      </c>
      <c r="M451" s="4">
        <v>205.7</v>
      </c>
      <c r="N451" s="4">
        <v>117.11</v>
      </c>
      <c r="O451" s="12">
        <v>809429.5</v>
      </c>
      <c r="P451" s="4">
        <f>Tabla_1[[#This Row],[Precio Unitario]]-Tabla_1[[#This Row],[Coste unitario]]</f>
        <v>88.589999999999989</v>
      </c>
      <c r="Q451" s="12">
        <f>Tabla_1[[#This Row],[Importe venta total]]/1000</f>
        <v>809.42949999999996</v>
      </c>
      <c r="R451" s="4">
        <v>460827.85</v>
      </c>
      <c r="S451" s="12">
        <f>Tabla_1[[#This Row],[Importe Coste total]]/1000</f>
        <v>460.82784999999996</v>
      </c>
      <c r="T451" s="4">
        <f>Tabla_1[[#This Row],[Importe venta total]]-Tabla_1[[#This Row],[Importe Coste total]]</f>
        <v>348601.65</v>
      </c>
      <c r="U451" s="13">
        <f>Tabla_1[[#This Row],[Importe Coste Total (M)]]/Tabla_1[[#This Row],[Importe Ventas Totales (M)]]</f>
        <v>0.56932425862907143</v>
      </c>
      <c r="V451" s="12">
        <f>Tabla_1[[#This Row],[Beneficio Total]]/1000</f>
        <v>348.60165000000001</v>
      </c>
      <c r="W451">
        <f>YEAR(Tabla_1[[#This Row],[Fecha pedido]])</f>
        <v>2022</v>
      </c>
    </row>
    <row r="452" spans="1:23" x14ac:dyDescent="0.3">
      <c r="A452" t="s">
        <v>650</v>
      </c>
      <c r="B452" t="s">
        <v>28</v>
      </c>
      <c r="C452" t="s">
        <v>142</v>
      </c>
      <c r="D452" t="s">
        <v>14</v>
      </c>
      <c r="E452" t="s">
        <v>15</v>
      </c>
      <c r="F452" t="s">
        <v>1118</v>
      </c>
      <c r="G452" s="14">
        <v>44097</v>
      </c>
      <c r="H452" s="20">
        <f>MONTH(Tabla_1[[#This Row],[Fecha pedido]])</f>
        <v>9</v>
      </c>
      <c r="I452">
        <v>481168830</v>
      </c>
      <c r="J452" s="1">
        <v>44124</v>
      </c>
      <c r="K452" s="5">
        <f>DATEDIF(Tabla_1[[#This Row],[Fecha pedido]],Tabla_1[[#This Row],[Fecha envío]],"D")</f>
        <v>27</v>
      </c>
      <c r="L452" s="3">
        <v>7404</v>
      </c>
      <c r="M452" s="4">
        <v>152.58000000000001</v>
      </c>
      <c r="N452" s="4">
        <v>97.44</v>
      </c>
      <c r="O452" s="12">
        <v>1129702.32</v>
      </c>
      <c r="P452" s="4">
        <f>Tabla_1[[#This Row],[Precio Unitario]]-Tabla_1[[#This Row],[Coste unitario]]</f>
        <v>55.140000000000015</v>
      </c>
      <c r="Q452" s="12">
        <f>Tabla_1[[#This Row],[Importe venta total]]/1000</f>
        <v>1129.7023200000001</v>
      </c>
      <c r="R452" s="4">
        <v>721445.76</v>
      </c>
      <c r="S452" s="12">
        <f>Tabla_1[[#This Row],[Importe Coste total]]/1000</f>
        <v>721.44576000000006</v>
      </c>
      <c r="T452" s="4">
        <f>Tabla_1[[#This Row],[Importe venta total]]-Tabla_1[[#This Row],[Importe Coste total]]</f>
        <v>408256.56000000006</v>
      </c>
      <c r="U452" s="13">
        <f>Tabla_1[[#This Row],[Importe Coste Total (M)]]/Tabla_1[[#This Row],[Importe Ventas Totales (M)]]</f>
        <v>0.63861580810066854</v>
      </c>
      <c r="V452" s="12">
        <f>Tabla_1[[#This Row],[Beneficio Total]]/1000</f>
        <v>408.25656000000004</v>
      </c>
      <c r="W452">
        <f>YEAR(Tabla_1[[#This Row],[Fecha pedido]])</f>
        <v>2020</v>
      </c>
    </row>
    <row r="453" spans="1:23" x14ac:dyDescent="0.3">
      <c r="A453" t="s">
        <v>651</v>
      </c>
      <c r="B453" t="s">
        <v>24</v>
      </c>
      <c r="C453" t="s">
        <v>281</v>
      </c>
      <c r="D453" t="s">
        <v>80</v>
      </c>
      <c r="E453" t="s">
        <v>19</v>
      </c>
      <c r="F453" t="s">
        <v>1120</v>
      </c>
      <c r="G453" s="14">
        <v>44747</v>
      </c>
      <c r="H453" s="20">
        <f>MONTH(Tabla_1[[#This Row],[Fecha pedido]])</f>
        <v>7</v>
      </c>
      <c r="I453">
        <v>553562295</v>
      </c>
      <c r="J453" s="1">
        <v>44795</v>
      </c>
      <c r="K453" s="5">
        <f>DATEDIF(Tabla_1[[#This Row],[Fecha pedido]],Tabla_1[[#This Row],[Fecha envío]],"D")</f>
        <v>48</v>
      </c>
      <c r="L453" s="3">
        <v>239</v>
      </c>
      <c r="M453" s="4">
        <v>668.27</v>
      </c>
      <c r="N453" s="4">
        <v>502.54</v>
      </c>
      <c r="O453" s="12">
        <v>159716.53</v>
      </c>
      <c r="P453" s="4">
        <f>Tabla_1[[#This Row],[Precio Unitario]]-Tabla_1[[#This Row],[Coste unitario]]</f>
        <v>165.72999999999996</v>
      </c>
      <c r="Q453" s="12">
        <f>Tabla_1[[#This Row],[Importe venta total]]/1000</f>
        <v>159.71653000000001</v>
      </c>
      <c r="R453" s="4">
        <v>120107.06</v>
      </c>
      <c r="S453" s="12">
        <f>Tabla_1[[#This Row],[Importe Coste total]]/1000</f>
        <v>120.10706</v>
      </c>
      <c r="T453" s="4">
        <f>Tabla_1[[#This Row],[Importe venta total]]-Tabla_1[[#This Row],[Importe Coste total]]</f>
        <v>39609.47</v>
      </c>
      <c r="U453" s="13">
        <f>Tabla_1[[#This Row],[Importe Coste Total (M)]]/Tabla_1[[#This Row],[Importe Ventas Totales (M)]]</f>
        <v>0.75200143654510898</v>
      </c>
      <c r="V453" s="12">
        <f>Tabla_1[[#This Row],[Beneficio Total]]/1000</f>
        <v>39.609470000000002</v>
      </c>
      <c r="W453">
        <f>YEAR(Tabla_1[[#This Row],[Fecha pedido]])</f>
        <v>2022</v>
      </c>
    </row>
    <row r="454" spans="1:23" x14ac:dyDescent="0.3">
      <c r="A454" t="s">
        <v>652</v>
      </c>
      <c r="B454" t="s">
        <v>24</v>
      </c>
      <c r="C454" t="s">
        <v>291</v>
      </c>
      <c r="D454" t="s">
        <v>23</v>
      </c>
      <c r="E454" t="s">
        <v>15</v>
      </c>
      <c r="F454" t="s">
        <v>1117</v>
      </c>
      <c r="G454" s="14">
        <v>44662</v>
      </c>
      <c r="H454" s="20">
        <f>MONTH(Tabla_1[[#This Row],[Fecha pedido]])</f>
        <v>4</v>
      </c>
      <c r="I454">
        <v>963414561</v>
      </c>
      <c r="J454" s="1">
        <v>44685</v>
      </c>
      <c r="K454" s="5">
        <f>DATEDIF(Tabla_1[[#This Row],[Fecha pedido]],Tabla_1[[#This Row],[Fecha envío]],"D")</f>
        <v>23</v>
      </c>
      <c r="L454" s="3">
        <v>4633</v>
      </c>
      <c r="M454" s="4">
        <v>205.7</v>
      </c>
      <c r="N454" s="4">
        <v>117.11</v>
      </c>
      <c r="O454" s="12">
        <v>953008.1</v>
      </c>
      <c r="P454" s="4">
        <f>Tabla_1[[#This Row],[Precio Unitario]]-Tabla_1[[#This Row],[Coste unitario]]</f>
        <v>88.589999999999989</v>
      </c>
      <c r="Q454" s="12">
        <f>Tabla_1[[#This Row],[Importe venta total]]/1000</f>
        <v>953.00810000000001</v>
      </c>
      <c r="R454" s="4">
        <v>542570.63</v>
      </c>
      <c r="S454" s="12">
        <f>Tabla_1[[#This Row],[Importe Coste total]]/1000</f>
        <v>542.57063000000005</v>
      </c>
      <c r="T454" s="4">
        <f>Tabla_1[[#This Row],[Importe venta total]]-Tabla_1[[#This Row],[Importe Coste total]]</f>
        <v>410437.47</v>
      </c>
      <c r="U454" s="13">
        <f>Tabla_1[[#This Row],[Importe Coste Total (M)]]/Tabla_1[[#This Row],[Importe Ventas Totales (M)]]</f>
        <v>0.56932425862907154</v>
      </c>
      <c r="V454" s="12">
        <f>Tabla_1[[#This Row],[Beneficio Total]]/1000</f>
        <v>410.43746999999996</v>
      </c>
      <c r="W454">
        <f>YEAR(Tabla_1[[#This Row],[Fecha pedido]])</f>
        <v>2022</v>
      </c>
    </row>
    <row r="455" spans="1:23" x14ac:dyDescent="0.3">
      <c r="A455" t="s">
        <v>653</v>
      </c>
      <c r="B455" t="s">
        <v>28</v>
      </c>
      <c r="C455" t="s">
        <v>626</v>
      </c>
      <c r="D455" t="s">
        <v>23</v>
      </c>
      <c r="E455" t="s">
        <v>19</v>
      </c>
      <c r="F455" t="s">
        <v>1119</v>
      </c>
      <c r="G455" s="14">
        <v>44079</v>
      </c>
      <c r="H455" s="20">
        <f>MONTH(Tabla_1[[#This Row],[Fecha pedido]])</f>
        <v>9</v>
      </c>
      <c r="I455">
        <v>652961957</v>
      </c>
      <c r="J455" s="1">
        <v>44081</v>
      </c>
      <c r="K455" s="5">
        <f>DATEDIF(Tabla_1[[#This Row],[Fecha pedido]],Tabla_1[[#This Row],[Fecha envío]],"D")</f>
        <v>2</v>
      </c>
      <c r="L455" s="3">
        <v>4808</v>
      </c>
      <c r="M455" s="4">
        <v>205.7</v>
      </c>
      <c r="N455" s="4">
        <v>117.11</v>
      </c>
      <c r="O455" s="12">
        <v>989005.6</v>
      </c>
      <c r="P455" s="4">
        <f>Tabla_1[[#This Row],[Precio Unitario]]-Tabla_1[[#This Row],[Coste unitario]]</f>
        <v>88.589999999999989</v>
      </c>
      <c r="Q455" s="12">
        <f>Tabla_1[[#This Row],[Importe venta total]]/1000</f>
        <v>989.00559999999996</v>
      </c>
      <c r="R455" s="4">
        <v>563064.88</v>
      </c>
      <c r="S455" s="12">
        <f>Tabla_1[[#This Row],[Importe Coste total]]/1000</f>
        <v>563.06488000000002</v>
      </c>
      <c r="T455" s="4">
        <f>Tabla_1[[#This Row],[Importe venta total]]-Tabla_1[[#This Row],[Importe Coste total]]</f>
        <v>425940.72</v>
      </c>
      <c r="U455" s="13">
        <f>Tabla_1[[#This Row],[Importe Coste Total (M)]]/Tabla_1[[#This Row],[Importe Ventas Totales (M)]]</f>
        <v>0.56932425862907154</v>
      </c>
      <c r="V455" s="12">
        <f>Tabla_1[[#This Row],[Beneficio Total]]/1000</f>
        <v>425.94072</v>
      </c>
      <c r="W455">
        <f>YEAR(Tabla_1[[#This Row],[Fecha pedido]])</f>
        <v>2020</v>
      </c>
    </row>
    <row r="456" spans="1:23" x14ac:dyDescent="0.3">
      <c r="A456" t="s">
        <v>654</v>
      </c>
      <c r="B456" t="s">
        <v>24</v>
      </c>
      <c r="C456" t="s">
        <v>46</v>
      </c>
      <c r="D456" t="s">
        <v>14</v>
      </c>
      <c r="E456" t="s">
        <v>19</v>
      </c>
      <c r="F456" t="s">
        <v>1117</v>
      </c>
      <c r="G456" s="14">
        <v>43901</v>
      </c>
      <c r="H456" s="20">
        <f>MONTH(Tabla_1[[#This Row],[Fecha pedido]])</f>
        <v>3</v>
      </c>
      <c r="I456">
        <v>434753310</v>
      </c>
      <c r="J456" s="1">
        <v>43928</v>
      </c>
      <c r="K456" s="5">
        <f>DATEDIF(Tabla_1[[#This Row],[Fecha pedido]],Tabla_1[[#This Row],[Fecha envío]],"D")</f>
        <v>27</v>
      </c>
      <c r="L456" s="3">
        <v>2021</v>
      </c>
      <c r="M456" s="4">
        <v>152.58000000000001</v>
      </c>
      <c r="N456" s="4">
        <v>97.44</v>
      </c>
      <c r="O456" s="12">
        <v>308364.18000000005</v>
      </c>
      <c r="P456" s="4">
        <f>Tabla_1[[#This Row],[Precio Unitario]]-Tabla_1[[#This Row],[Coste unitario]]</f>
        <v>55.140000000000015</v>
      </c>
      <c r="Q456" s="12">
        <f>Tabla_1[[#This Row],[Importe venta total]]/1000</f>
        <v>308.36418000000003</v>
      </c>
      <c r="R456" s="4">
        <v>196926.24</v>
      </c>
      <c r="S456" s="12">
        <f>Tabla_1[[#This Row],[Importe Coste total]]/1000</f>
        <v>196.92623999999998</v>
      </c>
      <c r="T456" s="4">
        <f>Tabla_1[[#This Row],[Importe venta total]]-Tabla_1[[#This Row],[Importe Coste total]]</f>
        <v>111437.94000000006</v>
      </c>
      <c r="U456" s="13">
        <f>Tabla_1[[#This Row],[Importe Coste Total (M)]]/Tabla_1[[#This Row],[Importe Ventas Totales (M)]]</f>
        <v>0.63861580810066831</v>
      </c>
      <c r="V456" s="12">
        <f>Tabla_1[[#This Row],[Beneficio Total]]/1000</f>
        <v>111.43794000000005</v>
      </c>
      <c r="W456">
        <f>YEAR(Tabla_1[[#This Row],[Fecha pedido]])</f>
        <v>2020</v>
      </c>
    </row>
    <row r="457" spans="1:23" x14ac:dyDescent="0.3">
      <c r="A457" t="s">
        <v>655</v>
      </c>
      <c r="B457" t="s">
        <v>12</v>
      </c>
      <c r="C457" t="s">
        <v>375</v>
      </c>
      <c r="D457" t="s">
        <v>38</v>
      </c>
      <c r="E457" t="s">
        <v>19</v>
      </c>
      <c r="F457" t="s">
        <v>1119</v>
      </c>
      <c r="G457" s="14">
        <v>44133</v>
      </c>
      <c r="H457" s="20">
        <f>MONTH(Tabla_1[[#This Row],[Fecha pedido]])</f>
        <v>10</v>
      </c>
      <c r="I457">
        <v>741649949</v>
      </c>
      <c r="J457" s="1">
        <v>44183</v>
      </c>
      <c r="K457" s="5">
        <f>DATEDIF(Tabla_1[[#This Row],[Fecha pedido]],Tabla_1[[#This Row],[Fecha envío]],"D")</f>
        <v>50</v>
      </c>
      <c r="L457" s="3">
        <v>9556</v>
      </c>
      <c r="M457" s="4">
        <v>437.2</v>
      </c>
      <c r="N457" s="4">
        <v>263.33</v>
      </c>
      <c r="O457" s="12">
        <v>4177883.1999999997</v>
      </c>
      <c r="P457" s="4">
        <f>Tabla_1[[#This Row],[Precio Unitario]]-Tabla_1[[#This Row],[Coste unitario]]</f>
        <v>173.87</v>
      </c>
      <c r="Q457" s="12">
        <f>Tabla_1[[#This Row],[Importe venta total]]/1000</f>
        <v>4177.8831999999993</v>
      </c>
      <c r="R457" s="4">
        <v>2516381.48</v>
      </c>
      <c r="S457" s="12">
        <f>Tabla_1[[#This Row],[Importe Coste total]]/1000</f>
        <v>2516.38148</v>
      </c>
      <c r="T457" s="4">
        <f>Tabla_1[[#This Row],[Importe venta total]]-Tabla_1[[#This Row],[Importe Coste total]]</f>
        <v>1661501.7199999997</v>
      </c>
      <c r="U457" s="13">
        <f>Tabla_1[[#This Row],[Importe Coste Total (M)]]/Tabla_1[[#This Row],[Importe Ventas Totales (M)]]</f>
        <v>0.60231015553522427</v>
      </c>
      <c r="V457" s="12">
        <f>Tabla_1[[#This Row],[Beneficio Total]]/1000</f>
        <v>1661.5017199999998</v>
      </c>
      <c r="W457">
        <f>YEAR(Tabla_1[[#This Row],[Fecha pedido]])</f>
        <v>2020</v>
      </c>
    </row>
    <row r="458" spans="1:23" x14ac:dyDescent="0.3">
      <c r="A458" t="s">
        <v>656</v>
      </c>
      <c r="B458" t="s">
        <v>12</v>
      </c>
      <c r="C458" t="s">
        <v>137</v>
      </c>
      <c r="D458" t="s">
        <v>26</v>
      </c>
      <c r="E458" t="s">
        <v>15</v>
      </c>
      <c r="F458" t="s">
        <v>1119</v>
      </c>
      <c r="G458" s="14">
        <v>44409</v>
      </c>
      <c r="H458" s="20">
        <f>MONTH(Tabla_1[[#This Row],[Fecha pedido]])</f>
        <v>8</v>
      </c>
      <c r="I458">
        <v>276825702</v>
      </c>
      <c r="J458" s="1">
        <v>44419</v>
      </c>
      <c r="K458" s="5">
        <f>DATEDIF(Tabla_1[[#This Row],[Fecha pedido]],Tabla_1[[#This Row],[Fecha envío]],"D")</f>
        <v>10</v>
      </c>
      <c r="L458" s="3">
        <v>7732</v>
      </c>
      <c r="M458" s="4">
        <v>9.33</v>
      </c>
      <c r="N458" s="4">
        <v>6.92</v>
      </c>
      <c r="O458" s="12">
        <v>72139.56</v>
      </c>
      <c r="P458" s="4">
        <f>Tabla_1[[#This Row],[Precio Unitario]]-Tabla_1[[#This Row],[Coste unitario]]</f>
        <v>2.41</v>
      </c>
      <c r="Q458" s="12">
        <f>Tabla_1[[#This Row],[Importe venta total]]/1000</f>
        <v>72.139560000000003</v>
      </c>
      <c r="R458" s="4">
        <v>53505.440000000002</v>
      </c>
      <c r="S458" s="12">
        <f>Tabla_1[[#This Row],[Importe Coste total]]/1000</f>
        <v>53.50544</v>
      </c>
      <c r="T458" s="4">
        <f>Tabla_1[[#This Row],[Importe venta total]]-Tabla_1[[#This Row],[Importe Coste total]]</f>
        <v>18634.119999999995</v>
      </c>
      <c r="U458" s="13">
        <f>Tabla_1[[#This Row],[Importe Coste Total (M)]]/Tabla_1[[#This Row],[Importe Ventas Totales (M)]]</f>
        <v>0.74169346195069663</v>
      </c>
      <c r="V458" s="12">
        <f>Tabla_1[[#This Row],[Beneficio Total]]/1000</f>
        <v>18.634119999999996</v>
      </c>
      <c r="W458">
        <f>YEAR(Tabla_1[[#This Row],[Fecha pedido]])</f>
        <v>2021</v>
      </c>
    </row>
    <row r="459" spans="1:23" x14ac:dyDescent="0.3">
      <c r="A459" t="s">
        <v>657</v>
      </c>
      <c r="B459" t="s">
        <v>21</v>
      </c>
      <c r="C459" t="s">
        <v>593</v>
      </c>
      <c r="D459" t="s">
        <v>80</v>
      </c>
      <c r="E459" t="s">
        <v>19</v>
      </c>
      <c r="F459" t="s">
        <v>1120</v>
      </c>
      <c r="G459" s="14">
        <v>44506</v>
      </c>
      <c r="H459" s="20">
        <f>MONTH(Tabla_1[[#This Row],[Fecha pedido]])</f>
        <v>11</v>
      </c>
      <c r="I459">
        <v>963766896</v>
      </c>
      <c r="J459" s="1">
        <v>44521</v>
      </c>
      <c r="K459" s="5">
        <f>DATEDIF(Tabla_1[[#This Row],[Fecha pedido]],Tabla_1[[#This Row],[Fecha envío]],"D")</f>
        <v>15</v>
      </c>
      <c r="L459" s="3">
        <v>8896</v>
      </c>
      <c r="M459" s="4">
        <v>668.27</v>
      </c>
      <c r="N459" s="4">
        <v>502.54</v>
      </c>
      <c r="O459" s="12">
        <v>5944929.9199999999</v>
      </c>
      <c r="P459" s="4">
        <f>Tabla_1[[#This Row],[Precio Unitario]]-Tabla_1[[#This Row],[Coste unitario]]</f>
        <v>165.72999999999996</v>
      </c>
      <c r="Q459" s="12">
        <f>Tabla_1[[#This Row],[Importe venta total]]/1000</f>
        <v>5944.9299199999996</v>
      </c>
      <c r="R459" s="4">
        <v>4470595.84</v>
      </c>
      <c r="S459" s="12">
        <f>Tabla_1[[#This Row],[Importe Coste total]]/1000</f>
        <v>4470.59584</v>
      </c>
      <c r="T459" s="4">
        <f>Tabla_1[[#This Row],[Importe venta total]]-Tabla_1[[#This Row],[Importe Coste total]]</f>
        <v>1474334.08</v>
      </c>
      <c r="U459" s="13">
        <f>Tabla_1[[#This Row],[Importe Coste Total (M)]]/Tabla_1[[#This Row],[Importe Ventas Totales (M)]]</f>
        <v>0.75200143654510909</v>
      </c>
      <c r="V459" s="12">
        <f>Tabla_1[[#This Row],[Beneficio Total]]/1000</f>
        <v>1474.3340800000001</v>
      </c>
      <c r="W459">
        <f>YEAR(Tabla_1[[#This Row],[Fecha pedido]])</f>
        <v>2021</v>
      </c>
    </row>
    <row r="460" spans="1:23" x14ac:dyDescent="0.3">
      <c r="A460" t="s">
        <v>658</v>
      </c>
      <c r="B460" t="s">
        <v>21</v>
      </c>
      <c r="C460" t="s">
        <v>330</v>
      </c>
      <c r="D460" t="s">
        <v>42</v>
      </c>
      <c r="E460" t="s">
        <v>19</v>
      </c>
      <c r="F460" t="s">
        <v>1119</v>
      </c>
      <c r="G460" s="14">
        <v>44871</v>
      </c>
      <c r="H460" s="20">
        <f>MONTH(Tabla_1[[#This Row],[Fecha pedido]])</f>
        <v>11</v>
      </c>
      <c r="I460">
        <v>296272361</v>
      </c>
      <c r="J460" s="1">
        <v>44876</v>
      </c>
      <c r="K460" s="5">
        <f>DATEDIF(Tabla_1[[#This Row],[Fecha pedido]],Tabla_1[[#This Row],[Fecha envío]],"D")</f>
        <v>5</v>
      </c>
      <c r="L460" s="3">
        <v>2430</v>
      </c>
      <c r="M460" s="4">
        <v>651.21</v>
      </c>
      <c r="N460" s="4">
        <v>524.96</v>
      </c>
      <c r="O460" s="12">
        <v>1582440.3</v>
      </c>
      <c r="P460" s="4">
        <f>Tabla_1[[#This Row],[Precio Unitario]]-Tabla_1[[#This Row],[Coste unitario]]</f>
        <v>126.25</v>
      </c>
      <c r="Q460" s="12">
        <f>Tabla_1[[#This Row],[Importe venta total]]/1000</f>
        <v>1582.4403</v>
      </c>
      <c r="R460" s="4">
        <v>1275652.8</v>
      </c>
      <c r="S460" s="12">
        <f>Tabla_1[[#This Row],[Importe Coste total]]/1000</f>
        <v>1275.6528000000001</v>
      </c>
      <c r="T460" s="4">
        <f>Tabla_1[[#This Row],[Importe venta total]]-Tabla_1[[#This Row],[Importe Coste total]]</f>
        <v>306787.5</v>
      </c>
      <c r="U460" s="13">
        <f>Tabla_1[[#This Row],[Importe Coste Total (M)]]/Tabla_1[[#This Row],[Importe Ventas Totales (M)]]</f>
        <v>0.80613012699436437</v>
      </c>
      <c r="V460" s="12">
        <f>Tabla_1[[#This Row],[Beneficio Total]]/1000</f>
        <v>306.78750000000002</v>
      </c>
      <c r="W460">
        <f>YEAR(Tabla_1[[#This Row],[Fecha pedido]])</f>
        <v>2022</v>
      </c>
    </row>
    <row r="461" spans="1:23" x14ac:dyDescent="0.3">
      <c r="A461" t="s">
        <v>659</v>
      </c>
      <c r="B461" t="s">
        <v>60</v>
      </c>
      <c r="C461" t="s">
        <v>155</v>
      </c>
      <c r="D461" t="s">
        <v>30</v>
      </c>
      <c r="E461" t="s">
        <v>15</v>
      </c>
      <c r="F461" t="s">
        <v>1117</v>
      </c>
      <c r="G461" s="14">
        <v>44010</v>
      </c>
      <c r="H461" s="20">
        <f>MONTH(Tabla_1[[#This Row],[Fecha pedido]])</f>
        <v>6</v>
      </c>
      <c r="I461">
        <v>788453423</v>
      </c>
      <c r="J461" s="1">
        <v>44047</v>
      </c>
      <c r="K461" s="5">
        <f>DATEDIF(Tabla_1[[#This Row],[Fecha pedido]],Tabla_1[[#This Row],[Fecha envío]],"D")</f>
        <v>37</v>
      </c>
      <c r="L461" s="3">
        <v>9744</v>
      </c>
      <c r="M461" s="4">
        <v>255.28</v>
      </c>
      <c r="N461" s="4">
        <v>159.41999999999999</v>
      </c>
      <c r="O461" s="12">
        <v>2487448.3199999998</v>
      </c>
      <c r="P461" s="4">
        <f>Tabla_1[[#This Row],[Precio Unitario]]-Tabla_1[[#This Row],[Coste unitario]]</f>
        <v>95.860000000000014</v>
      </c>
      <c r="Q461" s="12">
        <f>Tabla_1[[#This Row],[Importe venta total]]/1000</f>
        <v>2487.44832</v>
      </c>
      <c r="R461" s="4">
        <v>1553388.48</v>
      </c>
      <c r="S461" s="12">
        <f>Tabla_1[[#This Row],[Importe Coste total]]/1000</f>
        <v>1553.3884800000001</v>
      </c>
      <c r="T461" s="4">
        <f>Tabla_1[[#This Row],[Importe venta total]]-Tabla_1[[#This Row],[Importe Coste total]]</f>
        <v>934059.83999999985</v>
      </c>
      <c r="U461" s="13">
        <f>Tabla_1[[#This Row],[Importe Coste Total (M)]]/Tabla_1[[#This Row],[Importe Ventas Totales (M)]]</f>
        <v>0.62449075524913822</v>
      </c>
      <c r="V461" s="12">
        <f>Tabla_1[[#This Row],[Beneficio Total]]/1000</f>
        <v>934.05983999999989</v>
      </c>
      <c r="W461">
        <f>YEAR(Tabla_1[[#This Row],[Fecha pedido]])</f>
        <v>2020</v>
      </c>
    </row>
    <row r="462" spans="1:23" x14ac:dyDescent="0.3">
      <c r="A462" t="s">
        <v>660</v>
      </c>
      <c r="B462" t="s">
        <v>12</v>
      </c>
      <c r="C462" t="s">
        <v>339</v>
      </c>
      <c r="D462" t="s">
        <v>23</v>
      </c>
      <c r="E462" t="s">
        <v>15</v>
      </c>
      <c r="F462" t="s">
        <v>1120</v>
      </c>
      <c r="G462" s="14">
        <v>44230</v>
      </c>
      <c r="H462" s="20">
        <f>MONTH(Tabla_1[[#This Row],[Fecha pedido]])</f>
        <v>2</v>
      </c>
      <c r="I462">
        <v>524733912</v>
      </c>
      <c r="J462" s="1">
        <v>44235</v>
      </c>
      <c r="K462" s="5">
        <f>DATEDIF(Tabla_1[[#This Row],[Fecha pedido]],Tabla_1[[#This Row],[Fecha envío]],"D")</f>
        <v>5</v>
      </c>
      <c r="L462" s="3">
        <v>9280</v>
      </c>
      <c r="M462" s="4">
        <v>205.7</v>
      </c>
      <c r="N462" s="4">
        <v>117.11</v>
      </c>
      <c r="O462" s="12">
        <v>1908896</v>
      </c>
      <c r="P462" s="4">
        <f>Tabla_1[[#This Row],[Precio Unitario]]-Tabla_1[[#This Row],[Coste unitario]]</f>
        <v>88.589999999999989</v>
      </c>
      <c r="Q462" s="12">
        <f>Tabla_1[[#This Row],[Importe venta total]]/1000</f>
        <v>1908.896</v>
      </c>
      <c r="R462" s="4">
        <v>1086780.8</v>
      </c>
      <c r="S462" s="12">
        <f>Tabla_1[[#This Row],[Importe Coste total]]/1000</f>
        <v>1086.7808</v>
      </c>
      <c r="T462" s="4">
        <f>Tabla_1[[#This Row],[Importe venta total]]-Tabla_1[[#This Row],[Importe Coste total]]</f>
        <v>822115.2</v>
      </c>
      <c r="U462" s="13">
        <f>Tabla_1[[#This Row],[Importe Coste Total (M)]]/Tabla_1[[#This Row],[Importe Ventas Totales (M)]]</f>
        <v>0.56932425862907143</v>
      </c>
      <c r="V462" s="12">
        <f>Tabla_1[[#This Row],[Beneficio Total]]/1000</f>
        <v>822.11519999999996</v>
      </c>
      <c r="W462">
        <f>YEAR(Tabla_1[[#This Row],[Fecha pedido]])</f>
        <v>2021</v>
      </c>
    </row>
    <row r="463" spans="1:23" x14ac:dyDescent="0.3">
      <c r="A463" t="s">
        <v>661</v>
      </c>
      <c r="B463" t="s">
        <v>21</v>
      </c>
      <c r="C463" t="s">
        <v>185</v>
      </c>
      <c r="D463" t="s">
        <v>26</v>
      </c>
      <c r="E463" t="s">
        <v>19</v>
      </c>
      <c r="F463" t="s">
        <v>1120</v>
      </c>
      <c r="G463" s="14">
        <v>44852</v>
      </c>
      <c r="H463" s="20">
        <f>MONTH(Tabla_1[[#This Row],[Fecha pedido]])</f>
        <v>10</v>
      </c>
      <c r="I463">
        <v>809850156</v>
      </c>
      <c r="J463" s="1">
        <v>44869</v>
      </c>
      <c r="K463" s="5">
        <f>DATEDIF(Tabla_1[[#This Row],[Fecha pedido]],Tabla_1[[#This Row],[Fecha envío]],"D")</f>
        <v>17</v>
      </c>
      <c r="L463" s="3">
        <v>1513</v>
      </c>
      <c r="M463" s="4">
        <v>9.33</v>
      </c>
      <c r="N463" s="4">
        <v>6.92</v>
      </c>
      <c r="O463" s="12">
        <v>14116.29</v>
      </c>
      <c r="P463" s="4">
        <f>Tabla_1[[#This Row],[Precio Unitario]]-Tabla_1[[#This Row],[Coste unitario]]</f>
        <v>2.41</v>
      </c>
      <c r="Q463" s="12">
        <f>Tabla_1[[#This Row],[Importe venta total]]/1000</f>
        <v>14.116290000000001</v>
      </c>
      <c r="R463" s="4">
        <v>10469.959999999999</v>
      </c>
      <c r="S463" s="12">
        <f>Tabla_1[[#This Row],[Importe Coste total]]/1000</f>
        <v>10.469959999999999</v>
      </c>
      <c r="T463" s="4">
        <f>Tabla_1[[#This Row],[Importe venta total]]-Tabla_1[[#This Row],[Importe Coste total]]</f>
        <v>3646.3300000000017</v>
      </c>
      <c r="U463" s="13">
        <f>Tabla_1[[#This Row],[Importe Coste Total (M)]]/Tabla_1[[#This Row],[Importe Ventas Totales (M)]]</f>
        <v>0.74169346195069652</v>
      </c>
      <c r="V463" s="12">
        <f>Tabla_1[[#This Row],[Beneficio Total]]/1000</f>
        <v>3.6463300000000016</v>
      </c>
      <c r="W463">
        <f>YEAR(Tabla_1[[#This Row],[Fecha pedido]])</f>
        <v>2022</v>
      </c>
    </row>
    <row r="464" spans="1:23" x14ac:dyDescent="0.3">
      <c r="A464" t="s">
        <v>662</v>
      </c>
      <c r="B464" t="s">
        <v>21</v>
      </c>
      <c r="C464" t="s">
        <v>115</v>
      </c>
      <c r="D464" t="s">
        <v>14</v>
      </c>
      <c r="E464" t="s">
        <v>15</v>
      </c>
      <c r="F464" t="s">
        <v>1119</v>
      </c>
      <c r="G464" s="14">
        <v>44822</v>
      </c>
      <c r="H464" s="20">
        <f>MONTH(Tabla_1[[#This Row],[Fecha pedido]])</f>
        <v>9</v>
      </c>
      <c r="I464">
        <v>318850982</v>
      </c>
      <c r="J464" s="1">
        <v>44840</v>
      </c>
      <c r="K464" s="5">
        <f>DATEDIF(Tabla_1[[#This Row],[Fecha pedido]],Tabla_1[[#This Row],[Fecha envío]],"D")</f>
        <v>18</v>
      </c>
      <c r="L464" s="3">
        <v>3946</v>
      </c>
      <c r="M464" s="4">
        <v>152.58000000000001</v>
      </c>
      <c r="N464" s="4">
        <v>97.44</v>
      </c>
      <c r="O464" s="12">
        <v>602080.68000000005</v>
      </c>
      <c r="P464" s="4">
        <f>Tabla_1[[#This Row],[Precio Unitario]]-Tabla_1[[#This Row],[Coste unitario]]</f>
        <v>55.140000000000015</v>
      </c>
      <c r="Q464" s="12">
        <f>Tabla_1[[#This Row],[Importe venta total]]/1000</f>
        <v>602.08068000000003</v>
      </c>
      <c r="R464" s="4">
        <v>384498.24</v>
      </c>
      <c r="S464" s="12">
        <f>Tabla_1[[#This Row],[Importe Coste total]]/1000</f>
        <v>384.49824000000001</v>
      </c>
      <c r="T464" s="4">
        <f>Tabla_1[[#This Row],[Importe venta total]]-Tabla_1[[#This Row],[Importe Coste total]]</f>
        <v>217582.44000000006</v>
      </c>
      <c r="U464" s="13">
        <f>Tabla_1[[#This Row],[Importe Coste Total (M)]]/Tabla_1[[#This Row],[Importe Ventas Totales (M)]]</f>
        <v>0.63861580810066854</v>
      </c>
      <c r="V464" s="12">
        <f>Tabla_1[[#This Row],[Beneficio Total]]/1000</f>
        <v>217.58244000000005</v>
      </c>
      <c r="W464">
        <f>YEAR(Tabla_1[[#This Row],[Fecha pedido]])</f>
        <v>2022</v>
      </c>
    </row>
    <row r="465" spans="1:23" x14ac:dyDescent="0.3">
      <c r="A465" t="s">
        <v>663</v>
      </c>
      <c r="B465" t="s">
        <v>24</v>
      </c>
      <c r="C465" t="s">
        <v>89</v>
      </c>
      <c r="D465" t="s">
        <v>26</v>
      </c>
      <c r="E465" t="s">
        <v>15</v>
      </c>
      <c r="F465" t="s">
        <v>1118</v>
      </c>
      <c r="G465" s="14">
        <v>44278</v>
      </c>
      <c r="H465" s="20">
        <f>MONTH(Tabla_1[[#This Row],[Fecha pedido]])</f>
        <v>3</v>
      </c>
      <c r="I465">
        <v>947097718</v>
      </c>
      <c r="J465" s="1">
        <v>44296</v>
      </c>
      <c r="K465" s="5">
        <f>DATEDIF(Tabla_1[[#This Row],[Fecha pedido]],Tabla_1[[#This Row],[Fecha envío]],"D")</f>
        <v>18</v>
      </c>
      <c r="L465" s="3">
        <v>6116</v>
      </c>
      <c r="M465" s="4">
        <v>9.33</v>
      </c>
      <c r="N465" s="4">
        <v>6.92</v>
      </c>
      <c r="O465" s="12">
        <v>57062.28</v>
      </c>
      <c r="P465" s="4">
        <f>Tabla_1[[#This Row],[Precio Unitario]]-Tabla_1[[#This Row],[Coste unitario]]</f>
        <v>2.41</v>
      </c>
      <c r="Q465" s="12">
        <f>Tabla_1[[#This Row],[Importe venta total]]/1000</f>
        <v>57.062280000000001</v>
      </c>
      <c r="R465" s="4">
        <v>42322.720000000001</v>
      </c>
      <c r="S465" s="12">
        <f>Tabla_1[[#This Row],[Importe Coste total]]/1000</f>
        <v>42.322720000000004</v>
      </c>
      <c r="T465" s="4">
        <f>Tabla_1[[#This Row],[Importe venta total]]-Tabla_1[[#This Row],[Importe Coste total]]</f>
        <v>14739.559999999998</v>
      </c>
      <c r="U465" s="13">
        <f>Tabla_1[[#This Row],[Importe Coste Total (M)]]/Tabla_1[[#This Row],[Importe Ventas Totales (M)]]</f>
        <v>0.74169346195069674</v>
      </c>
      <c r="V465" s="12">
        <f>Tabla_1[[#This Row],[Beneficio Total]]/1000</f>
        <v>14.739559999999997</v>
      </c>
      <c r="W465">
        <f>YEAR(Tabla_1[[#This Row],[Fecha pedido]])</f>
        <v>2021</v>
      </c>
    </row>
    <row r="466" spans="1:23" x14ac:dyDescent="0.3">
      <c r="A466" t="s">
        <v>664</v>
      </c>
      <c r="B466" t="s">
        <v>21</v>
      </c>
      <c r="C466" t="s">
        <v>330</v>
      </c>
      <c r="D466" t="s">
        <v>33</v>
      </c>
      <c r="E466" t="s">
        <v>19</v>
      </c>
      <c r="F466" t="s">
        <v>1118</v>
      </c>
      <c r="G466" s="14">
        <v>44026</v>
      </c>
      <c r="H466" s="20">
        <f>MONTH(Tabla_1[[#This Row],[Fecha pedido]])</f>
        <v>7</v>
      </c>
      <c r="I466">
        <v>160264194</v>
      </c>
      <c r="J466" s="1">
        <v>44040</v>
      </c>
      <c r="K466" s="5">
        <f>DATEDIF(Tabla_1[[#This Row],[Fecha pedido]],Tabla_1[[#This Row],[Fecha envío]],"D")</f>
        <v>14</v>
      </c>
      <c r="L466" s="3">
        <v>4591</v>
      </c>
      <c r="M466" s="4">
        <v>47.45</v>
      </c>
      <c r="N466" s="4">
        <v>31.79</v>
      </c>
      <c r="O466" s="12">
        <v>217842.95</v>
      </c>
      <c r="P466" s="4">
        <f>Tabla_1[[#This Row],[Precio Unitario]]-Tabla_1[[#This Row],[Coste unitario]]</f>
        <v>15.660000000000004</v>
      </c>
      <c r="Q466" s="12">
        <f>Tabla_1[[#This Row],[Importe venta total]]/1000</f>
        <v>217.84295</v>
      </c>
      <c r="R466" s="4">
        <v>145947.88999999998</v>
      </c>
      <c r="S466" s="12">
        <f>Tabla_1[[#This Row],[Importe Coste total]]/1000</f>
        <v>145.94788999999997</v>
      </c>
      <c r="T466" s="4">
        <f>Tabla_1[[#This Row],[Importe venta total]]-Tabla_1[[#This Row],[Importe Coste total]]</f>
        <v>71895.060000000027</v>
      </c>
      <c r="U466" s="13">
        <f>Tabla_1[[#This Row],[Importe Coste Total (M)]]/Tabla_1[[#This Row],[Importe Ventas Totales (M)]]</f>
        <v>0.66996838777660683</v>
      </c>
      <c r="V466" s="12">
        <f>Tabla_1[[#This Row],[Beneficio Total]]/1000</f>
        <v>71.895060000000029</v>
      </c>
      <c r="W466">
        <f>YEAR(Tabla_1[[#This Row],[Fecha pedido]])</f>
        <v>2020</v>
      </c>
    </row>
    <row r="467" spans="1:23" x14ac:dyDescent="0.3">
      <c r="A467" t="s">
        <v>665</v>
      </c>
      <c r="B467" t="s">
        <v>60</v>
      </c>
      <c r="C467" t="s">
        <v>157</v>
      </c>
      <c r="D467" t="s">
        <v>14</v>
      </c>
      <c r="E467" t="s">
        <v>15</v>
      </c>
      <c r="F467" t="s">
        <v>1117</v>
      </c>
      <c r="G467" s="14">
        <v>43974</v>
      </c>
      <c r="H467" s="20">
        <f>MONTH(Tabla_1[[#This Row],[Fecha pedido]])</f>
        <v>5</v>
      </c>
      <c r="I467">
        <v>444336736</v>
      </c>
      <c r="J467" s="1">
        <v>43991</v>
      </c>
      <c r="K467" s="5">
        <f>DATEDIF(Tabla_1[[#This Row],[Fecha pedido]],Tabla_1[[#This Row],[Fecha envío]],"D")</f>
        <v>17</v>
      </c>
      <c r="L467" s="3">
        <v>7969</v>
      </c>
      <c r="M467" s="4">
        <v>152.58000000000001</v>
      </c>
      <c r="N467" s="4">
        <v>97.44</v>
      </c>
      <c r="O467" s="12">
        <v>1215910.02</v>
      </c>
      <c r="P467" s="4">
        <f>Tabla_1[[#This Row],[Precio Unitario]]-Tabla_1[[#This Row],[Coste unitario]]</f>
        <v>55.140000000000015</v>
      </c>
      <c r="Q467" s="12">
        <f>Tabla_1[[#This Row],[Importe venta total]]/1000</f>
        <v>1215.91002</v>
      </c>
      <c r="R467" s="4">
        <v>776499.36</v>
      </c>
      <c r="S467" s="12">
        <f>Tabla_1[[#This Row],[Importe Coste total]]/1000</f>
        <v>776.49936000000002</v>
      </c>
      <c r="T467" s="4">
        <f>Tabla_1[[#This Row],[Importe venta total]]-Tabla_1[[#This Row],[Importe Coste total]]</f>
        <v>439410.66000000003</v>
      </c>
      <c r="U467" s="13">
        <f>Tabla_1[[#This Row],[Importe Coste Total (M)]]/Tabla_1[[#This Row],[Importe Ventas Totales (M)]]</f>
        <v>0.63861580810066854</v>
      </c>
      <c r="V467" s="12">
        <f>Tabla_1[[#This Row],[Beneficio Total]]/1000</f>
        <v>439.41066000000001</v>
      </c>
      <c r="W467">
        <f>YEAR(Tabla_1[[#This Row],[Fecha pedido]])</f>
        <v>2020</v>
      </c>
    </row>
    <row r="468" spans="1:23" x14ac:dyDescent="0.3">
      <c r="A468" t="s">
        <v>666</v>
      </c>
      <c r="B468" t="s">
        <v>60</v>
      </c>
      <c r="C468" t="s">
        <v>95</v>
      </c>
      <c r="D468" t="s">
        <v>50</v>
      </c>
      <c r="E468" t="s">
        <v>19</v>
      </c>
      <c r="F468" t="s">
        <v>1119</v>
      </c>
      <c r="G468" s="14">
        <v>44700</v>
      </c>
      <c r="H468" s="20">
        <f>MONTH(Tabla_1[[#This Row],[Fecha pedido]])</f>
        <v>5</v>
      </c>
      <c r="I468">
        <v>755614173</v>
      </c>
      <c r="J468" s="1">
        <v>44726</v>
      </c>
      <c r="K468" s="5">
        <f>DATEDIF(Tabla_1[[#This Row],[Fecha pedido]],Tabla_1[[#This Row],[Fecha envío]],"D")</f>
        <v>26</v>
      </c>
      <c r="L468" s="3">
        <v>1880</v>
      </c>
      <c r="M468" s="4">
        <v>154.06</v>
      </c>
      <c r="N468" s="4">
        <v>90.93</v>
      </c>
      <c r="O468" s="12">
        <v>289632.8</v>
      </c>
      <c r="P468" s="4">
        <f>Tabla_1[[#This Row],[Precio Unitario]]-Tabla_1[[#This Row],[Coste unitario]]</f>
        <v>63.129999999999995</v>
      </c>
      <c r="Q468" s="12">
        <f>Tabla_1[[#This Row],[Importe venta total]]/1000</f>
        <v>289.63279999999997</v>
      </c>
      <c r="R468" s="4">
        <v>170948.40000000002</v>
      </c>
      <c r="S468" s="12">
        <f>Tabla_1[[#This Row],[Importe Coste total]]/1000</f>
        <v>170.94840000000002</v>
      </c>
      <c r="T468" s="4">
        <f>Tabla_1[[#This Row],[Importe venta total]]-Tabla_1[[#This Row],[Importe Coste total]]</f>
        <v>118684.39999999997</v>
      </c>
      <c r="U468" s="13">
        <f>Tabla_1[[#This Row],[Importe Coste Total (M)]]/Tabla_1[[#This Row],[Importe Ventas Totales (M)]]</f>
        <v>0.59022458782292631</v>
      </c>
      <c r="V468" s="12">
        <f>Tabla_1[[#This Row],[Beneficio Total]]/1000</f>
        <v>118.68439999999997</v>
      </c>
      <c r="W468">
        <f>YEAR(Tabla_1[[#This Row],[Fecha pedido]])</f>
        <v>2022</v>
      </c>
    </row>
    <row r="469" spans="1:23" x14ac:dyDescent="0.3">
      <c r="A469" t="s">
        <v>667</v>
      </c>
      <c r="B469" t="s">
        <v>24</v>
      </c>
      <c r="C469" t="s">
        <v>259</v>
      </c>
      <c r="D469" t="s">
        <v>50</v>
      </c>
      <c r="E469" t="s">
        <v>15</v>
      </c>
      <c r="F469" t="s">
        <v>1120</v>
      </c>
      <c r="G469" s="14">
        <v>44840</v>
      </c>
      <c r="H469" s="20">
        <f>MONTH(Tabla_1[[#This Row],[Fecha pedido]])</f>
        <v>10</v>
      </c>
      <c r="I469">
        <v>570707833</v>
      </c>
      <c r="J469" s="1">
        <v>44841</v>
      </c>
      <c r="K469" s="5">
        <f>DATEDIF(Tabla_1[[#This Row],[Fecha pedido]],Tabla_1[[#This Row],[Fecha envío]],"D")</f>
        <v>1</v>
      </c>
      <c r="L469" s="3">
        <v>3985</v>
      </c>
      <c r="M469" s="4">
        <v>154.06</v>
      </c>
      <c r="N469" s="4">
        <v>90.93</v>
      </c>
      <c r="O469" s="12">
        <v>613929.1</v>
      </c>
      <c r="P469" s="4">
        <f>Tabla_1[[#This Row],[Precio Unitario]]-Tabla_1[[#This Row],[Coste unitario]]</f>
        <v>63.129999999999995</v>
      </c>
      <c r="Q469" s="12">
        <f>Tabla_1[[#This Row],[Importe venta total]]/1000</f>
        <v>613.92909999999995</v>
      </c>
      <c r="R469" s="4">
        <v>362356.05000000005</v>
      </c>
      <c r="S469" s="12">
        <f>Tabla_1[[#This Row],[Importe Coste total]]/1000</f>
        <v>362.35605000000004</v>
      </c>
      <c r="T469" s="4">
        <f>Tabla_1[[#This Row],[Importe venta total]]-Tabla_1[[#This Row],[Importe Coste total]]</f>
        <v>251573.04999999993</v>
      </c>
      <c r="U469" s="13">
        <f>Tabla_1[[#This Row],[Importe Coste Total (M)]]/Tabla_1[[#This Row],[Importe Ventas Totales (M)]]</f>
        <v>0.59022458782292619</v>
      </c>
      <c r="V469" s="12">
        <f>Tabla_1[[#This Row],[Beneficio Total]]/1000</f>
        <v>251.57304999999994</v>
      </c>
      <c r="W469">
        <f>YEAR(Tabla_1[[#This Row],[Fecha pedido]])</f>
        <v>2022</v>
      </c>
    </row>
    <row r="470" spans="1:23" x14ac:dyDescent="0.3">
      <c r="A470" t="s">
        <v>668</v>
      </c>
      <c r="B470" t="s">
        <v>12</v>
      </c>
      <c r="C470" t="s">
        <v>669</v>
      </c>
      <c r="D470" t="s">
        <v>33</v>
      </c>
      <c r="E470" t="s">
        <v>15</v>
      </c>
      <c r="F470" t="s">
        <v>1118</v>
      </c>
      <c r="G470" s="14">
        <v>44744</v>
      </c>
      <c r="H470" s="20">
        <f>MONTH(Tabla_1[[#This Row],[Fecha pedido]])</f>
        <v>7</v>
      </c>
      <c r="I470">
        <v>336541545</v>
      </c>
      <c r="J470" s="1">
        <v>44791</v>
      </c>
      <c r="K470" s="5">
        <f>DATEDIF(Tabla_1[[#This Row],[Fecha pedido]],Tabla_1[[#This Row],[Fecha envío]],"D")</f>
        <v>47</v>
      </c>
      <c r="L470" s="3">
        <v>8977</v>
      </c>
      <c r="M470" s="4">
        <v>47.45</v>
      </c>
      <c r="N470" s="4">
        <v>31.79</v>
      </c>
      <c r="O470" s="12">
        <v>425958.65</v>
      </c>
      <c r="P470" s="4">
        <f>Tabla_1[[#This Row],[Precio Unitario]]-Tabla_1[[#This Row],[Coste unitario]]</f>
        <v>15.660000000000004</v>
      </c>
      <c r="Q470" s="12">
        <f>Tabla_1[[#This Row],[Importe venta total]]/1000</f>
        <v>425.95865000000003</v>
      </c>
      <c r="R470" s="4">
        <v>285378.83</v>
      </c>
      <c r="S470" s="12">
        <f>Tabla_1[[#This Row],[Importe Coste total]]/1000</f>
        <v>285.37882999999999</v>
      </c>
      <c r="T470" s="4">
        <f>Tabla_1[[#This Row],[Importe venta total]]-Tabla_1[[#This Row],[Importe Coste total]]</f>
        <v>140579.82</v>
      </c>
      <c r="U470" s="13">
        <f>Tabla_1[[#This Row],[Importe Coste Total (M)]]/Tabla_1[[#This Row],[Importe Ventas Totales (M)]]</f>
        <v>0.66996838777660683</v>
      </c>
      <c r="V470" s="12">
        <f>Tabla_1[[#This Row],[Beneficio Total]]/1000</f>
        <v>140.57982000000001</v>
      </c>
      <c r="W470">
        <f>YEAR(Tabla_1[[#This Row],[Fecha pedido]])</f>
        <v>2022</v>
      </c>
    </row>
    <row r="471" spans="1:23" x14ac:dyDescent="0.3">
      <c r="A471" t="s">
        <v>670</v>
      </c>
      <c r="B471" t="s">
        <v>24</v>
      </c>
      <c r="C471" t="s">
        <v>89</v>
      </c>
      <c r="D471" t="s">
        <v>14</v>
      </c>
      <c r="E471" t="s">
        <v>15</v>
      </c>
      <c r="F471" t="s">
        <v>1117</v>
      </c>
      <c r="G471" s="14">
        <v>43864</v>
      </c>
      <c r="H471" s="20">
        <f>MONTH(Tabla_1[[#This Row],[Fecha pedido]])</f>
        <v>2</v>
      </c>
      <c r="I471">
        <v>120351636</v>
      </c>
      <c r="J471" s="1">
        <v>43887</v>
      </c>
      <c r="K471" s="5">
        <f>DATEDIF(Tabla_1[[#This Row],[Fecha pedido]],Tabla_1[[#This Row],[Fecha envío]],"D")</f>
        <v>23</v>
      </c>
      <c r="L471" s="3">
        <v>3578</v>
      </c>
      <c r="M471" s="4">
        <v>152.58000000000001</v>
      </c>
      <c r="N471" s="4">
        <v>97.44</v>
      </c>
      <c r="O471" s="12">
        <v>545931.24</v>
      </c>
      <c r="P471" s="4">
        <f>Tabla_1[[#This Row],[Precio Unitario]]-Tabla_1[[#This Row],[Coste unitario]]</f>
        <v>55.140000000000015</v>
      </c>
      <c r="Q471" s="12">
        <f>Tabla_1[[#This Row],[Importe venta total]]/1000</f>
        <v>545.93124</v>
      </c>
      <c r="R471" s="4">
        <v>348640.32</v>
      </c>
      <c r="S471" s="12">
        <f>Tabla_1[[#This Row],[Importe Coste total]]/1000</f>
        <v>348.64032000000003</v>
      </c>
      <c r="T471" s="4">
        <f>Tabla_1[[#This Row],[Importe venta total]]-Tabla_1[[#This Row],[Importe Coste total]]</f>
        <v>197290.91999999998</v>
      </c>
      <c r="U471" s="13">
        <f>Tabla_1[[#This Row],[Importe Coste Total (M)]]/Tabla_1[[#This Row],[Importe Ventas Totales (M)]]</f>
        <v>0.63861580810066854</v>
      </c>
      <c r="V471" s="12">
        <f>Tabla_1[[#This Row],[Beneficio Total]]/1000</f>
        <v>197.29091999999997</v>
      </c>
      <c r="W471">
        <f>YEAR(Tabla_1[[#This Row],[Fecha pedido]])</f>
        <v>2020</v>
      </c>
    </row>
    <row r="472" spans="1:23" x14ac:dyDescent="0.3">
      <c r="A472" t="s">
        <v>671</v>
      </c>
      <c r="B472" t="s">
        <v>24</v>
      </c>
      <c r="C472" t="s">
        <v>397</v>
      </c>
      <c r="D472" t="s">
        <v>23</v>
      </c>
      <c r="E472" t="s">
        <v>19</v>
      </c>
      <c r="F472" t="s">
        <v>1117</v>
      </c>
      <c r="G472" s="14">
        <v>44407</v>
      </c>
      <c r="H472" s="20">
        <f>MONTH(Tabla_1[[#This Row],[Fecha pedido]])</f>
        <v>7</v>
      </c>
      <c r="I472">
        <v>959686934</v>
      </c>
      <c r="J472" s="1">
        <v>44441</v>
      </c>
      <c r="K472" s="5">
        <f>DATEDIF(Tabla_1[[#This Row],[Fecha pedido]],Tabla_1[[#This Row],[Fecha envío]],"D")</f>
        <v>34</v>
      </c>
      <c r="L472" s="3">
        <v>1545</v>
      </c>
      <c r="M472" s="4">
        <v>205.7</v>
      </c>
      <c r="N472" s="4">
        <v>117.11</v>
      </c>
      <c r="O472" s="12">
        <v>317806.5</v>
      </c>
      <c r="P472" s="4">
        <f>Tabla_1[[#This Row],[Precio Unitario]]-Tabla_1[[#This Row],[Coste unitario]]</f>
        <v>88.589999999999989</v>
      </c>
      <c r="Q472" s="12">
        <f>Tabla_1[[#This Row],[Importe venta total]]/1000</f>
        <v>317.80650000000003</v>
      </c>
      <c r="R472" s="4">
        <v>180934.95</v>
      </c>
      <c r="S472" s="12">
        <f>Tabla_1[[#This Row],[Importe Coste total]]/1000</f>
        <v>180.93495000000001</v>
      </c>
      <c r="T472" s="4">
        <f>Tabla_1[[#This Row],[Importe venta total]]-Tabla_1[[#This Row],[Importe Coste total]]</f>
        <v>136871.54999999999</v>
      </c>
      <c r="U472" s="13">
        <f>Tabla_1[[#This Row],[Importe Coste Total (M)]]/Tabla_1[[#This Row],[Importe Ventas Totales (M)]]</f>
        <v>0.56932425862907143</v>
      </c>
      <c r="V472" s="12">
        <f>Tabla_1[[#This Row],[Beneficio Total]]/1000</f>
        <v>136.87154999999998</v>
      </c>
      <c r="W472">
        <f>YEAR(Tabla_1[[#This Row],[Fecha pedido]])</f>
        <v>2021</v>
      </c>
    </row>
    <row r="473" spans="1:23" x14ac:dyDescent="0.3">
      <c r="A473" t="s">
        <v>672</v>
      </c>
      <c r="B473" t="s">
        <v>12</v>
      </c>
      <c r="C473" t="s">
        <v>673</v>
      </c>
      <c r="D473" t="s">
        <v>26</v>
      </c>
      <c r="E473" t="s">
        <v>19</v>
      </c>
      <c r="F473" t="s">
        <v>1119</v>
      </c>
      <c r="G473" s="14">
        <v>44555</v>
      </c>
      <c r="H473" s="20">
        <f>MONTH(Tabla_1[[#This Row],[Fecha pedido]])</f>
        <v>12</v>
      </c>
      <c r="I473">
        <v>812408769</v>
      </c>
      <c r="J473" s="1">
        <v>44600</v>
      </c>
      <c r="K473" s="5">
        <f>DATEDIF(Tabla_1[[#This Row],[Fecha pedido]],Tabla_1[[#This Row],[Fecha envío]],"D")</f>
        <v>45</v>
      </c>
      <c r="L473" s="3">
        <v>8663</v>
      </c>
      <c r="M473" s="4">
        <v>9.33</v>
      </c>
      <c r="N473" s="4">
        <v>6.92</v>
      </c>
      <c r="O473" s="12">
        <v>80825.789999999994</v>
      </c>
      <c r="P473" s="4">
        <f>Tabla_1[[#This Row],[Precio Unitario]]-Tabla_1[[#This Row],[Coste unitario]]</f>
        <v>2.41</v>
      </c>
      <c r="Q473" s="12">
        <f>Tabla_1[[#This Row],[Importe venta total]]/1000</f>
        <v>80.825789999999998</v>
      </c>
      <c r="R473" s="4">
        <v>59947.96</v>
      </c>
      <c r="S473" s="12">
        <f>Tabla_1[[#This Row],[Importe Coste total]]/1000</f>
        <v>59.947960000000002</v>
      </c>
      <c r="T473" s="4">
        <f>Tabla_1[[#This Row],[Importe venta total]]-Tabla_1[[#This Row],[Importe Coste total]]</f>
        <v>20877.829999999994</v>
      </c>
      <c r="U473" s="13">
        <f>Tabla_1[[#This Row],[Importe Coste Total (M)]]/Tabla_1[[#This Row],[Importe Ventas Totales (M)]]</f>
        <v>0.74169346195069674</v>
      </c>
      <c r="V473" s="12">
        <f>Tabla_1[[#This Row],[Beneficio Total]]/1000</f>
        <v>20.877829999999996</v>
      </c>
      <c r="W473">
        <f>YEAR(Tabla_1[[#This Row],[Fecha pedido]])</f>
        <v>2021</v>
      </c>
    </row>
    <row r="474" spans="1:23" x14ac:dyDescent="0.3">
      <c r="A474" t="s">
        <v>674</v>
      </c>
      <c r="B474" t="s">
        <v>24</v>
      </c>
      <c r="C474" t="s">
        <v>304</v>
      </c>
      <c r="D474" t="s">
        <v>26</v>
      </c>
      <c r="E474" t="s">
        <v>19</v>
      </c>
      <c r="F474" t="s">
        <v>1120</v>
      </c>
      <c r="G474" s="14">
        <v>44199</v>
      </c>
      <c r="H474" s="20">
        <f>MONTH(Tabla_1[[#This Row],[Fecha pedido]])</f>
        <v>1</v>
      </c>
      <c r="I474">
        <v>406690967</v>
      </c>
      <c r="J474" s="1">
        <v>44207</v>
      </c>
      <c r="K474" s="5">
        <f>DATEDIF(Tabla_1[[#This Row],[Fecha pedido]],Tabla_1[[#This Row],[Fecha envío]],"D")</f>
        <v>8</v>
      </c>
      <c r="L474" s="3">
        <v>7749</v>
      </c>
      <c r="M474" s="4">
        <v>9.33</v>
      </c>
      <c r="N474" s="4">
        <v>6.92</v>
      </c>
      <c r="O474" s="12">
        <v>72298.17</v>
      </c>
      <c r="P474" s="4">
        <f>Tabla_1[[#This Row],[Precio Unitario]]-Tabla_1[[#This Row],[Coste unitario]]</f>
        <v>2.41</v>
      </c>
      <c r="Q474" s="12">
        <f>Tabla_1[[#This Row],[Importe venta total]]/1000</f>
        <v>72.298169999999999</v>
      </c>
      <c r="R474" s="4">
        <v>53623.08</v>
      </c>
      <c r="S474" s="12">
        <f>Tabla_1[[#This Row],[Importe Coste total]]/1000</f>
        <v>53.623080000000002</v>
      </c>
      <c r="T474" s="4">
        <f>Tabla_1[[#This Row],[Importe venta total]]-Tabla_1[[#This Row],[Importe Coste total]]</f>
        <v>18675.089999999997</v>
      </c>
      <c r="U474" s="13">
        <f>Tabla_1[[#This Row],[Importe Coste Total (M)]]/Tabla_1[[#This Row],[Importe Ventas Totales (M)]]</f>
        <v>0.74169346195069674</v>
      </c>
      <c r="V474" s="12">
        <f>Tabla_1[[#This Row],[Beneficio Total]]/1000</f>
        <v>18.675089999999997</v>
      </c>
      <c r="W474">
        <f>YEAR(Tabla_1[[#This Row],[Fecha pedido]])</f>
        <v>2021</v>
      </c>
    </row>
    <row r="475" spans="1:23" x14ac:dyDescent="0.3">
      <c r="A475" t="s">
        <v>675</v>
      </c>
      <c r="B475" t="s">
        <v>12</v>
      </c>
      <c r="C475" t="s">
        <v>375</v>
      </c>
      <c r="D475" t="s">
        <v>50</v>
      </c>
      <c r="E475" t="s">
        <v>19</v>
      </c>
      <c r="F475" t="s">
        <v>1120</v>
      </c>
      <c r="G475" s="14">
        <v>44422</v>
      </c>
      <c r="H475" s="20">
        <f>MONTH(Tabla_1[[#This Row],[Fecha pedido]])</f>
        <v>8</v>
      </c>
      <c r="I475">
        <v>991019856</v>
      </c>
      <c r="J475" s="1">
        <v>44464</v>
      </c>
      <c r="K475" s="5">
        <f>DATEDIF(Tabla_1[[#This Row],[Fecha pedido]],Tabla_1[[#This Row],[Fecha envío]],"D")</f>
        <v>42</v>
      </c>
      <c r="L475" s="3">
        <v>3653</v>
      </c>
      <c r="M475" s="4">
        <v>154.06</v>
      </c>
      <c r="N475" s="4">
        <v>90.93</v>
      </c>
      <c r="O475" s="12">
        <v>562781.18000000005</v>
      </c>
      <c r="P475" s="4">
        <f>Tabla_1[[#This Row],[Precio Unitario]]-Tabla_1[[#This Row],[Coste unitario]]</f>
        <v>63.129999999999995</v>
      </c>
      <c r="Q475" s="12">
        <f>Tabla_1[[#This Row],[Importe venta total]]/1000</f>
        <v>562.78118000000006</v>
      </c>
      <c r="R475" s="4">
        <v>332167.29000000004</v>
      </c>
      <c r="S475" s="12">
        <f>Tabla_1[[#This Row],[Importe Coste total]]/1000</f>
        <v>332.16729000000004</v>
      </c>
      <c r="T475" s="4">
        <f>Tabla_1[[#This Row],[Importe venta total]]-Tabla_1[[#This Row],[Importe Coste total]]</f>
        <v>230613.89</v>
      </c>
      <c r="U475" s="13">
        <f>Tabla_1[[#This Row],[Importe Coste Total (M)]]/Tabla_1[[#This Row],[Importe Ventas Totales (M)]]</f>
        <v>0.59022458782292608</v>
      </c>
      <c r="V475" s="12">
        <f>Tabla_1[[#This Row],[Beneficio Total]]/1000</f>
        <v>230.61389000000003</v>
      </c>
      <c r="W475">
        <f>YEAR(Tabla_1[[#This Row],[Fecha pedido]])</f>
        <v>2021</v>
      </c>
    </row>
    <row r="476" spans="1:23" x14ac:dyDescent="0.3">
      <c r="A476" t="s">
        <v>676</v>
      </c>
      <c r="B476" t="s">
        <v>24</v>
      </c>
      <c r="C476" t="s">
        <v>37</v>
      </c>
      <c r="D476" t="s">
        <v>50</v>
      </c>
      <c r="E476" t="s">
        <v>15</v>
      </c>
      <c r="F476" t="s">
        <v>1118</v>
      </c>
      <c r="G476" s="14">
        <v>43845</v>
      </c>
      <c r="H476" s="20">
        <f>MONTH(Tabla_1[[#This Row],[Fecha pedido]])</f>
        <v>1</v>
      </c>
      <c r="I476">
        <v>284194266</v>
      </c>
      <c r="J476" s="1">
        <v>43846</v>
      </c>
      <c r="K476" s="5">
        <f>DATEDIF(Tabla_1[[#This Row],[Fecha pedido]],Tabla_1[[#This Row],[Fecha envío]],"D")</f>
        <v>1</v>
      </c>
      <c r="L476" s="3">
        <v>8254</v>
      </c>
      <c r="M476" s="4">
        <v>154.06</v>
      </c>
      <c r="N476" s="4">
        <v>90.93</v>
      </c>
      <c r="O476" s="12">
        <v>1271611.24</v>
      </c>
      <c r="P476" s="4">
        <f>Tabla_1[[#This Row],[Precio Unitario]]-Tabla_1[[#This Row],[Coste unitario]]</f>
        <v>63.129999999999995</v>
      </c>
      <c r="Q476" s="12">
        <f>Tabla_1[[#This Row],[Importe venta total]]/1000</f>
        <v>1271.61124</v>
      </c>
      <c r="R476" s="4">
        <v>750536.22000000009</v>
      </c>
      <c r="S476" s="12">
        <f>Tabla_1[[#This Row],[Importe Coste total]]/1000</f>
        <v>750.53622000000007</v>
      </c>
      <c r="T476" s="4">
        <f>Tabla_1[[#This Row],[Importe venta total]]-Tabla_1[[#This Row],[Importe Coste total]]</f>
        <v>521075.0199999999</v>
      </c>
      <c r="U476" s="13">
        <f>Tabla_1[[#This Row],[Importe Coste Total (M)]]/Tabla_1[[#This Row],[Importe Ventas Totales (M)]]</f>
        <v>0.59022458782292619</v>
      </c>
      <c r="V476" s="12">
        <f>Tabla_1[[#This Row],[Beneficio Total]]/1000</f>
        <v>521.07501999999988</v>
      </c>
      <c r="W476">
        <f>YEAR(Tabla_1[[#This Row],[Fecha pedido]])</f>
        <v>2020</v>
      </c>
    </row>
    <row r="477" spans="1:23" x14ac:dyDescent="0.3">
      <c r="A477" t="s">
        <v>677</v>
      </c>
      <c r="B477" t="s">
        <v>12</v>
      </c>
      <c r="C477" t="s">
        <v>424</v>
      </c>
      <c r="D477" t="s">
        <v>42</v>
      </c>
      <c r="E477" t="s">
        <v>19</v>
      </c>
      <c r="F477" t="s">
        <v>1118</v>
      </c>
      <c r="G477" s="14">
        <v>44367</v>
      </c>
      <c r="H477" s="20">
        <f>MONTH(Tabla_1[[#This Row],[Fecha pedido]])</f>
        <v>6</v>
      </c>
      <c r="I477">
        <v>125325524</v>
      </c>
      <c r="J477" s="1">
        <v>44371</v>
      </c>
      <c r="K477" s="5">
        <f>DATEDIF(Tabla_1[[#This Row],[Fecha pedido]],Tabla_1[[#This Row],[Fecha envío]],"D")</f>
        <v>4</v>
      </c>
      <c r="L477" s="3">
        <v>5463</v>
      </c>
      <c r="M477" s="4">
        <v>651.21</v>
      </c>
      <c r="N477" s="4">
        <v>524.96</v>
      </c>
      <c r="O477" s="12">
        <v>3557560.23</v>
      </c>
      <c r="P477" s="4">
        <f>Tabla_1[[#This Row],[Precio Unitario]]-Tabla_1[[#This Row],[Coste unitario]]</f>
        <v>126.25</v>
      </c>
      <c r="Q477" s="12">
        <f>Tabla_1[[#This Row],[Importe venta total]]/1000</f>
        <v>3557.56023</v>
      </c>
      <c r="R477" s="4">
        <v>2867856.48</v>
      </c>
      <c r="S477" s="12">
        <f>Tabla_1[[#This Row],[Importe Coste total]]/1000</f>
        <v>2867.8564799999999</v>
      </c>
      <c r="T477" s="4">
        <f>Tabla_1[[#This Row],[Importe venta total]]-Tabla_1[[#This Row],[Importe Coste total]]</f>
        <v>689703.75</v>
      </c>
      <c r="U477" s="13">
        <f>Tabla_1[[#This Row],[Importe Coste Total (M)]]/Tabla_1[[#This Row],[Importe Ventas Totales (M)]]</f>
        <v>0.80613012699436426</v>
      </c>
      <c r="V477" s="12">
        <f>Tabla_1[[#This Row],[Beneficio Total]]/1000</f>
        <v>689.70375000000001</v>
      </c>
      <c r="W477">
        <f>YEAR(Tabla_1[[#This Row],[Fecha pedido]])</f>
        <v>2021</v>
      </c>
    </row>
    <row r="478" spans="1:23" x14ac:dyDescent="0.3">
      <c r="A478" t="s">
        <v>678</v>
      </c>
      <c r="B478" t="s">
        <v>21</v>
      </c>
      <c r="C478" t="s">
        <v>55</v>
      </c>
      <c r="D478" t="s">
        <v>38</v>
      </c>
      <c r="E478" t="s">
        <v>15</v>
      </c>
      <c r="F478" t="s">
        <v>1119</v>
      </c>
      <c r="G478" s="14">
        <v>44379</v>
      </c>
      <c r="H478" s="20">
        <f>MONTH(Tabla_1[[#This Row],[Fecha pedido]])</f>
        <v>7</v>
      </c>
      <c r="I478">
        <v>623837459</v>
      </c>
      <c r="J478" s="1">
        <v>44387</v>
      </c>
      <c r="K478" s="5">
        <f>DATEDIF(Tabla_1[[#This Row],[Fecha pedido]],Tabla_1[[#This Row],[Fecha envío]],"D")</f>
        <v>8</v>
      </c>
      <c r="L478" s="3">
        <v>6222</v>
      </c>
      <c r="M478" s="4">
        <v>437.2</v>
      </c>
      <c r="N478" s="4">
        <v>263.33</v>
      </c>
      <c r="O478" s="12">
        <v>2720258.4</v>
      </c>
      <c r="P478" s="4">
        <f>Tabla_1[[#This Row],[Precio Unitario]]-Tabla_1[[#This Row],[Coste unitario]]</f>
        <v>173.87</v>
      </c>
      <c r="Q478" s="12">
        <f>Tabla_1[[#This Row],[Importe venta total]]/1000</f>
        <v>2720.2583999999997</v>
      </c>
      <c r="R478" s="4">
        <v>1638439.26</v>
      </c>
      <c r="S478" s="12">
        <f>Tabla_1[[#This Row],[Importe Coste total]]/1000</f>
        <v>1638.4392600000001</v>
      </c>
      <c r="T478" s="4">
        <f>Tabla_1[[#This Row],[Importe venta total]]-Tabla_1[[#This Row],[Importe Coste total]]</f>
        <v>1081819.1399999999</v>
      </c>
      <c r="U478" s="13">
        <f>Tabla_1[[#This Row],[Importe Coste Total (M)]]/Tabla_1[[#This Row],[Importe Ventas Totales (M)]]</f>
        <v>0.60231015553522427</v>
      </c>
      <c r="V478" s="12">
        <f>Tabla_1[[#This Row],[Beneficio Total]]/1000</f>
        <v>1081.8191399999998</v>
      </c>
      <c r="W478">
        <f>YEAR(Tabla_1[[#This Row],[Fecha pedido]])</f>
        <v>2021</v>
      </c>
    </row>
    <row r="479" spans="1:23" x14ac:dyDescent="0.3">
      <c r="A479" t="s">
        <v>679</v>
      </c>
      <c r="B479" t="s">
        <v>12</v>
      </c>
      <c r="C479" t="s">
        <v>481</v>
      </c>
      <c r="D479" t="s">
        <v>80</v>
      </c>
      <c r="E479" t="s">
        <v>15</v>
      </c>
      <c r="F479" t="s">
        <v>1120</v>
      </c>
      <c r="G479" s="14">
        <v>44508</v>
      </c>
      <c r="H479" s="20">
        <f>MONTH(Tabla_1[[#This Row],[Fecha pedido]])</f>
        <v>11</v>
      </c>
      <c r="I479">
        <v>609466397</v>
      </c>
      <c r="J479" s="1">
        <v>44540</v>
      </c>
      <c r="K479" s="5">
        <f>DATEDIF(Tabla_1[[#This Row],[Fecha pedido]],Tabla_1[[#This Row],[Fecha envío]],"D")</f>
        <v>32</v>
      </c>
      <c r="L479" s="3">
        <v>3506</v>
      </c>
      <c r="M479" s="4">
        <v>668.27</v>
      </c>
      <c r="N479" s="4">
        <v>502.54</v>
      </c>
      <c r="O479" s="12">
        <v>2342954.62</v>
      </c>
      <c r="P479" s="4">
        <f>Tabla_1[[#This Row],[Precio Unitario]]-Tabla_1[[#This Row],[Coste unitario]]</f>
        <v>165.72999999999996</v>
      </c>
      <c r="Q479" s="12">
        <f>Tabla_1[[#This Row],[Importe venta total]]/1000</f>
        <v>2342.95462</v>
      </c>
      <c r="R479" s="4">
        <v>1761905.24</v>
      </c>
      <c r="S479" s="12">
        <f>Tabla_1[[#This Row],[Importe Coste total]]/1000</f>
        <v>1761.90524</v>
      </c>
      <c r="T479" s="4">
        <f>Tabla_1[[#This Row],[Importe venta total]]-Tabla_1[[#This Row],[Importe Coste total]]</f>
        <v>581049.38000000012</v>
      </c>
      <c r="U479" s="13">
        <f>Tabla_1[[#This Row],[Importe Coste Total (M)]]/Tabla_1[[#This Row],[Importe Ventas Totales (M)]]</f>
        <v>0.75200143654510909</v>
      </c>
      <c r="V479" s="12">
        <f>Tabla_1[[#This Row],[Beneficio Total]]/1000</f>
        <v>581.04938000000016</v>
      </c>
      <c r="W479">
        <f>YEAR(Tabla_1[[#This Row],[Fecha pedido]])</f>
        <v>2021</v>
      </c>
    </row>
    <row r="480" spans="1:23" x14ac:dyDescent="0.3">
      <c r="A480" t="s">
        <v>680</v>
      </c>
      <c r="B480" t="s">
        <v>60</v>
      </c>
      <c r="C480" t="s">
        <v>408</v>
      </c>
      <c r="D480" t="s">
        <v>26</v>
      </c>
      <c r="E480" t="s">
        <v>15</v>
      </c>
      <c r="F480" t="s">
        <v>1119</v>
      </c>
      <c r="G480" s="14">
        <v>43961</v>
      </c>
      <c r="H480" s="20">
        <f>MONTH(Tabla_1[[#This Row],[Fecha pedido]])</f>
        <v>5</v>
      </c>
      <c r="I480">
        <v>782261168</v>
      </c>
      <c r="J480" s="1">
        <v>43997</v>
      </c>
      <c r="K480" s="5">
        <f>DATEDIF(Tabla_1[[#This Row],[Fecha pedido]],Tabla_1[[#This Row],[Fecha envío]],"D")</f>
        <v>36</v>
      </c>
      <c r="L480" s="3">
        <v>7318</v>
      </c>
      <c r="M480" s="4">
        <v>9.33</v>
      </c>
      <c r="N480" s="4">
        <v>6.92</v>
      </c>
      <c r="O480" s="12">
        <v>68276.94</v>
      </c>
      <c r="P480" s="4">
        <f>Tabla_1[[#This Row],[Precio Unitario]]-Tabla_1[[#This Row],[Coste unitario]]</f>
        <v>2.41</v>
      </c>
      <c r="Q480" s="12">
        <f>Tabla_1[[#This Row],[Importe venta total]]/1000</f>
        <v>68.276939999999996</v>
      </c>
      <c r="R480" s="4">
        <v>50640.56</v>
      </c>
      <c r="S480" s="12">
        <f>Tabla_1[[#This Row],[Importe Coste total]]/1000</f>
        <v>50.640560000000001</v>
      </c>
      <c r="T480" s="4">
        <f>Tabla_1[[#This Row],[Importe venta total]]-Tabla_1[[#This Row],[Importe Coste total]]</f>
        <v>17636.380000000005</v>
      </c>
      <c r="U480" s="13">
        <f>Tabla_1[[#This Row],[Importe Coste Total (M)]]/Tabla_1[[#This Row],[Importe Ventas Totales (M)]]</f>
        <v>0.74169346195069674</v>
      </c>
      <c r="V480" s="12">
        <f>Tabla_1[[#This Row],[Beneficio Total]]/1000</f>
        <v>17.636380000000006</v>
      </c>
      <c r="W480">
        <f>YEAR(Tabla_1[[#This Row],[Fecha pedido]])</f>
        <v>2020</v>
      </c>
    </row>
    <row r="481" spans="1:23" x14ac:dyDescent="0.3">
      <c r="A481" t="s">
        <v>681</v>
      </c>
      <c r="B481" t="s">
        <v>24</v>
      </c>
      <c r="C481" t="s">
        <v>397</v>
      </c>
      <c r="D481" t="s">
        <v>33</v>
      </c>
      <c r="E481" t="s">
        <v>15</v>
      </c>
      <c r="F481" t="s">
        <v>1120</v>
      </c>
      <c r="G481" s="14">
        <v>44180</v>
      </c>
      <c r="H481" s="20">
        <f>MONTH(Tabla_1[[#This Row],[Fecha pedido]])</f>
        <v>12</v>
      </c>
      <c r="I481">
        <v>562583100</v>
      </c>
      <c r="J481" s="1">
        <v>44220</v>
      </c>
      <c r="K481" s="5">
        <f>DATEDIF(Tabla_1[[#This Row],[Fecha pedido]],Tabla_1[[#This Row],[Fecha envío]],"D")</f>
        <v>40</v>
      </c>
      <c r="L481" s="3">
        <v>9696</v>
      </c>
      <c r="M481" s="4">
        <v>47.45</v>
      </c>
      <c r="N481" s="4">
        <v>31.79</v>
      </c>
      <c r="O481" s="12">
        <v>460075.2</v>
      </c>
      <c r="P481" s="4">
        <f>Tabla_1[[#This Row],[Precio Unitario]]-Tabla_1[[#This Row],[Coste unitario]]</f>
        <v>15.660000000000004</v>
      </c>
      <c r="Q481" s="12">
        <f>Tabla_1[[#This Row],[Importe venta total]]/1000</f>
        <v>460.0752</v>
      </c>
      <c r="R481" s="4">
        <v>308235.83999999997</v>
      </c>
      <c r="S481" s="12">
        <f>Tabla_1[[#This Row],[Importe Coste total]]/1000</f>
        <v>308.23583999999994</v>
      </c>
      <c r="T481" s="4">
        <f>Tabla_1[[#This Row],[Importe venta total]]-Tabla_1[[#This Row],[Importe Coste total]]</f>
        <v>151839.36000000004</v>
      </c>
      <c r="U481" s="13">
        <f>Tabla_1[[#This Row],[Importe Coste Total (M)]]/Tabla_1[[#This Row],[Importe Ventas Totales (M)]]</f>
        <v>0.66996838777660683</v>
      </c>
      <c r="V481" s="12">
        <f>Tabla_1[[#This Row],[Beneficio Total]]/1000</f>
        <v>151.83936000000006</v>
      </c>
      <c r="W481">
        <f>YEAR(Tabla_1[[#This Row],[Fecha pedido]])</f>
        <v>2020</v>
      </c>
    </row>
    <row r="482" spans="1:23" x14ac:dyDescent="0.3">
      <c r="A482" t="s">
        <v>682</v>
      </c>
      <c r="B482" t="s">
        <v>60</v>
      </c>
      <c r="C482" t="s">
        <v>95</v>
      </c>
      <c r="D482" t="s">
        <v>14</v>
      </c>
      <c r="E482" t="s">
        <v>15</v>
      </c>
      <c r="F482" t="s">
        <v>1118</v>
      </c>
      <c r="G482" s="14">
        <v>44144</v>
      </c>
      <c r="H482" s="20">
        <f>MONTH(Tabla_1[[#This Row],[Fecha pedido]])</f>
        <v>11</v>
      </c>
      <c r="I482">
        <v>341106021</v>
      </c>
      <c r="J482" s="1">
        <v>44147</v>
      </c>
      <c r="K482" s="5">
        <f>DATEDIF(Tabla_1[[#This Row],[Fecha pedido]],Tabla_1[[#This Row],[Fecha envío]],"D")</f>
        <v>3</v>
      </c>
      <c r="L482" s="3">
        <v>9707</v>
      </c>
      <c r="M482" s="4">
        <v>152.58000000000001</v>
      </c>
      <c r="N482" s="4">
        <v>97.44</v>
      </c>
      <c r="O482" s="12">
        <v>1481094.06</v>
      </c>
      <c r="P482" s="4">
        <f>Tabla_1[[#This Row],[Precio Unitario]]-Tabla_1[[#This Row],[Coste unitario]]</f>
        <v>55.140000000000015</v>
      </c>
      <c r="Q482" s="12">
        <f>Tabla_1[[#This Row],[Importe venta total]]/1000</f>
        <v>1481.0940600000001</v>
      </c>
      <c r="R482" s="4">
        <v>945850.08</v>
      </c>
      <c r="S482" s="12">
        <f>Tabla_1[[#This Row],[Importe Coste total]]/1000</f>
        <v>945.85007999999993</v>
      </c>
      <c r="T482" s="4">
        <f>Tabla_1[[#This Row],[Importe venta total]]-Tabla_1[[#This Row],[Importe Coste total]]</f>
        <v>535243.9800000001</v>
      </c>
      <c r="U482" s="13">
        <f>Tabla_1[[#This Row],[Importe Coste Total (M)]]/Tabla_1[[#This Row],[Importe Ventas Totales (M)]]</f>
        <v>0.63861580810066843</v>
      </c>
      <c r="V482" s="12">
        <f>Tabla_1[[#This Row],[Beneficio Total]]/1000</f>
        <v>535.24398000000008</v>
      </c>
      <c r="W482">
        <f>YEAR(Tabla_1[[#This Row],[Fecha pedido]])</f>
        <v>2020</v>
      </c>
    </row>
    <row r="483" spans="1:23" x14ac:dyDescent="0.3">
      <c r="A483" t="s">
        <v>683</v>
      </c>
      <c r="B483" t="s">
        <v>60</v>
      </c>
      <c r="C483" t="s">
        <v>159</v>
      </c>
      <c r="D483" t="s">
        <v>33</v>
      </c>
      <c r="E483" t="s">
        <v>19</v>
      </c>
      <c r="F483" t="s">
        <v>1118</v>
      </c>
      <c r="G483" s="14">
        <v>44023</v>
      </c>
      <c r="H483" s="20">
        <f>MONTH(Tabla_1[[#This Row],[Fecha pedido]])</f>
        <v>7</v>
      </c>
      <c r="I483">
        <v>128816258</v>
      </c>
      <c r="J483" s="1">
        <v>44024</v>
      </c>
      <c r="K483" s="5">
        <f>DATEDIF(Tabla_1[[#This Row],[Fecha pedido]],Tabla_1[[#This Row],[Fecha envío]],"D")</f>
        <v>1</v>
      </c>
      <c r="L483" s="3">
        <v>8448</v>
      </c>
      <c r="M483" s="4">
        <v>47.45</v>
      </c>
      <c r="N483" s="4">
        <v>31.79</v>
      </c>
      <c r="O483" s="12">
        <v>400857.60000000003</v>
      </c>
      <c r="P483" s="4">
        <f>Tabla_1[[#This Row],[Precio Unitario]]-Tabla_1[[#This Row],[Coste unitario]]</f>
        <v>15.660000000000004</v>
      </c>
      <c r="Q483" s="12">
        <f>Tabla_1[[#This Row],[Importe venta total]]/1000</f>
        <v>400.85760000000005</v>
      </c>
      <c r="R483" s="4">
        <v>268561.91999999998</v>
      </c>
      <c r="S483" s="12">
        <f>Tabla_1[[#This Row],[Importe Coste total]]/1000</f>
        <v>268.56191999999999</v>
      </c>
      <c r="T483" s="4">
        <f>Tabla_1[[#This Row],[Importe venta total]]-Tabla_1[[#This Row],[Importe Coste total]]</f>
        <v>132295.68000000005</v>
      </c>
      <c r="U483" s="13">
        <f>Tabla_1[[#This Row],[Importe Coste Total (M)]]/Tabla_1[[#This Row],[Importe Ventas Totales (M)]]</f>
        <v>0.66996838777660683</v>
      </c>
      <c r="V483" s="12">
        <f>Tabla_1[[#This Row],[Beneficio Total]]/1000</f>
        <v>132.29568000000006</v>
      </c>
      <c r="W483">
        <f>YEAR(Tabla_1[[#This Row],[Fecha pedido]])</f>
        <v>2020</v>
      </c>
    </row>
    <row r="484" spans="1:23" x14ac:dyDescent="0.3">
      <c r="A484" t="s">
        <v>684</v>
      </c>
      <c r="B484" t="s">
        <v>24</v>
      </c>
      <c r="C484" t="s">
        <v>46</v>
      </c>
      <c r="D484" t="s">
        <v>23</v>
      </c>
      <c r="E484" t="s">
        <v>15</v>
      </c>
      <c r="F484" t="s">
        <v>1120</v>
      </c>
      <c r="G484" s="14">
        <v>44655</v>
      </c>
      <c r="H484" s="20">
        <f>MONTH(Tabla_1[[#This Row],[Fecha pedido]])</f>
        <v>4</v>
      </c>
      <c r="I484">
        <v>907012641</v>
      </c>
      <c r="J484" s="1">
        <v>44700</v>
      </c>
      <c r="K484" s="5">
        <f>DATEDIF(Tabla_1[[#This Row],[Fecha pedido]],Tabla_1[[#This Row],[Fecha envío]],"D")</f>
        <v>45</v>
      </c>
      <c r="L484" s="3">
        <v>4051</v>
      </c>
      <c r="M484" s="4">
        <v>205.7</v>
      </c>
      <c r="N484" s="4">
        <v>117.11</v>
      </c>
      <c r="O484" s="12">
        <v>833290.7</v>
      </c>
      <c r="P484" s="4">
        <f>Tabla_1[[#This Row],[Precio Unitario]]-Tabla_1[[#This Row],[Coste unitario]]</f>
        <v>88.589999999999989</v>
      </c>
      <c r="Q484" s="12">
        <f>Tabla_1[[#This Row],[Importe venta total]]/1000</f>
        <v>833.2906999999999</v>
      </c>
      <c r="R484" s="4">
        <v>474412.61</v>
      </c>
      <c r="S484" s="12">
        <f>Tabla_1[[#This Row],[Importe Coste total]]/1000</f>
        <v>474.41260999999997</v>
      </c>
      <c r="T484" s="4">
        <f>Tabla_1[[#This Row],[Importe venta total]]-Tabla_1[[#This Row],[Importe Coste total]]</f>
        <v>358878.08999999997</v>
      </c>
      <c r="U484" s="13">
        <f>Tabla_1[[#This Row],[Importe Coste Total (M)]]/Tabla_1[[#This Row],[Importe Ventas Totales (M)]]</f>
        <v>0.56932425862907154</v>
      </c>
      <c r="V484" s="12">
        <f>Tabla_1[[#This Row],[Beneficio Total]]/1000</f>
        <v>358.87808999999999</v>
      </c>
      <c r="W484">
        <f>YEAR(Tabla_1[[#This Row],[Fecha pedido]])</f>
        <v>2022</v>
      </c>
    </row>
    <row r="485" spans="1:23" x14ac:dyDescent="0.3">
      <c r="A485" t="s">
        <v>685</v>
      </c>
      <c r="B485" t="s">
        <v>60</v>
      </c>
      <c r="C485" t="s">
        <v>686</v>
      </c>
      <c r="D485" t="s">
        <v>30</v>
      </c>
      <c r="E485" t="s">
        <v>19</v>
      </c>
      <c r="F485" t="s">
        <v>1117</v>
      </c>
      <c r="G485" s="14">
        <v>43895</v>
      </c>
      <c r="H485" s="20">
        <f>MONTH(Tabla_1[[#This Row],[Fecha pedido]])</f>
        <v>3</v>
      </c>
      <c r="I485">
        <v>577306497</v>
      </c>
      <c r="J485" s="1">
        <v>43902</v>
      </c>
      <c r="K485" s="5">
        <f>DATEDIF(Tabla_1[[#This Row],[Fecha pedido]],Tabla_1[[#This Row],[Fecha envío]],"D")</f>
        <v>7</v>
      </c>
      <c r="L485" s="3">
        <v>6676</v>
      </c>
      <c r="M485" s="4">
        <v>255.28</v>
      </c>
      <c r="N485" s="4">
        <v>159.41999999999999</v>
      </c>
      <c r="O485" s="12">
        <v>1704249.28</v>
      </c>
      <c r="P485" s="4">
        <f>Tabla_1[[#This Row],[Precio Unitario]]-Tabla_1[[#This Row],[Coste unitario]]</f>
        <v>95.860000000000014</v>
      </c>
      <c r="Q485" s="12">
        <f>Tabla_1[[#This Row],[Importe venta total]]/1000</f>
        <v>1704.24928</v>
      </c>
      <c r="R485" s="4">
        <v>1064287.92</v>
      </c>
      <c r="S485" s="12">
        <f>Tabla_1[[#This Row],[Importe Coste total]]/1000</f>
        <v>1064.28792</v>
      </c>
      <c r="T485" s="4">
        <f>Tabla_1[[#This Row],[Importe venta total]]-Tabla_1[[#This Row],[Importe Coste total]]</f>
        <v>639961.3600000001</v>
      </c>
      <c r="U485" s="13">
        <f>Tabla_1[[#This Row],[Importe Coste Total (M)]]/Tabla_1[[#This Row],[Importe Ventas Totales (M)]]</f>
        <v>0.62449075524913822</v>
      </c>
      <c r="V485" s="12">
        <f>Tabla_1[[#This Row],[Beneficio Total]]/1000</f>
        <v>639.96136000000013</v>
      </c>
      <c r="W485">
        <f>YEAR(Tabla_1[[#This Row],[Fecha pedido]])</f>
        <v>2020</v>
      </c>
    </row>
    <row r="486" spans="1:23" x14ac:dyDescent="0.3">
      <c r="A486" t="s">
        <v>687</v>
      </c>
      <c r="B486" t="s">
        <v>24</v>
      </c>
      <c r="C486" t="s">
        <v>688</v>
      </c>
      <c r="D486" t="s">
        <v>42</v>
      </c>
      <c r="E486" t="s">
        <v>19</v>
      </c>
      <c r="F486" t="s">
        <v>1120</v>
      </c>
      <c r="G486" s="14">
        <v>43913</v>
      </c>
      <c r="H486" s="20">
        <f>MONTH(Tabla_1[[#This Row],[Fecha pedido]])</f>
        <v>3</v>
      </c>
      <c r="I486">
        <v>702194440</v>
      </c>
      <c r="J486" s="1">
        <v>43920</v>
      </c>
      <c r="K486" s="5">
        <f>DATEDIF(Tabla_1[[#This Row],[Fecha pedido]],Tabla_1[[#This Row],[Fecha envío]],"D")</f>
        <v>7</v>
      </c>
      <c r="L486" s="3">
        <v>3794</v>
      </c>
      <c r="M486" s="4">
        <v>651.21</v>
      </c>
      <c r="N486" s="4">
        <v>524.96</v>
      </c>
      <c r="O486" s="12">
        <v>2470690.7400000002</v>
      </c>
      <c r="P486" s="4">
        <f>Tabla_1[[#This Row],[Precio Unitario]]-Tabla_1[[#This Row],[Coste unitario]]</f>
        <v>126.25</v>
      </c>
      <c r="Q486" s="12">
        <f>Tabla_1[[#This Row],[Importe venta total]]/1000</f>
        <v>2470.69074</v>
      </c>
      <c r="R486" s="4">
        <v>1991698.2400000002</v>
      </c>
      <c r="S486" s="12">
        <f>Tabla_1[[#This Row],[Importe Coste total]]/1000</f>
        <v>1991.6982400000002</v>
      </c>
      <c r="T486" s="4">
        <f>Tabla_1[[#This Row],[Importe venta total]]-Tabla_1[[#This Row],[Importe Coste total]]</f>
        <v>478992.5</v>
      </c>
      <c r="U486" s="13">
        <f>Tabla_1[[#This Row],[Importe Coste Total (M)]]/Tabla_1[[#This Row],[Importe Ventas Totales (M)]]</f>
        <v>0.80613012699436437</v>
      </c>
      <c r="V486" s="12">
        <f>Tabla_1[[#This Row],[Beneficio Total]]/1000</f>
        <v>478.99250000000001</v>
      </c>
      <c r="W486">
        <f>YEAR(Tabla_1[[#This Row],[Fecha pedido]])</f>
        <v>2020</v>
      </c>
    </row>
    <row r="487" spans="1:23" x14ac:dyDescent="0.3">
      <c r="A487" t="s">
        <v>689</v>
      </c>
      <c r="B487" t="s">
        <v>12</v>
      </c>
      <c r="C487" t="s">
        <v>137</v>
      </c>
      <c r="D487" t="s">
        <v>23</v>
      </c>
      <c r="E487" t="s">
        <v>15</v>
      </c>
      <c r="F487" t="s">
        <v>1119</v>
      </c>
      <c r="G487" s="14">
        <v>44787</v>
      </c>
      <c r="H487" s="20">
        <f>MONTH(Tabla_1[[#This Row],[Fecha pedido]])</f>
        <v>8</v>
      </c>
      <c r="I487">
        <v>911573684</v>
      </c>
      <c r="J487" s="1">
        <v>44823</v>
      </c>
      <c r="K487" s="5">
        <f>DATEDIF(Tabla_1[[#This Row],[Fecha pedido]],Tabla_1[[#This Row],[Fecha envío]],"D")</f>
        <v>36</v>
      </c>
      <c r="L487" s="3">
        <v>3765</v>
      </c>
      <c r="M487" s="4">
        <v>205.7</v>
      </c>
      <c r="N487" s="4">
        <v>117.11</v>
      </c>
      <c r="O487" s="12">
        <v>774460.5</v>
      </c>
      <c r="P487" s="4">
        <f>Tabla_1[[#This Row],[Precio Unitario]]-Tabla_1[[#This Row],[Coste unitario]]</f>
        <v>88.589999999999989</v>
      </c>
      <c r="Q487" s="12">
        <f>Tabla_1[[#This Row],[Importe venta total]]/1000</f>
        <v>774.46050000000002</v>
      </c>
      <c r="R487" s="4">
        <v>440919.15</v>
      </c>
      <c r="S487" s="12">
        <f>Tabla_1[[#This Row],[Importe Coste total]]/1000</f>
        <v>440.91915</v>
      </c>
      <c r="T487" s="4">
        <f>Tabla_1[[#This Row],[Importe venta total]]-Tabla_1[[#This Row],[Importe Coste total]]</f>
        <v>333541.34999999998</v>
      </c>
      <c r="U487" s="13">
        <f>Tabla_1[[#This Row],[Importe Coste Total (M)]]/Tabla_1[[#This Row],[Importe Ventas Totales (M)]]</f>
        <v>0.56932425862907143</v>
      </c>
      <c r="V487" s="12">
        <f>Tabla_1[[#This Row],[Beneficio Total]]/1000</f>
        <v>333.54134999999997</v>
      </c>
      <c r="W487">
        <f>YEAR(Tabla_1[[#This Row],[Fecha pedido]])</f>
        <v>2022</v>
      </c>
    </row>
    <row r="488" spans="1:23" x14ac:dyDescent="0.3">
      <c r="A488" t="s">
        <v>690</v>
      </c>
      <c r="B488" t="s">
        <v>24</v>
      </c>
      <c r="C488" t="s">
        <v>65</v>
      </c>
      <c r="D488" t="s">
        <v>33</v>
      </c>
      <c r="E488" t="s">
        <v>15</v>
      </c>
      <c r="F488" t="s">
        <v>1119</v>
      </c>
      <c r="G488" s="14">
        <v>44458</v>
      </c>
      <c r="H488" s="20">
        <f>MONTH(Tabla_1[[#This Row],[Fecha pedido]])</f>
        <v>9</v>
      </c>
      <c r="I488">
        <v>422620713</v>
      </c>
      <c r="J488" s="1">
        <v>44474</v>
      </c>
      <c r="K488" s="5">
        <f>DATEDIF(Tabla_1[[#This Row],[Fecha pedido]],Tabla_1[[#This Row],[Fecha envío]],"D")</f>
        <v>16</v>
      </c>
      <c r="L488" s="3">
        <v>1715</v>
      </c>
      <c r="M488" s="4">
        <v>47.45</v>
      </c>
      <c r="N488" s="4">
        <v>31.79</v>
      </c>
      <c r="O488" s="12">
        <v>81376.75</v>
      </c>
      <c r="P488" s="4">
        <f>Tabla_1[[#This Row],[Precio Unitario]]-Tabla_1[[#This Row],[Coste unitario]]</f>
        <v>15.660000000000004</v>
      </c>
      <c r="Q488" s="12">
        <f>Tabla_1[[#This Row],[Importe venta total]]/1000</f>
        <v>81.376750000000001</v>
      </c>
      <c r="R488" s="4">
        <v>54519.85</v>
      </c>
      <c r="S488" s="12">
        <f>Tabla_1[[#This Row],[Importe Coste total]]/1000</f>
        <v>54.519849999999998</v>
      </c>
      <c r="T488" s="4">
        <f>Tabla_1[[#This Row],[Importe venta total]]-Tabla_1[[#This Row],[Importe Coste total]]</f>
        <v>26856.9</v>
      </c>
      <c r="U488" s="13">
        <f>Tabla_1[[#This Row],[Importe Coste Total (M)]]/Tabla_1[[#This Row],[Importe Ventas Totales (M)]]</f>
        <v>0.66996838777660694</v>
      </c>
      <c r="V488" s="12">
        <f>Tabla_1[[#This Row],[Beneficio Total]]/1000</f>
        <v>26.856900000000003</v>
      </c>
      <c r="W488">
        <f>YEAR(Tabla_1[[#This Row],[Fecha pedido]])</f>
        <v>2021</v>
      </c>
    </row>
    <row r="489" spans="1:23" x14ac:dyDescent="0.3">
      <c r="A489" t="s">
        <v>691</v>
      </c>
      <c r="B489" t="s">
        <v>60</v>
      </c>
      <c r="C489" t="s">
        <v>408</v>
      </c>
      <c r="D489" t="s">
        <v>80</v>
      </c>
      <c r="E489" t="s">
        <v>19</v>
      </c>
      <c r="F489" t="s">
        <v>1117</v>
      </c>
      <c r="G489" s="14">
        <v>44122</v>
      </c>
      <c r="H489" s="20">
        <f>MONTH(Tabla_1[[#This Row],[Fecha pedido]])</f>
        <v>10</v>
      </c>
      <c r="I489">
        <v>188509356</v>
      </c>
      <c r="J489" s="1">
        <v>44135</v>
      </c>
      <c r="K489" s="5">
        <f>DATEDIF(Tabla_1[[#This Row],[Fecha pedido]],Tabla_1[[#This Row],[Fecha envío]],"D")</f>
        <v>13</v>
      </c>
      <c r="L489" s="3">
        <v>2963</v>
      </c>
      <c r="M489" s="4">
        <v>668.27</v>
      </c>
      <c r="N489" s="4">
        <v>502.54</v>
      </c>
      <c r="O489" s="12">
        <v>1980084.01</v>
      </c>
      <c r="P489" s="4">
        <f>Tabla_1[[#This Row],[Precio Unitario]]-Tabla_1[[#This Row],[Coste unitario]]</f>
        <v>165.72999999999996</v>
      </c>
      <c r="Q489" s="12">
        <f>Tabla_1[[#This Row],[Importe venta total]]/1000</f>
        <v>1980.08401</v>
      </c>
      <c r="R489" s="4">
        <v>1489026.02</v>
      </c>
      <c r="S489" s="12">
        <f>Tabla_1[[#This Row],[Importe Coste total]]/1000</f>
        <v>1489.02602</v>
      </c>
      <c r="T489" s="4">
        <f>Tabla_1[[#This Row],[Importe venta total]]-Tabla_1[[#This Row],[Importe Coste total]]</f>
        <v>491057.99</v>
      </c>
      <c r="U489" s="13">
        <f>Tabla_1[[#This Row],[Importe Coste Total (M)]]/Tabla_1[[#This Row],[Importe Ventas Totales (M)]]</f>
        <v>0.75200143654510898</v>
      </c>
      <c r="V489" s="12">
        <f>Tabla_1[[#This Row],[Beneficio Total]]/1000</f>
        <v>491.05799000000002</v>
      </c>
      <c r="W489">
        <f>YEAR(Tabla_1[[#This Row],[Fecha pedido]])</f>
        <v>2020</v>
      </c>
    </row>
    <row r="490" spans="1:23" x14ac:dyDescent="0.3">
      <c r="A490" t="s">
        <v>692</v>
      </c>
      <c r="B490" t="s">
        <v>28</v>
      </c>
      <c r="C490" t="s">
        <v>693</v>
      </c>
      <c r="D490" t="s">
        <v>42</v>
      </c>
      <c r="E490" t="s">
        <v>19</v>
      </c>
      <c r="F490" t="s">
        <v>1117</v>
      </c>
      <c r="G490" s="14">
        <v>44259</v>
      </c>
      <c r="H490" s="20">
        <f>MONTH(Tabla_1[[#This Row],[Fecha pedido]])</f>
        <v>3</v>
      </c>
      <c r="I490">
        <v>149069297</v>
      </c>
      <c r="J490" s="1">
        <v>44277</v>
      </c>
      <c r="K490" s="5">
        <f>DATEDIF(Tabla_1[[#This Row],[Fecha pedido]],Tabla_1[[#This Row],[Fecha envío]],"D")</f>
        <v>18</v>
      </c>
      <c r="L490" s="3">
        <v>1772</v>
      </c>
      <c r="M490" s="4">
        <v>651.21</v>
      </c>
      <c r="N490" s="4">
        <v>524.96</v>
      </c>
      <c r="O490" s="12">
        <v>1153944.1200000001</v>
      </c>
      <c r="P490" s="4">
        <f>Tabla_1[[#This Row],[Precio Unitario]]-Tabla_1[[#This Row],[Coste unitario]]</f>
        <v>126.25</v>
      </c>
      <c r="Q490" s="12">
        <f>Tabla_1[[#This Row],[Importe venta total]]/1000</f>
        <v>1153.9441200000001</v>
      </c>
      <c r="R490" s="4">
        <v>930229.12000000011</v>
      </c>
      <c r="S490" s="12">
        <f>Tabla_1[[#This Row],[Importe Coste total]]/1000</f>
        <v>930.22912000000008</v>
      </c>
      <c r="T490" s="4">
        <f>Tabla_1[[#This Row],[Importe venta total]]-Tabla_1[[#This Row],[Importe Coste total]]</f>
        <v>223715</v>
      </c>
      <c r="U490" s="13">
        <f>Tabla_1[[#This Row],[Importe Coste Total (M)]]/Tabla_1[[#This Row],[Importe Ventas Totales (M)]]</f>
        <v>0.80613012699436437</v>
      </c>
      <c r="V490" s="12">
        <f>Tabla_1[[#This Row],[Beneficio Total]]/1000</f>
        <v>223.715</v>
      </c>
      <c r="W490">
        <f>YEAR(Tabla_1[[#This Row],[Fecha pedido]])</f>
        <v>2021</v>
      </c>
    </row>
    <row r="491" spans="1:23" x14ac:dyDescent="0.3">
      <c r="A491" t="s">
        <v>694</v>
      </c>
      <c r="B491" t="s">
        <v>24</v>
      </c>
      <c r="C491" t="s">
        <v>297</v>
      </c>
      <c r="D491" t="s">
        <v>33</v>
      </c>
      <c r="E491" t="s">
        <v>19</v>
      </c>
      <c r="F491" t="s">
        <v>1120</v>
      </c>
      <c r="G491" s="14">
        <v>44728</v>
      </c>
      <c r="H491" s="20">
        <f>MONTH(Tabla_1[[#This Row],[Fecha pedido]])</f>
        <v>6</v>
      </c>
      <c r="I491">
        <v>351650750</v>
      </c>
      <c r="J491" s="1">
        <v>44751</v>
      </c>
      <c r="K491" s="5">
        <f>DATEDIF(Tabla_1[[#This Row],[Fecha pedido]],Tabla_1[[#This Row],[Fecha envío]],"D")</f>
        <v>23</v>
      </c>
      <c r="L491" s="3">
        <v>126</v>
      </c>
      <c r="M491" s="4">
        <v>47.45</v>
      </c>
      <c r="N491" s="4">
        <v>31.79</v>
      </c>
      <c r="O491" s="12">
        <v>5978.7000000000007</v>
      </c>
      <c r="P491" s="4">
        <f>Tabla_1[[#This Row],[Precio Unitario]]-Tabla_1[[#This Row],[Coste unitario]]</f>
        <v>15.660000000000004</v>
      </c>
      <c r="Q491" s="12">
        <f>Tabla_1[[#This Row],[Importe venta total]]/1000</f>
        <v>5.9787000000000008</v>
      </c>
      <c r="R491" s="4">
        <v>4005.54</v>
      </c>
      <c r="S491" s="12">
        <f>Tabla_1[[#This Row],[Importe Coste total]]/1000</f>
        <v>4.0055399999999999</v>
      </c>
      <c r="T491" s="4">
        <f>Tabla_1[[#This Row],[Importe venta total]]-Tabla_1[[#This Row],[Importe Coste total]]</f>
        <v>1973.1600000000008</v>
      </c>
      <c r="U491" s="13">
        <f>Tabla_1[[#This Row],[Importe Coste Total (M)]]/Tabla_1[[#This Row],[Importe Ventas Totales (M)]]</f>
        <v>0.66996838777660683</v>
      </c>
      <c r="V491" s="12">
        <f>Tabla_1[[#This Row],[Beneficio Total]]/1000</f>
        <v>1.9731600000000007</v>
      </c>
      <c r="W491">
        <f>YEAR(Tabla_1[[#This Row],[Fecha pedido]])</f>
        <v>2022</v>
      </c>
    </row>
    <row r="492" spans="1:23" x14ac:dyDescent="0.3">
      <c r="A492" t="s">
        <v>695</v>
      </c>
      <c r="B492" t="s">
        <v>24</v>
      </c>
      <c r="C492" t="s">
        <v>267</v>
      </c>
      <c r="D492" t="s">
        <v>23</v>
      </c>
      <c r="E492" t="s">
        <v>19</v>
      </c>
      <c r="F492" t="s">
        <v>1120</v>
      </c>
      <c r="G492" s="14">
        <v>44141</v>
      </c>
      <c r="H492" s="20">
        <f>MONTH(Tabla_1[[#This Row],[Fecha pedido]])</f>
        <v>11</v>
      </c>
      <c r="I492">
        <v>824894130</v>
      </c>
      <c r="J492" s="1">
        <v>44185</v>
      </c>
      <c r="K492" s="5">
        <f>DATEDIF(Tabla_1[[#This Row],[Fecha pedido]],Tabla_1[[#This Row],[Fecha envío]],"D")</f>
        <v>44</v>
      </c>
      <c r="L492" s="3">
        <v>3359</v>
      </c>
      <c r="M492" s="4">
        <v>205.7</v>
      </c>
      <c r="N492" s="4">
        <v>117.11</v>
      </c>
      <c r="O492" s="12">
        <v>690946.29999999993</v>
      </c>
      <c r="P492" s="4">
        <f>Tabla_1[[#This Row],[Precio Unitario]]-Tabla_1[[#This Row],[Coste unitario]]</f>
        <v>88.589999999999989</v>
      </c>
      <c r="Q492" s="12">
        <f>Tabla_1[[#This Row],[Importe venta total]]/1000</f>
        <v>690.94629999999995</v>
      </c>
      <c r="R492" s="4">
        <v>393372.49</v>
      </c>
      <c r="S492" s="12">
        <f>Tabla_1[[#This Row],[Importe Coste total]]/1000</f>
        <v>393.37248999999997</v>
      </c>
      <c r="T492" s="4">
        <f>Tabla_1[[#This Row],[Importe venta total]]-Tabla_1[[#This Row],[Importe Coste total]]</f>
        <v>297573.80999999994</v>
      </c>
      <c r="U492" s="13">
        <f>Tabla_1[[#This Row],[Importe Coste Total (M)]]/Tabla_1[[#This Row],[Importe Ventas Totales (M)]]</f>
        <v>0.56932425862907143</v>
      </c>
      <c r="V492" s="12">
        <f>Tabla_1[[#This Row],[Beneficio Total]]/1000</f>
        <v>297.57380999999992</v>
      </c>
      <c r="W492">
        <f>YEAR(Tabla_1[[#This Row],[Fecha pedido]])</f>
        <v>2020</v>
      </c>
    </row>
    <row r="493" spans="1:23" x14ac:dyDescent="0.3">
      <c r="A493" t="s">
        <v>696</v>
      </c>
      <c r="B493" t="s">
        <v>28</v>
      </c>
      <c r="C493" t="s">
        <v>123</v>
      </c>
      <c r="D493" t="s">
        <v>33</v>
      </c>
      <c r="E493" t="s">
        <v>19</v>
      </c>
      <c r="F493" t="s">
        <v>1118</v>
      </c>
      <c r="G493" s="14">
        <v>44429</v>
      </c>
      <c r="H493" s="20">
        <f>MONTH(Tabla_1[[#This Row],[Fecha pedido]])</f>
        <v>8</v>
      </c>
      <c r="I493">
        <v>623535764</v>
      </c>
      <c r="J493" s="1">
        <v>44440</v>
      </c>
      <c r="K493" s="5">
        <f>DATEDIF(Tabla_1[[#This Row],[Fecha pedido]],Tabla_1[[#This Row],[Fecha envío]],"D")</f>
        <v>11</v>
      </c>
      <c r="L493" s="3">
        <v>6944</v>
      </c>
      <c r="M493" s="4">
        <v>47.45</v>
      </c>
      <c r="N493" s="4">
        <v>31.79</v>
      </c>
      <c r="O493" s="12">
        <v>329492.80000000005</v>
      </c>
      <c r="P493" s="4">
        <f>Tabla_1[[#This Row],[Precio Unitario]]-Tabla_1[[#This Row],[Coste unitario]]</f>
        <v>15.660000000000004</v>
      </c>
      <c r="Q493" s="12">
        <f>Tabla_1[[#This Row],[Importe venta total]]/1000</f>
        <v>329.49280000000005</v>
      </c>
      <c r="R493" s="4">
        <v>220749.75999999998</v>
      </c>
      <c r="S493" s="12">
        <f>Tabla_1[[#This Row],[Importe Coste total]]/1000</f>
        <v>220.74975999999998</v>
      </c>
      <c r="T493" s="4">
        <f>Tabla_1[[#This Row],[Importe venta total]]-Tabla_1[[#This Row],[Importe Coste total]]</f>
        <v>108743.04000000007</v>
      </c>
      <c r="U493" s="13">
        <f>Tabla_1[[#This Row],[Importe Coste Total (M)]]/Tabla_1[[#This Row],[Importe Ventas Totales (M)]]</f>
        <v>0.66996838777660683</v>
      </c>
      <c r="V493" s="12">
        <f>Tabla_1[[#This Row],[Beneficio Total]]/1000</f>
        <v>108.74304000000006</v>
      </c>
      <c r="W493">
        <f>YEAR(Tabla_1[[#This Row],[Fecha pedido]])</f>
        <v>2021</v>
      </c>
    </row>
    <row r="494" spans="1:23" x14ac:dyDescent="0.3">
      <c r="A494" t="s">
        <v>697</v>
      </c>
      <c r="B494" t="s">
        <v>24</v>
      </c>
      <c r="C494" t="s">
        <v>65</v>
      </c>
      <c r="D494" t="s">
        <v>50</v>
      </c>
      <c r="E494" t="s">
        <v>19</v>
      </c>
      <c r="F494" t="s">
        <v>1120</v>
      </c>
      <c r="G494" s="14">
        <v>44017</v>
      </c>
      <c r="H494" s="20">
        <f>MONTH(Tabla_1[[#This Row],[Fecha pedido]])</f>
        <v>7</v>
      </c>
      <c r="I494">
        <v>672624480</v>
      </c>
      <c r="J494" s="1">
        <v>44065</v>
      </c>
      <c r="K494" s="5">
        <f>DATEDIF(Tabla_1[[#This Row],[Fecha pedido]],Tabla_1[[#This Row],[Fecha envío]],"D")</f>
        <v>48</v>
      </c>
      <c r="L494" s="3">
        <v>3386</v>
      </c>
      <c r="M494" s="4">
        <v>154.06</v>
      </c>
      <c r="N494" s="4">
        <v>90.93</v>
      </c>
      <c r="O494" s="12">
        <v>521647.16000000003</v>
      </c>
      <c r="P494" s="4">
        <f>Tabla_1[[#This Row],[Precio Unitario]]-Tabla_1[[#This Row],[Coste unitario]]</f>
        <v>63.129999999999995</v>
      </c>
      <c r="Q494" s="12">
        <f>Tabla_1[[#This Row],[Importe venta total]]/1000</f>
        <v>521.64715999999999</v>
      </c>
      <c r="R494" s="4">
        <v>307888.98000000004</v>
      </c>
      <c r="S494" s="12">
        <f>Tabla_1[[#This Row],[Importe Coste total]]/1000</f>
        <v>307.88898000000006</v>
      </c>
      <c r="T494" s="4">
        <f>Tabla_1[[#This Row],[Importe venta total]]-Tabla_1[[#This Row],[Importe Coste total]]</f>
        <v>213758.18</v>
      </c>
      <c r="U494" s="13">
        <f>Tabla_1[[#This Row],[Importe Coste Total (M)]]/Tabla_1[[#This Row],[Importe Ventas Totales (M)]]</f>
        <v>0.59022458782292631</v>
      </c>
      <c r="V494" s="12">
        <f>Tabla_1[[#This Row],[Beneficio Total]]/1000</f>
        <v>213.75817999999998</v>
      </c>
      <c r="W494">
        <f>YEAR(Tabla_1[[#This Row],[Fecha pedido]])</f>
        <v>2020</v>
      </c>
    </row>
    <row r="495" spans="1:23" x14ac:dyDescent="0.3">
      <c r="A495" t="s">
        <v>698</v>
      </c>
      <c r="B495" t="s">
        <v>24</v>
      </c>
      <c r="C495" t="s">
        <v>125</v>
      </c>
      <c r="D495" t="s">
        <v>38</v>
      </c>
      <c r="E495" t="s">
        <v>19</v>
      </c>
      <c r="F495" t="s">
        <v>1120</v>
      </c>
      <c r="G495" s="14">
        <v>44607</v>
      </c>
      <c r="H495" s="20">
        <f>MONTH(Tabla_1[[#This Row],[Fecha pedido]])</f>
        <v>2</v>
      </c>
      <c r="I495">
        <v>617521607</v>
      </c>
      <c r="J495" s="1">
        <v>44644</v>
      </c>
      <c r="K495" s="5">
        <f>DATEDIF(Tabla_1[[#This Row],[Fecha pedido]],Tabla_1[[#This Row],[Fecha envío]],"D")</f>
        <v>37</v>
      </c>
      <c r="L495" s="3">
        <v>7221</v>
      </c>
      <c r="M495" s="4">
        <v>437.2</v>
      </c>
      <c r="N495" s="4">
        <v>263.33</v>
      </c>
      <c r="O495" s="12">
        <v>3157021.1999999997</v>
      </c>
      <c r="P495" s="4">
        <f>Tabla_1[[#This Row],[Precio Unitario]]-Tabla_1[[#This Row],[Coste unitario]]</f>
        <v>173.87</v>
      </c>
      <c r="Q495" s="12">
        <f>Tabla_1[[#This Row],[Importe venta total]]/1000</f>
        <v>3157.0211999999997</v>
      </c>
      <c r="R495" s="4">
        <v>1901505.93</v>
      </c>
      <c r="S495" s="12">
        <f>Tabla_1[[#This Row],[Importe Coste total]]/1000</f>
        <v>1901.50593</v>
      </c>
      <c r="T495" s="4">
        <f>Tabla_1[[#This Row],[Importe venta total]]-Tabla_1[[#This Row],[Importe Coste total]]</f>
        <v>1255515.2699999998</v>
      </c>
      <c r="U495" s="13">
        <f>Tabla_1[[#This Row],[Importe Coste Total (M)]]/Tabla_1[[#This Row],[Importe Ventas Totales (M)]]</f>
        <v>0.60231015553522427</v>
      </c>
      <c r="V495" s="12">
        <f>Tabla_1[[#This Row],[Beneficio Total]]/1000</f>
        <v>1255.5152699999999</v>
      </c>
      <c r="W495">
        <f>YEAR(Tabla_1[[#This Row],[Fecha pedido]])</f>
        <v>2022</v>
      </c>
    </row>
    <row r="496" spans="1:23" x14ac:dyDescent="0.3">
      <c r="A496" t="s">
        <v>699</v>
      </c>
      <c r="B496" t="s">
        <v>60</v>
      </c>
      <c r="C496" t="s">
        <v>224</v>
      </c>
      <c r="D496" t="s">
        <v>26</v>
      </c>
      <c r="E496" t="s">
        <v>15</v>
      </c>
      <c r="F496" t="s">
        <v>1117</v>
      </c>
      <c r="G496" s="14">
        <v>44396</v>
      </c>
      <c r="H496" s="20">
        <f>MONTH(Tabla_1[[#This Row],[Fecha pedido]])</f>
        <v>7</v>
      </c>
      <c r="I496">
        <v>173900973</v>
      </c>
      <c r="J496" s="1">
        <v>44396</v>
      </c>
      <c r="K496" s="5">
        <f>DATEDIF(Tabla_1[[#This Row],[Fecha pedido]],Tabla_1[[#This Row],[Fecha envío]],"D")</f>
        <v>0</v>
      </c>
      <c r="L496" s="3">
        <v>17</v>
      </c>
      <c r="M496" s="4">
        <v>9.33</v>
      </c>
      <c r="N496" s="4">
        <v>6.92</v>
      </c>
      <c r="O496" s="12">
        <v>158.61000000000001</v>
      </c>
      <c r="P496" s="4">
        <f>Tabla_1[[#This Row],[Precio Unitario]]-Tabla_1[[#This Row],[Coste unitario]]</f>
        <v>2.41</v>
      </c>
      <c r="Q496" s="12">
        <f>Tabla_1[[#This Row],[Importe venta total]]/1000</f>
        <v>0.15861</v>
      </c>
      <c r="R496" s="4">
        <v>117.64</v>
      </c>
      <c r="S496" s="12">
        <f>Tabla_1[[#This Row],[Importe Coste total]]/1000</f>
        <v>0.11763999999999999</v>
      </c>
      <c r="T496" s="4">
        <f>Tabla_1[[#This Row],[Importe venta total]]-Tabla_1[[#This Row],[Importe Coste total]]</f>
        <v>40.970000000000013</v>
      </c>
      <c r="U496" s="13">
        <f>Tabla_1[[#This Row],[Importe Coste Total (M)]]/Tabla_1[[#This Row],[Importe Ventas Totales (M)]]</f>
        <v>0.74169346195069663</v>
      </c>
      <c r="V496" s="12">
        <f>Tabla_1[[#This Row],[Beneficio Total]]/1000</f>
        <v>4.0970000000000013E-2</v>
      </c>
      <c r="W496">
        <f>YEAR(Tabla_1[[#This Row],[Fecha pedido]])</f>
        <v>2021</v>
      </c>
    </row>
    <row r="497" spans="1:23" x14ac:dyDescent="0.3">
      <c r="A497" t="s">
        <v>700</v>
      </c>
      <c r="B497" t="s">
        <v>12</v>
      </c>
      <c r="C497" t="s">
        <v>167</v>
      </c>
      <c r="D497" t="s">
        <v>50</v>
      </c>
      <c r="E497" t="s">
        <v>19</v>
      </c>
      <c r="F497" t="s">
        <v>1119</v>
      </c>
      <c r="G497" s="14">
        <v>44858</v>
      </c>
      <c r="H497" s="20">
        <f>MONTH(Tabla_1[[#This Row],[Fecha pedido]])</f>
        <v>10</v>
      </c>
      <c r="I497">
        <v>477748906</v>
      </c>
      <c r="J497" s="1">
        <v>44883</v>
      </c>
      <c r="K497" s="5">
        <f>DATEDIF(Tabla_1[[#This Row],[Fecha pedido]],Tabla_1[[#This Row],[Fecha envío]],"D")</f>
        <v>25</v>
      </c>
      <c r="L497" s="3">
        <v>5373</v>
      </c>
      <c r="M497" s="4">
        <v>154.06</v>
      </c>
      <c r="N497" s="4">
        <v>90.93</v>
      </c>
      <c r="O497" s="12">
        <v>827764.38</v>
      </c>
      <c r="P497" s="4">
        <f>Tabla_1[[#This Row],[Precio Unitario]]-Tabla_1[[#This Row],[Coste unitario]]</f>
        <v>63.129999999999995</v>
      </c>
      <c r="Q497" s="12">
        <f>Tabla_1[[#This Row],[Importe venta total]]/1000</f>
        <v>827.76437999999996</v>
      </c>
      <c r="R497" s="4">
        <v>488566.89</v>
      </c>
      <c r="S497" s="12">
        <f>Tabla_1[[#This Row],[Importe Coste total]]/1000</f>
        <v>488.56689</v>
      </c>
      <c r="T497" s="4">
        <f>Tabla_1[[#This Row],[Importe venta total]]-Tabla_1[[#This Row],[Importe Coste total]]</f>
        <v>339197.49</v>
      </c>
      <c r="U497" s="13">
        <f>Tabla_1[[#This Row],[Importe Coste Total (M)]]/Tabla_1[[#This Row],[Importe Ventas Totales (M)]]</f>
        <v>0.59022458782292619</v>
      </c>
      <c r="V497" s="12">
        <f>Tabla_1[[#This Row],[Beneficio Total]]/1000</f>
        <v>339.19749000000002</v>
      </c>
      <c r="W497">
        <f>YEAR(Tabla_1[[#This Row],[Fecha pedido]])</f>
        <v>2022</v>
      </c>
    </row>
    <row r="498" spans="1:23" x14ac:dyDescent="0.3">
      <c r="A498" t="s">
        <v>701</v>
      </c>
      <c r="B498" t="s">
        <v>12</v>
      </c>
      <c r="C498" t="s">
        <v>216</v>
      </c>
      <c r="D498" t="s">
        <v>30</v>
      </c>
      <c r="E498" t="s">
        <v>15</v>
      </c>
      <c r="F498" t="s">
        <v>1120</v>
      </c>
      <c r="G498" s="14">
        <v>43962</v>
      </c>
      <c r="H498" s="20">
        <f>MONTH(Tabla_1[[#This Row],[Fecha pedido]])</f>
        <v>5</v>
      </c>
      <c r="I498">
        <v>935364234</v>
      </c>
      <c r="J498" s="1">
        <v>43996</v>
      </c>
      <c r="K498" s="5">
        <f>DATEDIF(Tabla_1[[#This Row],[Fecha pedido]],Tabla_1[[#This Row],[Fecha envío]],"D")</f>
        <v>34</v>
      </c>
      <c r="L498" s="3">
        <v>3918</v>
      </c>
      <c r="M498" s="4">
        <v>255.28</v>
      </c>
      <c r="N498" s="4">
        <v>159.41999999999999</v>
      </c>
      <c r="O498" s="12">
        <v>1000187.04</v>
      </c>
      <c r="P498" s="4">
        <f>Tabla_1[[#This Row],[Precio Unitario]]-Tabla_1[[#This Row],[Coste unitario]]</f>
        <v>95.860000000000014</v>
      </c>
      <c r="Q498" s="12">
        <f>Tabla_1[[#This Row],[Importe venta total]]/1000</f>
        <v>1000.18704</v>
      </c>
      <c r="R498" s="4">
        <v>624607.55999999994</v>
      </c>
      <c r="S498" s="12">
        <f>Tabla_1[[#This Row],[Importe Coste total]]/1000</f>
        <v>624.60755999999992</v>
      </c>
      <c r="T498" s="4">
        <f>Tabla_1[[#This Row],[Importe venta total]]-Tabla_1[[#This Row],[Importe Coste total]]</f>
        <v>375579.4800000001</v>
      </c>
      <c r="U498" s="13">
        <f>Tabla_1[[#This Row],[Importe Coste Total (M)]]/Tabla_1[[#This Row],[Importe Ventas Totales (M)]]</f>
        <v>0.62449075524913811</v>
      </c>
      <c r="V498" s="12">
        <f>Tabla_1[[#This Row],[Beneficio Total]]/1000</f>
        <v>375.5794800000001</v>
      </c>
      <c r="W498">
        <f>YEAR(Tabla_1[[#This Row],[Fecha pedido]])</f>
        <v>2020</v>
      </c>
    </row>
    <row r="499" spans="1:23" x14ac:dyDescent="0.3">
      <c r="A499" t="s">
        <v>702</v>
      </c>
      <c r="B499" t="s">
        <v>60</v>
      </c>
      <c r="C499" t="s">
        <v>139</v>
      </c>
      <c r="D499" t="s">
        <v>14</v>
      </c>
      <c r="E499" t="s">
        <v>19</v>
      </c>
      <c r="F499" t="s">
        <v>1117</v>
      </c>
      <c r="G499" s="14">
        <v>43997</v>
      </c>
      <c r="H499" s="20">
        <f>MONTH(Tabla_1[[#This Row],[Fecha pedido]])</f>
        <v>6</v>
      </c>
      <c r="I499">
        <v>573358285</v>
      </c>
      <c r="J499" s="1">
        <v>44011</v>
      </c>
      <c r="K499" s="5">
        <f>DATEDIF(Tabla_1[[#This Row],[Fecha pedido]],Tabla_1[[#This Row],[Fecha envío]],"D")</f>
        <v>14</v>
      </c>
      <c r="L499" s="3">
        <v>8313</v>
      </c>
      <c r="M499" s="4">
        <v>152.58000000000001</v>
      </c>
      <c r="N499" s="4">
        <v>97.44</v>
      </c>
      <c r="O499" s="12">
        <v>1268397.54</v>
      </c>
      <c r="P499" s="4">
        <f>Tabla_1[[#This Row],[Precio Unitario]]-Tabla_1[[#This Row],[Coste unitario]]</f>
        <v>55.140000000000015</v>
      </c>
      <c r="Q499" s="12">
        <f>Tabla_1[[#This Row],[Importe venta total]]/1000</f>
        <v>1268.3975399999999</v>
      </c>
      <c r="R499" s="4">
        <v>810018.72</v>
      </c>
      <c r="S499" s="12">
        <f>Tabla_1[[#This Row],[Importe Coste total]]/1000</f>
        <v>810.01871999999992</v>
      </c>
      <c r="T499" s="4">
        <f>Tabla_1[[#This Row],[Importe venta total]]-Tabla_1[[#This Row],[Importe Coste total]]</f>
        <v>458378.82000000007</v>
      </c>
      <c r="U499" s="13">
        <f>Tabla_1[[#This Row],[Importe Coste Total (M)]]/Tabla_1[[#This Row],[Importe Ventas Totales (M)]]</f>
        <v>0.63861580810066843</v>
      </c>
      <c r="V499" s="12">
        <f>Tabla_1[[#This Row],[Beneficio Total]]/1000</f>
        <v>458.37882000000008</v>
      </c>
      <c r="W499">
        <f>YEAR(Tabla_1[[#This Row],[Fecha pedido]])</f>
        <v>2020</v>
      </c>
    </row>
    <row r="500" spans="1:23" x14ac:dyDescent="0.3">
      <c r="A500" t="s">
        <v>703</v>
      </c>
      <c r="B500" t="s">
        <v>24</v>
      </c>
      <c r="C500" t="s">
        <v>146</v>
      </c>
      <c r="D500" t="s">
        <v>14</v>
      </c>
      <c r="E500" t="s">
        <v>15</v>
      </c>
      <c r="F500" t="s">
        <v>1119</v>
      </c>
      <c r="G500" s="14">
        <v>44228</v>
      </c>
      <c r="H500" s="20">
        <f>MONTH(Tabla_1[[#This Row],[Fecha pedido]])</f>
        <v>2</v>
      </c>
      <c r="I500">
        <v>598490369</v>
      </c>
      <c r="J500" s="1">
        <v>44234</v>
      </c>
      <c r="K500" s="5">
        <f>DATEDIF(Tabla_1[[#This Row],[Fecha pedido]],Tabla_1[[#This Row],[Fecha envío]],"D")</f>
        <v>6</v>
      </c>
      <c r="L500" s="3">
        <v>5455</v>
      </c>
      <c r="M500" s="4">
        <v>152.58000000000001</v>
      </c>
      <c r="N500" s="4">
        <v>97.44</v>
      </c>
      <c r="O500" s="12">
        <v>832323.9</v>
      </c>
      <c r="P500" s="4">
        <f>Tabla_1[[#This Row],[Precio Unitario]]-Tabla_1[[#This Row],[Coste unitario]]</f>
        <v>55.140000000000015</v>
      </c>
      <c r="Q500" s="12">
        <f>Tabla_1[[#This Row],[Importe venta total]]/1000</f>
        <v>832.32389999999998</v>
      </c>
      <c r="R500" s="4">
        <v>531535.19999999995</v>
      </c>
      <c r="S500" s="12">
        <f>Tabla_1[[#This Row],[Importe Coste total]]/1000</f>
        <v>531.53519999999992</v>
      </c>
      <c r="T500" s="4">
        <f>Tabla_1[[#This Row],[Importe venta total]]-Tabla_1[[#This Row],[Importe Coste total]]</f>
        <v>300788.70000000007</v>
      </c>
      <c r="U500" s="13">
        <f>Tabla_1[[#This Row],[Importe Coste Total (M)]]/Tabla_1[[#This Row],[Importe Ventas Totales (M)]]</f>
        <v>0.63861580810066843</v>
      </c>
      <c r="V500" s="12">
        <f>Tabla_1[[#This Row],[Beneficio Total]]/1000</f>
        <v>300.78870000000006</v>
      </c>
      <c r="W500">
        <f>YEAR(Tabla_1[[#This Row],[Fecha pedido]])</f>
        <v>2021</v>
      </c>
    </row>
    <row r="501" spans="1:23" x14ac:dyDescent="0.3">
      <c r="A501" t="s">
        <v>704</v>
      </c>
      <c r="B501" t="s">
        <v>28</v>
      </c>
      <c r="C501" t="s">
        <v>108</v>
      </c>
      <c r="D501" t="s">
        <v>70</v>
      </c>
      <c r="E501" t="s">
        <v>15</v>
      </c>
      <c r="F501" t="s">
        <v>1117</v>
      </c>
      <c r="G501" s="14">
        <v>43997</v>
      </c>
      <c r="H501" s="20">
        <f>MONTH(Tabla_1[[#This Row],[Fecha pedido]])</f>
        <v>6</v>
      </c>
      <c r="I501">
        <v>290413558</v>
      </c>
      <c r="J501" s="1">
        <v>44031</v>
      </c>
      <c r="K501" s="5">
        <f>DATEDIF(Tabla_1[[#This Row],[Fecha pedido]],Tabla_1[[#This Row],[Fecha envío]],"D")</f>
        <v>34</v>
      </c>
      <c r="L501" s="3">
        <v>8680</v>
      </c>
      <c r="M501" s="4">
        <v>109.28</v>
      </c>
      <c r="N501" s="4">
        <v>35.840000000000003</v>
      </c>
      <c r="O501" s="12">
        <v>948550.4</v>
      </c>
      <c r="P501" s="4">
        <f>Tabla_1[[#This Row],[Precio Unitario]]-Tabla_1[[#This Row],[Coste unitario]]</f>
        <v>73.44</v>
      </c>
      <c r="Q501" s="12">
        <f>Tabla_1[[#This Row],[Importe venta total]]/1000</f>
        <v>948.55039999999997</v>
      </c>
      <c r="R501" s="4">
        <v>311091.20000000001</v>
      </c>
      <c r="S501" s="12">
        <f>Tabla_1[[#This Row],[Importe Coste total]]/1000</f>
        <v>311.09120000000001</v>
      </c>
      <c r="T501" s="4">
        <f>Tabla_1[[#This Row],[Importe venta total]]-Tabla_1[[#This Row],[Importe Coste total]]</f>
        <v>637459.19999999995</v>
      </c>
      <c r="U501" s="13">
        <f>Tabla_1[[#This Row],[Importe Coste Total (M)]]/Tabla_1[[#This Row],[Importe Ventas Totales (M)]]</f>
        <v>0.32796486090775989</v>
      </c>
      <c r="V501" s="12">
        <f>Tabla_1[[#This Row],[Beneficio Total]]/1000</f>
        <v>637.45920000000001</v>
      </c>
      <c r="W501">
        <f>YEAR(Tabla_1[[#This Row],[Fecha pedido]])</f>
        <v>2020</v>
      </c>
    </row>
    <row r="502" spans="1:23" x14ac:dyDescent="0.3">
      <c r="A502" t="s">
        <v>705</v>
      </c>
      <c r="B502" t="s">
        <v>24</v>
      </c>
      <c r="C502" t="s">
        <v>135</v>
      </c>
      <c r="D502" t="s">
        <v>38</v>
      </c>
      <c r="E502" t="s">
        <v>19</v>
      </c>
      <c r="F502" t="s">
        <v>1120</v>
      </c>
      <c r="G502" s="14">
        <v>43843</v>
      </c>
      <c r="H502" s="20">
        <f>MONTH(Tabla_1[[#This Row],[Fecha pedido]])</f>
        <v>1</v>
      </c>
      <c r="I502">
        <v>472285783</v>
      </c>
      <c r="J502" s="1">
        <v>43857</v>
      </c>
      <c r="K502" s="5">
        <f>DATEDIF(Tabla_1[[#This Row],[Fecha pedido]],Tabla_1[[#This Row],[Fecha envío]],"D")</f>
        <v>14</v>
      </c>
      <c r="L502" s="3">
        <v>8713</v>
      </c>
      <c r="M502" s="4">
        <v>437.2</v>
      </c>
      <c r="N502" s="4">
        <v>263.33</v>
      </c>
      <c r="O502" s="12">
        <v>3809323.6</v>
      </c>
      <c r="P502" s="4">
        <f>Tabla_1[[#This Row],[Precio Unitario]]-Tabla_1[[#This Row],[Coste unitario]]</f>
        <v>173.87</v>
      </c>
      <c r="Q502" s="12">
        <f>Tabla_1[[#This Row],[Importe venta total]]/1000</f>
        <v>3809.3236000000002</v>
      </c>
      <c r="R502" s="4">
        <v>2294394.29</v>
      </c>
      <c r="S502" s="12">
        <f>Tabla_1[[#This Row],[Importe Coste total]]/1000</f>
        <v>2294.3942900000002</v>
      </c>
      <c r="T502" s="4">
        <f>Tabla_1[[#This Row],[Importe venta total]]-Tabla_1[[#This Row],[Importe Coste total]]</f>
        <v>1514929.31</v>
      </c>
      <c r="U502" s="13">
        <f>Tabla_1[[#This Row],[Importe Coste Total (M)]]/Tabla_1[[#This Row],[Importe Ventas Totales (M)]]</f>
        <v>0.60231015553522416</v>
      </c>
      <c r="V502" s="12">
        <f>Tabla_1[[#This Row],[Beneficio Total]]/1000</f>
        <v>1514.92931</v>
      </c>
      <c r="W502">
        <f>YEAR(Tabla_1[[#This Row],[Fecha pedido]])</f>
        <v>2020</v>
      </c>
    </row>
    <row r="503" spans="1:23" x14ac:dyDescent="0.3">
      <c r="A503" t="s">
        <v>706</v>
      </c>
      <c r="B503" t="s">
        <v>24</v>
      </c>
      <c r="C503" t="s">
        <v>104</v>
      </c>
      <c r="D503" t="s">
        <v>18</v>
      </c>
      <c r="E503" t="s">
        <v>15</v>
      </c>
      <c r="F503" t="s">
        <v>1120</v>
      </c>
      <c r="G503" s="14">
        <v>44181</v>
      </c>
      <c r="H503" s="20">
        <f>MONTH(Tabla_1[[#This Row],[Fecha pedido]])</f>
        <v>12</v>
      </c>
      <c r="I503">
        <v>522280871</v>
      </c>
      <c r="J503" s="1">
        <v>44208</v>
      </c>
      <c r="K503" s="5">
        <f>DATEDIF(Tabla_1[[#This Row],[Fecha pedido]],Tabla_1[[#This Row],[Fecha envío]],"D")</f>
        <v>27</v>
      </c>
      <c r="L503" s="3">
        <v>3371</v>
      </c>
      <c r="M503" s="4">
        <v>421.89</v>
      </c>
      <c r="N503" s="4">
        <v>364.69</v>
      </c>
      <c r="O503" s="12">
        <v>1422191.19</v>
      </c>
      <c r="P503" s="4">
        <f>Tabla_1[[#This Row],[Precio Unitario]]-Tabla_1[[#This Row],[Coste unitario]]</f>
        <v>57.199999999999989</v>
      </c>
      <c r="Q503" s="12">
        <f>Tabla_1[[#This Row],[Importe venta total]]/1000</f>
        <v>1422.19119</v>
      </c>
      <c r="R503" s="4">
        <v>1229369.99</v>
      </c>
      <c r="S503" s="12">
        <f>Tabla_1[[#This Row],[Importe Coste total]]/1000</f>
        <v>1229.3699899999999</v>
      </c>
      <c r="T503" s="4">
        <f>Tabla_1[[#This Row],[Importe venta total]]-Tabla_1[[#This Row],[Importe Coste total]]</f>
        <v>192821.19999999995</v>
      </c>
      <c r="U503" s="13">
        <f>Tabla_1[[#This Row],[Importe Coste Total (M)]]/Tabla_1[[#This Row],[Importe Ventas Totales (M)]]</f>
        <v>0.86441963544999878</v>
      </c>
      <c r="V503" s="12">
        <f>Tabla_1[[#This Row],[Beneficio Total]]/1000</f>
        <v>192.82119999999995</v>
      </c>
      <c r="W503">
        <f>YEAR(Tabla_1[[#This Row],[Fecha pedido]])</f>
        <v>2020</v>
      </c>
    </row>
    <row r="504" spans="1:23" x14ac:dyDescent="0.3">
      <c r="A504" t="s">
        <v>707</v>
      </c>
      <c r="B504" t="s">
        <v>21</v>
      </c>
      <c r="C504" t="s">
        <v>399</v>
      </c>
      <c r="D504" t="s">
        <v>80</v>
      </c>
      <c r="E504" t="s">
        <v>15</v>
      </c>
      <c r="F504" t="s">
        <v>1119</v>
      </c>
      <c r="G504" s="14">
        <v>44024</v>
      </c>
      <c r="H504" s="20">
        <f>MONTH(Tabla_1[[#This Row],[Fecha pedido]])</f>
        <v>7</v>
      </c>
      <c r="I504">
        <v>790897452</v>
      </c>
      <c r="J504" s="1">
        <v>44029</v>
      </c>
      <c r="K504" s="5">
        <f>DATEDIF(Tabla_1[[#This Row],[Fecha pedido]],Tabla_1[[#This Row],[Fecha envío]],"D")</f>
        <v>5</v>
      </c>
      <c r="L504" s="3">
        <v>2986</v>
      </c>
      <c r="M504" s="4">
        <v>668.27</v>
      </c>
      <c r="N504" s="4">
        <v>502.54</v>
      </c>
      <c r="O504" s="12">
        <v>1995454.22</v>
      </c>
      <c r="P504" s="4">
        <f>Tabla_1[[#This Row],[Precio Unitario]]-Tabla_1[[#This Row],[Coste unitario]]</f>
        <v>165.72999999999996</v>
      </c>
      <c r="Q504" s="12">
        <f>Tabla_1[[#This Row],[Importe venta total]]/1000</f>
        <v>1995.4542200000001</v>
      </c>
      <c r="R504" s="4">
        <v>1500584.4400000002</v>
      </c>
      <c r="S504" s="12">
        <f>Tabla_1[[#This Row],[Importe Coste total]]/1000</f>
        <v>1500.5844400000001</v>
      </c>
      <c r="T504" s="4">
        <f>Tabla_1[[#This Row],[Importe venta total]]-Tabla_1[[#This Row],[Importe Coste total]]</f>
        <v>494869.7799999998</v>
      </c>
      <c r="U504" s="13">
        <f>Tabla_1[[#This Row],[Importe Coste Total (M)]]/Tabla_1[[#This Row],[Importe Ventas Totales (M)]]</f>
        <v>0.75200143654510898</v>
      </c>
      <c r="V504" s="12">
        <f>Tabla_1[[#This Row],[Beneficio Total]]/1000</f>
        <v>494.86977999999982</v>
      </c>
      <c r="W504">
        <f>YEAR(Tabla_1[[#This Row],[Fecha pedido]])</f>
        <v>2020</v>
      </c>
    </row>
    <row r="505" spans="1:23" x14ac:dyDescent="0.3">
      <c r="A505" t="s">
        <v>708</v>
      </c>
      <c r="B505" t="s">
        <v>24</v>
      </c>
      <c r="C505" t="s">
        <v>174</v>
      </c>
      <c r="D505" t="s">
        <v>18</v>
      </c>
      <c r="E505" t="s">
        <v>15</v>
      </c>
      <c r="F505" t="s">
        <v>1118</v>
      </c>
      <c r="G505" s="14">
        <v>44049</v>
      </c>
      <c r="H505" s="20">
        <f>MONTH(Tabla_1[[#This Row],[Fecha pedido]])</f>
        <v>8</v>
      </c>
      <c r="I505">
        <v>567429101</v>
      </c>
      <c r="J505" s="1">
        <v>44093</v>
      </c>
      <c r="K505" s="5">
        <f>DATEDIF(Tabla_1[[#This Row],[Fecha pedido]],Tabla_1[[#This Row],[Fecha envío]],"D")</f>
        <v>44</v>
      </c>
      <c r="L505" s="3">
        <v>3735</v>
      </c>
      <c r="M505" s="4">
        <v>421.89</v>
      </c>
      <c r="N505" s="4">
        <v>364.69</v>
      </c>
      <c r="O505" s="12">
        <v>1575759.15</v>
      </c>
      <c r="P505" s="4">
        <f>Tabla_1[[#This Row],[Precio Unitario]]-Tabla_1[[#This Row],[Coste unitario]]</f>
        <v>57.199999999999989</v>
      </c>
      <c r="Q505" s="12">
        <f>Tabla_1[[#This Row],[Importe venta total]]/1000</f>
        <v>1575.7591499999999</v>
      </c>
      <c r="R505" s="4">
        <v>1362117.15</v>
      </c>
      <c r="S505" s="12">
        <f>Tabla_1[[#This Row],[Importe Coste total]]/1000</f>
        <v>1362.1171499999998</v>
      </c>
      <c r="T505" s="4">
        <f>Tabla_1[[#This Row],[Importe venta total]]-Tabla_1[[#This Row],[Importe Coste total]]</f>
        <v>213642</v>
      </c>
      <c r="U505" s="13">
        <f>Tabla_1[[#This Row],[Importe Coste Total (M)]]/Tabla_1[[#This Row],[Importe Ventas Totales (M)]]</f>
        <v>0.86441963544999878</v>
      </c>
      <c r="V505" s="12">
        <f>Tabla_1[[#This Row],[Beneficio Total]]/1000</f>
        <v>213.642</v>
      </c>
      <c r="W505">
        <f>YEAR(Tabla_1[[#This Row],[Fecha pedido]])</f>
        <v>2020</v>
      </c>
    </row>
    <row r="506" spans="1:23" x14ac:dyDescent="0.3">
      <c r="A506" t="s">
        <v>709</v>
      </c>
      <c r="B506" t="s">
        <v>24</v>
      </c>
      <c r="C506" t="s">
        <v>211</v>
      </c>
      <c r="D506" t="s">
        <v>30</v>
      </c>
      <c r="E506" t="s">
        <v>15</v>
      </c>
      <c r="F506" t="s">
        <v>1120</v>
      </c>
      <c r="G506" s="14">
        <v>44559</v>
      </c>
      <c r="H506" s="20">
        <f>MONTH(Tabla_1[[#This Row],[Fecha pedido]])</f>
        <v>12</v>
      </c>
      <c r="I506">
        <v>227903926</v>
      </c>
      <c r="J506" s="1">
        <v>44571</v>
      </c>
      <c r="K506" s="5">
        <f>DATEDIF(Tabla_1[[#This Row],[Fecha pedido]],Tabla_1[[#This Row],[Fecha envío]],"D")</f>
        <v>12</v>
      </c>
      <c r="L506" s="3">
        <v>691</v>
      </c>
      <c r="M506" s="4">
        <v>255.28</v>
      </c>
      <c r="N506" s="4">
        <v>159.41999999999999</v>
      </c>
      <c r="O506" s="12">
        <v>176398.48</v>
      </c>
      <c r="P506" s="4">
        <f>Tabla_1[[#This Row],[Precio Unitario]]-Tabla_1[[#This Row],[Coste unitario]]</f>
        <v>95.860000000000014</v>
      </c>
      <c r="Q506" s="12">
        <f>Tabla_1[[#This Row],[Importe venta total]]/1000</f>
        <v>176.39848000000001</v>
      </c>
      <c r="R506" s="4">
        <v>110159.21999999999</v>
      </c>
      <c r="S506" s="12">
        <f>Tabla_1[[#This Row],[Importe Coste total]]/1000</f>
        <v>110.15921999999999</v>
      </c>
      <c r="T506" s="4">
        <f>Tabla_1[[#This Row],[Importe venta total]]-Tabla_1[[#This Row],[Importe Coste total]]</f>
        <v>66239.260000000024</v>
      </c>
      <c r="U506" s="13">
        <f>Tabla_1[[#This Row],[Importe Coste Total (M)]]/Tabla_1[[#This Row],[Importe Ventas Totales (M)]]</f>
        <v>0.62449075524913811</v>
      </c>
      <c r="V506" s="12">
        <f>Tabla_1[[#This Row],[Beneficio Total]]/1000</f>
        <v>66.23926000000003</v>
      </c>
      <c r="W506">
        <f>YEAR(Tabla_1[[#This Row],[Fecha pedido]])</f>
        <v>2021</v>
      </c>
    </row>
    <row r="507" spans="1:23" x14ac:dyDescent="0.3">
      <c r="A507" t="s">
        <v>710</v>
      </c>
      <c r="B507" t="s">
        <v>24</v>
      </c>
      <c r="C507" t="s">
        <v>388</v>
      </c>
      <c r="D507" t="s">
        <v>33</v>
      </c>
      <c r="E507" t="s">
        <v>15</v>
      </c>
      <c r="F507" t="s">
        <v>1120</v>
      </c>
      <c r="G507" s="14">
        <v>44615</v>
      </c>
      <c r="H507" s="20">
        <f>MONTH(Tabla_1[[#This Row],[Fecha pedido]])</f>
        <v>2</v>
      </c>
      <c r="I507">
        <v>852058255</v>
      </c>
      <c r="J507" s="1">
        <v>44620</v>
      </c>
      <c r="K507" s="5">
        <f>DATEDIF(Tabla_1[[#This Row],[Fecha pedido]],Tabla_1[[#This Row],[Fecha envío]],"D")</f>
        <v>5</v>
      </c>
      <c r="L507" s="3">
        <v>1827</v>
      </c>
      <c r="M507" s="4">
        <v>47.45</v>
      </c>
      <c r="N507" s="4">
        <v>31.79</v>
      </c>
      <c r="O507" s="12">
        <v>86691.150000000009</v>
      </c>
      <c r="P507" s="4">
        <f>Tabla_1[[#This Row],[Precio Unitario]]-Tabla_1[[#This Row],[Coste unitario]]</f>
        <v>15.660000000000004</v>
      </c>
      <c r="Q507" s="12">
        <f>Tabla_1[[#This Row],[Importe venta total]]/1000</f>
        <v>86.691150000000007</v>
      </c>
      <c r="R507" s="4">
        <v>58080.33</v>
      </c>
      <c r="S507" s="12">
        <f>Tabla_1[[#This Row],[Importe Coste total]]/1000</f>
        <v>58.080330000000004</v>
      </c>
      <c r="T507" s="4">
        <f>Tabla_1[[#This Row],[Importe venta total]]-Tabla_1[[#This Row],[Importe Coste total]]</f>
        <v>28610.820000000007</v>
      </c>
      <c r="U507" s="13">
        <f>Tabla_1[[#This Row],[Importe Coste Total (M)]]/Tabla_1[[#This Row],[Importe Ventas Totales (M)]]</f>
        <v>0.66996838777660694</v>
      </c>
      <c r="V507" s="12">
        <f>Tabla_1[[#This Row],[Beneficio Total]]/1000</f>
        <v>28.610820000000007</v>
      </c>
      <c r="W507">
        <f>YEAR(Tabla_1[[#This Row],[Fecha pedido]])</f>
        <v>2022</v>
      </c>
    </row>
    <row r="508" spans="1:23" x14ac:dyDescent="0.3">
      <c r="A508" t="s">
        <v>711</v>
      </c>
      <c r="B508" t="s">
        <v>21</v>
      </c>
      <c r="C508" t="s">
        <v>399</v>
      </c>
      <c r="D508" t="s">
        <v>23</v>
      </c>
      <c r="E508" t="s">
        <v>19</v>
      </c>
      <c r="F508" t="s">
        <v>1117</v>
      </c>
      <c r="G508" s="14">
        <v>43946</v>
      </c>
      <c r="H508" s="20">
        <f>MONTH(Tabla_1[[#This Row],[Fecha pedido]])</f>
        <v>4</v>
      </c>
      <c r="I508">
        <v>889940917</v>
      </c>
      <c r="J508" s="1">
        <v>43951</v>
      </c>
      <c r="K508" s="5">
        <f>DATEDIF(Tabla_1[[#This Row],[Fecha pedido]],Tabla_1[[#This Row],[Fecha envío]],"D")</f>
        <v>5</v>
      </c>
      <c r="L508" s="3">
        <v>2149</v>
      </c>
      <c r="M508" s="4">
        <v>205.7</v>
      </c>
      <c r="N508" s="4">
        <v>117.11</v>
      </c>
      <c r="O508" s="12">
        <v>442049.3</v>
      </c>
      <c r="P508" s="4">
        <f>Tabla_1[[#This Row],[Precio Unitario]]-Tabla_1[[#This Row],[Coste unitario]]</f>
        <v>88.589999999999989</v>
      </c>
      <c r="Q508" s="12">
        <f>Tabla_1[[#This Row],[Importe venta total]]/1000</f>
        <v>442.04930000000002</v>
      </c>
      <c r="R508" s="4">
        <v>251669.38999999998</v>
      </c>
      <c r="S508" s="12">
        <f>Tabla_1[[#This Row],[Importe Coste total]]/1000</f>
        <v>251.66938999999999</v>
      </c>
      <c r="T508" s="4">
        <f>Tabla_1[[#This Row],[Importe venta total]]-Tabla_1[[#This Row],[Importe Coste total]]</f>
        <v>190379.91</v>
      </c>
      <c r="U508" s="13">
        <f>Tabla_1[[#This Row],[Importe Coste Total (M)]]/Tabla_1[[#This Row],[Importe Ventas Totales (M)]]</f>
        <v>0.56932425862907143</v>
      </c>
      <c r="V508" s="12">
        <f>Tabla_1[[#This Row],[Beneficio Total]]/1000</f>
        <v>190.37991</v>
      </c>
      <c r="W508">
        <f>YEAR(Tabla_1[[#This Row],[Fecha pedido]])</f>
        <v>2020</v>
      </c>
    </row>
    <row r="509" spans="1:23" x14ac:dyDescent="0.3">
      <c r="A509" t="s">
        <v>712</v>
      </c>
      <c r="B509" t="s">
        <v>24</v>
      </c>
      <c r="C509" t="s">
        <v>52</v>
      </c>
      <c r="D509" t="s">
        <v>33</v>
      </c>
      <c r="E509" t="s">
        <v>15</v>
      </c>
      <c r="F509" t="s">
        <v>1120</v>
      </c>
      <c r="G509" s="14">
        <v>44516</v>
      </c>
      <c r="H509" s="20">
        <f>MONTH(Tabla_1[[#This Row],[Fecha pedido]])</f>
        <v>11</v>
      </c>
      <c r="I509">
        <v>211913239</v>
      </c>
      <c r="J509" s="1">
        <v>44527</v>
      </c>
      <c r="K509" s="5">
        <f>DATEDIF(Tabla_1[[#This Row],[Fecha pedido]],Tabla_1[[#This Row],[Fecha envío]],"D")</f>
        <v>11</v>
      </c>
      <c r="L509" s="3">
        <v>8692</v>
      </c>
      <c r="M509" s="4">
        <v>47.45</v>
      </c>
      <c r="N509" s="4">
        <v>31.79</v>
      </c>
      <c r="O509" s="12">
        <v>412435.4</v>
      </c>
      <c r="P509" s="4">
        <f>Tabla_1[[#This Row],[Precio Unitario]]-Tabla_1[[#This Row],[Coste unitario]]</f>
        <v>15.660000000000004</v>
      </c>
      <c r="Q509" s="12">
        <f>Tabla_1[[#This Row],[Importe venta total]]/1000</f>
        <v>412.43540000000002</v>
      </c>
      <c r="R509" s="4">
        <v>276318.68</v>
      </c>
      <c r="S509" s="12">
        <f>Tabla_1[[#This Row],[Importe Coste total]]/1000</f>
        <v>276.31867999999997</v>
      </c>
      <c r="T509" s="4">
        <f>Tabla_1[[#This Row],[Importe venta total]]-Tabla_1[[#This Row],[Importe Coste total]]</f>
        <v>136116.72000000003</v>
      </c>
      <c r="U509" s="13">
        <f>Tabla_1[[#This Row],[Importe Coste Total (M)]]/Tabla_1[[#This Row],[Importe Ventas Totales (M)]]</f>
        <v>0.66996838777660683</v>
      </c>
      <c r="V509" s="12">
        <f>Tabla_1[[#This Row],[Beneficio Total]]/1000</f>
        <v>136.11672000000004</v>
      </c>
      <c r="W509">
        <f>YEAR(Tabla_1[[#This Row],[Fecha pedido]])</f>
        <v>2021</v>
      </c>
    </row>
    <row r="510" spans="1:23" x14ac:dyDescent="0.3">
      <c r="A510" t="s">
        <v>713</v>
      </c>
      <c r="B510" t="s">
        <v>24</v>
      </c>
      <c r="C510" t="s">
        <v>174</v>
      </c>
      <c r="D510" t="s">
        <v>23</v>
      </c>
      <c r="E510" t="s">
        <v>15</v>
      </c>
      <c r="F510" t="s">
        <v>1117</v>
      </c>
      <c r="G510" s="14">
        <v>44783</v>
      </c>
      <c r="H510" s="20">
        <f>MONTH(Tabla_1[[#This Row],[Fecha pedido]])</f>
        <v>8</v>
      </c>
      <c r="I510">
        <v>558649051</v>
      </c>
      <c r="J510" s="1">
        <v>44788</v>
      </c>
      <c r="K510" s="5">
        <f>DATEDIF(Tabla_1[[#This Row],[Fecha pedido]],Tabla_1[[#This Row],[Fecha envío]],"D")</f>
        <v>5</v>
      </c>
      <c r="L510" s="3">
        <v>5523</v>
      </c>
      <c r="M510" s="4">
        <v>205.7</v>
      </c>
      <c r="N510" s="4">
        <v>117.11</v>
      </c>
      <c r="O510" s="12">
        <v>1136081.0999999999</v>
      </c>
      <c r="P510" s="4">
        <f>Tabla_1[[#This Row],[Precio Unitario]]-Tabla_1[[#This Row],[Coste unitario]]</f>
        <v>88.589999999999989</v>
      </c>
      <c r="Q510" s="12">
        <f>Tabla_1[[#This Row],[Importe venta total]]/1000</f>
        <v>1136.0810999999999</v>
      </c>
      <c r="R510" s="4">
        <v>646798.53</v>
      </c>
      <c r="S510" s="12">
        <f>Tabla_1[[#This Row],[Importe Coste total]]/1000</f>
        <v>646.79853000000003</v>
      </c>
      <c r="T510" s="4">
        <f>Tabla_1[[#This Row],[Importe venta total]]-Tabla_1[[#This Row],[Importe Coste total]]</f>
        <v>489282.56999999983</v>
      </c>
      <c r="U510" s="13">
        <f>Tabla_1[[#This Row],[Importe Coste Total (M)]]/Tabla_1[[#This Row],[Importe Ventas Totales (M)]]</f>
        <v>0.56932425862907154</v>
      </c>
      <c r="V510" s="12">
        <f>Tabla_1[[#This Row],[Beneficio Total]]/1000</f>
        <v>489.28256999999985</v>
      </c>
      <c r="W510">
        <f>YEAR(Tabla_1[[#This Row],[Fecha pedido]])</f>
        <v>2022</v>
      </c>
    </row>
    <row r="511" spans="1:23" x14ac:dyDescent="0.3">
      <c r="A511" t="s">
        <v>714</v>
      </c>
      <c r="B511" t="s">
        <v>21</v>
      </c>
      <c r="C511" t="s">
        <v>309</v>
      </c>
      <c r="D511" t="s">
        <v>38</v>
      </c>
      <c r="E511" t="s">
        <v>15</v>
      </c>
      <c r="F511" t="s">
        <v>1119</v>
      </c>
      <c r="G511" s="14">
        <v>44708</v>
      </c>
      <c r="H511" s="20">
        <f>MONTH(Tabla_1[[#This Row],[Fecha pedido]])</f>
        <v>5</v>
      </c>
      <c r="I511">
        <v>840668952</v>
      </c>
      <c r="J511" s="1">
        <v>44752</v>
      </c>
      <c r="K511" s="5">
        <f>DATEDIF(Tabla_1[[#This Row],[Fecha pedido]],Tabla_1[[#This Row],[Fecha envío]],"D")</f>
        <v>44</v>
      </c>
      <c r="L511" s="3">
        <v>1479</v>
      </c>
      <c r="M511" s="4">
        <v>437.2</v>
      </c>
      <c r="N511" s="4">
        <v>263.33</v>
      </c>
      <c r="O511" s="12">
        <v>646618.79999999993</v>
      </c>
      <c r="P511" s="4">
        <f>Tabla_1[[#This Row],[Precio Unitario]]-Tabla_1[[#This Row],[Coste unitario]]</f>
        <v>173.87</v>
      </c>
      <c r="Q511" s="12">
        <f>Tabla_1[[#This Row],[Importe venta total]]/1000</f>
        <v>646.61879999999996</v>
      </c>
      <c r="R511" s="4">
        <v>389465.06999999995</v>
      </c>
      <c r="S511" s="12">
        <f>Tabla_1[[#This Row],[Importe Coste total]]/1000</f>
        <v>389.46506999999997</v>
      </c>
      <c r="T511" s="4">
        <f>Tabla_1[[#This Row],[Importe venta total]]-Tabla_1[[#This Row],[Importe Coste total]]</f>
        <v>257153.72999999998</v>
      </c>
      <c r="U511" s="13">
        <f>Tabla_1[[#This Row],[Importe Coste Total (M)]]/Tabla_1[[#This Row],[Importe Ventas Totales (M)]]</f>
        <v>0.60231015553522416</v>
      </c>
      <c r="V511" s="12">
        <f>Tabla_1[[#This Row],[Beneficio Total]]/1000</f>
        <v>257.15373</v>
      </c>
      <c r="W511">
        <f>YEAR(Tabla_1[[#This Row],[Fecha pedido]])</f>
        <v>2022</v>
      </c>
    </row>
    <row r="512" spans="1:23" x14ac:dyDescent="0.3">
      <c r="A512" t="s">
        <v>715</v>
      </c>
      <c r="B512" t="s">
        <v>24</v>
      </c>
      <c r="C512" t="s">
        <v>397</v>
      </c>
      <c r="D512" t="s">
        <v>80</v>
      </c>
      <c r="E512" t="s">
        <v>19</v>
      </c>
      <c r="F512" t="s">
        <v>1117</v>
      </c>
      <c r="G512" s="14">
        <v>44103</v>
      </c>
      <c r="H512" s="20">
        <f>MONTH(Tabla_1[[#This Row],[Fecha pedido]])</f>
        <v>9</v>
      </c>
      <c r="I512">
        <v>558863198</v>
      </c>
      <c r="J512" s="1">
        <v>44127</v>
      </c>
      <c r="K512" s="5">
        <f>DATEDIF(Tabla_1[[#This Row],[Fecha pedido]],Tabla_1[[#This Row],[Fecha envío]],"D")</f>
        <v>24</v>
      </c>
      <c r="L512" s="3">
        <v>8894</v>
      </c>
      <c r="M512" s="4">
        <v>668.27</v>
      </c>
      <c r="N512" s="4">
        <v>502.54</v>
      </c>
      <c r="O512" s="12">
        <v>5943593.3799999999</v>
      </c>
      <c r="P512" s="4">
        <f>Tabla_1[[#This Row],[Precio Unitario]]-Tabla_1[[#This Row],[Coste unitario]]</f>
        <v>165.72999999999996</v>
      </c>
      <c r="Q512" s="12">
        <f>Tabla_1[[#This Row],[Importe venta total]]/1000</f>
        <v>5943.5933800000003</v>
      </c>
      <c r="R512" s="4">
        <v>4469590.76</v>
      </c>
      <c r="S512" s="12">
        <f>Tabla_1[[#This Row],[Importe Coste total]]/1000</f>
        <v>4469.59076</v>
      </c>
      <c r="T512" s="4">
        <f>Tabla_1[[#This Row],[Importe venta total]]-Tabla_1[[#This Row],[Importe Coste total]]</f>
        <v>1474002.62</v>
      </c>
      <c r="U512" s="13">
        <f>Tabla_1[[#This Row],[Importe Coste Total (M)]]/Tabla_1[[#This Row],[Importe Ventas Totales (M)]]</f>
        <v>0.75200143654510898</v>
      </c>
      <c r="V512" s="12">
        <f>Tabla_1[[#This Row],[Beneficio Total]]/1000</f>
        <v>1474.0026200000002</v>
      </c>
      <c r="W512">
        <f>YEAR(Tabla_1[[#This Row],[Fecha pedido]])</f>
        <v>2020</v>
      </c>
    </row>
    <row r="513" spans="1:23" x14ac:dyDescent="0.3">
      <c r="A513" t="s">
        <v>716</v>
      </c>
      <c r="B513" t="s">
        <v>12</v>
      </c>
      <c r="C513" t="s">
        <v>204</v>
      </c>
      <c r="D513" t="s">
        <v>30</v>
      </c>
      <c r="E513" t="s">
        <v>15</v>
      </c>
      <c r="F513" t="s">
        <v>1119</v>
      </c>
      <c r="G513" s="14">
        <v>44754</v>
      </c>
      <c r="H513" s="20">
        <f>MONTH(Tabla_1[[#This Row],[Fecha pedido]])</f>
        <v>7</v>
      </c>
      <c r="I513">
        <v>867641246</v>
      </c>
      <c r="J513" s="1">
        <v>44769</v>
      </c>
      <c r="K513" s="5">
        <f>DATEDIF(Tabla_1[[#This Row],[Fecha pedido]],Tabla_1[[#This Row],[Fecha envío]],"D")</f>
        <v>15</v>
      </c>
      <c r="L513" s="3">
        <v>3180</v>
      </c>
      <c r="M513" s="4">
        <v>255.28</v>
      </c>
      <c r="N513" s="4">
        <v>159.41999999999999</v>
      </c>
      <c r="O513" s="12">
        <v>811790.4</v>
      </c>
      <c r="P513" s="4">
        <f>Tabla_1[[#This Row],[Precio Unitario]]-Tabla_1[[#This Row],[Coste unitario]]</f>
        <v>95.860000000000014</v>
      </c>
      <c r="Q513" s="12">
        <f>Tabla_1[[#This Row],[Importe venta total]]/1000</f>
        <v>811.79039999999998</v>
      </c>
      <c r="R513" s="4">
        <v>506955.6</v>
      </c>
      <c r="S513" s="12">
        <f>Tabla_1[[#This Row],[Importe Coste total]]/1000</f>
        <v>506.9556</v>
      </c>
      <c r="T513" s="4">
        <f>Tabla_1[[#This Row],[Importe venta total]]-Tabla_1[[#This Row],[Importe Coste total]]</f>
        <v>304834.80000000005</v>
      </c>
      <c r="U513" s="13">
        <f>Tabla_1[[#This Row],[Importe Coste Total (M)]]/Tabla_1[[#This Row],[Importe Ventas Totales (M)]]</f>
        <v>0.62449075524913822</v>
      </c>
      <c r="V513" s="12">
        <f>Tabla_1[[#This Row],[Beneficio Total]]/1000</f>
        <v>304.83480000000003</v>
      </c>
      <c r="W513">
        <f>YEAR(Tabla_1[[#This Row],[Fecha pedido]])</f>
        <v>2022</v>
      </c>
    </row>
    <row r="514" spans="1:23" x14ac:dyDescent="0.3">
      <c r="A514" t="s">
        <v>717</v>
      </c>
      <c r="B514" t="s">
        <v>24</v>
      </c>
      <c r="C514" t="s">
        <v>211</v>
      </c>
      <c r="D514" t="s">
        <v>23</v>
      </c>
      <c r="E514" t="s">
        <v>19</v>
      </c>
      <c r="F514" t="s">
        <v>1119</v>
      </c>
      <c r="G514" s="14">
        <v>44808</v>
      </c>
      <c r="H514" s="20">
        <f>MONTH(Tabla_1[[#This Row],[Fecha pedido]])</f>
        <v>9</v>
      </c>
      <c r="I514">
        <v>709239423</v>
      </c>
      <c r="J514" s="1">
        <v>44828</v>
      </c>
      <c r="K514" s="5">
        <f>DATEDIF(Tabla_1[[#This Row],[Fecha pedido]],Tabla_1[[#This Row],[Fecha envío]],"D")</f>
        <v>20</v>
      </c>
      <c r="L514" s="3">
        <v>8561</v>
      </c>
      <c r="M514" s="4">
        <v>205.7</v>
      </c>
      <c r="N514" s="4">
        <v>117.11</v>
      </c>
      <c r="O514" s="12">
        <v>1760997.7</v>
      </c>
      <c r="P514" s="4">
        <f>Tabla_1[[#This Row],[Precio Unitario]]-Tabla_1[[#This Row],[Coste unitario]]</f>
        <v>88.589999999999989</v>
      </c>
      <c r="Q514" s="12">
        <f>Tabla_1[[#This Row],[Importe venta total]]/1000</f>
        <v>1760.9976999999999</v>
      </c>
      <c r="R514" s="4">
        <v>1002578.71</v>
      </c>
      <c r="S514" s="12">
        <f>Tabla_1[[#This Row],[Importe Coste total]]/1000</f>
        <v>1002.57871</v>
      </c>
      <c r="T514" s="4">
        <f>Tabla_1[[#This Row],[Importe venta total]]-Tabla_1[[#This Row],[Importe Coste total]]</f>
        <v>758418.99</v>
      </c>
      <c r="U514" s="13">
        <f>Tabla_1[[#This Row],[Importe Coste Total (M)]]/Tabla_1[[#This Row],[Importe Ventas Totales (M)]]</f>
        <v>0.56932425862907154</v>
      </c>
      <c r="V514" s="12">
        <f>Tabla_1[[#This Row],[Beneficio Total]]/1000</f>
        <v>758.41899000000001</v>
      </c>
      <c r="W514">
        <f>YEAR(Tabla_1[[#This Row],[Fecha pedido]])</f>
        <v>2022</v>
      </c>
    </row>
    <row r="515" spans="1:23" x14ac:dyDescent="0.3">
      <c r="A515" t="s">
        <v>718</v>
      </c>
      <c r="B515" t="s">
        <v>12</v>
      </c>
      <c r="C515" t="s">
        <v>169</v>
      </c>
      <c r="D515" t="s">
        <v>23</v>
      </c>
      <c r="E515" t="s">
        <v>19</v>
      </c>
      <c r="F515" t="s">
        <v>1117</v>
      </c>
      <c r="G515" s="14">
        <v>44124</v>
      </c>
      <c r="H515" s="20">
        <f>MONTH(Tabla_1[[#This Row],[Fecha pedido]])</f>
        <v>10</v>
      </c>
      <c r="I515">
        <v>896206557</v>
      </c>
      <c r="J515" s="1">
        <v>44151</v>
      </c>
      <c r="K515" s="5">
        <f>DATEDIF(Tabla_1[[#This Row],[Fecha pedido]],Tabla_1[[#This Row],[Fecha envío]],"D")</f>
        <v>27</v>
      </c>
      <c r="L515" s="3">
        <v>6291</v>
      </c>
      <c r="M515" s="4">
        <v>205.7</v>
      </c>
      <c r="N515" s="4">
        <v>117.11</v>
      </c>
      <c r="O515" s="12">
        <v>1294058.7</v>
      </c>
      <c r="P515" s="4">
        <f>Tabla_1[[#This Row],[Precio Unitario]]-Tabla_1[[#This Row],[Coste unitario]]</f>
        <v>88.589999999999989</v>
      </c>
      <c r="Q515" s="12">
        <f>Tabla_1[[#This Row],[Importe venta total]]/1000</f>
        <v>1294.0587</v>
      </c>
      <c r="R515" s="4">
        <v>736739.01</v>
      </c>
      <c r="S515" s="12">
        <f>Tabla_1[[#This Row],[Importe Coste total]]/1000</f>
        <v>736.73901000000001</v>
      </c>
      <c r="T515" s="4">
        <f>Tabla_1[[#This Row],[Importe venta total]]-Tabla_1[[#This Row],[Importe Coste total]]</f>
        <v>557319.68999999994</v>
      </c>
      <c r="U515" s="13">
        <f>Tabla_1[[#This Row],[Importe Coste Total (M)]]/Tabla_1[[#This Row],[Importe Ventas Totales (M)]]</f>
        <v>0.56932425862907143</v>
      </c>
      <c r="V515" s="12">
        <f>Tabla_1[[#This Row],[Beneficio Total]]/1000</f>
        <v>557.31968999999992</v>
      </c>
      <c r="W515">
        <f>YEAR(Tabla_1[[#This Row],[Fecha pedido]])</f>
        <v>2020</v>
      </c>
    </row>
    <row r="516" spans="1:23" x14ac:dyDescent="0.3">
      <c r="A516" t="s">
        <v>719</v>
      </c>
      <c r="B516" t="s">
        <v>24</v>
      </c>
      <c r="C516" t="s">
        <v>388</v>
      </c>
      <c r="D516" t="s">
        <v>30</v>
      </c>
      <c r="E516" t="s">
        <v>19</v>
      </c>
      <c r="F516" t="s">
        <v>1117</v>
      </c>
      <c r="G516" s="14">
        <v>44799</v>
      </c>
      <c r="H516" s="20">
        <f>MONTH(Tabla_1[[#This Row],[Fecha pedido]])</f>
        <v>8</v>
      </c>
      <c r="I516">
        <v>961403977</v>
      </c>
      <c r="J516" s="1">
        <v>44839</v>
      </c>
      <c r="K516" s="5">
        <f>DATEDIF(Tabla_1[[#This Row],[Fecha pedido]],Tabla_1[[#This Row],[Fecha envío]],"D")</f>
        <v>40</v>
      </c>
      <c r="L516" s="3">
        <v>9656</v>
      </c>
      <c r="M516" s="4">
        <v>255.28</v>
      </c>
      <c r="N516" s="4">
        <v>159.41999999999999</v>
      </c>
      <c r="O516" s="12">
        <v>2464983.6800000002</v>
      </c>
      <c r="P516" s="4">
        <f>Tabla_1[[#This Row],[Precio Unitario]]-Tabla_1[[#This Row],[Coste unitario]]</f>
        <v>95.860000000000014</v>
      </c>
      <c r="Q516" s="12">
        <f>Tabla_1[[#This Row],[Importe venta total]]/1000</f>
        <v>2464.9836800000003</v>
      </c>
      <c r="R516" s="4">
        <v>1539359.5199999998</v>
      </c>
      <c r="S516" s="12">
        <f>Tabla_1[[#This Row],[Importe Coste total]]/1000</f>
        <v>1539.3595199999997</v>
      </c>
      <c r="T516" s="4">
        <f>Tabla_1[[#This Row],[Importe venta total]]-Tabla_1[[#This Row],[Importe Coste total]]</f>
        <v>925624.16000000038</v>
      </c>
      <c r="U516" s="13">
        <f>Tabla_1[[#This Row],[Importe Coste Total (M)]]/Tabla_1[[#This Row],[Importe Ventas Totales (M)]]</f>
        <v>0.624490755249138</v>
      </c>
      <c r="V516" s="12">
        <f>Tabla_1[[#This Row],[Beneficio Total]]/1000</f>
        <v>925.62416000000042</v>
      </c>
      <c r="W516">
        <f>YEAR(Tabla_1[[#This Row],[Fecha pedido]])</f>
        <v>2022</v>
      </c>
    </row>
    <row r="517" spans="1:23" x14ac:dyDescent="0.3">
      <c r="A517" t="s">
        <v>720</v>
      </c>
      <c r="B517" t="s">
        <v>60</v>
      </c>
      <c r="C517" t="s">
        <v>95</v>
      </c>
      <c r="D517" t="s">
        <v>14</v>
      </c>
      <c r="E517" t="s">
        <v>19</v>
      </c>
      <c r="F517" t="s">
        <v>1118</v>
      </c>
      <c r="G517" s="14">
        <v>44374</v>
      </c>
      <c r="H517" s="20">
        <f>MONTH(Tabla_1[[#This Row],[Fecha pedido]])</f>
        <v>6</v>
      </c>
      <c r="I517">
        <v>508005511</v>
      </c>
      <c r="J517" s="1">
        <v>44423</v>
      </c>
      <c r="K517" s="5">
        <f>DATEDIF(Tabla_1[[#This Row],[Fecha pedido]],Tabla_1[[#This Row],[Fecha envío]],"D")</f>
        <v>49</v>
      </c>
      <c r="L517" s="3">
        <v>8975</v>
      </c>
      <c r="M517" s="4">
        <v>152.58000000000001</v>
      </c>
      <c r="N517" s="4">
        <v>97.44</v>
      </c>
      <c r="O517" s="12">
        <v>1369405.5</v>
      </c>
      <c r="P517" s="4">
        <f>Tabla_1[[#This Row],[Precio Unitario]]-Tabla_1[[#This Row],[Coste unitario]]</f>
        <v>55.140000000000015</v>
      </c>
      <c r="Q517" s="12">
        <f>Tabla_1[[#This Row],[Importe venta total]]/1000</f>
        <v>1369.4055000000001</v>
      </c>
      <c r="R517" s="4">
        <v>874524</v>
      </c>
      <c r="S517" s="12">
        <f>Tabla_1[[#This Row],[Importe Coste total]]/1000</f>
        <v>874.524</v>
      </c>
      <c r="T517" s="4">
        <f>Tabla_1[[#This Row],[Importe venta total]]-Tabla_1[[#This Row],[Importe Coste total]]</f>
        <v>494881.5</v>
      </c>
      <c r="U517" s="13">
        <f>Tabla_1[[#This Row],[Importe Coste Total (M)]]/Tabla_1[[#This Row],[Importe Ventas Totales (M)]]</f>
        <v>0.63861580810066843</v>
      </c>
      <c r="V517" s="12">
        <f>Tabla_1[[#This Row],[Beneficio Total]]/1000</f>
        <v>494.88150000000002</v>
      </c>
      <c r="W517">
        <f>YEAR(Tabla_1[[#This Row],[Fecha pedido]])</f>
        <v>2021</v>
      </c>
    </row>
    <row r="518" spans="1:23" x14ac:dyDescent="0.3">
      <c r="A518" t="s">
        <v>721</v>
      </c>
      <c r="B518" t="s">
        <v>12</v>
      </c>
      <c r="C518" t="s">
        <v>79</v>
      </c>
      <c r="D518" t="s">
        <v>38</v>
      </c>
      <c r="E518" t="s">
        <v>19</v>
      </c>
      <c r="F518" t="s">
        <v>1119</v>
      </c>
      <c r="G518" s="14">
        <v>44185</v>
      </c>
      <c r="H518" s="20">
        <f>MONTH(Tabla_1[[#This Row],[Fecha pedido]])</f>
        <v>12</v>
      </c>
      <c r="I518">
        <v>409678733</v>
      </c>
      <c r="J518" s="1">
        <v>44198</v>
      </c>
      <c r="K518" s="5">
        <f>DATEDIF(Tabla_1[[#This Row],[Fecha pedido]],Tabla_1[[#This Row],[Fecha envío]],"D")</f>
        <v>13</v>
      </c>
      <c r="L518" s="3">
        <v>1896</v>
      </c>
      <c r="M518" s="4">
        <v>437.2</v>
      </c>
      <c r="N518" s="4">
        <v>263.33</v>
      </c>
      <c r="O518" s="12">
        <v>828931.2</v>
      </c>
      <c r="P518" s="4">
        <f>Tabla_1[[#This Row],[Precio Unitario]]-Tabla_1[[#This Row],[Coste unitario]]</f>
        <v>173.87</v>
      </c>
      <c r="Q518" s="12">
        <f>Tabla_1[[#This Row],[Importe venta total]]/1000</f>
        <v>828.93119999999999</v>
      </c>
      <c r="R518" s="4">
        <v>499273.68</v>
      </c>
      <c r="S518" s="12">
        <f>Tabla_1[[#This Row],[Importe Coste total]]/1000</f>
        <v>499.27368000000001</v>
      </c>
      <c r="T518" s="4">
        <f>Tabla_1[[#This Row],[Importe venta total]]-Tabla_1[[#This Row],[Importe Coste total]]</f>
        <v>329657.51999999996</v>
      </c>
      <c r="U518" s="13">
        <f>Tabla_1[[#This Row],[Importe Coste Total (M)]]/Tabla_1[[#This Row],[Importe Ventas Totales (M)]]</f>
        <v>0.60231015553522416</v>
      </c>
      <c r="V518" s="12">
        <f>Tabla_1[[#This Row],[Beneficio Total]]/1000</f>
        <v>329.65751999999998</v>
      </c>
      <c r="W518">
        <f>YEAR(Tabla_1[[#This Row],[Fecha pedido]])</f>
        <v>2020</v>
      </c>
    </row>
    <row r="519" spans="1:23" x14ac:dyDescent="0.3">
      <c r="A519" t="s">
        <v>722</v>
      </c>
      <c r="B519" t="s">
        <v>60</v>
      </c>
      <c r="C519" t="s">
        <v>403</v>
      </c>
      <c r="D519" t="s">
        <v>38</v>
      </c>
      <c r="E519" t="s">
        <v>19</v>
      </c>
      <c r="F519" t="s">
        <v>1120</v>
      </c>
      <c r="G519" s="14">
        <v>44418</v>
      </c>
      <c r="H519" s="20">
        <f>MONTH(Tabla_1[[#This Row],[Fecha pedido]])</f>
        <v>8</v>
      </c>
      <c r="I519">
        <v>772660577</v>
      </c>
      <c r="J519" s="1">
        <v>44434</v>
      </c>
      <c r="K519" s="5">
        <f>DATEDIF(Tabla_1[[#This Row],[Fecha pedido]],Tabla_1[[#This Row],[Fecha envío]],"D")</f>
        <v>16</v>
      </c>
      <c r="L519" s="3">
        <v>6290</v>
      </c>
      <c r="M519" s="4">
        <v>437.2</v>
      </c>
      <c r="N519" s="4">
        <v>263.33</v>
      </c>
      <c r="O519" s="12">
        <v>2749988</v>
      </c>
      <c r="P519" s="4">
        <f>Tabla_1[[#This Row],[Precio Unitario]]-Tabla_1[[#This Row],[Coste unitario]]</f>
        <v>173.87</v>
      </c>
      <c r="Q519" s="12">
        <f>Tabla_1[[#This Row],[Importe venta total]]/1000</f>
        <v>2749.9879999999998</v>
      </c>
      <c r="R519" s="4">
        <v>1656345.7</v>
      </c>
      <c r="S519" s="12">
        <f>Tabla_1[[#This Row],[Importe Coste total]]/1000</f>
        <v>1656.3456999999999</v>
      </c>
      <c r="T519" s="4">
        <f>Tabla_1[[#This Row],[Importe venta total]]-Tabla_1[[#This Row],[Importe Coste total]]</f>
        <v>1093642.3</v>
      </c>
      <c r="U519" s="13">
        <f>Tabla_1[[#This Row],[Importe Coste Total (M)]]/Tabla_1[[#This Row],[Importe Ventas Totales (M)]]</f>
        <v>0.60231015553522416</v>
      </c>
      <c r="V519" s="12">
        <f>Tabla_1[[#This Row],[Beneficio Total]]/1000</f>
        <v>1093.6423</v>
      </c>
      <c r="W519">
        <f>YEAR(Tabla_1[[#This Row],[Fecha pedido]])</f>
        <v>2021</v>
      </c>
    </row>
    <row r="520" spans="1:23" x14ac:dyDescent="0.3">
      <c r="A520" t="s">
        <v>723</v>
      </c>
      <c r="B520" t="s">
        <v>12</v>
      </c>
      <c r="C520" t="s">
        <v>129</v>
      </c>
      <c r="D520" t="s">
        <v>33</v>
      </c>
      <c r="E520" t="s">
        <v>19</v>
      </c>
      <c r="F520" t="s">
        <v>1117</v>
      </c>
      <c r="G520" s="14">
        <v>44590</v>
      </c>
      <c r="H520" s="20">
        <f>MONTH(Tabla_1[[#This Row],[Fecha pedido]])</f>
        <v>1</v>
      </c>
      <c r="I520">
        <v>632866847</v>
      </c>
      <c r="J520" s="1">
        <v>44604</v>
      </c>
      <c r="K520" s="5">
        <f>DATEDIF(Tabla_1[[#This Row],[Fecha pedido]],Tabla_1[[#This Row],[Fecha envío]],"D")</f>
        <v>14</v>
      </c>
      <c r="L520" s="3">
        <v>8219</v>
      </c>
      <c r="M520" s="4">
        <v>47.45</v>
      </c>
      <c r="N520" s="4">
        <v>31.79</v>
      </c>
      <c r="O520" s="12">
        <v>389991.55000000005</v>
      </c>
      <c r="P520" s="4">
        <f>Tabla_1[[#This Row],[Precio Unitario]]-Tabla_1[[#This Row],[Coste unitario]]</f>
        <v>15.660000000000004</v>
      </c>
      <c r="Q520" s="12">
        <f>Tabla_1[[#This Row],[Importe venta total]]/1000</f>
        <v>389.99155000000007</v>
      </c>
      <c r="R520" s="4">
        <v>261282.00999999998</v>
      </c>
      <c r="S520" s="12">
        <f>Tabla_1[[#This Row],[Importe Coste total]]/1000</f>
        <v>261.28200999999996</v>
      </c>
      <c r="T520" s="4">
        <f>Tabla_1[[#This Row],[Importe venta total]]-Tabla_1[[#This Row],[Importe Coste total]]</f>
        <v>128709.54000000007</v>
      </c>
      <c r="U520" s="13">
        <f>Tabla_1[[#This Row],[Importe Coste Total (M)]]/Tabla_1[[#This Row],[Importe Ventas Totales (M)]]</f>
        <v>0.66996838777660672</v>
      </c>
      <c r="V520" s="12">
        <f>Tabla_1[[#This Row],[Beneficio Total]]/1000</f>
        <v>128.70954000000006</v>
      </c>
      <c r="W520">
        <f>YEAR(Tabla_1[[#This Row],[Fecha pedido]])</f>
        <v>2022</v>
      </c>
    </row>
    <row r="521" spans="1:23" x14ac:dyDescent="0.3">
      <c r="A521" t="s">
        <v>724</v>
      </c>
      <c r="B521" t="s">
        <v>60</v>
      </c>
      <c r="C521" t="s">
        <v>403</v>
      </c>
      <c r="D521" t="s">
        <v>14</v>
      </c>
      <c r="E521" t="s">
        <v>19</v>
      </c>
      <c r="F521" t="s">
        <v>1120</v>
      </c>
      <c r="G521" s="14">
        <v>44022</v>
      </c>
      <c r="H521" s="20">
        <f>MONTH(Tabla_1[[#This Row],[Fecha pedido]])</f>
        <v>7</v>
      </c>
      <c r="I521">
        <v>395033872</v>
      </c>
      <c r="J521" s="1">
        <v>44035</v>
      </c>
      <c r="K521" s="5">
        <f>DATEDIF(Tabla_1[[#This Row],[Fecha pedido]],Tabla_1[[#This Row],[Fecha envío]],"D")</f>
        <v>13</v>
      </c>
      <c r="L521" s="3">
        <v>8156</v>
      </c>
      <c r="M521" s="4">
        <v>152.58000000000001</v>
      </c>
      <c r="N521" s="4">
        <v>97.44</v>
      </c>
      <c r="O521" s="12">
        <v>1244442.4800000002</v>
      </c>
      <c r="P521" s="4">
        <f>Tabla_1[[#This Row],[Precio Unitario]]-Tabla_1[[#This Row],[Coste unitario]]</f>
        <v>55.140000000000015</v>
      </c>
      <c r="Q521" s="12">
        <f>Tabla_1[[#This Row],[Importe venta total]]/1000</f>
        <v>1244.4424800000002</v>
      </c>
      <c r="R521" s="4">
        <v>794720.64</v>
      </c>
      <c r="S521" s="12">
        <f>Tabla_1[[#This Row],[Importe Coste total]]/1000</f>
        <v>794.72064</v>
      </c>
      <c r="T521" s="4">
        <f>Tabla_1[[#This Row],[Importe venta total]]-Tabla_1[[#This Row],[Importe Coste total]]</f>
        <v>449721.8400000002</v>
      </c>
      <c r="U521" s="13">
        <f>Tabla_1[[#This Row],[Importe Coste Total (M)]]/Tabla_1[[#This Row],[Importe Ventas Totales (M)]]</f>
        <v>0.63861580810066843</v>
      </c>
      <c r="V521" s="12">
        <f>Tabla_1[[#This Row],[Beneficio Total]]/1000</f>
        <v>449.72184000000021</v>
      </c>
      <c r="W521">
        <f>YEAR(Tabla_1[[#This Row],[Fecha pedido]])</f>
        <v>2020</v>
      </c>
    </row>
    <row r="522" spans="1:23" x14ac:dyDescent="0.3">
      <c r="A522" t="s">
        <v>725</v>
      </c>
      <c r="B522" t="s">
        <v>24</v>
      </c>
      <c r="C522" t="s">
        <v>89</v>
      </c>
      <c r="D522" t="s">
        <v>40</v>
      </c>
      <c r="E522" t="s">
        <v>15</v>
      </c>
      <c r="F522" t="s">
        <v>1118</v>
      </c>
      <c r="G522" s="14">
        <v>44793</v>
      </c>
      <c r="H522" s="20">
        <f>MONTH(Tabla_1[[#This Row],[Fecha pedido]])</f>
        <v>8</v>
      </c>
      <c r="I522">
        <v>534210479</v>
      </c>
      <c r="J522" s="1">
        <v>44802</v>
      </c>
      <c r="K522" s="5">
        <f>DATEDIF(Tabla_1[[#This Row],[Fecha pedido]],Tabla_1[[#This Row],[Fecha envío]],"D")</f>
        <v>9</v>
      </c>
      <c r="L522" s="3">
        <v>3607</v>
      </c>
      <c r="M522" s="4">
        <v>81.73</v>
      </c>
      <c r="N522" s="4">
        <v>56.67</v>
      </c>
      <c r="O522" s="12">
        <v>294800.11</v>
      </c>
      <c r="P522" s="4">
        <f>Tabla_1[[#This Row],[Precio Unitario]]-Tabla_1[[#This Row],[Coste unitario]]</f>
        <v>25.060000000000002</v>
      </c>
      <c r="Q522" s="12">
        <f>Tabla_1[[#This Row],[Importe venta total]]/1000</f>
        <v>294.80010999999996</v>
      </c>
      <c r="R522" s="4">
        <v>204408.69</v>
      </c>
      <c r="S522" s="12">
        <f>Tabla_1[[#This Row],[Importe Coste total]]/1000</f>
        <v>204.40869000000001</v>
      </c>
      <c r="T522" s="4">
        <f>Tabla_1[[#This Row],[Importe venta total]]-Tabla_1[[#This Row],[Importe Coste total]]</f>
        <v>90391.419999999984</v>
      </c>
      <c r="U522" s="13">
        <f>Tabla_1[[#This Row],[Importe Coste Total (M)]]/Tabla_1[[#This Row],[Importe Ventas Totales (M)]]</f>
        <v>0.69338064358252793</v>
      </c>
      <c r="V522" s="12">
        <f>Tabla_1[[#This Row],[Beneficio Total]]/1000</f>
        <v>90.391419999999982</v>
      </c>
      <c r="W522">
        <f>YEAR(Tabla_1[[#This Row],[Fecha pedido]])</f>
        <v>2022</v>
      </c>
    </row>
    <row r="523" spans="1:23" x14ac:dyDescent="0.3">
      <c r="A523" t="s">
        <v>726</v>
      </c>
      <c r="B523" t="s">
        <v>24</v>
      </c>
      <c r="C523" t="s">
        <v>447</v>
      </c>
      <c r="D523" t="s">
        <v>26</v>
      </c>
      <c r="E523" t="s">
        <v>15</v>
      </c>
      <c r="F523" t="s">
        <v>1118</v>
      </c>
      <c r="G523" s="14">
        <v>43908</v>
      </c>
      <c r="H523" s="20">
        <f>MONTH(Tabla_1[[#This Row],[Fecha pedido]])</f>
        <v>3</v>
      </c>
      <c r="I523">
        <v>245757997</v>
      </c>
      <c r="J523" s="1">
        <v>43920</v>
      </c>
      <c r="K523" s="5">
        <f>DATEDIF(Tabla_1[[#This Row],[Fecha pedido]],Tabla_1[[#This Row],[Fecha envío]],"D")</f>
        <v>12</v>
      </c>
      <c r="L523" s="3">
        <v>4107</v>
      </c>
      <c r="M523" s="4">
        <v>9.33</v>
      </c>
      <c r="N523" s="4">
        <v>6.92</v>
      </c>
      <c r="O523" s="12">
        <v>38318.31</v>
      </c>
      <c r="P523" s="4">
        <f>Tabla_1[[#This Row],[Precio Unitario]]-Tabla_1[[#This Row],[Coste unitario]]</f>
        <v>2.41</v>
      </c>
      <c r="Q523" s="12">
        <f>Tabla_1[[#This Row],[Importe venta total]]/1000</f>
        <v>38.318309999999997</v>
      </c>
      <c r="R523" s="4">
        <v>28420.44</v>
      </c>
      <c r="S523" s="12">
        <f>Tabla_1[[#This Row],[Importe Coste total]]/1000</f>
        <v>28.420439999999999</v>
      </c>
      <c r="T523" s="4">
        <f>Tabla_1[[#This Row],[Importe venta total]]-Tabla_1[[#This Row],[Importe Coste total]]</f>
        <v>9897.869999999999</v>
      </c>
      <c r="U523" s="13">
        <f>Tabla_1[[#This Row],[Importe Coste Total (M)]]/Tabla_1[[#This Row],[Importe Ventas Totales (M)]]</f>
        <v>0.74169346195069674</v>
      </c>
      <c r="V523" s="12">
        <f>Tabla_1[[#This Row],[Beneficio Total]]/1000</f>
        <v>9.8978699999999993</v>
      </c>
      <c r="W523">
        <f>YEAR(Tabla_1[[#This Row],[Fecha pedido]])</f>
        <v>2020</v>
      </c>
    </row>
    <row r="524" spans="1:23" x14ac:dyDescent="0.3">
      <c r="A524" t="s">
        <v>727</v>
      </c>
      <c r="B524" t="s">
        <v>12</v>
      </c>
      <c r="C524" t="s">
        <v>445</v>
      </c>
      <c r="D524" t="s">
        <v>42</v>
      </c>
      <c r="E524" t="s">
        <v>15</v>
      </c>
      <c r="F524" t="s">
        <v>1119</v>
      </c>
      <c r="G524" s="14">
        <v>44260</v>
      </c>
      <c r="H524" s="20">
        <f>MONTH(Tabla_1[[#This Row],[Fecha pedido]])</f>
        <v>3</v>
      </c>
      <c r="I524">
        <v>595350253</v>
      </c>
      <c r="J524" s="1">
        <v>44279</v>
      </c>
      <c r="K524" s="5">
        <f>DATEDIF(Tabla_1[[#This Row],[Fecha pedido]],Tabla_1[[#This Row],[Fecha envío]],"D")</f>
        <v>19</v>
      </c>
      <c r="L524" s="3">
        <v>6225</v>
      </c>
      <c r="M524" s="4">
        <v>651.21</v>
      </c>
      <c r="N524" s="4">
        <v>524.96</v>
      </c>
      <c r="O524" s="12">
        <v>4053782.25</v>
      </c>
      <c r="P524" s="4">
        <f>Tabla_1[[#This Row],[Precio Unitario]]-Tabla_1[[#This Row],[Coste unitario]]</f>
        <v>126.25</v>
      </c>
      <c r="Q524" s="12">
        <f>Tabla_1[[#This Row],[Importe venta total]]/1000</f>
        <v>4053.7822500000002</v>
      </c>
      <c r="R524" s="4">
        <v>3267876</v>
      </c>
      <c r="S524" s="12">
        <f>Tabla_1[[#This Row],[Importe Coste total]]/1000</f>
        <v>3267.8760000000002</v>
      </c>
      <c r="T524" s="4">
        <f>Tabla_1[[#This Row],[Importe venta total]]-Tabla_1[[#This Row],[Importe Coste total]]</f>
        <v>785906.25</v>
      </c>
      <c r="U524" s="13">
        <f>Tabla_1[[#This Row],[Importe Coste Total (M)]]/Tabla_1[[#This Row],[Importe Ventas Totales (M)]]</f>
        <v>0.80613012699436437</v>
      </c>
      <c r="V524" s="12">
        <f>Tabla_1[[#This Row],[Beneficio Total]]/1000</f>
        <v>785.90625</v>
      </c>
      <c r="W524">
        <f>YEAR(Tabla_1[[#This Row],[Fecha pedido]])</f>
        <v>2021</v>
      </c>
    </row>
    <row r="525" spans="1:23" x14ac:dyDescent="0.3">
      <c r="A525" t="s">
        <v>728</v>
      </c>
      <c r="B525" t="s">
        <v>24</v>
      </c>
      <c r="C525" t="s">
        <v>362</v>
      </c>
      <c r="D525" t="s">
        <v>18</v>
      </c>
      <c r="E525" t="s">
        <v>15</v>
      </c>
      <c r="F525" t="s">
        <v>1118</v>
      </c>
      <c r="G525" s="14">
        <v>44806</v>
      </c>
      <c r="H525" s="20">
        <f>MONTH(Tabla_1[[#This Row],[Fecha pedido]])</f>
        <v>9</v>
      </c>
      <c r="I525">
        <v>622926795</v>
      </c>
      <c r="J525" s="1">
        <v>44830</v>
      </c>
      <c r="K525" s="5">
        <f>DATEDIF(Tabla_1[[#This Row],[Fecha pedido]],Tabla_1[[#This Row],[Fecha envío]],"D")</f>
        <v>24</v>
      </c>
      <c r="L525" s="3">
        <v>6736</v>
      </c>
      <c r="M525" s="4">
        <v>421.89</v>
      </c>
      <c r="N525" s="4">
        <v>364.69</v>
      </c>
      <c r="O525" s="12">
        <v>2841851.04</v>
      </c>
      <c r="P525" s="4">
        <f>Tabla_1[[#This Row],[Precio Unitario]]-Tabla_1[[#This Row],[Coste unitario]]</f>
        <v>57.199999999999989</v>
      </c>
      <c r="Q525" s="12">
        <f>Tabla_1[[#This Row],[Importe venta total]]/1000</f>
        <v>2841.85104</v>
      </c>
      <c r="R525" s="4">
        <v>2456551.84</v>
      </c>
      <c r="S525" s="12">
        <f>Tabla_1[[#This Row],[Importe Coste total]]/1000</f>
        <v>2456.5518399999996</v>
      </c>
      <c r="T525" s="4">
        <f>Tabla_1[[#This Row],[Importe venta total]]-Tabla_1[[#This Row],[Importe Coste total]]</f>
        <v>385299.20000000019</v>
      </c>
      <c r="U525" s="13">
        <f>Tabla_1[[#This Row],[Importe Coste Total (M)]]/Tabla_1[[#This Row],[Importe Ventas Totales (M)]]</f>
        <v>0.86441963544999867</v>
      </c>
      <c r="V525" s="12">
        <f>Tabla_1[[#This Row],[Beneficio Total]]/1000</f>
        <v>385.29920000000021</v>
      </c>
      <c r="W525">
        <f>YEAR(Tabla_1[[#This Row],[Fecha pedido]])</f>
        <v>2022</v>
      </c>
    </row>
    <row r="526" spans="1:23" x14ac:dyDescent="0.3">
      <c r="A526" t="s">
        <v>729</v>
      </c>
      <c r="B526" t="s">
        <v>60</v>
      </c>
      <c r="C526" t="s">
        <v>67</v>
      </c>
      <c r="D526" t="s">
        <v>80</v>
      </c>
      <c r="E526" t="s">
        <v>15</v>
      </c>
      <c r="F526" t="s">
        <v>1120</v>
      </c>
      <c r="G526" s="14">
        <v>44213</v>
      </c>
      <c r="H526" s="20">
        <f>MONTH(Tabla_1[[#This Row],[Fecha pedido]])</f>
        <v>1</v>
      </c>
      <c r="I526">
        <v>533821237</v>
      </c>
      <c r="J526" s="1">
        <v>44248</v>
      </c>
      <c r="K526" s="5">
        <f>DATEDIF(Tabla_1[[#This Row],[Fecha pedido]],Tabla_1[[#This Row],[Fecha envío]],"D")</f>
        <v>35</v>
      </c>
      <c r="L526" s="3">
        <v>8421</v>
      </c>
      <c r="M526" s="4">
        <v>668.27</v>
      </c>
      <c r="N526" s="4">
        <v>502.54</v>
      </c>
      <c r="O526" s="12">
        <v>5627501.6699999999</v>
      </c>
      <c r="P526" s="4">
        <f>Tabla_1[[#This Row],[Precio Unitario]]-Tabla_1[[#This Row],[Coste unitario]]</f>
        <v>165.72999999999996</v>
      </c>
      <c r="Q526" s="12">
        <f>Tabla_1[[#This Row],[Importe venta total]]/1000</f>
        <v>5627.5016699999996</v>
      </c>
      <c r="R526" s="4">
        <v>4231889.34</v>
      </c>
      <c r="S526" s="12">
        <f>Tabla_1[[#This Row],[Importe Coste total]]/1000</f>
        <v>4231.8893399999997</v>
      </c>
      <c r="T526" s="4">
        <f>Tabla_1[[#This Row],[Importe venta total]]-Tabla_1[[#This Row],[Importe Coste total]]</f>
        <v>1395612.33</v>
      </c>
      <c r="U526" s="13">
        <f>Tabla_1[[#This Row],[Importe Coste Total (M)]]/Tabla_1[[#This Row],[Importe Ventas Totales (M)]]</f>
        <v>0.75200143654510898</v>
      </c>
      <c r="V526" s="12">
        <f>Tabla_1[[#This Row],[Beneficio Total]]/1000</f>
        <v>1395.6123300000002</v>
      </c>
      <c r="W526">
        <f>YEAR(Tabla_1[[#This Row],[Fecha pedido]])</f>
        <v>2021</v>
      </c>
    </row>
    <row r="527" spans="1:23" x14ac:dyDescent="0.3">
      <c r="A527" t="s">
        <v>730</v>
      </c>
      <c r="B527" t="s">
        <v>24</v>
      </c>
      <c r="C527" t="s">
        <v>267</v>
      </c>
      <c r="D527" t="s">
        <v>40</v>
      </c>
      <c r="E527" t="s">
        <v>19</v>
      </c>
      <c r="F527" t="s">
        <v>1119</v>
      </c>
      <c r="G527" s="14">
        <v>44330</v>
      </c>
      <c r="H527" s="20">
        <f>MONTH(Tabla_1[[#This Row],[Fecha pedido]])</f>
        <v>5</v>
      </c>
      <c r="I527">
        <v>648580729</v>
      </c>
      <c r="J527" s="1">
        <v>44351</v>
      </c>
      <c r="K527" s="5">
        <f>DATEDIF(Tabla_1[[#This Row],[Fecha pedido]],Tabla_1[[#This Row],[Fecha envío]],"D")</f>
        <v>21</v>
      </c>
      <c r="L527" s="3">
        <v>8306</v>
      </c>
      <c r="M527" s="4">
        <v>81.73</v>
      </c>
      <c r="N527" s="4">
        <v>56.67</v>
      </c>
      <c r="O527" s="12">
        <v>678849.38</v>
      </c>
      <c r="P527" s="4">
        <f>Tabla_1[[#This Row],[Precio Unitario]]-Tabla_1[[#This Row],[Coste unitario]]</f>
        <v>25.060000000000002</v>
      </c>
      <c r="Q527" s="12">
        <f>Tabla_1[[#This Row],[Importe venta total]]/1000</f>
        <v>678.84938</v>
      </c>
      <c r="R527" s="4">
        <v>470701.02</v>
      </c>
      <c r="S527" s="12">
        <f>Tabla_1[[#This Row],[Importe Coste total]]/1000</f>
        <v>470.70102000000003</v>
      </c>
      <c r="T527" s="4">
        <f>Tabla_1[[#This Row],[Importe venta total]]-Tabla_1[[#This Row],[Importe Coste total]]</f>
        <v>208148.36</v>
      </c>
      <c r="U527" s="13">
        <f>Tabla_1[[#This Row],[Importe Coste Total (M)]]/Tabla_1[[#This Row],[Importe Ventas Totales (M)]]</f>
        <v>0.69338064358252793</v>
      </c>
      <c r="V527" s="12">
        <f>Tabla_1[[#This Row],[Beneficio Total]]/1000</f>
        <v>208.14836</v>
      </c>
      <c r="W527">
        <f>YEAR(Tabla_1[[#This Row],[Fecha pedido]])</f>
        <v>2021</v>
      </c>
    </row>
    <row r="528" spans="1:23" x14ac:dyDescent="0.3">
      <c r="A528" t="s">
        <v>731</v>
      </c>
      <c r="B528" t="s">
        <v>24</v>
      </c>
      <c r="C528" t="s">
        <v>732</v>
      </c>
      <c r="D528" t="s">
        <v>23</v>
      </c>
      <c r="E528" t="s">
        <v>15</v>
      </c>
      <c r="F528" t="s">
        <v>1117</v>
      </c>
      <c r="G528" s="14">
        <v>44608</v>
      </c>
      <c r="H528" s="20">
        <f>MONTH(Tabla_1[[#This Row],[Fecha pedido]])</f>
        <v>2</v>
      </c>
      <c r="I528">
        <v>134441602</v>
      </c>
      <c r="J528" s="1">
        <v>44656</v>
      </c>
      <c r="K528" s="5">
        <f>DATEDIF(Tabla_1[[#This Row],[Fecha pedido]],Tabla_1[[#This Row],[Fecha envío]],"D")</f>
        <v>48</v>
      </c>
      <c r="L528" s="3">
        <v>3112</v>
      </c>
      <c r="M528" s="4">
        <v>205.7</v>
      </c>
      <c r="N528" s="4">
        <v>117.11</v>
      </c>
      <c r="O528" s="12">
        <v>640138.39999999991</v>
      </c>
      <c r="P528" s="4">
        <f>Tabla_1[[#This Row],[Precio Unitario]]-Tabla_1[[#This Row],[Coste unitario]]</f>
        <v>88.589999999999989</v>
      </c>
      <c r="Q528" s="12">
        <f>Tabla_1[[#This Row],[Importe venta total]]/1000</f>
        <v>640.13839999999993</v>
      </c>
      <c r="R528" s="4">
        <v>364446.32</v>
      </c>
      <c r="S528" s="12">
        <f>Tabla_1[[#This Row],[Importe Coste total]]/1000</f>
        <v>364.44632000000001</v>
      </c>
      <c r="T528" s="4">
        <f>Tabla_1[[#This Row],[Importe venta total]]-Tabla_1[[#This Row],[Importe Coste total]]</f>
        <v>275692.0799999999</v>
      </c>
      <c r="U528" s="13">
        <f>Tabla_1[[#This Row],[Importe Coste Total (M)]]/Tabla_1[[#This Row],[Importe Ventas Totales (M)]]</f>
        <v>0.56932425862907154</v>
      </c>
      <c r="V528" s="12">
        <f>Tabla_1[[#This Row],[Beneficio Total]]/1000</f>
        <v>275.69207999999992</v>
      </c>
      <c r="W528">
        <f>YEAR(Tabla_1[[#This Row],[Fecha pedido]])</f>
        <v>2022</v>
      </c>
    </row>
    <row r="529" spans="1:23" x14ac:dyDescent="0.3">
      <c r="A529" t="s">
        <v>733</v>
      </c>
      <c r="B529" t="s">
        <v>28</v>
      </c>
      <c r="C529" t="s">
        <v>626</v>
      </c>
      <c r="D529" t="s">
        <v>38</v>
      </c>
      <c r="E529" t="s">
        <v>15</v>
      </c>
      <c r="F529" t="s">
        <v>1119</v>
      </c>
      <c r="G529" s="14">
        <v>44125</v>
      </c>
      <c r="H529" s="20">
        <f>MONTH(Tabla_1[[#This Row],[Fecha pedido]])</f>
        <v>10</v>
      </c>
      <c r="I529">
        <v>928952682</v>
      </c>
      <c r="J529" s="1">
        <v>44140</v>
      </c>
      <c r="K529" s="5">
        <f>DATEDIF(Tabla_1[[#This Row],[Fecha pedido]],Tabla_1[[#This Row],[Fecha envío]],"D")</f>
        <v>15</v>
      </c>
      <c r="L529" s="3">
        <v>6597</v>
      </c>
      <c r="M529" s="4">
        <v>437.2</v>
      </c>
      <c r="N529" s="4">
        <v>263.33</v>
      </c>
      <c r="O529" s="12">
        <v>2884208.4</v>
      </c>
      <c r="P529" s="4">
        <f>Tabla_1[[#This Row],[Precio Unitario]]-Tabla_1[[#This Row],[Coste unitario]]</f>
        <v>173.87</v>
      </c>
      <c r="Q529" s="12">
        <f>Tabla_1[[#This Row],[Importe venta total]]/1000</f>
        <v>2884.2084</v>
      </c>
      <c r="R529" s="4">
        <v>1737188.01</v>
      </c>
      <c r="S529" s="12">
        <f>Tabla_1[[#This Row],[Importe Coste total]]/1000</f>
        <v>1737.1880100000001</v>
      </c>
      <c r="T529" s="4">
        <f>Tabla_1[[#This Row],[Importe venta total]]-Tabla_1[[#This Row],[Importe Coste total]]</f>
        <v>1147020.3899999999</v>
      </c>
      <c r="U529" s="13">
        <f>Tabla_1[[#This Row],[Importe Coste Total (M)]]/Tabla_1[[#This Row],[Importe Ventas Totales (M)]]</f>
        <v>0.60231015553522416</v>
      </c>
      <c r="V529" s="12">
        <f>Tabla_1[[#This Row],[Beneficio Total]]/1000</f>
        <v>1147.0203899999999</v>
      </c>
      <c r="W529">
        <f>YEAR(Tabla_1[[#This Row],[Fecha pedido]])</f>
        <v>2020</v>
      </c>
    </row>
    <row r="530" spans="1:23" x14ac:dyDescent="0.3">
      <c r="A530" t="s">
        <v>734</v>
      </c>
      <c r="B530" t="s">
        <v>24</v>
      </c>
      <c r="C530" t="s">
        <v>436</v>
      </c>
      <c r="D530" t="s">
        <v>42</v>
      </c>
      <c r="E530" t="s">
        <v>15</v>
      </c>
      <c r="F530" t="s">
        <v>1120</v>
      </c>
      <c r="G530" s="14">
        <v>44192</v>
      </c>
      <c r="H530" s="20">
        <f>MONTH(Tabla_1[[#This Row],[Fecha pedido]])</f>
        <v>12</v>
      </c>
      <c r="I530">
        <v>989975297</v>
      </c>
      <c r="J530" s="1">
        <v>44234</v>
      </c>
      <c r="K530" s="5">
        <f>DATEDIF(Tabla_1[[#This Row],[Fecha pedido]],Tabla_1[[#This Row],[Fecha envío]],"D")</f>
        <v>42</v>
      </c>
      <c r="L530" s="3">
        <v>4545</v>
      </c>
      <c r="M530" s="4">
        <v>651.21</v>
      </c>
      <c r="N530" s="4">
        <v>524.96</v>
      </c>
      <c r="O530" s="12">
        <v>2959749.45</v>
      </c>
      <c r="P530" s="4">
        <f>Tabla_1[[#This Row],[Precio Unitario]]-Tabla_1[[#This Row],[Coste unitario]]</f>
        <v>126.25</v>
      </c>
      <c r="Q530" s="12">
        <f>Tabla_1[[#This Row],[Importe venta total]]/1000</f>
        <v>2959.7494500000003</v>
      </c>
      <c r="R530" s="4">
        <v>2385943.2000000002</v>
      </c>
      <c r="S530" s="12">
        <f>Tabla_1[[#This Row],[Importe Coste total]]/1000</f>
        <v>2385.9432000000002</v>
      </c>
      <c r="T530" s="4">
        <f>Tabla_1[[#This Row],[Importe venta total]]-Tabla_1[[#This Row],[Importe Coste total]]</f>
        <v>573806.25</v>
      </c>
      <c r="U530" s="13">
        <f>Tabla_1[[#This Row],[Importe Coste Total (M)]]/Tabla_1[[#This Row],[Importe Ventas Totales (M)]]</f>
        <v>0.80613012699436437</v>
      </c>
      <c r="V530" s="12">
        <f>Tabla_1[[#This Row],[Beneficio Total]]/1000</f>
        <v>573.80624999999998</v>
      </c>
      <c r="W530">
        <f>YEAR(Tabla_1[[#This Row],[Fecha pedido]])</f>
        <v>2020</v>
      </c>
    </row>
    <row r="531" spans="1:23" x14ac:dyDescent="0.3">
      <c r="A531" t="s">
        <v>735</v>
      </c>
      <c r="B531" t="s">
        <v>24</v>
      </c>
      <c r="C531" t="s">
        <v>269</v>
      </c>
      <c r="D531" t="s">
        <v>40</v>
      </c>
      <c r="E531" t="s">
        <v>15</v>
      </c>
      <c r="F531" t="s">
        <v>1119</v>
      </c>
      <c r="G531" s="14">
        <v>44702</v>
      </c>
      <c r="H531" s="20">
        <f>MONTH(Tabla_1[[#This Row],[Fecha pedido]])</f>
        <v>5</v>
      </c>
      <c r="I531">
        <v>145683276</v>
      </c>
      <c r="J531" s="1">
        <v>44730</v>
      </c>
      <c r="K531" s="5">
        <f>DATEDIF(Tabla_1[[#This Row],[Fecha pedido]],Tabla_1[[#This Row],[Fecha envío]],"D")</f>
        <v>28</v>
      </c>
      <c r="L531" s="3">
        <v>9774</v>
      </c>
      <c r="M531" s="4">
        <v>81.73</v>
      </c>
      <c r="N531" s="4">
        <v>56.67</v>
      </c>
      <c r="O531" s="12">
        <v>798829.02</v>
      </c>
      <c r="P531" s="4">
        <f>Tabla_1[[#This Row],[Precio Unitario]]-Tabla_1[[#This Row],[Coste unitario]]</f>
        <v>25.060000000000002</v>
      </c>
      <c r="Q531" s="12">
        <f>Tabla_1[[#This Row],[Importe venta total]]/1000</f>
        <v>798.82902000000001</v>
      </c>
      <c r="R531" s="4">
        <v>553892.58000000007</v>
      </c>
      <c r="S531" s="12">
        <f>Tabla_1[[#This Row],[Importe Coste total]]/1000</f>
        <v>553.89258000000007</v>
      </c>
      <c r="T531" s="4">
        <f>Tabla_1[[#This Row],[Importe venta total]]-Tabla_1[[#This Row],[Importe Coste total]]</f>
        <v>244936.43999999994</v>
      </c>
      <c r="U531" s="13">
        <f>Tabla_1[[#This Row],[Importe Coste Total (M)]]/Tabla_1[[#This Row],[Importe Ventas Totales (M)]]</f>
        <v>0.69338064358252793</v>
      </c>
      <c r="V531" s="12">
        <f>Tabla_1[[#This Row],[Beneficio Total]]/1000</f>
        <v>244.93643999999995</v>
      </c>
      <c r="W531">
        <f>YEAR(Tabla_1[[#This Row],[Fecha pedido]])</f>
        <v>2022</v>
      </c>
    </row>
    <row r="532" spans="1:23" x14ac:dyDescent="0.3">
      <c r="A532" t="s">
        <v>736</v>
      </c>
      <c r="B532" t="s">
        <v>28</v>
      </c>
      <c r="C532" t="s">
        <v>558</v>
      </c>
      <c r="D532" t="s">
        <v>38</v>
      </c>
      <c r="E532" t="s">
        <v>19</v>
      </c>
      <c r="F532" t="s">
        <v>1120</v>
      </c>
      <c r="G532" s="14">
        <v>44649</v>
      </c>
      <c r="H532" s="20">
        <f>MONTH(Tabla_1[[#This Row],[Fecha pedido]])</f>
        <v>3</v>
      </c>
      <c r="I532">
        <v>544562947</v>
      </c>
      <c r="J532" s="1">
        <v>44692</v>
      </c>
      <c r="K532" s="5">
        <f>DATEDIF(Tabla_1[[#This Row],[Fecha pedido]],Tabla_1[[#This Row],[Fecha envío]],"D")</f>
        <v>43</v>
      </c>
      <c r="L532" s="3">
        <v>7132</v>
      </c>
      <c r="M532" s="4">
        <v>437.2</v>
      </c>
      <c r="N532" s="4">
        <v>263.33</v>
      </c>
      <c r="O532" s="12">
        <v>3118110.4</v>
      </c>
      <c r="P532" s="4">
        <f>Tabla_1[[#This Row],[Precio Unitario]]-Tabla_1[[#This Row],[Coste unitario]]</f>
        <v>173.87</v>
      </c>
      <c r="Q532" s="12">
        <f>Tabla_1[[#This Row],[Importe venta total]]/1000</f>
        <v>3118.1104</v>
      </c>
      <c r="R532" s="4">
        <v>1878069.5599999998</v>
      </c>
      <c r="S532" s="12">
        <f>Tabla_1[[#This Row],[Importe Coste total]]/1000</f>
        <v>1878.0695599999999</v>
      </c>
      <c r="T532" s="4">
        <f>Tabla_1[[#This Row],[Importe venta total]]-Tabla_1[[#This Row],[Importe Coste total]]</f>
        <v>1240040.8400000001</v>
      </c>
      <c r="U532" s="13">
        <f>Tabla_1[[#This Row],[Importe Coste Total (M)]]/Tabla_1[[#This Row],[Importe Ventas Totales (M)]]</f>
        <v>0.60231015553522416</v>
      </c>
      <c r="V532" s="12">
        <f>Tabla_1[[#This Row],[Beneficio Total]]/1000</f>
        <v>1240.0408400000001</v>
      </c>
      <c r="W532">
        <f>YEAR(Tabla_1[[#This Row],[Fecha pedido]])</f>
        <v>2022</v>
      </c>
    </row>
    <row r="533" spans="1:23" x14ac:dyDescent="0.3">
      <c r="A533" t="s">
        <v>737</v>
      </c>
      <c r="B533" t="s">
        <v>21</v>
      </c>
      <c r="C533" t="s">
        <v>399</v>
      </c>
      <c r="D533" t="s">
        <v>14</v>
      </c>
      <c r="E533" t="s">
        <v>15</v>
      </c>
      <c r="F533" t="s">
        <v>1117</v>
      </c>
      <c r="G533" s="14">
        <v>44742</v>
      </c>
      <c r="H533" s="20">
        <f>MONTH(Tabla_1[[#This Row],[Fecha pedido]])</f>
        <v>6</v>
      </c>
      <c r="I533">
        <v>805413138</v>
      </c>
      <c r="J533" s="1">
        <v>44783</v>
      </c>
      <c r="K533" s="5">
        <f>DATEDIF(Tabla_1[[#This Row],[Fecha pedido]],Tabla_1[[#This Row],[Fecha envío]],"D")</f>
        <v>41</v>
      </c>
      <c r="L533" s="3">
        <v>8501</v>
      </c>
      <c r="M533" s="4">
        <v>152.58000000000001</v>
      </c>
      <c r="N533" s="4">
        <v>97.44</v>
      </c>
      <c r="O533" s="12">
        <v>1297082.58</v>
      </c>
      <c r="P533" s="4">
        <f>Tabla_1[[#This Row],[Precio Unitario]]-Tabla_1[[#This Row],[Coste unitario]]</f>
        <v>55.140000000000015</v>
      </c>
      <c r="Q533" s="12">
        <f>Tabla_1[[#This Row],[Importe venta total]]/1000</f>
        <v>1297.08258</v>
      </c>
      <c r="R533" s="4">
        <v>828337.44</v>
      </c>
      <c r="S533" s="12">
        <f>Tabla_1[[#This Row],[Importe Coste total]]/1000</f>
        <v>828.3374399999999</v>
      </c>
      <c r="T533" s="4">
        <f>Tabla_1[[#This Row],[Importe venta total]]-Tabla_1[[#This Row],[Importe Coste total]]</f>
        <v>468745.14000000013</v>
      </c>
      <c r="U533" s="13">
        <f>Tabla_1[[#This Row],[Importe Coste Total (M)]]/Tabla_1[[#This Row],[Importe Ventas Totales (M)]]</f>
        <v>0.63861580810066843</v>
      </c>
      <c r="V533" s="12">
        <f>Tabla_1[[#This Row],[Beneficio Total]]/1000</f>
        <v>468.74514000000011</v>
      </c>
      <c r="W533">
        <f>YEAR(Tabla_1[[#This Row],[Fecha pedido]])</f>
        <v>2022</v>
      </c>
    </row>
    <row r="534" spans="1:23" x14ac:dyDescent="0.3">
      <c r="A534" t="s">
        <v>738</v>
      </c>
      <c r="B534" t="s">
        <v>60</v>
      </c>
      <c r="C534" t="s">
        <v>91</v>
      </c>
      <c r="D534" t="s">
        <v>33</v>
      </c>
      <c r="E534" t="s">
        <v>15</v>
      </c>
      <c r="F534" t="s">
        <v>1119</v>
      </c>
      <c r="G534" s="14">
        <v>44792</v>
      </c>
      <c r="H534" s="20">
        <f>MONTH(Tabla_1[[#This Row],[Fecha pedido]])</f>
        <v>8</v>
      </c>
      <c r="I534">
        <v>967345178</v>
      </c>
      <c r="J534" s="1">
        <v>44833</v>
      </c>
      <c r="K534" s="5">
        <f>DATEDIF(Tabla_1[[#This Row],[Fecha pedido]],Tabla_1[[#This Row],[Fecha envío]],"D")</f>
        <v>41</v>
      </c>
      <c r="L534" s="3">
        <v>7789</v>
      </c>
      <c r="M534" s="4">
        <v>47.45</v>
      </c>
      <c r="N534" s="4">
        <v>31.79</v>
      </c>
      <c r="O534" s="12">
        <v>369588.05000000005</v>
      </c>
      <c r="P534" s="4">
        <f>Tabla_1[[#This Row],[Precio Unitario]]-Tabla_1[[#This Row],[Coste unitario]]</f>
        <v>15.660000000000004</v>
      </c>
      <c r="Q534" s="12">
        <f>Tabla_1[[#This Row],[Importe venta total]]/1000</f>
        <v>369.58805000000007</v>
      </c>
      <c r="R534" s="4">
        <v>247612.31</v>
      </c>
      <c r="S534" s="12">
        <f>Tabla_1[[#This Row],[Importe Coste total]]/1000</f>
        <v>247.61231000000001</v>
      </c>
      <c r="T534" s="4">
        <f>Tabla_1[[#This Row],[Importe venta total]]-Tabla_1[[#This Row],[Importe Coste total]]</f>
        <v>121975.74000000005</v>
      </c>
      <c r="U534" s="13">
        <f>Tabla_1[[#This Row],[Importe Coste Total (M)]]/Tabla_1[[#This Row],[Importe Ventas Totales (M)]]</f>
        <v>0.66996838777660683</v>
      </c>
      <c r="V534" s="12">
        <f>Tabla_1[[#This Row],[Beneficio Total]]/1000</f>
        <v>121.97574000000004</v>
      </c>
      <c r="W534">
        <f>YEAR(Tabla_1[[#This Row],[Fecha pedido]])</f>
        <v>2022</v>
      </c>
    </row>
    <row r="535" spans="1:23" x14ac:dyDescent="0.3">
      <c r="A535" t="s">
        <v>739</v>
      </c>
      <c r="B535" t="s">
        <v>60</v>
      </c>
      <c r="C535" t="s">
        <v>91</v>
      </c>
      <c r="D535" t="s">
        <v>70</v>
      </c>
      <c r="E535" t="s">
        <v>19</v>
      </c>
      <c r="F535" t="s">
        <v>1118</v>
      </c>
      <c r="G535" s="14">
        <v>44234</v>
      </c>
      <c r="H535" s="20">
        <f>MONTH(Tabla_1[[#This Row],[Fecha pedido]])</f>
        <v>2</v>
      </c>
      <c r="I535">
        <v>239782893</v>
      </c>
      <c r="J535" s="1">
        <v>44283</v>
      </c>
      <c r="K535" s="5">
        <f>DATEDIF(Tabla_1[[#This Row],[Fecha pedido]],Tabla_1[[#This Row],[Fecha envío]],"D")</f>
        <v>49</v>
      </c>
      <c r="L535" s="3">
        <v>5941</v>
      </c>
      <c r="M535" s="4">
        <v>109.28</v>
      </c>
      <c r="N535" s="4">
        <v>35.840000000000003</v>
      </c>
      <c r="O535" s="12">
        <v>649232.48</v>
      </c>
      <c r="P535" s="4">
        <f>Tabla_1[[#This Row],[Precio Unitario]]-Tabla_1[[#This Row],[Coste unitario]]</f>
        <v>73.44</v>
      </c>
      <c r="Q535" s="12">
        <f>Tabla_1[[#This Row],[Importe venta total]]/1000</f>
        <v>649.23248000000001</v>
      </c>
      <c r="R535" s="4">
        <v>212925.44000000003</v>
      </c>
      <c r="S535" s="12">
        <f>Tabla_1[[#This Row],[Importe Coste total]]/1000</f>
        <v>212.92544000000004</v>
      </c>
      <c r="T535" s="4">
        <f>Tabla_1[[#This Row],[Importe venta total]]-Tabla_1[[#This Row],[Importe Coste total]]</f>
        <v>436307.03999999992</v>
      </c>
      <c r="U535" s="13">
        <f>Tabla_1[[#This Row],[Importe Coste Total (M)]]/Tabla_1[[#This Row],[Importe Ventas Totales (M)]]</f>
        <v>0.32796486090775995</v>
      </c>
      <c r="V535" s="12">
        <f>Tabla_1[[#This Row],[Beneficio Total]]/1000</f>
        <v>436.30703999999992</v>
      </c>
      <c r="W535">
        <f>YEAR(Tabla_1[[#This Row],[Fecha pedido]])</f>
        <v>2021</v>
      </c>
    </row>
    <row r="536" spans="1:23" x14ac:dyDescent="0.3">
      <c r="A536" t="s">
        <v>740</v>
      </c>
      <c r="B536" t="s">
        <v>24</v>
      </c>
      <c r="C536" t="s">
        <v>99</v>
      </c>
      <c r="D536" t="s">
        <v>40</v>
      </c>
      <c r="E536" t="s">
        <v>15</v>
      </c>
      <c r="F536" t="s">
        <v>1117</v>
      </c>
      <c r="G536" s="14">
        <v>44739</v>
      </c>
      <c r="H536" s="20">
        <f>MONTH(Tabla_1[[#This Row],[Fecha pedido]])</f>
        <v>6</v>
      </c>
      <c r="I536">
        <v>152462613</v>
      </c>
      <c r="J536" s="1">
        <v>44774</v>
      </c>
      <c r="K536" s="5">
        <f>DATEDIF(Tabla_1[[#This Row],[Fecha pedido]],Tabla_1[[#This Row],[Fecha envío]],"D")</f>
        <v>35</v>
      </c>
      <c r="L536" s="3">
        <v>5930</v>
      </c>
      <c r="M536" s="4">
        <v>81.73</v>
      </c>
      <c r="N536" s="4">
        <v>56.67</v>
      </c>
      <c r="O536" s="12">
        <v>484658.9</v>
      </c>
      <c r="P536" s="4">
        <f>Tabla_1[[#This Row],[Precio Unitario]]-Tabla_1[[#This Row],[Coste unitario]]</f>
        <v>25.060000000000002</v>
      </c>
      <c r="Q536" s="12">
        <f>Tabla_1[[#This Row],[Importe venta total]]/1000</f>
        <v>484.65890000000002</v>
      </c>
      <c r="R536" s="4">
        <v>336053.10000000003</v>
      </c>
      <c r="S536" s="12">
        <f>Tabla_1[[#This Row],[Importe Coste total]]/1000</f>
        <v>336.05310000000003</v>
      </c>
      <c r="T536" s="4">
        <f>Tabla_1[[#This Row],[Importe venta total]]-Tabla_1[[#This Row],[Importe Coste total]]</f>
        <v>148605.79999999999</v>
      </c>
      <c r="U536" s="13">
        <f>Tabla_1[[#This Row],[Importe Coste Total (M)]]/Tabla_1[[#This Row],[Importe Ventas Totales (M)]]</f>
        <v>0.69338064358252782</v>
      </c>
      <c r="V536" s="12">
        <f>Tabla_1[[#This Row],[Beneficio Total]]/1000</f>
        <v>148.60579999999999</v>
      </c>
      <c r="W536">
        <f>YEAR(Tabla_1[[#This Row],[Fecha pedido]])</f>
        <v>2022</v>
      </c>
    </row>
    <row r="537" spans="1:23" x14ac:dyDescent="0.3">
      <c r="A537" t="s">
        <v>741</v>
      </c>
      <c r="B537" t="s">
        <v>24</v>
      </c>
      <c r="C537" t="s">
        <v>294</v>
      </c>
      <c r="D537" t="s">
        <v>70</v>
      </c>
      <c r="E537" t="s">
        <v>19</v>
      </c>
      <c r="F537" t="s">
        <v>1117</v>
      </c>
      <c r="G537" s="14">
        <v>44470</v>
      </c>
      <c r="H537" s="20">
        <f>MONTH(Tabla_1[[#This Row],[Fecha pedido]])</f>
        <v>10</v>
      </c>
      <c r="I537">
        <v>505433166</v>
      </c>
      <c r="J537" s="1">
        <v>44478</v>
      </c>
      <c r="K537" s="5">
        <f>DATEDIF(Tabla_1[[#This Row],[Fecha pedido]],Tabla_1[[#This Row],[Fecha envío]],"D")</f>
        <v>8</v>
      </c>
      <c r="L537" s="3">
        <v>7760</v>
      </c>
      <c r="M537" s="4">
        <v>109.28</v>
      </c>
      <c r="N537" s="4">
        <v>35.840000000000003</v>
      </c>
      <c r="O537" s="12">
        <v>848012.80000000005</v>
      </c>
      <c r="P537" s="4">
        <f>Tabla_1[[#This Row],[Precio Unitario]]-Tabla_1[[#This Row],[Coste unitario]]</f>
        <v>73.44</v>
      </c>
      <c r="Q537" s="12">
        <f>Tabla_1[[#This Row],[Importe venta total]]/1000</f>
        <v>848.01280000000008</v>
      </c>
      <c r="R537" s="4">
        <v>278118.40000000002</v>
      </c>
      <c r="S537" s="12">
        <f>Tabla_1[[#This Row],[Importe Coste total]]/1000</f>
        <v>278.11840000000001</v>
      </c>
      <c r="T537" s="4">
        <f>Tabla_1[[#This Row],[Importe venta total]]-Tabla_1[[#This Row],[Importe Coste total]]</f>
        <v>569894.40000000002</v>
      </c>
      <c r="U537" s="13">
        <f>Tabla_1[[#This Row],[Importe Coste Total (M)]]/Tabla_1[[#This Row],[Importe Ventas Totales (M)]]</f>
        <v>0.32796486090775984</v>
      </c>
      <c r="V537" s="12">
        <f>Tabla_1[[#This Row],[Beneficio Total]]/1000</f>
        <v>569.89440000000002</v>
      </c>
      <c r="W537">
        <f>YEAR(Tabla_1[[#This Row],[Fecha pedido]])</f>
        <v>2021</v>
      </c>
    </row>
    <row r="538" spans="1:23" x14ac:dyDescent="0.3">
      <c r="A538" t="s">
        <v>742</v>
      </c>
      <c r="B538" t="s">
        <v>12</v>
      </c>
      <c r="C538" t="s">
        <v>150</v>
      </c>
      <c r="D538" t="s">
        <v>26</v>
      </c>
      <c r="E538" t="s">
        <v>15</v>
      </c>
      <c r="F538" t="s">
        <v>1119</v>
      </c>
      <c r="G538" s="14">
        <v>44869</v>
      </c>
      <c r="H538" s="20">
        <f>MONTH(Tabla_1[[#This Row],[Fecha pedido]])</f>
        <v>11</v>
      </c>
      <c r="I538">
        <v>719055879</v>
      </c>
      <c r="J538" s="1">
        <v>44909</v>
      </c>
      <c r="K538" s="5">
        <f>DATEDIF(Tabla_1[[#This Row],[Fecha pedido]],Tabla_1[[#This Row],[Fecha envío]],"D")</f>
        <v>40</v>
      </c>
      <c r="L538" s="3">
        <v>3468</v>
      </c>
      <c r="M538" s="4">
        <v>9.33</v>
      </c>
      <c r="N538" s="4">
        <v>6.92</v>
      </c>
      <c r="O538" s="12">
        <v>32356.44</v>
      </c>
      <c r="P538" s="4">
        <f>Tabla_1[[#This Row],[Precio Unitario]]-Tabla_1[[#This Row],[Coste unitario]]</f>
        <v>2.41</v>
      </c>
      <c r="Q538" s="12">
        <f>Tabla_1[[#This Row],[Importe venta total]]/1000</f>
        <v>32.356439999999999</v>
      </c>
      <c r="R538" s="4">
        <v>23998.560000000001</v>
      </c>
      <c r="S538" s="12">
        <f>Tabla_1[[#This Row],[Importe Coste total]]/1000</f>
        <v>23.998560000000001</v>
      </c>
      <c r="T538" s="4">
        <f>Tabla_1[[#This Row],[Importe venta total]]-Tabla_1[[#This Row],[Importe Coste total]]</f>
        <v>8357.8799999999974</v>
      </c>
      <c r="U538" s="13">
        <f>Tabla_1[[#This Row],[Importe Coste Total (M)]]/Tabla_1[[#This Row],[Importe Ventas Totales (M)]]</f>
        <v>0.74169346195069674</v>
      </c>
      <c r="V538" s="12">
        <f>Tabla_1[[#This Row],[Beneficio Total]]/1000</f>
        <v>8.357879999999998</v>
      </c>
      <c r="W538">
        <f>YEAR(Tabla_1[[#This Row],[Fecha pedido]])</f>
        <v>2022</v>
      </c>
    </row>
    <row r="539" spans="1:23" x14ac:dyDescent="0.3">
      <c r="A539" t="s">
        <v>744</v>
      </c>
      <c r="B539" t="s">
        <v>60</v>
      </c>
      <c r="C539" t="s">
        <v>262</v>
      </c>
      <c r="D539" t="s">
        <v>42</v>
      </c>
      <c r="E539" t="s">
        <v>15</v>
      </c>
      <c r="F539" t="s">
        <v>1120</v>
      </c>
      <c r="G539" s="14">
        <v>44780</v>
      </c>
      <c r="H539" s="20">
        <f>MONTH(Tabla_1[[#This Row],[Fecha pedido]])</f>
        <v>8</v>
      </c>
      <c r="I539">
        <v>111265599</v>
      </c>
      <c r="J539" s="1">
        <v>44811</v>
      </c>
      <c r="K539" s="5">
        <f>DATEDIF(Tabla_1[[#This Row],[Fecha pedido]],Tabla_1[[#This Row],[Fecha envío]],"D")</f>
        <v>31</v>
      </c>
      <c r="L539" s="3">
        <v>4818</v>
      </c>
      <c r="M539" s="4">
        <v>651.21</v>
      </c>
      <c r="N539" s="4">
        <v>524.96</v>
      </c>
      <c r="O539" s="12">
        <v>3137529.7800000003</v>
      </c>
      <c r="P539" s="4">
        <f>Tabla_1[[#This Row],[Precio Unitario]]-Tabla_1[[#This Row],[Coste unitario]]</f>
        <v>126.25</v>
      </c>
      <c r="Q539" s="12">
        <f>Tabla_1[[#This Row],[Importe venta total]]/1000</f>
        <v>3137.5297800000003</v>
      </c>
      <c r="R539" s="4">
        <v>2529257.2800000003</v>
      </c>
      <c r="S539" s="12">
        <f>Tabla_1[[#This Row],[Importe Coste total]]/1000</f>
        <v>2529.2572800000003</v>
      </c>
      <c r="T539" s="4">
        <f>Tabla_1[[#This Row],[Importe venta total]]-Tabla_1[[#This Row],[Importe Coste total]]</f>
        <v>608272.5</v>
      </c>
      <c r="U539" s="13">
        <f>Tabla_1[[#This Row],[Importe Coste Total (M)]]/Tabla_1[[#This Row],[Importe Ventas Totales (M)]]</f>
        <v>0.80613012699436437</v>
      </c>
      <c r="V539" s="12">
        <f>Tabla_1[[#This Row],[Beneficio Total]]/1000</f>
        <v>608.27250000000004</v>
      </c>
      <c r="W539">
        <f>YEAR(Tabla_1[[#This Row],[Fecha pedido]])</f>
        <v>2022</v>
      </c>
    </row>
    <row r="540" spans="1:23" x14ac:dyDescent="0.3">
      <c r="A540" t="s">
        <v>745</v>
      </c>
      <c r="B540" t="s">
        <v>44</v>
      </c>
      <c r="C540" t="s">
        <v>491</v>
      </c>
      <c r="D540" t="s">
        <v>30</v>
      </c>
      <c r="E540" t="s">
        <v>15</v>
      </c>
      <c r="F540" t="s">
        <v>1119</v>
      </c>
      <c r="G540" s="14">
        <v>44255</v>
      </c>
      <c r="H540" s="20">
        <f>MONTH(Tabla_1[[#This Row],[Fecha pedido]])</f>
        <v>2</v>
      </c>
      <c r="I540">
        <v>282137763</v>
      </c>
      <c r="J540" s="1">
        <v>44280</v>
      </c>
      <c r="K540" s="5">
        <f>DATEDIF(Tabla_1[[#This Row],[Fecha pedido]],Tabla_1[[#This Row],[Fecha envío]],"D")</f>
        <v>25</v>
      </c>
      <c r="L540" s="3">
        <v>9689</v>
      </c>
      <c r="M540" s="4">
        <v>255.28</v>
      </c>
      <c r="N540" s="4">
        <v>159.41999999999999</v>
      </c>
      <c r="O540" s="12">
        <v>2473407.92</v>
      </c>
      <c r="P540" s="4">
        <f>Tabla_1[[#This Row],[Precio Unitario]]-Tabla_1[[#This Row],[Coste unitario]]</f>
        <v>95.860000000000014</v>
      </c>
      <c r="Q540" s="12">
        <f>Tabla_1[[#This Row],[Importe venta total]]/1000</f>
        <v>2473.4079200000001</v>
      </c>
      <c r="R540" s="4">
        <v>1544620.38</v>
      </c>
      <c r="S540" s="12">
        <f>Tabla_1[[#This Row],[Importe Coste total]]/1000</f>
        <v>1544.6203799999998</v>
      </c>
      <c r="T540" s="4">
        <f>Tabla_1[[#This Row],[Importe venta total]]-Tabla_1[[#This Row],[Importe Coste total]]</f>
        <v>928787.54</v>
      </c>
      <c r="U540" s="13">
        <f>Tabla_1[[#This Row],[Importe Coste Total (M)]]/Tabla_1[[#This Row],[Importe Ventas Totales (M)]]</f>
        <v>0.62449075524913811</v>
      </c>
      <c r="V540" s="12">
        <f>Tabla_1[[#This Row],[Beneficio Total]]/1000</f>
        <v>928.78754000000004</v>
      </c>
      <c r="W540">
        <f>YEAR(Tabla_1[[#This Row],[Fecha pedido]])</f>
        <v>2021</v>
      </c>
    </row>
    <row r="541" spans="1:23" x14ac:dyDescent="0.3">
      <c r="A541" t="s">
        <v>746</v>
      </c>
      <c r="B541" t="s">
        <v>24</v>
      </c>
      <c r="C541" t="s">
        <v>294</v>
      </c>
      <c r="D541" t="s">
        <v>80</v>
      </c>
      <c r="E541" t="s">
        <v>19</v>
      </c>
      <c r="F541" t="s">
        <v>1118</v>
      </c>
      <c r="G541" s="14">
        <v>44327</v>
      </c>
      <c r="H541" s="20">
        <f>MONTH(Tabla_1[[#This Row],[Fecha pedido]])</f>
        <v>5</v>
      </c>
      <c r="I541">
        <v>498232400</v>
      </c>
      <c r="J541" s="1">
        <v>44374</v>
      </c>
      <c r="K541" s="5">
        <f>DATEDIF(Tabla_1[[#This Row],[Fecha pedido]],Tabla_1[[#This Row],[Fecha envío]],"D")</f>
        <v>47</v>
      </c>
      <c r="L541" s="3">
        <v>6894</v>
      </c>
      <c r="M541" s="4">
        <v>668.27</v>
      </c>
      <c r="N541" s="4">
        <v>502.54</v>
      </c>
      <c r="O541" s="12">
        <v>4607053.38</v>
      </c>
      <c r="P541" s="4">
        <f>Tabla_1[[#This Row],[Precio Unitario]]-Tabla_1[[#This Row],[Coste unitario]]</f>
        <v>165.72999999999996</v>
      </c>
      <c r="Q541" s="12">
        <f>Tabla_1[[#This Row],[Importe venta total]]/1000</f>
        <v>4607.0533800000003</v>
      </c>
      <c r="R541" s="4">
        <v>3464510.7600000002</v>
      </c>
      <c r="S541" s="12">
        <f>Tabla_1[[#This Row],[Importe Coste total]]/1000</f>
        <v>3464.5107600000001</v>
      </c>
      <c r="T541" s="4">
        <f>Tabla_1[[#This Row],[Importe venta total]]-Tabla_1[[#This Row],[Importe Coste total]]</f>
        <v>1142542.6199999996</v>
      </c>
      <c r="U541" s="13">
        <f>Tabla_1[[#This Row],[Importe Coste Total (M)]]/Tabla_1[[#This Row],[Importe Ventas Totales (M)]]</f>
        <v>0.75200143654510898</v>
      </c>
      <c r="V541" s="12">
        <f>Tabla_1[[#This Row],[Beneficio Total]]/1000</f>
        <v>1142.5426199999997</v>
      </c>
      <c r="W541">
        <f>YEAR(Tabla_1[[#This Row],[Fecha pedido]])</f>
        <v>2021</v>
      </c>
    </row>
    <row r="542" spans="1:23" x14ac:dyDescent="0.3">
      <c r="A542" t="s">
        <v>747</v>
      </c>
      <c r="B542" t="s">
        <v>12</v>
      </c>
      <c r="C542" t="s">
        <v>364</v>
      </c>
      <c r="D542" t="s">
        <v>23</v>
      </c>
      <c r="E542" t="s">
        <v>15</v>
      </c>
      <c r="F542" t="s">
        <v>1120</v>
      </c>
      <c r="G542" s="14">
        <v>44563</v>
      </c>
      <c r="H542" s="20">
        <f>MONTH(Tabla_1[[#This Row],[Fecha pedido]])</f>
        <v>1</v>
      </c>
      <c r="I542">
        <v>531473338</v>
      </c>
      <c r="J542" s="1">
        <v>44572</v>
      </c>
      <c r="K542" s="5">
        <f>DATEDIF(Tabla_1[[#This Row],[Fecha pedido]],Tabla_1[[#This Row],[Fecha envío]],"D")</f>
        <v>9</v>
      </c>
      <c r="L542" s="3">
        <v>3626</v>
      </c>
      <c r="M542" s="4">
        <v>205.7</v>
      </c>
      <c r="N542" s="4">
        <v>117.11</v>
      </c>
      <c r="O542" s="12">
        <v>745868.2</v>
      </c>
      <c r="P542" s="4">
        <f>Tabla_1[[#This Row],[Precio Unitario]]-Tabla_1[[#This Row],[Coste unitario]]</f>
        <v>88.589999999999989</v>
      </c>
      <c r="Q542" s="12">
        <f>Tabla_1[[#This Row],[Importe venta total]]/1000</f>
        <v>745.8682</v>
      </c>
      <c r="R542" s="4">
        <v>424640.86</v>
      </c>
      <c r="S542" s="12">
        <f>Tabla_1[[#This Row],[Importe Coste total]]/1000</f>
        <v>424.64085999999998</v>
      </c>
      <c r="T542" s="4">
        <f>Tabla_1[[#This Row],[Importe venta total]]-Tabla_1[[#This Row],[Importe Coste total]]</f>
        <v>321227.33999999997</v>
      </c>
      <c r="U542" s="13">
        <f>Tabla_1[[#This Row],[Importe Coste Total (M)]]/Tabla_1[[#This Row],[Importe Ventas Totales (M)]]</f>
        <v>0.56932425862907143</v>
      </c>
      <c r="V542" s="12">
        <f>Tabla_1[[#This Row],[Beneficio Total]]/1000</f>
        <v>321.22733999999997</v>
      </c>
      <c r="W542">
        <f>YEAR(Tabla_1[[#This Row],[Fecha pedido]])</f>
        <v>2022</v>
      </c>
    </row>
    <row r="543" spans="1:23" x14ac:dyDescent="0.3">
      <c r="A543" t="s">
        <v>748</v>
      </c>
      <c r="B543" t="s">
        <v>44</v>
      </c>
      <c r="C543" t="s">
        <v>379</v>
      </c>
      <c r="D543" t="s">
        <v>30</v>
      </c>
      <c r="E543" t="s">
        <v>19</v>
      </c>
      <c r="F543" t="s">
        <v>1118</v>
      </c>
      <c r="G543" s="14">
        <v>44000</v>
      </c>
      <c r="H543" s="20">
        <f>MONTH(Tabla_1[[#This Row],[Fecha pedido]])</f>
        <v>6</v>
      </c>
      <c r="I543">
        <v>388651931</v>
      </c>
      <c r="J543" s="1">
        <v>44050</v>
      </c>
      <c r="K543" s="5">
        <f>DATEDIF(Tabla_1[[#This Row],[Fecha pedido]],Tabla_1[[#This Row],[Fecha envío]],"D")</f>
        <v>50</v>
      </c>
      <c r="L543" s="3">
        <v>9598</v>
      </c>
      <c r="M543" s="4">
        <v>255.28</v>
      </c>
      <c r="N543" s="4">
        <v>159.41999999999999</v>
      </c>
      <c r="O543" s="12">
        <v>2450177.44</v>
      </c>
      <c r="P543" s="4">
        <f>Tabla_1[[#This Row],[Precio Unitario]]-Tabla_1[[#This Row],[Coste unitario]]</f>
        <v>95.860000000000014</v>
      </c>
      <c r="Q543" s="12">
        <f>Tabla_1[[#This Row],[Importe venta total]]/1000</f>
        <v>2450.1774399999999</v>
      </c>
      <c r="R543" s="4">
        <v>1530113.16</v>
      </c>
      <c r="S543" s="12">
        <f>Tabla_1[[#This Row],[Importe Coste total]]/1000</f>
        <v>1530.1131599999999</v>
      </c>
      <c r="T543" s="4">
        <f>Tabla_1[[#This Row],[Importe venta total]]-Tabla_1[[#This Row],[Importe Coste total]]</f>
        <v>920064.28</v>
      </c>
      <c r="U543" s="13">
        <f>Tabla_1[[#This Row],[Importe Coste Total (M)]]/Tabla_1[[#This Row],[Importe Ventas Totales (M)]]</f>
        <v>0.62449075524913822</v>
      </c>
      <c r="V543" s="12">
        <f>Tabla_1[[#This Row],[Beneficio Total]]/1000</f>
        <v>920.06428000000005</v>
      </c>
      <c r="W543">
        <f>YEAR(Tabla_1[[#This Row],[Fecha pedido]])</f>
        <v>2020</v>
      </c>
    </row>
    <row r="544" spans="1:23" x14ac:dyDescent="0.3">
      <c r="A544" t="s">
        <v>749</v>
      </c>
      <c r="B544" t="s">
        <v>24</v>
      </c>
      <c r="C544" t="s">
        <v>233</v>
      </c>
      <c r="D544" t="s">
        <v>42</v>
      </c>
      <c r="E544" t="s">
        <v>19</v>
      </c>
      <c r="F544" t="s">
        <v>1120</v>
      </c>
      <c r="G544" s="14">
        <v>44112</v>
      </c>
      <c r="H544" s="20">
        <f>MONTH(Tabla_1[[#This Row],[Fecha pedido]])</f>
        <v>10</v>
      </c>
      <c r="I544">
        <v>557999742</v>
      </c>
      <c r="J544" s="1">
        <v>44132</v>
      </c>
      <c r="K544" s="5">
        <f>DATEDIF(Tabla_1[[#This Row],[Fecha pedido]],Tabla_1[[#This Row],[Fecha envío]],"D")</f>
        <v>20</v>
      </c>
      <c r="L544" s="3">
        <v>3378</v>
      </c>
      <c r="M544" s="4">
        <v>651.21</v>
      </c>
      <c r="N544" s="4">
        <v>524.96</v>
      </c>
      <c r="O544" s="12">
        <v>2199787.3800000004</v>
      </c>
      <c r="P544" s="4">
        <f>Tabla_1[[#This Row],[Precio Unitario]]-Tabla_1[[#This Row],[Coste unitario]]</f>
        <v>126.25</v>
      </c>
      <c r="Q544" s="12">
        <f>Tabla_1[[#This Row],[Importe venta total]]/1000</f>
        <v>2199.7873800000002</v>
      </c>
      <c r="R544" s="4">
        <v>1773314.8800000001</v>
      </c>
      <c r="S544" s="12">
        <f>Tabla_1[[#This Row],[Importe Coste total]]/1000</f>
        <v>1773.3148800000001</v>
      </c>
      <c r="T544" s="4">
        <f>Tabla_1[[#This Row],[Importe venta total]]-Tabla_1[[#This Row],[Importe Coste total]]</f>
        <v>426472.50000000023</v>
      </c>
      <c r="U544" s="13">
        <f>Tabla_1[[#This Row],[Importe Coste Total (M)]]/Tabla_1[[#This Row],[Importe Ventas Totales (M)]]</f>
        <v>0.80613012699436437</v>
      </c>
      <c r="V544" s="12">
        <f>Tabla_1[[#This Row],[Beneficio Total]]/1000</f>
        <v>426.47250000000025</v>
      </c>
      <c r="W544">
        <f>YEAR(Tabla_1[[#This Row],[Fecha pedido]])</f>
        <v>2020</v>
      </c>
    </row>
    <row r="545" spans="1:23" x14ac:dyDescent="0.3">
      <c r="A545" t="s">
        <v>750</v>
      </c>
      <c r="B545" t="s">
        <v>24</v>
      </c>
      <c r="C545" t="s">
        <v>479</v>
      </c>
      <c r="D545" t="s">
        <v>18</v>
      </c>
      <c r="E545" t="s">
        <v>15</v>
      </c>
      <c r="F545" t="s">
        <v>1117</v>
      </c>
      <c r="G545" s="14">
        <v>44324</v>
      </c>
      <c r="H545" s="20">
        <f>MONTH(Tabla_1[[#This Row],[Fecha pedido]])</f>
        <v>5</v>
      </c>
      <c r="I545">
        <v>294081532</v>
      </c>
      <c r="J545" s="1">
        <v>44340</v>
      </c>
      <c r="K545" s="5">
        <f>DATEDIF(Tabla_1[[#This Row],[Fecha pedido]],Tabla_1[[#This Row],[Fecha envío]],"D")</f>
        <v>16</v>
      </c>
      <c r="L545" s="3">
        <v>4115</v>
      </c>
      <c r="M545" s="4">
        <v>421.89</v>
      </c>
      <c r="N545" s="4">
        <v>364.69</v>
      </c>
      <c r="O545" s="12">
        <v>1736077.3499999999</v>
      </c>
      <c r="P545" s="4">
        <f>Tabla_1[[#This Row],[Precio Unitario]]-Tabla_1[[#This Row],[Coste unitario]]</f>
        <v>57.199999999999989</v>
      </c>
      <c r="Q545" s="12">
        <f>Tabla_1[[#This Row],[Importe venta total]]/1000</f>
        <v>1736.0773499999998</v>
      </c>
      <c r="R545" s="4">
        <v>1500699.35</v>
      </c>
      <c r="S545" s="12">
        <f>Tabla_1[[#This Row],[Importe Coste total]]/1000</f>
        <v>1500.6993500000001</v>
      </c>
      <c r="T545" s="4">
        <f>Tabla_1[[#This Row],[Importe venta total]]-Tabla_1[[#This Row],[Importe Coste total]]</f>
        <v>235377.99999999977</v>
      </c>
      <c r="U545" s="13">
        <f>Tabla_1[[#This Row],[Importe Coste Total (M)]]/Tabla_1[[#This Row],[Importe Ventas Totales (M)]]</f>
        <v>0.864419635449999</v>
      </c>
      <c r="V545" s="12">
        <f>Tabla_1[[#This Row],[Beneficio Total]]/1000</f>
        <v>235.37799999999976</v>
      </c>
      <c r="W545">
        <f>YEAR(Tabla_1[[#This Row],[Fecha pedido]])</f>
        <v>2021</v>
      </c>
    </row>
    <row r="546" spans="1:23" x14ac:dyDescent="0.3">
      <c r="A546" t="s">
        <v>751</v>
      </c>
      <c r="B546" t="s">
        <v>28</v>
      </c>
      <c r="C546" t="s">
        <v>693</v>
      </c>
      <c r="D546" t="s">
        <v>70</v>
      </c>
      <c r="E546" t="s">
        <v>15</v>
      </c>
      <c r="F546" t="s">
        <v>1120</v>
      </c>
      <c r="G546" s="14">
        <v>44650</v>
      </c>
      <c r="H546" s="20">
        <f>MONTH(Tabla_1[[#This Row],[Fecha pedido]])</f>
        <v>3</v>
      </c>
      <c r="I546">
        <v>178100669</v>
      </c>
      <c r="J546" s="1">
        <v>44690</v>
      </c>
      <c r="K546" s="5">
        <f>DATEDIF(Tabla_1[[#This Row],[Fecha pedido]],Tabla_1[[#This Row],[Fecha envío]],"D")</f>
        <v>40</v>
      </c>
      <c r="L546" s="3">
        <v>2801</v>
      </c>
      <c r="M546" s="4">
        <v>109.28</v>
      </c>
      <c r="N546" s="4">
        <v>35.840000000000003</v>
      </c>
      <c r="O546" s="12">
        <v>306093.28000000003</v>
      </c>
      <c r="P546" s="4">
        <f>Tabla_1[[#This Row],[Precio Unitario]]-Tabla_1[[#This Row],[Coste unitario]]</f>
        <v>73.44</v>
      </c>
      <c r="Q546" s="12">
        <f>Tabla_1[[#This Row],[Importe venta total]]/1000</f>
        <v>306.09328000000005</v>
      </c>
      <c r="R546" s="4">
        <v>100387.84000000001</v>
      </c>
      <c r="S546" s="12">
        <f>Tabla_1[[#This Row],[Importe Coste total]]/1000</f>
        <v>100.38784000000001</v>
      </c>
      <c r="T546" s="4">
        <f>Tabla_1[[#This Row],[Importe venta total]]-Tabla_1[[#This Row],[Importe Coste total]]</f>
        <v>205705.44</v>
      </c>
      <c r="U546" s="13">
        <f>Tabla_1[[#This Row],[Importe Coste Total (M)]]/Tabla_1[[#This Row],[Importe Ventas Totales (M)]]</f>
        <v>0.32796486090775989</v>
      </c>
      <c r="V546" s="12">
        <f>Tabla_1[[#This Row],[Beneficio Total]]/1000</f>
        <v>205.70544000000001</v>
      </c>
      <c r="W546">
        <f>YEAR(Tabla_1[[#This Row],[Fecha pedido]])</f>
        <v>2022</v>
      </c>
    </row>
    <row r="547" spans="1:23" x14ac:dyDescent="0.3">
      <c r="A547" t="s">
        <v>752</v>
      </c>
      <c r="B547" t="s">
        <v>24</v>
      </c>
      <c r="C547" t="s">
        <v>236</v>
      </c>
      <c r="D547" t="s">
        <v>80</v>
      </c>
      <c r="E547" t="s">
        <v>15</v>
      </c>
      <c r="F547" t="s">
        <v>1120</v>
      </c>
      <c r="G547" s="14">
        <v>44125</v>
      </c>
      <c r="H547" s="20">
        <f>MONTH(Tabla_1[[#This Row],[Fecha pedido]])</f>
        <v>10</v>
      </c>
      <c r="I547">
        <v>251482903</v>
      </c>
      <c r="J547" s="1">
        <v>44141</v>
      </c>
      <c r="K547" s="5">
        <f>DATEDIF(Tabla_1[[#This Row],[Fecha pedido]],Tabla_1[[#This Row],[Fecha envío]],"D")</f>
        <v>16</v>
      </c>
      <c r="L547" s="3">
        <v>8234</v>
      </c>
      <c r="M547" s="4">
        <v>668.27</v>
      </c>
      <c r="N547" s="4">
        <v>502.54</v>
      </c>
      <c r="O547" s="12">
        <v>5502535.1799999997</v>
      </c>
      <c r="P547" s="4">
        <f>Tabla_1[[#This Row],[Precio Unitario]]-Tabla_1[[#This Row],[Coste unitario]]</f>
        <v>165.72999999999996</v>
      </c>
      <c r="Q547" s="12">
        <f>Tabla_1[[#This Row],[Importe venta total]]/1000</f>
        <v>5502.5351799999999</v>
      </c>
      <c r="R547" s="4">
        <v>4137914.3600000003</v>
      </c>
      <c r="S547" s="12">
        <f>Tabla_1[[#This Row],[Importe Coste total]]/1000</f>
        <v>4137.9143600000007</v>
      </c>
      <c r="T547" s="4">
        <f>Tabla_1[[#This Row],[Importe venta total]]-Tabla_1[[#This Row],[Importe Coste total]]</f>
        <v>1364620.8199999994</v>
      </c>
      <c r="U547" s="13">
        <f>Tabla_1[[#This Row],[Importe Coste Total (M)]]/Tabla_1[[#This Row],[Importe Ventas Totales (M)]]</f>
        <v>0.7520014365451092</v>
      </c>
      <c r="V547" s="12">
        <f>Tabla_1[[#This Row],[Beneficio Total]]/1000</f>
        <v>1364.6208199999994</v>
      </c>
      <c r="W547">
        <f>YEAR(Tabla_1[[#This Row],[Fecha pedido]])</f>
        <v>2020</v>
      </c>
    </row>
    <row r="548" spans="1:23" x14ac:dyDescent="0.3">
      <c r="A548" t="s">
        <v>753</v>
      </c>
      <c r="B548" t="s">
        <v>60</v>
      </c>
      <c r="C548" t="s">
        <v>408</v>
      </c>
      <c r="D548" t="s">
        <v>18</v>
      </c>
      <c r="E548" t="s">
        <v>15</v>
      </c>
      <c r="F548" t="s">
        <v>1119</v>
      </c>
      <c r="G548" s="14">
        <v>44534</v>
      </c>
      <c r="H548" s="20">
        <f>MONTH(Tabla_1[[#This Row],[Fecha pedido]])</f>
        <v>12</v>
      </c>
      <c r="I548">
        <v>848652064</v>
      </c>
      <c r="J548" s="1">
        <v>44550</v>
      </c>
      <c r="K548" s="5">
        <f>DATEDIF(Tabla_1[[#This Row],[Fecha pedido]],Tabla_1[[#This Row],[Fecha envío]],"D")</f>
        <v>16</v>
      </c>
      <c r="L548" s="3">
        <v>3860</v>
      </c>
      <c r="M548" s="4">
        <v>421.89</v>
      </c>
      <c r="N548" s="4">
        <v>364.69</v>
      </c>
      <c r="O548" s="12">
        <v>1628495.4</v>
      </c>
      <c r="P548" s="4">
        <f>Tabla_1[[#This Row],[Precio Unitario]]-Tabla_1[[#This Row],[Coste unitario]]</f>
        <v>57.199999999999989</v>
      </c>
      <c r="Q548" s="12">
        <f>Tabla_1[[#This Row],[Importe venta total]]/1000</f>
        <v>1628.4954</v>
      </c>
      <c r="R548" s="4">
        <v>1407703.4</v>
      </c>
      <c r="S548" s="12">
        <f>Tabla_1[[#This Row],[Importe Coste total]]/1000</f>
        <v>1407.7033999999999</v>
      </c>
      <c r="T548" s="4">
        <f>Tabla_1[[#This Row],[Importe venta total]]-Tabla_1[[#This Row],[Importe Coste total]]</f>
        <v>220792</v>
      </c>
      <c r="U548" s="13">
        <f>Tabla_1[[#This Row],[Importe Coste Total (M)]]/Tabla_1[[#This Row],[Importe Ventas Totales (M)]]</f>
        <v>0.86441963544999878</v>
      </c>
      <c r="V548" s="12">
        <f>Tabla_1[[#This Row],[Beneficio Total]]/1000</f>
        <v>220.792</v>
      </c>
      <c r="W548">
        <f>YEAR(Tabla_1[[#This Row],[Fecha pedido]])</f>
        <v>2021</v>
      </c>
    </row>
    <row r="549" spans="1:23" x14ac:dyDescent="0.3">
      <c r="A549" t="s">
        <v>754</v>
      </c>
      <c r="B549" t="s">
        <v>12</v>
      </c>
      <c r="C549" t="s">
        <v>187</v>
      </c>
      <c r="D549" t="s">
        <v>23</v>
      </c>
      <c r="E549" t="s">
        <v>19</v>
      </c>
      <c r="F549" t="s">
        <v>1117</v>
      </c>
      <c r="G549" s="14">
        <v>44676</v>
      </c>
      <c r="H549" s="20">
        <f>MONTH(Tabla_1[[#This Row],[Fecha pedido]])</f>
        <v>4</v>
      </c>
      <c r="I549">
        <v>124344480</v>
      </c>
      <c r="J549" s="1">
        <v>44697</v>
      </c>
      <c r="K549" s="5">
        <f>DATEDIF(Tabla_1[[#This Row],[Fecha pedido]],Tabla_1[[#This Row],[Fecha envío]],"D")</f>
        <v>21</v>
      </c>
      <c r="L549" s="3">
        <v>5150</v>
      </c>
      <c r="M549" s="4">
        <v>205.7</v>
      </c>
      <c r="N549" s="4">
        <v>117.11</v>
      </c>
      <c r="O549" s="12">
        <v>1059355</v>
      </c>
      <c r="P549" s="4">
        <f>Tabla_1[[#This Row],[Precio Unitario]]-Tabla_1[[#This Row],[Coste unitario]]</f>
        <v>88.589999999999989</v>
      </c>
      <c r="Q549" s="12">
        <f>Tabla_1[[#This Row],[Importe venta total]]/1000</f>
        <v>1059.355</v>
      </c>
      <c r="R549" s="4">
        <v>603116.5</v>
      </c>
      <c r="S549" s="12">
        <f>Tabla_1[[#This Row],[Importe Coste total]]/1000</f>
        <v>603.11649999999997</v>
      </c>
      <c r="T549" s="4">
        <f>Tabla_1[[#This Row],[Importe venta total]]-Tabla_1[[#This Row],[Importe Coste total]]</f>
        <v>456238.5</v>
      </c>
      <c r="U549" s="13">
        <f>Tabla_1[[#This Row],[Importe Coste Total (M)]]/Tabla_1[[#This Row],[Importe Ventas Totales (M)]]</f>
        <v>0.56932425862907143</v>
      </c>
      <c r="V549" s="12">
        <f>Tabla_1[[#This Row],[Beneficio Total]]/1000</f>
        <v>456.23849999999999</v>
      </c>
      <c r="W549">
        <f>YEAR(Tabla_1[[#This Row],[Fecha pedido]])</f>
        <v>2022</v>
      </c>
    </row>
    <row r="550" spans="1:23" x14ac:dyDescent="0.3">
      <c r="A550" t="s">
        <v>755</v>
      </c>
      <c r="B550" t="s">
        <v>60</v>
      </c>
      <c r="C550" t="s">
        <v>194</v>
      </c>
      <c r="D550" t="s">
        <v>40</v>
      </c>
      <c r="E550" t="s">
        <v>19</v>
      </c>
      <c r="F550" t="s">
        <v>1119</v>
      </c>
      <c r="G550" s="14">
        <v>44020</v>
      </c>
      <c r="H550" s="20">
        <f>MONTH(Tabla_1[[#This Row],[Fecha pedido]])</f>
        <v>7</v>
      </c>
      <c r="I550">
        <v>803608977</v>
      </c>
      <c r="J550" s="1">
        <v>44022</v>
      </c>
      <c r="K550" s="5">
        <f>DATEDIF(Tabla_1[[#This Row],[Fecha pedido]],Tabla_1[[#This Row],[Fecha envío]],"D")</f>
        <v>2</v>
      </c>
      <c r="L550" s="3">
        <v>4609</v>
      </c>
      <c r="M550" s="4">
        <v>81.73</v>
      </c>
      <c r="N550" s="4">
        <v>56.67</v>
      </c>
      <c r="O550" s="12">
        <v>376693.57</v>
      </c>
      <c r="P550" s="4">
        <f>Tabla_1[[#This Row],[Precio Unitario]]-Tabla_1[[#This Row],[Coste unitario]]</f>
        <v>25.060000000000002</v>
      </c>
      <c r="Q550" s="12">
        <f>Tabla_1[[#This Row],[Importe venta total]]/1000</f>
        <v>376.69357000000002</v>
      </c>
      <c r="R550" s="4">
        <v>261192.03</v>
      </c>
      <c r="S550" s="12">
        <f>Tabla_1[[#This Row],[Importe Coste total]]/1000</f>
        <v>261.19202999999999</v>
      </c>
      <c r="T550" s="4">
        <f>Tabla_1[[#This Row],[Importe venta total]]-Tabla_1[[#This Row],[Importe Coste total]]</f>
        <v>115501.54000000001</v>
      </c>
      <c r="U550" s="13">
        <f>Tabla_1[[#This Row],[Importe Coste Total (M)]]/Tabla_1[[#This Row],[Importe Ventas Totales (M)]]</f>
        <v>0.69338064358252771</v>
      </c>
      <c r="V550" s="12">
        <f>Tabla_1[[#This Row],[Beneficio Total]]/1000</f>
        <v>115.50154000000001</v>
      </c>
      <c r="W550">
        <f>YEAR(Tabla_1[[#This Row],[Fecha pedido]])</f>
        <v>2020</v>
      </c>
    </row>
    <row r="551" spans="1:23" x14ac:dyDescent="0.3">
      <c r="A551" t="s">
        <v>756</v>
      </c>
      <c r="B551" t="s">
        <v>24</v>
      </c>
      <c r="C551" t="s">
        <v>429</v>
      </c>
      <c r="D551" t="s">
        <v>70</v>
      </c>
      <c r="E551" t="s">
        <v>15</v>
      </c>
      <c r="F551" t="s">
        <v>1118</v>
      </c>
      <c r="G551" s="14">
        <v>44269</v>
      </c>
      <c r="H551" s="20">
        <f>MONTH(Tabla_1[[#This Row],[Fecha pedido]])</f>
        <v>3</v>
      </c>
      <c r="I551">
        <v>731806886</v>
      </c>
      <c r="J551" s="1">
        <v>44314</v>
      </c>
      <c r="K551" s="5">
        <f>DATEDIF(Tabla_1[[#This Row],[Fecha pedido]],Tabla_1[[#This Row],[Fecha envío]],"D")</f>
        <v>45</v>
      </c>
      <c r="L551" s="3">
        <v>6775</v>
      </c>
      <c r="M551" s="4">
        <v>109.28</v>
      </c>
      <c r="N551" s="4">
        <v>35.840000000000003</v>
      </c>
      <c r="O551" s="12">
        <v>740372</v>
      </c>
      <c r="P551" s="4">
        <f>Tabla_1[[#This Row],[Precio Unitario]]-Tabla_1[[#This Row],[Coste unitario]]</f>
        <v>73.44</v>
      </c>
      <c r="Q551" s="12">
        <f>Tabla_1[[#This Row],[Importe venta total]]/1000</f>
        <v>740.37199999999996</v>
      </c>
      <c r="R551" s="4">
        <v>242816.00000000003</v>
      </c>
      <c r="S551" s="12">
        <f>Tabla_1[[#This Row],[Importe Coste total]]/1000</f>
        <v>242.81600000000003</v>
      </c>
      <c r="T551" s="4">
        <f>Tabla_1[[#This Row],[Importe venta total]]-Tabla_1[[#This Row],[Importe Coste total]]</f>
        <v>497556</v>
      </c>
      <c r="U551" s="13">
        <f>Tabla_1[[#This Row],[Importe Coste Total (M)]]/Tabla_1[[#This Row],[Importe Ventas Totales (M)]]</f>
        <v>0.32796486090775995</v>
      </c>
      <c r="V551" s="12">
        <f>Tabla_1[[#This Row],[Beneficio Total]]/1000</f>
        <v>497.55599999999998</v>
      </c>
      <c r="W551">
        <f>YEAR(Tabla_1[[#This Row],[Fecha pedido]])</f>
        <v>2021</v>
      </c>
    </row>
    <row r="552" spans="1:23" x14ac:dyDescent="0.3">
      <c r="A552" t="s">
        <v>757</v>
      </c>
      <c r="B552" t="s">
        <v>24</v>
      </c>
      <c r="C552" t="s">
        <v>99</v>
      </c>
      <c r="D552" t="s">
        <v>23</v>
      </c>
      <c r="E552" t="s">
        <v>15</v>
      </c>
      <c r="F552" t="s">
        <v>1118</v>
      </c>
      <c r="G552" s="14">
        <v>44588</v>
      </c>
      <c r="H552" s="20">
        <f>MONTH(Tabla_1[[#This Row],[Fecha pedido]])</f>
        <v>1</v>
      </c>
      <c r="I552">
        <v>418010747</v>
      </c>
      <c r="J552" s="1">
        <v>44599</v>
      </c>
      <c r="K552" s="5">
        <f>DATEDIF(Tabla_1[[#This Row],[Fecha pedido]],Tabla_1[[#This Row],[Fecha envío]],"D")</f>
        <v>11</v>
      </c>
      <c r="L552" s="3">
        <v>7524</v>
      </c>
      <c r="M552" s="4">
        <v>205.7</v>
      </c>
      <c r="N552" s="4">
        <v>117.11</v>
      </c>
      <c r="O552" s="12">
        <v>1547686.7999999998</v>
      </c>
      <c r="P552" s="4">
        <f>Tabla_1[[#This Row],[Precio Unitario]]-Tabla_1[[#This Row],[Coste unitario]]</f>
        <v>88.589999999999989</v>
      </c>
      <c r="Q552" s="12">
        <f>Tabla_1[[#This Row],[Importe venta total]]/1000</f>
        <v>1547.6867999999997</v>
      </c>
      <c r="R552" s="4">
        <v>881135.64</v>
      </c>
      <c r="S552" s="12">
        <f>Tabla_1[[#This Row],[Importe Coste total]]/1000</f>
        <v>881.13563999999997</v>
      </c>
      <c r="T552" s="4">
        <f>Tabla_1[[#This Row],[Importe venta total]]-Tabla_1[[#This Row],[Importe Coste total]]</f>
        <v>666551.1599999998</v>
      </c>
      <c r="U552" s="13">
        <f>Tabla_1[[#This Row],[Importe Coste Total (M)]]/Tabla_1[[#This Row],[Importe Ventas Totales (M)]]</f>
        <v>0.56932425862907154</v>
      </c>
      <c r="V552" s="12">
        <f>Tabla_1[[#This Row],[Beneficio Total]]/1000</f>
        <v>666.55115999999975</v>
      </c>
      <c r="W552">
        <f>YEAR(Tabla_1[[#This Row],[Fecha pedido]])</f>
        <v>2022</v>
      </c>
    </row>
    <row r="553" spans="1:23" x14ac:dyDescent="0.3">
      <c r="A553" t="s">
        <v>758</v>
      </c>
      <c r="B553" t="s">
        <v>12</v>
      </c>
      <c r="C553" t="s">
        <v>323</v>
      </c>
      <c r="D553" t="s">
        <v>70</v>
      </c>
      <c r="E553" t="s">
        <v>19</v>
      </c>
      <c r="F553" t="s">
        <v>1119</v>
      </c>
      <c r="G553" s="14">
        <v>44100</v>
      </c>
      <c r="H553" s="20">
        <f>MONTH(Tabla_1[[#This Row],[Fecha pedido]])</f>
        <v>9</v>
      </c>
      <c r="I553">
        <v>718301856</v>
      </c>
      <c r="J553" s="1">
        <v>44147</v>
      </c>
      <c r="K553" s="5">
        <f>DATEDIF(Tabla_1[[#This Row],[Fecha pedido]],Tabla_1[[#This Row],[Fecha envío]],"D")</f>
        <v>47</v>
      </c>
      <c r="L553" s="3">
        <v>336</v>
      </c>
      <c r="M553" s="4">
        <v>109.28</v>
      </c>
      <c r="N553" s="4">
        <v>35.840000000000003</v>
      </c>
      <c r="O553" s="12">
        <v>36718.080000000002</v>
      </c>
      <c r="P553" s="4">
        <f>Tabla_1[[#This Row],[Precio Unitario]]-Tabla_1[[#This Row],[Coste unitario]]</f>
        <v>73.44</v>
      </c>
      <c r="Q553" s="12">
        <f>Tabla_1[[#This Row],[Importe venta total]]/1000</f>
        <v>36.71808</v>
      </c>
      <c r="R553" s="4">
        <v>12042.240000000002</v>
      </c>
      <c r="S553" s="12">
        <f>Tabla_1[[#This Row],[Importe Coste total]]/1000</f>
        <v>12.042240000000001</v>
      </c>
      <c r="T553" s="4">
        <f>Tabla_1[[#This Row],[Importe venta total]]-Tabla_1[[#This Row],[Importe Coste total]]</f>
        <v>24675.84</v>
      </c>
      <c r="U553" s="13">
        <f>Tabla_1[[#This Row],[Importe Coste Total (M)]]/Tabla_1[[#This Row],[Importe Ventas Totales (M)]]</f>
        <v>0.32796486090775989</v>
      </c>
      <c r="V553" s="12">
        <f>Tabla_1[[#This Row],[Beneficio Total]]/1000</f>
        <v>24.675840000000001</v>
      </c>
      <c r="W553">
        <f>YEAR(Tabla_1[[#This Row],[Fecha pedido]])</f>
        <v>2020</v>
      </c>
    </row>
    <row r="554" spans="1:23" x14ac:dyDescent="0.3">
      <c r="A554" t="s">
        <v>759</v>
      </c>
      <c r="B554" t="s">
        <v>24</v>
      </c>
      <c r="C554" t="s">
        <v>219</v>
      </c>
      <c r="D554" t="s">
        <v>70</v>
      </c>
      <c r="E554" t="s">
        <v>19</v>
      </c>
      <c r="F554" t="s">
        <v>1120</v>
      </c>
      <c r="G554" s="14">
        <v>44446</v>
      </c>
      <c r="H554" s="20">
        <f>MONTH(Tabla_1[[#This Row],[Fecha pedido]])</f>
        <v>9</v>
      </c>
      <c r="I554">
        <v>452096688</v>
      </c>
      <c r="J554" s="1">
        <v>44457</v>
      </c>
      <c r="K554" s="5">
        <f>DATEDIF(Tabla_1[[#This Row],[Fecha pedido]],Tabla_1[[#This Row],[Fecha envío]],"D")</f>
        <v>11</v>
      </c>
      <c r="L554" s="3">
        <v>4311</v>
      </c>
      <c r="M554" s="4">
        <v>109.28</v>
      </c>
      <c r="N554" s="4">
        <v>35.840000000000003</v>
      </c>
      <c r="O554" s="12">
        <v>471106.08</v>
      </c>
      <c r="P554" s="4">
        <f>Tabla_1[[#This Row],[Precio Unitario]]-Tabla_1[[#This Row],[Coste unitario]]</f>
        <v>73.44</v>
      </c>
      <c r="Q554" s="12">
        <f>Tabla_1[[#This Row],[Importe venta total]]/1000</f>
        <v>471.10608000000002</v>
      </c>
      <c r="R554" s="4">
        <v>154506.24000000002</v>
      </c>
      <c r="S554" s="12">
        <f>Tabla_1[[#This Row],[Importe Coste total]]/1000</f>
        <v>154.50624000000002</v>
      </c>
      <c r="T554" s="4">
        <f>Tabla_1[[#This Row],[Importe venta total]]-Tabla_1[[#This Row],[Importe Coste total]]</f>
        <v>316599.83999999997</v>
      </c>
      <c r="U554" s="13">
        <f>Tabla_1[[#This Row],[Importe Coste Total (M)]]/Tabla_1[[#This Row],[Importe Ventas Totales (M)]]</f>
        <v>0.32796486090775989</v>
      </c>
      <c r="V554" s="12">
        <f>Tabla_1[[#This Row],[Beneficio Total]]/1000</f>
        <v>316.59983999999997</v>
      </c>
      <c r="W554">
        <f>YEAR(Tabla_1[[#This Row],[Fecha pedido]])</f>
        <v>2021</v>
      </c>
    </row>
    <row r="555" spans="1:23" x14ac:dyDescent="0.3">
      <c r="A555" t="s">
        <v>760</v>
      </c>
      <c r="B555" t="s">
        <v>12</v>
      </c>
      <c r="C555" t="s">
        <v>150</v>
      </c>
      <c r="D555" t="s">
        <v>40</v>
      </c>
      <c r="E555" t="s">
        <v>15</v>
      </c>
      <c r="F555" t="s">
        <v>1118</v>
      </c>
      <c r="G555" s="14">
        <v>44408</v>
      </c>
      <c r="H555" s="20">
        <f>MONTH(Tabla_1[[#This Row],[Fecha pedido]])</f>
        <v>7</v>
      </c>
      <c r="I555">
        <v>516319072</v>
      </c>
      <c r="J555" s="1">
        <v>44439</v>
      </c>
      <c r="K555" s="5">
        <f>DATEDIF(Tabla_1[[#This Row],[Fecha pedido]],Tabla_1[[#This Row],[Fecha envío]],"D")</f>
        <v>31</v>
      </c>
      <c r="L555" s="3">
        <v>9142</v>
      </c>
      <c r="M555" s="4">
        <v>81.73</v>
      </c>
      <c r="N555" s="4">
        <v>56.67</v>
      </c>
      <c r="O555" s="12">
        <v>747175.66</v>
      </c>
      <c r="P555" s="4">
        <f>Tabla_1[[#This Row],[Precio Unitario]]-Tabla_1[[#This Row],[Coste unitario]]</f>
        <v>25.060000000000002</v>
      </c>
      <c r="Q555" s="12">
        <f>Tabla_1[[#This Row],[Importe venta total]]/1000</f>
        <v>747.17565999999999</v>
      </c>
      <c r="R555" s="4">
        <v>518077.14</v>
      </c>
      <c r="S555" s="12">
        <f>Tabla_1[[#This Row],[Importe Coste total]]/1000</f>
        <v>518.07713999999999</v>
      </c>
      <c r="T555" s="4">
        <f>Tabla_1[[#This Row],[Importe venta total]]-Tabla_1[[#This Row],[Importe Coste total]]</f>
        <v>229098.52000000002</v>
      </c>
      <c r="U555" s="13">
        <f>Tabla_1[[#This Row],[Importe Coste Total (M)]]/Tabla_1[[#This Row],[Importe Ventas Totales (M)]]</f>
        <v>0.69338064358252782</v>
      </c>
      <c r="V555" s="12">
        <f>Tabla_1[[#This Row],[Beneficio Total]]/1000</f>
        <v>229.09852000000001</v>
      </c>
      <c r="W555">
        <f>YEAR(Tabla_1[[#This Row],[Fecha pedido]])</f>
        <v>2021</v>
      </c>
    </row>
    <row r="556" spans="1:23" x14ac:dyDescent="0.3">
      <c r="A556" t="s">
        <v>761</v>
      </c>
      <c r="B556" t="s">
        <v>12</v>
      </c>
      <c r="C556" t="s">
        <v>204</v>
      </c>
      <c r="D556" t="s">
        <v>80</v>
      </c>
      <c r="E556" t="s">
        <v>19</v>
      </c>
      <c r="F556" t="s">
        <v>1119</v>
      </c>
      <c r="G556" s="14">
        <v>43961</v>
      </c>
      <c r="H556" s="20">
        <f>MONTH(Tabla_1[[#This Row],[Fecha pedido]])</f>
        <v>5</v>
      </c>
      <c r="I556">
        <v>528205335</v>
      </c>
      <c r="J556" s="1">
        <v>44006</v>
      </c>
      <c r="K556" s="5">
        <f>DATEDIF(Tabla_1[[#This Row],[Fecha pedido]],Tabla_1[[#This Row],[Fecha envío]],"D")</f>
        <v>45</v>
      </c>
      <c r="L556" s="3">
        <v>6551</v>
      </c>
      <c r="M556" s="4">
        <v>668.27</v>
      </c>
      <c r="N556" s="4">
        <v>502.54</v>
      </c>
      <c r="O556" s="12">
        <v>4377836.7699999996</v>
      </c>
      <c r="P556" s="4">
        <f>Tabla_1[[#This Row],[Precio Unitario]]-Tabla_1[[#This Row],[Coste unitario]]</f>
        <v>165.72999999999996</v>
      </c>
      <c r="Q556" s="12">
        <f>Tabla_1[[#This Row],[Importe venta total]]/1000</f>
        <v>4377.8367699999999</v>
      </c>
      <c r="R556" s="4">
        <v>3292139.54</v>
      </c>
      <c r="S556" s="12">
        <f>Tabla_1[[#This Row],[Importe Coste total]]/1000</f>
        <v>3292.1395400000001</v>
      </c>
      <c r="T556" s="4">
        <f>Tabla_1[[#This Row],[Importe venta total]]-Tabla_1[[#This Row],[Importe Coste total]]</f>
        <v>1085697.2299999995</v>
      </c>
      <c r="U556" s="13">
        <f>Tabla_1[[#This Row],[Importe Coste Total (M)]]/Tabla_1[[#This Row],[Importe Ventas Totales (M)]]</f>
        <v>0.75200143654510909</v>
      </c>
      <c r="V556" s="12">
        <f>Tabla_1[[#This Row],[Beneficio Total]]/1000</f>
        <v>1085.6972299999995</v>
      </c>
      <c r="W556">
        <f>YEAR(Tabla_1[[#This Row],[Fecha pedido]])</f>
        <v>2020</v>
      </c>
    </row>
    <row r="557" spans="1:23" x14ac:dyDescent="0.3">
      <c r="A557" t="s">
        <v>762</v>
      </c>
      <c r="B557" t="s">
        <v>60</v>
      </c>
      <c r="C557" t="s">
        <v>117</v>
      </c>
      <c r="D557" t="s">
        <v>42</v>
      </c>
      <c r="E557" t="s">
        <v>15</v>
      </c>
      <c r="F557" t="s">
        <v>1120</v>
      </c>
      <c r="G557" s="14">
        <v>44792</v>
      </c>
      <c r="H557" s="20">
        <f>MONTH(Tabla_1[[#This Row],[Fecha pedido]])</f>
        <v>8</v>
      </c>
      <c r="I557">
        <v>175304305</v>
      </c>
      <c r="J557" s="1">
        <v>44822</v>
      </c>
      <c r="K557" s="5">
        <f>DATEDIF(Tabla_1[[#This Row],[Fecha pedido]],Tabla_1[[#This Row],[Fecha envío]],"D")</f>
        <v>30</v>
      </c>
      <c r="L557" s="3">
        <v>5294</v>
      </c>
      <c r="M557" s="4">
        <v>651.21</v>
      </c>
      <c r="N557" s="4">
        <v>524.96</v>
      </c>
      <c r="O557" s="12">
        <v>3447505.74</v>
      </c>
      <c r="P557" s="4">
        <f>Tabla_1[[#This Row],[Precio Unitario]]-Tabla_1[[#This Row],[Coste unitario]]</f>
        <v>126.25</v>
      </c>
      <c r="Q557" s="12">
        <f>Tabla_1[[#This Row],[Importe venta total]]/1000</f>
        <v>3447.5057400000001</v>
      </c>
      <c r="R557" s="4">
        <v>2779138.24</v>
      </c>
      <c r="S557" s="12">
        <f>Tabla_1[[#This Row],[Importe Coste total]]/1000</f>
        <v>2779.1382400000002</v>
      </c>
      <c r="T557" s="4">
        <f>Tabla_1[[#This Row],[Importe venta total]]-Tabla_1[[#This Row],[Importe Coste total]]</f>
        <v>668367.5</v>
      </c>
      <c r="U557" s="13">
        <f>Tabla_1[[#This Row],[Importe Coste Total (M)]]/Tabla_1[[#This Row],[Importe Ventas Totales (M)]]</f>
        <v>0.80613012699436437</v>
      </c>
      <c r="V557" s="12">
        <f>Tabla_1[[#This Row],[Beneficio Total]]/1000</f>
        <v>668.36749999999995</v>
      </c>
      <c r="W557">
        <f>YEAR(Tabla_1[[#This Row],[Fecha pedido]])</f>
        <v>2022</v>
      </c>
    </row>
    <row r="558" spans="1:23" x14ac:dyDescent="0.3">
      <c r="A558" t="s">
        <v>763</v>
      </c>
      <c r="B558" t="s">
        <v>60</v>
      </c>
      <c r="C558" t="s">
        <v>133</v>
      </c>
      <c r="D558" t="s">
        <v>33</v>
      </c>
      <c r="E558" t="s">
        <v>19</v>
      </c>
      <c r="F558" t="s">
        <v>1119</v>
      </c>
      <c r="G558" s="14">
        <v>44558</v>
      </c>
      <c r="H558" s="20">
        <f>MONTH(Tabla_1[[#This Row],[Fecha pedido]])</f>
        <v>12</v>
      </c>
      <c r="I558">
        <v>565477311</v>
      </c>
      <c r="J558" s="1">
        <v>44583</v>
      </c>
      <c r="K558" s="5">
        <f>DATEDIF(Tabla_1[[#This Row],[Fecha pedido]],Tabla_1[[#This Row],[Fecha envío]],"D")</f>
        <v>25</v>
      </c>
      <c r="L558" s="3">
        <v>6157</v>
      </c>
      <c r="M558" s="4">
        <v>47.45</v>
      </c>
      <c r="N558" s="4">
        <v>31.79</v>
      </c>
      <c r="O558" s="12">
        <v>292149.65000000002</v>
      </c>
      <c r="P558" s="4">
        <f>Tabla_1[[#This Row],[Precio Unitario]]-Tabla_1[[#This Row],[Coste unitario]]</f>
        <v>15.660000000000004</v>
      </c>
      <c r="Q558" s="12">
        <f>Tabla_1[[#This Row],[Importe venta total]]/1000</f>
        <v>292.14965000000001</v>
      </c>
      <c r="R558" s="4">
        <v>195731.03</v>
      </c>
      <c r="S558" s="12">
        <f>Tabla_1[[#This Row],[Importe Coste total]]/1000</f>
        <v>195.73103</v>
      </c>
      <c r="T558" s="4">
        <f>Tabla_1[[#This Row],[Importe venta total]]-Tabla_1[[#This Row],[Importe Coste total]]</f>
        <v>96418.620000000024</v>
      </c>
      <c r="U558" s="13">
        <f>Tabla_1[[#This Row],[Importe Coste Total (M)]]/Tabla_1[[#This Row],[Importe Ventas Totales (M)]]</f>
        <v>0.66996838777660694</v>
      </c>
      <c r="V558" s="12">
        <f>Tabla_1[[#This Row],[Beneficio Total]]/1000</f>
        <v>96.418620000000018</v>
      </c>
      <c r="W558">
        <f>YEAR(Tabla_1[[#This Row],[Fecha pedido]])</f>
        <v>2021</v>
      </c>
    </row>
    <row r="559" spans="1:23" x14ac:dyDescent="0.3">
      <c r="A559" t="s">
        <v>764</v>
      </c>
      <c r="B559" t="s">
        <v>24</v>
      </c>
      <c r="C559" t="s">
        <v>765</v>
      </c>
      <c r="D559" t="s">
        <v>18</v>
      </c>
      <c r="E559" t="s">
        <v>15</v>
      </c>
      <c r="F559" t="s">
        <v>1120</v>
      </c>
      <c r="G559" s="14">
        <v>44717</v>
      </c>
      <c r="H559" s="20">
        <f>MONTH(Tabla_1[[#This Row],[Fecha pedido]])</f>
        <v>6</v>
      </c>
      <c r="I559">
        <v>176898181</v>
      </c>
      <c r="J559" s="1">
        <v>44728</v>
      </c>
      <c r="K559" s="5">
        <f>DATEDIF(Tabla_1[[#This Row],[Fecha pedido]],Tabla_1[[#This Row],[Fecha envío]],"D")</f>
        <v>11</v>
      </c>
      <c r="L559" s="3">
        <v>6958</v>
      </c>
      <c r="M559" s="4">
        <v>421.89</v>
      </c>
      <c r="N559" s="4">
        <v>364.69</v>
      </c>
      <c r="O559" s="12">
        <v>2935510.62</v>
      </c>
      <c r="P559" s="4">
        <f>Tabla_1[[#This Row],[Precio Unitario]]-Tabla_1[[#This Row],[Coste unitario]]</f>
        <v>57.199999999999989</v>
      </c>
      <c r="Q559" s="12">
        <f>Tabla_1[[#This Row],[Importe venta total]]/1000</f>
        <v>2935.51062</v>
      </c>
      <c r="R559" s="4">
        <v>2537513.02</v>
      </c>
      <c r="S559" s="12">
        <f>Tabla_1[[#This Row],[Importe Coste total]]/1000</f>
        <v>2537.5130199999999</v>
      </c>
      <c r="T559" s="4">
        <f>Tabla_1[[#This Row],[Importe venta total]]-Tabla_1[[#This Row],[Importe Coste total]]</f>
        <v>397997.60000000009</v>
      </c>
      <c r="U559" s="13">
        <f>Tabla_1[[#This Row],[Importe Coste Total (M)]]/Tabla_1[[#This Row],[Importe Ventas Totales (M)]]</f>
        <v>0.86441963544999878</v>
      </c>
      <c r="V559" s="12">
        <f>Tabla_1[[#This Row],[Beneficio Total]]/1000</f>
        <v>397.99760000000009</v>
      </c>
      <c r="W559">
        <f>YEAR(Tabla_1[[#This Row],[Fecha pedido]])</f>
        <v>2022</v>
      </c>
    </row>
    <row r="560" spans="1:23" x14ac:dyDescent="0.3">
      <c r="A560" t="s">
        <v>766</v>
      </c>
      <c r="B560" t="s">
        <v>12</v>
      </c>
      <c r="C560" t="s">
        <v>767</v>
      </c>
      <c r="D560" t="s">
        <v>23</v>
      </c>
      <c r="E560" t="s">
        <v>15</v>
      </c>
      <c r="F560" t="s">
        <v>1120</v>
      </c>
      <c r="G560" s="14">
        <v>44787</v>
      </c>
      <c r="H560" s="20">
        <f>MONTH(Tabla_1[[#This Row],[Fecha pedido]])</f>
        <v>8</v>
      </c>
      <c r="I560">
        <v>708053243</v>
      </c>
      <c r="J560" s="1">
        <v>44816</v>
      </c>
      <c r="K560" s="5">
        <f>DATEDIF(Tabla_1[[#This Row],[Fecha pedido]],Tabla_1[[#This Row],[Fecha envío]],"D")</f>
        <v>29</v>
      </c>
      <c r="L560" s="3">
        <v>7544</v>
      </c>
      <c r="M560" s="4">
        <v>205.7</v>
      </c>
      <c r="N560" s="4">
        <v>117.11</v>
      </c>
      <c r="O560" s="12">
        <v>1551800.7999999998</v>
      </c>
      <c r="P560" s="4">
        <f>Tabla_1[[#This Row],[Precio Unitario]]-Tabla_1[[#This Row],[Coste unitario]]</f>
        <v>88.589999999999989</v>
      </c>
      <c r="Q560" s="12">
        <f>Tabla_1[[#This Row],[Importe venta total]]/1000</f>
        <v>1551.8007999999998</v>
      </c>
      <c r="R560" s="4">
        <v>883477.84</v>
      </c>
      <c r="S560" s="12">
        <f>Tabla_1[[#This Row],[Importe Coste total]]/1000</f>
        <v>883.47784000000001</v>
      </c>
      <c r="T560" s="4">
        <f>Tabla_1[[#This Row],[Importe venta total]]-Tabla_1[[#This Row],[Importe Coste total]]</f>
        <v>668322.95999999985</v>
      </c>
      <c r="U560" s="13">
        <f>Tabla_1[[#This Row],[Importe Coste Total (M)]]/Tabla_1[[#This Row],[Importe Ventas Totales (M)]]</f>
        <v>0.56932425862907154</v>
      </c>
      <c r="V560" s="12">
        <f>Tabla_1[[#This Row],[Beneficio Total]]/1000</f>
        <v>668.32295999999985</v>
      </c>
      <c r="W560">
        <f>YEAR(Tabla_1[[#This Row],[Fecha pedido]])</f>
        <v>2022</v>
      </c>
    </row>
    <row r="561" spans="1:23" x14ac:dyDescent="0.3">
      <c r="A561" t="s">
        <v>768</v>
      </c>
      <c r="B561" t="s">
        <v>24</v>
      </c>
      <c r="C561" t="s">
        <v>429</v>
      </c>
      <c r="D561" t="s">
        <v>14</v>
      </c>
      <c r="E561" t="s">
        <v>19</v>
      </c>
      <c r="F561" t="s">
        <v>1118</v>
      </c>
      <c r="G561" s="14">
        <v>43910</v>
      </c>
      <c r="H561" s="20">
        <f>MONTH(Tabla_1[[#This Row],[Fecha pedido]])</f>
        <v>3</v>
      </c>
      <c r="I561">
        <v>327741324</v>
      </c>
      <c r="J561" s="1">
        <v>43919</v>
      </c>
      <c r="K561" s="5">
        <f>DATEDIF(Tabla_1[[#This Row],[Fecha pedido]],Tabla_1[[#This Row],[Fecha envío]],"D")</f>
        <v>9</v>
      </c>
      <c r="L561" s="3">
        <v>4796</v>
      </c>
      <c r="M561" s="4">
        <v>152.58000000000001</v>
      </c>
      <c r="N561" s="4">
        <v>97.44</v>
      </c>
      <c r="O561" s="12">
        <v>731773.68</v>
      </c>
      <c r="P561" s="4">
        <f>Tabla_1[[#This Row],[Precio Unitario]]-Tabla_1[[#This Row],[Coste unitario]]</f>
        <v>55.140000000000015</v>
      </c>
      <c r="Q561" s="12">
        <f>Tabla_1[[#This Row],[Importe venta total]]/1000</f>
        <v>731.77368000000001</v>
      </c>
      <c r="R561" s="4">
        <v>467322.24</v>
      </c>
      <c r="S561" s="12">
        <f>Tabla_1[[#This Row],[Importe Coste total]]/1000</f>
        <v>467.32223999999997</v>
      </c>
      <c r="T561" s="4">
        <f>Tabla_1[[#This Row],[Importe venta total]]-Tabla_1[[#This Row],[Importe Coste total]]</f>
        <v>264451.44000000006</v>
      </c>
      <c r="U561" s="13">
        <f>Tabla_1[[#This Row],[Importe Coste Total (M)]]/Tabla_1[[#This Row],[Importe Ventas Totales (M)]]</f>
        <v>0.63861580810066843</v>
      </c>
      <c r="V561" s="12">
        <f>Tabla_1[[#This Row],[Beneficio Total]]/1000</f>
        <v>264.45144000000005</v>
      </c>
      <c r="W561">
        <f>YEAR(Tabla_1[[#This Row],[Fecha pedido]])</f>
        <v>2020</v>
      </c>
    </row>
    <row r="562" spans="1:23" x14ac:dyDescent="0.3">
      <c r="A562" t="s">
        <v>769</v>
      </c>
      <c r="B562" t="s">
        <v>60</v>
      </c>
      <c r="C562" t="s">
        <v>91</v>
      </c>
      <c r="D562" t="s">
        <v>40</v>
      </c>
      <c r="E562" t="s">
        <v>15</v>
      </c>
      <c r="F562" t="s">
        <v>1120</v>
      </c>
      <c r="G562" s="14">
        <v>44507</v>
      </c>
      <c r="H562" s="20">
        <f>MONTH(Tabla_1[[#This Row],[Fecha pedido]])</f>
        <v>11</v>
      </c>
      <c r="I562">
        <v>425073754</v>
      </c>
      <c r="J562" s="1">
        <v>44552</v>
      </c>
      <c r="K562" s="5">
        <f>DATEDIF(Tabla_1[[#This Row],[Fecha pedido]],Tabla_1[[#This Row],[Fecha envío]],"D")</f>
        <v>45</v>
      </c>
      <c r="L562" s="3">
        <v>7625</v>
      </c>
      <c r="M562" s="4">
        <v>81.73</v>
      </c>
      <c r="N562" s="4">
        <v>56.67</v>
      </c>
      <c r="O562" s="12">
        <v>623191.25</v>
      </c>
      <c r="P562" s="4">
        <f>Tabla_1[[#This Row],[Precio Unitario]]-Tabla_1[[#This Row],[Coste unitario]]</f>
        <v>25.060000000000002</v>
      </c>
      <c r="Q562" s="12">
        <f>Tabla_1[[#This Row],[Importe venta total]]/1000</f>
        <v>623.19124999999997</v>
      </c>
      <c r="R562" s="4">
        <v>432108.75</v>
      </c>
      <c r="S562" s="12">
        <f>Tabla_1[[#This Row],[Importe Coste total]]/1000</f>
        <v>432.10874999999999</v>
      </c>
      <c r="T562" s="4">
        <f>Tabla_1[[#This Row],[Importe venta total]]-Tabla_1[[#This Row],[Importe Coste total]]</f>
        <v>191082.5</v>
      </c>
      <c r="U562" s="13">
        <f>Tabla_1[[#This Row],[Importe Coste Total (M)]]/Tabla_1[[#This Row],[Importe Ventas Totales (M)]]</f>
        <v>0.69338064358252782</v>
      </c>
      <c r="V562" s="12">
        <f>Tabla_1[[#This Row],[Beneficio Total]]/1000</f>
        <v>191.08250000000001</v>
      </c>
      <c r="W562">
        <f>YEAR(Tabla_1[[#This Row],[Fecha pedido]])</f>
        <v>2021</v>
      </c>
    </row>
    <row r="563" spans="1:23" x14ac:dyDescent="0.3">
      <c r="A563" t="s">
        <v>770</v>
      </c>
      <c r="B563" t="s">
        <v>12</v>
      </c>
      <c r="C563" t="s">
        <v>339</v>
      </c>
      <c r="D563" t="s">
        <v>26</v>
      </c>
      <c r="E563" t="s">
        <v>19</v>
      </c>
      <c r="F563" t="s">
        <v>1119</v>
      </c>
      <c r="G563" s="14">
        <v>44447</v>
      </c>
      <c r="H563" s="20">
        <f>MONTH(Tabla_1[[#This Row],[Fecha pedido]])</f>
        <v>9</v>
      </c>
      <c r="I563">
        <v>659474360</v>
      </c>
      <c r="J563" s="1">
        <v>44464</v>
      </c>
      <c r="K563" s="5">
        <f>DATEDIF(Tabla_1[[#This Row],[Fecha pedido]],Tabla_1[[#This Row],[Fecha envío]],"D")</f>
        <v>17</v>
      </c>
      <c r="L563" s="3">
        <v>1973</v>
      </c>
      <c r="M563" s="4">
        <v>9.33</v>
      </c>
      <c r="N563" s="4">
        <v>6.92</v>
      </c>
      <c r="O563" s="12">
        <v>18408.09</v>
      </c>
      <c r="P563" s="4">
        <f>Tabla_1[[#This Row],[Precio Unitario]]-Tabla_1[[#This Row],[Coste unitario]]</f>
        <v>2.41</v>
      </c>
      <c r="Q563" s="12">
        <f>Tabla_1[[#This Row],[Importe venta total]]/1000</f>
        <v>18.408090000000001</v>
      </c>
      <c r="R563" s="4">
        <v>13653.16</v>
      </c>
      <c r="S563" s="12">
        <f>Tabla_1[[#This Row],[Importe Coste total]]/1000</f>
        <v>13.65316</v>
      </c>
      <c r="T563" s="4">
        <f>Tabla_1[[#This Row],[Importe venta total]]-Tabla_1[[#This Row],[Importe Coste total]]</f>
        <v>4754.93</v>
      </c>
      <c r="U563" s="13">
        <f>Tabla_1[[#This Row],[Importe Coste Total (M)]]/Tabla_1[[#This Row],[Importe Ventas Totales (M)]]</f>
        <v>0.74169346195069663</v>
      </c>
      <c r="V563" s="12">
        <f>Tabla_1[[#This Row],[Beneficio Total]]/1000</f>
        <v>4.7549299999999999</v>
      </c>
      <c r="W563">
        <f>YEAR(Tabla_1[[#This Row],[Fecha pedido]])</f>
        <v>2021</v>
      </c>
    </row>
    <row r="564" spans="1:23" x14ac:dyDescent="0.3">
      <c r="A564" t="s">
        <v>771</v>
      </c>
      <c r="B564" t="s">
        <v>28</v>
      </c>
      <c r="C564" t="s">
        <v>511</v>
      </c>
      <c r="D564" t="s">
        <v>38</v>
      </c>
      <c r="E564" t="s">
        <v>19</v>
      </c>
      <c r="F564" t="s">
        <v>1117</v>
      </c>
      <c r="G564" s="14">
        <v>44488</v>
      </c>
      <c r="H564" s="20">
        <f>MONTH(Tabla_1[[#This Row],[Fecha pedido]])</f>
        <v>10</v>
      </c>
      <c r="I564">
        <v>528737914</v>
      </c>
      <c r="J564" s="1">
        <v>44531</v>
      </c>
      <c r="K564" s="5">
        <f>DATEDIF(Tabla_1[[#This Row],[Fecha pedido]],Tabla_1[[#This Row],[Fecha envío]],"D")</f>
        <v>43</v>
      </c>
      <c r="L564" s="3">
        <v>4153</v>
      </c>
      <c r="M564" s="4">
        <v>437.2</v>
      </c>
      <c r="N564" s="4">
        <v>263.33</v>
      </c>
      <c r="O564" s="12">
        <v>1815691.5999999999</v>
      </c>
      <c r="P564" s="4">
        <f>Tabla_1[[#This Row],[Precio Unitario]]-Tabla_1[[#This Row],[Coste unitario]]</f>
        <v>173.87</v>
      </c>
      <c r="Q564" s="12">
        <f>Tabla_1[[#This Row],[Importe venta total]]/1000</f>
        <v>1815.6915999999999</v>
      </c>
      <c r="R564" s="4">
        <v>1093609.49</v>
      </c>
      <c r="S564" s="12">
        <f>Tabla_1[[#This Row],[Importe Coste total]]/1000</f>
        <v>1093.6094900000001</v>
      </c>
      <c r="T564" s="4">
        <f>Tabla_1[[#This Row],[Importe venta total]]-Tabla_1[[#This Row],[Importe Coste total]]</f>
        <v>722082.10999999987</v>
      </c>
      <c r="U564" s="13">
        <f>Tabla_1[[#This Row],[Importe Coste Total (M)]]/Tabla_1[[#This Row],[Importe Ventas Totales (M)]]</f>
        <v>0.60231015553522427</v>
      </c>
      <c r="V564" s="12">
        <f>Tabla_1[[#This Row],[Beneficio Total]]/1000</f>
        <v>722.08210999999983</v>
      </c>
      <c r="W564">
        <f>YEAR(Tabla_1[[#This Row],[Fecha pedido]])</f>
        <v>2021</v>
      </c>
    </row>
    <row r="565" spans="1:23" x14ac:dyDescent="0.3">
      <c r="A565" t="s">
        <v>773</v>
      </c>
      <c r="B565" t="s">
        <v>21</v>
      </c>
      <c r="C565" t="s">
        <v>185</v>
      </c>
      <c r="D565" t="s">
        <v>30</v>
      </c>
      <c r="E565" t="s">
        <v>15</v>
      </c>
      <c r="F565" t="s">
        <v>1119</v>
      </c>
      <c r="G565" s="14">
        <v>44544</v>
      </c>
      <c r="H565" s="20">
        <f>MONTH(Tabla_1[[#This Row],[Fecha pedido]])</f>
        <v>12</v>
      </c>
      <c r="I565">
        <v>417172610</v>
      </c>
      <c r="J565" s="1">
        <v>44549</v>
      </c>
      <c r="K565" s="5">
        <f>DATEDIF(Tabla_1[[#This Row],[Fecha pedido]],Tabla_1[[#This Row],[Fecha envío]],"D")</f>
        <v>5</v>
      </c>
      <c r="L565" s="3">
        <v>9501</v>
      </c>
      <c r="M565" s="4">
        <v>255.28</v>
      </c>
      <c r="N565" s="4">
        <v>159.41999999999999</v>
      </c>
      <c r="O565" s="12">
        <v>2425415.2799999998</v>
      </c>
      <c r="P565" s="4">
        <f>Tabla_1[[#This Row],[Precio Unitario]]-Tabla_1[[#This Row],[Coste unitario]]</f>
        <v>95.860000000000014</v>
      </c>
      <c r="Q565" s="12">
        <f>Tabla_1[[#This Row],[Importe venta total]]/1000</f>
        <v>2425.4152799999997</v>
      </c>
      <c r="R565" s="4">
        <v>1514649.42</v>
      </c>
      <c r="S565" s="12">
        <f>Tabla_1[[#This Row],[Importe Coste total]]/1000</f>
        <v>1514.64942</v>
      </c>
      <c r="T565" s="4">
        <f>Tabla_1[[#This Row],[Importe venta total]]-Tabla_1[[#This Row],[Importe Coste total]]</f>
        <v>910765.85999999987</v>
      </c>
      <c r="U565" s="13">
        <f>Tabla_1[[#This Row],[Importe Coste Total (M)]]/Tabla_1[[#This Row],[Importe Ventas Totales (M)]]</f>
        <v>0.62449075524913822</v>
      </c>
      <c r="V565" s="12">
        <f>Tabla_1[[#This Row],[Beneficio Total]]/1000</f>
        <v>910.76585999999986</v>
      </c>
      <c r="W565">
        <f>YEAR(Tabla_1[[#This Row],[Fecha pedido]])</f>
        <v>2021</v>
      </c>
    </row>
    <row r="566" spans="1:23" x14ac:dyDescent="0.3">
      <c r="A566" t="s">
        <v>774</v>
      </c>
      <c r="B566" t="s">
        <v>24</v>
      </c>
      <c r="C566" t="s">
        <v>65</v>
      </c>
      <c r="D566" t="s">
        <v>38</v>
      </c>
      <c r="E566" t="s">
        <v>15</v>
      </c>
      <c r="F566" t="s">
        <v>1117</v>
      </c>
      <c r="G566" s="14">
        <v>44139</v>
      </c>
      <c r="H566" s="20">
        <f>MONTH(Tabla_1[[#This Row],[Fecha pedido]])</f>
        <v>11</v>
      </c>
      <c r="I566">
        <v>489209020</v>
      </c>
      <c r="J566" s="1">
        <v>44170</v>
      </c>
      <c r="K566" s="5">
        <f>DATEDIF(Tabla_1[[#This Row],[Fecha pedido]],Tabla_1[[#This Row],[Fecha envío]],"D")</f>
        <v>31</v>
      </c>
      <c r="L566" s="3">
        <v>6675</v>
      </c>
      <c r="M566" s="4">
        <v>437.2</v>
      </c>
      <c r="N566" s="4">
        <v>263.33</v>
      </c>
      <c r="O566" s="12">
        <v>2918310</v>
      </c>
      <c r="P566" s="4">
        <f>Tabla_1[[#This Row],[Precio Unitario]]-Tabla_1[[#This Row],[Coste unitario]]</f>
        <v>173.87</v>
      </c>
      <c r="Q566" s="12">
        <f>Tabla_1[[#This Row],[Importe venta total]]/1000</f>
        <v>2918.31</v>
      </c>
      <c r="R566" s="4">
        <v>1757727.75</v>
      </c>
      <c r="S566" s="12">
        <f>Tabla_1[[#This Row],[Importe Coste total]]/1000</f>
        <v>1757.72775</v>
      </c>
      <c r="T566" s="4">
        <f>Tabla_1[[#This Row],[Importe venta total]]-Tabla_1[[#This Row],[Importe Coste total]]</f>
        <v>1160582.25</v>
      </c>
      <c r="U566" s="13">
        <f>Tabla_1[[#This Row],[Importe Coste Total (M)]]/Tabla_1[[#This Row],[Importe Ventas Totales (M)]]</f>
        <v>0.60231015553522416</v>
      </c>
      <c r="V566" s="12">
        <f>Tabla_1[[#This Row],[Beneficio Total]]/1000</f>
        <v>1160.5822499999999</v>
      </c>
      <c r="W566">
        <f>YEAR(Tabla_1[[#This Row],[Fecha pedido]])</f>
        <v>2020</v>
      </c>
    </row>
    <row r="567" spans="1:23" x14ac:dyDescent="0.3">
      <c r="A567" t="s">
        <v>775</v>
      </c>
      <c r="B567" t="s">
        <v>12</v>
      </c>
      <c r="C567" t="s">
        <v>445</v>
      </c>
      <c r="D567" t="s">
        <v>80</v>
      </c>
      <c r="E567" t="s">
        <v>19</v>
      </c>
      <c r="F567" t="s">
        <v>1119</v>
      </c>
      <c r="G567" s="14">
        <v>44341</v>
      </c>
      <c r="H567" s="20">
        <f>MONTH(Tabla_1[[#This Row],[Fecha pedido]])</f>
        <v>5</v>
      </c>
      <c r="I567">
        <v>131419074</v>
      </c>
      <c r="J567" s="1">
        <v>44380</v>
      </c>
      <c r="K567" s="5">
        <f>DATEDIF(Tabla_1[[#This Row],[Fecha pedido]],Tabla_1[[#This Row],[Fecha envío]],"D")</f>
        <v>39</v>
      </c>
      <c r="L567" s="3">
        <v>8679</v>
      </c>
      <c r="M567" s="4">
        <v>668.27</v>
      </c>
      <c r="N567" s="4">
        <v>502.54</v>
      </c>
      <c r="O567" s="12">
        <v>5799915.3300000001</v>
      </c>
      <c r="P567" s="4">
        <f>Tabla_1[[#This Row],[Precio Unitario]]-Tabla_1[[#This Row],[Coste unitario]]</f>
        <v>165.72999999999996</v>
      </c>
      <c r="Q567" s="12">
        <f>Tabla_1[[#This Row],[Importe venta total]]/1000</f>
        <v>5799.9153299999998</v>
      </c>
      <c r="R567" s="4">
        <v>4361544.66</v>
      </c>
      <c r="S567" s="12">
        <f>Tabla_1[[#This Row],[Importe Coste total]]/1000</f>
        <v>4361.5446600000005</v>
      </c>
      <c r="T567" s="4">
        <f>Tabla_1[[#This Row],[Importe venta total]]-Tabla_1[[#This Row],[Importe Coste total]]</f>
        <v>1438370.67</v>
      </c>
      <c r="U567" s="13">
        <f>Tabla_1[[#This Row],[Importe Coste Total (M)]]/Tabla_1[[#This Row],[Importe Ventas Totales (M)]]</f>
        <v>0.75200143654510909</v>
      </c>
      <c r="V567" s="12">
        <f>Tabla_1[[#This Row],[Beneficio Total]]/1000</f>
        <v>1438.37067</v>
      </c>
      <c r="W567">
        <f>YEAR(Tabla_1[[#This Row],[Fecha pedido]])</f>
        <v>2021</v>
      </c>
    </row>
    <row r="568" spans="1:23" x14ac:dyDescent="0.3">
      <c r="A568" t="s">
        <v>776</v>
      </c>
      <c r="B568" t="s">
        <v>12</v>
      </c>
      <c r="C568" t="s">
        <v>772</v>
      </c>
      <c r="D568" t="s">
        <v>33</v>
      </c>
      <c r="E568" t="s">
        <v>19</v>
      </c>
      <c r="F568" t="s">
        <v>1117</v>
      </c>
      <c r="G568" s="14">
        <v>44568</v>
      </c>
      <c r="H568" s="20">
        <f>MONTH(Tabla_1[[#This Row],[Fecha pedido]])</f>
        <v>1</v>
      </c>
      <c r="I568">
        <v>395414102</v>
      </c>
      <c r="J568" s="1">
        <v>44596</v>
      </c>
      <c r="K568" s="5">
        <f>DATEDIF(Tabla_1[[#This Row],[Fecha pedido]],Tabla_1[[#This Row],[Fecha envío]],"D")</f>
        <v>28</v>
      </c>
      <c r="L568" s="3">
        <v>674</v>
      </c>
      <c r="M568" s="4">
        <v>47.45</v>
      </c>
      <c r="N568" s="4">
        <v>31.79</v>
      </c>
      <c r="O568" s="12">
        <v>31981.300000000003</v>
      </c>
      <c r="P568" s="4">
        <f>Tabla_1[[#This Row],[Precio Unitario]]-Tabla_1[[#This Row],[Coste unitario]]</f>
        <v>15.660000000000004</v>
      </c>
      <c r="Q568" s="12">
        <f>Tabla_1[[#This Row],[Importe venta total]]/1000</f>
        <v>31.981300000000005</v>
      </c>
      <c r="R568" s="4">
        <v>21426.46</v>
      </c>
      <c r="S568" s="12">
        <f>Tabla_1[[#This Row],[Importe Coste total]]/1000</f>
        <v>21.426459999999999</v>
      </c>
      <c r="T568" s="4">
        <f>Tabla_1[[#This Row],[Importe venta total]]-Tabla_1[[#This Row],[Importe Coste total]]</f>
        <v>10554.840000000004</v>
      </c>
      <c r="U568" s="13">
        <f>Tabla_1[[#This Row],[Importe Coste Total (M)]]/Tabla_1[[#This Row],[Importe Ventas Totales (M)]]</f>
        <v>0.66996838777660683</v>
      </c>
      <c r="V568" s="12">
        <f>Tabla_1[[#This Row],[Beneficio Total]]/1000</f>
        <v>10.554840000000004</v>
      </c>
      <c r="W568">
        <f>YEAR(Tabla_1[[#This Row],[Fecha pedido]])</f>
        <v>2022</v>
      </c>
    </row>
    <row r="569" spans="1:23" x14ac:dyDescent="0.3">
      <c r="A569" t="s">
        <v>777</v>
      </c>
      <c r="B569" t="s">
        <v>28</v>
      </c>
      <c r="C569" t="s">
        <v>182</v>
      </c>
      <c r="D569" t="s">
        <v>23</v>
      </c>
      <c r="E569" t="s">
        <v>15</v>
      </c>
      <c r="F569" t="s">
        <v>1119</v>
      </c>
      <c r="G569" s="14">
        <v>43866</v>
      </c>
      <c r="H569" s="20">
        <f>MONTH(Tabla_1[[#This Row],[Fecha pedido]])</f>
        <v>2</v>
      </c>
      <c r="I569">
        <v>603117930</v>
      </c>
      <c r="J569" s="1">
        <v>43902</v>
      </c>
      <c r="K569" s="5">
        <f>DATEDIF(Tabla_1[[#This Row],[Fecha pedido]],Tabla_1[[#This Row],[Fecha envío]],"D")</f>
        <v>36</v>
      </c>
      <c r="L569" s="3">
        <v>4853</v>
      </c>
      <c r="M569" s="4">
        <v>205.7</v>
      </c>
      <c r="N569" s="4">
        <v>117.11</v>
      </c>
      <c r="O569" s="12">
        <v>998262.1</v>
      </c>
      <c r="P569" s="4">
        <f>Tabla_1[[#This Row],[Precio Unitario]]-Tabla_1[[#This Row],[Coste unitario]]</f>
        <v>88.589999999999989</v>
      </c>
      <c r="Q569" s="12">
        <f>Tabla_1[[#This Row],[Importe venta total]]/1000</f>
        <v>998.26210000000003</v>
      </c>
      <c r="R569" s="4">
        <v>568334.82999999996</v>
      </c>
      <c r="S569" s="12">
        <f>Tabla_1[[#This Row],[Importe Coste total]]/1000</f>
        <v>568.33483000000001</v>
      </c>
      <c r="T569" s="4">
        <f>Tabla_1[[#This Row],[Importe venta total]]-Tabla_1[[#This Row],[Importe Coste total]]</f>
        <v>429927.27</v>
      </c>
      <c r="U569" s="13">
        <f>Tabla_1[[#This Row],[Importe Coste Total (M)]]/Tabla_1[[#This Row],[Importe Ventas Totales (M)]]</f>
        <v>0.56932425862907143</v>
      </c>
      <c r="V569" s="12">
        <f>Tabla_1[[#This Row],[Beneficio Total]]/1000</f>
        <v>429.92727000000002</v>
      </c>
      <c r="W569">
        <f>YEAR(Tabla_1[[#This Row],[Fecha pedido]])</f>
        <v>2020</v>
      </c>
    </row>
    <row r="570" spans="1:23" x14ac:dyDescent="0.3">
      <c r="A570" t="s">
        <v>778</v>
      </c>
      <c r="B570" t="s">
        <v>60</v>
      </c>
      <c r="C570" t="s">
        <v>102</v>
      </c>
      <c r="D570" t="s">
        <v>26</v>
      </c>
      <c r="E570" t="s">
        <v>19</v>
      </c>
      <c r="F570" t="s">
        <v>1119</v>
      </c>
      <c r="G570" s="14">
        <v>44557</v>
      </c>
      <c r="H570" s="20">
        <f>MONTH(Tabla_1[[#This Row],[Fecha pedido]])</f>
        <v>12</v>
      </c>
      <c r="I570">
        <v>596766889</v>
      </c>
      <c r="J570" s="1">
        <v>44572</v>
      </c>
      <c r="K570" s="5">
        <f>DATEDIF(Tabla_1[[#This Row],[Fecha pedido]],Tabla_1[[#This Row],[Fecha envío]],"D")</f>
        <v>15</v>
      </c>
      <c r="L570" s="3">
        <v>5439</v>
      </c>
      <c r="M570" s="4">
        <v>9.33</v>
      </c>
      <c r="N570" s="4">
        <v>6.92</v>
      </c>
      <c r="O570" s="12">
        <v>50745.87</v>
      </c>
      <c r="P570" s="4">
        <f>Tabla_1[[#This Row],[Precio Unitario]]-Tabla_1[[#This Row],[Coste unitario]]</f>
        <v>2.41</v>
      </c>
      <c r="Q570" s="12">
        <f>Tabla_1[[#This Row],[Importe venta total]]/1000</f>
        <v>50.745870000000004</v>
      </c>
      <c r="R570" s="4">
        <v>37637.879999999997</v>
      </c>
      <c r="S570" s="12">
        <f>Tabla_1[[#This Row],[Importe Coste total]]/1000</f>
        <v>37.637879999999996</v>
      </c>
      <c r="T570" s="4">
        <f>Tabla_1[[#This Row],[Importe venta total]]-Tabla_1[[#This Row],[Importe Coste total]]</f>
        <v>13107.990000000005</v>
      </c>
      <c r="U570" s="13">
        <f>Tabla_1[[#This Row],[Importe Coste Total (M)]]/Tabla_1[[#This Row],[Importe Ventas Totales (M)]]</f>
        <v>0.74169346195069652</v>
      </c>
      <c r="V570" s="12">
        <f>Tabla_1[[#This Row],[Beneficio Total]]/1000</f>
        <v>13.107990000000004</v>
      </c>
      <c r="W570">
        <f>YEAR(Tabla_1[[#This Row],[Fecha pedido]])</f>
        <v>2021</v>
      </c>
    </row>
    <row r="571" spans="1:23" x14ac:dyDescent="0.3">
      <c r="A571" t="s">
        <v>779</v>
      </c>
      <c r="B571" t="s">
        <v>60</v>
      </c>
      <c r="C571" t="s">
        <v>91</v>
      </c>
      <c r="D571" t="s">
        <v>40</v>
      </c>
      <c r="E571" t="s">
        <v>15</v>
      </c>
      <c r="F571" t="s">
        <v>1120</v>
      </c>
      <c r="G571" s="14">
        <v>44414</v>
      </c>
      <c r="H571" s="20">
        <f>MONTH(Tabla_1[[#This Row],[Fecha pedido]])</f>
        <v>8</v>
      </c>
      <c r="I571">
        <v>288909804</v>
      </c>
      <c r="J571" s="1">
        <v>44418</v>
      </c>
      <c r="K571" s="5">
        <f>DATEDIF(Tabla_1[[#This Row],[Fecha pedido]],Tabla_1[[#This Row],[Fecha envío]],"D")</f>
        <v>4</v>
      </c>
      <c r="L571" s="3">
        <v>3686</v>
      </c>
      <c r="M571" s="4">
        <v>81.73</v>
      </c>
      <c r="N571" s="4">
        <v>56.67</v>
      </c>
      <c r="O571" s="12">
        <v>301256.78000000003</v>
      </c>
      <c r="P571" s="4">
        <f>Tabla_1[[#This Row],[Precio Unitario]]-Tabla_1[[#This Row],[Coste unitario]]</f>
        <v>25.060000000000002</v>
      </c>
      <c r="Q571" s="12">
        <f>Tabla_1[[#This Row],[Importe venta total]]/1000</f>
        <v>301.25678000000005</v>
      </c>
      <c r="R571" s="4">
        <v>208885.62</v>
      </c>
      <c r="S571" s="12">
        <f>Tabla_1[[#This Row],[Importe Coste total]]/1000</f>
        <v>208.88561999999999</v>
      </c>
      <c r="T571" s="4">
        <f>Tabla_1[[#This Row],[Importe venta total]]-Tabla_1[[#This Row],[Importe Coste total]]</f>
        <v>92371.160000000033</v>
      </c>
      <c r="U571" s="13">
        <f>Tabla_1[[#This Row],[Importe Coste Total (M)]]/Tabla_1[[#This Row],[Importe Ventas Totales (M)]]</f>
        <v>0.69338064358252771</v>
      </c>
      <c r="V571" s="12">
        <f>Tabla_1[[#This Row],[Beneficio Total]]/1000</f>
        <v>92.371160000000032</v>
      </c>
      <c r="W571">
        <f>YEAR(Tabla_1[[#This Row],[Fecha pedido]])</f>
        <v>2021</v>
      </c>
    </row>
    <row r="572" spans="1:23" x14ac:dyDescent="0.3">
      <c r="A572" t="s">
        <v>780</v>
      </c>
      <c r="B572" t="s">
        <v>12</v>
      </c>
      <c r="C572" t="s">
        <v>79</v>
      </c>
      <c r="D572" t="s">
        <v>23</v>
      </c>
      <c r="E572" t="s">
        <v>19</v>
      </c>
      <c r="F572" t="s">
        <v>1120</v>
      </c>
      <c r="G572" s="14">
        <v>44485</v>
      </c>
      <c r="H572" s="20">
        <f>MONTH(Tabla_1[[#This Row],[Fecha pedido]])</f>
        <v>10</v>
      </c>
      <c r="I572">
        <v>112408006</v>
      </c>
      <c r="J572" s="1">
        <v>44492</v>
      </c>
      <c r="K572" s="5">
        <f>DATEDIF(Tabla_1[[#This Row],[Fecha pedido]],Tabla_1[[#This Row],[Fecha envío]],"D")</f>
        <v>7</v>
      </c>
      <c r="L572" s="3">
        <v>2882</v>
      </c>
      <c r="M572" s="4">
        <v>205.7</v>
      </c>
      <c r="N572" s="4">
        <v>117.11</v>
      </c>
      <c r="O572" s="12">
        <v>592827.4</v>
      </c>
      <c r="P572" s="4">
        <f>Tabla_1[[#This Row],[Precio Unitario]]-Tabla_1[[#This Row],[Coste unitario]]</f>
        <v>88.589999999999989</v>
      </c>
      <c r="Q572" s="12">
        <f>Tabla_1[[#This Row],[Importe venta total]]/1000</f>
        <v>592.82740000000001</v>
      </c>
      <c r="R572" s="4">
        <v>337511.02</v>
      </c>
      <c r="S572" s="12">
        <f>Tabla_1[[#This Row],[Importe Coste total]]/1000</f>
        <v>337.51102000000003</v>
      </c>
      <c r="T572" s="4">
        <f>Tabla_1[[#This Row],[Importe venta total]]-Tabla_1[[#This Row],[Importe Coste total]]</f>
        <v>255316.38</v>
      </c>
      <c r="U572" s="13">
        <f>Tabla_1[[#This Row],[Importe Coste Total (M)]]/Tabla_1[[#This Row],[Importe Ventas Totales (M)]]</f>
        <v>0.56932425862907154</v>
      </c>
      <c r="V572" s="12">
        <f>Tabla_1[[#This Row],[Beneficio Total]]/1000</f>
        <v>255.31638000000001</v>
      </c>
      <c r="W572">
        <f>YEAR(Tabla_1[[#This Row],[Fecha pedido]])</f>
        <v>2021</v>
      </c>
    </row>
    <row r="573" spans="1:23" x14ac:dyDescent="0.3">
      <c r="A573" t="s">
        <v>781</v>
      </c>
      <c r="B573" t="s">
        <v>24</v>
      </c>
      <c r="C573" t="s">
        <v>782</v>
      </c>
      <c r="D573" t="s">
        <v>40</v>
      </c>
      <c r="E573" t="s">
        <v>15</v>
      </c>
      <c r="F573" t="s">
        <v>1117</v>
      </c>
      <c r="G573" s="14">
        <v>44404</v>
      </c>
      <c r="H573" s="20">
        <f>MONTH(Tabla_1[[#This Row],[Fecha pedido]])</f>
        <v>7</v>
      </c>
      <c r="I573">
        <v>570435321</v>
      </c>
      <c r="J573" s="1">
        <v>44419</v>
      </c>
      <c r="K573" s="5">
        <f>DATEDIF(Tabla_1[[#This Row],[Fecha pedido]],Tabla_1[[#This Row],[Fecha envío]],"D")</f>
        <v>15</v>
      </c>
      <c r="L573" s="3">
        <v>3343</v>
      </c>
      <c r="M573" s="4">
        <v>81.73</v>
      </c>
      <c r="N573" s="4">
        <v>56.67</v>
      </c>
      <c r="O573" s="12">
        <v>273223.39</v>
      </c>
      <c r="P573" s="4">
        <f>Tabla_1[[#This Row],[Precio Unitario]]-Tabla_1[[#This Row],[Coste unitario]]</f>
        <v>25.060000000000002</v>
      </c>
      <c r="Q573" s="12">
        <f>Tabla_1[[#This Row],[Importe venta total]]/1000</f>
        <v>273.22338999999999</v>
      </c>
      <c r="R573" s="4">
        <v>189447.81</v>
      </c>
      <c r="S573" s="12">
        <f>Tabla_1[[#This Row],[Importe Coste total]]/1000</f>
        <v>189.44781</v>
      </c>
      <c r="T573" s="4">
        <f>Tabla_1[[#This Row],[Importe venta total]]-Tabla_1[[#This Row],[Importe Coste total]]</f>
        <v>83775.580000000016</v>
      </c>
      <c r="U573" s="13">
        <f>Tabla_1[[#This Row],[Importe Coste Total (M)]]/Tabla_1[[#This Row],[Importe Ventas Totales (M)]]</f>
        <v>0.69338064358252782</v>
      </c>
      <c r="V573" s="12">
        <f>Tabla_1[[#This Row],[Beneficio Total]]/1000</f>
        <v>83.775580000000019</v>
      </c>
      <c r="W573">
        <f>YEAR(Tabla_1[[#This Row],[Fecha pedido]])</f>
        <v>2021</v>
      </c>
    </row>
    <row r="574" spans="1:23" x14ac:dyDescent="0.3">
      <c r="A574" t="s">
        <v>783</v>
      </c>
      <c r="B574" t="s">
        <v>24</v>
      </c>
      <c r="C574" t="s">
        <v>141</v>
      </c>
      <c r="D574" t="s">
        <v>30</v>
      </c>
      <c r="E574" t="s">
        <v>19</v>
      </c>
      <c r="F574" t="s">
        <v>1117</v>
      </c>
      <c r="G574" s="14">
        <v>43949</v>
      </c>
      <c r="H574" s="20">
        <f>MONTH(Tabla_1[[#This Row],[Fecha pedido]])</f>
        <v>4</v>
      </c>
      <c r="I574">
        <v>886478078</v>
      </c>
      <c r="J574" s="1">
        <v>43980</v>
      </c>
      <c r="K574" s="5">
        <f>DATEDIF(Tabla_1[[#This Row],[Fecha pedido]],Tabla_1[[#This Row],[Fecha envío]],"D")</f>
        <v>31</v>
      </c>
      <c r="L574" s="3">
        <v>7418</v>
      </c>
      <c r="M574" s="4">
        <v>255.28</v>
      </c>
      <c r="N574" s="4">
        <v>159.41999999999999</v>
      </c>
      <c r="O574" s="12">
        <v>1893667.04</v>
      </c>
      <c r="P574" s="4">
        <f>Tabla_1[[#This Row],[Precio Unitario]]-Tabla_1[[#This Row],[Coste unitario]]</f>
        <v>95.860000000000014</v>
      </c>
      <c r="Q574" s="12">
        <f>Tabla_1[[#This Row],[Importe venta total]]/1000</f>
        <v>1893.66704</v>
      </c>
      <c r="R574" s="4">
        <v>1182577.5599999998</v>
      </c>
      <c r="S574" s="12">
        <f>Tabla_1[[#This Row],[Importe Coste total]]/1000</f>
        <v>1182.5775599999997</v>
      </c>
      <c r="T574" s="4">
        <f>Tabla_1[[#This Row],[Importe venta total]]-Tabla_1[[#This Row],[Importe Coste total]]</f>
        <v>711089.48000000021</v>
      </c>
      <c r="U574" s="13">
        <f>Tabla_1[[#This Row],[Importe Coste Total (M)]]/Tabla_1[[#This Row],[Importe Ventas Totales (M)]]</f>
        <v>0.624490755249138</v>
      </c>
      <c r="V574" s="12">
        <f>Tabla_1[[#This Row],[Beneficio Total]]/1000</f>
        <v>711.08948000000021</v>
      </c>
      <c r="W574">
        <f>YEAR(Tabla_1[[#This Row],[Fecha pedido]])</f>
        <v>2020</v>
      </c>
    </row>
    <row r="575" spans="1:23" x14ac:dyDescent="0.3">
      <c r="A575" t="s">
        <v>784</v>
      </c>
      <c r="B575" t="s">
        <v>21</v>
      </c>
      <c r="C575" t="s">
        <v>399</v>
      </c>
      <c r="D575" t="s">
        <v>23</v>
      </c>
      <c r="E575" t="s">
        <v>19</v>
      </c>
      <c r="F575" t="s">
        <v>1118</v>
      </c>
      <c r="G575" s="14">
        <v>44609</v>
      </c>
      <c r="H575" s="20">
        <f>MONTH(Tabla_1[[#This Row],[Fecha pedido]])</f>
        <v>2</v>
      </c>
      <c r="I575">
        <v>354335105</v>
      </c>
      <c r="J575" s="1">
        <v>44658</v>
      </c>
      <c r="K575" s="5">
        <f>DATEDIF(Tabla_1[[#This Row],[Fecha pedido]],Tabla_1[[#This Row],[Fecha envío]],"D")</f>
        <v>49</v>
      </c>
      <c r="L575" s="3">
        <v>4487</v>
      </c>
      <c r="M575" s="4">
        <v>205.7</v>
      </c>
      <c r="N575" s="4">
        <v>117.11</v>
      </c>
      <c r="O575" s="12">
        <v>922975.89999999991</v>
      </c>
      <c r="P575" s="4">
        <f>Tabla_1[[#This Row],[Precio Unitario]]-Tabla_1[[#This Row],[Coste unitario]]</f>
        <v>88.589999999999989</v>
      </c>
      <c r="Q575" s="12">
        <f>Tabla_1[[#This Row],[Importe venta total]]/1000</f>
        <v>922.97589999999991</v>
      </c>
      <c r="R575" s="4">
        <v>525472.56999999995</v>
      </c>
      <c r="S575" s="12">
        <f>Tabla_1[[#This Row],[Importe Coste total]]/1000</f>
        <v>525.47256999999991</v>
      </c>
      <c r="T575" s="4">
        <f>Tabla_1[[#This Row],[Importe venta total]]-Tabla_1[[#This Row],[Importe Coste total]]</f>
        <v>397503.32999999996</v>
      </c>
      <c r="U575" s="13">
        <f>Tabla_1[[#This Row],[Importe Coste Total (M)]]/Tabla_1[[#This Row],[Importe Ventas Totales (M)]]</f>
        <v>0.56932425862907143</v>
      </c>
      <c r="V575" s="12">
        <f>Tabla_1[[#This Row],[Beneficio Total]]/1000</f>
        <v>397.50332999999995</v>
      </c>
      <c r="W575">
        <f>YEAR(Tabla_1[[#This Row],[Fecha pedido]])</f>
        <v>2022</v>
      </c>
    </row>
    <row r="576" spans="1:23" x14ac:dyDescent="0.3">
      <c r="A576" t="s">
        <v>785</v>
      </c>
      <c r="B576" t="s">
        <v>60</v>
      </c>
      <c r="C576" t="s">
        <v>403</v>
      </c>
      <c r="D576" t="s">
        <v>18</v>
      </c>
      <c r="E576" t="s">
        <v>19</v>
      </c>
      <c r="F576" t="s">
        <v>1117</v>
      </c>
      <c r="G576" s="14">
        <v>43848</v>
      </c>
      <c r="H576" s="20">
        <f>MONTH(Tabla_1[[#This Row],[Fecha pedido]])</f>
        <v>1</v>
      </c>
      <c r="I576">
        <v>588117730</v>
      </c>
      <c r="J576" s="1">
        <v>43872</v>
      </c>
      <c r="K576" s="5">
        <f>DATEDIF(Tabla_1[[#This Row],[Fecha pedido]],Tabla_1[[#This Row],[Fecha envío]],"D")</f>
        <v>24</v>
      </c>
      <c r="L576" s="3">
        <v>5960</v>
      </c>
      <c r="M576" s="4">
        <v>421.89</v>
      </c>
      <c r="N576" s="4">
        <v>364.69</v>
      </c>
      <c r="O576" s="12">
        <v>2514464.4</v>
      </c>
      <c r="P576" s="4">
        <f>Tabla_1[[#This Row],[Precio Unitario]]-Tabla_1[[#This Row],[Coste unitario]]</f>
        <v>57.199999999999989</v>
      </c>
      <c r="Q576" s="12">
        <f>Tabla_1[[#This Row],[Importe venta total]]/1000</f>
        <v>2514.4643999999998</v>
      </c>
      <c r="R576" s="4">
        <v>2173552.4</v>
      </c>
      <c r="S576" s="12">
        <f>Tabla_1[[#This Row],[Importe Coste total]]/1000</f>
        <v>2173.5524</v>
      </c>
      <c r="T576" s="4">
        <f>Tabla_1[[#This Row],[Importe venta total]]-Tabla_1[[#This Row],[Importe Coste total]]</f>
        <v>340912</v>
      </c>
      <c r="U576" s="13">
        <f>Tabla_1[[#This Row],[Importe Coste Total (M)]]/Tabla_1[[#This Row],[Importe Ventas Totales (M)]]</f>
        <v>0.86441963544999889</v>
      </c>
      <c r="V576" s="12">
        <f>Tabla_1[[#This Row],[Beneficio Total]]/1000</f>
        <v>340.91199999999998</v>
      </c>
      <c r="W576">
        <f>YEAR(Tabla_1[[#This Row],[Fecha pedido]])</f>
        <v>2020</v>
      </c>
    </row>
    <row r="577" spans="1:23" x14ac:dyDescent="0.3">
      <c r="A577" t="s">
        <v>786</v>
      </c>
      <c r="B577" t="s">
        <v>24</v>
      </c>
      <c r="C577" t="s">
        <v>386</v>
      </c>
      <c r="D577" t="s">
        <v>33</v>
      </c>
      <c r="E577" t="s">
        <v>19</v>
      </c>
      <c r="F577" t="s">
        <v>1117</v>
      </c>
      <c r="G577" s="14">
        <v>43972</v>
      </c>
      <c r="H577" s="20">
        <f>MONTH(Tabla_1[[#This Row],[Fecha pedido]])</f>
        <v>5</v>
      </c>
      <c r="I577">
        <v>572249782</v>
      </c>
      <c r="J577" s="1">
        <v>43972</v>
      </c>
      <c r="K577" s="5">
        <f>DATEDIF(Tabla_1[[#This Row],[Fecha pedido]],Tabla_1[[#This Row],[Fecha envío]],"D")</f>
        <v>0</v>
      </c>
      <c r="L577" s="3">
        <v>282</v>
      </c>
      <c r="M577" s="4">
        <v>47.45</v>
      </c>
      <c r="N577" s="4">
        <v>31.79</v>
      </c>
      <c r="O577" s="12">
        <v>13380.900000000001</v>
      </c>
      <c r="P577" s="4">
        <f>Tabla_1[[#This Row],[Precio Unitario]]-Tabla_1[[#This Row],[Coste unitario]]</f>
        <v>15.660000000000004</v>
      </c>
      <c r="Q577" s="12">
        <f>Tabla_1[[#This Row],[Importe venta total]]/1000</f>
        <v>13.380900000000002</v>
      </c>
      <c r="R577" s="4">
        <v>8964.7800000000007</v>
      </c>
      <c r="S577" s="12">
        <f>Tabla_1[[#This Row],[Importe Coste total]]/1000</f>
        <v>8.9647800000000011</v>
      </c>
      <c r="T577" s="4">
        <f>Tabla_1[[#This Row],[Importe venta total]]-Tabla_1[[#This Row],[Importe Coste total]]</f>
        <v>4416.1200000000008</v>
      </c>
      <c r="U577" s="13">
        <f>Tabla_1[[#This Row],[Importe Coste Total (M)]]/Tabla_1[[#This Row],[Importe Ventas Totales (M)]]</f>
        <v>0.66996838777660694</v>
      </c>
      <c r="V577" s="12">
        <f>Tabla_1[[#This Row],[Beneficio Total]]/1000</f>
        <v>4.4161200000000012</v>
      </c>
      <c r="W577">
        <f>YEAR(Tabla_1[[#This Row],[Fecha pedido]])</f>
        <v>2020</v>
      </c>
    </row>
    <row r="578" spans="1:23" x14ac:dyDescent="0.3">
      <c r="A578" t="s">
        <v>787</v>
      </c>
      <c r="B578" t="s">
        <v>24</v>
      </c>
      <c r="C578" t="s">
        <v>427</v>
      </c>
      <c r="D578" t="s">
        <v>80</v>
      </c>
      <c r="E578" t="s">
        <v>15</v>
      </c>
      <c r="F578" t="s">
        <v>1119</v>
      </c>
      <c r="G578" s="14">
        <v>44302</v>
      </c>
      <c r="H578" s="20">
        <f>MONTH(Tabla_1[[#This Row],[Fecha pedido]])</f>
        <v>4</v>
      </c>
      <c r="I578">
        <v>711467587</v>
      </c>
      <c r="J578" s="1">
        <v>44339</v>
      </c>
      <c r="K578" s="5">
        <f>DATEDIF(Tabla_1[[#This Row],[Fecha pedido]],Tabla_1[[#This Row],[Fecha envío]],"D")</f>
        <v>37</v>
      </c>
      <c r="L578" s="3">
        <v>7924</v>
      </c>
      <c r="M578" s="4">
        <v>668.27</v>
      </c>
      <c r="N578" s="4">
        <v>502.54</v>
      </c>
      <c r="O578" s="12">
        <v>5295371.4799999995</v>
      </c>
      <c r="P578" s="4">
        <f>Tabla_1[[#This Row],[Precio Unitario]]-Tabla_1[[#This Row],[Coste unitario]]</f>
        <v>165.72999999999996</v>
      </c>
      <c r="Q578" s="12">
        <f>Tabla_1[[#This Row],[Importe venta total]]/1000</f>
        <v>5295.3714799999998</v>
      </c>
      <c r="R578" s="4">
        <v>3982126.96</v>
      </c>
      <c r="S578" s="12">
        <f>Tabla_1[[#This Row],[Importe Coste total]]/1000</f>
        <v>3982.1269600000001</v>
      </c>
      <c r="T578" s="4">
        <f>Tabla_1[[#This Row],[Importe venta total]]-Tabla_1[[#This Row],[Importe Coste total]]</f>
        <v>1313244.5199999996</v>
      </c>
      <c r="U578" s="13">
        <f>Tabla_1[[#This Row],[Importe Coste Total (M)]]/Tabla_1[[#This Row],[Importe Ventas Totales (M)]]</f>
        <v>0.75200143654510909</v>
      </c>
      <c r="V578" s="12">
        <f>Tabla_1[[#This Row],[Beneficio Total]]/1000</f>
        <v>1313.2445199999995</v>
      </c>
      <c r="W578">
        <f>YEAR(Tabla_1[[#This Row],[Fecha pedido]])</f>
        <v>2021</v>
      </c>
    </row>
    <row r="579" spans="1:23" x14ac:dyDescent="0.3">
      <c r="A579" t="s">
        <v>788</v>
      </c>
      <c r="B579" t="s">
        <v>28</v>
      </c>
      <c r="C579" t="s">
        <v>578</v>
      </c>
      <c r="D579" t="s">
        <v>42</v>
      </c>
      <c r="E579" t="s">
        <v>19</v>
      </c>
      <c r="F579" t="s">
        <v>1117</v>
      </c>
      <c r="G579" s="14">
        <v>44830</v>
      </c>
      <c r="H579" s="20">
        <f>MONTH(Tabla_1[[#This Row],[Fecha pedido]])</f>
        <v>9</v>
      </c>
      <c r="I579">
        <v>580819976</v>
      </c>
      <c r="J579" s="1">
        <v>44858</v>
      </c>
      <c r="K579" s="5">
        <f>DATEDIF(Tabla_1[[#This Row],[Fecha pedido]],Tabla_1[[#This Row],[Fecha envío]],"D")</f>
        <v>28</v>
      </c>
      <c r="L579" s="3">
        <v>6393</v>
      </c>
      <c r="M579" s="4">
        <v>651.21</v>
      </c>
      <c r="N579" s="4">
        <v>524.96</v>
      </c>
      <c r="O579" s="12">
        <v>4163185.5300000003</v>
      </c>
      <c r="P579" s="4">
        <f>Tabla_1[[#This Row],[Precio Unitario]]-Tabla_1[[#This Row],[Coste unitario]]</f>
        <v>126.25</v>
      </c>
      <c r="Q579" s="12">
        <f>Tabla_1[[#This Row],[Importe venta total]]/1000</f>
        <v>4163.1855300000007</v>
      </c>
      <c r="R579" s="4">
        <v>3356069.2800000003</v>
      </c>
      <c r="S579" s="12">
        <f>Tabla_1[[#This Row],[Importe Coste total]]/1000</f>
        <v>3356.0692800000002</v>
      </c>
      <c r="T579" s="4">
        <f>Tabla_1[[#This Row],[Importe venta total]]-Tabla_1[[#This Row],[Importe Coste total]]</f>
        <v>807116.25</v>
      </c>
      <c r="U579" s="13">
        <f>Tabla_1[[#This Row],[Importe Coste Total (M)]]/Tabla_1[[#This Row],[Importe Ventas Totales (M)]]</f>
        <v>0.80613012699436426</v>
      </c>
      <c r="V579" s="12">
        <f>Tabla_1[[#This Row],[Beneficio Total]]/1000</f>
        <v>807.11625000000004</v>
      </c>
      <c r="W579">
        <f>YEAR(Tabla_1[[#This Row],[Fecha pedido]])</f>
        <v>2022</v>
      </c>
    </row>
    <row r="580" spans="1:23" x14ac:dyDescent="0.3">
      <c r="A580" t="s">
        <v>789</v>
      </c>
      <c r="B580" t="s">
        <v>28</v>
      </c>
      <c r="C580" t="s">
        <v>572</v>
      </c>
      <c r="D580" t="s">
        <v>42</v>
      </c>
      <c r="E580" t="s">
        <v>19</v>
      </c>
      <c r="F580" t="s">
        <v>1120</v>
      </c>
      <c r="G580" s="14">
        <v>44647</v>
      </c>
      <c r="H580" s="20">
        <f>MONTH(Tabla_1[[#This Row],[Fecha pedido]])</f>
        <v>3</v>
      </c>
      <c r="I580">
        <v>275668275</v>
      </c>
      <c r="J580" s="1">
        <v>44681</v>
      </c>
      <c r="K580" s="5">
        <f>DATEDIF(Tabla_1[[#This Row],[Fecha pedido]],Tabla_1[[#This Row],[Fecha envío]],"D")</f>
        <v>34</v>
      </c>
      <c r="L580" s="3">
        <v>5223</v>
      </c>
      <c r="M580" s="4">
        <v>651.21</v>
      </c>
      <c r="N580" s="4">
        <v>524.96</v>
      </c>
      <c r="O580" s="12">
        <v>3401269.83</v>
      </c>
      <c r="P580" s="4">
        <f>Tabla_1[[#This Row],[Precio Unitario]]-Tabla_1[[#This Row],[Coste unitario]]</f>
        <v>126.25</v>
      </c>
      <c r="Q580" s="12">
        <f>Tabla_1[[#This Row],[Importe venta total]]/1000</f>
        <v>3401.2698300000002</v>
      </c>
      <c r="R580" s="4">
        <v>2741866.08</v>
      </c>
      <c r="S580" s="12">
        <f>Tabla_1[[#This Row],[Importe Coste total]]/1000</f>
        <v>2741.8660800000002</v>
      </c>
      <c r="T580" s="4">
        <f>Tabla_1[[#This Row],[Importe venta total]]-Tabla_1[[#This Row],[Importe Coste total]]</f>
        <v>659403.75</v>
      </c>
      <c r="U580" s="13">
        <f>Tabla_1[[#This Row],[Importe Coste Total (M)]]/Tabla_1[[#This Row],[Importe Ventas Totales (M)]]</f>
        <v>0.80613012699436437</v>
      </c>
      <c r="V580" s="12">
        <f>Tabla_1[[#This Row],[Beneficio Total]]/1000</f>
        <v>659.40374999999995</v>
      </c>
      <c r="W580">
        <f>YEAR(Tabla_1[[#This Row],[Fecha pedido]])</f>
        <v>2022</v>
      </c>
    </row>
    <row r="581" spans="1:23" x14ac:dyDescent="0.3">
      <c r="A581" t="s">
        <v>790</v>
      </c>
      <c r="B581" t="s">
        <v>24</v>
      </c>
      <c r="C581" t="s">
        <v>229</v>
      </c>
      <c r="D581" t="s">
        <v>23</v>
      </c>
      <c r="E581" t="s">
        <v>15</v>
      </c>
      <c r="F581" t="s">
        <v>1118</v>
      </c>
      <c r="G581" s="14">
        <v>44560</v>
      </c>
      <c r="H581" s="20">
        <f>MONTH(Tabla_1[[#This Row],[Fecha pedido]])</f>
        <v>12</v>
      </c>
      <c r="I581">
        <v>861686313</v>
      </c>
      <c r="J581" s="1">
        <v>44560</v>
      </c>
      <c r="K581" s="5">
        <f>DATEDIF(Tabla_1[[#This Row],[Fecha pedido]],Tabla_1[[#This Row],[Fecha envío]],"D")</f>
        <v>0</v>
      </c>
      <c r="L581" s="3">
        <v>983</v>
      </c>
      <c r="M581" s="4">
        <v>205.7</v>
      </c>
      <c r="N581" s="4">
        <v>117.11</v>
      </c>
      <c r="O581" s="12">
        <v>202203.09999999998</v>
      </c>
      <c r="P581" s="4">
        <f>Tabla_1[[#This Row],[Precio Unitario]]-Tabla_1[[#This Row],[Coste unitario]]</f>
        <v>88.589999999999989</v>
      </c>
      <c r="Q581" s="12">
        <f>Tabla_1[[#This Row],[Importe venta total]]/1000</f>
        <v>202.20309999999998</v>
      </c>
      <c r="R581" s="4">
        <v>115119.13</v>
      </c>
      <c r="S581" s="12">
        <f>Tabla_1[[#This Row],[Importe Coste total]]/1000</f>
        <v>115.11913</v>
      </c>
      <c r="T581" s="4">
        <f>Tabla_1[[#This Row],[Importe venta total]]-Tabla_1[[#This Row],[Importe Coste total]]</f>
        <v>87083.969999999972</v>
      </c>
      <c r="U581" s="13">
        <f>Tabla_1[[#This Row],[Importe Coste Total (M)]]/Tabla_1[[#This Row],[Importe Ventas Totales (M)]]</f>
        <v>0.56932425862907154</v>
      </c>
      <c r="V581" s="12">
        <f>Tabla_1[[#This Row],[Beneficio Total]]/1000</f>
        <v>87.083969999999965</v>
      </c>
      <c r="W581">
        <f>YEAR(Tabla_1[[#This Row],[Fecha pedido]])</f>
        <v>2021</v>
      </c>
    </row>
    <row r="582" spans="1:23" x14ac:dyDescent="0.3">
      <c r="A582" t="s">
        <v>791</v>
      </c>
      <c r="B582" t="s">
        <v>24</v>
      </c>
      <c r="C582" t="s">
        <v>65</v>
      </c>
      <c r="D582" t="s">
        <v>18</v>
      </c>
      <c r="E582" t="s">
        <v>15</v>
      </c>
      <c r="F582" t="s">
        <v>1117</v>
      </c>
      <c r="G582" s="14">
        <v>44477</v>
      </c>
      <c r="H582" s="20">
        <f>MONTH(Tabla_1[[#This Row],[Fecha pedido]])</f>
        <v>10</v>
      </c>
      <c r="I582">
        <v>324860417</v>
      </c>
      <c r="J582" s="1">
        <v>44518</v>
      </c>
      <c r="K582" s="5">
        <f>DATEDIF(Tabla_1[[#This Row],[Fecha pedido]],Tabla_1[[#This Row],[Fecha envío]],"D")</f>
        <v>41</v>
      </c>
      <c r="L582" s="3">
        <v>2271</v>
      </c>
      <c r="M582" s="4">
        <v>421.89</v>
      </c>
      <c r="N582" s="4">
        <v>364.69</v>
      </c>
      <c r="O582" s="12">
        <v>958112.19</v>
      </c>
      <c r="P582" s="4">
        <f>Tabla_1[[#This Row],[Precio Unitario]]-Tabla_1[[#This Row],[Coste unitario]]</f>
        <v>57.199999999999989</v>
      </c>
      <c r="Q582" s="12">
        <f>Tabla_1[[#This Row],[Importe venta total]]/1000</f>
        <v>958.11218999999994</v>
      </c>
      <c r="R582" s="4">
        <v>828210.99</v>
      </c>
      <c r="S582" s="12">
        <f>Tabla_1[[#This Row],[Importe Coste total]]/1000</f>
        <v>828.21099000000004</v>
      </c>
      <c r="T582" s="4">
        <f>Tabla_1[[#This Row],[Importe venta total]]-Tabla_1[[#This Row],[Importe Coste total]]</f>
        <v>129901.19999999995</v>
      </c>
      <c r="U582" s="13">
        <f>Tabla_1[[#This Row],[Importe Coste Total (M)]]/Tabla_1[[#This Row],[Importe Ventas Totales (M)]]</f>
        <v>0.86441963544999889</v>
      </c>
      <c r="V582" s="12">
        <f>Tabla_1[[#This Row],[Beneficio Total]]/1000</f>
        <v>129.90119999999996</v>
      </c>
      <c r="W582">
        <f>YEAR(Tabla_1[[#This Row],[Fecha pedido]])</f>
        <v>2021</v>
      </c>
    </row>
    <row r="583" spans="1:23" x14ac:dyDescent="0.3">
      <c r="A583" t="s">
        <v>792</v>
      </c>
      <c r="B583" t="s">
        <v>12</v>
      </c>
      <c r="C583" t="s">
        <v>167</v>
      </c>
      <c r="D583" t="s">
        <v>14</v>
      </c>
      <c r="E583" t="s">
        <v>15</v>
      </c>
      <c r="F583" t="s">
        <v>1117</v>
      </c>
      <c r="G583" s="14">
        <v>43933</v>
      </c>
      <c r="H583" s="20">
        <f>MONTH(Tabla_1[[#This Row],[Fecha pedido]])</f>
        <v>4</v>
      </c>
      <c r="I583">
        <v>321489417</v>
      </c>
      <c r="J583" s="1">
        <v>43934</v>
      </c>
      <c r="K583" s="5">
        <f>DATEDIF(Tabla_1[[#This Row],[Fecha pedido]],Tabla_1[[#This Row],[Fecha envío]],"D")</f>
        <v>1</v>
      </c>
      <c r="L583" s="3">
        <v>4718</v>
      </c>
      <c r="M583" s="4">
        <v>152.58000000000001</v>
      </c>
      <c r="N583" s="4">
        <v>97.44</v>
      </c>
      <c r="O583" s="12">
        <v>719872.44000000006</v>
      </c>
      <c r="P583" s="4">
        <f>Tabla_1[[#This Row],[Precio Unitario]]-Tabla_1[[#This Row],[Coste unitario]]</f>
        <v>55.140000000000015</v>
      </c>
      <c r="Q583" s="12">
        <f>Tabla_1[[#This Row],[Importe venta total]]/1000</f>
        <v>719.8724400000001</v>
      </c>
      <c r="R583" s="4">
        <v>459721.92</v>
      </c>
      <c r="S583" s="12">
        <f>Tabla_1[[#This Row],[Importe Coste total]]/1000</f>
        <v>459.72192000000001</v>
      </c>
      <c r="T583" s="4">
        <f>Tabla_1[[#This Row],[Importe venta total]]-Tabla_1[[#This Row],[Importe Coste total]]</f>
        <v>260150.52000000008</v>
      </c>
      <c r="U583" s="13">
        <f>Tabla_1[[#This Row],[Importe Coste Total (M)]]/Tabla_1[[#This Row],[Importe Ventas Totales (M)]]</f>
        <v>0.63861580810066843</v>
      </c>
      <c r="V583" s="12">
        <f>Tabla_1[[#This Row],[Beneficio Total]]/1000</f>
        <v>260.15052000000009</v>
      </c>
      <c r="W583">
        <f>YEAR(Tabla_1[[#This Row],[Fecha pedido]])</f>
        <v>2020</v>
      </c>
    </row>
    <row r="584" spans="1:23" x14ac:dyDescent="0.3">
      <c r="A584" t="s">
        <v>793</v>
      </c>
      <c r="B584" t="s">
        <v>12</v>
      </c>
      <c r="C584" t="s">
        <v>673</v>
      </c>
      <c r="D584" t="s">
        <v>38</v>
      </c>
      <c r="E584" t="s">
        <v>19</v>
      </c>
      <c r="F584" t="s">
        <v>1119</v>
      </c>
      <c r="G584" s="14">
        <v>44695</v>
      </c>
      <c r="H584" s="20">
        <f>MONTH(Tabla_1[[#This Row],[Fecha pedido]])</f>
        <v>5</v>
      </c>
      <c r="I584">
        <v>328184640</v>
      </c>
      <c r="J584" s="1">
        <v>44741</v>
      </c>
      <c r="K584" s="5">
        <f>DATEDIF(Tabla_1[[#This Row],[Fecha pedido]],Tabla_1[[#This Row],[Fecha envío]],"D")</f>
        <v>46</v>
      </c>
      <c r="L584" s="3">
        <v>5983</v>
      </c>
      <c r="M584" s="4">
        <v>437.2</v>
      </c>
      <c r="N584" s="4">
        <v>263.33</v>
      </c>
      <c r="O584" s="12">
        <v>2615767.6</v>
      </c>
      <c r="P584" s="4">
        <f>Tabla_1[[#This Row],[Precio Unitario]]-Tabla_1[[#This Row],[Coste unitario]]</f>
        <v>173.87</v>
      </c>
      <c r="Q584" s="12">
        <f>Tabla_1[[#This Row],[Importe venta total]]/1000</f>
        <v>2615.7676000000001</v>
      </c>
      <c r="R584" s="4">
        <v>1575503.39</v>
      </c>
      <c r="S584" s="12">
        <f>Tabla_1[[#This Row],[Importe Coste total]]/1000</f>
        <v>1575.5033899999999</v>
      </c>
      <c r="T584" s="4">
        <f>Tabla_1[[#This Row],[Importe venta total]]-Tabla_1[[#This Row],[Importe Coste total]]</f>
        <v>1040264.2100000002</v>
      </c>
      <c r="U584" s="13">
        <f>Tabla_1[[#This Row],[Importe Coste Total (M)]]/Tabla_1[[#This Row],[Importe Ventas Totales (M)]]</f>
        <v>0.60231015553522405</v>
      </c>
      <c r="V584" s="12">
        <f>Tabla_1[[#This Row],[Beneficio Total]]/1000</f>
        <v>1040.2642100000003</v>
      </c>
      <c r="W584">
        <f>YEAR(Tabla_1[[#This Row],[Fecha pedido]])</f>
        <v>2022</v>
      </c>
    </row>
    <row r="585" spans="1:23" x14ac:dyDescent="0.3">
      <c r="A585" t="s">
        <v>794</v>
      </c>
      <c r="B585" t="s">
        <v>24</v>
      </c>
      <c r="C585" t="s">
        <v>371</v>
      </c>
      <c r="D585" t="s">
        <v>42</v>
      </c>
      <c r="E585" t="s">
        <v>15</v>
      </c>
      <c r="F585" t="s">
        <v>1119</v>
      </c>
      <c r="G585" s="14">
        <v>43981</v>
      </c>
      <c r="H585" s="20">
        <f>MONTH(Tabla_1[[#This Row],[Fecha pedido]])</f>
        <v>5</v>
      </c>
      <c r="I585">
        <v>791869914</v>
      </c>
      <c r="J585" s="1">
        <v>44004</v>
      </c>
      <c r="K585" s="5">
        <f>DATEDIF(Tabla_1[[#This Row],[Fecha pedido]],Tabla_1[[#This Row],[Fecha envío]],"D")</f>
        <v>23</v>
      </c>
      <c r="L585" s="3">
        <v>760</v>
      </c>
      <c r="M585" s="4">
        <v>651.21</v>
      </c>
      <c r="N585" s="4">
        <v>524.96</v>
      </c>
      <c r="O585" s="12">
        <v>494919.60000000003</v>
      </c>
      <c r="P585" s="4">
        <f>Tabla_1[[#This Row],[Precio Unitario]]-Tabla_1[[#This Row],[Coste unitario]]</f>
        <v>126.25</v>
      </c>
      <c r="Q585" s="12">
        <f>Tabla_1[[#This Row],[Importe venta total]]/1000</f>
        <v>494.91960000000006</v>
      </c>
      <c r="R585" s="4">
        <v>398969.60000000003</v>
      </c>
      <c r="S585" s="12">
        <f>Tabla_1[[#This Row],[Importe Coste total]]/1000</f>
        <v>398.96960000000001</v>
      </c>
      <c r="T585" s="4">
        <f>Tabla_1[[#This Row],[Importe venta total]]-Tabla_1[[#This Row],[Importe Coste total]]</f>
        <v>95950</v>
      </c>
      <c r="U585" s="13">
        <f>Tabla_1[[#This Row],[Importe Coste Total (M)]]/Tabla_1[[#This Row],[Importe Ventas Totales (M)]]</f>
        <v>0.80613012699436426</v>
      </c>
      <c r="V585" s="12">
        <f>Tabla_1[[#This Row],[Beneficio Total]]/1000</f>
        <v>95.95</v>
      </c>
      <c r="W585">
        <f>YEAR(Tabla_1[[#This Row],[Fecha pedido]])</f>
        <v>2020</v>
      </c>
    </row>
    <row r="586" spans="1:23" x14ac:dyDescent="0.3">
      <c r="A586" t="s">
        <v>795</v>
      </c>
      <c r="B586" t="s">
        <v>28</v>
      </c>
      <c r="C586" t="s">
        <v>522</v>
      </c>
      <c r="D586" t="s">
        <v>18</v>
      </c>
      <c r="E586" t="s">
        <v>15</v>
      </c>
      <c r="F586" t="s">
        <v>1117</v>
      </c>
      <c r="G586" s="14">
        <v>43909</v>
      </c>
      <c r="H586" s="20">
        <f>MONTH(Tabla_1[[#This Row],[Fecha pedido]])</f>
        <v>3</v>
      </c>
      <c r="I586">
        <v>729468429</v>
      </c>
      <c r="J586" s="1">
        <v>43934</v>
      </c>
      <c r="K586" s="5">
        <f>DATEDIF(Tabla_1[[#This Row],[Fecha pedido]],Tabla_1[[#This Row],[Fecha envío]],"D")</f>
        <v>25</v>
      </c>
      <c r="L586" s="3">
        <v>4773</v>
      </c>
      <c r="M586" s="4">
        <v>421.89</v>
      </c>
      <c r="N586" s="4">
        <v>364.69</v>
      </c>
      <c r="O586" s="12">
        <v>2013680.97</v>
      </c>
      <c r="P586" s="4">
        <f>Tabla_1[[#This Row],[Precio Unitario]]-Tabla_1[[#This Row],[Coste unitario]]</f>
        <v>57.199999999999989</v>
      </c>
      <c r="Q586" s="12">
        <f>Tabla_1[[#This Row],[Importe venta total]]/1000</f>
        <v>2013.6809699999999</v>
      </c>
      <c r="R586" s="4">
        <v>1740665.3699999999</v>
      </c>
      <c r="S586" s="12">
        <f>Tabla_1[[#This Row],[Importe Coste total]]/1000</f>
        <v>1740.6653699999999</v>
      </c>
      <c r="T586" s="4">
        <f>Tabla_1[[#This Row],[Importe venta total]]-Tabla_1[[#This Row],[Importe Coste total]]</f>
        <v>273015.60000000009</v>
      </c>
      <c r="U586" s="13">
        <f>Tabla_1[[#This Row],[Importe Coste Total (M)]]/Tabla_1[[#This Row],[Importe Ventas Totales (M)]]</f>
        <v>0.86441963544999878</v>
      </c>
      <c r="V586" s="12">
        <f>Tabla_1[[#This Row],[Beneficio Total]]/1000</f>
        <v>273.01560000000012</v>
      </c>
      <c r="W586">
        <f>YEAR(Tabla_1[[#This Row],[Fecha pedido]])</f>
        <v>2020</v>
      </c>
    </row>
    <row r="587" spans="1:23" x14ac:dyDescent="0.3">
      <c r="A587" t="s">
        <v>796</v>
      </c>
      <c r="B587" t="s">
        <v>60</v>
      </c>
      <c r="C587" t="s">
        <v>403</v>
      </c>
      <c r="D587" t="s">
        <v>70</v>
      </c>
      <c r="E587" t="s">
        <v>15</v>
      </c>
      <c r="F587" t="s">
        <v>1118</v>
      </c>
      <c r="G587" s="14">
        <v>43895</v>
      </c>
      <c r="H587" s="20">
        <f>MONTH(Tabla_1[[#This Row],[Fecha pedido]])</f>
        <v>3</v>
      </c>
      <c r="I587">
        <v>998791825</v>
      </c>
      <c r="J587" s="1">
        <v>43911</v>
      </c>
      <c r="K587" s="5">
        <f>DATEDIF(Tabla_1[[#This Row],[Fecha pedido]],Tabla_1[[#This Row],[Fecha envío]],"D")</f>
        <v>16</v>
      </c>
      <c r="L587" s="3">
        <v>3551</v>
      </c>
      <c r="M587" s="4">
        <v>109.28</v>
      </c>
      <c r="N587" s="4">
        <v>35.840000000000003</v>
      </c>
      <c r="O587" s="12">
        <v>388053.28</v>
      </c>
      <c r="P587" s="4">
        <f>Tabla_1[[#This Row],[Precio Unitario]]-Tabla_1[[#This Row],[Coste unitario]]</f>
        <v>73.44</v>
      </c>
      <c r="Q587" s="12">
        <f>Tabla_1[[#This Row],[Importe venta total]]/1000</f>
        <v>388.05328000000003</v>
      </c>
      <c r="R587" s="4">
        <v>127267.84000000001</v>
      </c>
      <c r="S587" s="12">
        <f>Tabla_1[[#This Row],[Importe Coste total]]/1000</f>
        <v>127.26784000000001</v>
      </c>
      <c r="T587" s="4">
        <f>Tabla_1[[#This Row],[Importe venta total]]-Tabla_1[[#This Row],[Importe Coste total]]</f>
        <v>260785.44</v>
      </c>
      <c r="U587" s="13">
        <f>Tabla_1[[#This Row],[Importe Coste Total (M)]]/Tabla_1[[#This Row],[Importe Ventas Totales (M)]]</f>
        <v>0.32796486090775989</v>
      </c>
      <c r="V587" s="12">
        <f>Tabla_1[[#This Row],[Beneficio Total]]/1000</f>
        <v>260.78543999999999</v>
      </c>
      <c r="W587">
        <f>YEAR(Tabla_1[[#This Row],[Fecha pedido]])</f>
        <v>2020</v>
      </c>
    </row>
    <row r="588" spans="1:23" x14ac:dyDescent="0.3">
      <c r="A588" t="s">
        <v>797</v>
      </c>
      <c r="B588" t="s">
        <v>24</v>
      </c>
      <c r="C588" t="s">
        <v>48</v>
      </c>
      <c r="D588" t="s">
        <v>38</v>
      </c>
      <c r="E588" t="s">
        <v>19</v>
      </c>
      <c r="F588" t="s">
        <v>1118</v>
      </c>
      <c r="G588" s="14">
        <v>44226</v>
      </c>
      <c r="H588" s="20">
        <f>MONTH(Tabla_1[[#This Row],[Fecha pedido]])</f>
        <v>1</v>
      </c>
      <c r="I588">
        <v>615925586</v>
      </c>
      <c r="J588" s="1">
        <v>44252</v>
      </c>
      <c r="K588" s="5">
        <f>DATEDIF(Tabla_1[[#This Row],[Fecha pedido]],Tabla_1[[#This Row],[Fecha envío]],"D")</f>
        <v>26</v>
      </c>
      <c r="L588" s="3">
        <v>4923</v>
      </c>
      <c r="M588" s="4">
        <v>437.2</v>
      </c>
      <c r="N588" s="4">
        <v>263.33</v>
      </c>
      <c r="O588" s="12">
        <v>2152335.6</v>
      </c>
      <c r="P588" s="4">
        <f>Tabla_1[[#This Row],[Precio Unitario]]-Tabla_1[[#This Row],[Coste unitario]]</f>
        <v>173.87</v>
      </c>
      <c r="Q588" s="12">
        <f>Tabla_1[[#This Row],[Importe venta total]]/1000</f>
        <v>2152.3355999999999</v>
      </c>
      <c r="R588" s="4">
        <v>1296373.5899999999</v>
      </c>
      <c r="S588" s="12">
        <f>Tabla_1[[#This Row],[Importe Coste total]]/1000</f>
        <v>1296.3735899999999</v>
      </c>
      <c r="T588" s="4">
        <f>Tabla_1[[#This Row],[Importe venta total]]-Tabla_1[[#This Row],[Importe Coste total]]</f>
        <v>855962.01000000024</v>
      </c>
      <c r="U588" s="13">
        <f>Tabla_1[[#This Row],[Importe Coste Total (M)]]/Tabla_1[[#This Row],[Importe Ventas Totales (M)]]</f>
        <v>0.60231015553522416</v>
      </c>
      <c r="V588" s="12">
        <f>Tabla_1[[#This Row],[Beneficio Total]]/1000</f>
        <v>855.96201000000019</v>
      </c>
      <c r="W588">
        <f>YEAR(Tabla_1[[#This Row],[Fecha pedido]])</f>
        <v>2021</v>
      </c>
    </row>
    <row r="589" spans="1:23" x14ac:dyDescent="0.3">
      <c r="A589" t="s">
        <v>798</v>
      </c>
      <c r="B589" t="s">
        <v>24</v>
      </c>
      <c r="C589" t="s">
        <v>240</v>
      </c>
      <c r="D589" t="s">
        <v>26</v>
      </c>
      <c r="E589" t="s">
        <v>19</v>
      </c>
      <c r="F589" t="s">
        <v>1119</v>
      </c>
      <c r="G589" s="14">
        <v>43897</v>
      </c>
      <c r="H589" s="20">
        <f>MONTH(Tabla_1[[#This Row],[Fecha pedido]])</f>
        <v>3</v>
      </c>
      <c r="I589">
        <v>829356038</v>
      </c>
      <c r="J589" s="1">
        <v>43919</v>
      </c>
      <c r="K589" s="5">
        <f>DATEDIF(Tabla_1[[#This Row],[Fecha pedido]],Tabla_1[[#This Row],[Fecha envío]],"D")</f>
        <v>22</v>
      </c>
      <c r="L589" s="3">
        <v>3737</v>
      </c>
      <c r="M589" s="4">
        <v>9.33</v>
      </c>
      <c r="N589" s="4">
        <v>6.92</v>
      </c>
      <c r="O589" s="12">
        <v>34866.21</v>
      </c>
      <c r="P589" s="4">
        <f>Tabla_1[[#This Row],[Precio Unitario]]-Tabla_1[[#This Row],[Coste unitario]]</f>
        <v>2.41</v>
      </c>
      <c r="Q589" s="12">
        <f>Tabla_1[[#This Row],[Importe venta total]]/1000</f>
        <v>34.866210000000002</v>
      </c>
      <c r="R589" s="4">
        <v>25860.04</v>
      </c>
      <c r="S589" s="12">
        <f>Tabla_1[[#This Row],[Importe Coste total]]/1000</f>
        <v>25.860040000000001</v>
      </c>
      <c r="T589" s="4">
        <f>Tabla_1[[#This Row],[Importe venta total]]-Tabla_1[[#This Row],[Importe Coste total]]</f>
        <v>9006.1699999999983</v>
      </c>
      <c r="U589" s="13">
        <f>Tabla_1[[#This Row],[Importe Coste Total (M)]]/Tabla_1[[#This Row],[Importe Ventas Totales (M)]]</f>
        <v>0.74169346195069663</v>
      </c>
      <c r="V589" s="12">
        <f>Tabla_1[[#This Row],[Beneficio Total]]/1000</f>
        <v>9.0061699999999991</v>
      </c>
      <c r="W589">
        <f>YEAR(Tabla_1[[#This Row],[Fecha pedido]])</f>
        <v>2020</v>
      </c>
    </row>
    <row r="590" spans="1:23" x14ac:dyDescent="0.3">
      <c r="A590" t="s">
        <v>799</v>
      </c>
      <c r="B590" t="s">
        <v>24</v>
      </c>
      <c r="C590" t="s">
        <v>89</v>
      </c>
      <c r="D590" t="s">
        <v>40</v>
      </c>
      <c r="E590" t="s">
        <v>15</v>
      </c>
      <c r="F590" t="s">
        <v>1118</v>
      </c>
      <c r="G590" s="14">
        <v>44660</v>
      </c>
      <c r="H590" s="20">
        <f>MONTH(Tabla_1[[#This Row],[Fecha pedido]])</f>
        <v>4</v>
      </c>
      <c r="I590">
        <v>257882010</v>
      </c>
      <c r="J590" s="1">
        <v>44668</v>
      </c>
      <c r="K590" s="5">
        <f>DATEDIF(Tabla_1[[#This Row],[Fecha pedido]],Tabla_1[[#This Row],[Fecha envío]],"D")</f>
        <v>8</v>
      </c>
      <c r="L590" s="3">
        <v>1872</v>
      </c>
      <c r="M590" s="4">
        <v>81.73</v>
      </c>
      <c r="N590" s="4">
        <v>56.67</v>
      </c>
      <c r="O590" s="12">
        <v>152998.56</v>
      </c>
      <c r="P590" s="4">
        <f>Tabla_1[[#This Row],[Precio Unitario]]-Tabla_1[[#This Row],[Coste unitario]]</f>
        <v>25.060000000000002</v>
      </c>
      <c r="Q590" s="12">
        <f>Tabla_1[[#This Row],[Importe venta total]]/1000</f>
        <v>152.99856</v>
      </c>
      <c r="R590" s="4">
        <v>106086.24</v>
      </c>
      <c r="S590" s="12">
        <f>Tabla_1[[#This Row],[Importe Coste total]]/1000</f>
        <v>106.08624</v>
      </c>
      <c r="T590" s="4">
        <f>Tabla_1[[#This Row],[Importe venta total]]-Tabla_1[[#This Row],[Importe Coste total]]</f>
        <v>46912.319999999992</v>
      </c>
      <c r="U590" s="13">
        <f>Tabla_1[[#This Row],[Importe Coste Total (M)]]/Tabla_1[[#This Row],[Importe Ventas Totales (M)]]</f>
        <v>0.69338064358252782</v>
      </c>
      <c r="V590" s="12">
        <f>Tabla_1[[#This Row],[Beneficio Total]]/1000</f>
        <v>46.912319999999994</v>
      </c>
      <c r="W590">
        <f>YEAR(Tabla_1[[#This Row],[Fecha pedido]])</f>
        <v>2022</v>
      </c>
    </row>
    <row r="591" spans="1:23" x14ac:dyDescent="0.3">
      <c r="A591" t="s">
        <v>800</v>
      </c>
      <c r="B591" t="s">
        <v>24</v>
      </c>
      <c r="C591" t="s">
        <v>240</v>
      </c>
      <c r="D591" t="s">
        <v>18</v>
      </c>
      <c r="E591" t="s">
        <v>15</v>
      </c>
      <c r="F591" t="s">
        <v>1119</v>
      </c>
      <c r="G591" s="14">
        <v>44238</v>
      </c>
      <c r="H591" s="20">
        <f>MONTH(Tabla_1[[#This Row],[Fecha pedido]])</f>
        <v>2</v>
      </c>
      <c r="I591">
        <v>740614831</v>
      </c>
      <c r="J591" s="1">
        <v>44242</v>
      </c>
      <c r="K591" s="5">
        <f>DATEDIF(Tabla_1[[#This Row],[Fecha pedido]],Tabla_1[[#This Row],[Fecha envío]],"D")</f>
        <v>4</v>
      </c>
      <c r="L591" s="3">
        <v>3241</v>
      </c>
      <c r="M591" s="4">
        <v>421.89</v>
      </c>
      <c r="N591" s="4">
        <v>364.69</v>
      </c>
      <c r="O591" s="12">
        <v>1367345.49</v>
      </c>
      <c r="P591" s="4">
        <f>Tabla_1[[#This Row],[Precio Unitario]]-Tabla_1[[#This Row],[Coste unitario]]</f>
        <v>57.199999999999989</v>
      </c>
      <c r="Q591" s="12">
        <f>Tabla_1[[#This Row],[Importe venta total]]/1000</f>
        <v>1367.3454899999999</v>
      </c>
      <c r="R591" s="4">
        <v>1181960.29</v>
      </c>
      <c r="S591" s="12">
        <f>Tabla_1[[#This Row],[Importe Coste total]]/1000</f>
        <v>1181.96029</v>
      </c>
      <c r="T591" s="4">
        <f>Tabla_1[[#This Row],[Importe venta total]]-Tabla_1[[#This Row],[Importe Coste total]]</f>
        <v>185385.19999999995</v>
      </c>
      <c r="U591" s="13">
        <f>Tabla_1[[#This Row],[Importe Coste Total (M)]]/Tabla_1[[#This Row],[Importe Ventas Totales (M)]]</f>
        <v>0.86441963544999889</v>
      </c>
      <c r="V591" s="12">
        <f>Tabla_1[[#This Row],[Beneficio Total]]/1000</f>
        <v>185.38519999999994</v>
      </c>
      <c r="W591">
        <f>YEAR(Tabla_1[[#This Row],[Fecha pedido]])</f>
        <v>2021</v>
      </c>
    </row>
    <row r="592" spans="1:23" x14ac:dyDescent="0.3">
      <c r="A592" t="s">
        <v>801</v>
      </c>
      <c r="B592" t="s">
        <v>24</v>
      </c>
      <c r="C592" t="s">
        <v>93</v>
      </c>
      <c r="D592" t="s">
        <v>18</v>
      </c>
      <c r="E592" t="s">
        <v>15</v>
      </c>
      <c r="F592" t="s">
        <v>1117</v>
      </c>
      <c r="G592" s="14">
        <v>44154</v>
      </c>
      <c r="H592" s="20">
        <f>MONTH(Tabla_1[[#This Row],[Fecha pedido]])</f>
        <v>11</v>
      </c>
      <c r="I592">
        <v>586978328</v>
      </c>
      <c r="J592" s="1">
        <v>44171</v>
      </c>
      <c r="K592" s="5">
        <f>DATEDIF(Tabla_1[[#This Row],[Fecha pedido]],Tabla_1[[#This Row],[Fecha envío]],"D")</f>
        <v>17</v>
      </c>
      <c r="L592" s="3">
        <v>8786</v>
      </c>
      <c r="M592" s="4">
        <v>421.89</v>
      </c>
      <c r="N592" s="4">
        <v>364.69</v>
      </c>
      <c r="O592" s="12">
        <v>3706725.54</v>
      </c>
      <c r="P592" s="4">
        <f>Tabla_1[[#This Row],[Precio Unitario]]-Tabla_1[[#This Row],[Coste unitario]]</f>
        <v>57.199999999999989</v>
      </c>
      <c r="Q592" s="12">
        <f>Tabla_1[[#This Row],[Importe venta total]]/1000</f>
        <v>3706.7255399999999</v>
      </c>
      <c r="R592" s="4">
        <v>3204166.34</v>
      </c>
      <c r="S592" s="12">
        <f>Tabla_1[[#This Row],[Importe Coste total]]/1000</f>
        <v>3204.1663399999998</v>
      </c>
      <c r="T592" s="4">
        <f>Tabla_1[[#This Row],[Importe venta total]]-Tabla_1[[#This Row],[Importe Coste total]]</f>
        <v>502559.20000000019</v>
      </c>
      <c r="U592" s="13">
        <f>Tabla_1[[#This Row],[Importe Coste Total (M)]]/Tabla_1[[#This Row],[Importe Ventas Totales (M)]]</f>
        <v>0.86441963544999878</v>
      </c>
      <c r="V592" s="12">
        <f>Tabla_1[[#This Row],[Beneficio Total]]/1000</f>
        <v>502.5592000000002</v>
      </c>
      <c r="W592">
        <f>YEAR(Tabla_1[[#This Row],[Fecha pedido]])</f>
        <v>2020</v>
      </c>
    </row>
    <row r="593" spans="1:23" x14ac:dyDescent="0.3">
      <c r="A593" t="s">
        <v>802</v>
      </c>
      <c r="B593" t="s">
        <v>60</v>
      </c>
      <c r="C593" t="s">
        <v>246</v>
      </c>
      <c r="D593" t="s">
        <v>80</v>
      </c>
      <c r="E593" t="s">
        <v>15</v>
      </c>
      <c r="F593" t="s">
        <v>1120</v>
      </c>
      <c r="G593" s="14">
        <v>43991</v>
      </c>
      <c r="H593" s="20">
        <f>MONTH(Tabla_1[[#This Row],[Fecha pedido]])</f>
        <v>6</v>
      </c>
      <c r="I593">
        <v>426708829</v>
      </c>
      <c r="J593" s="1">
        <v>44007</v>
      </c>
      <c r="K593" s="5">
        <f>DATEDIF(Tabla_1[[#This Row],[Fecha pedido]],Tabla_1[[#This Row],[Fecha envío]],"D")</f>
        <v>16</v>
      </c>
      <c r="L593" s="3">
        <v>1480</v>
      </c>
      <c r="M593" s="4">
        <v>668.27</v>
      </c>
      <c r="N593" s="4">
        <v>502.54</v>
      </c>
      <c r="O593" s="12">
        <v>989039.6</v>
      </c>
      <c r="P593" s="4">
        <f>Tabla_1[[#This Row],[Precio Unitario]]-Tabla_1[[#This Row],[Coste unitario]]</f>
        <v>165.72999999999996</v>
      </c>
      <c r="Q593" s="12">
        <f>Tabla_1[[#This Row],[Importe venta total]]/1000</f>
        <v>989.03959999999995</v>
      </c>
      <c r="R593" s="4">
        <v>743759.20000000007</v>
      </c>
      <c r="S593" s="12">
        <f>Tabla_1[[#This Row],[Importe Coste total]]/1000</f>
        <v>743.75920000000008</v>
      </c>
      <c r="T593" s="4">
        <f>Tabla_1[[#This Row],[Importe venta total]]-Tabla_1[[#This Row],[Importe Coste total]]</f>
        <v>245280.39999999991</v>
      </c>
      <c r="U593" s="13">
        <f>Tabla_1[[#This Row],[Importe Coste Total (M)]]/Tabla_1[[#This Row],[Importe Ventas Totales (M)]]</f>
        <v>0.75200143654510909</v>
      </c>
      <c r="V593" s="12">
        <f>Tabla_1[[#This Row],[Beneficio Total]]/1000</f>
        <v>245.2803999999999</v>
      </c>
      <c r="W593">
        <f>YEAR(Tabla_1[[#This Row],[Fecha pedido]])</f>
        <v>2020</v>
      </c>
    </row>
    <row r="594" spans="1:23" x14ac:dyDescent="0.3">
      <c r="A594" t="s">
        <v>803</v>
      </c>
      <c r="B594" t="s">
        <v>24</v>
      </c>
      <c r="C594" t="s">
        <v>371</v>
      </c>
      <c r="D594" t="s">
        <v>42</v>
      </c>
      <c r="E594" t="s">
        <v>15</v>
      </c>
      <c r="F594" t="s">
        <v>1119</v>
      </c>
      <c r="G594" s="14">
        <v>44001</v>
      </c>
      <c r="H594" s="20">
        <f>MONTH(Tabla_1[[#This Row],[Fecha pedido]])</f>
        <v>6</v>
      </c>
      <c r="I594">
        <v>959855163</v>
      </c>
      <c r="J594" s="1">
        <v>44010</v>
      </c>
      <c r="K594" s="5">
        <f>DATEDIF(Tabla_1[[#This Row],[Fecha pedido]],Tabla_1[[#This Row],[Fecha envío]],"D")</f>
        <v>9</v>
      </c>
      <c r="L594" s="3">
        <v>1328</v>
      </c>
      <c r="M594" s="4">
        <v>651.21</v>
      </c>
      <c r="N594" s="4">
        <v>524.96</v>
      </c>
      <c r="O594" s="12">
        <v>864806.88</v>
      </c>
      <c r="P594" s="4">
        <f>Tabla_1[[#This Row],[Precio Unitario]]-Tabla_1[[#This Row],[Coste unitario]]</f>
        <v>126.25</v>
      </c>
      <c r="Q594" s="12">
        <f>Tabla_1[[#This Row],[Importe venta total]]/1000</f>
        <v>864.80687999999998</v>
      </c>
      <c r="R594" s="4">
        <v>697146.88</v>
      </c>
      <c r="S594" s="12">
        <f>Tabla_1[[#This Row],[Importe Coste total]]/1000</f>
        <v>697.14688000000001</v>
      </c>
      <c r="T594" s="4">
        <f>Tabla_1[[#This Row],[Importe venta total]]-Tabla_1[[#This Row],[Importe Coste total]]</f>
        <v>167660</v>
      </c>
      <c r="U594" s="13">
        <f>Tabla_1[[#This Row],[Importe Coste Total (M)]]/Tabla_1[[#This Row],[Importe Ventas Totales (M)]]</f>
        <v>0.80613012699436437</v>
      </c>
      <c r="V594" s="12">
        <f>Tabla_1[[#This Row],[Beneficio Total]]/1000</f>
        <v>167.66</v>
      </c>
      <c r="W594">
        <f>YEAR(Tabla_1[[#This Row],[Fecha pedido]])</f>
        <v>2020</v>
      </c>
    </row>
    <row r="595" spans="1:23" x14ac:dyDescent="0.3">
      <c r="A595" t="s">
        <v>804</v>
      </c>
      <c r="B595" t="s">
        <v>12</v>
      </c>
      <c r="C595" t="s">
        <v>161</v>
      </c>
      <c r="D595" t="s">
        <v>80</v>
      </c>
      <c r="E595" t="s">
        <v>19</v>
      </c>
      <c r="F595" t="s">
        <v>1117</v>
      </c>
      <c r="G595" s="14">
        <v>44710</v>
      </c>
      <c r="H595" s="20">
        <f>MONTH(Tabla_1[[#This Row],[Fecha pedido]])</f>
        <v>5</v>
      </c>
      <c r="I595">
        <v>958153140</v>
      </c>
      <c r="J595" s="1">
        <v>44713</v>
      </c>
      <c r="K595" s="5">
        <f>DATEDIF(Tabla_1[[#This Row],[Fecha pedido]],Tabla_1[[#This Row],[Fecha envío]],"D")</f>
        <v>3</v>
      </c>
      <c r="L595" s="3">
        <v>7661</v>
      </c>
      <c r="M595" s="4">
        <v>668.27</v>
      </c>
      <c r="N595" s="4">
        <v>502.54</v>
      </c>
      <c r="O595" s="12">
        <v>5119616.47</v>
      </c>
      <c r="P595" s="4">
        <f>Tabla_1[[#This Row],[Precio Unitario]]-Tabla_1[[#This Row],[Coste unitario]]</f>
        <v>165.72999999999996</v>
      </c>
      <c r="Q595" s="12">
        <f>Tabla_1[[#This Row],[Importe venta total]]/1000</f>
        <v>5119.6164699999999</v>
      </c>
      <c r="R595" s="4">
        <v>3849958.94</v>
      </c>
      <c r="S595" s="12">
        <f>Tabla_1[[#This Row],[Importe Coste total]]/1000</f>
        <v>3849.95894</v>
      </c>
      <c r="T595" s="4">
        <f>Tabla_1[[#This Row],[Importe venta total]]-Tabla_1[[#This Row],[Importe Coste total]]</f>
        <v>1269657.5299999998</v>
      </c>
      <c r="U595" s="13">
        <f>Tabla_1[[#This Row],[Importe Coste Total (M)]]/Tabla_1[[#This Row],[Importe Ventas Totales (M)]]</f>
        <v>0.75200143654510898</v>
      </c>
      <c r="V595" s="12">
        <f>Tabla_1[[#This Row],[Beneficio Total]]/1000</f>
        <v>1269.6575299999997</v>
      </c>
      <c r="W595">
        <f>YEAR(Tabla_1[[#This Row],[Fecha pedido]])</f>
        <v>2022</v>
      </c>
    </row>
    <row r="596" spans="1:23" x14ac:dyDescent="0.3">
      <c r="A596" t="s">
        <v>805</v>
      </c>
      <c r="B596" t="s">
        <v>24</v>
      </c>
      <c r="C596" t="s">
        <v>99</v>
      </c>
      <c r="D596" t="s">
        <v>38</v>
      </c>
      <c r="E596" t="s">
        <v>15</v>
      </c>
      <c r="F596" t="s">
        <v>1117</v>
      </c>
      <c r="G596" s="14">
        <v>44558</v>
      </c>
      <c r="H596" s="20">
        <f>MONTH(Tabla_1[[#This Row],[Fecha pedido]])</f>
        <v>12</v>
      </c>
      <c r="I596">
        <v>824964940</v>
      </c>
      <c r="J596" s="1">
        <v>44597</v>
      </c>
      <c r="K596" s="5">
        <f>DATEDIF(Tabla_1[[#This Row],[Fecha pedido]],Tabla_1[[#This Row],[Fecha envío]],"D")</f>
        <v>39</v>
      </c>
      <c r="L596" s="3">
        <v>4313</v>
      </c>
      <c r="M596" s="4">
        <v>437.2</v>
      </c>
      <c r="N596" s="4">
        <v>263.33</v>
      </c>
      <c r="O596" s="12">
        <v>1885643.5999999999</v>
      </c>
      <c r="P596" s="4">
        <f>Tabla_1[[#This Row],[Precio Unitario]]-Tabla_1[[#This Row],[Coste unitario]]</f>
        <v>173.87</v>
      </c>
      <c r="Q596" s="12">
        <f>Tabla_1[[#This Row],[Importe venta total]]/1000</f>
        <v>1885.6435999999999</v>
      </c>
      <c r="R596" s="4">
        <v>1135742.29</v>
      </c>
      <c r="S596" s="12">
        <f>Tabla_1[[#This Row],[Importe Coste total]]/1000</f>
        <v>1135.7422900000001</v>
      </c>
      <c r="T596" s="4">
        <f>Tabla_1[[#This Row],[Importe venta total]]-Tabla_1[[#This Row],[Importe Coste total]]</f>
        <v>749901.30999999982</v>
      </c>
      <c r="U596" s="13">
        <f>Tabla_1[[#This Row],[Importe Coste Total (M)]]/Tabla_1[[#This Row],[Importe Ventas Totales (M)]]</f>
        <v>0.60231015553522427</v>
      </c>
      <c r="V596" s="12">
        <f>Tabla_1[[#This Row],[Beneficio Total]]/1000</f>
        <v>749.90130999999985</v>
      </c>
      <c r="W596">
        <f>YEAR(Tabla_1[[#This Row],[Fecha pedido]])</f>
        <v>2021</v>
      </c>
    </row>
    <row r="597" spans="1:23" x14ac:dyDescent="0.3">
      <c r="A597" t="s">
        <v>806</v>
      </c>
      <c r="B597" t="s">
        <v>12</v>
      </c>
      <c r="C597" t="s">
        <v>231</v>
      </c>
      <c r="D597" t="s">
        <v>38</v>
      </c>
      <c r="E597" t="s">
        <v>19</v>
      </c>
      <c r="F597" t="s">
        <v>1118</v>
      </c>
      <c r="G597" s="14">
        <v>43920</v>
      </c>
      <c r="H597" s="20">
        <f>MONTH(Tabla_1[[#This Row],[Fecha pedido]])</f>
        <v>3</v>
      </c>
      <c r="I597">
        <v>388512885</v>
      </c>
      <c r="J597" s="1">
        <v>43954</v>
      </c>
      <c r="K597" s="5">
        <f>DATEDIF(Tabla_1[[#This Row],[Fecha pedido]],Tabla_1[[#This Row],[Fecha envío]],"D")</f>
        <v>34</v>
      </c>
      <c r="L597" s="3">
        <v>8451</v>
      </c>
      <c r="M597" s="4">
        <v>437.2</v>
      </c>
      <c r="N597" s="4">
        <v>263.33</v>
      </c>
      <c r="O597" s="12">
        <v>3694777.1999999997</v>
      </c>
      <c r="P597" s="4">
        <f>Tabla_1[[#This Row],[Precio Unitario]]-Tabla_1[[#This Row],[Coste unitario]]</f>
        <v>173.87</v>
      </c>
      <c r="Q597" s="12">
        <f>Tabla_1[[#This Row],[Importe venta total]]/1000</f>
        <v>3694.7771999999995</v>
      </c>
      <c r="R597" s="4">
        <v>2225401.83</v>
      </c>
      <c r="S597" s="12">
        <f>Tabla_1[[#This Row],[Importe Coste total]]/1000</f>
        <v>2225.4018300000002</v>
      </c>
      <c r="T597" s="4">
        <f>Tabla_1[[#This Row],[Importe venta total]]-Tabla_1[[#This Row],[Importe Coste total]]</f>
        <v>1469375.3699999996</v>
      </c>
      <c r="U597" s="13">
        <f>Tabla_1[[#This Row],[Importe Coste Total (M)]]/Tabla_1[[#This Row],[Importe Ventas Totales (M)]]</f>
        <v>0.60231015553522427</v>
      </c>
      <c r="V597" s="12">
        <f>Tabla_1[[#This Row],[Beneficio Total]]/1000</f>
        <v>1469.3753699999997</v>
      </c>
      <c r="W597">
        <f>YEAR(Tabla_1[[#This Row],[Fecha pedido]])</f>
        <v>2020</v>
      </c>
    </row>
    <row r="598" spans="1:23" x14ac:dyDescent="0.3">
      <c r="A598" t="s">
        <v>807</v>
      </c>
      <c r="B598" t="s">
        <v>12</v>
      </c>
      <c r="C598" t="s">
        <v>165</v>
      </c>
      <c r="D598" t="s">
        <v>42</v>
      </c>
      <c r="E598" t="s">
        <v>15</v>
      </c>
      <c r="F598" t="s">
        <v>1117</v>
      </c>
      <c r="G598" s="14">
        <v>44826</v>
      </c>
      <c r="H598" s="20">
        <f>MONTH(Tabla_1[[#This Row],[Fecha pedido]])</f>
        <v>9</v>
      </c>
      <c r="I598">
        <v>250408303</v>
      </c>
      <c r="J598" s="1">
        <v>44841</v>
      </c>
      <c r="K598" s="5">
        <f>DATEDIF(Tabla_1[[#This Row],[Fecha pedido]],Tabla_1[[#This Row],[Fecha envío]],"D")</f>
        <v>15</v>
      </c>
      <c r="L598" s="3">
        <v>236</v>
      </c>
      <c r="M598" s="4">
        <v>651.21</v>
      </c>
      <c r="N598" s="4">
        <v>524.96</v>
      </c>
      <c r="O598" s="12">
        <v>153685.56</v>
      </c>
      <c r="P598" s="4">
        <f>Tabla_1[[#This Row],[Precio Unitario]]-Tabla_1[[#This Row],[Coste unitario]]</f>
        <v>126.25</v>
      </c>
      <c r="Q598" s="12">
        <f>Tabla_1[[#This Row],[Importe venta total]]/1000</f>
        <v>153.68556000000001</v>
      </c>
      <c r="R598" s="4">
        <v>123890.56000000001</v>
      </c>
      <c r="S598" s="12">
        <f>Tabla_1[[#This Row],[Importe Coste total]]/1000</f>
        <v>123.89056000000001</v>
      </c>
      <c r="T598" s="4">
        <f>Tabla_1[[#This Row],[Importe venta total]]-Tabla_1[[#This Row],[Importe Coste total]]</f>
        <v>29794.999999999985</v>
      </c>
      <c r="U598" s="13">
        <f>Tabla_1[[#This Row],[Importe Coste Total (M)]]/Tabla_1[[#This Row],[Importe Ventas Totales (M)]]</f>
        <v>0.80613012699436437</v>
      </c>
      <c r="V598" s="12">
        <f>Tabla_1[[#This Row],[Beneficio Total]]/1000</f>
        <v>29.794999999999984</v>
      </c>
      <c r="W598">
        <f>YEAR(Tabla_1[[#This Row],[Fecha pedido]])</f>
        <v>2022</v>
      </c>
    </row>
    <row r="599" spans="1:23" x14ac:dyDescent="0.3">
      <c r="A599" t="s">
        <v>808</v>
      </c>
      <c r="B599" t="s">
        <v>24</v>
      </c>
      <c r="C599" t="s">
        <v>93</v>
      </c>
      <c r="D599" t="s">
        <v>14</v>
      </c>
      <c r="E599" t="s">
        <v>15</v>
      </c>
      <c r="F599" t="s">
        <v>1117</v>
      </c>
      <c r="G599" s="14">
        <v>44752</v>
      </c>
      <c r="H599" s="20">
        <f>MONTH(Tabla_1[[#This Row],[Fecha pedido]])</f>
        <v>7</v>
      </c>
      <c r="I599">
        <v>182575023</v>
      </c>
      <c r="J599" s="1">
        <v>44797</v>
      </c>
      <c r="K599" s="5">
        <f>DATEDIF(Tabla_1[[#This Row],[Fecha pedido]],Tabla_1[[#This Row],[Fecha envío]],"D")</f>
        <v>45</v>
      </c>
      <c r="L599" s="3">
        <v>6861</v>
      </c>
      <c r="M599" s="4">
        <v>152.58000000000001</v>
      </c>
      <c r="N599" s="4">
        <v>97.44</v>
      </c>
      <c r="O599" s="12">
        <v>1046851.3800000001</v>
      </c>
      <c r="P599" s="4">
        <f>Tabla_1[[#This Row],[Precio Unitario]]-Tabla_1[[#This Row],[Coste unitario]]</f>
        <v>55.140000000000015</v>
      </c>
      <c r="Q599" s="12">
        <f>Tabla_1[[#This Row],[Importe venta total]]/1000</f>
        <v>1046.8513800000001</v>
      </c>
      <c r="R599" s="4">
        <v>668535.84</v>
      </c>
      <c r="S599" s="12">
        <f>Tabla_1[[#This Row],[Importe Coste total]]/1000</f>
        <v>668.53584000000001</v>
      </c>
      <c r="T599" s="4">
        <f>Tabla_1[[#This Row],[Importe venta total]]-Tabla_1[[#This Row],[Importe Coste total]]</f>
        <v>378315.54000000015</v>
      </c>
      <c r="U599" s="13">
        <f>Tabla_1[[#This Row],[Importe Coste Total (M)]]/Tabla_1[[#This Row],[Importe Ventas Totales (M)]]</f>
        <v>0.63861580810066843</v>
      </c>
      <c r="V599" s="12">
        <f>Tabla_1[[#This Row],[Beneficio Total]]/1000</f>
        <v>378.31554000000017</v>
      </c>
      <c r="W599">
        <f>YEAR(Tabla_1[[#This Row],[Fecha pedido]])</f>
        <v>2022</v>
      </c>
    </row>
    <row r="600" spans="1:23" x14ac:dyDescent="0.3">
      <c r="A600" t="s">
        <v>809</v>
      </c>
      <c r="B600" t="s">
        <v>12</v>
      </c>
      <c r="C600" t="s">
        <v>128</v>
      </c>
      <c r="D600" t="s">
        <v>70</v>
      </c>
      <c r="E600" t="s">
        <v>15</v>
      </c>
      <c r="F600" t="s">
        <v>1117</v>
      </c>
      <c r="G600" s="14">
        <v>44457</v>
      </c>
      <c r="H600" s="20">
        <f>MONTH(Tabla_1[[#This Row],[Fecha pedido]])</f>
        <v>9</v>
      </c>
      <c r="I600">
        <v>477249372</v>
      </c>
      <c r="J600" s="1">
        <v>44506</v>
      </c>
      <c r="K600" s="5">
        <f>DATEDIF(Tabla_1[[#This Row],[Fecha pedido]],Tabla_1[[#This Row],[Fecha envío]],"D")</f>
        <v>49</v>
      </c>
      <c r="L600" s="3">
        <v>7549</v>
      </c>
      <c r="M600" s="4">
        <v>109.28</v>
      </c>
      <c r="N600" s="4">
        <v>35.840000000000003</v>
      </c>
      <c r="O600" s="12">
        <v>824954.72</v>
      </c>
      <c r="P600" s="4">
        <f>Tabla_1[[#This Row],[Precio Unitario]]-Tabla_1[[#This Row],[Coste unitario]]</f>
        <v>73.44</v>
      </c>
      <c r="Q600" s="12">
        <f>Tabla_1[[#This Row],[Importe venta total]]/1000</f>
        <v>824.95471999999995</v>
      </c>
      <c r="R600" s="4">
        <v>270556.16000000003</v>
      </c>
      <c r="S600" s="12">
        <f>Tabla_1[[#This Row],[Importe Coste total]]/1000</f>
        <v>270.55616000000003</v>
      </c>
      <c r="T600" s="4">
        <f>Tabla_1[[#This Row],[Importe venta total]]-Tabla_1[[#This Row],[Importe Coste total]]</f>
        <v>554398.55999999994</v>
      </c>
      <c r="U600" s="13">
        <f>Tabla_1[[#This Row],[Importe Coste Total (M)]]/Tabla_1[[#This Row],[Importe Ventas Totales (M)]]</f>
        <v>0.32796486090775995</v>
      </c>
      <c r="V600" s="12">
        <f>Tabla_1[[#This Row],[Beneficio Total]]/1000</f>
        <v>554.39855999999997</v>
      </c>
      <c r="W600">
        <f>YEAR(Tabla_1[[#This Row],[Fecha pedido]])</f>
        <v>2021</v>
      </c>
    </row>
    <row r="601" spans="1:23" x14ac:dyDescent="0.3">
      <c r="A601" t="s">
        <v>810</v>
      </c>
      <c r="B601" t="s">
        <v>24</v>
      </c>
      <c r="C601" t="s">
        <v>233</v>
      </c>
      <c r="D601" t="s">
        <v>23</v>
      </c>
      <c r="E601" t="s">
        <v>15</v>
      </c>
      <c r="F601" t="s">
        <v>1118</v>
      </c>
      <c r="G601" s="14">
        <v>44322</v>
      </c>
      <c r="H601" s="20">
        <f>MONTH(Tabla_1[[#This Row],[Fecha pedido]])</f>
        <v>5</v>
      </c>
      <c r="I601">
        <v>596980178</v>
      </c>
      <c r="J601" s="1">
        <v>44364</v>
      </c>
      <c r="K601" s="5">
        <f>DATEDIF(Tabla_1[[#This Row],[Fecha pedido]],Tabla_1[[#This Row],[Fecha envío]],"D")</f>
        <v>42</v>
      </c>
      <c r="L601" s="3">
        <v>8556</v>
      </c>
      <c r="M601" s="4">
        <v>205.7</v>
      </c>
      <c r="N601" s="4">
        <v>117.11</v>
      </c>
      <c r="O601" s="12">
        <v>1759969.2</v>
      </c>
      <c r="P601" s="4">
        <f>Tabla_1[[#This Row],[Precio Unitario]]-Tabla_1[[#This Row],[Coste unitario]]</f>
        <v>88.589999999999989</v>
      </c>
      <c r="Q601" s="12">
        <f>Tabla_1[[#This Row],[Importe venta total]]/1000</f>
        <v>1759.9692</v>
      </c>
      <c r="R601" s="4">
        <v>1001993.16</v>
      </c>
      <c r="S601" s="12">
        <f>Tabla_1[[#This Row],[Importe Coste total]]/1000</f>
        <v>1001.99316</v>
      </c>
      <c r="T601" s="4">
        <f>Tabla_1[[#This Row],[Importe venta total]]-Tabla_1[[#This Row],[Importe Coste total]]</f>
        <v>757976.03999999992</v>
      </c>
      <c r="U601" s="13">
        <f>Tabla_1[[#This Row],[Importe Coste Total (M)]]/Tabla_1[[#This Row],[Importe Ventas Totales (M)]]</f>
        <v>0.56932425862907143</v>
      </c>
      <c r="V601" s="12">
        <f>Tabla_1[[#This Row],[Beneficio Total]]/1000</f>
        <v>757.9760399999999</v>
      </c>
      <c r="W601">
        <f>YEAR(Tabla_1[[#This Row],[Fecha pedido]])</f>
        <v>2021</v>
      </c>
    </row>
    <row r="602" spans="1:23" x14ac:dyDescent="0.3">
      <c r="A602" t="s">
        <v>811</v>
      </c>
      <c r="B602" t="s">
        <v>24</v>
      </c>
      <c r="C602" t="s">
        <v>397</v>
      </c>
      <c r="D602" t="s">
        <v>38</v>
      </c>
      <c r="E602" t="s">
        <v>19</v>
      </c>
      <c r="F602" t="s">
        <v>1120</v>
      </c>
      <c r="G602" s="14">
        <v>44183</v>
      </c>
      <c r="H602" s="20">
        <f>MONTH(Tabla_1[[#This Row],[Fecha pedido]])</f>
        <v>12</v>
      </c>
      <c r="I602">
        <v>313368976</v>
      </c>
      <c r="J602" s="1">
        <v>44229</v>
      </c>
      <c r="K602" s="5">
        <f>DATEDIF(Tabla_1[[#This Row],[Fecha pedido]],Tabla_1[[#This Row],[Fecha envío]],"D")</f>
        <v>46</v>
      </c>
      <c r="L602" s="3">
        <v>1698</v>
      </c>
      <c r="M602" s="4">
        <v>437.2</v>
      </c>
      <c r="N602" s="4">
        <v>263.33</v>
      </c>
      <c r="O602" s="12">
        <v>742365.6</v>
      </c>
      <c r="P602" s="4">
        <f>Tabla_1[[#This Row],[Precio Unitario]]-Tabla_1[[#This Row],[Coste unitario]]</f>
        <v>173.87</v>
      </c>
      <c r="Q602" s="12">
        <f>Tabla_1[[#This Row],[Importe venta total]]/1000</f>
        <v>742.36559999999997</v>
      </c>
      <c r="R602" s="4">
        <v>447134.33999999997</v>
      </c>
      <c r="S602" s="12">
        <f>Tabla_1[[#This Row],[Importe Coste total]]/1000</f>
        <v>447.13433999999995</v>
      </c>
      <c r="T602" s="4">
        <f>Tabla_1[[#This Row],[Importe venta total]]-Tabla_1[[#This Row],[Importe Coste total]]</f>
        <v>295231.26</v>
      </c>
      <c r="U602" s="13">
        <f>Tabla_1[[#This Row],[Importe Coste Total (M)]]/Tabla_1[[#This Row],[Importe Ventas Totales (M)]]</f>
        <v>0.60231015553522416</v>
      </c>
      <c r="V602" s="12">
        <f>Tabla_1[[#This Row],[Beneficio Total]]/1000</f>
        <v>295.23126000000002</v>
      </c>
      <c r="W602">
        <f>YEAR(Tabla_1[[#This Row],[Fecha pedido]])</f>
        <v>2020</v>
      </c>
    </row>
    <row r="603" spans="1:23" x14ac:dyDescent="0.3">
      <c r="A603" t="s">
        <v>812</v>
      </c>
      <c r="B603" t="s">
        <v>24</v>
      </c>
      <c r="C603" t="s">
        <v>479</v>
      </c>
      <c r="D603" t="s">
        <v>14</v>
      </c>
      <c r="E603" t="s">
        <v>15</v>
      </c>
      <c r="F603" t="s">
        <v>1120</v>
      </c>
      <c r="G603" s="14">
        <v>44633</v>
      </c>
      <c r="H603" s="20">
        <f>MONTH(Tabla_1[[#This Row],[Fecha pedido]])</f>
        <v>3</v>
      </c>
      <c r="I603">
        <v>536687123</v>
      </c>
      <c r="J603" s="1">
        <v>44635</v>
      </c>
      <c r="K603" s="5">
        <f>DATEDIF(Tabla_1[[#This Row],[Fecha pedido]],Tabla_1[[#This Row],[Fecha envío]],"D")</f>
        <v>2</v>
      </c>
      <c r="L603" s="3">
        <v>6501</v>
      </c>
      <c r="M603" s="4">
        <v>152.58000000000001</v>
      </c>
      <c r="N603" s="4">
        <v>97.44</v>
      </c>
      <c r="O603" s="12">
        <v>991922.58000000007</v>
      </c>
      <c r="P603" s="4">
        <f>Tabla_1[[#This Row],[Precio Unitario]]-Tabla_1[[#This Row],[Coste unitario]]</f>
        <v>55.140000000000015</v>
      </c>
      <c r="Q603" s="12">
        <f>Tabla_1[[#This Row],[Importe venta total]]/1000</f>
        <v>991.92258000000004</v>
      </c>
      <c r="R603" s="4">
        <v>633457.43999999994</v>
      </c>
      <c r="S603" s="12">
        <f>Tabla_1[[#This Row],[Importe Coste total]]/1000</f>
        <v>633.45743999999991</v>
      </c>
      <c r="T603" s="4">
        <f>Tabla_1[[#This Row],[Importe venta total]]-Tabla_1[[#This Row],[Importe Coste total]]</f>
        <v>358465.14000000013</v>
      </c>
      <c r="U603" s="13">
        <f>Tabla_1[[#This Row],[Importe Coste Total (M)]]/Tabla_1[[#This Row],[Importe Ventas Totales (M)]]</f>
        <v>0.63861580810066843</v>
      </c>
      <c r="V603" s="12">
        <f>Tabla_1[[#This Row],[Beneficio Total]]/1000</f>
        <v>358.46514000000013</v>
      </c>
      <c r="W603">
        <f>YEAR(Tabla_1[[#This Row],[Fecha pedido]])</f>
        <v>2022</v>
      </c>
    </row>
    <row r="604" spans="1:23" x14ac:dyDescent="0.3">
      <c r="A604" t="s">
        <v>813</v>
      </c>
      <c r="B604" t="s">
        <v>28</v>
      </c>
      <c r="C604" t="s">
        <v>214</v>
      </c>
      <c r="D604" t="s">
        <v>26</v>
      </c>
      <c r="E604" t="s">
        <v>19</v>
      </c>
      <c r="F604" t="s">
        <v>1120</v>
      </c>
      <c r="G604" s="14">
        <v>44063</v>
      </c>
      <c r="H604" s="20">
        <f>MONTH(Tabla_1[[#This Row],[Fecha pedido]])</f>
        <v>8</v>
      </c>
      <c r="I604">
        <v>938382041</v>
      </c>
      <c r="J604" s="1">
        <v>44103</v>
      </c>
      <c r="K604" s="5">
        <f>DATEDIF(Tabla_1[[#This Row],[Fecha pedido]],Tabla_1[[#This Row],[Fecha envío]],"D")</f>
        <v>40</v>
      </c>
      <c r="L604" s="3">
        <v>6954</v>
      </c>
      <c r="M604" s="4">
        <v>9.33</v>
      </c>
      <c r="N604" s="4">
        <v>6.92</v>
      </c>
      <c r="O604" s="12">
        <v>64880.82</v>
      </c>
      <c r="P604" s="4">
        <f>Tabla_1[[#This Row],[Precio Unitario]]-Tabla_1[[#This Row],[Coste unitario]]</f>
        <v>2.41</v>
      </c>
      <c r="Q604" s="12">
        <f>Tabla_1[[#This Row],[Importe venta total]]/1000</f>
        <v>64.88082</v>
      </c>
      <c r="R604" s="4">
        <v>48121.68</v>
      </c>
      <c r="S604" s="12">
        <f>Tabla_1[[#This Row],[Importe Coste total]]/1000</f>
        <v>48.121679999999998</v>
      </c>
      <c r="T604" s="4">
        <f>Tabla_1[[#This Row],[Importe venta total]]-Tabla_1[[#This Row],[Importe Coste total]]</f>
        <v>16759.14</v>
      </c>
      <c r="U604" s="13">
        <f>Tabla_1[[#This Row],[Importe Coste Total (M)]]/Tabla_1[[#This Row],[Importe Ventas Totales (M)]]</f>
        <v>0.74169346195069663</v>
      </c>
      <c r="V604" s="12">
        <f>Tabla_1[[#This Row],[Beneficio Total]]/1000</f>
        <v>16.759139999999999</v>
      </c>
      <c r="W604">
        <f>YEAR(Tabla_1[[#This Row],[Fecha pedido]])</f>
        <v>2020</v>
      </c>
    </row>
    <row r="605" spans="1:23" x14ac:dyDescent="0.3">
      <c r="A605" t="s">
        <v>814</v>
      </c>
      <c r="B605" t="s">
        <v>24</v>
      </c>
      <c r="C605" t="s">
        <v>291</v>
      </c>
      <c r="D605" t="s">
        <v>80</v>
      </c>
      <c r="E605" t="s">
        <v>15</v>
      </c>
      <c r="F605" t="s">
        <v>1119</v>
      </c>
      <c r="G605" s="14">
        <v>44632</v>
      </c>
      <c r="H605" s="20">
        <f>MONTH(Tabla_1[[#This Row],[Fecha pedido]])</f>
        <v>3</v>
      </c>
      <c r="I605">
        <v>882565057</v>
      </c>
      <c r="J605" s="1">
        <v>44670</v>
      </c>
      <c r="K605" s="5">
        <f>DATEDIF(Tabla_1[[#This Row],[Fecha pedido]],Tabla_1[[#This Row],[Fecha envío]],"D")</f>
        <v>38</v>
      </c>
      <c r="L605" s="3">
        <v>9468</v>
      </c>
      <c r="M605" s="4">
        <v>668.27</v>
      </c>
      <c r="N605" s="4">
        <v>502.54</v>
      </c>
      <c r="O605" s="12">
        <v>6327180.3599999994</v>
      </c>
      <c r="P605" s="4">
        <f>Tabla_1[[#This Row],[Precio Unitario]]-Tabla_1[[#This Row],[Coste unitario]]</f>
        <v>165.72999999999996</v>
      </c>
      <c r="Q605" s="12">
        <f>Tabla_1[[#This Row],[Importe venta total]]/1000</f>
        <v>6327.1803599999994</v>
      </c>
      <c r="R605" s="4">
        <v>4758048.72</v>
      </c>
      <c r="S605" s="12">
        <f>Tabla_1[[#This Row],[Importe Coste total]]/1000</f>
        <v>4758.0487199999998</v>
      </c>
      <c r="T605" s="4">
        <f>Tabla_1[[#This Row],[Importe venta total]]-Tabla_1[[#This Row],[Importe Coste total]]</f>
        <v>1569131.6399999997</v>
      </c>
      <c r="U605" s="13">
        <f>Tabla_1[[#This Row],[Importe Coste Total (M)]]/Tabla_1[[#This Row],[Importe Ventas Totales (M)]]</f>
        <v>0.75200143654510909</v>
      </c>
      <c r="V605" s="12">
        <f>Tabla_1[[#This Row],[Beneficio Total]]/1000</f>
        <v>1569.1316399999996</v>
      </c>
      <c r="W605">
        <f>YEAR(Tabla_1[[#This Row],[Fecha pedido]])</f>
        <v>2022</v>
      </c>
    </row>
    <row r="606" spans="1:23" x14ac:dyDescent="0.3">
      <c r="A606" t="s">
        <v>815</v>
      </c>
      <c r="B606" t="s">
        <v>12</v>
      </c>
      <c r="C606" t="s">
        <v>354</v>
      </c>
      <c r="D606" t="s">
        <v>23</v>
      </c>
      <c r="E606" t="s">
        <v>19</v>
      </c>
      <c r="F606" t="s">
        <v>1118</v>
      </c>
      <c r="G606" s="14">
        <v>43948</v>
      </c>
      <c r="H606" s="20">
        <f>MONTH(Tabla_1[[#This Row],[Fecha pedido]])</f>
        <v>4</v>
      </c>
      <c r="I606">
        <v>703659999</v>
      </c>
      <c r="J606" s="1">
        <v>43965</v>
      </c>
      <c r="K606" s="5">
        <f>DATEDIF(Tabla_1[[#This Row],[Fecha pedido]],Tabla_1[[#This Row],[Fecha envío]],"D")</f>
        <v>17</v>
      </c>
      <c r="L606" s="3">
        <v>7485</v>
      </c>
      <c r="M606" s="4">
        <v>205.7</v>
      </c>
      <c r="N606" s="4">
        <v>117.11</v>
      </c>
      <c r="O606" s="12">
        <v>1539664.5</v>
      </c>
      <c r="P606" s="4">
        <f>Tabla_1[[#This Row],[Precio Unitario]]-Tabla_1[[#This Row],[Coste unitario]]</f>
        <v>88.589999999999989</v>
      </c>
      <c r="Q606" s="12">
        <f>Tabla_1[[#This Row],[Importe venta total]]/1000</f>
        <v>1539.6645000000001</v>
      </c>
      <c r="R606" s="4">
        <v>876568.35</v>
      </c>
      <c r="S606" s="12">
        <f>Tabla_1[[#This Row],[Importe Coste total]]/1000</f>
        <v>876.56835000000001</v>
      </c>
      <c r="T606" s="4">
        <f>Tabla_1[[#This Row],[Importe venta total]]-Tabla_1[[#This Row],[Importe Coste total]]</f>
        <v>663096.15</v>
      </c>
      <c r="U606" s="13">
        <f>Tabla_1[[#This Row],[Importe Coste Total (M)]]/Tabla_1[[#This Row],[Importe Ventas Totales (M)]]</f>
        <v>0.56932425862907143</v>
      </c>
      <c r="V606" s="12">
        <f>Tabla_1[[#This Row],[Beneficio Total]]/1000</f>
        <v>663.09615000000008</v>
      </c>
      <c r="W606">
        <f>YEAR(Tabla_1[[#This Row],[Fecha pedido]])</f>
        <v>2020</v>
      </c>
    </row>
    <row r="607" spans="1:23" x14ac:dyDescent="0.3">
      <c r="A607" t="s">
        <v>816</v>
      </c>
      <c r="B607" t="s">
        <v>21</v>
      </c>
      <c r="C607" t="s">
        <v>106</v>
      </c>
      <c r="D607" t="s">
        <v>40</v>
      </c>
      <c r="E607" t="s">
        <v>19</v>
      </c>
      <c r="F607" t="s">
        <v>1117</v>
      </c>
      <c r="G607" s="14">
        <v>43945</v>
      </c>
      <c r="H607" s="20">
        <f>MONTH(Tabla_1[[#This Row],[Fecha pedido]])</f>
        <v>4</v>
      </c>
      <c r="I607">
        <v>356403195</v>
      </c>
      <c r="J607" s="1">
        <v>43954</v>
      </c>
      <c r="K607" s="5">
        <f>DATEDIF(Tabla_1[[#This Row],[Fecha pedido]],Tabla_1[[#This Row],[Fecha envío]],"D")</f>
        <v>9</v>
      </c>
      <c r="L607" s="3">
        <v>6480</v>
      </c>
      <c r="M607" s="4">
        <v>81.73</v>
      </c>
      <c r="N607" s="4">
        <v>56.67</v>
      </c>
      <c r="O607" s="12">
        <v>529610.4</v>
      </c>
      <c r="P607" s="4">
        <f>Tabla_1[[#This Row],[Precio Unitario]]-Tabla_1[[#This Row],[Coste unitario]]</f>
        <v>25.060000000000002</v>
      </c>
      <c r="Q607" s="12">
        <f>Tabla_1[[#This Row],[Importe venta total]]/1000</f>
        <v>529.61040000000003</v>
      </c>
      <c r="R607" s="4">
        <v>367221.60000000003</v>
      </c>
      <c r="S607" s="12">
        <f>Tabla_1[[#This Row],[Importe Coste total]]/1000</f>
        <v>367.22160000000002</v>
      </c>
      <c r="T607" s="4">
        <f>Tabla_1[[#This Row],[Importe venta total]]-Tabla_1[[#This Row],[Importe Coste total]]</f>
        <v>162388.79999999999</v>
      </c>
      <c r="U607" s="13">
        <f>Tabla_1[[#This Row],[Importe Coste Total (M)]]/Tabla_1[[#This Row],[Importe Ventas Totales (M)]]</f>
        <v>0.69338064358252782</v>
      </c>
      <c r="V607" s="12">
        <f>Tabla_1[[#This Row],[Beneficio Total]]/1000</f>
        <v>162.38879999999997</v>
      </c>
      <c r="W607">
        <f>YEAR(Tabla_1[[#This Row],[Fecha pedido]])</f>
        <v>2020</v>
      </c>
    </row>
    <row r="608" spans="1:23" x14ac:dyDescent="0.3">
      <c r="A608" t="s">
        <v>817</v>
      </c>
      <c r="B608" t="s">
        <v>12</v>
      </c>
      <c r="C608" t="s">
        <v>261</v>
      </c>
      <c r="D608" t="s">
        <v>23</v>
      </c>
      <c r="E608" t="s">
        <v>15</v>
      </c>
      <c r="F608" t="s">
        <v>1117</v>
      </c>
      <c r="G608" s="14">
        <v>44089</v>
      </c>
      <c r="H608" s="20">
        <f>MONTH(Tabla_1[[#This Row],[Fecha pedido]])</f>
        <v>9</v>
      </c>
      <c r="I608">
        <v>765843474</v>
      </c>
      <c r="J608" s="1">
        <v>44125</v>
      </c>
      <c r="K608" s="5">
        <f>DATEDIF(Tabla_1[[#This Row],[Fecha pedido]],Tabla_1[[#This Row],[Fecha envío]],"D")</f>
        <v>36</v>
      </c>
      <c r="L608" s="3">
        <v>8958</v>
      </c>
      <c r="M608" s="4">
        <v>205.7</v>
      </c>
      <c r="N608" s="4">
        <v>117.11</v>
      </c>
      <c r="O608" s="12">
        <v>1842660.5999999999</v>
      </c>
      <c r="P608" s="4">
        <f>Tabla_1[[#This Row],[Precio Unitario]]-Tabla_1[[#This Row],[Coste unitario]]</f>
        <v>88.589999999999989</v>
      </c>
      <c r="Q608" s="12">
        <f>Tabla_1[[#This Row],[Importe venta total]]/1000</f>
        <v>1842.6605999999999</v>
      </c>
      <c r="R608" s="4">
        <v>1049071.3799999999</v>
      </c>
      <c r="S608" s="12">
        <f>Tabla_1[[#This Row],[Importe Coste total]]/1000</f>
        <v>1049.0713799999999</v>
      </c>
      <c r="T608" s="4">
        <f>Tabla_1[[#This Row],[Importe venta total]]-Tabla_1[[#This Row],[Importe Coste total]]</f>
        <v>793589.22</v>
      </c>
      <c r="U608" s="13">
        <f>Tabla_1[[#This Row],[Importe Coste Total (M)]]/Tabla_1[[#This Row],[Importe Ventas Totales (M)]]</f>
        <v>0.56932425862907143</v>
      </c>
      <c r="V608" s="12">
        <f>Tabla_1[[#This Row],[Beneficio Total]]/1000</f>
        <v>793.58921999999995</v>
      </c>
      <c r="W608">
        <f>YEAR(Tabla_1[[#This Row],[Fecha pedido]])</f>
        <v>2020</v>
      </c>
    </row>
    <row r="609" spans="1:23" x14ac:dyDescent="0.3">
      <c r="A609" t="s">
        <v>818</v>
      </c>
      <c r="B609" t="s">
        <v>24</v>
      </c>
      <c r="C609" t="s">
        <v>765</v>
      </c>
      <c r="D609" t="s">
        <v>18</v>
      </c>
      <c r="E609" t="s">
        <v>19</v>
      </c>
      <c r="F609" t="s">
        <v>1117</v>
      </c>
      <c r="G609" s="14">
        <v>43997</v>
      </c>
      <c r="H609" s="20">
        <f>MONTH(Tabla_1[[#This Row],[Fecha pedido]])</f>
        <v>6</v>
      </c>
      <c r="I609">
        <v>677342164</v>
      </c>
      <c r="J609" s="1">
        <v>44027</v>
      </c>
      <c r="K609" s="5">
        <f>DATEDIF(Tabla_1[[#This Row],[Fecha pedido]],Tabla_1[[#This Row],[Fecha envío]],"D")</f>
        <v>30</v>
      </c>
      <c r="L609" s="3">
        <v>9453</v>
      </c>
      <c r="M609" s="4">
        <v>421.89</v>
      </c>
      <c r="N609" s="4">
        <v>364.69</v>
      </c>
      <c r="O609" s="12">
        <v>3988126.17</v>
      </c>
      <c r="P609" s="4">
        <f>Tabla_1[[#This Row],[Precio Unitario]]-Tabla_1[[#This Row],[Coste unitario]]</f>
        <v>57.199999999999989</v>
      </c>
      <c r="Q609" s="12">
        <f>Tabla_1[[#This Row],[Importe venta total]]/1000</f>
        <v>3988.12617</v>
      </c>
      <c r="R609" s="4">
        <v>3447414.57</v>
      </c>
      <c r="S609" s="12">
        <f>Tabla_1[[#This Row],[Importe Coste total]]/1000</f>
        <v>3447.4145699999999</v>
      </c>
      <c r="T609" s="4">
        <f>Tabla_1[[#This Row],[Importe venta total]]-Tabla_1[[#This Row],[Importe Coste total]]</f>
        <v>540711.60000000009</v>
      </c>
      <c r="U609" s="13">
        <f>Tabla_1[[#This Row],[Importe Coste Total (M)]]/Tabla_1[[#This Row],[Importe Ventas Totales (M)]]</f>
        <v>0.86441963544999878</v>
      </c>
      <c r="V609" s="12">
        <f>Tabla_1[[#This Row],[Beneficio Total]]/1000</f>
        <v>540.71160000000009</v>
      </c>
      <c r="W609">
        <f>YEAR(Tabla_1[[#This Row],[Fecha pedido]])</f>
        <v>2020</v>
      </c>
    </row>
    <row r="610" spans="1:23" x14ac:dyDescent="0.3">
      <c r="A610" t="s">
        <v>819</v>
      </c>
      <c r="B610" t="s">
        <v>21</v>
      </c>
      <c r="C610" t="s">
        <v>357</v>
      </c>
      <c r="D610" t="s">
        <v>80</v>
      </c>
      <c r="E610" t="s">
        <v>15</v>
      </c>
      <c r="F610" t="s">
        <v>1120</v>
      </c>
      <c r="G610" s="14">
        <v>43951</v>
      </c>
      <c r="H610" s="20">
        <f>MONTH(Tabla_1[[#This Row],[Fecha pedido]])</f>
        <v>4</v>
      </c>
      <c r="I610">
        <v>706573092</v>
      </c>
      <c r="J610" s="1">
        <v>43966</v>
      </c>
      <c r="K610" s="5">
        <f>DATEDIF(Tabla_1[[#This Row],[Fecha pedido]],Tabla_1[[#This Row],[Fecha envío]],"D")</f>
        <v>15</v>
      </c>
      <c r="L610" s="3">
        <v>9535</v>
      </c>
      <c r="M610" s="4">
        <v>668.27</v>
      </c>
      <c r="N610" s="4">
        <v>502.54</v>
      </c>
      <c r="O610" s="12">
        <v>6371954.4500000002</v>
      </c>
      <c r="P610" s="4">
        <f>Tabla_1[[#This Row],[Precio Unitario]]-Tabla_1[[#This Row],[Coste unitario]]</f>
        <v>165.72999999999996</v>
      </c>
      <c r="Q610" s="12">
        <f>Tabla_1[[#This Row],[Importe venta total]]/1000</f>
        <v>6371.9544500000002</v>
      </c>
      <c r="R610" s="4">
        <v>4791718.9000000004</v>
      </c>
      <c r="S610" s="12">
        <f>Tabla_1[[#This Row],[Importe Coste total]]/1000</f>
        <v>4791.7189000000008</v>
      </c>
      <c r="T610" s="4">
        <f>Tabla_1[[#This Row],[Importe venta total]]-Tabla_1[[#This Row],[Importe Coste total]]</f>
        <v>1580235.5499999998</v>
      </c>
      <c r="U610" s="13">
        <f>Tabla_1[[#This Row],[Importe Coste Total (M)]]/Tabla_1[[#This Row],[Importe Ventas Totales (M)]]</f>
        <v>0.75200143654510909</v>
      </c>
      <c r="V610" s="12">
        <f>Tabla_1[[#This Row],[Beneficio Total]]/1000</f>
        <v>1580.2355499999999</v>
      </c>
      <c r="W610">
        <f>YEAR(Tabla_1[[#This Row],[Fecha pedido]])</f>
        <v>2020</v>
      </c>
    </row>
    <row r="611" spans="1:23" x14ac:dyDescent="0.3">
      <c r="A611" t="s">
        <v>820</v>
      </c>
      <c r="B611" t="s">
        <v>60</v>
      </c>
      <c r="C611" t="s">
        <v>67</v>
      </c>
      <c r="D611" t="s">
        <v>23</v>
      </c>
      <c r="E611" t="s">
        <v>15</v>
      </c>
      <c r="F611" t="s">
        <v>1117</v>
      </c>
      <c r="G611" s="14">
        <v>44383</v>
      </c>
      <c r="H611" s="20">
        <f>MONTH(Tabla_1[[#This Row],[Fecha pedido]])</f>
        <v>7</v>
      </c>
      <c r="I611">
        <v>189522588</v>
      </c>
      <c r="J611" s="1">
        <v>44409</v>
      </c>
      <c r="K611" s="5">
        <f>DATEDIF(Tabla_1[[#This Row],[Fecha pedido]],Tabla_1[[#This Row],[Fecha envío]],"D")</f>
        <v>26</v>
      </c>
      <c r="L611" s="3">
        <v>2800</v>
      </c>
      <c r="M611" s="4">
        <v>205.7</v>
      </c>
      <c r="N611" s="4">
        <v>117.11</v>
      </c>
      <c r="O611" s="12">
        <v>575960</v>
      </c>
      <c r="P611" s="4">
        <f>Tabla_1[[#This Row],[Precio Unitario]]-Tabla_1[[#This Row],[Coste unitario]]</f>
        <v>88.589999999999989</v>
      </c>
      <c r="Q611" s="12">
        <f>Tabla_1[[#This Row],[Importe venta total]]/1000</f>
        <v>575.96</v>
      </c>
      <c r="R611" s="4">
        <v>327908</v>
      </c>
      <c r="S611" s="12">
        <f>Tabla_1[[#This Row],[Importe Coste total]]/1000</f>
        <v>327.90800000000002</v>
      </c>
      <c r="T611" s="4">
        <f>Tabla_1[[#This Row],[Importe venta total]]-Tabla_1[[#This Row],[Importe Coste total]]</f>
        <v>248052</v>
      </c>
      <c r="U611" s="13">
        <f>Tabla_1[[#This Row],[Importe Coste Total (M)]]/Tabla_1[[#This Row],[Importe Ventas Totales (M)]]</f>
        <v>0.56932425862907143</v>
      </c>
      <c r="V611" s="12">
        <f>Tabla_1[[#This Row],[Beneficio Total]]/1000</f>
        <v>248.05199999999999</v>
      </c>
      <c r="W611">
        <f>YEAR(Tabla_1[[#This Row],[Fecha pedido]])</f>
        <v>2021</v>
      </c>
    </row>
    <row r="612" spans="1:23" x14ac:dyDescent="0.3">
      <c r="A612" t="s">
        <v>821</v>
      </c>
      <c r="B612" t="s">
        <v>24</v>
      </c>
      <c r="C612" t="s">
        <v>304</v>
      </c>
      <c r="D612" t="s">
        <v>14</v>
      </c>
      <c r="E612" t="s">
        <v>19</v>
      </c>
      <c r="F612" t="s">
        <v>1120</v>
      </c>
      <c r="G612" s="14">
        <v>43916</v>
      </c>
      <c r="H612" s="20">
        <f>MONTH(Tabla_1[[#This Row],[Fecha pedido]])</f>
        <v>3</v>
      </c>
      <c r="I612">
        <v>162085092</v>
      </c>
      <c r="J612" s="1">
        <v>43953</v>
      </c>
      <c r="K612" s="5">
        <f>DATEDIF(Tabla_1[[#This Row],[Fecha pedido]],Tabla_1[[#This Row],[Fecha envío]],"D")</f>
        <v>37</v>
      </c>
      <c r="L612" s="3">
        <v>3435</v>
      </c>
      <c r="M612" s="4">
        <v>152.58000000000001</v>
      </c>
      <c r="N612" s="4">
        <v>97.44</v>
      </c>
      <c r="O612" s="12">
        <v>524112.30000000005</v>
      </c>
      <c r="P612" s="4">
        <f>Tabla_1[[#This Row],[Precio Unitario]]-Tabla_1[[#This Row],[Coste unitario]]</f>
        <v>55.140000000000015</v>
      </c>
      <c r="Q612" s="12">
        <f>Tabla_1[[#This Row],[Importe venta total]]/1000</f>
        <v>524.1123</v>
      </c>
      <c r="R612" s="4">
        <v>334706.39999999997</v>
      </c>
      <c r="S612" s="12">
        <f>Tabla_1[[#This Row],[Importe Coste total]]/1000</f>
        <v>334.70639999999997</v>
      </c>
      <c r="T612" s="4">
        <f>Tabla_1[[#This Row],[Importe venta total]]-Tabla_1[[#This Row],[Importe Coste total]]</f>
        <v>189405.90000000008</v>
      </c>
      <c r="U612" s="13">
        <f>Tabla_1[[#This Row],[Importe Coste Total (M)]]/Tabla_1[[#This Row],[Importe Ventas Totales (M)]]</f>
        <v>0.63861580810066843</v>
      </c>
      <c r="V612" s="12">
        <f>Tabla_1[[#This Row],[Beneficio Total]]/1000</f>
        <v>189.40590000000009</v>
      </c>
      <c r="W612">
        <f>YEAR(Tabla_1[[#This Row],[Fecha pedido]])</f>
        <v>2020</v>
      </c>
    </row>
    <row r="613" spans="1:23" x14ac:dyDescent="0.3">
      <c r="A613" t="s">
        <v>822</v>
      </c>
      <c r="B613" t="s">
        <v>12</v>
      </c>
      <c r="C613" t="s">
        <v>323</v>
      </c>
      <c r="D613" t="s">
        <v>23</v>
      </c>
      <c r="E613" t="s">
        <v>19</v>
      </c>
      <c r="F613" t="s">
        <v>1117</v>
      </c>
      <c r="G613" s="14">
        <v>44092</v>
      </c>
      <c r="H613" s="20">
        <f>MONTH(Tabla_1[[#This Row],[Fecha pedido]])</f>
        <v>9</v>
      </c>
      <c r="I613">
        <v>575233256</v>
      </c>
      <c r="J613" s="1">
        <v>44140</v>
      </c>
      <c r="K613" s="5">
        <f>DATEDIF(Tabla_1[[#This Row],[Fecha pedido]],Tabla_1[[#This Row],[Fecha envío]],"D")</f>
        <v>48</v>
      </c>
      <c r="L613" s="3">
        <v>3158</v>
      </c>
      <c r="M613" s="4">
        <v>205.7</v>
      </c>
      <c r="N613" s="4">
        <v>117.11</v>
      </c>
      <c r="O613" s="12">
        <v>649600.6</v>
      </c>
      <c r="P613" s="4">
        <f>Tabla_1[[#This Row],[Precio Unitario]]-Tabla_1[[#This Row],[Coste unitario]]</f>
        <v>88.589999999999989</v>
      </c>
      <c r="Q613" s="12">
        <f>Tabla_1[[#This Row],[Importe venta total]]/1000</f>
        <v>649.60059999999999</v>
      </c>
      <c r="R613" s="4">
        <v>369833.38</v>
      </c>
      <c r="S613" s="12">
        <f>Tabla_1[[#This Row],[Importe Coste total]]/1000</f>
        <v>369.83337999999998</v>
      </c>
      <c r="T613" s="4">
        <f>Tabla_1[[#This Row],[Importe venta total]]-Tabla_1[[#This Row],[Importe Coste total]]</f>
        <v>279767.21999999997</v>
      </c>
      <c r="U613" s="13">
        <f>Tabla_1[[#This Row],[Importe Coste Total (M)]]/Tabla_1[[#This Row],[Importe Ventas Totales (M)]]</f>
        <v>0.56932425862907143</v>
      </c>
      <c r="V613" s="12">
        <f>Tabla_1[[#This Row],[Beneficio Total]]/1000</f>
        <v>279.76721999999995</v>
      </c>
      <c r="W613">
        <f>YEAR(Tabla_1[[#This Row],[Fecha pedido]])</f>
        <v>2020</v>
      </c>
    </row>
    <row r="614" spans="1:23" x14ac:dyDescent="0.3">
      <c r="A614" t="s">
        <v>823</v>
      </c>
      <c r="B614" t="s">
        <v>21</v>
      </c>
      <c r="C614" t="s">
        <v>399</v>
      </c>
      <c r="D614" t="s">
        <v>70</v>
      </c>
      <c r="E614" t="s">
        <v>15</v>
      </c>
      <c r="F614" t="s">
        <v>1119</v>
      </c>
      <c r="G614" s="14">
        <v>44804</v>
      </c>
      <c r="H614" s="20">
        <f>MONTH(Tabla_1[[#This Row],[Fecha pedido]])</f>
        <v>8</v>
      </c>
      <c r="I614">
        <v>289170300</v>
      </c>
      <c r="J614" s="1">
        <v>44815</v>
      </c>
      <c r="K614" s="5">
        <f>DATEDIF(Tabla_1[[#This Row],[Fecha pedido]],Tabla_1[[#This Row],[Fecha envío]],"D")</f>
        <v>11</v>
      </c>
      <c r="L614" s="3">
        <v>773</v>
      </c>
      <c r="M614" s="4">
        <v>109.28</v>
      </c>
      <c r="N614" s="4">
        <v>35.840000000000003</v>
      </c>
      <c r="O614" s="12">
        <v>84473.44</v>
      </c>
      <c r="P614" s="4">
        <f>Tabla_1[[#This Row],[Precio Unitario]]-Tabla_1[[#This Row],[Coste unitario]]</f>
        <v>73.44</v>
      </c>
      <c r="Q614" s="12">
        <f>Tabla_1[[#This Row],[Importe venta total]]/1000</f>
        <v>84.473439999999997</v>
      </c>
      <c r="R614" s="4">
        <v>27704.320000000003</v>
      </c>
      <c r="S614" s="12">
        <f>Tabla_1[[#This Row],[Importe Coste total]]/1000</f>
        <v>27.704320000000003</v>
      </c>
      <c r="T614" s="4">
        <f>Tabla_1[[#This Row],[Importe venta total]]-Tabla_1[[#This Row],[Importe Coste total]]</f>
        <v>56769.119999999995</v>
      </c>
      <c r="U614" s="13">
        <f>Tabla_1[[#This Row],[Importe Coste Total (M)]]/Tabla_1[[#This Row],[Importe Ventas Totales (M)]]</f>
        <v>0.32796486090775995</v>
      </c>
      <c r="V614" s="12">
        <f>Tabla_1[[#This Row],[Beneficio Total]]/1000</f>
        <v>56.769119999999994</v>
      </c>
      <c r="W614">
        <f>YEAR(Tabla_1[[#This Row],[Fecha pedido]])</f>
        <v>2022</v>
      </c>
    </row>
    <row r="615" spans="1:23" x14ac:dyDescent="0.3">
      <c r="A615" t="s">
        <v>824</v>
      </c>
      <c r="B615" t="s">
        <v>12</v>
      </c>
      <c r="C615" t="s">
        <v>615</v>
      </c>
      <c r="D615" t="s">
        <v>50</v>
      </c>
      <c r="E615" t="s">
        <v>15</v>
      </c>
      <c r="F615" t="s">
        <v>1118</v>
      </c>
      <c r="G615" s="14">
        <v>44608</v>
      </c>
      <c r="H615" s="20">
        <f>MONTH(Tabla_1[[#This Row],[Fecha pedido]])</f>
        <v>2</v>
      </c>
      <c r="I615">
        <v>791445052</v>
      </c>
      <c r="J615" s="1">
        <v>44611</v>
      </c>
      <c r="K615" s="5">
        <f>DATEDIF(Tabla_1[[#This Row],[Fecha pedido]],Tabla_1[[#This Row],[Fecha envío]],"D")</f>
        <v>3</v>
      </c>
      <c r="L615" s="3">
        <v>5033</v>
      </c>
      <c r="M615" s="4">
        <v>154.06</v>
      </c>
      <c r="N615" s="4">
        <v>90.93</v>
      </c>
      <c r="O615" s="12">
        <v>775383.98</v>
      </c>
      <c r="P615" s="4">
        <f>Tabla_1[[#This Row],[Precio Unitario]]-Tabla_1[[#This Row],[Coste unitario]]</f>
        <v>63.129999999999995</v>
      </c>
      <c r="Q615" s="12">
        <f>Tabla_1[[#This Row],[Importe venta total]]/1000</f>
        <v>775.38397999999995</v>
      </c>
      <c r="R615" s="4">
        <v>457650.69000000006</v>
      </c>
      <c r="S615" s="12">
        <f>Tabla_1[[#This Row],[Importe Coste total]]/1000</f>
        <v>457.65069000000005</v>
      </c>
      <c r="T615" s="4">
        <f>Tabla_1[[#This Row],[Importe venta total]]-Tabla_1[[#This Row],[Importe Coste total]]</f>
        <v>317733.28999999992</v>
      </c>
      <c r="U615" s="13">
        <f>Tabla_1[[#This Row],[Importe Coste Total (M)]]/Tabla_1[[#This Row],[Importe Ventas Totales (M)]]</f>
        <v>0.59022458782292619</v>
      </c>
      <c r="V615" s="12">
        <f>Tabla_1[[#This Row],[Beneficio Total]]/1000</f>
        <v>317.7332899999999</v>
      </c>
      <c r="W615">
        <f>YEAR(Tabla_1[[#This Row],[Fecha pedido]])</f>
        <v>2022</v>
      </c>
    </row>
    <row r="616" spans="1:23" x14ac:dyDescent="0.3">
      <c r="A616" t="s">
        <v>825</v>
      </c>
      <c r="B616" t="s">
        <v>12</v>
      </c>
      <c r="C616" t="s">
        <v>587</v>
      </c>
      <c r="D616" t="s">
        <v>80</v>
      </c>
      <c r="E616" t="s">
        <v>19</v>
      </c>
      <c r="F616" t="s">
        <v>1119</v>
      </c>
      <c r="G616" s="14">
        <v>44274</v>
      </c>
      <c r="H616" s="20">
        <f>MONTH(Tabla_1[[#This Row],[Fecha pedido]])</f>
        <v>3</v>
      </c>
      <c r="I616">
        <v>562765491</v>
      </c>
      <c r="J616" s="1">
        <v>44297</v>
      </c>
      <c r="K616" s="5">
        <f>DATEDIF(Tabla_1[[#This Row],[Fecha pedido]],Tabla_1[[#This Row],[Fecha envío]],"D")</f>
        <v>23</v>
      </c>
      <c r="L616" s="3">
        <v>3669</v>
      </c>
      <c r="M616" s="4">
        <v>668.27</v>
      </c>
      <c r="N616" s="4">
        <v>502.54</v>
      </c>
      <c r="O616" s="12">
        <v>2451882.63</v>
      </c>
      <c r="P616" s="4">
        <f>Tabla_1[[#This Row],[Precio Unitario]]-Tabla_1[[#This Row],[Coste unitario]]</f>
        <v>165.72999999999996</v>
      </c>
      <c r="Q616" s="12">
        <f>Tabla_1[[#This Row],[Importe venta total]]/1000</f>
        <v>2451.8826300000001</v>
      </c>
      <c r="R616" s="4">
        <v>1843819.26</v>
      </c>
      <c r="S616" s="12">
        <f>Tabla_1[[#This Row],[Importe Coste total]]/1000</f>
        <v>1843.81926</v>
      </c>
      <c r="T616" s="4">
        <f>Tabla_1[[#This Row],[Importe venta total]]-Tabla_1[[#This Row],[Importe Coste total]]</f>
        <v>608063.36999999988</v>
      </c>
      <c r="U616" s="13">
        <f>Tabla_1[[#This Row],[Importe Coste Total (M)]]/Tabla_1[[#This Row],[Importe Ventas Totales (M)]]</f>
        <v>0.75200143654510898</v>
      </c>
      <c r="V616" s="12">
        <f>Tabla_1[[#This Row],[Beneficio Total]]/1000</f>
        <v>608.06336999999985</v>
      </c>
      <c r="W616">
        <f>YEAR(Tabla_1[[#This Row],[Fecha pedido]])</f>
        <v>2021</v>
      </c>
    </row>
    <row r="617" spans="1:23" x14ac:dyDescent="0.3">
      <c r="A617" t="s">
        <v>826</v>
      </c>
      <c r="B617" t="s">
        <v>60</v>
      </c>
      <c r="C617" t="s">
        <v>349</v>
      </c>
      <c r="D617" t="s">
        <v>70</v>
      </c>
      <c r="E617" t="s">
        <v>15</v>
      </c>
      <c r="F617" t="s">
        <v>1120</v>
      </c>
      <c r="G617" s="14">
        <v>44068</v>
      </c>
      <c r="H617" s="20">
        <f>MONTH(Tabla_1[[#This Row],[Fecha pedido]])</f>
        <v>8</v>
      </c>
      <c r="I617">
        <v>908471333</v>
      </c>
      <c r="J617" s="1">
        <v>44090</v>
      </c>
      <c r="K617" s="5">
        <f>DATEDIF(Tabla_1[[#This Row],[Fecha pedido]],Tabla_1[[#This Row],[Fecha envío]],"D")</f>
        <v>22</v>
      </c>
      <c r="L617" s="3">
        <v>5711</v>
      </c>
      <c r="M617" s="4">
        <v>109.28</v>
      </c>
      <c r="N617" s="4">
        <v>35.840000000000003</v>
      </c>
      <c r="O617" s="12">
        <v>624098.07999999996</v>
      </c>
      <c r="P617" s="4">
        <f>Tabla_1[[#This Row],[Precio Unitario]]-Tabla_1[[#This Row],[Coste unitario]]</f>
        <v>73.44</v>
      </c>
      <c r="Q617" s="12">
        <f>Tabla_1[[#This Row],[Importe venta total]]/1000</f>
        <v>624.09807999999998</v>
      </c>
      <c r="R617" s="4">
        <v>204682.24000000002</v>
      </c>
      <c r="S617" s="12">
        <f>Tabla_1[[#This Row],[Importe Coste total]]/1000</f>
        <v>204.68224000000001</v>
      </c>
      <c r="T617" s="4">
        <f>Tabla_1[[#This Row],[Importe venta total]]-Tabla_1[[#This Row],[Importe Coste total]]</f>
        <v>419415.83999999997</v>
      </c>
      <c r="U617" s="13">
        <f>Tabla_1[[#This Row],[Importe Coste Total (M)]]/Tabla_1[[#This Row],[Importe Ventas Totales (M)]]</f>
        <v>0.32796486090775989</v>
      </c>
      <c r="V617" s="12">
        <f>Tabla_1[[#This Row],[Beneficio Total]]/1000</f>
        <v>419.41583999999995</v>
      </c>
      <c r="W617">
        <f>YEAR(Tabla_1[[#This Row],[Fecha pedido]])</f>
        <v>2020</v>
      </c>
    </row>
    <row r="618" spans="1:23" x14ac:dyDescent="0.3">
      <c r="A618" t="s">
        <v>827</v>
      </c>
      <c r="B618" t="s">
        <v>28</v>
      </c>
      <c r="C618" t="s">
        <v>693</v>
      </c>
      <c r="D618" t="s">
        <v>38</v>
      </c>
      <c r="E618" t="s">
        <v>19</v>
      </c>
      <c r="F618" t="s">
        <v>1117</v>
      </c>
      <c r="G618" s="14">
        <v>43861</v>
      </c>
      <c r="H618" s="20">
        <f>MONTH(Tabla_1[[#This Row],[Fecha pedido]])</f>
        <v>1</v>
      </c>
      <c r="I618">
        <v>595835196</v>
      </c>
      <c r="J618" s="1">
        <v>43902</v>
      </c>
      <c r="K618" s="5">
        <f>DATEDIF(Tabla_1[[#This Row],[Fecha pedido]],Tabla_1[[#This Row],[Fecha envío]],"D")</f>
        <v>41</v>
      </c>
      <c r="L618" s="3">
        <v>9730</v>
      </c>
      <c r="M618" s="4">
        <v>437.2</v>
      </c>
      <c r="N618" s="4">
        <v>263.33</v>
      </c>
      <c r="O618" s="12">
        <v>4253956</v>
      </c>
      <c r="P618" s="4">
        <f>Tabla_1[[#This Row],[Precio Unitario]]-Tabla_1[[#This Row],[Coste unitario]]</f>
        <v>173.87</v>
      </c>
      <c r="Q618" s="12">
        <f>Tabla_1[[#This Row],[Importe venta total]]/1000</f>
        <v>4253.9560000000001</v>
      </c>
      <c r="R618" s="4">
        <v>2562200.9</v>
      </c>
      <c r="S618" s="12">
        <f>Tabla_1[[#This Row],[Importe Coste total]]/1000</f>
        <v>2562.2008999999998</v>
      </c>
      <c r="T618" s="4">
        <f>Tabla_1[[#This Row],[Importe venta total]]-Tabla_1[[#This Row],[Importe Coste total]]</f>
        <v>1691755.1</v>
      </c>
      <c r="U618" s="13">
        <f>Tabla_1[[#This Row],[Importe Coste Total (M)]]/Tabla_1[[#This Row],[Importe Ventas Totales (M)]]</f>
        <v>0.60231015553522405</v>
      </c>
      <c r="V618" s="12">
        <f>Tabla_1[[#This Row],[Beneficio Total]]/1000</f>
        <v>1691.7551000000001</v>
      </c>
      <c r="W618">
        <f>YEAR(Tabla_1[[#This Row],[Fecha pedido]])</f>
        <v>2020</v>
      </c>
    </row>
    <row r="619" spans="1:23" x14ac:dyDescent="0.3">
      <c r="A619" t="s">
        <v>828</v>
      </c>
      <c r="B619" t="s">
        <v>12</v>
      </c>
      <c r="C619" t="s">
        <v>481</v>
      </c>
      <c r="D619" t="s">
        <v>14</v>
      </c>
      <c r="E619" t="s">
        <v>15</v>
      </c>
      <c r="F619" t="s">
        <v>1118</v>
      </c>
      <c r="G619" s="14">
        <v>43985</v>
      </c>
      <c r="H619" s="20">
        <f>MONTH(Tabla_1[[#This Row],[Fecha pedido]])</f>
        <v>6</v>
      </c>
      <c r="I619">
        <v>113968408</v>
      </c>
      <c r="J619" s="1">
        <v>44008</v>
      </c>
      <c r="K619" s="5">
        <f>DATEDIF(Tabla_1[[#This Row],[Fecha pedido]],Tabla_1[[#This Row],[Fecha envío]],"D")</f>
        <v>23</v>
      </c>
      <c r="L619" s="3">
        <v>4639</v>
      </c>
      <c r="M619" s="4">
        <v>152.58000000000001</v>
      </c>
      <c r="N619" s="4">
        <v>97.44</v>
      </c>
      <c r="O619" s="12">
        <v>707818.62000000011</v>
      </c>
      <c r="P619" s="4">
        <f>Tabla_1[[#This Row],[Precio Unitario]]-Tabla_1[[#This Row],[Coste unitario]]</f>
        <v>55.140000000000015</v>
      </c>
      <c r="Q619" s="12">
        <f>Tabla_1[[#This Row],[Importe venta total]]/1000</f>
        <v>707.81862000000012</v>
      </c>
      <c r="R619" s="4">
        <v>452024.16</v>
      </c>
      <c r="S619" s="12">
        <f>Tabla_1[[#This Row],[Importe Coste total]]/1000</f>
        <v>452.02415999999999</v>
      </c>
      <c r="T619" s="4">
        <f>Tabla_1[[#This Row],[Importe venta total]]-Tabla_1[[#This Row],[Importe Coste total]]</f>
        <v>255794.46000000014</v>
      </c>
      <c r="U619" s="13">
        <f>Tabla_1[[#This Row],[Importe Coste Total (M)]]/Tabla_1[[#This Row],[Importe Ventas Totales (M)]]</f>
        <v>0.63861580810066843</v>
      </c>
      <c r="V619" s="12">
        <f>Tabla_1[[#This Row],[Beneficio Total]]/1000</f>
        <v>255.79446000000013</v>
      </c>
      <c r="W619">
        <f>YEAR(Tabla_1[[#This Row],[Fecha pedido]])</f>
        <v>2020</v>
      </c>
    </row>
    <row r="620" spans="1:23" x14ac:dyDescent="0.3">
      <c r="A620" t="s">
        <v>829</v>
      </c>
      <c r="B620" t="s">
        <v>24</v>
      </c>
      <c r="C620" t="s">
        <v>294</v>
      </c>
      <c r="D620" t="s">
        <v>40</v>
      </c>
      <c r="E620" t="s">
        <v>15</v>
      </c>
      <c r="F620" t="s">
        <v>1117</v>
      </c>
      <c r="G620" s="14">
        <v>44400</v>
      </c>
      <c r="H620" s="20">
        <f>MONTH(Tabla_1[[#This Row],[Fecha pedido]])</f>
        <v>7</v>
      </c>
      <c r="I620">
        <v>922294795</v>
      </c>
      <c r="J620" s="1">
        <v>44450</v>
      </c>
      <c r="K620" s="5">
        <f>DATEDIF(Tabla_1[[#This Row],[Fecha pedido]],Tabla_1[[#This Row],[Fecha envío]],"D")</f>
        <v>50</v>
      </c>
      <c r="L620" s="3">
        <v>6380</v>
      </c>
      <c r="M620" s="4">
        <v>81.73</v>
      </c>
      <c r="N620" s="4">
        <v>56.67</v>
      </c>
      <c r="O620" s="12">
        <v>521437.4</v>
      </c>
      <c r="P620" s="4">
        <f>Tabla_1[[#This Row],[Precio Unitario]]-Tabla_1[[#This Row],[Coste unitario]]</f>
        <v>25.060000000000002</v>
      </c>
      <c r="Q620" s="12">
        <f>Tabla_1[[#This Row],[Importe venta total]]/1000</f>
        <v>521.43740000000003</v>
      </c>
      <c r="R620" s="4">
        <v>361554.60000000003</v>
      </c>
      <c r="S620" s="12">
        <f>Tabla_1[[#This Row],[Importe Coste total]]/1000</f>
        <v>361.55460000000005</v>
      </c>
      <c r="T620" s="4">
        <f>Tabla_1[[#This Row],[Importe venta total]]-Tabla_1[[#This Row],[Importe Coste total]]</f>
        <v>159882.79999999999</v>
      </c>
      <c r="U620" s="13">
        <f>Tabla_1[[#This Row],[Importe Coste Total (M)]]/Tabla_1[[#This Row],[Importe Ventas Totales (M)]]</f>
        <v>0.69338064358252793</v>
      </c>
      <c r="V620" s="12">
        <f>Tabla_1[[#This Row],[Beneficio Total]]/1000</f>
        <v>159.88279999999997</v>
      </c>
      <c r="W620">
        <f>YEAR(Tabla_1[[#This Row],[Fecha pedido]])</f>
        <v>2021</v>
      </c>
    </row>
    <row r="621" spans="1:23" x14ac:dyDescent="0.3">
      <c r="A621" t="s">
        <v>830</v>
      </c>
      <c r="B621" t="s">
        <v>24</v>
      </c>
      <c r="C621" t="s">
        <v>436</v>
      </c>
      <c r="D621" t="s">
        <v>26</v>
      </c>
      <c r="E621" t="s">
        <v>19</v>
      </c>
      <c r="F621" t="s">
        <v>1117</v>
      </c>
      <c r="G621" s="14">
        <v>44164</v>
      </c>
      <c r="H621" s="20">
        <f>MONTH(Tabla_1[[#This Row],[Fecha pedido]])</f>
        <v>11</v>
      </c>
      <c r="I621">
        <v>500550687</v>
      </c>
      <c r="J621" s="1">
        <v>44181</v>
      </c>
      <c r="K621" s="5">
        <f>DATEDIF(Tabla_1[[#This Row],[Fecha pedido]],Tabla_1[[#This Row],[Fecha envío]],"D")</f>
        <v>17</v>
      </c>
      <c r="L621" s="3">
        <v>2926</v>
      </c>
      <c r="M621" s="4">
        <v>9.33</v>
      </c>
      <c r="N621" s="4">
        <v>6.92</v>
      </c>
      <c r="O621" s="12">
        <v>27299.58</v>
      </c>
      <c r="P621" s="4">
        <f>Tabla_1[[#This Row],[Precio Unitario]]-Tabla_1[[#This Row],[Coste unitario]]</f>
        <v>2.41</v>
      </c>
      <c r="Q621" s="12">
        <f>Tabla_1[[#This Row],[Importe venta total]]/1000</f>
        <v>27.299580000000002</v>
      </c>
      <c r="R621" s="4">
        <v>20247.919999999998</v>
      </c>
      <c r="S621" s="12">
        <f>Tabla_1[[#This Row],[Importe Coste total]]/1000</f>
        <v>20.247919999999997</v>
      </c>
      <c r="T621" s="4">
        <f>Tabla_1[[#This Row],[Importe venta total]]-Tabla_1[[#This Row],[Importe Coste total]]</f>
        <v>7051.6600000000035</v>
      </c>
      <c r="U621" s="13">
        <f>Tabla_1[[#This Row],[Importe Coste Total (M)]]/Tabla_1[[#This Row],[Importe Ventas Totales (M)]]</f>
        <v>0.74169346195069652</v>
      </c>
      <c r="V621" s="12">
        <f>Tabla_1[[#This Row],[Beneficio Total]]/1000</f>
        <v>7.0516600000000036</v>
      </c>
      <c r="W621">
        <f>YEAR(Tabla_1[[#This Row],[Fecha pedido]])</f>
        <v>2020</v>
      </c>
    </row>
    <row r="622" spans="1:23" x14ac:dyDescent="0.3">
      <c r="A622" t="s">
        <v>831</v>
      </c>
      <c r="B622" t="s">
        <v>24</v>
      </c>
      <c r="C622" t="s">
        <v>297</v>
      </c>
      <c r="D622" t="s">
        <v>18</v>
      </c>
      <c r="E622" t="s">
        <v>19</v>
      </c>
      <c r="F622" t="s">
        <v>1118</v>
      </c>
      <c r="G622" s="14">
        <v>44051</v>
      </c>
      <c r="H622" s="20">
        <f>MONTH(Tabla_1[[#This Row],[Fecha pedido]])</f>
        <v>8</v>
      </c>
      <c r="I622">
        <v>898784911</v>
      </c>
      <c r="J622" s="1">
        <v>44058</v>
      </c>
      <c r="K622" s="5">
        <f>DATEDIF(Tabla_1[[#This Row],[Fecha pedido]],Tabla_1[[#This Row],[Fecha envío]],"D")</f>
        <v>7</v>
      </c>
      <c r="L622" s="3">
        <v>9283</v>
      </c>
      <c r="M622" s="4">
        <v>421.89</v>
      </c>
      <c r="N622" s="4">
        <v>364.69</v>
      </c>
      <c r="O622" s="12">
        <v>3916404.8699999996</v>
      </c>
      <c r="P622" s="4">
        <f>Tabla_1[[#This Row],[Precio Unitario]]-Tabla_1[[#This Row],[Coste unitario]]</f>
        <v>57.199999999999989</v>
      </c>
      <c r="Q622" s="12">
        <f>Tabla_1[[#This Row],[Importe venta total]]/1000</f>
        <v>3916.4048699999998</v>
      </c>
      <c r="R622" s="4">
        <v>3385417.27</v>
      </c>
      <c r="S622" s="12">
        <f>Tabla_1[[#This Row],[Importe Coste total]]/1000</f>
        <v>3385.4172699999999</v>
      </c>
      <c r="T622" s="4">
        <f>Tabla_1[[#This Row],[Importe venta total]]-Tabla_1[[#This Row],[Importe Coste total]]</f>
        <v>530987.59999999963</v>
      </c>
      <c r="U622" s="13">
        <f>Tabla_1[[#This Row],[Importe Coste Total (M)]]/Tabla_1[[#This Row],[Importe Ventas Totales (M)]]</f>
        <v>0.86441963544999878</v>
      </c>
      <c r="V622" s="12">
        <f>Tabla_1[[#This Row],[Beneficio Total]]/1000</f>
        <v>530.98759999999959</v>
      </c>
      <c r="W622">
        <f>YEAR(Tabla_1[[#This Row],[Fecha pedido]])</f>
        <v>2020</v>
      </c>
    </row>
    <row r="623" spans="1:23" x14ac:dyDescent="0.3">
      <c r="A623" t="s">
        <v>832</v>
      </c>
      <c r="B623" t="s">
        <v>28</v>
      </c>
      <c r="C623" t="s">
        <v>238</v>
      </c>
      <c r="D623" t="s">
        <v>14</v>
      </c>
      <c r="E623" t="s">
        <v>15</v>
      </c>
      <c r="F623" t="s">
        <v>1120</v>
      </c>
      <c r="G623" s="14">
        <v>43939</v>
      </c>
      <c r="H623" s="20">
        <f>MONTH(Tabla_1[[#This Row],[Fecha pedido]])</f>
        <v>4</v>
      </c>
      <c r="I623">
        <v>187358796</v>
      </c>
      <c r="J623" s="1">
        <v>43957</v>
      </c>
      <c r="K623" s="5">
        <f>DATEDIF(Tabla_1[[#This Row],[Fecha pedido]],Tabla_1[[#This Row],[Fecha envío]],"D")</f>
        <v>18</v>
      </c>
      <c r="L623" s="3">
        <v>2486</v>
      </c>
      <c r="M623" s="4">
        <v>152.58000000000001</v>
      </c>
      <c r="N623" s="4">
        <v>97.44</v>
      </c>
      <c r="O623" s="12">
        <v>379313.88</v>
      </c>
      <c r="P623" s="4">
        <f>Tabla_1[[#This Row],[Precio Unitario]]-Tabla_1[[#This Row],[Coste unitario]]</f>
        <v>55.140000000000015</v>
      </c>
      <c r="Q623" s="12">
        <f>Tabla_1[[#This Row],[Importe venta total]]/1000</f>
        <v>379.31387999999998</v>
      </c>
      <c r="R623" s="4">
        <v>242235.84</v>
      </c>
      <c r="S623" s="12">
        <f>Tabla_1[[#This Row],[Importe Coste total]]/1000</f>
        <v>242.23584</v>
      </c>
      <c r="T623" s="4">
        <f>Tabla_1[[#This Row],[Importe venta total]]-Tabla_1[[#This Row],[Importe Coste total]]</f>
        <v>137078.04</v>
      </c>
      <c r="U623" s="13">
        <f>Tabla_1[[#This Row],[Importe Coste Total (M)]]/Tabla_1[[#This Row],[Importe Ventas Totales (M)]]</f>
        <v>0.63861580810066854</v>
      </c>
      <c r="V623" s="12">
        <f>Tabla_1[[#This Row],[Beneficio Total]]/1000</f>
        <v>137.07804000000002</v>
      </c>
      <c r="W623">
        <f>YEAR(Tabla_1[[#This Row],[Fecha pedido]])</f>
        <v>2020</v>
      </c>
    </row>
    <row r="624" spans="1:23" x14ac:dyDescent="0.3">
      <c r="A624" t="s">
        <v>833</v>
      </c>
      <c r="B624" t="s">
        <v>12</v>
      </c>
      <c r="C624" t="s">
        <v>323</v>
      </c>
      <c r="D624" t="s">
        <v>42</v>
      </c>
      <c r="E624" t="s">
        <v>15</v>
      </c>
      <c r="F624" t="s">
        <v>1118</v>
      </c>
      <c r="G624" s="14">
        <v>43950</v>
      </c>
      <c r="H624" s="20">
        <f>MONTH(Tabla_1[[#This Row],[Fecha pedido]])</f>
        <v>4</v>
      </c>
      <c r="I624">
        <v>218533360</v>
      </c>
      <c r="J624" s="1">
        <v>43953</v>
      </c>
      <c r="K624" s="5">
        <f>DATEDIF(Tabla_1[[#This Row],[Fecha pedido]],Tabla_1[[#This Row],[Fecha envío]],"D")</f>
        <v>3</v>
      </c>
      <c r="L624" s="3">
        <v>7733</v>
      </c>
      <c r="M624" s="4">
        <v>651.21</v>
      </c>
      <c r="N624" s="4">
        <v>524.96</v>
      </c>
      <c r="O624" s="12">
        <v>5035806.9300000006</v>
      </c>
      <c r="P624" s="4">
        <f>Tabla_1[[#This Row],[Precio Unitario]]-Tabla_1[[#This Row],[Coste unitario]]</f>
        <v>126.25</v>
      </c>
      <c r="Q624" s="12">
        <f>Tabla_1[[#This Row],[Importe venta total]]/1000</f>
        <v>5035.8069300000006</v>
      </c>
      <c r="R624" s="4">
        <v>4059515.68</v>
      </c>
      <c r="S624" s="12">
        <f>Tabla_1[[#This Row],[Importe Coste total]]/1000</f>
        <v>4059.51568</v>
      </c>
      <c r="T624" s="4">
        <f>Tabla_1[[#This Row],[Importe venta total]]-Tabla_1[[#This Row],[Importe Coste total]]</f>
        <v>976291.25000000047</v>
      </c>
      <c r="U624" s="13">
        <f>Tabla_1[[#This Row],[Importe Coste Total (M)]]/Tabla_1[[#This Row],[Importe Ventas Totales (M)]]</f>
        <v>0.80613012699436426</v>
      </c>
      <c r="V624" s="12">
        <f>Tabla_1[[#This Row],[Beneficio Total]]/1000</f>
        <v>976.29125000000045</v>
      </c>
      <c r="W624">
        <f>YEAR(Tabla_1[[#This Row],[Fecha pedido]])</f>
        <v>2020</v>
      </c>
    </row>
    <row r="625" spans="1:23" x14ac:dyDescent="0.3">
      <c r="A625" t="s">
        <v>834</v>
      </c>
      <c r="B625" t="s">
        <v>24</v>
      </c>
      <c r="C625" t="s">
        <v>141</v>
      </c>
      <c r="D625" t="s">
        <v>42</v>
      </c>
      <c r="E625" t="s">
        <v>15</v>
      </c>
      <c r="F625" t="s">
        <v>1119</v>
      </c>
      <c r="G625" s="14">
        <v>44039</v>
      </c>
      <c r="H625" s="20">
        <f>MONTH(Tabla_1[[#This Row],[Fecha pedido]])</f>
        <v>7</v>
      </c>
      <c r="I625">
        <v>153419196</v>
      </c>
      <c r="J625" s="1">
        <v>44050</v>
      </c>
      <c r="K625" s="5">
        <f>DATEDIF(Tabla_1[[#This Row],[Fecha pedido]],Tabla_1[[#This Row],[Fecha envío]],"D")</f>
        <v>11</v>
      </c>
      <c r="L625" s="3">
        <v>9004</v>
      </c>
      <c r="M625" s="4">
        <v>651.21</v>
      </c>
      <c r="N625" s="4">
        <v>524.96</v>
      </c>
      <c r="O625" s="12">
        <v>5863494.8400000008</v>
      </c>
      <c r="P625" s="4">
        <f>Tabla_1[[#This Row],[Precio Unitario]]-Tabla_1[[#This Row],[Coste unitario]]</f>
        <v>126.25</v>
      </c>
      <c r="Q625" s="12">
        <f>Tabla_1[[#This Row],[Importe venta total]]/1000</f>
        <v>5863.4948400000012</v>
      </c>
      <c r="R625" s="4">
        <v>4726739.8400000008</v>
      </c>
      <c r="S625" s="12">
        <f>Tabla_1[[#This Row],[Importe Coste total]]/1000</f>
        <v>4726.7398400000011</v>
      </c>
      <c r="T625" s="4">
        <f>Tabla_1[[#This Row],[Importe venta total]]-Tabla_1[[#This Row],[Importe Coste total]]</f>
        <v>1136755</v>
      </c>
      <c r="U625" s="13">
        <f>Tabla_1[[#This Row],[Importe Coste Total (M)]]/Tabla_1[[#This Row],[Importe Ventas Totales (M)]]</f>
        <v>0.80613012699436437</v>
      </c>
      <c r="V625" s="12">
        <f>Tabla_1[[#This Row],[Beneficio Total]]/1000</f>
        <v>1136.7550000000001</v>
      </c>
      <c r="W625">
        <f>YEAR(Tabla_1[[#This Row],[Fecha pedido]])</f>
        <v>2020</v>
      </c>
    </row>
    <row r="626" spans="1:23" x14ac:dyDescent="0.3">
      <c r="A626" t="s">
        <v>835</v>
      </c>
      <c r="B626" t="s">
        <v>60</v>
      </c>
      <c r="C626" t="s">
        <v>159</v>
      </c>
      <c r="D626" t="s">
        <v>26</v>
      </c>
      <c r="E626" t="s">
        <v>19</v>
      </c>
      <c r="F626" t="s">
        <v>1118</v>
      </c>
      <c r="G626" s="14">
        <v>44055</v>
      </c>
      <c r="H626" s="20">
        <f>MONTH(Tabla_1[[#This Row],[Fecha pedido]])</f>
        <v>8</v>
      </c>
      <c r="I626">
        <v>963215005</v>
      </c>
      <c r="J626" s="1">
        <v>44064</v>
      </c>
      <c r="K626" s="5">
        <f>DATEDIF(Tabla_1[[#This Row],[Fecha pedido]],Tabla_1[[#This Row],[Fecha envío]],"D")</f>
        <v>9</v>
      </c>
      <c r="L626" s="3">
        <v>5580</v>
      </c>
      <c r="M626" s="4">
        <v>9.33</v>
      </c>
      <c r="N626" s="4">
        <v>6.92</v>
      </c>
      <c r="O626" s="12">
        <v>52061.4</v>
      </c>
      <c r="P626" s="4">
        <f>Tabla_1[[#This Row],[Precio Unitario]]-Tabla_1[[#This Row],[Coste unitario]]</f>
        <v>2.41</v>
      </c>
      <c r="Q626" s="12">
        <f>Tabla_1[[#This Row],[Importe venta total]]/1000</f>
        <v>52.061399999999999</v>
      </c>
      <c r="R626" s="4">
        <v>38613.599999999999</v>
      </c>
      <c r="S626" s="12">
        <f>Tabla_1[[#This Row],[Importe Coste total]]/1000</f>
        <v>38.613599999999998</v>
      </c>
      <c r="T626" s="4">
        <f>Tabla_1[[#This Row],[Importe venta total]]-Tabla_1[[#This Row],[Importe Coste total]]</f>
        <v>13447.800000000003</v>
      </c>
      <c r="U626" s="13">
        <f>Tabla_1[[#This Row],[Importe Coste Total (M)]]/Tabla_1[[#This Row],[Importe Ventas Totales (M)]]</f>
        <v>0.74169346195069663</v>
      </c>
      <c r="V626" s="12">
        <f>Tabla_1[[#This Row],[Beneficio Total]]/1000</f>
        <v>13.447800000000003</v>
      </c>
      <c r="W626">
        <f>YEAR(Tabla_1[[#This Row],[Fecha pedido]])</f>
        <v>2020</v>
      </c>
    </row>
    <row r="627" spans="1:23" x14ac:dyDescent="0.3">
      <c r="A627" t="s">
        <v>836</v>
      </c>
      <c r="B627" t="s">
        <v>21</v>
      </c>
      <c r="C627" t="s">
        <v>106</v>
      </c>
      <c r="D627" t="s">
        <v>50</v>
      </c>
      <c r="E627" t="s">
        <v>15</v>
      </c>
      <c r="F627" t="s">
        <v>1118</v>
      </c>
      <c r="G627" s="14">
        <v>44088</v>
      </c>
      <c r="H627" s="20">
        <f>MONTH(Tabla_1[[#This Row],[Fecha pedido]])</f>
        <v>9</v>
      </c>
      <c r="I627">
        <v>169844615</v>
      </c>
      <c r="J627" s="1">
        <v>44123</v>
      </c>
      <c r="K627" s="5">
        <f>DATEDIF(Tabla_1[[#This Row],[Fecha pedido]],Tabla_1[[#This Row],[Fecha envío]],"D")</f>
        <v>35</v>
      </c>
      <c r="L627" s="3">
        <v>9651</v>
      </c>
      <c r="M627" s="4">
        <v>154.06</v>
      </c>
      <c r="N627" s="4">
        <v>90.93</v>
      </c>
      <c r="O627" s="12">
        <v>1486833.06</v>
      </c>
      <c r="P627" s="4">
        <f>Tabla_1[[#This Row],[Precio Unitario]]-Tabla_1[[#This Row],[Coste unitario]]</f>
        <v>63.129999999999995</v>
      </c>
      <c r="Q627" s="12">
        <f>Tabla_1[[#This Row],[Importe venta total]]/1000</f>
        <v>1486.8330600000002</v>
      </c>
      <c r="R627" s="4">
        <v>877565.43</v>
      </c>
      <c r="S627" s="12">
        <f>Tabla_1[[#This Row],[Importe Coste total]]/1000</f>
        <v>877.56543000000011</v>
      </c>
      <c r="T627" s="4">
        <f>Tabla_1[[#This Row],[Importe venta total]]-Tabla_1[[#This Row],[Importe Coste total]]</f>
        <v>609267.63</v>
      </c>
      <c r="U627" s="13">
        <f>Tabla_1[[#This Row],[Importe Coste Total (M)]]/Tabla_1[[#This Row],[Importe Ventas Totales (M)]]</f>
        <v>0.59022458782292619</v>
      </c>
      <c r="V627" s="12">
        <f>Tabla_1[[#This Row],[Beneficio Total]]/1000</f>
        <v>609.26763000000005</v>
      </c>
      <c r="W627">
        <f>YEAR(Tabla_1[[#This Row],[Fecha pedido]])</f>
        <v>2020</v>
      </c>
    </row>
    <row r="628" spans="1:23" x14ac:dyDescent="0.3">
      <c r="A628" t="s">
        <v>837</v>
      </c>
      <c r="B628" t="s">
        <v>12</v>
      </c>
      <c r="C628" t="s">
        <v>302</v>
      </c>
      <c r="D628" t="s">
        <v>40</v>
      </c>
      <c r="E628" t="s">
        <v>19</v>
      </c>
      <c r="F628" t="s">
        <v>1118</v>
      </c>
      <c r="G628" s="14">
        <v>44373</v>
      </c>
      <c r="H628" s="20">
        <f>MONTH(Tabla_1[[#This Row],[Fecha pedido]])</f>
        <v>6</v>
      </c>
      <c r="I628">
        <v>315544354</v>
      </c>
      <c r="J628" s="1">
        <v>44412</v>
      </c>
      <c r="K628" s="5">
        <f>DATEDIF(Tabla_1[[#This Row],[Fecha pedido]],Tabla_1[[#This Row],[Fecha envío]],"D")</f>
        <v>39</v>
      </c>
      <c r="L628" s="3">
        <v>5441</v>
      </c>
      <c r="M628" s="4">
        <v>81.73</v>
      </c>
      <c r="N628" s="4">
        <v>56.67</v>
      </c>
      <c r="O628" s="12">
        <v>444692.93</v>
      </c>
      <c r="P628" s="4">
        <f>Tabla_1[[#This Row],[Precio Unitario]]-Tabla_1[[#This Row],[Coste unitario]]</f>
        <v>25.060000000000002</v>
      </c>
      <c r="Q628" s="12">
        <f>Tabla_1[[#This Row],[Importe venta total]]/1000</f>
        <v>444.69292999999999</v>
      </c>
      <c r="R628" s="4">
        <v>308341.47000000003</v>
      </c>
      <c r="S628" s="12">
        <f>Tabla_1[[#This Row],[Importe Coste total]]/1000</f>
        <v>308.34147000000002</v>
      </c>
      <c r="T628" s="4">
        <f>Tabla_1[[#This Row],[Importe venta total]]-Tabla_1[[#This Row],[Importe Coste total]]</f>
        <v>136351.45999999996</v>
      </c>
      <c r="U628" s="13">
        <f>Tabla_1[[#This Row],[Importe Coste Total (M)]]/Tabla_1[[#This Row],[Importe Ventas Totales (M)]]</f>
        <v>0.69338064358252793</v>
      </c>
      <c r="V628" s="12">
        <f>Tabla_1[[#This Row],[Beneficio Total]]/1000</f>
        <v>136.35145999999997</v>
      </c>
      <c r="W628">
        <f>YEAR(Tabla_1[[#This Row],[Fecha pedido]])</f>
        <v>2021</v>
      </c>
    </row>
    <row r="629" spans="1:23" x14ac:dyDescent="0.3">
      <c r="A629" t="s">
        <v>838</v>
      </c>
      <c r="B629" t="s">
        <v>24</v>
      </c>
      <c r="C629" t="s">
        <v>229</v>
      </c>
      <c r="D629" t="s">
        <v>50</v>
      </c>
      <c r="E629" t="s">
        <v>15</v>
      </c>
      <c r="F629" t="s">
        <v>1117</v>
      </c>
      <c r="G629" s="14">
        <v>44768</v>
      </c>
      <c r="H629" s="20">
        <f>MONTH(Tabla_1[[#This Row],[Fecha pedido]])</f>
        <v>7</v>
      </c>
      <c r="I629">
        <v>412863051</v>
      </c>
      <c r="J629" s="1">
        <v>44778</v>
      </c>
      <c r="K629" s="5">
        <f>DATEDIF(Tabla_1[[#This Row],[Fecha pedido]],Tabla_1[[#This Row],[Fecha envío]],"D")</f>
        <v>10</v>
      </c>
      <c r="L629" s="3">
        <v>4206</v>
      </c>
      <c r="M629" s="4">
        <v>154.06</v>
      </c>
      <c r="N629" s="4">
        <v>90.93</v>
      </c>
      <c r="O629" s="12">
        <v>647976.36</v>
      </c>
      <c r="P629" s="4">
        <f>Tabla_1[[#This Row],[Precio Unitario]]-Tabla_1[[#This Row],[Coste unitario]]</f>
        <v>63.129999999999995</v>
      </c>
      <c r="Q629" s="12">
        <f>Tabla_1[[#This Row],[Importe venta total]]/1000</f>
        <v>647.97636</v>
      </c>
      <c r="R629" s="4">
        <v>382451.58</v>
      </c>
      <c r="S629" s="12">
        <f>Tabla_1[[#This Row],[Importe Coste total]]/1000</f>
        <v>382.45158000000004</v>
      </c>
      <c r="T629" s="4">
        <f>Tabla_1[[#This Row],[Importe venta total]]-Tabla_1[[#This Row],[Importe Coste total]]</f>
        <v>265524.77999999997</v>
      </c>
      <c r="U629" s="13">
        <f>Tabla_1[[#This Row],[Importe Coste Total (M)]]/Tabla_1[[#This Row],[Importe Ventas Totales (M)]]</f>
        <v>0.59022458782292619</v>
      </c>
      <c r="V629" s="12">
        <f>Tabla_1[[#This Row],[Beneficio Total]]/1000</f>
        <v>265.52477999999996</v>
      </c>
      <c r="W629">
        <f>YEAR(Tabla_1[[#This Row],[Fecha pedido]])</f>
        <v>2022</v>
      </c>
    </row>
    <row r="630" spans="1:23" x14ac:dyDescent="0.3">
      <c r="A630" t="s">
        <v>839</v>
      </c>
      <c r="B630" t="s">
        <v>60</v>
      </c>
      <c r="C630" t="s">
        <v>194</v>
      </c>
      <c r="D630" t="s">
        <v>26</v>
      </c>
      <c r="E630" t="s">
        <v>15</v>
      </c>
      <c r="F630" t="s">
        <v>1118</v>
      </c>
      <c r="G630" s="14">
        <v>44237</v>
      </c>
      <c r="H630" s="20">
        <f>MONTH(Tabla_1[[#This Row],[Fecha pedido]])</f>
        <v>2</v>
      </c>
      <c r="I630">
        <v>894662034</v>
      </c>
      <c r="J630" s="1">
        <v>44240</v>
      </c>
      <c r="K630" s="5">
        <f>DATEDIF(Tabla_1[[#This Row],[Fecha pedido]],Tabla_1[[#This Row],[Fecha envío]],"D")</f>
        <v>3</v>
      </c>
      <c r="L630" s="3">
        <v>9232</v>
      </c>
      <c r="M630" s="4">
        <v>9.33</v>
      </c>
      <c r="N630" s="4">
        <v>6.92</v>
      </c>
      <c r="O630" s="12">
        <v>86134.56</v>
      </c>
      <c r="P630" s="4">
        <f>Tabla_1[[#This Row],[Precio Unitario]]-Tabla_1[[#This Row],[Coste unitario]]</f>
        <v>2.41</v>
      </c>
      <c r="Q630" s="12">
        <f>Tabla_1[[#This Row],[Importe venta total]]/1000</f>
        <v>86.134559999999993</v>
      </c>
      <c r="R630" s="4">
        <v>63885.440000000002</v>
      </c>
      <c r="S630" s="12">
        <f>Tabla_1[[#This Row],[Importe Coste total]]/1000</f>
        <v>63.885440000000003</v>
      </c>
      <c r="T630" s="4">
        <f>Tabla_1[[#This Row],[Importe venta total]]-Tabla_1[[#This Row],[Importe Coste total]]</f>
        <v>22249.119999999995</v>
      </c>
      <c r="U630" s="13">
        <f>Tabla_1[[#This Row],[Importe Coste Total (M)]]/Tabla_1[[#This Row],[Importe Ventas Totales (M)]]</f>
        <v>0.74169346195069674</v>
      </c>
      <c r="V630" s="12">
        <f>Tabla_1[[#This Row],[Beneficio Total]]/1000</f>
        <v>22.249119999999994</v>
      </c>
      <c r="W630">
        <f>YEAR(Tabla_1[[#This Row],[Fecha pedido]])</f>
        <v>2021</v>
      </c>
    </row>
    <row r="631" spans="1:23" x14ac:dyDescent="0.3">
      <c r="A631" t="s">
        <v>840</v>
      </c>
      <c r="B631" t="s">
        <v>24</v>
      </c>
      <c r="C631" t="s">
        <v>233</v>
      </c>
      <c r="D631" t="s">
        <v>40</v>
      </c>
      <c r="E631" t="s">
        <v>15</v>
      </c>
      <c r="F631" t="s">
        <v>1117</v>
      </c>
      <c r="G631" s="14">
        <v>44500</v>
      </c>
      <c r="H631" s="20">
        <f>MONTH(Tabla_1[[#This Row],[Fecha pedido]])</f>
        <v>10</v>
      </c>
      <c r="I631">
        <v>464115130</v>
      </c>
      <c r="J631" s="1">
        <v>44509</v>
      </c>
      <c r="K631" s="5">
        <f>DATEDIF(Tabla_1[[#This Row],[Fecha pedido]],Tabla_1[[#This Row],[Fecha envío]],"D")</f>
        <v>9</v>
      </c>
      <c r="L631" s="3">
        <v>836</v>
      </c>
      <c r="M631" s="4">
        <v>81.73</v>
      </c>
      <c r="N631" s="4">
        <v>56.67</v>
      </c>
      <c r="O631" s="12">
        <v>68326.28</v>
      </c>
      <c r="P631" s="4">
        <f>Tabla_1[[#This Row],[Precio Unitario]]-Tabla_1[[#This Row],[Coste unitario]]</f>
        <v>25.060000000000002</v>
      </c>
      <c r="Q631" s="12">
        <f>Tabla_1[[#This Row],[Importe venta total]]/1000</f>
        <v>68.326279999999997</v>
      </c>
      <c r="R631" s="4">
        <v>47376.12</v>
      </c>
      <c r="S631" s="12">
        <f>Tabla_1[[#This Row],[Importe Coste total]]/1000</f>
        <v>47.37612</v>
      </c>
      <c r="T631" s="4">
        <f>Tabla_1[[#This Row],[Importe venta total]]-Tabla_1[[#This Row],[Importe Coste total]]</f>
        <v>20950.159999999996</v>
      </c>
      <c r="U631" s="13">
        <f>Tabla_1[[#This Row],[Importe Coste Total (M)]]/Tabla_1[[#This Row],[Importe Ventas Totales (M)]]</f>
        <v>0.69338064358252782</v>
      </c>
      <c r="V631" s="12">
        <f>Tabla_1[[#This Row],[Beneficio Total]]/1000</f>
        <v>20.950159999999997</v>
      </c>
      <c r="W631">
        <f>YEAR(Tabla_1[[#This Row],[Fecha pedido]])</f>
        <v>2021</v>
      </c>
    </row>
    <row r="632" spans="1:23" x14ac:dyDescent="0.3">
      <c r="A632" t="s">
        <v>841</v>
      </c>
      <c r="B632" t="s">
        <v>12</v>
      </c>
      <c r="C632" t="s">
        <v>445</v>
      </c>
      <c r="D632" t="s">
        <v>33</v>
      </c>
      <c r="E632" t="s">
        <v>19</v>
      </c>
      <c r="F632" t="s">
        <v>1120</v>
      </c>
      <c r="G632" s="14">
        <v>44290</v>
      </c>
      <c r="H632" s="20">
        <f>MONTH(Tabla_1[[#This Row],[Fecha pedido]])</f>
        <v>4</v>
      </c>
      <c r="I632">
        <v>144708669</v>
      </c>
      <c r="J632" s="1">
        <v>44321</v>
      </c>
      <c r="K632" s="5">
        <f>DATEDIF(Tabla_1[[#This Row],[Fecha pedido]],Tabla_1[[#This Row],[Fecha envío]],"D")</f>
        <v>31</v>
      </c>
      <c r="L632" s="3">
        <v>1366</v>
      </c>
      <c r="M632" s="4">
        <v>47.45</v>
      </c>
      <c r="N632" s="4">
        <v>31.79</v>
      </c>
      <c r="O632" s="12">
        <v>64816.700000000004</v>
      </c>
      <c r="P632" s="4">
        <f>Tabla_1[[#This Row],[Precio Unitario]]-Tabla_1[[#This Row],[Coste unitario]]</f>
        <v>15.660000000000004</v>
      </c>
      <c r="Q632" s="12">
        <f>Tabla_1[[#This Row],[Importe venta total]]/1000</f>
        <v>64.816699999999997</v>
      </c>
      <c r="R632" s="4">
        <v>43425.14</v>
      </c>
      <c r="S632" s="12">
        <f>Tabla_1[[#This Row],[Importe Coste total]]/1000</f>
        <v>43.425139999999999</v>
      </c>
      <c r="T632" s="4">
        <f>Tabla_1[[#This Row],[Importe venta total]]-Tabla_1[[#This Row],[Importe Coste total]]</f>
        <v>21391.560000000005</v>
      </c>
      <c r="U632" s="13">
        <f>Tabla_1[[#This Row],[Importe Coste Total (M)]]/Tabla_1[[#This Row],[Importe Ventas Totales (M)]]</f>
        <v>0.66996838777660694</v>
      </c>
      <c r="V632" s="12">
        <f>Tabla_1[[#This Row],[Beneficio Total]]/1000</f>
        <v>21.391560000000005</v>
      </c>
      <c r="W632">
        <f>YEAR(Tabla_1[[#This Row],[Fecha pedido]])</f>
        <v>2021</v>
      </c>
    </row>
    <row r="633" spans="1:23" x14ac:dyDescent="0.3">
      <c r="A633" t="s">
        <v>842</v>
      </c>
      <c r="B633" t="s">
        <v>28</v>
      </c>
      <c r="C633" t="s">
        <v>693</v>
      </c>
      <c r="D633" t="s">
        <v>26</v>
      </c>
      <c r="E633" t="s">
        <v>15</v>
      </c>
      <c r="F633" t="s">
        <v>1119</v>
      </c>
      <c r="G633" s="14">
        <v>44054</v>
      </c>
      <c r="H633" s="20">
        <f>MONTH(Tabla_1[[#This Row],[Fecha pedido]])</f>
        <v>8</v>
      </c>
      <c r="I633">
        <v>130241477</v>
      </c>
      <c r="J633" s="1">
        <v>44066</v>
      </c>
      <c r="K633" s="5">
        <f>DATEDIF(Tabla_1[[#This Row],[Fecha pedido]],Tabla_1[[#This Row],[Fecha envío]],"D")</f>
        <v>12</v>
      </c>
      <c r="L633" s="3">
        <v>202</v>
      </c>
      <c r="M633" s="4">
        <v>9.33</v>
      </c>
      <c r="N633" s="4">
        <v>6.92</v>
      </c>
      <c r="O633" s="12">
        <v>1884.66</v>
      </c>
      <c r="P633" s="4">
        <f>Tabla_1[[#This Row],[Precio Unitario]]-Tabla_1[[#This Row],[Coste unitario]]</f>
        <v>2.41</v>
      </c>
      <c r="Q633" s="12">
        <f>Tabla_1[[#This Row],[Importe venta total]]/1000</f>
        <v>1.88466</v>
      </c>
      <c r="R633" s="4">
        <v>1397.84</v>
      </c>
      <c r="S633" s="12">
        <f>Tabla_1[[#This Row],[Importe Coste total]]/1000</f>
        <v>1.39784</v>
      </c>
      <c r="T633" s="4">
        <f>Tabla_1[[#This Row],[Importe venta total]]-Tabla_1[[#This Row],[Importe Coste total]]</f>
        <v>486.82000000000016</v>
      </c>
      <c r="U633" s="13">
        <f>Tabla_1[[#This Row],[Importe Coste Total (M)]]/Tabla_1[[#This Row],[Importe Ventas Totales (M)]]</f>
        <v>0.74169346195069663</v>
      </c>
      <c r="V633" s="12">
        <f>Tabla_1[[#This Row],[Beneficio Total]]/1000</f>
        <v>0.48682000000000014</v>
      </c>
      <c r="W633">
        <f>YEAR(Tabla_1[[#This Row],[Fecha pedido]])</f>
        <v>2020</v>
      </c>
    </row>
    <row r="634" spans="1:23" x14ac:dyDescent="0.3">
      <c r="A634" t="s">
        <v>843</v>
      </c>
      <c r="B634" t="s">
        <v>60</v>
      </c>
      <c r="C634" t="s">
        <v>102</v>
      </c>
      <c r="D634" t="s">
        <v>23</v>
      </c>
      <c r="E634" t="s">
        <v>15</v>
      </c>
      <c r="F634" t="s">
        <v>1117</v>
      </c>
      <c r="G634" s="14">
        <v>44387</v>
      </c>
      <c r="H634" s="20">
        <f>MONTH(Tabla_1[[#This Row],[Fecha pedido]])</f>
        <v>7</v>
      </c>
      <c r="I634">
        <v>234824883</v>
      </c>
      <c r="J634" s="1">
        <v>44396</v>
      </c>
      <c r="K634" s="5">
        <f>DATEDIF(Tabla_1[[#This Row],[Fecha pedido]],Tabla_1[[#This Row],[Fecha envío]],"D")</f>
        <v>9</v>
      </c>
      <c r="L634" s="3">
        <v>8756</v>
      </c>
      <c r="M634" s="4">
        <v>205.7</v>
      </c>
      <c r="N634" s="4">
        <v>117.11</v>
      </c>
      <c r="O634" s="12">
        <v>1801109.2</v>
      </c>
      <c r="P634" s="4">
        <f>Tabla_1[[#This Row],[Precio Unitario]]-Tabla_1[[#This Row],[Coste unitario]]</f>
        <v>88.589999999999989</v>
      </c>
      <c r="Q634" s="12">
        <f>Tabla_1[[#This Row],[Importe venta total]]/1000</f>
        <v>1801.1091999999999</v>
      </c>
      <c r="R634" s="4">
        <v>1025415.16</v>
      </c>
      <c r="S634" s="12">
        <f>Tabla_1[[#This Row],[Importe Coste total]]/1000</f>
        <v>1025.41516</v>
      </c>
      <c r="T634" s="4">
        <f>Tabla_1[[#This Row],[Importe venta total]]-Tabla_1[[#This Row],[Importe Coste total]]</f>
        <v>775694.03999999992</v>
      </c>
      <c r="U634" s="13">
        <f>Tabla_1[[#This Row],[Importe Coste Total (M)]]/Tabla_1[[#This Row],[Importe Ventas Totales (M)]]</f>
        <v>0.56932425862907154</v>
      </c>
      <c r="V634" s="12">
        <f>Tabla_1[[#This Row],[Beneficio Total]]/1000</f>
        <v>775.69403999999997</v>
      </c>
      <c r="W634">
        <f>YEAR(Tabla_1[[#This Row],[Fecha pedido]])</f>
        <v>2021</v>
      </c>
    </row>
    <row r="635" spans="1:23" x14ac:dyDescent="0.3">
      <c r="A635" t="s">
        <v>844</v>
      </c>
      <c r="B635" t="s">
        <v>60</v>
      </c>
      <c r="C635" t="s">
        <v>63</v>
      </c>
      <c r="D635" t="s">
        <v>23</v>
      </c>
      <c r="E635" t="s">
        <v>15</v>
      </c>
      <c r="F635" t="s">
        <v>1118</v>
      </c>
      <c r="G635" s="14">
        <v>44463</v>
      </c>
      <c r="H635" s="20">
        <f>MONTH(Tabla_1[[#This Row],[Fecha pedido]])</f>
        <v>9</v>
      </c>
      <c r="I635">
        <v>342882716</v>
      </c>
      <c r="J635" s="1">
        <v>44478</v>
      </c>
      <c r="K635" s="5">
        <f>DATEDIF(Tabla_1[[#This Row],[Fecha pedido]],Tabla_1[[#This Row],[Fecha envío]],"D")</f>
        <v>15</v>
      </c>
      <c r="L635" s="3">
        <v>5470</v>
      </c>
      <c r="M635" s="4">
        <v>205.7</v>
      </c>
      <c r="N635" s="4">
        <v>117.11</v>
      </c>
      <c r="O635" s="12">
        <v>1125179</v>
      </c>
      <c r="P635" s="4">
        <f>Tabla_1[[#This Row],[Precio Unitario]]-Tabla_1[[#This Row],[Coste unitario]]</f>
        <v>88.589999999999989</v>
      </c>
      <c r="Q635" s="12">
        <f>Tabla_1[[#This Row],[Importe venta total]]/1000</f>
        <v>1125.1790000000001</v>
      </c>
      <c r="R635" s="4">
        <v>640591.69999999995</v>
      </c>
      <c r="S635" s="12">
        <f>Tabla_1[[#This Row],[Importe Coste total]]/1000</f>
        <v>640.59169999999995</v>
      </c>
      <c r="T635" s="4">
        <f>Tabla_1[[#This Row],[Importe venta total]]-Tabla_1[[#This Row],[Importe Coste total]]</f>
        <v>484587.30000000005</v>
      </c>
      <c r="U635" s="13">
        <f>Tabla_1[[#This Row],[Importe Coste Total (M)]]/Tabla_1[[#This Row],[Importe Ventas Totales (M)]]</f>
        <v>0.56932425862907132</v>
      </c>
      <c r="V635" s="12">
        <f>Tabla_1[[#This Row],[Beneficio Total]]/1000</f>
        <v>484.58730000000003</v>
      </c>
      <c r="W635">
        <f>YEAR(Tabla_1[[#This Row],[Fecha pedido]])</f>
        <v>2021</v>
      </c>
    </row>
    <row r="636" spans="1:23" x14ac:dyDescent="0.3">
      <c r="A636" t="s">
        <v>845</v>
      </c>
      <c r="B636" t="s">
        <v>12</v>
      </c>
      <c r="C636" t="s">
        <v>231</v>
      </c>
      <c r="D636" t="s">
        <v>80</v>
      </c>
      <c r="E636" t="s">
        <v>15</v>
      </c>
      <c r="F636" t="s">
        <v>1120</v>
      </c>
      <c r="G636" s="14">
        <v>44648</v>
      </c>
      <c r="H636" s="20">
        <f>MONTH(Tabla_1[[#This Row],[Fecha pedido]])</f>
        <v>3</v>
      </c>
      <c r="I636">
        <v>859151303</v>
      </c>
      <c r="J636" s="1">
        <v>44687</v>
      </c>
      <c r="K636" s="5">
        <f>DATEDIF(Tabla_1[[#This Row],[Fecha pedido]],Tabla_1[[#This Row],[Fecha envío]],"D")</f>
        <v>39</v>
      </c>
      <c r="L636" s="3">
        <v>818</v>
      </c>
      <c r="M636" s="4">
        <v>668.27</v>
      </c>
      <c r="N636" s="4">
        <v>502.54</v>
      </c>
      <c r="O636" s="12">
        <v>546644.86</v>
      </c>
      <c r="P636" s="4">
        <f>Tabla_1[[#This Row],[Precio Unitario]]-Tabla_1[[#This Row],[Coste unitario]]</f>
        <v>165.72999999999996</v>
      </c>
      <c r="Q636" s="12">
        <f>Tabla_1[[#This Row],[Importe venta total]]/1000</f>
        <v>546.64485999999999</v>
      </c>
      <c r="R636" s="4">
        <v>411077.72000000003</v>
      </c>
      <c r="S636" s="12">
        <f>Tabla_1[[#This Row],[Importe Coste total]]/1000</f>
        <v>411.07772000000006</v>
      </c>
      <c r="T636" s="4">
        <f>Tabla_1[[#This Row],[Importe venta total]]-Tabla_1[[#This Row],[Importe Coste total]]</f>
        <v>135567.13999999996</v>
      </c>
      <c r="U636" s="13">
        <f>Tabla_1[[#This Row],[Importe Coste Total (M)]]/Tabla_1[[#This Row],[Importe Ventas Totales (M)]]</f>
        <v>0.75200143654510909</v>
      </c>
      <c r="V636" s="12">
        <f>Tabla_1[[#This Row],[Beneficio Total]]/1000</f>
        <v>135.56713999999997</v>
      </c>
      <c r="W636">
        <f>YEAR(Tabla_1[[#This Row],[Fecha pedido]])</f>
        <v>2022</v>
      </c>
    </row>
    <row r="637" spans="1:23" x14ac:dyDescent="0.3">
      <c r="A637" t="s">
        <v>846</v>
      </c>
      <c r="B637" t="s">
        <v>44</v>
      </c>
      <c r="C637" t="s">
        <v>272</v>
      </c>
      <c r="D637" t="s">
        <v>18</v>
      </c>
      <c r="E637" t="s">
        <v>15</v>
      </c>
      <c r="F637" t="s">
        <v>1117</v>
      </c>
      <c r="G637" s="14">
        <v>43887</v>
      </c>
      <c r="H637" s="20">
        <f>MONTH(Tabla_1[[#This Row],[Fecha pedido]])</f>
        <v>2</v>
      </c>
      <c r="I637">
        <v>458679473</v>
      </c>
      <c r="J637" s="1">
        <v>43912</v>
      </c>
      <c r="K637" s="5">
        <f>DATEDIF(Tabla_1[[#This Row],[Fecha pedido]],Tabla_1[[#This Row],[Fecha envío]],"D")</f>
        <v>25</v>
      </c>
      <c r="L637" s="3">
        <v>2304</v>
      </c>
      <c r="M637" s="4">
        <v>421.89</v>
      </c>
      <c r="N637" s="4">
        <v>364.69</v>
      </c>
      <c r="O637" s="12">
        <v>972034.55999999994</v>
      </c>
      <c r="P637" s="4">
        <f>Tabla_1[[#This Row],[Precio Unitario]]-Tabla_1[[#This Row],[Coste unitario]]</f>
        <v>57.199999999999989</v>
      </c>
      <c r="Q637" s="12">
        <f>Tabla_1[[#This Row],[Importe venta total]]/1000</f>
        <v>972.03455999999994</v>
      </c>
      <c r="R637" s="4">
        <v>840245.76000000001</v>
      </c>
      <c r="S637" s="12">
        <f>Tabla_1[[#This Row],[Importe Coste total]]/1000</f>
        <v>840.24576000000002</v>
      </c>
      <c r="T637" s="4">
        <f>Tabla_1[[#This Row],[Importe venta total]]-Tabla_1[[#This Row],[Importe Coste total]]</f>
        <v>131788.79999999993</v>
      </c>
      <c r="U637" s="13">
        <f>Tabla_1[[#This Row],[Importe Coste Total (M)]]/Tabla_1[[#This Row],[Importe Ventas Totales (M)]]</f>
        <v>0.86441963544999889</v>
      </c>
      <c r="V637" s="12">
        <f>Tabla_1[[#This Row],[Beneficio Total]]/1000</f>
        <v>131.78879999999992</v>
      </c>
      <c r="W637">
        <f>YEAR(Tabla_1[[#This Row],[Fecha pedido]])</f>
        <v>2020</v>
      </c>
    </row>
    <row r="638" spans="1:23" x14ac:dyDescent="0.3">
      <c r="A638" t="s">
        <v>847</v>
      </c>
      <c r="B638" t="s">
        <v>28</v>
      </c>
      <c r="C638" t="s">
        <v>142</v>
      </c>
      <c r="D638" t="s">
        <v>14</v>
      </c>
      <c r="E638" t="s">
        <v>19</v>
      </c>
      <c r="F638" t="s">
        <v>1117</v>
      </c>
      <c r="G638" s="14">
        <v>44407</v>
      </c>
      <c r="H638" s="20">
        <f>MONTH(Tabla_1[[#This Row],[Fecha pedido]])</f>
        <v>7</v>
      </c>
      <c r="I638">
        <v>136828553</v>
      </c>
      <c r="J638" s="1">
        <v>44441</v>
      </c>
      <c r="K638" s="5">
        <f>DATEDIF(Tabla_1[[#This Row],[Fecha pedido]],Tabla_1[[#This Row],[Fecha envío]],"D")</f>
        <v>34</v>
      </c>
      <c r="L638" s="3">
        <v>9464</v>
      </c>
      <c r="M638" s="4">
        <v>152.58000000000001</v>
      </c>
      <c r="N638" s="4">
        <v>97.44</v>
      </c>
      <c r="O638" s="12">
        <v>1444017.12</v>
      </c>
      <c r="P638" s="4">
        <f>Tabla_1[[#This Row],[Precio Unitario]]-Tabla_1[[#This Row],[Coste unitario]]</f>
        <v>55.140000000000015</v>
      </c>
      <c r="Q638" s="12">
        <f>Tabla_1[[#This Row],[Importe venta total]]/1000</f>
        <v>1444.0171200000002</v>
      </c>
      <c r="R638" s="4">
        <v>922172.16</v>
      </c>
      <c r="S638" s="12">
        <f>Tabla_1[[#This Row],[Importe Coste total]]/1000</f>
        <v>922.17216000000008</v>
      </c>
      <c r="T638" s="4">
        <f>Tabla_1[[#This Row],[Importe venta total]]-Tabla_1[[#This Row],[Importe Coste total]]</f>
        <v>521844.96000000008</v>
      </c>
      <c r="U638" s="13">
        <f>Tabla_1[[#This Row],[Importe Coste Total (M)]]/Tabla_1[[#This Row],[Importe Ventas Totales (M)]]</f>
        <v>0.63861580810066843</v>
      </c>
      <c r="V638" s="12">
        <f>Tabla_1[[#This Row],[Beneficio Total]]/1000</f>
        <v>521.84496000000013</v>
      </c>
      <c r="W638">
        <f>YEAR(Tabla_1[[#This Row],[Fecha pedido]])</f>
        <v>2021</v>
      </c>
    </row>
    <row r="639" spans="1:23" x14ac:dyDescent="0.3">
      <c r="A639" t="s">
        <v>848</v>
      </c>
      <c r="B639" t="s">
        <v>12</v>
      </c>
      <c r="C639" t="s">
        <v>314</v>
      </c>
      <c r="D639" t="s">
        <v>30</v>
      </c>
      <c r="E639" t="s">
        <v>19</v>
      </c>
      <c r="F639" t="s">
        <v>1118</v>
      </c>
      <c r="G639" s="14">
        <v>43880</v>
      </c>
      <c r="H639" s="20">
        <f>MONTH(Tabla_1[[#This Row],[Fecha pedido]])</f>
        <v>2</v>
      </c>
      <c r="I639">
        <v>959272372</v>
      </c>
      <c r="J639" s="1">
        <v>43891</v>
      </c>
      <c r="K639" s="5">
        <f>DATEDIF(Tabla_1[[#This Row],[Fecha pedido]],Tabla_1[[#This Row],[Fecha envío]],"D")</f>
        <v>11</v>
      </c>
      <c r="L639" s="3">
        <v>8867</v>
      </c>
      <c r="M639" s="4">
        <v>255.28</v>
      </c>
      <c r="N639" s="4">
        <v>159.41999999999999</v>
      </c>
      <c r="O639" s="12">
        <v>2263567.7600000002</v>
      </c>
      <c r="P639" s="4">
        <f>Tabla_1[[#This Row],[Precio Unitario]]-Tabla_1[[#This Row],[Coste unitario]]</f>
        <v>95.860000000000014</v>
      </c>
      <c r="Q639" s="12">
        <f>Tabla_1[[#This Row],[Importe venta total]]/1000</f>
        <v>2263.5677600000004</v>
      </c>
      <c r="R639" s="4">
        <v>1413577.14</v>
      </c>
      <c r="S639" s="12">
        <f>Tabla_1[[#This Row],[Importe Coste total]]/1000</f>
        <v>1413.5771399999999</v>
      </c>
      <c r="T639" s="4">
        <f>Tabla_1[[#This Row],[Importe venta total]]-Tabla_1[[#This Row],[Importe Coste total]]</f>
        <v>849990.62000000034</v>
      </c>
      <c r="U639" s="13">
        <f>Tabla_1[[#This Row],[Importe Coste Total (M)]]/Tabla_1[[#This Row],[Importe Ventas Totales (M)]]</f>
        <v>0.624490755249138</v>
      </c>
      <c r="V639" s="12">
        <f>Tabla_1[[#This Row],[Beneficio Total]]/1000</f>
        <v>849.99062000000038</v>
      </c>
      <c r="W639">
        <f>YEAR(Tabla_1[[#This Row],[Fecha pedido]])</f>
        <v>2020</v>
      </c>
    </row>
    <row r="640" spans="1:23" x14ac:dyDescent="0.3">
      <c r="A640" t="s">
        <v>849</v>
      </c>
      <c r="B640" t="s">
        <v>24</v>
      </c>
      <c r="C640" t="s">
        <v>25</v>
      </c>
      <c r="D640" t="s">
        <v>23</v>
      </c>
      <c r="E640" t="s">
        <v>15</v>
      </c>
      <c r="F640" t="s">
        <v>1120</v>
      </c>
      <c r="G640" s="14">
        <v>44304</v>
      </c>
      <c r="H640" s="20">
        <f>MONTH(Tabla_1[[#This Row],[Fecha pedido]])</f>
        <v>4</v>
      </c>
      <c r="I640">
        <v>911997258</v>
      </c>
      <c r="J640" s="1">
        <v>44323</v>
      </c>
      <c r="K640" s="5">
        <f>DATEDIF(Tabla_1[[#This Row],[Fecha pedido]],Tabla_1[[#This Row],[Fecha envío]],"D")</f>
        <v>19</v>
      </c>
      <c r="L640" s="3">
        <v>9110</v>
      </c>
      <c r="M640" s="4">
        <v>205.7</v>
      </c>
      <c r="N640" s="4">
        <v>117.11</v>
      </c>
      <c r="O640" s="12">
        <v>1873927</v>
      </c>
      <c r="P640" s="4">
        <f>Tabla_1[[#This Row],[Precio Unitario]]-Tabla_1[[#This Row],[Coste unitario]]</f>
        <v>88.589999999999989</v>
      </c>
      <c r="Q640" s="12">
        <f>Tabla_1[[#This Row],[Importe venta total]]/1000</f>
        <v>1873.9269999999999</v>
      </c>
      <c r="R640" s="4">
        <v>1066872.1000000001</v>
      </c>
      <c r="S640" s="12">
        <f>Tabla_1[[#This Row],[Importe Coste total]]/1000</f>
        <v>1066.8721</v>
      </c>
      <c r="T640" s="4">
        <f>Tabla_1[[#This Row],[Importe venta total]]-Tabla_1[[#This Row],[Importe Coste total]]</f>
        <v>807054.89999999991</v>
      </c>
      <c r="U640" s="13">
        <f>Tabla_1[[#This Row],[Importe Coste Total (M)]]/Tabla_1[[#This Row],[Importe Ventas Totales (M)]]</f>
        <v>0.56932425862907154</v>
      </c>
      <c r="V640" s="12">
        <f>Tabla_1[[#This Row],[Beneficio Total]]/1000</f>
        <v>807.05489999999986</v>
      </c>
      <c r="W640">
        <f>YEAR(Tabla_1[[#This Row],[Fecha pedido]])</f>
        <v>2021</v>
      </c>
    </row>
    <row r="641" spans="1:23" x14ac:dyDescent="0.3">
      <c r="A641" t="s">
        <v>850</v>
      </c>
      <c r="B641" t="s">
        <v>60</v>
      </c>
      <c r="C641" t="s">
        <v>63</v>
      </c>
      <c r="D641" t="s">
        <v>50</v>
      </c>
      <c r="E641" t="s">
        <v>15</v>
      </c>
      <c r="F641" t="s">
        <v>1117</v>
      </c>
      <c r="G641" s="14">
        <v>44169</v>
      </c>
      <c r="H641" s="20">
        <f>MONTH(Tabla_1[[#This Row],[Fecha pedido]])</f>
        <v>12</v>
      </c>
      <c r="I641">
        <v>751302039</v>
      </c>
      <c r="J641" s="1">
        <v>44175</v>
      </c>
      <c r="K641" s="5">
        <f>DATEDIF(Tabla_1[[#This Row],[Fecha pedido]],Tabla_1[[#This Row],[Fecha envío]],"D")</f>
        <v>6</v>
      </c>
      <c r="L641" s="3">
        <v>5824</v>
      </c>
      <c r="M641" s="4">
        <v>154.06</v>
      </c>
      <c r="N641" s="4">
        <v>90.93</v>
      </c>
      <c r="O641" s="12">
        <v>897245.44000000006</v>
      </c>
      <c r="P641" s="4">
        <f>Tabla_1[[#This Row],[Precio Unitario]]-Tabla_1[[#This Row],[Coste unitario]]</f>
        <v>63.129999999999995</v>
      </c>
      <c r="Q641" s="12">
        <f>Tabla_1[[#This Row],[Importe venta total]]/1000</f>
        <v>897.24544000000003</v>
      </c>
      <c r="R641" s="4">
        <v>529576.32000000007</v>
      </c>
      <c r="S641" s="12">
        <f>Tabla_1[[#This Row],[Importe Coste total]]/1000</f>
        <v>529.57632000000001</v>
      </c>
      <c r="T641" s="4">
        <f>Tabla_1[[#This Row],[Importe venta total]]-Tabla_1[[#This Row],[Importe Coste total]]</f>
        <v>367669.12</v>
      </c>
      <c r="U641" s="13">
        <f>Tabla_1[[#This Row],[Importe Coste Total (M)]]/Tabla_1[[#This Row],[Importe Ventas Totales (M)]]</f>
        <v>0.59022458782292608</v>
      </c>
      <c r="V641" s="12">
        <f>Tabla_1[[#This Row],[Beneficio Total]]/1000</f>
        <v>367.66912000000002</v>
      </c>
      <c r="W641">
        <f>YEAR(Tabla_1[[#This Row],[Fecha pedido]])</f>
        <v>2020</v>
      </c>
    </row>
    <row r="642" spans="1:23" x14ac:dyDescent="0.3">
      <c r="A642" t="s">
        <v>851</v>
      </c>
      <c r="B642" t="s">
        <v>21</v>
      </c>
      <c r="C642" t="s">
        <v>163</v>
      </c>
      <c r="D642" t="s">
        <v>14</v>
      </c>
      <c r="E642" t="s">
        <v>19</v>
      </c>
      <c r="F642" t="s">
        <v>1120</v>
      </c>
      <c r="G642" s="14">
        <v>44198</v>
      </c>
      <c r="H642" s="20">
        <f>MONTH(Tabla_1[[#This Row],[Fecha pedido]])</f>
        <v>1</v>
      </c>
      <c r="I642">
        <v>853798043</v>
      </c>
      <c r="J642" s="1">
        <v>44232</v>
      </c>
      <c r="K642" s="5">
        <f>DATEDIF(Tabla_1[[#This Row],[Fecha pedido]],Tabla_1[[#This Row],[Fecha envío]],"D")</f>
        <v>34</v>
      </c>
      <c r="L642" s="3">
        <v>6669</v>
      </c>
      <c r="M642" s="4">
        <v>152.58000000000001</v>
      </c>
      <c r="N642" s="4">
        <v>97.44</v>
      </c>
      <c r="O642" s="12">
        <v>1017556.0200000001</v>
      </c>
      <c r="P642" s="4">
        <f>Tabla_1[[#This Row],[Precio Unitario]]-Tabla_1[[#This Row],[Coste unitario]]</f>
        <v>55.140000000000015</v>
      </c>
      <c r="Q642" s="12">
        <f>Tabla_1[[#This Row],[Importe venta total]]/1000</f>
        <v>1017.5560200000001</v>
      </c>
      <c r="R642" s="4">
        <v>649827.36</v>
      </c>
      <c r="S642" s="12">
        <f>Tabla_1[[#This Row],[Importe Coste total]]/1000</f>
        <v>649.82736</v>
      </c>
      <c r="T642" s="4">
        <f>Tabla_1[[#This Row],[Importe venta total]]-Tabla_1[[#This Row],[Importe Coste total]]</f>
        <v>367728.66000000015</v>
      </c>
      <c r="U642" s="13">
        <f>Tabla_1[[#This Row],[Importe Coste Total (M)]]/Tabla_1[[#This Row],[Importe Ventas Totales (M)]]</f>
        <v>0.63861580810066843</v>
      </c>
      <c r="V642" s="12">
        <f>Tabla_1[[#This Row],[Beneficio Total]]/1000</f>
        <v>367.72866000000016</v>
      </c>
      <c r="W642">
        <f>YEAR(Tabla_1[[#This Row],[Fecha pedido]])</f>
        <v>2021</v>
      </c>
    </row>
    <row r="643" spans="1:23" x14ac:dyDescent="0.3">
      <c r="A643" t="s">
        <v>852</v>
      </c>
      <c r="B643" t="s">
        <v>24</v>
      </c>
      <c r="C643" t="s">
        <v>269</v>
      </c>
      <c r="D643" t="s">
        <v>18</v>
      </c>
      <c r="E643" t="s">
        <v>19</v>
      </c>
      <c r="F643" t="s">
        <v>1117</v>
      </c>
      <c r="G643" s="14">
        <v>44741</v>
      </c>
      <c r="H643" s="20">
        <f>MONTH(Tabla_1[[#This Row],[Fecha pedido]])</f>
        <v>6</v>
      </c>
      <c r="I643">
        <v>766409099</v>
      </c>
      <c r="J643" s="1">
        <v>44745</v>
      </c>
      <c r="K643" s="5">
        <f>DATEDIF(Tabla_1[[#This Row],[Fecha pedido]],Tabla_1[[#This Row],[Fecha envío]],"D")</f>
        <v>4</v>
      </c>
      <c r="L643" s="3">
        <v>6338</v>
      </c>
      <c r="M643" s="4">
        <v>421.89</v>
      </c>
      <c r="N643" s="4">
        <v>364.69</v>
      </c>
      <c r="O643" s="12">
        <v>2673938.8199999998</v>
      </c>
      <c r="P643" s="4">
        <f>Tabla_1[[#This Row],[Precio Unitario]]-Tabla_1[[#This Row],[Coste unitario]]</f>
        <v>57.199999999999989</v>
      </c>
      <c r="Q643" s="12">
        <f>Tabla_1[[#This Row],[Importe venta total]]/1000</f>
        <v>2673.9388199999999</v>
      </c>
      <c r="R643" s="4">
        <v>2311405.2200000002</v>
      </c>
      <c r="S643" s="12">
        <f>Tabla_1[[#This Row],[Importe Coste total]]/1000</f>
        <v>2311.4052200000001</v>
      </c>
      <c r="T643" s="4">
        <f>Tabla_1[[#This Row],[Importe venta total]]-Tabla_1[[#This Row],[Importe Coste total]]</f>
        <v>362533.59999999963</v>
      </c>
      <c r="U643" s="13">
        <f>Tabla_1[[#This Row],[Importe Coste Total (M)]]/Tabla_1[[#This Row],[Importe Ventas Totales (M)]]</f>
        <v>0.86441963544999889</v>
      </c>
      <c r="V643" s="12">
        <f>Tabla_1[[#This Row],[Beneficio Total]]/1000</f>
        <v>362.53359999999964</v>
      </c>
      <c r="W643">
        <f>YEAR(Tabla_1[[#This Row],[Fecha pedido]])</f>
        <v>2022</v>
      </c>
    </row>
    <row r="644" spans="1:23" x14ac:dyDescent="0.3">
      <c r="A644" t="s">
        <v>853</v>
      </c>
      <c r="B644" t="s">
        <v>21</v>
      </c>
      <c r="C644" t="s">
        <v>41</v>
      </c>
      <c r="D644" t="s">
        <v>26</v>
      </c>
      <c r="E644" t="s">
        <v>19</v>
      </c>
      <c r="F644" t="s">
        <v>1120</v>
      </c>
      <c r="G644" s="14">
        <v>44206</v>
      </c>
      <c r="H644" s="20">
        <f>MONTH(Tabla_1[[#This Row],[Fecha pedido]])</f>
        <v>1</v>
      </c>
      <c r="I644">
        <v>556371533</v>
      </c>
      <c r="J644" s="1">
        <v>44236</v>
      </c>
      <c r="K644" s="5">
        <f>DATEDIF(Tabla_1[[#This Row],[Fecha pedido]],Tabla_1[[#This Row],[Fecha envío]],"D")</f>
        <v>30</v>
      </c>
      <c r="L644" s="3">
        <v>1555</v>
      </c>
      <c r="M644" s="4">
        <v>9.33</v>
      </c>
      <c r="N644" s="4">
        <v>6.92</v>
      </c>
      <c r="O644" s="12">
        <v>14508.15</v>
      </c>
      <c r="P644" s="4">
        <f>Tabla_1[[#This Row],[Precio Unitario]]-Tabla_1[[#This Row],[Coste unitario]]</f>
        <v>2.41</v>
      </c>
      <c r="Q644" s="12">
        <f>Tabla_1[[#This Row],[Importe venta total]]/1000</f>
        <v>14.508149999999999</v>
      </c>
      <c r="R644" s="4">
        <v>10760.6</v>
      </c>
      <c r="S644" s="12">
        <f>Tabla_1[[#This Row],[Importe Coste total]]/1000</f>
        <v>10.7606</v>
      </c>
      <c r="T644" s="4">
        <f>Tabla_1[[#This Row],[Importe venta total]]-Tabla_1[[#This Row],[Importe Coste total]]</f>
        <v>3747.5499999999993</v>
      </c>
      <c r="U644" s="13">
        <f>Tabla_1[[#This Row],[Importe Coste Total (M)]]/Tabla_1[[#This Row],[Importe Ventas Totales (M)]]</f>
        <v>0.74169346195069674</v>
      </c>
      <c r="V644" s="12">
        <f>Tabla_1[[#This Row],[Beneficio Total]]/1000</f>
        <v>3.7475499999999995</v>
      </c>
      <c r="W644">
        <f>YEAR(Tabla_1[[#This Row],[Fecha pedido]])</f>
        <v>2021</v>
      </c>
    </row>
    <row r="645" spans="1:23" x14ac:dyDescent="0.3">
      <c r="A645" t="s">
        <v>854</v>
      </c>
      <c r="B645" t="s">
        <v>24</v>
      </c>
      <c r="C645" t="s">
        <v>285</v>
      </c>
      <c r="D645" t="s">
        <v>30</v>
      </c>
      <c r="E645" t="s">
        <v>19</v>
      </c>
      <c r="F645" t="s">
        <v>1120</v>
      </c>
      <c r="G645" s="14">
        <v>44802</v>
      </c>
      <c r="H645" s="20">
        <f>MONTH(Tabla_1[[#This Row],[Fecha pedido]])</f>
        <v>8</v>
      </c>
      <c r="I645">
        <v>361234176</v>
      </c>
      <c r="J645" s="1">
        <v>44815</v>
      </c>
      <c r="K645" s="5">
        <f>DATEDIF(Tabla_1[[#This Row],[Fecha pedido]],Tabla_1[[#This Row],[Fecha envío]],"D")</f>
        <v>13</v>
      </c>
      <c r="L645" s="3">
        <v>6075</v>
      </c>
      <c r="M645" s="4">
        <v>255.28</v>
      </c>
      <c r="N645" s="4">
        <v>159.41999999999999</v>
      </c>
      <c r="O645" s="12">
        <v>1550826</v>
      </c>
      <c r="P645" s="4">
        <f>Tabla_1[[#This Row],[Precio Unitario]]-Tabla_1[[#This Row],[Coste unitario]]</f>
        <v>95.860000000000014</v>
      </c>
      <c r="Q645" s="12">
        <f>Tabla_1[[#This Row],[Importe venta total]]/1000</f>
        <v>1550.826</v>
      </c>
      <c r="R645" s="4">
        <v>968476.49999999988</v>
      </c>
      <c r="S645" s="12">
        <f>Tabla_1[[#This Row],[Importe Coste total]]/1000</f>
        <v>968.47649999999987</v>
      </c>
      <c r="T645" s="4">
        <f>Tabla_1[[#This Row],[Importe venta total]]-Tabla_1[[#This Row],[Importe Coste total]]</f>
        <v>582349.50000000012</v>
      </c>
      <c r="U645" s="13">
        <f>Tabla_1[[#This Row],[Importe Coste Total (M)]]/Tabla_1[[#This Row],[Importe Ventas Totales (M)]]</f>
        <v>0.62449075524913811</v>
      </c>
      <c r="V645" s="12">
        <f>Tabla_1[[#This Row],[Beneficio Total]]/1000</f>
        <v>582.34950000000015</v>
      </c>
      <c r="W645">
        <f>YEAR(Tabla_1[[#This Row],[Fecha pedido]])</f>
        <v>2022</v>
      </c>
    </row>
    <row r="646" spans="1:23" x14ac:dyDescent="0.3">
      <c r="A646" t="s">
        <v>855</v>
      </c>
      <c r="B646" t="s">
        <v>12</v>
      </c>
      <c r="C646" t="s">
        <v>231</v>
      </c>
      <c r="D646" t="s">
        <v>26</v>
      </c>
      <c r="E646" t="s">
        <v>19</v>
      </c>
      <c r="F646" t="s">
        <v>1120</v>
      </c>
      <c r="G646" s="14">
        <v>44708</v>
      </c>
      <c r="H646" s="20">
        <f>MONTH(Tabla_1[[#This Row],[Fecha pedido]])</f>
        <v>5</v>
      </c>
      <c r="I646">
        <v>838858354</v>
      </c>
      <c r="J646" s="1">
        <v>44728</v>
      </c>
      <c r="K646" s="5">
        <f>DATEDIF(Tabla_1[[#This Row],[Fecha pedido]],Tabla_1[[#This Row],[Fecha envío]],"D")</f>
        <v>20</v>
      </c>
      <c r="L646" s="3">
        <v>5683</v>
      </c>
      <c r="M646" s="4">
        <v>9.33</v>
      </c>
      <c r="N646" s="4">
        <v>6.92</v>
      </c>
      <c r="O646" s="12">
        <v>53022.39</v>
      </c>
      <c r="P646" s="4">
        <f>Tabla_1[[#This Row],[Precio Unitario]]-Tabla_1[[#This Row],[Coste unitario]]</f>
        <v>2.41</v>
      </c>
      <c r="Q646" s="12">
        <f>Tabla_1[[#This Row],[Importe venta total]]/1000</f>
        <v>53.022390000000001</v>
      </c>
      <c r="R646" s="4">
        <v>39326.36</v>
      </c>
      <c r="S646" s="12">
        <f>Tabla_1[[#This Row],[Importe Coste total]]/1000</f>
        <v>39.326360000000001</v>
      </c>
      <c r="T646" s="4">
        <f>Tabla_1[[#This Row],[Importe venta total]]-Tabla_1[[#This Row],[Importe Coste total]]</f>
        <v>13696.029999999999</v>
      </c>
      <c r="U646" s="13">
        <f>Tabla_1[[#This Row],[Importe Coste Total (M)]]/Tabla_1[[#This Row],[Importe Ventas Totales (M)]]</f>
        <v>0.74169346195069663</v>
      </c>
      <c r="V646" s="12">
        <f>Tabla_1[[#This Row],[Beneficio Total]]/1000</f>
        <v>13.696029999999999</v>
      </c>
      <c r="W646">
        <f>YEAR(Tabla_1[[#This Row],[Fecha pedido]])</f>
        <v>2022</v>
      </c>
    </row>
    <row r="647" spans="1:23" x14ac:dyDescent="0.3">
      <c r="A647" t="s">
        <v>856</v>
      </c>
      <c r="B647" t="s">
        <v>60</v>
      </c>
      <c r="C647" t="s">
        <v>97</v>
      </c>
      <c r="D647" t="s">
        <v>33</v>
      </c>
      <c r="E647" t="s">
        <v>15</v>
      </c>
      <c r="F647" t="s">
        <v>1118</v>
      </c>
      <c r="G647" s="14">
        <v>44860</v>
      </c>
      <c r="H647" s="20">
        <f>MONTH(Tabla_1[[#This Row],[Fecha pedido]])</f>
        <v>10</v>
      </c>
      <c r="I647">
        <v>917417895</v>
      </c>
      <c r="J647" s="1">
        <v>44862</v>
      </c>
      <c r="K647" s="5">
        <f>DATEDIF(Tabla_1[[#This Row],[Fecha pedido]],Tabla_1[[#This Row],[Fecha envío]],"D")</f>
        <v>2</v>
      </c>
      <c r="L647" s="3">
        <v>3197</v>
      </c>
      <c r="M647" s="4">
        <v>47.45</v>
      </c>
      <c r="N647" s="4">
        <v>31.79</v>
      </c>
      <c r="O647" s="12">
        <v>151697.65000000002</v>
      </c>
      <c r="P647" s="4">
        <f>Tabla_1[[#This Row],[Precio Unitario]]-Tabla_1[[#This Row],[Coste unitario]]</f>
        <v>15.660000000000004</v>
      </c>
      <c r="Q647" s="12">
        <f>Tabla_1[[#This Row],[Importe venta total]]/1000</f>
        <v>151.69765000000001</v>
      </c>
      <c r="R647" s="4">
        <v>101632.62999999999</v>
      </c>
      <c r="S647" s="12">
        <f>Tabla_1[[#This Row],[Importe Coste total]]/1000</f>
        <v>101.63262999999999</v>
      </c>
      <c r="T647" s="4">
        <f>Tabla_1[[#This Row],[Importe venta total]]-Tabla_1[[#This Row],[Importe Coste total]]</f>
        <v>50065.020000000033</v>
      </c>
      <c r="U647" s="13">
        <f>Tabla_1[[#This Row],[Importe Coste Total (M)]]/Tabla_1[[#This Row],[Importe Ventas Totales (M)]]</f>
        <v>0.66996838777660683</v>
      </c>
      <c r="V647" s="12">
        <f>Tabla_1[[#This Row],[Beneficio Total]]/1000</f>
        <v>50.065020000000032</v>
      </c>
      <c r="W647">
        <f>YEAR(Tabla_1[[#This Row],[Fecha pedido]])</f>
        <v>2022</v>
      </c>
    </row>
    <row r="648" spans="1:23" x14ac:dyDescent="0.3">
      <c r="A648" t="s">
        <v>857</v>
      </c>
      <c r="B648" t="s">
        <v>60</v>
      </c>
      <c r="C648" t="s">
        <v>360</v>
      </c>
      <c r="D648" t="s">
        <v>18</v>
      </c>
      <c r="E648" t="s">
        <v>15</v>
      </c>
      <c r="F648" t="s">
        <v>1120</v>
      </c>
      <c r="G648" s="14">
        <v>44255</v>
      </c>
      <c r="H648" s="20">
        <f>MONTH(Tabla_1[[#This Row],[Fecha pedido]])</f>
        <v>2</v>
      </c>
      <c r="I648">
        <v>945399129</v>
      </c>
      <c r="J648" s="1">
        <v>44284</v>
      </c>
      <c r="K648" s="5">
        <f>DATEDIF(Tabla_1[[#This Row],[Fecha pedido]],Tabla_1[[#This Row],[Fecha envío]],"D")</f>
        <v>29</v>
      </c>
      <c r="L648" s="3">
        <v>3466</v>
      </c>
      <c r="M648" s="4">
        <v>421.89</v>
      </c>
      <c r="N648" s="4">
        <v>364.69</v>
      </c>
      <c r="O648" s="12">
        <v>1462270.74</v>
      </c>
      <c r="P648" s="4">
        <f>Tabla_1[[#This Row],[Precio Unitario]]-Tabla_1[[#This Row],[Coste unitario]]</f>
        <v>57.199999999999989</v>
      </c>
      <c r="Q648" s="12">
        <f>Tabla_1[[#This Row],[Importe venta total]]/1000</f>
        <v>1462.2707399999999</v>
      </c>
      <c r="R648" s="4">
        <v>1264015.54</v>
      </c>
      <c r="S648" s="12">
        <f>Tabla_1[[#This Row],[Importe Coste total]]/1000</f>
        <v>1264.0155400000001</v>
      </c>
      <c r="T648" s="4">
        <f>Tabla_1[[#This Row],[Importe venta total]]-Tabla_1[[#This Row],[Importe Coste total]]</f>
        <v>198255.19999999995</v>
      </c>
      <c r="U648" s="13">
        <f>Tabla_1[[#This Row],[Importe Coste Total (M)]]/Tabla_1[[#This Row],[Importe Ventas Totales (M)]]</f>
        <v>0.86441963544999889</v>
      </c>
      <c r="V648" s="12">
        <f>Tabla_1[[#This Row],[Beneficio Total]]/1000</f>
        <v>198.25519999999995</v>
      </c>
      <c r="W648">
        <f>YEAR(Tabla_1[[#This Row],[Fecha pedido]])</f>
        <v>2021</v>
      </c>
    </row>
    <row r="649" spans="1:23" x14ac:dyDescent="0.3">
      <c r="A649" t="s">
        <v>858</v>
      </c>
      <c r="B649" t="s">
        <v>28</v>
      </c>
      <c r="C649" t="s">
        <v>214</v>
      </c>
      <c r="D649" t="s">
        <v>18</v>
      </c>
      <c r="E649" t="s">
        <v>15</v>
      </c>
      <c r="F649" t="s">
        <v>1119</v>
      </c>
      <c r="G649" s="14">
        <v>44643</v>
      </c>
      <c r="H649" s="20">
        <f>MONTH(Tabla_1[[#This Row],[Fecha pedido]])</f>
        <v>3</v>
      </c>
      <c r="I649">
        <v>441600883</v>
      </c>
      <c r="J649" s="1">
        <v>44647</v>
      </c>
      <c r="K649" s="5">
        <f>DATEDIF(Tabla_1[[#This Row],[Fecha pedido]],Tabla_1[[#This Row],[Fecha envío]],"D")</f>
        <v>4</v>
      </c>
      <c r="L649" s="3">
        <v>8369</v>
      </c>
      <c r="M649" s="4">
        <v>421.89</v>
      </c>
      <c r="N649" s="4">
        <v>364.69</v>
      </c>
      <c r="O649" s="12">
        <v>3530797.4099999997</v>
      </c>
      <c r="P649" s="4">
        <f>Tabla_1[[#This Row],[Precio Unitario]]-Tabla_1[[#This Row],[Coste unitario]]</f>
        <v>57.199999999999989</v>
      </c>
      <c r="Q649" s="12">
        <f>Tabla_1[[#This Row],[Importe venta total]]/1000</f>
        <v>3530.7974099999997</v>
      </c>
      <c r="R649" s="4">
        <v>3052090.61</v>
      </c>
      <c r="S649" s="12">
        <f>Tabla_1[[#This Row],[Importe Coste total]]/1000</f>
        <v>3052.0906099999997</v>
      </c>
      <c r="T649" s="4">
        <f>Tabla_1[[#This Row],[Importe venta total]]-Tabla_1[[#This Row],[Importe Coste total]]</f>
        <v>478706.79999999981</v>
      </c>
      <c r="U649" s="13">
        <f>Tabla_1[[#This Row],[Importe Coste Total (M)]]/Tabla_1[[#This Row],[Importe Ventas Totales (M)]]</f>
        <v>0.86441963544999878</v>
      </c>
      <c r="V649" s="12">
        <f>Tabla_1[[#This Row],[Beneficio Total]]/1000</f>
        <v>478.70679999999982</v>
      </c>
      <c r="W649">
        <f>YEAR(Tabla_1[[#This Row],[Fecha pedido]])</f>
        <v>2022</v>
      </c>
    </row>
    <row r="650" spans="1:23" x14ac:dyDescent="0.3">
      <c r="A650" t="s">
        <v>859</v>
      </c>
      <c r="B650" t="s">
        <v>28</v>
      </c>
      <c r="C650" t="s">
        <v>578</v>
      </c>
      <c r="D650" t="s">
        <v>50</v>
      </c>
      <c r="E650" t="s">
        <v>19</v>
      </c>
      <c r="F650" t="s">
        <v>1117</v>
      </c>
      <c r="G650" s="14">
        <v>44793</v>
      </c>
      <c r="H650" s="20">
        <f>MONTH(Tabla_1[[#This Row],[Fecha pedido]])</f>
        <v>8</v>
      </c>
      <c r="I650">
        <v>345134484</v>
      </c>
      <c r="J650" s="1">
        <v>44841</v>
      </c>
      <c r="K650" s="5">
        <f>DATEDIF(Tabla_1[[#This Row],[Fecha pedido]],Tabla_1[[#This Row],[Fecha envío]],"D")</f>
        <v>48</v>
      </c>
      <c r="L650" s="3">
        <v>1818</v>
      </c>
      <c r="M650" s="4">
        <v>154.06</v>
      </c>
      <c r="N650" s="4">
        <v>90.93</v>
      </c>
      <c r="O650" s="12">
        <v>280081.08</v>
      </c>
      <c r="P650" s="4">
        <f>Tabla_1[[#This Row],[Precio Unitario]]-Tabla_1[[#This Row],[Coste unitario]]</f>
        <v>63.129999999999995</v>
      </c>
      <c r="Q650" s="12">
        <f>Tabla_1[[#This Row],[Importe venta total]]/1000</f>
        <v>280.08108000000004</v>
      </c>
      <c r="R650" s="4">
        <v>165310.74000000002</v>
      </c>
      <c r="S650" s="12">
        <f>Tabla_1[[#This Row],[Importe Coste total]]/1000</f>
        <v>165.31074000000001</v>
      </c>
      <c r="T650" s="4">
        <f>Tabla_1[[#This Row],[Importe venta total]]-Tabla_1[[#This Row],[Importe Coste total]]</f>
        <v>114770.34</v>
      </c>
      <c r="U650" s="13">
        <f>Tabla_1[[#This Row],[Importe Coste Total (M)]]/Tabla_1[[#This Row],[Importe Ventas Totales (M)]]</f>
        <v>0.59022458782292608</v>
      </c>
      <c r="V650" s="12">
        <f>Tabla_1[[#This Row],[Beneficio Total]]/1000</f>
        <v>114.77033999999999</v>
      </c>
      <c r="W650">
        <f>YEAR(Tabla_1[[#This Row],[Fecha pedido]])</f>
        <v>2022</v>
      </c>
    </row>
    <row r="651" spans="1:23" x14ac:dyDescent="0.3">
      <c r="A651" t="s">
        <v>860</v>
      </c>
      <c r="B651" t="s">
        <v>12</v>
      </c>
      <c r="C651" t="s">
        <v>191</v>
      </c>
      <c r="D651" t="s">
        <v>18</v>
      </c>
      <c r="E651" t="s">
        <v>15</v>
      </c>
      <c r="F651" t="s">
        <v>1117</v>
      </c>
      <c r="G651" s="14">
        <v>44139</v>
      </c>
      <c r="H651" s="20">
        <f>MONTH(Tabla_1[[#This Row],[Fecha pedido]])</f>
        <v>11</v>
      </c>
      <c r="I651">
        <v>765423762</v>
      </c>
      <c r="J651" s="1">
        <v>44153</v>
      </c>
      <c r="K651" s="5">
        <f>DATEDIF(Tabla_1[[#This Row],[Fecha pedido]],Tabla_1[[#This Row],[Fecha envío]],"D")</f>
        <v>14</v>
      </c>
      <c r="L651" s="3">
        <v>4756</v>
      </c>
      <c r="M651" s="4">
        <v>421.89</v>
      </c>
      <c r="N651" s="4">
        <v>364.69</v>
      </c>
      <c r="O651" s="12">
        <v>2006508.8399999999</v>
      </c>
      <c r="P651" s="4">
        <f>Tabla_1[[#This Row],[Precio Unitario]]-Tabla_1[[#This Row],[Coste unitario]]</f>
        <v>57.199999999999989</v>
      </c>
      <c r="Q651" s="12">
        <f>Tabla_1[[#This Row],[Importe venta total]]/1000</f>
        <v>2006.50884</v>
      </c>
      <c r="R651" s="4">
        <v>1734465.64</v>
      </c>
      <c r="S651" s="12">
        <f>Tabla_1[[#This Row],[Importe Coste total]]/1000</f>
        <v>1734.4656399999999</v>
      </c>
      <c r="T651" s="4">
        <f>Tabla_1[[#This Row],[Importe venta total]]-Tabla_1[[#This Row],[Importe Coste total]]</f>
        <v>272043.19999999995</v>
      </c>
      <c r="U651" s="13">
        <f>Tabla_1[[#This Row],[Importe Coste Total (M)]]/Tabla_1[[#This Row],[Importe Ventas Totales (M)]]</f>
        <v>0.86441963544999878</v>
      </c>
      <c r="V651" s="12">
        <f>Tabla_1[[#This Row],[Beneficio Total]]/1000</f>
        <v>272.04319999999996</v>
      </c>
      <c r="W651">
        <f>YEAR(Tabla_1[[#This Row],[Fecha pedido]])</f>
        <v>2020</v>
      </c>
    </row>
    <row r="652" spans="1:23" x14ac:dyDescent="0.3">
      <c r="A652" t="s">
        <v>861</v>
      </c>
      <c r="B652" t="s">
        <v>60</v>
      </c>
      <c r="C652" t="s">
        <v>410</v>
      </c>
      <c r="D652" t="s">
        <v>30</v>
      </c>
      <c r="E652" t="s">
        <v>15</v>
      </c>
      <c r="F652" t="s">
        <v>1120</v>
      </c>
      <c r="G652" s="14">
        <v>44353</v>
      </c>
      <c r="H652" s="20">
        <f>MONTH(Tabla_1[[#This Row],[Fecha pedido]])</f>
        <v>6</v>
      </c>
      <c r="I652">
        <v>532205045</v>
      </c>
      <c r="J652" s="1">
        <v>44378</v>
      </c>
      <c r="K652" s="5">
        <f>DATEDIF(Tabla_1[[#This Row],[Fecha pedido]],Tabla_1[[#This Row],[Fecha envío]],"D")</f>
        <v>25</v>
      </c>
      <c r="L652" s="3">
        <v>154</v>
      </c>
      <c r="M652" s="4">
        <v>255.28</v>
      </c>
      <c r="N652" s="4">
        <v>159.41999999999999</v>
      </c>
      <c r="O652" s="12">
        <v>39313.120000000003</v>
      </c>
      <c r="P652" s="4">
        <f>Tabla_1[[#This Row],[Precio Unitario]]-Tabla_1[[#This Row],[Coste unitario]]</f>
        <v>95.860000000000014</v>
      </c>
      <c r="Q652" s="12">
        <f>Tabla_1[[#This Row],[Importe venta total]]/1000</f>
        <v>39.313120000000005</v>
      </c>
      <c r="R652" s="4">
        <v>24550.679999999997</v>
      </c>
      <c r="S652" s="12">
        <f>Tabla_1[[#This Row],[Importe Coste total]]/1000</f>
        <v>24.550679999999996</v>
      </c>
      <c r="T652" s="4">
        <f>Tabla_1[[#This Row],[Importe venta total]]-Tabla_1[[#This Row],[Importe Coste total]]</f>
        <v>14762.440000000006</v>
      </c>
      <c r="U652" s="13">
        <f>Tabla_1[[#This Row],[Importe Coste Total (M)]]/Tabla_1[[#This Row],[Importe Ventas Totales (M)]]</f>
        <v>0.624490755249138</v>
      </c>
      <c r="V652" s="12">
        <f>Tabla_1[[#This Row],[Beneficio Total]]/1000</f>
        <v>14.762440000000005</v>
      </c>
      <c r="W652">
        <f>YEAR(Tabla_1[[#This Row],[Fecha pedido]])</f>
        <v>2021</v>
      </c>
    </row>
    <row r="653" spans="1:23" x14ac:dyDescent="0.3">
      <c r="A653" t="s">
        <v>862</v>
      </c>
      <c r="B653" t="s">
        <v>24</v>
      </c>
      <c r="C653" t="s">
        <v>618</v>
      </c>
      <c r="D653" t="s">
        <v>50</v>
      </c>
      <c r="E653" t="s">
        <v>19</v>
      </c>
      <c r="F653" t="s">
        <v>1117</v>
      </c>
      <c r="G653" s="14">
        <v>44357</v>
      </c>
      <c r="H653" s="20">
        <f>MONTH(Tabla_1[[#This Row],[Fecha pedido]])</f>
        <v>6</v>
      </c>
      <c r="I653">
        <v>525751435</v>
      </c>
      <c r="J653" s="1">
        <v>44382</v>
      </c>
      <c r="K653" s="5">
        <f>DATEDIF(Tabla_1[[#This Row],[Fecha pedido]],Tabla_1[[#This Row],[Fecha envío]],"D")</f>
        <v>25</v>
      </c>
      <c r="L653" s="3">
        <v>388</v>
      </c>
      <c r="M653" s="4">
        <v>154.06</v>
      </c>
      <c r="N653" s="4">
        <v>90.93</v>
      </c>
      <c r="O653" s="12">
        <v>59775.28</v>
      </c>
      <c r="P653" s="4">
        <f>Tabla_1[[#This Row],[Precio Unitario]]-Tabla_1[[#This Row],[Coste unitario]]</f>
        <v>63.129999999999995</v>
      </c>
      <c r="Q653" s="12">
        <f>Tabla_1[[#This Row],[Importe venta total]]/1000</f>
        <v>59.775280000000002</v>
      </c>
      <c r="R653" s="4">
        <v>35280.840000000004</v>
      </c>
      <c r="S653" s="12">
        <f>Tabla_1[[#This Row],[Importe Coste total]]/1000</f>
        <v>35.280840000000005</v>
      </c>
      <c r="T653" s="4">
        <f>Tabla_1[[#This Row],[Importe venta total]]-Tabla_1[[#This Row],[Importe Coste total]]</f>
        <v>24494.439999999995</v>
      </c>
      <c r="U653" s="13">
        <f>Tabla_1[[#This Row],[Importe Coste Total (M)]]/Tabla_1[[#This Row],[Importe Ventas Totales (M)]]</f>
        <v>0.59022458782292619</v>
      </c>
      <c r="V653" s="12">
        <f>Tabla_1[[#This Row],[Beneficio Total]]/1000</f>
        <v>24.494439999999994</v>
      </c>
      <c r="W653">
        <f>YEAR(Tabla_1[[#This Row],[Fecha pedido]])</f>
        <v>2021</v>
      </c>
    </row>
    <row r="654" spans="1:23" x14ac:dyDescent="0.3">
      <c r="A654" t="s">
        <v>863</v>
      </c>
      <c r="B654" t="s">
        <v>24</v>
      </c>
      <c r="C654" t="s">
        <v>312</v>
      </c>
      <c r="D654" t="s">
        <v>50</v>
      </c>
      <c r="E654" t="s">
        <v>19</v>
      </c>
      <c r="F654" t="s">
        <v>1119</v>
      </c>
      <c r="G654" s="14">
        <v>44569</v>
      </c>
      <c r="H654" s="20">
        <f>MONTH(Tabla_1[[#This Row],[Fecha pedido]])</f>
        <v>1</v>
      </c>
      <c r="I654">
        <v>563551700</v>
      </c>
      <c r="J654" s="1">
        <v>44616</v>
      </c>
      <c r="K654" s="5">
        <f>DATEDIF(Tabla_1[[#This Row],[Fecha pedido]],Tabla_1[[#This Row],[Fecha envío]],"D")</f>
        <v>47</v>
      </c>
      <c r="L654" s="3">
        <v>6326</v>
      </c>
      <c r="M654" s="4">
        <v>154.06</v>
      </c>
      <c r="N654" s="4">
        <v>90.93</v>
      </c>
      <c r="O654" s="12">
        <v>974583.56</v>
      </c>
      <c r="P654" s="4">
        <f>Tabla_1[[#This Row],[Precio Unitario]]-Tabla_1[[#This Row],[Coste unitario]]</f>
        <v>63.129999999999995</v>
      </c>
      <c r="Q654" s="12">
        <f>Tabla_1[[#This Row],[Importe venta total]]/1000</f>
        <v>974.58356000000003</v>
      </c>
      <c r="R654" s="4">
        <v>575223.18000000005</v>
      </c>
      <c r="S654" s="12">
        <f>Tabla_1[[#This Row],[Importe Coste total]]/1000</f>
        <v>575.22318000000007</v>
      </c>
      <c r="T654" s="4">
        <f>Tabla_1[[#This Row],[Importe venta total]]-Tabla_1[[#This Row],[Importe Coste total]]</f>
        <v>399360.38</v>
      </c>
      <c r="U654" s="13">
        <f>Tabla_1[[#This Row],[Importe Coste Total (M)]]/Tabla_1[[#This Row],[Importe Ventas Totales (M)]]</f>
        <v>0.59022458782292619</v>
      </c>
      <c r="V654" s="12">
        <f>Tabla_1[[#This Row],[Beneficio Total]]/1000</f>
        <v>399.36038000000002</v>
      </c>
      <c r="W654">
        <f>YEAR(Tabla_1[[#This Row],[Fecha pedido]])</f>
        <v>2022</v>
      </c>
    </row>
    <row r="655" spans="1:23" x14ac:dyDescent="0.3">
      <c r="A655" t="s">
        <v>864</v>
      </c>
      <c r="B655" t="s">
        <v>12</v>
      </c>
      <c r="C655" t="s">
        <v>261</v>
      </c>
      <c r="D655" t="s">
        <v>18</v>
      </c>
      <c r="E655" t="s">
        <v>19</v>
      </c>
      <c r="F655" t="s">
        <v>1118</v>
      </c>
      <c r="G655" s="14">
        <v>44695</v>
      </c>
      <c r="H655" s="20">
        <f>MONTH(Tabla_1[[#This Row],[Fecha pedido]])</f>
        <v>5</v>
      </c>
      <c r="I655">
        <v>326138007</v>
      </c>
      <c r="J655" s="1">
        <v>44716</v>
      </c>
      <c r="K655" s="5">
        <f>DATEDIF(Tabla_1[[#This Row],[Fecha pedido]],Tabla_1[[#This Row],[Fecha envío]],"D")</f>
        <v>21</v>
      </c>
      <c r="L655" s="3">
        <v>339</v>
      </c>
      <c r="M655" s="4">
        <v>421.89</v>
      </c>
      <c r="N655" s="4">
        <v>364.69</v>
      </c>
      <c r="O655" s="12">
        <v>143020.71</v>
      </c>
      <c r="P655" s="4">
        <f>Tabla_1[[#This Row],[Precio Unitario]]-Tabla_1[[#This Row],[Coste unitario]]</f>
        <v>57.199999999999989</v>
      </c>
      <c r="Q655" s="12">
        <f>Tabla_1[[#This Row],[Importe venta total]]/1000</f>
        <v>143.02070999999998</v>
      </c>
      <c r="R655" s="4">
        <v>123629.91</v>
      </c>
      <c r="S655" s="12">
        <f>Tabla_1[[#This Row],[Importe Coste total]]/1000</f>
        <v>123.62991000000001</v>
      </c>
      <c r="T655" s="4">
        <f>Tabla_1[[#This Row],[Importe venta total]]-Tabla_1[[#This Row],[Importe Coste total]]</f>
        <v>19390.799999999988</v>
      </c>
      <c r="U655" s="13">
        <f>Tabla_1[[#This Row],[Importe Coste Total (M)]]/Tabla_1[[#This Row],[Importe Ventas Totales (M)]]</f>
        <v>0.864419635449999</v>
      </c>
      <c r="V655" s="12">
        <f>Tabla_1[[#This Row],[Beneficio Total]]/1000</f>
        <v>19.390799999999988</v>
      </c>
      <c r="W655">
        <f>YEAR(Tabla_1[[#This Row],[Fecha pedido]])</f>
        <v>2022</v>
      </c>
    </row>
    <row r="656" spans="1:23" x14ac:dyDescent="0.3">
      <c r="A656" t="s">
        <v>865</v>
      </c>
      <c r="B656" t="s">
        <v>12</v>
      </c>
      <c r="C656" t="s">
        <v>615</v>
      </c>
      <c r="D656" t="s">
        <v>42</v>
      </c>
      <c r="E656" t="s">
        <v>15</v>
      </c>
      <c r="F656" t="s">
        <v>1117</v>
      </c>
      <c r="G656" s="14">
        <v>44345</v>
      </c>
      <c r="H656" s="20">
        <f>MONTH(Tabla_1[[#This Row],[Fecha pedido]])</f>
        <v>5</v>
      </c>
      <c r="I656">
        <v>733834207</v>
      </c>
      <c r="J656" s="1">
        <v>44356</v>
      </c>
      <c r="K656" s="5">
        <f>DATEDIF(Tabla_1[[#This Row],[Fecha pedido]],Tabla_1[[#This Row],[Fecha envío]],"D")</f>
        <v>11</v>
      </c>
      <c r="L656" s="3">
        <v>6704</v>
      </c>
      <c r="M656" s="4">
        <v>651.21</v>
      </c>
      <c r="N656" s="4">
        <v>524.96</v>
      </c>
      <c r="O656" s="12">
        <v>4365711.84</v>
      </c>
      <c r="P656" s="4">
        <f>Tabla_1[[#This Row],[Precio Unitario]]-Tabla_1[[#This Row],[Coste unitario]]</f>
        <v>126.25</v>
      </c>
      <c r="Q656" s="12">
        <f>Tabla_1[[#This Row],[Importe venta total]]/1000</f>
        <v>4365.7118399999999</v>
      </c>
      <c r="R656" s="4">
        <v>3519331.8400000003</v>
      </c>
      <c r="S656" s="12">
        <f>Tabla_1[[#This Row],[Importe Coste total]]/1000</f>
        <v>3519.3318400000003</v>
      </c>
      <c r="T656" s="4">
        <f>Tabla_1[[#This Row],[Importe venta total]]-Tabla_1[[#This Row],[Importe Coste total]]</f>
        <v>846379.99999999953</v>
      </c>
      <c r="U656" s="13">
        <f>Tabla_1[[#This Row],[Importe Coste Total (M)]]/Tabla_1[[#This Row],[Importe Ventas Totales (M)]]</f>
        <v>0.80613012699436437</v>
      </c>
      <c r="V656" s="12">
        <f>Tabla_1[[#This Row],[Beneficio Total]]/1000</f>
        <v>846.37999999999954</v>
      </c>
      <c r="W656">
        <f>YEAR(Tabla_1[[#This Row],[Fecha pedido]])</f>
        <v>2021</v>
      </c>
    </row>
    <row r="657" spans="1:23" x14ac:dyDescent="0.3">
      <c r="A657" t="s">
        <v>866</v>
      </c>
      <c r="B657" t="s">
        <v>60</v>
      </c>
      <c r="C657" t="s">
        <v>867</v>
      </c>
      <c r="D657" t="s">
        <v>80</v>
      </c>
      <c r="E657" t="s">
        <v>19</v>
      </c>
      <c r="F657" t="s">
        <v>1117</v>
      </c>
      <c r="G657" s="14">
        <v>43963</v>
      </c>
      <c r="H657" s="20">
        <f>MONTH(Tabla_1[[#This Row],[Fecha pedido]])</f>
        <v>5</v>
      </c>
      <c r="I657">
        <v>564926707</v>
      </c>
      <c r="J657" s="1">
        <v>43970</v>
      </c>
      <c r="K657" s="5">
        <f>DATEDIF(Tabla_1[[#This Row],[Fecha pedido]],Tabla_1[[#This Row],[Fecha envío]],"D")</f>
        <v>7</v>
      </c>
      <c r="L657" s="3">
        <v>3221</v>
      </c>
      <c r="M657" s="4">
        <v>668.27</v>
      </c>
      <c r="N657" s="4">
        <v>502.54</v>
      </c>
      <c r="O657" s="12">
        <v>2152497.67</v>
      </c>
      <c r="P657" s="4">
        <f>Tabla_1[[#This Row],[Precio Unitario]]-Tabla_1[[#This Row],[Coste unitario]]</f>
        <v>165.72999999999996</v>
      </c>
      <c r="Q657" s="12">
        <f>Tabla_1[[#This Row],[Importe venta total]]/1000</f>
        <v>2152.4976699999997</v>
      </c>
      <c r="R657" s="4">
        <v>1618681.34</v>
      </c>
      <c r="S657" s="12">
        <f>Tabla_1[[#This Row],[Importe Coste total]]/1000</f>
        <v>1618.6813400000001</v>
      </c>
      <c r="T657" s="4">
        <f>Tabla_1[[#This Row],[Importe venta total]]-Tabla_1[[#This Row],[Importe Coste total]]</f>
        <v>533816.32999999984</v>
      </c>
      <c r="U657" s="13">
        <f>Tabla_1[[#This Row],[Importe Coste Total (M)]]/Tabla_1[[#This Row],[Importe Ventas Totales (M)]]</f>
        <v>0.75200143654510909</v>
      </c>
      <c r="V657" s="12">
        <f>Tabla_1[[#This Row],[Beneficio Total]]/1000</f>
        <v>533.81632999999988</v>
      </c>
      <c r="W657">
        <f>YEAR(Tabla_1[[#This Row],[Fecha pedido]])</f>
        <v>2020</v>
      </c>
    </row>
    <row r="658" spans="1:23" x14ac:dyDescent="0.3">
      <c r="A658" t="s">
        <v>868</v>
      </c>
      <c r="B658" t="s">
        <v>12</v>
      </c>
      <c r="C658" t="s">
        <v>165</v>
      </c>
      <c r="D658" t="s">
        <v>70</v>
      </c>
      <c r="E658" t="s">
        <v>15</v>
      </c>
      <c r="F658" t="s">
        <v>1117</v>
      </c>
      <c r="G658" s="14">
        <v>44305</v>
      </c>
      <c r="H658" s="20">
        <f>MONTH(Tabla_1[[#This Row],[Fecha pedido]])</f>
        <v>4</v>
      </c>
      <c r="I658">
        <v>111651837</v>
      </c>
      <c r="J658" s="1">
        <v>44341</v>
      </c>
      <c r="K658" s="5">
        <f>DATEDIF(Tabla_1[[#This Row],[Fecha pedido]],Tabla_1[[#This Row],[Fecha envío]],"D")</f>
        <v>36</v>
      </c>
      <c r="L658" s="3">
        <v>9115</v>
      </c>
      <c r="M658" s="4">
        <v>109.28</v>
      </c>
      <c r="N658" s="4">
        <v>35.840000000000003</v>
      </c>
      <c r="O658" s="12">
        <v>996087.2</v>
      </c>
      <c r="P658" s="4">
        <f>Tabla_1[[#This Row],[Precio Unitario]]-Tabla_1[[#This Row],[Coste unitario]]</f>
        <v>73.44</v>
      </c>
      <c r="Q658" s="12">
        <f>Tabla_1[[#This Row],[Importe venta total]]/1000</f>
        <v>996.08719999999994</v>
      </c>
      <c r="R658" s="4">
        <v>326681.60000000003</v>
      </c>
      <c r="S658" s="12">
        <f>Tabla_1[[#This Row],[Importe Coste total]]/1000</f>
        <v>326.68160000000006</v>
      </c>
      <c r="T658" s="4">
        <f>Tabla_1[[#This Row],[Importe venta total]]-Tabla_1[[#This Row],[Importe Coste total]]</f>
        <v>669405.59999999986</v>
      </c>
      <c r="U658" s="13">
        <f>Tabla_1[[#This Row],[Importe Coste Total (M)]]/Tabla_1[[#This Row],[Importe Ventas Totales (M)]]</f>
        <v>0.32796486090775995</v>
      </c>
      <c r="V658" s="12">
        <f>Tabla_1[[#This Row],[Beneficio Total]]/1000</f>
        <v>669.40559999999982</v>
      </c>
      <c r="W658">
        <f>YEAR(Tabla_1[[#This Row],[Fecha pedido]])</f>
        <v>2021</v>
      </c>
    </row>
    <row r="659" spans="1:23" x14ac:dyDescent="0.3">
      <c r="A659" t="s">
        <v>869</v>
      </c>
      <c r="B659" t="s">
        <v>60</v>
      </c>
      <c r="C659" t="s">
        <v>360</v>
      </c>
      <c r="D659" t="s">
        <v>50</v>
      </c>
      <c r="E659" t="s">
        <v>19</v>
      </c>
      <c r="F659" t="s">
        <v>1120</v>
      </c>
      <c r="G659" s="14">
        <v>44709</v>
      </c>
      <c r="H659" s="20">
        <f>MONTH(Tabla_1[[#This Row],[Fecha pedido]])</f>
        <v>5</v>
      </c>
      <c r="I659">
        <v>636558425</v>
      </c>
      <c r="J659" s="1">
        <v>44720</v>
      </c>
      <c r="K659" s="5">
        <f>DATEDIF(Tabla_1[[#This Row],[Fecha pedido]],Tabla_1[[#This Row],[Fecha envío]],"D")</f>
        <v>11</v>
      </c>
      <c r="L659" s="3">
        <v>639</v>
      </c>
      <c r="M659" s="4">
        <v>154.06</v>
      </c>
      <c r="N659" s="4">
        <v>90.93</v>
      </c>
      <c r="O659" s="12">
        <v>98444.34</v>
      </c>
      <c r="P659" s="4">
        <f>Tabla_1[[#This Row],[Precio Unitario]]-Tabla_1[[#This Row],[Coste unitario]]</f>
        <v>63.129999999999995</v>
      </c>
      <c r="Q659" s="12">
        <f>Tabla_1[[#This Row],[Importe venta total]]/1000</f>
        <v>98.444339999999997</v>
      </c>
      <c r="R659" s="4">
        <v>58104.270000000004</v>
      </c>
      <c r="S659" s="12">
        <f>Tabla_1[[#This Row],[Importe Coste total]]/1000</f>
        <v>58.104270000000007</v>
      </c>
      <c r="T659" s="4">
        <f>Tabla_1[[#This Row],[Importe venta total]]-Tabla_1[[#This Row],[Importe Coste total]]</f>
        <v>40340.069999999992</v>
      </c>
      <c r="U659" s="13">
        <f>Tabla_1[[#This Row],[Importe Coste Total (M)]]/Tabla_1[[#This Row],[Importe Ventas Totales (M)]]</f>
        <v>0.59022458782292619</v>
      </c>
      <c r="V659" s="12">
        <f>Tabla_1[[#This Row],[Beneficio Total]]/1000</f>
        <v>40.34006999999999</v>
      </c>
      <c r="W659">
        <f>YEAR(Tabla_1[[#This Row],[Fecha pedido]])</f>
        <v>2022</v>
      </c>
    </row>
    <row r="660" spans="1:23" x14ac:dyDescent="0.3">
      <c r="A660" t="s">
        <v>870</v>
      </c>
      <c r="B660" t="s">
        <v>60</v>
      </c>
      <c r="C660" t="s">
        <v>224</v>
      </c>
      <c r="D660" t="s">
        <v>14</v>
      </c>
      <c r="E660" t="s">
        <v>15</v>
      </c>
      <c r="F660" t="s">
        <v>1118</v>
      </c>
      <c r="G660" s="14">
        <v>44660</v>
      </c>
      <c r="H660" s="20">
        <f>MONTH(Tabla_1[[#This Row],[Fecha pedido]])</f>
        <v>4</v>
      </c>
      <c r="I660">
        <v>322507798</v>
      </c>
      <c r="J660" s="1">
        <v>44672</v>
      </c>
      <c r="K660" s="5">
        <f>DATEDIF(Tabla_1[[#This Row],[Fecha pedido]],Tabla_1[[#This Row],[Fecha envío]],"D")</f>
        <v>12</v>
      </c>
      <c r="L660" s="3">
        <v>6079</v>
      </c>
      <c r="M660" s="4">
        <v>152.58000000000001</v>
      </c>
      <c r="N660" s="4">
        <v>97.44</v>
      </c>
      <c r="O660" s="12">
        <v>927533.82000000007</v>
      </c>
      <c r="P660" s="4">
        <f>Tabla_1[[#This Row],[Precio Unitario]]-Tabla_1[[#This Row],[Coste unitario]]</f>
        <v>55.140000000000015</v>
      </c>
      <c r="Q660" s="12">
        <f>Tabla_1[[#This Row],[Importe venta total]]/1000</f>
        <v>927.53382000000011</v>
      </c>
      <c r="R660" s="4">
        <v>592337.76</v>
      </c>
      <c r="S660" s="12">
        <f>Tabla_1[[#This Row],[Importe Coste total]]/1000</f>
        <v>592.33776</v>
      </c>
      <c r="T660" s="4">
        <f>Tabla_1[[#This Row],[Importe venta total]]-Tabla_1[[#This Row],[Importe Coste total]]</f>
        <v>335196.06000000006</v>
      </c>
      <c r="U660" s="13">
        <f>Tabla_1[[#This Row],[Importe Coste Total (M)]]/Tabla_1[[#This Row],[Importe Ventas Totales (M)]]</f>
        <v>0.63861580810066843</v>
      </c>
      <c r="V660" s="12">
        <f>Tabla_1[[#This Row],[Beneficio Total]]/1000</f>
        <v>335.19606000000005</v>
      </c>
      <c r="W660">
        <f>YEAR(Tabla_1[[#This Row],[Fecha pedido]])</f>
        <v>2022</v>
      </c>
    </row>
    <row r="661" spans="1:23" x14ac:dyDescent="0.3">
      <c r="A661" t="s">
        <v>871</v>
      </c>
      <c r="B661" t="s">
        <v>60</v>
      </c>
      <c r="C661" t="s">
        <v>246</v>
      </c>
      <c r="D661" t="s">
        <v>70</v>
      </c>
      <c r="E661" t="s">
        <v>15</v>
      </c>
      <c r="F661" t="s">
        <v>1118</v>
      </c>
      <c r="G661" s="14">
        <v>44311</v>
      </c>
      <c r="H661" s="20">
        <f>MONTH(Tabla_1[[#This Row],[Fecha pedido]])</f>
        <v>4</v>
      </c>
      <c r="I661">
        <v>122673785</v>
      </c>
      <c r="J661" s="1">
        <v>44315</v>
      </c>
      <c r="K661" s="5">
        <f>DATEDIF(Tabla_1[[#This Row],[Fecha pedido]],Tabla_1[[#This Row],[Fecha envío]],"D")</f>
        <v>4</v>
      </c>
      <c r="L661" s="3">
        <v>754</v>
      </c>
      <c r="M661" s="4">
        <v>109.28</v>
      </c>
      <c r="N661" s="4">
        <v>35.840000000000003</v>
      </c>
      <c r="O661" s="12">
        <v>82397.119999999995</v>
      </c>
      <c r="P661" s="4">
        <f>Tabla_1[[#This Row],[Precio Unitario]]-Tabla_1[[#This Row],[Coste unitario]]</f>
        <v>73.44</v>
      </c>
      <c r="Q661" s="12">
        <f>Tabla_1[[#This Row],[Importe venta total]]/1000</f>
        <v>82.397120000000001</v>
      </c>
      <c r="R661" s="4">
        <v>27023.360000000004</v>
      </c>
      <c r="S661" s="12">
        <f>Tabla_1[[#This Row],[Importe Coste total]]/1000</f>
        <v>27.023360000000004</v>
      </c>
      <c r="T661" s="4">
        <f>Tabla_1[[#This Row],[Importe venta total]]-Tabla_1[[#This Row],[Importe Coste total]]</f>
        <v>55373.759999999995</v>
      </c>
      <c r="U661" s="13">
        <f>Tabla_1[[#This Row],[Importe Coste Total (M)]]/Tabla_1[[#This Row],[Importe Ventas Totales (M)]]</f>
        <v>0.32796486090775995</v>
      </c>
      <c r="V661" s="12">
        <f>Tabla_1[[#This Row],[Beneficio Total]]/1000</f>
        <v>55.373759999999997</v>
      </c>
      <c r="W661">
        <f>YEAR(Tabla_1[[#This Row],[Fecha pedido]])</f>
        <v>2021</v>
      </c>
    </row>
    <row r="662" spans="1:23" x14ac:dyDescent="0.3">
      <c r="A662" t="s">
        <v>872</v>
      </c>
      <c r="B662" t="s">
        <v>12</v>
      </c>
      <c r="C662" t="s">
        <v>216</v>
      </c>
      <c r="D662" t="s">
        <v>50</v>
      </c>
      <c r="E662" t="s">
        <v>15</v>
      </c>
      <c r="F662" t="s">
        <v>1120</v>
      </c>
      <c r="G662" s="14">
        <v>43963</v>
      </c>
      <c r="H662" s="20">
        <f>MONTH(Tabla_1[[#This Row],[Fecha pedido]])</f>
        <v>5</v>
      </c>
      <c r="I662">
        <v>610542714</v>
      </c>
      <c r="J662" s="1">
        <v>43980</v>
      </c>
      <c r="K662" s="5">
        <f>DATEDIF(Tabla_1[[#This Row],[Fecha pedido]],Tabla_1[[#This Row],[Fecha envío]],"D")</f>
        <v>17</v>
      </c>
      <c r="L662" s="3">
        <v>2012</v>
      </c>
      <c r="M662" s="4">
        <v>154.06</v>
      </c>
      <c r="N662" s="4">
        <v>90.93</v>
      </c>
      <c r="O662" s="12">
        <v>309968.72000000003</v>
      </c>
      <c r="P662" s="4">
        <f>Tabla_1[[#This Row],[Precio Unitario]]-Tabla_1[[#This Row],[Coste unitario]]</f>
        <v>63.129999999999995</v>
      </c>
      <c r="Q662" s="12">
        <f>Tabla_1[[#This Row],[Importe venta total]]/1000</f>
        <v>309.96872000000002</v>
      </c>
      <c r="R662" s="4">
        <v>182951.16</v>
      </c>
      <c r="S662" s="12">
        <f>Tabla_1[[#This Row],[Importe Coste total]]/1000</f>
        <v>182.95116000000002</v>
      </c>
      <c r="T662" s="4">
        <f>Tabla_1[[#This Row],[Importe venta total]]-Tabla_1[[#This Row],[Importe Coste total]]</f>
        <v>127017.56000000003</v>
      </c>
      <c r="U662" s="13">
        <f>Tabla_1[[#This Row],[Importe Coste Total (M)]]/Tabla_1[[#This Row],[Importe Ventas Totales (M)]]</f>
        <v>0.59022458782292619</v>
      </c>
      <c r="V662" s="12">
        <f>Tabla_1[[#This Row],[Beneficio Total]]/1000</f>
        <v>127.01756000000003</v>
      </c>
      <c r="W662">
        <f>YEAR(Tabla_1[[#This Row],[Fecha pedido]])</f>
        <v>2020</v>
      </c>
    </row>
    <row r="663" spans="1:23" x14ac:dyDescent="0.3">
      <c r="A663" t="s">
        <v>873</v>
      </c>
      <c r="B663" t="s">
        <v>24</v>
      </c>
      <c r="C663" t="s">
        <v>49</v>
      </c>
      <c r="D663" t="s">
        <v>30</v>
      </c>
      <c r="E663" t="s">
        <v>19</v>
      </c>
      <c r="F663" t="s">
        <v>1119</v>
      </c>
      <c r="G663" s="14">
        <v>44584</v>
      </c>
      <c r="H663" s="20">
        <f>MONTH(Tabla_1[[#This Row],[Fecha pedido]])</f>
        <v>1</v>
      </c>
      <c r="I663">
        <v>629913413</v>
      </c>
      <c r="J663" s="1">
        <v>44601</v>
      </c>
      <c r="K663" s="5">
        <f>DATEDIF(Tabla_1[[#This Row],[Fecha pedido]],Tabla_1[[#This Row],[Fecha envío]],"D")</f>
        <v>17</v>
      </c>
      <c r="L663" s="3">
        <v>4232</v>
      </c>
      <c r="M663" s="4">
        <v>255.28</v>
      </c>
      <c r="N663" s="4">
        <v>159.41999999999999</v>
      </c>
      <c r="O663" s="12">
        <v>1080344.96</v>
      </c>
      <c r="P663" s="4">
        <f>Tabla_1[[#This Row],[Precio Unitario]]-Tabla_1[[#This Row],[Coste unitario]]</f>
        <v>95.860000000000014</v>
      </c>
      <c r="Q663" s="12">
        <f>Tabla_1[[#This Row],[Importe venta total]]/1000</f>
        <v>1080.3449599999999</v>
      </c>
      <c r="R663" s="4">
        <v>674665.44</v>
      </c>
      <c r="S663" s="12">
        <f>Tabla_1[[#This Row],[Importe Coste total]]/1000</f>
        <v>674.66543999999999</v>
      </c>
      <c r="T663" s="4">
        <f>Tabla_1[[#This Row],[Importe venta total]]-Tabla_1[[#This Row],[Importe Coste total]]</f>
        <v>405679.52</v>
      </c>
      <c r="U663" s="13">
        <f>Tabla_1[[#This Row],[Importe Coste Total (M)]]/Tabla_1[[#This Row],[Importe Ventas Totales (M)]]</f>
        <v>0.62449075524913822</v>
      </c>
      <c r="V663" s="12">
        <f>Tabla_1[[#This Row],[Beneficio Total]]/1000</f>
        <v>405.67952000000002</v>
      </c>
      <c r="W663">
        <f>YEAR(Tabla_1[[#This Row],[Fecha pedido]])</f>
        <v>2022</v>
      </c>
    </row>
    <row r="664" spans="1:23" x14ac:dyDescent="0.3">
      <c r="A664" t="s">
        <v>874</v>
      </c>
      <c r="B664" t="s">
        <v>24</v>
      </c>
      <c r="C664" t="s">
        <v>53</v>
      </c>
      <c r="D664" t="s">
        <v>70</v>
      </c>
      <c r="E664" t="s">
        <v>19</v>
      </c>
      <c r="F664" t="s">
        <v>1118</v>
      </c>
      <c r="G664" s="14">
        <v>44159</v>
      </c>
      <c r="H664" s="20">
        <f>MONTH(Tabla_1[[#This Row],[Fecha pedido]])</f>
        <v>11</v>
      </c>
      <c r="I664">
        <v>444897210</v>
      </c>
      <c r="J664" s="1">
        <v>44197</v>
      </c>
      <c r="K664" s="5">
        <f>DATEDIF(Tabla_1[[#This Row],[Fecha pedido]],Tabla_1[[#This Row],[Fecha envío]],"D")</f>
        <v>38</v>
      </c>
      <c r="L664" s="3">
        <v>3826</v>
      </c>
      <c r="M664" s="4">
        <v>109.28</v>
      </c>
      <c r="N664" s="4">
        <v>35.840000000000003</v>
      </c>
      <c r="O664" s="12">
        <v>418105.28</v>
      </c>
      <c r="P664" s="4">
        <f>Tabla_1[[#This Row],[Precio Unitario]]-Tabla_1[[#This Row],[Coste unitario]]</f>
        <v>73.44</v>
      </c>
      <c r="Q664" s="12">
        <f>Tabla_1[[#This Row],[Importe venta total]]/1000</f>
        <v>418.10528000000005</v>
      </c>
      <c r="R664" s="4">
        <v>137123.84000000003</v>
      </c>
      <c r="S664" s="12">
        <f>Tabla_1[[#This Row],[Importe Coste total]]/1000</f>
        <v>137.12384000000003</v>
      </c>
      <c r="T664" s="4">
        <f>Tabla_1[[#This Row],[Importe venta total]]-Tabla_1[[#This Row],[Importe Coste total]]</f>
        <v>280981.44</v>
      </c>
      <c r="U664" s="13">
        <f>Tabla_1[[#This Row],[Importe Coste Total (M)]]/Tabla_1[[#This Row],[Importe Ventas Totales (M)]]</f>
        <v>0.32796486090775989</v>
      </c>
      <c r="V664" s="12">
        <f>Tabla_1[[#This Row],[Beneficio Total]]/1000</f>
        <v>280.98144000000002</v>
      </c>
      <c r="W664">
        <f>YEAR(Tabla_1[[#This Row],[Fecha pedido]])</f>
        <v>2020</v>
      </c>
    </row>
    <row r="665" spans="1:23" x14ac:dyDescent="0.3">
      <c r="A665" t="s">
        <v>875</v>
      </c>
      <c r="B665" t="s">
        <v>21</v>
      </c>
      <c r="C665" t="s">
        <v>330</v>
      </c>
      <c r="D665" t="s">
        <v>14</v>
      </c>
      <c r="E665" t="s">
        <v>15</v>
      </c>
      <c r="F665" t="s">
        <v>1118</v>
      </c>
      <c r="G665" s="14">
        <v>44472</v>
      </c>
      <c r="H665" s="20">
        <f>MONTH(Tabla_1[[#This Row],[Fecha pedido]])</f>
        <v>10</v>
      </c>
      <c r="I665">
        <v>389917933</v>
      </c>
      <c r="J665" s="1">
        <v>44518</v>
      </c>
      <c r="K665" s="5">
        <f>DATEDIF(Tabla_1[[#This Row],[Fecha pedido]],Tabla_1[[#This Row],[Fecha envío]],"D")</f>
        <v>46</v>
      </c>
      <c r="L665" s="3">
        <v>4236</v>
      </c>
      <c r="M665" s="4">
        <v>152.58000000000001</v>
      </c>
      <c r="N665" s="4">
        <v>97.44</v>
      </c>
      <c r="O665" s="12">
        <v>646328.88</v>
      </c>
      <c r="P665" s="4">
        <f>Tabla_1[[#This Row],[Precio Unitario]]-Tabla_1[[#This Row],[Coste unitario]]</f>
        <v>55.140000000000015</v>
      </c>
      <c r="Q665" s="12">
        <f>Tabla_1[[#This Row],[Importe venta total]]/1000</f>
        <v>646.32888000000003</v>
      </c>
      <c r="R665" s="4">
        <v>412755.83999999997</v>
      </c>
      <c r="S665" s="12">
        <f>Tabla_1[[#This Row],[Importe Coste total]]/1000</f>
        <v>412.75583999999998</v>
      </c>
      <c r="T665" s="4">
        <f>Tabla_1[[#This Row],[Importe venta total]]-Tabla_1[[#This Row],[Importe Coste total]]</f>
        <v>233573.04000000004</v>
      </c>
      <c r="U665" s="13">
        <f>Tabla_1[[#This Row],[Importe Coste Total (M)]]/Tabla_1[[#This Row],[Importe Ventas Totales (M)]]</f>
        <v>0.63861580810066843</v>
      </c>
      <c r="V665" s="12">
        <f>Tabla_1[[#This Row],[Beneficio Total]]/1000</f>
        <v>233.57304000000005</v>
      </c>
      <c r="W665">
        <f>YEAR(Tabla_1[[#This Row],[Fecha pedido]])</f>
        <v>2021</v>
      </c>
    </row>
    <row r="666" spans="1:23" x14ac:dyDescent="0.3">
      <c r="A666" t="s">
        <v>876</v>
      </c>
      <c r="B666" t="s">
        <v>24</v>
      </c>
      <c r="C666" t="s">
        <v>397</v>
      </c>
      <c r="D666" t="s">
        <v>38</v>
      </c>
      <c r="E666" t="s">
        <v>19</v>
      </c>
      <c r="F666" t="s">
        <v>1118</v>
      </c>
      <c r="G666" s="14">
        <v>44323</v>
      </c>
      <c r="H666" s="20">
        <f>MONTH(Tabla_1[[#This Row],[Fecha pedido]])</f>
        <v>5</v>
      </c>
      <c r="I666">
        <v>419711911</v>
      </c>
      <c r="J666" s="1">
        <v>44348</v>
      </c>
      <c r="K666" s="5">
        <f>DATEDIF(Tabla_1[[#This Row],[Fecha pedido]],Tabla_1[[#This Row],[Fecha envío]],"D")</f>
        <v>25</v>
      </c>
      <c r="L666" s="3">
        <v>936</v>
      </c>
      <c r="M666" s="4">
        <v>437.2</v>
      </c>
      <c r="N666" s="4">
        <v>263.33</v>
      </c>
      <c r="O666" s="12">
        <v>409219.2</v>
      </c>
      <c r="P666" s="4">
        <f>Tabla_1[[#This Row],[Precio Unitario]]-Tabla_1[[#This Row],[Coste unitario]]</f>
        <v>173.87</v>
      </c>
      <c r="Q666" s="12">
        <f>Tabla_1[[#This Row],[Importe venta total]]/1000</f>
        <v>409.2192</v>
      </c>
      <c r="R666" s="4">
        <v>246476.87999999998</v>
      </c>
      <c r="S666" s="12">
        <f>Tabla_1[[#This Row],[Importe Coste total]]/1000</f>
        <v>246.47687999999997</v>
      </c>
      <c r="T666" s="4">
        <f>Tabla_1[[#This Row],[Importe venta total]]-Tabla_1[[#This Row],[Importe Coste total]]</f>
        <v>162742.32000000004</v>
      </c>
      <c r="U666" s="13">
        <f>Tabla_1[[#This Row],[Importe Coste Total (M)]]/Tabla_1[[#This Row],[Importe Ventas Totales (M)]]</f>
        <v>0.60231015553522405</v>
      </c>
      <c r="V666" s="12">
        <f>Tabla_1[[#This Row],[Beneficio Total]]/1000</f>
        <v>162.74232000000003</v>
      </c>
      <c r="W666">
        <f>YEAR(Tabla_1[[#This Row],[Fecha pedido]])</f>
        <v>2021</v>
      </c>
    </row>
    <row r="667" spans="1:23" x14ac:dyDescent="0.3">
      <c r="A667" t="s">
        <v>877</v>
      </c>
      <c r="B667" t="s">
        <v>24</v>
      </c>
      <c r="C667" t="s">
        <v>248</v>
      </c>
      <c r="D667" t="s">
        <v>70</v>
      </c>
      <c r="E667" t="s">
        <v>15</v>
      </c>
      <c r="F667" t="s">
        <v>1119</v>
      </c>
      <c r="G667" s="14">
        <v>44223</v>
      </c>
      <c r="H667" s="20">
        <f>MONTH(Tabla_1[[#This Row],[Fecha pedido]])</f>
        <v>1</v>
      </c>
      <c r="I667">
        <v>559327971</v>
      </c>
      <c r="J667" s="1">
        <v>44270</v>
      </c>
      <c r="K667" s="5">
        <f>DATEDIF(Tabla_1[[#This Row],[Fecha pedido]],Tabla_1[[#This Row],[Fecha envío]],"D")</f>
        <v>47</v>
      </c>
      <c r="L667" s="3">
        <v>6431</v>
      </c>
      <c r="M667" s="4">
        <v>109.28</v>
      </c>
      <c r="N667" s="4">
        <v>35.840000000000003</v>
      </c>
      <c r="O667" s="12">
        <v>702779.68</v>
      </c>
      <c r="P667" s="4">
        <f>Tabla_1[[#This Row],[Precio Unitario]]-Tabla_1[[#This Row],[Coste unitario]]</f>
        <v>73.44</v>
      </c>
      <c r="Q667" s="12">
        <f>Tabla_1[[#This Row],[Importe venta total]]/1000</f>
        <v>702.7796800000001</v>
      </c>
      <c r="R667" s="4">
        <v>230487.04000000001</v>
      </c>
      <c r="S667" s="12">
        <f>Tabla_1[[#This Row],[Importe Coste total]]/1000</f>
        <v>230.48704000000001</v>
      </c>
      <c r="T667" s="4">
        <f>Tabla_1[[#This Row],[Importe venta total]]-Tabla_1[[#This Row],[Importe Coste total]]</f>
        <v>472292.64</v>
      </c>
      <c r="U667" s="13">
        <f>Tabla_1[[#This Row],[Importe Coste Total (M)]]/Tabla_1[[#This Row],[Importe Ventas Totales (M)]]</f>
        <v>0.32796486090775984</v>
      </c>
      <c r="V667" s="12">
        <f>Tabla_1[[#This Row],[Beneficio Total]]/1000</f>
        <v>472.29264000000001</v>
      </c>
      <c r="W667">
        <f>YEAR(Tabla_1[[#This Row],[Fecha pedido]])</f>
        <v>2021</v>
      </c>
    </row>
    <row r="668" spans="1:23" x14ac:dyDescent="0.3">
      <c r="A668" t="s">
        <v>878</v>
      </c>
      <c r="B668" t="s">
        <v>12</v>
      </c>
      <c r="C668" t="s">
        <v>187</v>
      </c>
      <c r="D668" t="s">
        <v>42</v>
      </c>
      <c r="E668" t="s">
        <v>19</v>
      </c>
      <c r="F668" t="s">
        <v>1118</v>
      </c>
      <c r="G668" s="14">
        <v>44833</v>
      </c>
      <c r="H668" s="20">
        <f>MONTH(Tabla_1[[#This Row],[Fecha pedido]])</f>
        <v>9</v>
      </c>
      <c r="I668">
        <v>454127442</v>
      </c>
      <c r="J668" s="1">
        <v>44877</v>
      </c>
      <c r="K668" s="5">
        <f>DATEDIF(Tabla_1[[#This Row],[Fecha pedido]],Tabla_1[[#This Row],[Fecha envío]],"D")</f>
        <v>44</v>
      </c>
      <c r="L668" s="3">
        <v>5257</v>
      </c>
      <c r="M668" s="4">
        <v>651.21</v>
      </c>
      <c r="N668" s="4">
        <v>524.96</v>
      </c>
      <c r="O668" s="12">
        <v>3423410.97</v>
      </c>
      <c r="P668" s="4">
        <f>Tabla_1[[#This Row],[Precio Unitario]]-Tabla_1[[#This Row],[Coste unitario]]</f>
        <v>126.25</v>
      </c>
      <c r="Q668" s="12">
        <f>Tabla_1[[#This Row],[Importe venta total]]/1000</f>
        <v>3423.4109700000004</v>
      </c>
      <c r="R668" s="4">
        <v>2759714.72</v>
      </c>
      <c r="S668" s="12">
        <f>Tabla_1[[#This Row],[Importe Coste total]]/1000</f>
        <v>2759.7147200000004</v>
      </c>
      <c r="T668" s="4">
        <f>Tabla_1[[#This Row],[Importe venta total]]-Tabla_1[[#This Row],[Importe Coste total]]</f>
        <v>663696.25</v>
      </c>
      <c r="U668" s="13">
        <f>Tabla_1[[#This Row],[Importe Coste Total (M)]]/Tabla_1[[#This Row],[Importe Ventas Totales (M)]]</f>
        <v>0.80613012699436437</v>
      </c>
      <c r="V668" s="12">
        <f>Tabla_1[[#This Row],[Beneficio Total]]/1000</f>
        <v>663.69624999999996</v>
      </c>
      <c r="W668">
        <f>YEAR(Tabla_1[[#This Row],[Fecha pedido]])</f>
        <v>2022</v>
      </c>
    </row>
    <row r="669" spans="1:23" x14ac:dyDescent="0.3">
      <c r="A669" t="s">
        <v>879</v>
      </c>
      <c r="B669" t="s">
        <v>21</v>
      </c>
      <c r="C669" t="s">
        <v>185</v>
      </c>
      <c r="D669" t="s">
        <v>23</v>
      </c>
      <c r="E669" t="s">
        <v>19</v>
      </c>
      <c r="F669" t="s">
        <v>1117</v>
      </c>
      <c r="G669" s="14">
        <v>44348</v>
      </c>
      <c r="H669" s="20">
        <f>MONTH(Tabla_1[[#This Row],[Fecha pedido]])</f>
        <v>6</v>
      </c>
      <c r="I669">
        <v>719784152</v>
      </c>
      <c r="J669" s="1">
        <v>44388</v>
      </c>
      <c r="K669" s="5">
        <f>DATEDIF(Tabla_1[[#This Row],[Fecha pedido]],Tabla_1[[#This Row],[Fecha envío]],"D")</f>
        <v>40</v>
      </c>
      <c r="L669" s="3">
        <v>8981</v>
      </c>
      <c r="M669" s="4">
        <v>205.7</v>
      </c>
      <c r="N669" s="4">
        <v>117.11</v>
      </c>
      <c r="O669" s="12">
        <v>1847391.7</v>
      </c>
      <c r="P669" s="4">
        <f>Tabla_1[[#This Row],[Precio Unitario]]-Tabla_1[[#This Row],[Coste unitario]]</f>
        <v>88.589999999999989</v>
      </c>
      <c r="Q669" s="12">
        <f>Tabla_1[[#This Row],[Importe venta total]]/1000</f>
        <v>1847.3916999999999</v>
      </c>
      <c r="R669" s="4">
        <v>1051764.9099999999</v>
      </c>
      <c r="S669" s="12">
        <f>Tabla_1[[#This Row],[Importe Coste total]]/1000</f>
        <v>1051.7649099999999</v>
      </c>
      <c r="T669" s="4">
        <f>Tabla_1[[#This Row],[Importe venta total]]-Tabla_1[[#This Row],[Importe Coste total]]</f>
        <v>795626.79</v>
      </c>
      <c r="U669" s="13">
        <f>Tabla_1[[#This Row],[Importe Coste Total (M)]]/Tabla_1[[#This Row],[Importe Ventas Totales (M)]]</f>
        <v>0.56932425862907143</v>
      </c>
      <c r="V669" s="12">
        <f>Tabla_1[[#This Row],[Beneficio Total]]/1000</f>
        <v>795.62679000000003</v>
      </c>
      <c r="W669">
        <f>YEAR(Tabla_1[[#This Row],[Fecha pedido]])</f>
        <v>2021</v>
      </c>
    </row>
    <row r="670" spans="1:23" x14ac:dyDescent="0.3">
      <c r="A670" t="s">
        <v>880</v>
      </c>
      <c r="B670" t="s">
        <v>60</v>
      </c>
      <c r="C670" t="s">
        <v>91</v>
      </c>
      <c r="D670" t="s">
        <v>50</v>
      </c>
      <c r="E670" t="s">
        <v>19</v>
      </c>
      <c r="F670" t="s">
        <v>1118</v>
      </c>
      <c r="G670" s="14">
        <v>44243</v>
      </c>
      <c r="H670" s="20">
        <f>MONTH(Tabla_1[[#This Row],[Fecha pedido]])</f>
        <v>2</v>
      </c>
      <c r="I670">
        <v>692284429</v>
      </c>
      <c r="J670" s="1">
        <v>44262</v>
      </c>
      <c r="K670" s="5">
        <f>DATEDIF(Tabla_1[[#This Row],[Fecha pedido]],Tabla_1[[#This Row],[Fecha envío]],"D")</f>
        <v>19</v>
      </c>
      <c r="L670" s="3">
        <v>1201</v>
      </c>
      <c r="M670" s="4">
        <v>154.06</v>
      </c>
      <c r="N670" s="4">
        <v>90.93</v>
      </c>
      <c r="O670" s="12">
        <v>185026.06</v>
      </c>
      <c r="P670" s="4">
        <f>Tabla_1[[#This Row],[Precio Unitario]]-Tabla_1[[#This Row],[Coste unitario]]</f>
        <v>63.129999999999995</v>
      </c>
      <c r="Q670" s="12">
        <f>Tabla_1[[#This Row],[Importe venta total]]/1000</f>
        <v>185.02606</v>
      </c>
      <c r="R670" s="4">
        <v>109206.93000000001</v>
      </c>
      <c r="S670" s="12">
        <f>Tabla_1[[#This Row],[Importe Coste total]]/1000</f>
        <v>109.20693000000001</v>
      </c>
      <c r="T670" s="4">
        <f>Tabla_1[[#This Row],[Importe venta total]]-Tabla_1[[#This Row],[Importe Coste total]]</f>
        <v>75819.12999999999</v>
      </c>
      <c r="U670" s="13">
        <f>Tabla_1[[#This Row],[Importe Coste Total (M)]]/Tabla_1[[#This Row],[Importe Ventas Totales (M)]]</f>
        <v>0.59022458782292619</v>
      </c>
      <c r="V670" s="12">
        <f>Tabla_1[[#This Row],[Beneficio Total]]/1000</f>
        <v>75.819129999999987</v>
      </c>
      <c r="W670">
        <f>YEAR(Tabla_1[[#This Row],[Fecha pedido]])</f>
        <v>2021</v>
      </c>
    </row>
    <row r="671" spans="1:23" x14ac:dyDescent="0.3">
      <c r="A671" t="s">
        <v>881</v>
      </c>
      <c r="B671" t="s">
        <v>24</v>
      </c>
      <c r="C671" t="s">
        <v>688</v>
      </c>
      <c r="D671" t="s">
        <v>14</v>
      </c>
      <c r="E671" t="s">
        <v>15</v>
      </c>
      <c r="F671" t="s">
        <v>1119</v>
      </c>
      <c r="G671" s="14">
        <v>44573</v>
      </c>
      <c r="H671" s="20">
        <f>MONTH(Tabla_1[[#This Row],[Fecha pedido]])</f>
        <v>1</v>
      </c>
      <c r="I671">
        <v>677927100</v>
      </c>
      <c r="J671" s="1">
        <v>44579</v>
      </c>
      <c r="K671" s="5">
        <f>DATEDIF(Tabla_1[[#This Row],[Fecha pedido]],Tabla_1[[#This Row],[Fecha envío]],"D")</f>
        <v>6</v>
      </c>
      <c r="L671" s="3">
        <v>2549</v>
      </c>
      <c r="M671" s="4">
        <v>152.58000000000001</v>
      </c>
      <c r="N671" s="4">
        <v>97.44</v>
      </c>
      <c r="O671" s="12">
        <v>388926.42000000004</v>
      </c>
      <c r="P671" s="4">
        <f>Tabla_1[[#This Row],[Precio Unitario]]-Tabla_1[[#This Row],[Coste unitario]]</f>
        <v>55.140000000000015</v>
      </c>
      <c r="Q671" s="12">
        <f>Tabla_1[[#This Row],[Importe venta total]]/1000</f>
        <v>388.92642000000006</v>
      </c>
      <c r="R671" s="4">
        <v>248374.56</v>
      </c>
      <c r="S671" s="12">
        <f>Tabla_1[[#This Row],[Importe Coste total]]/1000</f>
        <v>248.37456</v>
      </c>
      <c r="T671" s="4">
        <f>Tabla_1[[#This Row],[Importe venta total]]-Tabla_1[[#This Row],[Importe Coste total]]</f>
        <v>140551.86000000004</v>
      </c>
      <c r="U671" s="13">
        <f>Tabla_1[[#This Row],[Importe Coste Total (M)]]/Tabla_1[[#This Row],[Importe Ventas Totales (M)]]</f>
        <v>0.63861580810066843</v>
      </c>
      <c r="V671" s="12">
        <f>Tabla_1[[#This Row],[Beneficio Total]]/1000</f>
        <v>140.55186000000003</v>
      </c>
      <c r="W671">
        <f>YEAR(Tabla_1[[#This Row],[Fecha pedido]])</f>
        <v>2022</v>
      </c>
    </row>
    <row r="672" spans="1:23" x14ac:dyDescent="0.3">
      <c r="A672" t="s">
        <v>882</v>
      </c>
      <c r="B672" t="s">
        <v>24</v>
      </c>
      <c r="C672" t="s">
        <v>240</v>
      </c>
      <c r="D672" t="s">
        <v>23</v>
      </c>
      <c r="E672" t="s">
        <v>19</v>
      </c>
      <c r="F672" t="s">
        <v>1119</v>
      </c>
      <c r="G672" s="14">
        <v>44496</v>
      </c>
      <c r="H672" s="20">
        <f>MONTH(Tabla_1[[#This Row],[Fecha pedido]])</f>
        <v>10</v>
      </c>
      <c r="I672">
        <v>603323495</v>
      </c>
      <c r="J672" s="1">
        <v>44536</v>
      </c>
      <c r="K672" s="5">
        <f>DATEDIF(Tabla_1[[#This Row],[Fecha pedido]],Tabla_1[[#This Row],[Fecha envío]],"D")</f>
        <v>40</v>
      </c>
      <c r="L672" s="3">
        <v>5684</v>
      </c>
      <c r="M672" s="4">
        <v>205.7</v>
      </c>
      <c r="N672" s="4">
        <v>117.11</v>
      </c>
      <c r="O672" s="12">
        <v>1169198.8</v>
      </c>
      <c r="P672" s="4">
        <f>Tabla_1[[#This Row],[Precio Unitario]]-Tabla_1[[#This Row],[Coste unitario]]</f>
        <v>88.589999999999989</v>
      </c>
      <c r="Q672" s="12">
        <f>Tabla_1[[#This Row],[Importe venta total]]/1000</f>
        <v>1169.1988000000001</v>
      </c>
      <c r="R672" s="4">
        <v>665653.24</v>
      </c>
      <c r="S672" s="12">
        <f>Tabla_1[[#This Row],[Importe Coste total]]/1000</f>
        <v>665.65323999999998</v>
      </c>
      <c r="T672" s="4">
        <f>Tabla_1[[#This Row],[Importe venta total]]-Tabla_1[[#This Row],[Importe Coste total]]</f>
        <v>503545.56000000006</v>
      </c>
      <c r="U672" s="13">
        <f>Tabla_1[[#This Row],[Importe Coste Total (M)]]/Tabla_1[[#This Row],[Importe Ventas Totales (M)]]</f>
        <v>0.56932425862907143</v>
      </c>
      <c r="V672" s="12">
        <f>Tabla_1[[#This Row],[Beneficio Total]]/1000</f>
        <v>503.54556000000008</v>
      </c>
      <c r="W672">
        <f>YEAR(Tabla_1[[#This Row],[Fecha pedido]])</f>
        <v>2021</v>
      </c>
    </row>
    <row r="673" spans="1:23" x14ac:dyDescent="0.3">
      <c r="A673" t="s">
        <v>883</v>
      </c>
      <c r="B673" t="s">
        <v>12</v>
      </c>
      <c r="C673" t="s">
        <v>13</v>
      </c>
      <c r="D673" t="s">
        <v>70</v>
      </c>
      <c r="E673" t="s">
        <v>19</v>
      </c>
      <c r="F673" t="s">
        <v>1119</v>
      </c>
      <c r="G673" s="14">
        <v>43841</v>
      </c>
      <c r="H673" s="20">
        <f>MONTH(Tabla_1[[#This Row],[Fecha pedido]])</f>
        <v>1</v>
      </c>
      <c r="I673">
        <v>465397441</v>
      </c>
      <c r="J673" s="1">
        <v>43884</v>
      </c>
      <c r="K673" s="5">
        <f>DATEDIF(Tabla_1[[#This Row],[Fecha pedido]],Tabla_1[[#This Row],[Fecha envío]],"D")</f>
        <v>43</v>
      </c>
      <c r="L673" s="3">
        <v>300</v>
      </c>
      <c r="M673" s="4">
        <v>109.28</v>
      </c>
      <c r="N673" s="4">
        <v>35.840000000000003</v>
      </c>
      <c r="O673" s="12">
        <v>32784</v>
      </c>
      <c r="P673" s="4">
        <f>Tabla_1[[#This Row],[Precio Unitario]]-Tabla_1[[#This Row],[Coste unitario]]</f>
        <v>73.44</v>
      </c>
      <c r="Q673" s="12">
        <f>Tabla_1[[#This Row],[Importe venta total]]/1000</f>
        <v>32.783999999999999</v>
      </c>
      <c r="R673" s="4">
        <v>10752.000000000002</v>
      </c>
      <c r="S673" s="12">
        <f>Tabla_1[[#This Row],[Importe Coste total]]/1000</f>
        <v>10.752000000000002</v>
      </c>
      <c r="T673" s="4">
        <f>Tabla_1[[#This Row],[Importe venta total]]-Tabla_1[[#This Row],[Importe Coste total]]</f>
        <v>22032</v>
      </c>
      <c r="U673" s="13">
        <f>Tabla_1[[#This Row],[Importe Coste Total (M)]]/Tabla_1[[#This Row],[Importe Ventas Totales (M)]]</f>
        <v>0.32796486090775995</v>
      </c>
      <c r="V673" s="12">
        <f>Tabla_1[[#This Row],[Beneficio Total]]/1000</f>
        <v>22.032</v>
      </c>
      <c r="W673">
        <f>YEAR(Tabla_1[[#This Row],[Fecha pedido]])</f>
        <v>2020</v>
      </c>
    </row>
    <row r="674" spans="1:23" x14ac:dyDescent="0.3">
      <c r="A674" t="s">
        <v>884</v>
      </c>
      <c r="B674" t="s">
        <v>28</v>
      </c>
      <c r="C674" t="s">
        <v>142</v>
      </c>
      <c r="D674" t="s">
        <v>30</v>
      </c>
      <c r="E674" t="s">
        <v>19</v>
      </c>
      <c r="F674" t="s">
        <v>1118</v>
      </c>
      <c r="G674" s="14">
        <v>44668</v>
      </c>
      <c r="H674" s="20">
        <f>MONTH(Tabla_1[[#This Row],[Fecha pedido]])</f>
        <v>4</v>
      </c>
      <c r="I674">
        <v>781385266</v>
      </c>
      <c r="J674" s="1">
        <v>44673</v>
      </c>
      <c r="K674" s="5">
        <f>DATEDIF(Tabla_1[[#This Row],[Fecha pedido]],Tabla_1[[#This Row],[Fecha envío]],"D")</f>
        <v>5</v>
      </c>
      <c r="L674" s="3">
        <v>8119</v>
      </c>
      <c r="M674" s="4">
        <v>255.28</v>
      </c>
      <c r="N674" s="4">
        <v>159.41999999999999</v>
      </c>
      <c r="O674" s="12">
        <v>2072618.32</v>
      </c>
      <c r="P674" s="4">
        <f>Tabla_1[[#This Row],[Precio Unitario]]-Tabla_1[[#This Row],[Coste unitario]]</f>
        <v>95.860000000000014</v>
      </c>
      <c r="Q674" s="12">
        <f>Tabla_1[[#This Row],[Importe venta total]]/1000</f>
        <v>2072.61832</v>
      </c>
      <c r="R674" s="4">
        <v>1294330.98</v>
      </c>
      <c r="S674" s="12">
        <f>Tabla_1[[#This Row],[Importe Coste total]]/1000</f>
        <v>1294.33098</v>
      </c>
      <c r="T674" s="4">
        <f>Tabla_1[[#This Row],[Importe venta total]]-Tabla_1[[#This Row],[Importe Coste total]]</f>
        <v>778287.34000000008</v>
      </c>
      <c r="U674" s="13">
        <f>Tabla_1[[#This Row],[Importe Coste Total (M)]]/Tabla_1[[#This Row],[Importe Ventas Totales (M)]]</f>
        <v>0.62449075524913822</v>
      </c>
      <c r="V674" s="12">
        <f>Tabla_1[[#This Row],[Beneficio Total]]/1000</f>
        <v>778.28734000000009</v>
      </c>
      <c r="W674">
        <f>YEAR(Tabla_1[[#This Row],[Fecha pedido]])</f>
        <v>2022</v>
      </c>
    </row>
    <row r="675" spans="1:23" x14ac:dyDescent="0.3">
      <c r="A675" t="s">
        <v>885</v>
      </c>
      <c r="B675" t="s">
        <v>24</v>
      </c>
      <c r="C675" t="s">
        <v>72</v>
      </c>
      <c r="D675" t="s">
        <v>30</v>
      </c>
      <c r="E675" t="s">
        <v>19</v>
      </c>
      <c r="F675" t="s">
        <v>1117</v>
      </c>
      <c r="G675" s="14">
        <v>44094</v>
      </c>
      <c r="H675" s="20">
        <f>MONTH(Tabla_1[[#This Row],[Fecha pedido]])</f>
        <v>9</v>
      </c>
      <c r="I675">
        <v>245610368</v>
      </c>
      <c r="J675" s="1">
        <v>44126</v>
      </c>
      <c r="K675" s="5">
        <f>DATEDIF(Tabla_1[[#This Row],[Fecha pedido]],Tabla_1[[#This Row],[Fecha envío]],"D")</f>
        <v>32</v>
      </c>
      <c r="L675" s="3">
        <v>421</v>
      </c>
      <c r="M675" s="4">
        <v>255.28</v>
      </c>
      <c r="N675" s="4">
        <v>159.41999999999999</v>
      </c>
      <c r="O675" s="12">
        <v>107472.88</v>
      </c>
      <c r="P675" s="4">
        <f>Tabla_1[[#This Row],[Precio Unitario]]-Tabla_1[[#This Row],[Coste unitario]]</f>
        <v>95.860000000000014</v>
      </c>
      <c r="Q675" s="12">
        <f>Tabla_1[[#This Row],[Importe venta total]]/1000</f>
        <v>107.47288</v>
      </c>
      <c r="R675" s="4">
        <v>67115.819999999992</v>
      </c>
      <c r="S675" s="12">
        <f>Tabla_1[[#This Row],[Importe Coste total]]/1000</f>
        <v>67.115819999999999</v>
      </c>
      <c r="T675" s="4">
        <f>Tabla_1[[#This Row],[Importe venta total]]-Tabla_1[[#This Row],[Importe Coste total]]</f>
        <v>40357.060000000012</v>
      </c>
      <c r="U675" s="13">
        <f>Tabla_1[[#This Row],[Importe Coste Total (M)]]/Tabla_1[[#This Row],[Importe Ventas Totales (M)]]</f>
        <v>0.62449075524913822</v>
      </c>
      <c r="V675" s="12">
        <f>Tabla_1[[#This Row],[Beneficio Total]]/1000</f>
        <v>40.357060000000011</v>
      </c>
      <c r="W675">
        <f>YEAR(Tabla_1[[#This Row],[Fecha pedido]])</f>
        <v>2020</v>
      </c>
    </row>
    <row r="676" spans="1:23" x14ac:dyDescent="0.3">
      <c r="A676" t="s">
        <v>886</v>
      </c>
      <c r="B676" t="s">
        <v>60</v>
      </c>
      <c r="C676" t="s">
        <v>133</v>
      </c>
      <c r="D676" t="s">
        <v>30</v>
      </c>
      <c r="E676" t="s">
        <v>19</v>
      </c>
      <c r="F676" t="s">
        <v>1118</v>
      </c>
      <c r="G676" s="14">
        <v>43897</v>
      </c>
      <c r="H676" s="20">
        <f>MONTH(Tabla_1[[#This Row],[Fecha pedido]])</f>
        <v>3</v>
      </c>
      <c r="I676">
        <v>779882800</v>
      </c>
      <c r="J676" s="1">
        <v>43911</v>
      </c>
      <c r="K676" s="5">
        <f>DATEDIF(Tabla_1[[#This Row],[Fecha pedido]],Tabla_1[[#This Row],[Fecha envío]],"D")</f>
        <v>14</v>
      </c>
      <c r="L676" s="3">
        <v>3506</v>
      </c>
      <c r="M676" s="4">
        <v>255.28</v>
      </c>
      <c r="N676" s="4">
        <v>159.41999999999999</v>
      </c>
      <c r="O676" s="12">
        <v>895011.68</v>
      </c>
      <c r="P676" s="4">
        <f>Tabla_1[[#This Row],[Precio Unitario]]-Tabla_1[[#This Row],[Coste unitario]]</f>
        <v>95.860000000000014</v>
      </c>
      <c r="Q676" s="12">
        <f>Tabla_1[[#This Row],[Importe venta total]]/1000</f>
        <v>895.01168000000007</v>
      </c>
      <c r="R676" s="4">
        <v>558926.5199999999</v>
      </c>
      <c r="S676" s="12">
        <f>Tabla_1[[#This Row],[Importe Coste total]]/1000</f>
        <v>558.92651999999987</v>
      </c>
      <c r="T676" s="4">
        <f>Tabla_1[[#This Row],[Importe venta total]]-Tabla_1[[#This Row],[Importe Coste total]]</f>
        <v>336085.16000000015</v>
      </c>
      <c r="U676" s="13">
        <f>Tabla_1[[#This Row],[Importe Coste Total (M)]]/Tabla_1[[#This Row],[Importe Ventas Totales (M)]]</f>
        <v>0.624490755249138</v>
      </c>
      <c r="V676" s="12">
        <f>Tabla_1[[#This Row],[Beneficio Total]]/1000</f>
        <v>336.08516000000014</v>
      </c>
      <c r="W676">
        <f>YEAR(Tabla_1[[#This Row],[Fecha pedido]])</f>
        <v>2020</v>
      </c>
    </row>
    <row r="677" spans="1:23" x14ac:dyDescent="0.3">
      <c r="A677" t="s">
        <v>887</v>
      </c>
      <c r="B677" t="s">
        <v>24</v>
      </c>
      <c r="C677" t="s">
        <v>219</v>
      </c>
      <c r="D677" t="s">
        <v>40</v>
      </c>
      <c r="E677" t="s">
        <v>19</v>
      </c>
      <c r="F677" t="s">
        <v>1119</v>
      </c>
      <c r="G677" s="14">
        <v>44458</v>
      </c>
      <c r="H677" s="20">
        <f>MONTH(Tabla_1[[#This Row],[Fecha pedido]])</f>
        <v>9</v>
      </c>
      <c r="I677">
        <v>940139424</v>
      </c>
      <c r="J677" s="1">
        <v>44502</v>
      </c>
      <c r="K677" s="5">
        <f>DATEDIF(Tabla_1[[#This Row],[Fecha pedido]],Tabla_1[[#This Row],[Fecha envío]],"D")</f>
        <v>44</v>
      </c>
      <c r="L677" s="3">
        <v>7002</v>
      </c>
      <c r="M677" s="4">
        <v>81.73</v>
      </c>
      <c r="N677" s="4">
        <v>56.67</v>
      </c>
      <c r="O677" s="12">
        <v>572273.46000000008</v>
      </c>
      <c r="P677" s="4">
        <f>Tabla_1[[#This Row],[Precio Unitario]]-Tabla_1[[#This Row],[Coste unitario]]</f>
        <v>25.060000000000002</v>
      </c>
      <c r="Q677" s="12">
        <f>Tabla_1[[#This Row],[Importe venta total]]/1000</f>
        <v>572.27346000000011</v>
      </c>
      <c r="R677" s="4">
        <v>396803.34</v>
      </c>
      <c r="S677" s="12">
        <f>Tabla_1[[#This Row],[Importe Coste total]]/1000</f>
        <v>396.80334000000005</v>
      </c>
      <c r="T677" s="4">
        <f>Tabla_1[[#This Row],[Importe venta total]]-Tabla_1[[#This Row],[Importe Coste total]]</f>
        <v>175470.12000000005</v>
      </c>
      <c r="U677" s="13">
        <f>Tabla_1[[#This Row],[Importe Coste Total (M)]]/Tabla_1[[#This Row],[Importe Ventas Totales (M)]]</f>
        <v>0.69338064358252782</v>
      </c>
      <c r="V677" s="12">
        <f>Tabla_1[[#This Row],[Beneficio Total]]/1000</f>
        <v>175.47012000000007</v>
      </c>
      <c r="W677">
        <f>YEAR(Tabla_1[[#This Row],[Fecha pedido]])</f>
        <v>2021</v>
      </c>
    </row>
    <row r="678" spans="1:23" x14ac:dyDescent="0.3">
      <c r="A678" t="s">
        <v>888</v>
      </c>
      <c r="B678" t="s">
        <v>21</v>
      </c>
      <c r="C678" t="s">
        <v>330</v>
      </c>
      <c r="D678" t="s">
        <v>80</v>
      </c>
      <c r="E678" t="s">
        <v>15</v>
      </c>
      <c r="F678" t="s">
        <v>1118</v>
      </c>
      <c r="G678" s="14">
        <v>43877</v>
      </c>
      <c r="H678" s="20">
        <f>MONTH(Tabla_1[[#This Row],[Fecha pedido]])</f>
        <v>2</v>
      </c>
      <c r="I678">
        <v>695179069</v>
      </c>
      <c r="J678" s="1">
        <v>43877</v>
      </c>
      <c r="K678" s="5">
        <f>DATEDIF(Tabla_1[[#This Row],[Fecha pedido]],Tabla_1[[#This Row],[Fecha envío]],"D")</f>
        <v>0</v>
      </c>
      <c r="L678" s="3">
        <v>7790</v>
      </c>
      <c r="M678" s="4">
        <v>668.27</v>
      </c>
      <c r="N678" s="4">
        <v>502.54</v>
      </c>
      <c r="O678" s="12">
        <v>5205823.3</v>
      </c>
      <c r="P678" s="4">
        <f>Tabla_1[[#This Row],[Precio Unitario]]-Tabla_1[[#This Row],[Coste unitario]]</f>
        <v>165.72999999999996</v>
      </c>
      <c r="Q678" s="12">
        <f>Tabla_1[[#This Row],[Importe venta total]]/1000</f>
        <v>5205.8233</v>
      </c>
      <c r="R678" s="4">
        <v>3914786.6</v>
      </c>
      <c r="S678" s="12">
        <f>Tabla_1[[#This Row],[Importe Coste total]]/1000</f>
        <v>3914.7865999999999</v>
      </c>
      <c r="T678" s="4">
        <f>Tabla_1[[#This Row],[Importe venta total]]-Tabla_1[[#This Row],[Importe Coste total]]</f>
        <v>1291036.6999999997</v>
      </c>
      <c r="U678" s="13">
        <f>Tabla_1[[#This Row],[Importe Coste Total (M)]]/Tabla_1[[#This Row],[Importe Ventas Totales (M)]]</f>
        <v>0.75200143654510898</v>
      </c>
      <c r="V678" s="12">
        <f>Tabla_1[[#This Row],[Beneficio Total]]/1000</f>
        <v>1291.0366999999997</v>
      </c>
      <c r="W678">
        <f>YEAR(Tabla_1[[#This Row],[Fecha pedido]])</f>
        <v>2020</v>
      </c>
    </row>
    <row r="679" spans="1:23" x14ac:dyDescent="0.3">
      <c r="A679" t="s">
        <v>889</v>
      </c>
      <c r="B679" t="s">
        <v>24</v>
      </c>
      <c r="C679" t="s">
        <v>226</v>
      </c>
      <c r="D679" t="s">
        <v>26</v>
      </c>
      <c r="E679" t="s">
        <v>15</v>
      </c>
      <c r="F679" t="s">
        <v>1117</v>
      </c>
      <c r="G679" s="14">
        <v>44573</v>
      </c>
      <c r="H679" s="20">
        <f>MONTH(Tabla_1[[#This Row],[Fecha pedido]])</f>
        <v>1</v>
      </c>
      <c r="I679">
        <v>534113061</v>
      </c>
      <c r="J679" s="1">
        <v>44602</v>
      </c>
      <c r="K679" s="5">
        <f>DATEDIF(Tabla_1[[#This Row],[Fecha pedido]],Tabla_1[[#This Row],[Fecha envío]],"D")</f>
        <v>29</v>
      </c>
      <c r="L679" s="3">
        <v>4779</v>
      </c>
      <c r="M679" s="4">
        <v>9.33</v>
      </c>
      <c r="N679" s="4">
        <v>6.92</v>
      </c>
      <c r="O679" s="12">
        <v>44588.07</v>
      </c>
      <c r="P679" s="4">
        <f>Tabla_1[[#This Row],[Precio Unitario]]-Tabla_1[[#This Row],[Coste unitario]]</f>
        <v>2.41</v>
      </c>
      <c r="Q679" s="12">
        <f>Tabla_1[[#This Row],[Importe venta total]]/1000</f>
        <v>44.588070000000002</v>
      </c>
      <c r="R679" s="4">
        <v>33070.68</v>
      </c>
      <c r="S679" s="12">
        <f>Tabla_1[[#This Row],[Importe Coste total]]/1000</f>
        <v>33.070680000000003</v>
      </c>
      <c r="T679" s="4">
        <f>Tabla_1[[#This Row],[Importe venta total]]-Tabla_1[[#This Row],[Importe Coste total]]</f>
        <v>11517.39</v>
      </c>
      <c r="U679" s="13">
        <f>Tabla_1[[#This Row],[Importe Coste Total (M)]]/Tabla_1[[#This Row],[Importe Ventas Totales (M)]]</f>
        <v>0.74169346195069674</v>
      </c>
      <c r="V679" s="12">
        <f>Tabla_1[[#This Row],[Beneficio Total]]/1000</f>
        <v>11.517389999999999</v>
      </c>
      <c r="W679">
        <f>YEAR(Tabla_1[[#This Row],[Fecha pedido]])</f>
        <v>2022</v>
      </c>
    </row>
    <row r="680" spans="1:23" x14ac:dyDescent="0.3">
      <c r="A680" t="s">
        <v>890</v>
      </c>
      <c r="B680" t="s">
        <v>24</v>
      </c>
      <c r="C680" t="s">
        <v>388</v>
      </c>
      <c r="D680" t="s">
        <v>38</v>
      </c>
      <c r="E680" t="s">
        <v>19</v>
      </c>
      <c r="F680" t="s">
        <v>1119</v>
      </c>
      <c r="G680" s="14">
        <v>44418</v>
      </c>
      <c r="H680" s="20">
        <f>MONTH(Tabla_1[[#This Row],[Fecha pedido]])</f>
        <v>8</v>
      </c>
      <c r="I680">
        <v>116365230</v>
      </c>
      <c r="J680" s="1">
        <v>44428</v>
      </c>
      <c r="K680" s="5">
        <f>DATEDIF(Tabla_1[[#This Row],[Fecha pedido]],Tabla_1[[#This Row],[Fecha envío]],"D")</f>
        <v>10</v>
      </c>
      <c r="L680" s="3">
        <v>3912</v>
      </c>
      <c r="M680" s="4">
        <v>437.2</v>
      </c>
      <c r="N680" s="4">
        <v>263.33</v>
      </c>
      <c r="O680" s="12">
        <v>1710326.4</v>
      </c>
      <c r="P680" s="4">
        <f>Tabla_1[[#This Row],[Precio Unitario]]-Tabla_1[[#This Row],[Coste unitario]]</f>
        <v>173.87</v>
      </c>
      <c r="Q680" s="12">
        <f>Tabla_1[[#This Row],[Importe venta total]]/1000</f>
        <v>1710.3263999999999</v>
      </c>
      <c r="R680" s="4">
        <v>1030146.96</v>
      </c>
      <c r="S680" s="12">
        <f>Tabla_1[[#This Row],[Importe Coste total]]/1000</f>
        <v>1030.14696</v>
      </c>
      <c r="T680" s="4">
        <f>Tabla_1[[#This Row],[Importe venta total]]-Tabla_1[[#This Row],[Importe Coste total]]</f>
        <v>680179.44</v>
      </c>
      <c r="U680" s="13">
        <f>Tabla_1[[#This Row],[Importe Coste Total (M)]]/Tabla_1[[#This Row],[Importe Ventas Totales (M)]]</f>
        <v>0.60231015553522416</v>
      </c>
      <c r="V680" s="12">
        <f>Tabla_1[[#This Row],[Beneficio Total]]/1000</f>
        <v>680.17944</v>
      </c>
      <c r="W680">
        <f>YEAR(Tabla_1[[#This Row],[Fecha pedido]])</f>
        <v>2021</v>
      </c>
    </row>
    <row r="681" spans="1:23" x14ac:dyDescent="0.3">
      <c r="A681" t="s">
        <v>891</v>
      </c>
      <c r="B681" t="s">
        <v>24</v>
      </c>
      <c r="C681" t="s">
        <v>371</v>
      </c>
      <c r="D681" t="s">
        <v>23</v>
      </c>
      <c r="E681" t="s">
        <v>19</v>
      </c>
      <c r="F681" t="s">
        <v>1120</v>
      </c>
      <c r="G681" s="14">
        <v>44558</v>
      </c>
      <c r="H681" s="20">
        <f>MONTH(Tabla_1[[#This Row],[Fecha pedido]])</f>
        <v>12</v>
      </c>
      <c r="I681">
        <v>521671903</v>
      </c>
      <c r="J681" s="1">
        <v>44598</v>
      </c>
      <c r="K681" s="5">
        <f>DATEDIF(Tabla_1[[#This Row],[Fecha pedido]],Tabla_1[[#This Row],[Fecha envío]],"D")</f>
        <v>40</v>
      </c>
      <c r="L681" s="3">
        <v>3164</v>
      </c>
      <c r="M681" s="4">
        <v>205.7</v>
      </c>
      <c r="N681" s="4">
        <v>117.11</v>
      </c>
      <c r="O681" s="12">
        <v>650834.79999999993</v>
      </c>
      <c r="P681" s="4">
        <f>Tabla_1[[#This Row],[Precio Unitario]]-Tabla_1[[#This Row],[Coste unitario]]</f>
        <v>88.589999999999989</v>
      </c>
      <c r="Q681" s="12">
        <f>Tabla_1[[#This Row],[Importe venta total]]/1000</f>
        <v>650.83479999999997</v>
      </c>
      <c r="R681" s="4">
        <v>370536.04</v>
      </c>
      <c r="S681" s="12">
        <f>Tabla_1[[#This Row],[Importe Coste total]]/1000</f>
        <v>370.53603999999996</v>
      </c>
      <c r="T681" s="4">
        <f>Tabla_1[[#This Row],[Importe venta total]]-Tabla_1[[#This Row],[Importe Coste total]]</f>
        <v>280298.75999999995</v>
      </c>
      <c r="U681" s="13">
        <f>Tabla_1[[#This Row],[Importe Coste Total (M)]]/Tabla_1[[#This Row],[Importe Ventas Totales (M)]]</f>
        <v>0.56932425862907143</v>
      </c>
      <c r="V681" s="12">
        <f>Tabla_1[[#This Row],[Beneficio Total]]/1000</f>
        <v>280.29875999999996</v>
      </c>
      <c r="W681">
        <f>YEAR(Tabla_1[[#This Row],[Fecha pedido]])</f>
        <v>2021</v>
      </c>
    </row>
    <row r="682" spans="1:23" x14ac:dyDescent="0.3">
      <c r="A682" t="s">
        <v>892</v>
      </c>
      <c r="B682" t="s">
        <v>21</v>
      </c>
      <c r="C682" t="s">
        <v>35</v>
      </c>
      <c r="D682" t="s">
        <v>33</v>
      </c>
      <c r="E682" t="s">
        <v>15</v>
      </c>
      <c r="F682" t="s">
        <v>1119</v>
      </c>
      <c r="G682" s="14">
        <v>44724</v>
      </c>
      <c r="H682" s="20">
        <f>MONTH(Tabla_1[[#This Row],[Fecha pedido]])</f>
        <v>6</v>
      </c>
      <c r="I682">
        <v>200081908</v>
      </c>
      <c r="J682" s="1">
        <v>44724</v>
      </c>
      <c r="K682" s="5">
        <f>DATEDIF(Tabla_1[[#This Row],[Fecha pedido]],Tabla_1[[#This Row],[Fecha envío]],"D")</f>
        <v>0</v>
      </c>
      <c r="L682" s="3">
        <v>7538</v>
      </c>
      <c r="M682" s="4">
        <v>47.45</v>
      </c>
      <c r="N682" s="4">
        <v>31.79</v>
      </c>
      <c r="O682" s="12">
        <v>357678.10000000003</v>
      </c>
      <c r="P682" s="4">
        <f>Tabla_1[[#This Row],[Precio Unitario]]-Tabla_1[[#This Row],[Coste unitario]]</f>
        <v>15.660000000000004</v>
      </c>
      <c r="Q682" s="12">
        <f>Tabla_1[[#This Row],[Importe venta total]]/1000</f>
        <v>357.67810000000003</v>
      </c>
      <c r="R682" s="4">
        <v>239633.02</v>
      </c>
      <c r="S682" s="12">
        <f>Tabla_1[[#This Row],[Importe Coste total]]/1000</f>
        <v>239.63301999999999</v>
      </c>
      <c r="T682" s="4">
        <f>Tabla_1[[#This Row],[Importe venta total]]-Tabla_1[[#This Row],[Importe Coste total]]</f>
        <v>118045.08000000005</v>
      </c>
      <c r="U682" s="13">
        <f>Tabla_1[[#This Row],[Importe Coste Total (M)]]/Tabla_1[[#This Row],[Importe Ventas Totales (M)]]</f>
        <v>0.66996838777660683</v>
      </c>
      <c r="V682" s="12">
        <f>Tabla_1[[#This Row],[Beneficio Total]]/1000</f>
        <v>118.04508000000004</v>
      </c>
      <c r="W682">
        <f>YEAR(Tabla_1[[#This Row],[Fecha pedido]])</f>
        <v>2022</v>
      </c>
    </row>
    <row r="683" spans="1:23" x14ac:dyDescent="0.3">
      <c r="A683" t="s">
        <v>893</v>
      </c>
      <c r="B683" t="s">
        <v>12</v>
      </c>
      <c r="C683" t="s">
        <v>894</v>
      </c>
      <c r="D683" t="s">
        <v>50</v>
      </c>
      <c r="E683" t="s">
        <v>15</v>
      </c>
      <c r="F683" t="s">
        <v>1118</v>
      </c>
      <c r="G683" s="14">
        <v>44262</v>
      </c>
      <c r="H683" s="20">
        <f>MONTH(Tabla_1[[#This Row],[Fecha pedido]])</f>
        <v>3</v>
      </c>
      <c r="I683">
        <v>527969729</v>
      </c>
      <c r="J683" s="1">
        <v>44303</v>
      </c>
      <c r="K683" s="5">
        <f>DATEDIF(Tabla_1[[#This Row],[Fecha pedido]],Tabla_1[[#This Row],[Fecha envío]],"D")</f>
        <v>41</v>
      </c>
      <c r="L683" s="3">
        <v>6830</v>
      </c>
      <c r="M683" s="4">
        <v>154.06</v>
      </c>
      <c r="N683" s="4">
        <v>90.93</v>
      </c>
      <c r="O683" s="12">
        <v>1052229.8</v>
      </c>
      <c r="P683" s="4">
        <f>Tabla_1[[#This Row],[Precio Unitario]]-Tabla_1[[#This Row],[Coste unitario]]</f>
        <v>63.129999999999995</v>
      </c>
      <c r="Q683" s="12">
        <f>Tabla_1[[#This Row],[Importe venta total]]/1000</f>
        <v>1052.2298000000001</v>
      </c>
      <c r="R683" s="4">
        <v>621051.9</v>
      </c>
      <c r="S683" s="12">
        <f>Tabla_1[[#This Row],[Importe Coste total]]/1000</f>
        <v>621.05190000000005</v>
      </c>
      <c r="T683" s="4">
        <f>Tabla_1[[#This Row],[Importe venta total]]-Tabla_1[[#This Row],[Importe Coste total]]</f>
        <v>431177.9</v>
      </c>
      <c r="U683" s="13">
        <f>Tabla_1[[#This Row],[Importe Coste Total (M)]]/Tabla_1[[#This Row],[Importe Ventas Totales (M)]]</f>
        <v>0.59022458782292608</v>
      </c>
      <c r="V683" s="12">
        <f>Tabla_1[[#This Row],[Beneficio Total]]/1000</f>
        <v>431.17790000000002</v>
      </c>
      <c r="W683">
        <f>YEAR(Tabla_1[[#This Row],[Fecha pedido]])</f>
        <v>2021</v>
      </c>
    </row>
    <row r="684" spans="1:23" x14ac:dyDescent="0.3">
      <c r="A684" t="s">
        <v>895</v>
      </c>
      <c r="B684" t="s">
        <v>60</v>
      </c>
      <c r="C684" t="s">
        <v>155</v>
      </c>
      <c r="D684" t="s">
        <v>33</v>
      </c>
      <c r="E684" t="s">
        <v>19</v>
      </c>
      <c r="F684" t="s">
        <v>1119</v>
      </c>
      <c r="G684" s="14">
        <v>44870</v>
      </c>
      <c r="H684" s="20">
        <f>MONTH(Tabla_1[[#This Row],[Fecha pedido]])</f>
        <v>11</v>
      </c>
      <c r="I684">
        <v>679107701</v>
      </c>
      <c r="J684" s="1">
        <v>44872</v>
      </c>
      <c r="K684" s="5">
        <f>DATEDIF(Tabla_1[[#This Row],[Fecha pedido]],Tabla_1[[#This Row],[Fecha envío]],"D")</f>
        <v>2</v>
      </c>
      <c r="L684" s="3">
        <v>1915</v>
      </c>
      <c r="M684" s="4">
        <v>47.45</v>
      </c>
      <c r="N684" s="4">
        <v>31.79</v>
      </c>
      <c r="O684" s="12">
        <v>90866.75</v>
      </c>
      <c r="P684" s="4">
        <f>Tabla_1[[#This Row],[Precio Unitario]]-Tabla_1[[#This Row],[Coste unitario]]</f>
        <v>15.660000000000004</v>
      </c>
      <c r="Q684" s="12">
        <f>Tabla_1[[#This Row],[Importe venta total]]/1000</f>
        <v>90.866749999999996</v>
      </c>
      <c r="R684" s="4">
        <v>60877.85</v>
      </c>
      <c r="S684" s="12">
        <f>Tabla_1[[#This Row],[Importe Coste total]]/1000</f>
        <v>60.877849999999995</v>
      </c>
      <c r="T684" s="4">
        <f>Tabla_1[[#This Row],[Importe venta total]]-Tabla_1[[#This Row],[Importe Coste total]]</f>
        <v>29988.9</v>
      </c>
      <c r="U684" s="13">
        <f>Tabla_1[[#This Row],[Importe Coste Total (M)]]/Tabla_1[[#This Row],[Importe Ventas Totales (M)]]</f>
        <v>0.66996838777660694</v>
      </c>
      <c r="V684" s="12">
        <f>Tabla_1[[#This Row],[Beneficio Total]]/1000</f>
        <v>29.988900000000001</v>
      </c>
      <c r="W684">
        <f>YEAR(Tabla_1[[#This Row],[Fecha pedido]])</f>
        <v>2022</v>
      </c>
    </row>
    <row r="685" spans="1:23" x14ac:dyDescent="0.3">
      <c r="A685" t="s">
        <v>896</v>
      </c>
      <c r="B685" t="s">
        <v>12</v>
      </c>
      <c r="C685" t="s">
        <v>137</v>
      </c>
      <c r="D685" t="s">
        <v>50</v>
      </c>
      <c r="E685" t="s">
        <v>19</v>
      </c>
      <c r="F685" t="s">
        <v>1118</v>
      </c>
      <c r="G685" s="14">
        <v>44846</v>
      </c>
      <c r="H685" s="20">
        <f>MONTH(Tabla_1[[#This Row],[Fecha pedido]])</f>
        <v>10</v>
      </c>
      <c r="I685">
        <v>906669318</v>
      </c>
      <c r="J685" s="1">
        <v>44858</v>
      </c>
      <c r="K685" s="5">
        <f>DATEDIF(Tabla_1[[#This Row],[Fecha pedido]],Tabla_1[[#This Row],[Fecha envío]],"D")</f>
        <v>12</v>
      </c>
      <c r="L685" s="3">
        <v>2454</v>
      </c>
      <c r="M685" s="4">
        <v>154.06</v>
      </c>
      <c r="N685" s="4">
        <v>90.93</v>
      </c>
      <c r="O685" s="12">
        <v>378063.24</v>
      </c>
      <c r="P685" s="4">
        <f>Tabla_1[[#This Row],[Precio Unitario]]-Tabla_1[[#This Row],[Coste unitario]]</f>
        <v>63.129999999999995</v>
      </c>
      <c r="Q685" s="12">
        <f>Tabla_1[[#This Row],[Importe venta total]]/1000</f>
        <v>378.06324000000001</v>
      </c>
      <c r="R685" s="4">
        <v>223142.22000000003</v>
      </c>
      <c r="S685" s="12">
        <f>Tabla_1[[#This Row],[Importe Coste total]]/1000</f>
        <v>223.14222000000004</v>
      </c>
      <c r="T685" s="4">
        <f>Tabla_1[[#This Row],[Importe venta total]]-Tabla_1[[#This Row],[Importe Coste total]]</f>
        <v>154921.01999999996</v>
      </c>
      <c r="U685" s="13">
        <f>Tabla_1[[#This Row],[Importe Coste Total (M)]]/Tabla_1[[#This Row],[Importe Ventas Totales (M)]]</f>
        <v>0.59022458782292619</v>
      </c>
      <c r="V685" s="12">
        <f>Tabla_1[[#This Row],[Beneficio Total]]/1000</f>
        <v>154.92101999999997</v>
      </c>
      <c r="W685">
        <f>YEAR(Tabla_1[[#This Row],[Fecha pedido]])</f>
        <v>2022</v>
      </c>
    </row>
    <row r="686" spans="1:23" x14ac:dyDescent="0.3">
      <c r="A686" t="s">
        <v>897</v>
      </c>
      <c r="B686" t="s">
        <v>24</v>
      </c>
      <c r="C686" t="s">
        <v>289</v>
      </c>
      <c r="D686" t="s">
        <v>14</v>
      </c>
      <c r="E686" t="s">
        <v>19</v>
      </c>
      <c r="F686" t="s">
        <v>1119</v>
      </c>
      <c r="G686" s="14">
        <v>44651</v>
      </c>
      <c r="H686" s="20">
        <f>MONTH(Tabla_1[[#This Row],[Fecha pedido]])</f>
        <v>3</v>
      </c>
      <c r="I686">
        <v>462265908</v>
      </c>
      <c r="J686" s="1">
        <v>44670</v>
      </c>
      <c r="K686" s="5">
        <f>DATEDIF(Tabla_1[[#This Row],[Fecha pedido]],Tabla_1[[#This Row],[Fecha envío]],"D")</f>
        <v>19</v>
      </c>
      <c r="L686" s="3">
        <v>3610</v>
      </c>
      <c r="M686" s="4">
        <v>152.58000000000001</v>
      </c>
      <c r="N686" s="4">
        <v>97.44</v>
      </c>
      <c r="O686" s="12">
        <v>550813.80000000005</v>
      </c>
      <c r="P686" s="4">
        <f>Tabla_1[[#This Row],[Precio Unitario]]-Tabla_1[[#This Row],[Coste unitario]]</f>
        <v>55.140000000000015</v>
      </c>
      <c r="Q686" s="12">
        <f>Tabla_1[[#This Row],[Importe venta total]]/1000</f>
        <v>550.81380000000001</v>
      </c>
      <c r="R686" s="4">
        <v>351758.39999999997</v>
      </c>
      <c r="S686" s="12">
        <f>Tabla_1[[#This Row],[Importe Coste total]]/1000</f>
        <v>351.75839999999994</v>
      </c>
      <c r="T686" s="4">
        <f>Tabla_1[[#This Row],[Importe venta total]]-Tabla_1[[#This Row],[Importe Coste total]]</f>
        <v>199055.40000000008</v>
      </c>
      <c r="U686" s="13">
        <f>Tabla_1[[#This Row],[Importe Coste Total (M)]]/Tabla_1[[#This Row],[Importe Ventas Totales (M)]]</f>
        <v>0.63861580810066843</v>
      </c>
      <c r="V686" s="12">
        <f>Tabla_1[[#This Row],[Beneficio Total]]/1000</f>
        <v>199.05540000000008</v>
      </c>
      <c r="W686">
        <f>YEAR(Tabla_1[[#This Row],[Fecha pedido]])</f>
        <v>2022</v>
      </c>
    </row>
    <row r="687" spans="1:23" x14ac:dyDescent="0.3">
      <c r="A687" t="s">
        <v>898</v>
      </c>
      <c r="B687" t="s">
        <v>12</v>
      </c>
      <c r="C687" t="s">
        <v>481</v>
      </c>
      <c r="D687" t="s">
        <v>14</v>
      </c>
      <c r="E687" t="s">
        <v>19</v>
      </c>
      <c r="F687" t="s">
        <v>1119</v>
      </c>
      <c r="G687" s="14">
        <v>44375</v>
      </c>
      <c r="H687" s="20">
        <f>MONTH(Tabla_1[[#This Row],[Fecha pedido]])</f>
        <v>6</v>
      </c>
      <c r="I687">
        <v>467821300</v>
      </c>
      <c r="J687" s="1">
        <v>44386</v>
      </c>
      <c r="K687" s="5">
        <f>DATEDIF(Tabla_1[[#This Row],[Fecha pedido]],Tabla_1[[#This Row],[Fecha envío]],"D")</f>
        <v>11</v>
      </c>
      <c r="L687" s="3">
        <v>7573</v>
      </c>
      <c r="M687" s="4">
        <v>152.58000000000001</v>
      </c>
      <c r="N687" s="4">
        <v>97.44</v>
      </c>
      <c r="O687" s="12">
        <v>1155488.3400000001</v>
      </c>
      <c r="P687" s="4">
        <f>Tabla_1[[#This Row],[Precio Unitario]]-Tabla_1[[#This Row],[Coste unitario]]</f>
        <v>55.140000000000015</v>
      </c>
      <c r="Q687" s="12">
        <f>Tabla_1[[#This Row],[Importe venta total]]/1000</f>
        <v>1155.4883400000001</v>
      </c>
      <c r="R687" s="4">
        <v>737913.12</v>
      </c>
      <c r="S687" s="12">
        <f>Tabla_1[[#This Row],[Importe Coste total]]/1000</f>
        <v>737.91312000000005</v>
      </c>
      <c r="T687" s="4">
        <f>Tabla_1[[#This Row],[Importe venta total]]-Tabla_1[[#This Row],[Importe Coste total]]</f>
        <v>417575.22000000009</v>
      </c>
      <c r="U687" s="13">
        <f>Tabla_1[[#This Row],[Importe Coste Total (M)]]/Tabla_1[[#This Row],[Importe Ventas Totales (M)]]</f>
        <v>0.63861580810066854</v>
      </c>
      <c r="V687" s="12">
        <f>Tabla_1[[#This Row],[Beneficio Total]]/1000</f>
        <v>417.57522000000012</v>
      </c>
      <c r="W687">
        <f>YEAR(Tabla_1[[#This Row],[Fecha pedido]])</f>
        <v>2021</v>
      </c>
    </row>
    <row r="688" spans="1:23" x14ac:dyDescent="0.3">
      <c r="A688" t="s">
        <v>899</v>
      </c>
      <c r="B688" t="s">
        <v>24</v>
      </c>
      <c r="C688" t="s">
        <v>388</v>
      </c>
      <c r="D688" t="s">
        <v>38</v>
      </c>
      <c r="E688" t="s">
        <v>15</v>
      </c>
      <c r="F688" t="s">
        <v>1118</v>
      </c>
      <c r="G688" s="14">
        <v>44253</v>
      </c>
      <c r="H688" s="20">
        <f>MONTH(Tabla_1[[#This Row],[Fecha pedido]])</f>
        <v>2</v>
      </c>
      <c r="I688">
        <v>765571820</v>
      </c>
      <c r="J688" s="1">
        <v>44293</v>
      </c>
      <c r="K688" s="5">
        <f>DATEDIF(Tabla_1[[#This Row],[Fecha pedido]],Tabla_1[[#This Row],[Fecha envío]],"D")</f>
        <v>40</v>
      </c>
      <c r="L688" s="3">
        <v>8569</v>
      </c>
      <c r="M688" s="4">
        <v>437.2</v>
      </c>
      <c r="N688" s="4">
        <v>263.33</v>
      </c>
      <c r="O688" s="12">
        <v>3746366.8</v>
      </c>
      <c r="P688" s="4">
        <f>Tabla_1[[#This Row],[Precio Unitario]]-Tabla_1[[#This Row],[Coste unitario]]</f>
        <v>173.87</v>
      </c>
      <c r="Q688" s="12">
        <f>Tabla_1[[#This Row],[Importe venta total]]/1000</f>
        <v>3746.3667999999998</v>
      </c>
      <c r="R688" s="4">
        <v>2256474.77</v>
      </c>
      <c r="S688" s="12">
        <f>Tabla_1[[#This Row],[Importe Coste total]]/1000</f>
        <v>2256.4747699999998</v>
      </c>
      <c r="T688" s="4">
        <f>Tabla_1[[#This Row],[Importe venta total]]-Tabla_1[[#This Row],[Importe Coste total]]</f>
        <v>1489892.0299999998</v>
      </c>
      <c r="U688" s="13">
        <f>Tabla_1[[#This Row],[Importe Coste Total (M)]]/Tabla_1[[#This Row],[Importe Ventas Totales (M)]]</f>
        <v>0.60231015553522416</v>
      </c>
      <c r="V688" s="12">
        <f>Tabla_1[[#This Row],[Beneficio Total]]/1000</f>
        <v>1489.8920299999997</v>
      </c>
      <c r="W688">
        <f>YEAR(Tabla_1[[#This Row],[Fecha pedido]])</f>
        <v>2021</v>
      </c>
    </row>
    <row r="689" spans="1:23" x14ac:dyDescent="0.3">
      <c r="A689" t="s">
        <v>900</v>
      </c>
      <c r="B689" t="s">
        <v>28</v>
      </c>
      <c r="C689" t="s">
        <v>182</v>
      </c>
      <c r="D689" t="s">
        <v>38</v>
      </c>
      <c r="E689" t="s">
        <v>19</v>
      </c>
      <c r="F689" t="s">
        <v>1117</v>
      </c>
      <c r="G689" s="14">
        <v>44144</v>
      </c>
      <c r="H689" s="20">
        <f>MONTH(Tabla_1[[#This Row],[Fecha pedido]])</f>
        <v>11</v>
      </c>
      <c r="I689">
        <v>368066298</v>
      </c>
      <c r="J689" s="1">
        <v>44189</v>
      </c>
      <c r="K689" s="5">
        <f>DATEDIF(Tabla_1[[#This Row],[Fecha pedido]],Tabla_1[[#This Row],[Fecha envío]],"D")</f>
        <v>45</v>
      </c>
      <c r="L689" s="3">
        <v>7852</v>
      </c>
      <c r="M689" s="4">
        <v>437.2</v>
      </c>
      <c r="N689" s="4">
        <v>263.33</v>
      </c>
      <c r="O689" s="12">
        <v>3432894.4</v>
      </c>
      <c r="P689" s="4">
        <f>Tabla_1[[#This Row],[Precio Unitario]]-Tabla_1[[#This Row],[Coste unitario]]</f>
        <v>173.87</v>
      </c>
      <c r="Q689" s="12">
        <f>Tabla_1[[#This Row],[Importe venta total]]/1000</f>
        <v>3432.8944000000001</v>
      </c>
      <c r="R689" s="4">
        <v>2067667.16</v>
      </c>
      <c r="S689" s="12">
        <f>Tabla_1[[#This Row],[Importe Coste total]]/1000</f>
        <v>2067.66716</v>
      </c>
      <c r="T689" s="4">
        <f>Tabla_1[[#This Row],[Importe venta total]]-Tabla_1[[#This Row],[Importe Coste total]]</f>
        <v>1365227.24</v>
      </c>
      <c r="U689" s="13">
        <f>Tabla_1[[#This Row],[Importe Coste Total (M)]]/Tabla_1[[#This Row],[Importe Ventas Totales (M)]]</f>
        <v>0.60231015553522416</v>
      </c>
      <c r="V689" s="12">
        <f>Tabla_1[[#This Row],[Beneficio Total]]/1000</f>
        <v>1365.2272399999999</v>
      </c>
      <c r="W689">
        <f>YEAR(Tabla_1[[#This Row],[Fecha pedido]])</f>
        <v>2020</v>
      </c>
    </row>
    <row r="690" spans="1:23" x14ac:dyDescent="0.3">
      <c r="A690" t="s">
        <v>901</v>
      </c>
      <c r="B690" t="s">
        <v>24</v>
      </c>
      <c r="C690" t="s">
        <v>902</v>
      </c>
      <c r="D690" t="s">
        <v>70</v>
      </c>
      <c r="E690" t="s">
        <v>19</v>
      </c>
      <c r="F690" t="s">
        <v>1118</v>
      </c>
      <c r="G690" s="14">
        <v>44661</v>
      </c>
      <c r="H690" s="20">
        <f>MONTH(Tabla_1[[#This Row],[Fecha pedido]])</f>
        <v>4</v>
      </c>
      <c r="I690">
        <v>189044940</v>
      </c>
      <c r="J690" s="1">
        <v>44693</v>
      </c>
      <c r="K690" s="5">
        <f>DATEDIF(Tabla_1[[#This Row],[Fecha pedido]],Tabla_1[[#This Row],[Fecha envío]],"D")</f>
        <v>32</v>
      </c>
      <c r="L690" s="3">
        <v>1454</v>
      </c>
      <c r="M690" s="4">
        <v>109.28</v>
      </c>
      <c r="N690" s="4">
        <v>35.840000000000003</v>
      </c>
      <c r="O690" s="12">
        <v>158893.12</v>
      </c>
      <c r="P690" s="4">
        <f>Tabla_1[[#This Row],[Precio Unitario]]-Tabla_1[[#This Row],[Coste unitario]]</f>
        <v>73.44</v>
      </c>
      <c r="Q690" s="12">
        <f>Tabla_1[[#This Row],[Importe venta total]]/1000</f>
        <v>158.89311999999998</v>
      </c>
      <c r="R690" s="4">
        <v>52111.360000000008</v>
      </c>
      <c r="S690" s="12">
        <f>Tabla_1[[#This Row],[Importe Coste total]]/1000</f>
        <v>52.111360000000005</v>
      </c>
      <c r="T690" s="4">
        <f>Tabla_1[[#This Row],[Importe venta total]]-Tabla_1[[#This Row],[Importe Coste total]]</f>
        <v>106781.75999999998</v>
      </c>
      <c r="U690" s="13">
        <f>Tabla_1[[#This Row],[Importe Coste Total (M)]]/Tabla_1[[#This Row],[Importe Ventas Totales (M)]]</f>
        <v>0.32796486090775995</v>
      </c>
      <c r="V690" s="12">
        <f>Tabla_1[[#This Row],[Beneficio Total]]/1000</f>
        <v>106.78175999999998</v>
      </c>
      <c r="W690">
        <f>YEAR(Tabla_1[[#This Row],[Fecha pedido]])</f>
        <v>2022</v>
      </c>
    </row>
    <row r="691" spans="1:23" x14ac:dyDescent="0.3">
      <c r="A691" t="s">
        <v>903</v>
      </c>
      <c r="B691" t="s">
        <v>21</v>
      </c>
      <c r="C691" t="s">
        <v>309</v>
      </c>
      <c r="D691" t="s">
        <v>23</v>
      </c>
      <c r="E691" t="s">
        <v>15</v>
      </c>
      <c r="F691" t="s">
        <v>1117</v>
      </c>
      <c r="G691" s="14">
        <v>44696</v>
      </c>
      <c r="H691" s="20">
        <f>MONTH(Tabla_1[[#This Row],[Fecha pedido]])</f>
        <v>5</v>
      </c>
      <c r="I691">
        <v>134189260</v>
      </c>
      <c r="J691" s="1">
        <v>44705</v>
      </c>
      <c r="K691" s="5">
        <f>DATEDIF(Tabla_1[[#This Row],[Fecha pedido]],Tabla_1[[#This Row],[Fecha envío]],"D")</f>
        <v>9</v>
      </c>
      <c r="L691" s="3">
        <v>8439</v>
      </c>
      <c r="M691" s="4">
        <v>205.7</v>
      </c>
      <c r="N691" s="4">
        <v>117.11</v>
      </c>
      <c r="O691" s="12">
        <v>1735902.2999999998</v>
      </c>
      <c r="P691" s="4">
        <f>Tabla_1[[#This Row],[Precio Unitario]]-Tabla_1[[#This Row],[Coste unitario]]</f>
        <v>88.589999999999989</v>
      </c>
      <c r="Q691" s="12">
        <f>Tabla_1[[#This Row],[Importe venta total]]/1000</f>
        <v>1735.9022999999997</v>
      </c>
      <c r="R691" s="4">
        <v>988291.29</v>
      </c>
      <c r="S691" s="12">
        <f>Tabla_1[[#This Row],[Importe Coste total]]/1000</f>
        <v>988.29129</v>
      </c>
      <c r="T691" s="4">
        <f>Tabla_1[[#This Row],[Importe venta total]]-Tabla_1[[#This Row],[Importe Coste total]]</f>
        <v>747611.00999999978</v>
      </c>
      <c r="U691" s="13">
        <f>Tabla_1[[#This Row],[Importe Coste Total (M)]]/Tabla_1[[#This Row],[Importe Ventas Totales (M)]]</f>
        <v>0.56932425862907154</v>
      </c>
      <c r="V691" s="12">
        <f>Tabla_1[[#This Row],[Beneficio Total]]/1000</f>
        <v>747.61100999999974</v>
      </c>
      <c r="W691">
        <f>YEAR(Tabla_1[[#This Row],[Fecha pedido]])</f>
        <v>2022</v>
      </c>
    </row>
    <row r="692" spans="1:23" x14ac:dyDescent="0.3">
      <c r="A692" t="s">
        <v>904</v>
      </c>
      <c r="B692" t="s">
        <v>24</v>
      </c>
      <c r="C692" t="s">
        <v>144</v>
      </c>
      <c r="D692" t="s">
        <v>40</v>
      </c>
      <c r="E692" t="s">
        <v>15</v>
      </c>
      <c r="F692" t="s">
        <v>1119</v>
      </c>
      <c r="G692" s="14">
        <v>44609</v>
      </c>
      <c r="H692" s="20">
        <f>MONTH(Tabla_1[[#This Row],[Fecha pedido]])</f>
        <v>2</v>
      </c>
      <c r="I692">
        <v>637397849</v>
      </c>
      <c r="J692" s="1">
        <v>44613</v>
      </c>
      <c r="K692" s="5">
        <f>DATEDIF(Tabla_1[[#This Row],[Fecha pedido]],Tabla_1[[#This Row],[Fecha envío]],"D")</f>
        <v>4</v>
      </c>
      <c r="L692" s="3">
        <v>9043</v>
      </c>
      <c r="M692" s="4">
        <v>81.73</v>
      </c>
      <c r="N692" s="4">
        <v>56.67</v>
      </c>
      <c r="O692" s="12">
        <v>739084.39</v>
      </c>
      <c r="P692" s="4">
        <f>Tabla_1[[#This Row],[Precio Unitario]]-Tabla_1[[#This Row],[Coste unitario]]</f>
        <v>25.060000000000002</v>
      </c>
      <c r="Q692" s="12">
        <f>Tabla_1[[#This Row],[Importe venta total]]/1000</f>
        <v>739.08438999999998</v>
      </c>
      <c r="R692" s="4">
        <v>512466.81</v>
      </c>
      <c r="S692" s="12">
        <f>Tabla_1[[#This Row],[Importe Coste total]]/1000</f>
        <v>512.46681000000001</v>
      </c>
      <c r="T692" s="4">
        <f>Tabla_1[[#This Row],[Importe venta total]]-Tabla_1[[#This Row],[Importe Coste total]]</f>
        <v>226617.58000000002</v>
      </c>
      <c r="U692" s="13">
        <f>Tabla_1[[#This Row],[Importe Coste Total (M)]]/Tabla_1[[#This Row],[Importe Ventas Totales (M)]]</f>
        <v>0.69338064358252782</v>
      </c>
      <c r="V692" s="12">
        <f>Tabla_1[[#This Row],[Beneficio Total]]/1000</f>
        <v>226.61758</v>
      </c>
      <c r="W692">
        <f>YEAR(Tabla_1[[#This Row],[Fecha pedido]])</f>
        <v>2022</v>
      </c>
    </row>
    <row r="693" spans="1:23" x14ac:dyDescent="0.3">
      <c r="A693" t="s">
        <v>905</v>
      </c>
      <c r="B693" t="s">
        <v>12</v>
      </c>
      <c r="C693" t="s">
        <v>187</v>
      </c>
      <c r="D693" t="s">
        <v>70</v>
      </c>
      <c r="E693" t="s">
        <v>19</v>
      </c>
      <c r="F693" t="s">
        <v>1118</v>
      </c>
      <c r="G693" s="14">
        <v>43947</v>
      </c>
      <c r="H693" s="20">
        <f>MONTH(Tabla_1[[#This Row],[Fecha pedido]])</f>
        <v>4</v>
      </c>
      <c r="I693">
        <v>612782037</v>
      </c>
      <c r="J693" s="1">
        <v>43970</v>
      </c>
      <c r="K693" s="5">
        <f>DATEDIF(Tabla_1[[#This Row],[Fecha pedido]],Tabla_1[[#This Row],[Fecha envío]],"D")</f>
        <v>23</v>
      </c>
      <c r="L693" s="3">
        <v>4677</v>
      </c>
      <c r="M693" s="4">
        <v>109.28</v>
      </c>
      <c r="N693" s="4">
        <v>35.840000000000003</v>
      </c>
      <c r="O693" s="12">
        <v>511102.56</v>
      </c>
      <c r="P693" s="4">
        <f>Tabla_1[[#This Row],[Precio Unitario]]-Tabla_1[[#This Row],[Coste unitario]]</f>
        <v>73.44</v>
      </c>
      <c r="Q693" s="12">
        <f>Tabla_1[[#This Row],[Importe venta total]]/1000</f>
        <v>511.10255999999998</v>
      </c>
      <c r="R693" s="4">
        <v>167623.68000000002</v>
      </c>
      <c r="S693" s="12">
        <f>Tabla_1[[#This Row],[Importe Coste total]]/1000</f>
        <v>167.62368000000004</v>
      </c>
      <c r="T693" s="4">
        <f>Tabla_1[[#This Row],[Importe venta total]]-Tabla_1[[#This Row],[Importe Coste total]]</f>
        <v>343478.88</v>
      </c>
      <c r="U693" s="13">
        <f>Tabla_1[[#This Row],[Importe Coste Total (M)]]/Tabla_1[[#This Row],[Importe Ventas Totales (M)]]</f>
        <v>0.32796486090775995</v>
      </c>
      <c r="V693" s="12">
        <f>Tabla_1[[#This Row],[Beneficio Total]]/1000</f>
        <v>343.47888</v>
      </c>
      <c r="W693">
        <f>YEAR(Tabla_1[[#This Row],[Fecha pedido]])</f>
        <v>2020</v>
      </c>
    </row>
    <row r="694" spans="1:23" x14ac:dyDescent="0.3">
      <c r="A694" t="s">
        <v>906</v>
      </c>
      <c r="B694" t="s">
        <v>60</v>
      </c>
      <c r="C694" t="s">
        <v>157</v>
      </c>
      <c r="D694" t="s">
        <v>42</v>
      </c>
      <c r="E694" t="s">
        <v>15</v>
      </c>
      <c r="F694" t="s">
        <v>1117</v>
      </c>
      <c r="G694" s="14">
        <v>43975</v>
      </c>
      <c r="H694" s="20">
        <f>MONTH(Tabla_1[[#This Row],[Fecha pedido]])</f>
        <v>5</v>
      </c>
      <c r="I694">
        <v>844765651</v>
      </c>
      <c r="J694" s="1">
        <v>43983</v>
      </c>
      <c r="K694" s="5">
        <f>DATEDIF(Tabla_1[[#This Row],[Fecha pedido]],Tabla_1[[#This Row],[Fecha envío]],"D")</f>
        <v>8</v>
      </c>
      <c r="L694" s="3">
        <v>3783</v>
      </c>
      <c r="M694" s="4">
        <v>651.21</v>
      </c>
      <c r="N694" s="4">
        <v>524.96</v>
      </c>
      <c r="O694" s="12">
        <v>2463527.4300000002</v>
      </c>
      <c r="P694" s="4">
        <f>Tabla_1[[#This Row],[Precio Unitario]]-Tabla_1[[#This Row],[Coste unitario]]</f>
        <v>126.25</v>
      </c>
      <c r="Q694" s="12">
        <f>Tabla_1[[#This Row],[Importe venta total]]/1000</f>
        <v>2463.5274300000001</v>
      </c>
      <c r="R694" s="4">
        <v>1985923.6800000002</v>
      </c>
      <c r="S694" s="12">
        <f>Tabla_1[[#This Row],[Importe Coste total]]/1000</f>
        <v>1985.9236800000001</v>
      </c>
      <c r="T694" s="4">
        <f>Tabla_1[[#This Row],[Importe venta total]]-Tabla_1[[#This Row],[Importe Coste total]]</f>
        <v>477603.75</v>
      </c>
      <c r="U694" s="13">
        <f>Tabla_1[[#This Row],[Importe Coste Total (M)]]/Tabla_1[[#This Row],[Importe Ventas Totales (M)]]</f>
        <v>0.80613012699436437</v>
      </c>
      <c r="V694" s="12">
        <f>Tabla_1[[#This Row],[Beneficio Total]]/1000</f>
        <v>477.60374999999999</v>
      </c>
      <c r="W694">
        <f>YEAR(Tabla_1[[#This Row],[Fecha pedido]])</f>
        <v>2020</v>
      </c>
    </row>
    <row r="695" spans="1:23" x14ac:dyDescent="0.3">
      <c r="A695" t="s">
        <v>907</v>
      </c>
      <c r="B695" t="s">
        <v>24</v>
      </c>
      <c r="C695" t="s">
        <v>267</v>
      </c>
      <c r="D695" t="s">
        <v>33</v>
      </c>
      <c r="E695" t="s">
        <v>15</v>
      </c>
      <c r="F695" t="s">
        <v>1120</v>
      </c>
      <c r="G695" s="14">
        <v>44014</v>
      </c>
      <c r="H695" s="20">
        <f>MONTH(Tabla_1[[#This Row],[Fecha pedido]])</f>
        <v>7</v>
      </c>
      <c r="I695">
        <v>838085019</v>
      </c>
      <c r="J695" s="1">
        <v>44033</v>
      </c>
      <c r="K695" s="5">
        <f>DATEDIF(Tabla_1[[#This Row],[Fecha pedido]],Tabla_1[[#This Row],[Fecha envío]],"D")</f>
        <v>19</v>
      </c>
      <c r="L695" s="3">
        <v>6836</v>
      </c>
      <c r="M695" s="4">
        <v>47.45</v>
      </c>
      <c r="N695" s="4">
        <v>31.79</v>
      </c>
      <c r="O695" s="12">
        <v>324368.2</v>
      </c>
      <c r="P695" s="4">
        <f>Tabla_1[[#This Row],[Precio Unitario]]-Tabla_1[[#This Row],[Coste unitario]]</f>
        <v>15.660000000000004</v>
      </c>
      <c r="Q695" s="12">
        <f>Tabla_1[[#This Row],[Importe venta total]]/1000</f>
        <v>324.3682</v>
      </c>
      <c r="R695" s="4">
        <v>217316.44</v>
      </c>
      <c r="S695" s="12">
        <f>Tabla_1[[#This Row],[Importe Coste total]]/1000</f>
        <v>217.31644</v>
      </c>
      <c r="T695" s="4">
        <f>Tabla_1[[#This Row],[Importe venta total]]-Tabla_1[[#This Row],[Importe Coste total]]</f>
        <v>107051.76000000001</v>
      </c>
      <c r="U695" s="13">
        <f>Tabla_1[[#This Row],[Importe Coste Total (M)]]/Tabla_1[[#This Row],[Importe Ventas Totales (M)]]</f>
        <v>0.66996838777660694</v>
      </c>
      <c r="V695" s="12">
        <f>Tabla_1[[#This Row],[Beneficio Total]]/1000</f>
        <v>107.05176000000002</v>
      </c>
      <c r="W695">
        <f>YEAR(Tabla_1[[#This Row],[Fecha pedido]])</f>
        <v>2020</v>
      </c>
    </row>
    <row r="696" spans="1:23" x14ac:dyDescent="0.3">
      <c r="A696" t="s">
        <v>908</v>
      </c>
      <c r="B696" t="s">
        <v>12</v>
      </c>
      <c r="C696" t="s">
        <v>13</v>
      </c>
      <c r="D696" t="s">
        <v>14</v>
      </c>
      <c r="E696" t="s">
        <v>15</v>
      </c>
      <c r="F696" t="s">
        <v>1120</v>
      </c>
      <c r="G696" s="14">
        <v>44054</v>
      </c>
      <c r="H696" s="20">
        <f>MONTH(Tabla_1[[#This Row],[Fecha pedido]])</f>
        <v>8</v>
      </c>
      <c r="I696">
        <v>167788970</v>
      </c>
      <c r="J696" s="1">
        <v>44054</v>
      </c>
      <c r="K696" s="5">
        <f>DATEDIF(Tabla_1[[#This Row],[Fecha pedido]],Tabla_1[[#This Row],[Fecha envío]],"D")</f>
        <v>0</v>
      </c>
      <c r="L696" s="3">
        <v>1340</v>
      </c>
      <c r="M696" s="4">
        <v>152.58000000000001</v>
      </c>
      <c r="N696" s="4">
        <v>97.44</v>
      </c>
      <c r="O696" s="12">
        <v>204457.2</v>
      </c>
      <c r="P696" s="4">
        <f>Tabla_1[[#This Row],[Precio Unitario]]-Tabla_1[[#This Row],[Coste unitario]]</f>
        <v>55.140000000000015</v>
      </c>
      <c r="Q696" s="12">
        <f>Tabla_1[[#This Row],[Importe venta total]]/1000</f>
        <v>204.4572</v>
      </c>
      <c r="R696" s="4">
        <v>130569.59999999999</v>
      </c>
      <c r="S696" s="12">
        <f>Tabla_1[[#This Row],[Importe Coste total]]/1000</f>
        <v>130.56959999999998</v>
      </c>
      <c r="T696" s="4">
        <f>Tabla_1[[#This Row],[Importe venta total]]-Tabla_1[[#This Row],[Importe Coste total]]</f>
        <v>73887.60000000002</v>
      </c>
      <c r="U696" s="13">
        <f>Tabla_1[[#This Row],[Importe Coste Total (M)]]/Tabla_1[[#This Row],[Importe Ventas Totales (M)]]</f>
        <v>0.63861580810066843</v>
      </c>
      <c r="V696" s="12">
        <f>Tabla_1[[#This Row],[Beneficio Total]]/1000</f>
        <v>73.88760000000002</v>
      </c>
      <c r="W696">
        <f>YEAR(Tabla_1[[#This Row],[Fecha pedido]])</f>
        <v>2020</v>
      </c>
    </row>
    <row r="697" spans="1:23" x14ac:dyDescent="0.3">
      <c r="A697" t="s">
        <v>909</v>
      </c>
      <c r="B697" t="s">
        <v>24</v>
      </c>
      <c r="C697" t="s">
        <v>189</v>
      </c>
      <c r="D697" t="s">
        <v>42</v>
      </c>
      <c r="E697" t="s">
        <v>15</v>
      </c>
      <c r="F697" t="s">
        <v>1119</v>
      </c>
      <c r="G697" s="14">
        <v>44232</v>
      </c>
      <c r="H697" s="20">
        <f>MONTH(Tabla_1[[#This Row],[Fecha pedido]])</f>
        <v>2</v>
      </c>
      <c r="I697">
        <v>729238831</v>
      </c>
      <c r="J697" s="1">
        <v>44243</v>
      </c>
      <c r="K697" s="5">
        <f>DATEDIF(Tabla_1[[#This Row],[Fecha pedido]],Tabla_1[[#This Row],[Fecha envío]],"D")</f>
        <v>11</v>
      </c>
      <c r="L697" s="3">
        <v>6830</v>
      </c>
      <c r="M697" s="4">
        <v>651.21</v>
      </c>
      <c r="N697" s="4">
        <v>524.96</v>
      </c>
      <c r="O697" s="12">
        <v>4447764.3</v>
      </c>
      <c r="P697" s="4">
        <f>Tabla_1[[#This Row],[Precio Unitario]]-Tabla_1[[#This Row],[Coste unitario]]</f>
        <v>126.25</v>
      </c>
      <c r="Q697" s="12">
        <f>Tabla_1[[#This Row],[Importe venta total]]/1000</f>
        <v>4447.7642999999998</v>
      </c>
      <c r="R697" s="4">
        <v>3585476.8000000003</v>
      </c>
      <c r="S697" s="12">
        <f>Tabla_1[[#This Row],[Importe Coste total]]/1000</f>
        <v>3585.4768000000004</v>
      </c>
      <c r="T697" s="4">
        <f>Tabla_1[[#This Row],[Importe venta total]]-Tabla_1[[#This Row],[Importe Coste total]]</f>
        <v>862287.49999999953</v>
      </c>
      <c r="U697" s="13">
        <f>Tabla_1[[#This Row],[Importe Coste Total (M)]]/Tabla_1[[#This Row],[Importe Ventas Totales (M)]]</f>
        <v>0.80613012699436448</v>
      </c>
      <c r="V697" s="12">
        <f>Tabla_1[[#This Row],[Beneficio Total]]/1000</f>
        <v>862.28749999999957</v>
      </c>
      <c r="W697">
        <f>YEAR(Tabla_1[[#This Row],[Fecha pedido]])</f>
        <v>2021</v>
      </c>
    </row>
    <row r="698" spans="1:23" x14ac:dyDescent="0.3">
      <c r="A698" t="s">
        <v>910</v>
      </c>
      <c r="B698" t="s">
        <v>24</v>
      </c>
      <c r="C698" t="s">
        <v>146</v>
      </c>
      <c r="D698" t="s">
        <v>30</v>
      </c>
      <c r="E698" t="s">
        <v>19</v>
      </c>
      <c r="F698" t="s">
        <v>1120</v>
      </c>
      <c r="G698" s="14">
        <v>44310</v>
      </c>
      <c r="H698" s="20">
        <f>MONTH(Tabla_1[[#This Row],[Fecha pedido]])</f>
        <v>4</v>
      </c>
      <c r="I698">
        <v>888108432</v>
      </c>
      <c r="J698" s="1">
        <v>44360</v>
      </c>
      <c r="K698" s="5">
        <f>DATEDIF(Tabla_1[[#This Row],[Fecha pedido]],Tabla_1[[#This Row],[Fecha envío]],"D")</f>
        <v>50</v>
      </c>
      <c r="L698" s="3">
        <v>9876</v>
      </c>
      <c r="M698" s="4">
        <v>255.28</v>
      </c>
      <c r="N698" s="4">
        <v>159.41999999999999</v>
      </c>
      <c r="O698" s="12">
        <v>2521145.2799999998</v>
      </c>
      <c r="P698" s="4">
        <f>Tabla_1[[#This Row],[Precio Unitario]]-Tabla_1[[#This Row],[Coste unitario]]</f>
        <v>95.860000000000014</v>
      </c>
      <c r="Q698" s="12">
        <f>Tabla_1[[#This Row],[Importe venta total]]/1000</f>
        <v>2521.1452799999997</v>
      </c>
      <c r="R698" s="4">
        <v>1574431.92</v>
      </c>
      <c r="S698" s="12">
        <f>Tabla_1[[#This Row],[Importe Coste total]]/1000</f>
        <v>1574.43192</v>
      </c>
      <c r="T698" s="4">
        <f>Tabla_1[[#This Row],[Importe venta total]]-Tabla_1[[#This Row],[Importe Coste total]]</f>
        <v>946713.35999999987</v>
      </c>
      <c r="U698" s="13">
        <f>Tabla_1[[#This Row],[Importe Coste Total (M)]]/Tabla_1[[#This Row],[Importe Ventas Totales (M)]]</f>
        <v>0.62449075524913822</v>
      </c>
      <c r="V698" s="12">
        <f>Tabla_1[[#This Row],[Beneficio Total]]/1000</f>
        <v>946.71335999999985</v>
      </c>
      <c r="W698">
        <f>YEAR(Tabla_1[[#This Row],[Fecha pedido]])</f>
        <v>2021</v>
      </c>
    </row>
    <row r="699" spans="1:23" x14ac:dyDescent="0.3">
      <c r="A699" t="s">
        <v>911</v>
      </c>
      <c r="B699" t="s">
        <v>28</v>
      </c>
      <c r="C699" t="s">
        <v>182</v>
      </c>
      <c r="D699" t="s">
        <v>14</v>
      </c>
      <c r="E699" t="s">
        <v>19</v>
      </c>
      <c r="F699" t="s">
        <v>1118</v>
      </c>
      <c r="G699" s="14">
        <v>44197</v>
      </c>
      <c r="H699" s="20">
        <f>MONTH(Tabla_1[[#This Row],[Fecha pedido]])</f>
        <v>1</v>
      </c>
      <c r="I699">
        <v>430384099</v>
      </c>
      <c r="J699" s="1">
        <v>44223</v>
      </c>
      <c r="K699" s="5">
        <f>DATEDIF(Tabla_1[[#This Row],[Fecha pedido]],Tabla_1[[#This Row],[Fecha envío]],"D")</f>
        <v>26</v>
      </c>
      <c r="L699" s="3">
        <v>9074</v>
      </c>
      <c r="M699" s="4">
        <v>152.58000000000001</v>
      </c>
      <c r="N699" s="4">
        <v>97.44</v>
      </c>
      <c r="O699" s="12">
        <v>1384510.9200000002</v>
      </c>
      <c r="P699" s="4">
        <f>Tabla_1[[#This Row],[Precio Unitario]]-Tabla_1[[#This Row],[Coste unitario]]</f>
        <v>55.140000000000015</v>
      </c>
      <c r="Q699" s="12">
        <f>Tabla_1[[#This Row],[Importe venta total]]/1000</f>
        <v>1384.5109200000002</v>
      </c>
      <c r="R699" s="4">
        <v>884170.55999999994</v>
      </c>
      <c r="S699" s="12">
        <f>Tabla_1[[#This Row],[Importe Coste total]]/1000</f>
        <v>884.17055999999991</v>
      </c>
      <c r="T699" s="4">
        <f>Tabla_1[[#This Row],[Importe venta total]]-Tabla_1[[#This Row],[Importe Coste total]]</f>
        <v>500340.36000000022</v>
      </c>
      <c r="U699" s="13">
        <f>Tabla_1[[#This Row],[Importe Coste Total (M)]]/Tabla_1[[#This Row],[Importe Ventas Totales (M)]]</f>
        <v>0.63861580810066831</v>
      </c>
      <c r="V699" s="12">
        <f>Tabla_1[[#This Row],[Beneficio Total]]/1000</f>
        <v>500.3403600000002</v>
      </c>
      <c r="W699">
        <f>YEAR(Tabla_1[[#This Row],[Fecha pedido]])</f>
        <v>2021</v>
      </c>
    </row>
    <row r="700" spans="1:23" x14ac:dyDescent="0.3">
      <c r="A700" t="s">
        <v>912</v>
      </c>
      <c r="B700" t="s">
        <v>24</v>
      </c>
      <c r="C700" t="s">
        <v>219</v>
      </c>
      <c r="D700" t="s">
        <v>23</v>
      </c>
      <c r="E700" t="s">
        <v>15</v>
      </c>
      <c r="F700" t="s">
        <v>1118</v>
      </c>
      <c r="G700" s="14">
        <v>44470</v>
      </c>
      <c r="H700" s="20">
        <f>MONTH(Tabla_1[[#This Row],[Fecha pedido]])</f>
        <v>10</v>
      </c>
      <c r="I700">
        <v>112364661</v>
      </c>
      <c r="J700" s="1">
        <v>44509</v>
      </c>
      <c r="K700" s="5">
        <f>DATEDIF(Tabla_1[[#This Row],[Fecha pedido]],Tabla_1[[#This Row],[Fecha envío]],"D")</f>
        <v>39</v>
      </c>
      <c r="L700" s="3">
        <v>55</v>
      </c>
      <c r="M700" s="4">
        <v>205.7</v>
      </c>
      <c r="N700" s="4">
        <v>117.11</v>
      </c>
      <c r="O700" s="12">
        <v>11313.5</v>
      </c>
      <c r="P700" s="4">
        <f>Tabla_1[[#This Row],[Precio Unitario]]-Tabla_1[[#This Row],[Coste unitario]]</f>
        <v>88.589999999999989</v>
      </c>
      <c r="Q700" s="12">
        <f>Tabla_1[[#This Row],[Importe venta total]]/1000</f>
        <v>11.313499999999999</v>
      </c>
      <c r="R700" s="4">
        <v>6441.05</v>
      </c>
      <c r="S700" s="12">
        <f>Tabla_1[[#This Row],[Importe Coste total]]/1000</f>
        <v>6.4410500000000006</v>
      </c>
      <c r="T700" s="4">
        <f>Tabla_1[[#This Row],[Importe venta total]]-Tabla_1[[#This Row],[Importe Coste total]]</f>
        <v>4872.45</v>
      </c>
      <c r="U700" s="13">
        <f>Tabla_1[[#This Row],[Importe Coste Total (M)]]/Tabla_1[[#This Row],[Importe Ventas Totales (M)]]</f>
        <v>0.56932425862907154</v>
      </c>
      <c r="V700" s="12">
        <f>Tabla_1[[#This Row],[Beneficio Total]]/1000</f>
        <v>4.8724499999999997</v>
      </c>
      <c r="W700">
        <f>YEAR(Tabla_1[[#This Row],[Fecha pedido]])</f>
        <v>2021</v>
      </c>
    </row>
    <row r="701" spans="1:23" x14ac:dyDescent="0.3">
      <c r="A701" t="s">
        <v>913</v>
      </c>
      <c r="B701" t="s">
        <v>12</v>
      </c>
      <c r="C701" t="s">
        <v>339</v>
      </c>
      <c r="D701" t="s">
        <v>70</v>
      </c>
      <c r="E701" t="s">
        <v>15</v>
      </c>
      <c r="F701" t="s">
        <v>1120</v>
      </c>
      <c r="G701" s="14">
        <v>44523</v>
      </c>
      <c r="H701" s="20">
        <f>MONTH(Tabla_1[[#This Row],[Fecha pedido]])</f>
        <v>11</v>
      </c>
      <c r="I701">
        <v>572198283</v>
      </c>
      <c r="J701" s="1">
        <v>44536</v>
      </c>
      <c r="K701" s="5">
        <f>DATEDIF(Tabla_1[[#This Row],[Fecha pedido]],Tabla_1[[#This Row],[Fecha envío]],"D")</f>
        <v>13</v>
      </c>
      <c r="L701" s="3">
        <v>5042</v>
      </c>
      <c r="M701" s="4">
        <v>109.28</v>
      </c>
      <c r="N701" s="4">
        <v>35.840000000000003</v>
      </c>
      <c r="O701" s="12">
        <v>550989.76</v>
      </c>
      <c r="P701" s="4">
        <f>Tabla_1[[#This Row],[Precio Unitario]]-Tabla_1[[#This Row],[Coste unitario]]</f>
        <v>73.44</v>
      </c>
      <c r="Q701" s="12">
        <f>Tabla_1[[#This Row],[Importe venta total]]/1000</f>
        <v>550.98976000000005</v>
      </c>
      <c r="R701" s="4">
        <v>180705.28000000003</v>
      </c>
      <c r="S701" s="12">
        <f>Tabla_1[[#This Row],[Importe Coste total]]/1000</f>
        <v>180.70528000000002</v>
      </c>
      <c r="T701" s="4">
        <f>Tabla_1[[#This Row],[Importe venta total]]-Tabla_1[[#This Row],[Importe Coste total]]</f>
        <v>370284.48</v>
      </c>
      <c r="U701" s="13">
        <f>Tabla_1[[#This Row],[Importe Coste Total (M)]]/Tabla_1[[#This Row],[Importe Ventas Totales (M)]]</f>
        <v>0.32796486090775989</v>
      </c>
      <c r="V701" s="12">
        <f>Tabla_1[[#This Row],[Beneficio Total]]/1000</f>
        <v>370.28447999999997</v>
      </c>
      <c r="W701">
        <f>YEAR(Tabla_1[[#This Row],[Fecha pedido]])</f>
        <v>2021</v>
      </c>
    </row>
    <row r="702" spans="1:23" x14ac:dyDescent="0.3">
      <c r="A702" t="s">
        <v>914</v>
      </c>
      <c r="B702" t="s">
        <v>60</v>
      </c>
      <c r="C702" t="s">
        <v>408</v>
      </c>
      <c r="D702" t="s">
        <v>23</v>
      </c>
      <c r="E702" t="s">
        <v>15</v>
      </c>
      <c r="F702" t="s">
        <v>1120</v>
      </c>
      <c r="G702" s="14">
        <v>44103</v>
      </c>
      <c r="H702" s="20">
        <f>MONTH(Tabla_1[[#This Row],[Fecha pedido]])</f>
        <v>9</v>
      </c>
      <c r="I702">
        <v>964211499</v>
      </c>
      <c r="J702" s="1">
        <v>44142</v>
      </c>
      <c r="K702" s="5">
        <f>DATEDIF(Tabla_1[[#This Row],[Fecha pedido]],Tabla_1[[#This Row],[Fecha envío]],"D")</f>
        <v>39</v>
      </c>
      <c r="L702" s="3">
        <v>464</v>
      </c>
      <c r="M702" s="4">
        <v>205.7</v>
      </c>
      <c r="N702" s="4">
        <v>117.11</v>
      </c>
      <c r="O702" s="12">
        <v>95444.799999999988</v>
      </c>
      <c r="P702" s="4">
        <f>Tabla_1[[#This Row],[Precio Unitario]]-Tabla_1[[#This Row],[Coste unitario]]</f>
        <v>88.589999999999989</v>
      </c>
      <c r="Q702" s="12">
        <f>Tabla_1[[#This Row],[Importe venta total]]/1000</f>
        <v>95.444799999999987</v>
      </c>
      <c r="R702" s="4">
        <v>54339.040000000001</v>
      </c>
      <c r="S702" s="12">
        <f>Tabla_1[[#This Row],[Importe Coste total]]/1000</f>
        <v>54.339040000000004</v>
      </c>
      <c r="T702" s="4">
        <f>Tabla_1[[#This Row],[Importe venta total]]-Tabla_1[[#This Row],[Importe Coste total]]</f>
        <v>41105.759999999987</v>
      </c>
      <c r="U702" s="13">
        <f>Tabla_1[[#This Row],[Importe Coste Total (M)]]/Tabla_1[[#This Row],[Importe Ventas Totales (M)]]</f>
        <v>0.56932425862907154</v>
      </c>
      <c r="V702" s="12">
        <f>Tabla_1[[#This Row],[Beneficio Total]]/1000</f>
        <v>41.105759999999989</v>
      </c>
      <c r="W702">
        <f>YEAR(Tabla_1[[#This Row],[Fecha pedido]])</f>
        <v>2020</v>
      </c>
    </row>
    <row r="703" spans="1:23" x14ac:dyDescent="0.3">
      <c r="A703" t="s">
        <v>915</v>
      </c>
      <c r="B703" t="s">
        <v>24</v>
      </c>
      <c r="C703" t="s">
        <v>49</v>
      </c>
      <c r="D703" t="s">
        <v>80</v>
      </c>
      <c r="E703" t="s">
        <v>19</v>
      </c>
      <c r="F703" t="s">
        <v>1118</v>
      </c>
      <c r="G703" s="14">
        <v>44716</v>
      </c>
      <c r="H703" s="20">
        <f>MONTH(Tabla_1[[#This Row],[Fecha pedido]])</f>
        <v>6</v>
      </c>
      <c r="I703">
        <v>724249923</v>
      </c>
      <c r="J703" s="1">
        <v>44745</v>
      </c>
      <c r="K703" s="5">
        <f>DATEDIF(Tabla_1[[#This Row],[Fecha pedido]],Tabla_1[[#This Row],[Fecha envío]],"D")</f>
        <v>29</v>
      </c>
      <c r="L703" s="3">
        <v>501</v>
      </c>
      <c r="M703" s="4">
        <v>668.27</v>
      </c>
      <c r="N703" s="4">
        <v>502.54</v>
      </c>
      <c r="O703" s="12">
        <v>334803.27</v>
      </c>
      <c r="P703" s="4">
        <f>Tabla_1[[#This Row],[Precio Unitario]]-Tabla_1[[#This Row],[Coste unitario]]</f>
        <v>165.72999999999996</v>
      </c>
      <c r="Q703" s="12">
        <f>Tabla_1[[#This Row],[Importe venta total]]/1000</f>
        <v>334.80327</v>
      </c>
      <c r="R703" s="4">
        <v>251772.54</v>
      </c>
      <c r="S703" s="12">
        <f>Tabla_1[[#This Row],[Importe Coste total]]/1000</f>
        <v>251.77254000000002</v>
      </c>
      <c r="T703" s="4">
        <f>Tabla_1[[#This Row],[Importe venta total]]-Tabla_1[[#This Row],[Importe Coste total]]</f>
        <v>83030.73000000001</v>
      </c>
      <c r="U703" s="13">
        <f>Tabla_1[[#This Row],[Importe Coste Total (M)]]/Tabla_1[[#This Row],[Importe Ventas Totales (M)]]</f>
        <v>0.75200143654510909</v>
      </c>
      <c r="V703" s="12">
        <f>Tabla_1[[#This Row],[Beneficio Total]]/1000</f>
        <v>83.030730000000005</v>
      </c>
      <c r="W703">
        <f>YEAR(Tabla_1[[#This Row],[Fecha pedido]])</f>
        <v>2022</v>
      </c>
    </row>
    <row r="704" spans="1:23" x14ac:dyDescent="0.3">
      <c r="A704" t="s">
        <v>916</v>
      </c>
      <c r="B704" t="s">
        <v>24</v>
      </c>
      <c r="C704" t="s">
        <v>782</v>
      </c>
      <c r="D704" t="s">
        <v>30</v>
      </c>
      <c r="E704" t="s">
        <v>19</v>
      </c>
      <c r="F704" t="s">
        <v>1117</v>
      </c>
      <c r="G704" s="14">
        <v>44541</v>
      </c>
      <c r="H704" s="20">
        <f>MONTH(Tabla_1[[#This Row],[Fecha pedido]])</f>
        <v>12</v>
      </c>
      <c r="I704">
        <v>510174882</v>
      </c>
      <c r="J704" s="1">
        <v>44542</v>
      </c>
      <c r="K704" s="5">
        <f>DATEDIF(Tabla_1[[#This Row],[Fecha pedido]],Tabla_1[[#This Row],[Fecha envío]],"D")</f>
        <v>1</v>
      </c>
      <c r="L704" s="3">
        <v>940</v>
      </c>
      <c r="M704" s="4">
        <v>255.28</v>
      </c>
      <c r="N704" s="4">
        <v>159.41999999999999</v>
      </c>
      <c r="O704" s="12">
        <v>239963.2</v>
      </c>
      <c r="P704" s="4">
        <f>Tabla_1[[#This Row],[Precio Unitario]]-Tabla_1[[#This Row],[Coste unitario]]</f>
        <v>95.860000000000014</v>
      </c>
      <c r="Q704" s="12">
        <f>Tabla_1[[#This Row],[Importe venta total]]/1000</f>
        <v>239.9632</v>
      </c>
      <c r="R704" s="4">
        <v>149854.79999999999</v>
      </c>
      <c r="S704" s="12">
        <f>Tabla_1[[#This Row],[Importe Coste total]]/1000</f>
        <v>149.85479999999998</v>
      </c>
      <c r="T704" s="4">
        <f>Tabla_1[[#This Row],[Importe venta total]]-Tabla_1[[#This Row],[Importe Coste total]]</f>
        <v>90108.400000000023</v>
      </c>
      <c r="U704" s="13">
        <f>Tabla_1[[#This Row],[Importe Coste Total (M)]]/Tabla_1[[#This Row],[Importe Ventas Totales (M)]]</f>
        <v>0.62449075524913811</v>
      </c>
      <c r="V704" s="12">
        <f>Tabla_1[[#This Row],[Beneficio Total]]/1000</f>
        <v>90.108400000000017</v>
      </c>
      <c r="W704">
        <f>YEAR(Tabla_1[[#This Row],[Fecha pedido]])</f>
        <v>2021</v>
      </c>
    </row>
    <row r="705" spans="1:23" x14ac:dyDescent="0.3">
      <c r="A705" t="s">
        <v>917</v>
      </c>
      <c r="B705" t="s">
        <v>24</v>
      </c>
      <c r="C705" t="s">
        <v>429</v>
      </c>
      <c r="D705" t="s">
        <v>33</v>
      </c>
      <c r="E705" t="s">
        <v>15</v>
      </c>
      <c r="F705" t="s">
        <v>1118</v>
      </c>
      <c r="G705" s="14">
        <v>44515</v>
      </c>
      <c r="H705" s="20">
        <f>MONTH(Tabla_1[[#This Row],[Fecha pedido]])</f>
        <v>11</v>
      </c>
      <c r="I705">
        <v>150160205</v>
      </c>
      <c r="J705" s="1">
        <v>44522</v>
      </c>
      <c r="K705" s="5">
        <f>DATEDIF(Tabla_1[[#This Row],[Fecha pedido]],Tabla_1[[#This Row],[Fecha envío]],"D")</f>
        <v>7</v>
      </c>
      <c r="L705" s="3">
        <v>4596</v>
      </c>
      <c r="M705" s="4">
        <v>47.45</v>
      </c>
      <c r="N705" s="4">
        <v>31.79</v>
      </c>
      <c r="O705" s="12">
        <v>218080.2</v>
      </c>
      <c r="P705" s="4">
        <f>Tabla_1[[#This Row],[Precio Unitario]]-Tabla_1[[#This Row],[Coste unitario]]</f>
        <v>15.660000000000004</v>
      </c>
      <c r="Q705" s="12">
        <f>Tabla_1[[#This Row],[Importe venta total]]/1000</f>
        <v>218.08020000000002</v>
      </c>
      <c r="R705" s="4">
        <v>146106.84</v>
      </c>
      <c r="S705" s="12">
        <f>Tabla_1[[#This Row],[Importe Coste total]]/1000</f>
        <v>146.10684000000001</v>
      </c>
      <c r="T705" s="4">
        <f>Tabla_1[[#This Row],[Importe venta total]]-Tabla_1[[#This Row],[Importe Coste total]]</f>
        <v>71973.360000000015</v>
      </c>
      <c r="U705" s="13">
        <f>Tabla_1[[#This Row],[Importe Coste Total (M)]]/Tabla_1[[#This Row],[Importe Ventas Totales (M)]]</f>
        <v>0.66996838777660694</v>
      </c>
      <c r="V705" s="12">
        <f>Tabla_1[[#This Row],[Beneficio Total]]/1000</f>
        <v>71.973360000000014</v>
      </c>
      <c r="W705">
        <f>YEAR(Tabla_1[[#This Row],[Fecha pedido]])</f>
        <v>2021</v>
      </c>
    </row>
    <row r="706" spans="1:23" x14ac:dyDescent="0.3">
      <c r="A706" t="s">
        <v>918</v>
      </c>
      <c r="B706" t="s">
        <v>12</v>
      </c>
      <c r="C706" t="s">
        <v>231</v>
      </c>
      <c r="D706" t="s">
        <v>33</v>
      </c>
      <c r="E706" t="s">
        <v>19</v>
      </c>
      <c r="F706" t="s">
        <v>1120</v>
      </c>
      <c r="G706" s="14">
        <v>44678</v>
      </c>
      <c r="H706" s="20">
        <f>MONTH(Tabla_1[[#This Row],[Fecha pedido]])</f>
        <v>4</v>
      </c>
      <c r="I706">
        <v>892692220</v>
      </c>
      <c r="J706" s="1">
        <v>44692</v>
      </c>
      <c r="K706" s="5">
        <f>DATEDIF(Tabla_1[[#This Row],[Fecha pedido]],Tabla_1[[#This Row],[Fecha envío]],"D")</f>
        <v>14</v>
      </c>
      <c r="L706" s="3">
        <v>6320</v>
      </c>
      <c r="M706" s="4">
        <v>47.45</v>
      </c>
      <c r="N706" s="4">
        <v>31.79</v>
      </c>
      <c r="O706" s="12">
        <v>299884</v>
      </c>
      <c r="P706" s="4">
        <f>Tabla_1[[#This Row],[Precio Unitario]]-Tabla_1[[#This Row],[Coste unitario]]</f>
        <v>15.660000000000004</v>
      </c>
      <c r="Q706" s="12">
        <f>Tabla_1[[#This Row],[Importe venta total]]/1000</f>
        <v>299.88400000000001</v>
      </c>
      <c r="R706" s="4">
        <v>200912.8</v>
      </c>
      <c r="S706" s="12">
        <f>Tabla_1[[#This Row],[Importe Coste total]]/1000</f>
        <v>200.91279999999998</v>
      </c>
      <c r="T706" s="4">
        <f>Tabla_1[[#This Row],[Importe venta total]]-Tabla_1[[#This Row],[Importe Coste total]]</f>
        <v>98971.200000000012</v>
      </c>
      <c r="U706" s="13">
        <f>Tabla_1[[#This Row],[Importe Coste Total (M)]]/Tabla_1[[#This Row],[Importe Ventas Totales (M)]]</f>
        <v>0.66996838777660683</v>
      </c>
      <c r="V706" s="12">
        <f>Tabla_1[[#This Row],[Beneficio Total]]/1000</f>
        <v>98.97120000000001</v>
      </c>
      <c r="W706">
        <f>YEAR(Tabla_1[[#This Row],[Fecha pedido]])</f>
        <v>2022</v>
      </c>
    </row>
    <row r="707" spans="1:23" x14ac:dyDescent="0.3">
      <c r="A707" t="s">
        <v>919</v>
      </c>
      <c r="B707" t="s">
        <v>28</v>
      </c>
      <c r="C707" t="s">
        <v>405</v>
      </c>
      <c r="D707" t="s">
        <v>80</v>
      </c>
      <c r="E707" t="s">
        <v>19</v>
      </c>
      <c r="F707" t="s">
        <v>1120</v>
      </c>
      <c r="G707" s="14">
        <v>44692</v>
      </c>
      <c r="H707" s="20">
        <f>MONTH(Tabla_1[[#This Row],[Fecha pedido]])</f>
        <v>5</v>
      </c>
      <c r="I707">
        <v>456569755</v>
      </c>
      <c r="J707" s="1">
        <v>44721</v>
      </c>
      <c r="K707" s="5">
        <f>DATEDIF(Tabla_1[[#This Row],[Fecha pedido]],Tabla_1[[#This Row],[Fecha envío]],"D")</f>
        <v>29</v>
      </c>
      <c r="L707" s="3">
        <v>7991</v>
      </c>
      <c r="M707" s="4">
        <v>668.27</v>
      </c>
      <c r="N707" s="4">
        <v>502.54</v>
      </c>
      <c r="O707" s="12">
        <v>5340145.57</v>
      </c>
      <c r="P707" s="4">
        <f>Tabla_1[[#This Row],[Precio Unitario]]-Tabla_1[[#This Row],[Coste unitario]]</f>
        <v>165.72999999999996</v>
      </c>
      <c r="Q707" s="12">
        <f>Tabla_1[[#This Row],[Importe venta total]]/1000</f>
        <v>5340.1455700000006</v>
      </c>
      <c r="R707" s="4">
        <v>4015797.14</v>
      </c>
      <c r="S707" s="12">
        <f>Tabla_1[[#This Row],[Importe Coste total]]/1000</f>
        <v>4015.7971400000001</v>
      </c>
      <c r="T707" s="4">
        <f>Tabla_1[[#This Row],[Importe venta total]]-Tabla_1[[#This Row],[Importe Coste total]]</f>
        <v>1324348.4300000002</v>
      </c>
      <c r="U707" s="13">
        <f>Tabla_1[[#This Row],[Importe Coste Total (M)]]/Tabla_1[[#This Row],[Importe Ventas Totales (M)]]</f>
        <v>0.75200143654510898</v>
      </c>
      <c r="V707" s="12">
        <f>Tabla_1[[#This Row],[Beneficio Total]]/1000</f>
        <v>1324.3484300000002</v>
      </c>
      <c r="W707">
        <f>YEAR(Tabla_1[[#This Row],[Fecha pedido]])</f>
        <v>2022</v>
      </c>
    </row>
    <row r="708" spans="1:23" x14ac:dyDescent="0.3">
      <c r="A708" t="s">
        <v>920</v>
      </c>
      <c r="B708" t="s">
        <v>44</v>
      </c>
      <c r="C708" t="s">
        <v>491</v>
      </c>
      <c r="D708" t="s">
        <v>42</v>
      </c>
      <c r="E708" t="s">
        <v>19</v>
      </c>
      <c r="F708" t="s">
        <v>1120</v>
      </c>
      <c r="G708" s="14">
        <v>44370</v>
      </c>
      <c r="H708" s="20">
        <f>MONTH(Tabla_1[[#This Row],[Fecha pedido]])</f>
        <v>6</v>
      </c>
      <c r="I708">
        <v>680904138</v>
      </c>
      <c r="J708" s="1">
        <v>44388</v>
      </c>
      <c r="K708" s="5">
        <f>DATEDIF(Tabla_1[[#This Row],[Fecha pedido]],Tabla_1[[#This Row],[Fecha envío]],"D")</f>
        <v>18</v>
      </c>
      <c r="L708" s="3">
        <v>3520</v>
      </c>
      <c r="M708" s="4">
        <v>651.21</v>
      </c>
      <c r="N708" s="4">
        <v>524.96</v>
      </c>
      <c r="O708" s="12">
        <v>2292259.2000000002</v>
      </c>
      <c r="P708" s="4">
        <f>Tabla_1[[#This Row],[Precio Unitario]]-Tabla_1[[#This Row],[Coste unitario]]</f>
        <v>126.25</v>
      </c>
      <c r="Q708" s="12">
        <f>Tabla_1[[#This Row],[Importe venta total]]/1000</f>
        <v>2292.2592</v>
      </c>
      <c r="R708" s="4">
        <v>1847859.2000000002</v>
      </c>
      <c r="S708" s="12">
        <f>Tabla_1[[#This Row],[Importe Coste total]]/1000</f>
        <v>1847.8592000000001</v>
      </c>
      <c r="T708" s="4">
        <f>Tabla_1[[#This Row],[Importe venta total]]-Tabla_1[[#This Row],[Importe Coste total]]</f>
        <v>444400</v>
      </c>
      <c r="U708" s="13">
        <f>Tabla_1[[#This Row],[Importe Coste Total (M)]]/Tabla_1[[#This Row],[Importe Ventas Totales (M)]]</f>
        <v>0.80613012699436437</v>
      </c>
      <c r="V708" s="12">
        <f>Tabla_1[[#This Row],[Beneficio Total]]/1000</f>
        <v>444.4</v>
      </c>
      <c r="W708">
        <f>YEAR(Tabla_1[[#This Row],[Fecha pedido]])</f>
        <v>2021</v>
      </c>
    </row>
    <row r="709" spans="1:23" x14ac:dyDescent="0.3">
      <c r="A709" t="s">
        <v>921</v>
      </c>
      <c r="B709" t="s">
        <v>28</v>
      </c>
      <c r="C709" t="s">
        <v>182</v>
      </c>
      <c r="D709" t="s">
        <v>80</v>
      </c>
      <c r="E709" t="s">
        <v>19</v>
      </c>
      <c r="F709" t="s">
        <v>1120</v>
      </c>
      <c r="G709" s="14">
        <v>44190</v>
      </c>
      <c r="H709" s="20">
        <f>MONTH(Tabla_1[[#This Row],[Fecha pedido]])</f>
        <v>12</v>
      </c>
      <c r="I709">
        <v>775119197</v>
      </c>
      <c r="J709" s="1">
        <v>44229</v>
      </c>
      <c r="K709" s="5">
        <f>DATEDIF(Tabla_1[[#This Row],[Fecha pedido]],Tabla_1[[#This Row],[Fecha envío]],"D")</f>
        <v>39</v>
      </c>
      <c r="L709" s="3">
        <v>3850</v>
      </c>
      <c r="M709" s="4">
        <v>668.27</v>
      </c>
      <c r="N709" s="4">
        <v>502.54</v>
      </c>
      <c r="O709" s="12">
        <v>2572839.5</v>
      </c>
      <c r="P709" s="4">
        <f>Tabla_1[[#This Row],[Precio Unitario]]-Tabla_1[[#This Row],[Coste unitario]]</f>
        <v>165.72999999999996</v>
      </c>
      <c r="Q709" s="12">
        <f>Tabla_1[[#This Row],[Importe venta total]]/1000</f>
        <v>2572.8395</v>
      </c>
      <c r="R709" s="4">
        <v>1934779</v>
      </c>
      <c r="S709" s="12">
        <f>Tabla_1[[#This Row],[Importe Coste total]]/1000</f>
        <v>1934.779</v>
      </c>
      <c r="T709" s="4">
        <f>Tabla_1[[#This Row],[Importe venta total]]-Tabla_1[[#This Row],[Importe Coste total]]</f>
        <v>638060.5</v>
      </c>
      <c r="U709" s="13">
        <f>Tabla_1[[#This Row],[Importe Coste Total (M)]]/Tabla_1[[#This Row],[Importe Ventas Totales (M)]]</f>
        <v>0.75200143654510898</v>
      </c>
      <c r="V709" s="12">
        <f>Tabla_1[[#This Row],[Beneficio Total]]/1000</f>
        <v>638.06050000000005</v>
      </c>
      <c r="W709">
        <f>YEAR(Tabla_1[[#This Row],[Fecha pedido]])</f>
        <v>2020</v>
      </c>
    </row>
    <row r="710" spans="1:23" x14ac:dyDescent="0.3">
      <c r="A710" t="s">
        <v>922</v>
      </c>
      <c r="B710" t="s">
        <v>24</v>
      </c>
      <c r="C710" t="s">
        <v>74</v>
      </c>
      <c r="D710" t="s">
        <v>42</v>
      </c>
      <c r="E710" t="s">
        <v>19</v>
      </c>
      <c r="F710" t="s">
        <v>1119</v>
      </c>
      <c r="G710" s="14">
        <v>44302</v>
      </c>
      <c r="H710" s="20">
        <f>MONTH(Tabla_1[[#This Row],[Fecha pedido]])</f>
        <v>4</v>
      </c>
      <c r="I710">
        <v>462449157</v>
      </c>
      <c r="J710" s="1">
        <v>44347</v>
      </c>
      <c r="K710" s="5">
        <f>DATEDIF(Tabla_1[[#This Row],[Fecha pedido]],Tabla_1[[#This Row],[Fecha envío]],"D")</f>
        <v>45</v>
      </c>
      <c r="L710" s="3">
        <v>7837</v>
      </c>
      <c r="M710" s="4">
        <v>651.21</v>
      </c>
      <c r="N710" s="4">
        <v>524.96</v>
      </c>
      <c r="O710" s="12">
        <v>5103532.7700000005</v>
      </c>
      <c r="P710" s="4">
        <f>Tabla_1[[#This Row],[Precio Unitario]]-Tabla_1[[#This Row],[Coste unitario]]</f>
        <v>126.25</v>
      </c>
      <c r="Q710" s="12">
        <f>Tabla_1[[#This Row],[Importe venta total]]/1000</f>
        <v>5103.5327700000007</v>
      </c>
      <c r="R710" s="4">
        <v>4114111.5200000005</v>
      </c>
      <c r="S710" s="12">
        <f>Tabla_1[[#This Row],[Importe Coste total]]/1000</f>
        <v>4114.1115200000004</v>
      </c>
      <c r="T710" s="4">
        <f>Tabla_1[[#This Row],[Importe venta total]]-Tabla_1[[#This Row],[Importe Coste total]]</f>
        <v>989421.25</v>
      </c>
      <c r="U710" s="13">
        <f>Tabla_1[[#This Row],[Importe Coste Total (M)]]/Tabla_1[[#This Row],[Importe Ventas Totales (M)]]</f>
        <v>0.80613012699436426</v>
      </c>
      <c r="V710" s="12">
        <f>Tabla_1[[#This Row],[Beneficio Total]]/1000</f>
        <v>989.42124999999999</v>
      </c>
      <c r="W710">
        <f>YEAR(Tabla_1[[#This Row],[Fecha pedido]])</f>
        <v>2021</v>
      </c>
    </row>
    <row r="711" spans="1:23" x14ac:dyDescent="0.3">
      <c r="A711" t="s">
        <v>923</v>
      </c>
      <c r="B711" t="s">
        <v>24</v>
      </c>
      <c r="C711" t="s">
        <v>236</v>
      </c>
      <c r="D711" t="s">
        <v>38</v>
      </c>
      <c r="E711" t="s">
        <v>15</v>
      </c>
      <c r="F711" t="s">
        <v>1118</v>
      </c>
      <c r="G711" s="14">
        <v>44199</v>
      </c>
      <c r="H711" s="20">
        <f>MONTH(Tabla_1[[#This Row],[Fecha pedido]])</f>
        <v>1</v>
      </c>
      <c r="I711">
        <v>175974214</v>
      </c>
      <c r="J711" s="1">
        <v>44209</v>
      </c>
      <c r="K711" s="5">
        <f>DATEDIF(Tabla_1[[#This Row],[Fecha pedido]],Tabla_1[[#This Row],[Fecha envío]],"D")</f>
        <v>10</v>
      </c>
      <c r="L711" s="3">
        <v>3535</v>
      </c>
      <c r="M711" s="4">
        <v>437.2</v>
      </c>
      <c r="N711" s="4">
        <v>263.33</v>
      </c>
      <c r="O711" s="12">
        <v>1545502</v>
      </c>
      <c r="P711" s="4">
        <f>Tabla_1[[#This Row],[Precio Unitario]]-Tabla_1[[#This Row],[Coste unitario]]</f>
        <v>173.87</v>
      </c>
      <c r="Q711" s="12">
        <f>Tabla_1[[#This Row],[Importe venta total]]/1000</f>
        <v>1545.502</v>
      </c>
      <c r="R711" s="4">
        <v>930871.54999999993</v>
      </c>
      <c r="S711" s="12">
        <f>Tabla_1[[#This Row],[Importe Coste total]]/1000</f>
        <v>930.87154999999996</v>
      </c>
      <c r="T711" s="4">
        <f>Tabla_1[[#This Row],[Importe venta total]]-Tabla_1[[#This Row],[Importe Coste total]]</f>
        <v>614630.45000000007</v>
      </c>
      <c r="U711" s="13">
        <f>Tabla_1[[#This Row],[Importe Coste Total (M)]]/Tabla_1[[#This Row],[Importe Ventas Totales (M)]]</f>
        <v>0.60231015553522416</v>
      </c>
      <c r="V711" s="12">
        <f>Tabla_1[[#This Row],[Beneficio Total]]/1000</f>
        <v>614.63045000000011</v>
      </c>
      <c r="W711">
        <f>YEAR(Tabla_1[[#This Row],[Fecha pedido]])</f>
        <v>2021</v>
      </c>
    </row>
    <row r="712" spans="1:23" x14ac:dyDescent="0.3">
      <c r="A712" t="s">
        <v>924</v>
      </c>
      <c r="B712" t="s">
        <v>60</v>
      </c>
      <c r="C712" t="s">
        <v>194</v>
      </c>
      <c r="D712" t="s">
        <v>38</v>
      </c>
      <c r="E712" t="s">
        <v>15</v>
      </c>
      <c r="F712" t="s">
        <v>1119</v>
      </c>
      <c r="G712" s="14">
        <v>44493</v>
      </c>
      <c r="H712" s="20">
        <f>MONTH(Tabla_1[[#This Row],[Fecha pedido]])</f>
        <v>10</v>
      </c>
      <c r="I712">
        <v>900200259</v>
      </c>
      <c r="J712" s="1">
        <v>44510</v>
      </c>
      <c r="K712" s="5">
        <f>DATEDIF(Tabla_1[[#This Row],[Fecha pedido]],Tabla_1[[#This Row],[Fecha envío]],"D")</f>
        <v>17</v>
      </c>
      <c r="L712" s="3">
        <v>8116</v>
      </c>
      <c r="M712" s="4">
        <v>437.2</v>
      </c>
      <c r="N712" s="4">
        <v>263.33</v>
      </c>
      <c r="O712" s="12">
        <v>3548315.1999999997</v>
      </c>
      <c r="P712" s="4">
        <f>Tabla_1[[#This Row],[Precio Unitario]]-Tabla_1[[#This Row],[Coste unitario]]</f>
        <v>173.87</v>
      </c>
      <c r="Q712" s="12">
        <f>Tabla_1[[#This Row],[Importe venta total]]/1000</f>
        <v>3548.3151999999995</v>
      </c>
      <c r="R712" s="4">
        <v>2137186.2799999998</v>
      </c>
      <c r="S712" s="12">
        <f>Tabla_1[[#This Row],[Importe Coste total]]/1000</f>
        <v>2137.1862799999999</v>
      </c>
      <c r="T712" s="4">
        <f>Tabla_1[[#This Row],[Importe venta total]]-Tabla_1[[#This Row],[Importe Coste total]]</f>
        <v>1411128.92</v>
      </c>
      <c r="U712" s="13">
        <f>Tabla_1[[#This Row],[Importe Coste Total (M)]]/Tabla_1[[#This Row],[Importe Ventas Totales (M)]]</f>
        <v>0.60231015553522416</v>
      </c>
      <c r="V712" s="12">
        <f>Tabla_1[[#This Row],[Beneficio Total]]/1000</f>
        <v>1411.1289199999999</v>
      </c>
      <c r="W712">
        <f>YEAR(Tabla_1[[#This Row],[Fecha pedido]])</f>
        <v>2021</v>
      </c>
    </row>
    <row r="713" spans="1:23" x14ac:dyDescent="0.3">
      <c r="A713" t="s">
        <v>925</v>
      </c>
      <c r="B713" t="s">
        <v>12</v>
      </c>
      <c r="C713" t="s">
        <v>615</v>
      </c>
      <c r="D713" t="s">
        <v>30</v>
      </c>
      <c r="E713" t="s">
        <v>15</v>
      </c>
      <c r="F713" t="s">
        <v>1118</v>
      </c>
      <c r="G713" s="14">
        <v>44491</v>
      </c>
      <c r="H713" s="20">
        <f>MONTH(Tabla_1[[#This Row],[Fecha pedido]])</f>
        <v>10</v>
      </c>
      <c r="I713">
        <v>995013129</v>
      </c>
      <c r="J713" s="1">
        <v>44527</v>
      </c>
      <c r="K713" s="5">
        <f>DATEDIF(Tabla_1[[#This Row],[Fecha pedido]],Tabla_1[[#This Row],[Fecha envío]],"D")</f>
        <v>36</v>
      </c>
      <c r="L713" s="3">
        <v>5351</v>
      </c>
      <c r="M713" s="4">
        <v>255.28</v>
      </c>
      <c r="N713" s="4">
        <v>159.41999999999999</v>
      </c>
      <c r="O713" s="12">
        <v>1366003.28</v>
      </c>
      <c r="P713" s="4">
        <f>Tabla_1[[#This Row],[Precio Unitario]]-Tabla_1[[#This Row],[Coste unitario]]</f>
        <v>95.860000000000014</v>
      </c>
      <c r="Q713" s="12">
        <f>Tabla_1[[#This Row],[Importe venta total]]/1000</f>
        <v>1366.0032800000001</v>
      </c>
      <c r="R713" s="4">
        <v>853056.41999999993</v>
      </c>
      <c r="S713" s="12">
        <f>Tabla_1[[#This Row],[Importe Coste total]]/1000</f>
        <v>853.05641999999989</v>
      </c>
      <c r="T713" s="4">
        <f>Tabla_1[[#This Row],[Importe venta total]]-Tabla_1[[#This Row],[Importe Coste total]]</f>
        <v>512946.8600000001</v>
      </c>
      <c r="U713" s="13">
        <f>Tabla_1[[#This Row],[Importe Coste Total (M)]]/Tabla_1[[#This Row],[Importe Ventas Totales (M)]]</f>
        <v>0.62449075524913811</v>
      </c>
      <c r="V713" s="12">
        <f>Tabla_1[[#This Row],[Beneficio Total]]/1000</f>
        <v>512.94686000000013</v>
      </c>
      <c r="W713">
        <f>YEAR(Tabla_1[[#This Row],[Fecha pedido]])</f>
        <v>2021</v>
      </c>
    </row>
    <row r="714" spans="1:23" x14ac:dyDescent="0.3">
      <c r="A714" t="s">
        <v>926</v>
      </c>
      <c r="B714" t="s">
        <v>24</v>
      </c>
      <c r="C714" t="s">
        <v>174</v>
      </c>
      <c r="D714" t="s">
        <v>40</v>
      </c>
      <c r="E714" t="s">
        <v>19</v>
      </c>
      <c r="F714" t="s">
        <v>1117</v>
      </c>
      <c r="G714" s="14">
        <v>43930</v>
      </c>
      <c r="H714" s="20">
        <f>MONTH(Tabla_1[[#This Row],[Fecha pedido]])</f>
        <v>4</v>
      </c>
      <c r="I714">
        <v>148510110</v>
      </c>
      <c r="J714" s="1">
        <v>43965</v>
      </c>
      <c r="K714" s="5">
        <f>DATEDIF(Tabla_1[[#This Row],[Fecha pedido]],Tabla_1[[#This Row],[Fecha envío]],"D")</f>
        <v>35</v>
      </c>
      <c r="L714" s="3">
        <v>6297</v>
      </c>
      <c r="M714" s="4">
        <v>81.73</v>
      </c>
      <c r="N714" s="4">
        <v>56.67</v>
      </c>
      <c r="O714" s="12">
        <v>514653.81</v>
      </c>
      <c r="P714" s="4">
        <f>Tabla_1[[#This Row],[Precio Unitario]]-Tabla_1[[#This Row],[Coste unitario]]</f>
        <v>25.060000000000002</v>
      </c>
      <c r="Q714" s="12">
        <f>Tabla_1[[#This Row],[Importe venta total]]/1000</f>
        <v>514.65381000000002</v>
      </c>
      <c r="R714" s="4">
        <v>356850.99</v>
      </c>
      <c r="S714" s="12">
        <f>Tabla_1[[#This Row],[Importe Coste total]]/1000</f>
        <v>356.85098999999997</v>
      </c>
      <c r="T714" s="4">
        <f>Tabla_1[[#This Row],[Importe venta total]]-Tabla_1[[#This Row],[Importe Coste total]]</f>
        <v>157802.82</v>
      </c>
      <c r="U714" s="13">
        <f>Tabla_1[[#This Row],[Importe Coste Total (M)]]/Tabla_1[[#This Row],[Importe Ventas Totales (M)]]</f>
        <v>0.69338064358252771</v>
      </c>
      <c r="V714" s="12">
        <f>Tabla_1[[#This Row],[Beneficio Total]]/1000</f>
        <v>157.80282</v>
      </c>
      <c r="W714">
        <f>YEAR(Tabla_1[[#This Row],[Fecha pedido]])</f>
        <v>2020</v>
      </c>
    </row>
    <row r="715" spans="1:23" x14ac:dyDescent="0.3">
      <c r="A715" t="s">
        <v>927</v>
      </c>
      <c r="B715" t="s">
        <v>24</v>
      </c>
      <c r="C715" t="s">
        <v>312</v>
      </c>
      <c r="D715" t="s">
        <v>33</v>
      </c>
      <c r="E715" t="s">
        <v>19</v>
      </c>
      <c r="F715" t="s">
        <v>1120</v>
      </c>
      <c r="G715" s="14">
        <v>44218</v>
      </c>
      <c r="H715" s="20">
        <f>MONTH(Tabla_1[[#This Row],[Fecha pedido]])</f>
        <v>1</v>
      </c>
      <c r="I715">
        <v>477304303</v>
      </c>
      <c r="J715" s="1">
        <v>44219</v>
      </c>
      <c r="K715" s="5">
        <f>DATEDIF(Tabla_1[[#This Row],[Fecha pedido]],Tabla_1[[#This Row],[Fecha envío]],"D")</f>
        <v>1</v>
      </c>
      <c r="L715" s="3">
        <v>3805</v>
      </c>
      <c r="M715" s="4">
        <v>47.45</v>
      </c>
      <c r="N715" s="4">
        <v>31.79</v>
      </c>
      <c r="O715" s="12">
        <v>180547.25</v>
      </c>
      <c r="P715" s="4">
        <f>Tabla_1[[#This Row],[Precio Unitario]]-Tabla_1[[#This Row],[Coste unitario]]</f>
        <v>15.660000000000004</v>
      </c>
      <c r="Q715" s="12">
        <f>Tabla_1[[#This Row],[Importe venta total]]/1000</f>
        <v>180.54724999999999</v>
      </c>
      <c r="R715" s="4">
        <v>120960.95</v>
      </c>
      <c r="S715" s="12">
        <f>Tabla_1[[#This Row],[Importe Coste total]]/1000</f>
        <v>120.96095</v>
      </c>
      <c r="T715" s="4">
        <f>Tabla_1[[#This Row],[Importe venta total]]-Tabla_1[[#This Row],[Importe Coste total]]</f>
        <v>59586.3</v>
      </c>
      <c r="U715" s="13">
        <f>Tabla_1[[#This Row],[Importe Coste Total (M)]]/Tabla_1[[#This Row],[Importe Ventas Totales (M)]]</f>
        <v>0.66996838777660694</v>
      </c>
      <c r="V715" s="12">
        <f>Tabla_1[[#This Row],[Beneficio Total]]/1000</f>
        <v>59.586300000000001</v>
      </c>
      <c r="W715">
        <f>YEAR(Tabla_1[[#This Row],[Fecha pedido]])</f>
        <v>2021</v>
      </c>
    </row>
    <row r="716" spans="1:23" x14ac:dyDescent="0.3">
      <c r="A716" t="s">
        <v>928</v>
      </c>
      <c r="B716" t="s">
        <v>12</v>
      </c>
      <c r="C716" t="s">
        <v>673</v>
      </c>
      <c r="D716" t="s">
        <v>14</v>
      </c>
      <c r="E716" t="s">
        <v>15</v>
      </c>
      <c r="F716" t="s">
        <v>1118</v>
      </c>
      <c r="G716" s="14">
        <v>44117</v>
      </c>
      <c r="H716" s="20">
        <f>MONTH(Tabla_1[[#This Row],[Fecha pedido]])</f>
        <v>10</v>
      </c>
      <c r="I716">
        <v>507386672</v>
      </c>
      <c r="J716" s="1">
        <v>44126</v>
      </c>
      <c r="K716" s="5">
        <f>DATEDIF(Tabla_1[[#This Row],[Fecha pedido]],Tabla_1[[#This Row],[Fecha envío]],"D")</f>
        <v>9</v>
      </c>
      <c r="L716" s="3">
        <v>5846</v>
      </c>
      <c r="M716" s="4">
        <v>152.58000000000001</v>
      </c>
      <c r="N716" s="4">
        <v>97.44</v>
      </c>
      <c r="O716" s="12">
        <v>891982.68</v>
      </c>
      <c r="P716" s="4">
        <f>Tabla_1[[#This Row],[Precio Unitario]]-Tabla_1[[#This Row],[Coste unitario]]</f>
        <v>55.140000000000015</v>
      </c>
      <c r="Q716" s="12">
        <f>Tabla_1[[#This Row],[Importe venta total]]/1000</f>
        <v>891.98268000000007</v>
      </c>
      <c r="R716" s="4">
        <v>569634.24</v>
      </c>
      <c r="S716" s="12">
        <f>Tabla_1[[#This Row],[Importe Coste total]]/1000</f>
        <v>569.63423999999998</v>
      </c>
      <c r="T716" s="4">
        <f>Tabla_1[[#This Row],[Importe venta total]]-Tabla_1[[#This Row],[Importe Coste total]]</f>
        <v>322348.44000000006</v>
      </c>
      <c r="U716" s="13">
        <f>Tabla_1[[#This Row],[Importe Coste Total (M)]]/Tabla_1[[#This Row],[Importe Ventas Totales (M)]]</f>
        <v>0.63861580810066843</v>
      </c>
      <c r="V716" s="12">
        <f>Tabla_1[[#This Row],[Beneficio Total]]/1000</f>
        <v>322.34844000000004</v>
      </c>
      <c r="W716">
        <f>YEAR(Tabla_1[[#This Row],[Fecha pedido]])</f>
        <v>2020</v>
      </c>
    </row>
    <row r="717" spans="1:23" x14ac:dyDescent="0.3">
      <c r="A717" t="s">
        <v>929</v>
      </c>
      <c r="B717" t="s">
        <v>24</v>
      </c>
      <c r="C717" t="s">
        <v>429</v>
      </c>
      <c r="D717" t="s">
        <v>14</v>
      </c>
      <c r="E717" t="s">
        <v>15</v>
      </c>
      <c r="F717" t="s">
        <v>1117</v>
      </c>
      <c r="G717" s="14">
        <v>44510</v>
      </c>
      <c r="H717" s="20">
        <f>MONTH(Tabla_1[[#This Row],[Fecha pedido]])</f>
        <v>11</v>
      </c>
      <c r="I717">
        <v>851636826</v>
      </c>
      <c r="J717" s="1">
        <v>44510</v>
      </c>
      <c r="K717" s="5">
        <f>DATEDIF(Tabla_1[[#This Row],[Fecha pedido]],Tabla_1[[#This Row],[Fecha envío]],"D")</f>
        <v>0</v>
      </c>
      <c r="L717" s="3">
        <v>7117</v>
      </c>
      <c r="M717" s="4">
        <v>152.58000000000001</v>
      </c>
      <c r="N717" s="4">
        <v>97.44</v>
      </c>
      <c r="O717" s="12">
        <v>1085911.8600000001</v>
      </c>
      <c r="P717" s="4">
        <f>Tabla_1[[#This Row],[Precio Unitario]]-Tabla_1[[#This Row],[Coste unitario]]</f>
        <v>55.140000000000015</v>
      </c>
      <c r="Q717" s="12">
        <f>Tabla_1[[#This Row],[Importe venta total]]/1000</f>
        <v>1085.9118600000002</v>
      </c>
      <c r="R717" s="4">
        <v>693480.48</v>
      </c>
      <c r="S717" s="12">
        <f>Tabla_1[[#This Row],[Importe Coste total]]/1000</f>
        <v>693.48047999999994</v>
      </c>
      <c r="T717" s="4">
        <f>Tabla_1[[#This Row],[Importe venta total]]-Tabla_1[[#This Row],[Importe Coste total]]</f>
        <v>392431.38000000012</v>
      </c>
      <c r="U717" s="13">
        <f>Tabla_1[[#This Row],[Importe Coste Total (M)]]/Tabla_1[[#This Row],[Importe Ventas Totales (M)]]</f>
        <v>0.63861580810066831</v>
      </c>
      <c r="V717" s="12">
        <f>Tabla_1[[#This Row],[Beneficio Total]]/1000</f>
        <v>392.4313800000001</v>
      </c>
      <c r="W717">
        <f>YEAR(Tabla_1[[#This Row],[Fecha pedido]])</f>
        <v>2021</v>
      </c>
    </row>
    <row r="718" spans="1:23" x14ac:dyDescent="0.3">
      <c r="A718" t="s">
        <v>930</v>
      </c>
      <c r="B718" t="s">
        <v>12</v>
      </c>
      <c r="C718" t="s">
        <v>204</v>
      </c>
      <c r="D718" t="s">
        <v>23</v>
      </c>
      <c r="E718" t="s">
        <v>15</v>
      </c>
      <c r="F718" t="s">
        <v>1119</v>
      </c>
      <c r="G718" s="14">
        <v>44402</v>
      </c>
      <c r="H718" s="20">
        <f>MONTH(Tabla_1[[#This Row],[Fecha pedido]])</f>
        <v>7</v>
      </c>
      <c r="I718">
        <v>515648305</v>
      </c>
      <c r="J718" s="1">
        <v>44411</v>
      </c>
      <c r="K718" s="5">
        <f>DATEDIF(Tabla_1[[#This Row],[Fecha pedido]],Tabla_1[[#This Row],[Fecha envío]],"D")</f>
        <v>9</v>
      </c>
      <c r="L718" s="3">
        <v>647</v>
      </c>
      <c r="M718" s="4">
        <v>205.7</v>
      </c>
      <c r="N718" s="4">
        <v>117.11</v>
      </c>
      <c r="O718" s="12">
        <v>133087.9</v>
      </c>
      <c r="P718" s="4">
        <f>Tabla_1[[#This Row],[Precio Unitario]]-Tabla_1[[#This Row],[Coste unitario]]</f>
        <v>88.589999999999989</v>
      </c>
      <c r="Q718" s="12">
        <f>Tabla_1[[#This Row],[Importe venta total]]/1000</f>
        <v>133.08789999999999</v>
      </c>
      <c r="R718" s="4">
        <v>75770.17</v>
      </c>
      <c r="S718" s="12">
        <f>Tabla_1[[#This Row],[Importe Coste total]]/1000</f>
        <v>75.770169999999993</v>
      </c>
      <c r="T718" s="4">
        <f>Tabla_1[[#This Row],[Importe venta total]]-Tabla_1[[#This Row],[Importe Coste total]]</f>
        <v>57317.729999999996</v>
      </c>
      <c r="U718" s="13">
        <f>Tabla_1[[#This Row],[Importe Coste Total (M)]]/Tabla_1[[#This Row],[Importe Ventas Totales (M)]]</f>
        <v>0.56932425862907143</v>
      </c>
      <c r="V718" s="12">
        <f>Tabla_1[[#This Row],[Beneficio Total]]/1000</f>
        <v>57.317729999999997</v>
      </c>
      <c r="W718">
        <f>YEAR(Tabla_1[[#This Row],[Fecha pedido]])</f>
        <v>2021</v>
      </c>
    </row>
    <row r="719" spans="1:23" x14ac:dyDescent="0.3">
      <c r="A719" t="s">
        <v>931</v>
      </c>
      <c r="B719" t="s">
        <v>21</v>
      </c>
      <c r="C719" t="s">
        <v>82</v>
      </c>
      <c r="D719" t="s">
        <v>33</v>
      </c>
      <c r="E719" t="s">
        <v>19</v>
      </c>
      <c r="F719" t="s">
        <v>1118</v>
      </c>
      <c r="G719" s="14">
        <v>44127</v>
      </c>
      <c r="H719" s="20">
        <f>MONTH(Tabla_1[[#This Row],[Fecha pedido]])</f>
        <v>10</v>
      </c>
      <c r="I719">
        <v>152694785</v>
      </c>
      <c r="J719" s="1">
        <v>44151</v>
      </c>
      <c r="K719" s="5">
        <f>DATEDIF(Tabla_1[[#This Row],[Fecha pedido]],Tabla_1[[#This Row],[Fecha envío]],"D")</f>
        <v>24</v>
      </c>
      <c r="L719" s="3">
        <v>4635</v>
      </c>
      <c r="M719" s="4">
        <v>47.45</v>
      </c>
      <c r="N719" s="4">
        <v>31.79</v>
      </c>
      <c r="O719" s="12">
        <v>219930.75</v>
      </c>
      <c r="P719" s="4">
        <f>Tabla_1[[#This Row],[Precio Unitario]]-Tabla_1[[#This Row],[Coste unitario]]</f>
        <v>15.660000000000004</v>
      </c>
      <c r="Q719" s="12">
        <f>Tabla_1[[#This Row],[Importe venta total]]/1000</f>
        <v>219.93074999999999</v>
      </c>
      <c r="R719" s="4">
        <v>147346.65</v>
      </c>
      <c r="S719" s="12">
        <f>Tabla_1[[#This Row],[Importe Coste total]]/1000</f>
        <v>147.34664999999998</v>
      </c>
      <c r="T719" s="4">
        <f>Tabla_1[[#This Row],[Importe venta total]]-Tabla_1[[#This Row],[Importe Coste total]]</f>
        <v>72584.100000000006</v>
      </c>
      <c r="U719" s="13">
        <f>Tabla_1[[#This Row],[Importe Coste Total (M)]]/Tabla_1[[#This Row],[Importe Ventas Totales (M)]]</f>
        <v>0.66996838777660694</v>
      </c>
      <c r="V719" s="12">
        <f>Tabla_1[[#This Row],[Beneficio Total]]/1000</f>
        <v>72.584100000000007</v>
      </c>
      <c r="W719">
        <f>YEAR(Tabla_1[[#This Row],[Fecha pedido]])</f>
        <v>2020</v>
      </c>
    </row>
    <row r="720" spans="1:23" x14ac:dyDescent="0.3">
      <c r="A720" t="s">
        <v>932</v>
      </c>
      <c r="B720" t="s">
        <v>12</v>
      </c>
      <c r="C720" t="s">
        <v>302</v>
      </c>
      <c r="D720" t="s">
        <v>23</v>
      </c>
      <c r="E720" t="s">
        <v>19</v>
      </c>
      <c r="F720" t="s">
        <v>1118</v>
      </c>
      <c r="G720" s="14">
        <v>44796</v>
      </c>
      <c r="H720" s="20">
        <f>MONTH(Tabla_1[[#This Row],[Fecha pedido]])</f>
        <v>8</v>
      </c>
      <c r="I720">
        <v>738479363</v>
      </c>
      <c r="J720" s="1">
        <v>44811</v>
      </c>
      <c r="K720" s="5">
        <f>DATEDIF(Tabla_1[[#This Row],[Fecha pedido]],Tabla_1[[#This Row],[Fecha envío]],"D")</f>
        <v>15</v>
      </c>
      <c r="L720" s="3">
        <v>1309</v>
      </c>
      <c r="M720" s="4">
        <v>205.7</v>
      </c>
      <c r="N720" s="4">
        <v>117.11</v>
      </c>
      <c r="O720" s="12">
        <v>269261.3</v>
      </c>
      <c r="P720" s="4">
        <f>Tabla_1[[#This Row],[Precio Unitario]]-Tabla_1[[#This Row],[Coste unitario]]</f>
        <v>88.589999999999989</v>
      </c>
      <c r="Q720" s="12">
        <f>Tabla_1[[#This Row],[Importe venta total]]/1000</f>
        <v>269.26130000000001</v>
      </c>
      <c r="R720" s="4">
        <v>153296.99</v>
      </c>
      <c r="S720" s="12">
        <f>Tabla_1[[#This Row],[Importe Coste total]]/1000</f>
        <v>153.29698999999999</v>
      </c>
      <c r="T720" s="4">
        <f>Tabla_1[[#This Row],[Importe venta total]]-Tabla_1[[#This Row],[Importe Coste total]]</f>
        <v>115964.31</v>
      </c>
      <c r="U720" s="13">
        <f>Tabla_1[[#This Row],[Importe Coste Total (M)]]/Tabla_1[[#This Row],[Importe Ventas Totales (M)]]</f>
        <v>0.56932425862907143</v>
      </c>
      <c r="V720" s="12">
        <f>Tabla_1[[#This Row],[Beneficio Total]]/1000</f>
        <v>115.96431</v>
      </c>
      <c r="W720">
        <f>YEAR(Tabla_1[[#This Row],[Fecha pedido]])</f>
        <v>2022</v>
      </c>
    </row>
    <row r="721" spans="1:23" x14ac:dyDescent="0.3">
      <c r="A721" t="s">
        <v>933</v>
      </c>
      <c r="B721" t="s">
        <v>12</v>
      </c>
      <c r="C721" t="s">
        <v>615</v>
      </c>
      <c r="D721" t="s">
        <v>14</v>
      </c>
      <c r="E721" t="s">
        <v>15</v>
      </c>
      <c r="F721" t="s">
        <v>1120</v>
      </c>
      <c r="G721" s="14">
        <v>44017</v>
      </c>
      <c r="H721" s="20">
        <f>MONTH(Tabla_1[[#This Row],[Fecha pedido]])</f>
        <v>7</v>
      </c>
      <c r="I721">
        <v>807425868</v>
      </c>
      <c r="J721" s="1">
        <v>44019</v>
      </c>
      <c r="K721" s="5">
        <f>DATEDIF(Tabla_1[[#This Row],[Fecha pedido]],Tabla_1[[#This Row],[Fecha envío]],"D")</f>
        <v>2</v>
      </c>
      <c r="L721" s="3">
        <v>4112</v>
      </c>
      <c r="M721" s="4">
        <v>152.58000000000001</v>
      </c>
      <c r="N721" s="4">
        <v>97.44</v>
      </c>
      <c r="O721" s="12">
        <v>627408.96000000008</v>
      </c>
      <c r="P721" s="4">
        <f>Tabla_1[[#This Row],[Precio Unitario]]-Tabla_1[[#This Row],[Coste unitario]]</f>
        <v>55.140000000000015</v>
      </c>
      <c r="Q721" s="12">
        <f>Tabla_1[[#This Row],[Importe venta total]]/1000</f>
        <v>627.40896000000009</v>
      </c>
      <c r="R721" s="4">
        <v>400673.27999999997</v>
      </c>
      <c r="S721" s="12">
        <f>Tabla_1[[#This Row],[Importe Coste total]]/1000</f>
        <v>400.67327999999998</v>
      </c>
      <c r="T721" s="4">
        <f>Tabla_1[[#This Row],[Importe venta total]]-Tabla_1[[#This Row],[Importe Coste total]]</f>
        <v>226735.68000000011</v>
      </c>
      <c r="U721" s="13">
        <f>Tabla_1[[#This Row],[Importe Coste Total (M)]]/Tabla_1[[#This Row],[Importe Ventas Totales (M)]]</f>
        <v>0.63861580810066843</v>
      </c>
      <c r="V721" s="12">
        <f>Tabla_1[[#This Row],[Beneficio Total]]/1000</f>
        <v>226.73568000000012</v>
      </c>
      <c r="W721">
        <f>YEAR(Tabla_1[[#This Row],[Fecha pedido]])</f>
        <v>2020</v>
      </c>
    </row>
    <row r="722" spans="1:23" x14ac:dyDescent="0.3">
      <c r="A722" t="s">
        <v>934</v>
      </c>
      <c r="B722" t="s">
        <v>44</v>
      </c>
      <c r="C722" t="s">
        <v>45</v>
      </c>
      <c r="D722" t="s">
        <v>33</v>
      </c>
      <c r="E722" t="s">
        <v>15</v>
      </c>
      <c r="F722" t="s">
        <v>1117</v>
      </c>
      <c r="G722" s="14">
        <v>44766</v>
      </c>
      <c r="H722" s="20">
        <f>MONTH(Tabla_1[[#This Row],[Fecha pedido]])</f>
        <v>7</v>
      </c>
      <c r="I722">
        <v>314270627</v>
      </c>
      <c r="J722" s="1">
        <v>44785</v>
      </c>
      <c r="K722" s="5">
        <f>DATEDIF(Tabla_1[[#This Row],[Fecha pedido]],Tabla_1[[#This Row],[Fecha envío]],"D")</f>
        <v>19</v>
      </c>
      <c r="L722" s="3">
        <v>8517</v>
      </c>
      <c r="M722" s="4">
        <v>47.45</v>
      </c>
      <c r="N722" s="4">
        <v>31.79</v>
      </c>
      <c r="O722" s="12">
        <v>404131.65</v>
      </c>
      <c r="P722" s="4">
        <f>Tabla_1[[#This Row],[Precio Unitario]]-Tabla_1[[#This Row],[Coste unitario]]</f>
        <v>15.660000000000004</v>
      </c>
      <c r="Q722" s="12">
        <f>Tabla_1[[#This Row],[Importe venta total]]/1000</f>
        <v>404.13165000000004</v>
      </c>
      <c r="R722" s="4">
        <v>270755.43</v>
      </c>
      <c r="S722" s="12">
        <f>Tabla_1[[#This Row],[Importe Coste total]]/1000</f>
        <v>270.75542999999999</v>
      </c>
      <c r="T722" s="4">
        <f>Tabla_1[[#This Row],[Importe venta total]]-Tabla_1[[#This Row],[Importe Coste total]]</f>
        <v>133376.22000000003</v>
      </c>
      <c r="U722" s="13">
        <f>Tabla_1[[#This Row],[Importe Coste Total (M)]]/Tabla_1[[#This Row],[Importe Ventas Totales (M)]]</f>
        <v>0.66996838777660683</v>
      </c>
      <c r="V722" s="12">
        <f>Tabla_1[[#This Row],[Beneficio Total]]/1000</f>
        <v>133.37622000000002</v>
      </c>
      <c r="W722">
        <f>YEAR(Tabla_1[[#This Row],[Fecha pedido]])</f>
        <v>2022</v>
      </c>
    </row>
    <row r="723" spans="1:23" x14ac:dyDescent="0.3">
      <c r="A723" t="s">
        <v>935</v>
      </c>
      <c r="B723" t="s">
        <v>12</v>
      </c>
      <c r="C723" t="s">
        <v>204</v>
      </c>
      <c r="D723" t="s">
        <v>80</v>
      </c>
      <c r="E723" t="s">
        <v>15</v>
      </c>
      <c r="F723" t="s">
        <v>1119</v>
      </c>
      <c r="G723" s="14">
        <v>44423</v>
      </c>
      <c r="H723" s="20">
        <f>MONTH(Tabla_1[[#This Row],[Fecha pedido]])</f>
        <v>8</v>
      </c>
      <c r="I723">
        <v>184062469</v>
      </c>
      <c r="J723" s="1">
        <v>44459</v>
      </c>
      <c r="K723" s="5">
        <f>DATEDIF(Tabla_1[[#This Row],[Fecha pedido]],Tabla_1[[#This Row],[Fecha envío]],"D")</f>
        <v>36</v>
      </c>
      <c r="L723" s="3">
        <v>7030</v>
      </c>
      <c r="M723" s="4">
        <v>668.27</v>
      </c>
      <c r="N723" s="4">
        <v>502.54</v>
      </c>
      <c r="O723" s="12">
        <v>4697938.0999999996</v>
      </c>
      <c r="P723" s="4">
        <f>Tabla_1[[#This Row],[Precio Unitario]]-Tabla_1[[#This Row],[Coste unitario]]</f>
        <v>165.72999999999996</v>
      </c>
      <c r="Q723" s="12">
        <f>Tabla_1[[#This Row],[Importe venta total]]/1000</f>
        <v>4697.9380999999994</v>
      </c>
      <c r="R723" s="4">
        <v>3532856.2</v>
      </c>
      <c r="S723" s="12">
        <f>Tabla_1[[#This Row],[Importe Coste total]]/1000</f>
        <v>3532.8562000000002</v>
      </c>
      <c r="T723" s="4">
        <f>Tabla_1[[#This Row],[Importe venta total]]-Tabla_1[[#This Row],[Importe Coste total]]</f>
        <v>1165081.8999999994</v>
      </c>
      <c r="U723" s="13">
        <f>Tabla_1[[#This Row],[Importe Coste Total (M)]]/Tabla_1[[#This Row],[Importe Ventas Totales (M)]]</f>
        <v>0.75200143654510909</v>
      </c>
      <c r="V723" s="12">
        <f>Tabla_1[[#This Row],[Beneficio Total]]/1000</f>
        <v>1165.0818999999995</v>
      </c>
      <c r="W723">
        <f>YEAR(Tabla_1[[#This Row],[Fecha pedido]])</f>
        <v>2021</v>
      </c>
    </row>
    <row r="724" spans="1:23" x14ac:dyDescent="0.3">
      <c r="A724" t="s">
        <v>936</v>
      </c>
      <c r="B724" t="s">
        <v>24</v>
      </c>
      <c r="C724" t="s">
        <v>120</v>
      </c>
      <c r="D724" t="s">
        <v>40</v>
      </c>
      <c r="E724" t="s">
        <v>15</v>
      </c>
      <c r="F724" t="s">
        <v>1119</v>
      </c>
      <c r="G724" s="14">
        <v>44691</v>
      </c>
      <c r="H724" s="20">
        <f>MONTH(Tabla_1[[#This Row],[Fecha pedido]])</f>
        <v>5</v>
      </c>
      <c r="I724">
        <v>962162721</v>
      </c>
      <c r="J724" s="1">
        <v>44727</v>
      </c>
      <c r="K724" s="5">
        <f>DATEDIF(Tabla_1[[#This Row],[Fecha pedido]],Tabla_1[[#This Row],[Fecha envío]],"D")</f>
        <v>36</v>
      </c>
      <c r="L724" s="3">
        <v>4185</v>
      </c>
      <c r="M724" s="4">
        <v>81.73</v>
      </c>
      <c r="N724" s="4">
        <v>56.67</v>
      </c>
      <c r="O724" s="12">
        <v>342040.05</v>
      </c>
      <c r="P724" s="4">
        <f>Tabla_1[[#This Row],[Precio Unitario]]-Tabla_1[[#This Row],[Coste unitario]]</f>
        <v>25.060000000000002</v>
      </c>
      <c r="Q724" s="12">
        <f>Tabla_1[[#This Row],[Importe venta total]]/1000</f>
        <v>342.04005000000001</v>
      </c>
      <c r="R724" s="4">
        <v>237163.95</v>
      </c>
      <c r="S724" s="12">
        <f>Tabla_1[[#This Row],[Importe Coste total]]/1000</f>
        <v>237.16395</v>
      </c>
      <c r="T724" s="4">
        <f>Tabla_1[[#This Row],[Importe venta total]]-Tabla_1[[#This Row],[Importe Coste total]]</f>
        <v>104876.09999999998</v>
      </c>
      <c r="U724" s="13">
        <f>Tabla_1[[#This Row],[Importe Coste Total (M)]]/Tabla_1[[#This Row],[Importe Ventas Totales (M)]]</f>
        <v>0.69338064358252782</v>
      </c>
      <c r="V724" s="12">
        <f>Tabla_1[[#This Row],[Beneficio Total]]/1000</f>
        <v>104.87609999999998</v>
      </c>
      <c r="W724">
        <f>YEAR(Tabla_1[[#This Row],[Fecha pedido]])</f>
        <v>2022</v>
      </c>
    </row>
    <row r="725" spans="1:23" x14ac:dyDescent="0.3">
      <c r="A725" t="s">
        <v>937</v>
      </c>
      <c r="B725" t="s">
        <v>60</v>
      </c>
      <c r="C725" t="s">
        <v>194</v>
      </c>
      <c r="D725" t="s">
        <v>70</v>
      </c>
      <c r="E725" t="s">
        <v>19</v>
      </c>
      <c r="F725" t="s">
        <v>1117</v>
      </c>
      <c r="G725" s="14">
        <v>44811</v>
      </c>
      <c r="H725" s="20">
        <f>MONTH(Tabla_1[[#This Row],[Fecha pedido]])</f>
        <v>9</v>
      </c>
      <c r="I725">
        <v>564245212</v>
      </c>
      <c r="J725" s="1">
        <v>44853</v>
      </c>
      <c r="K725" s="5">
        <f>DATEDIF(Tabla_1[[#This Row],[Fecha pedido]],Tabla_1[[#This Row],[Fecha envío]],"D")</f>
        <v>42</v>
      </c>
      <c r="L725" s="3">
        <v>1552</v>
      </c>
      <c r="M725" s="4">
        <v>109.28</v>
      </c>
      <c r="N725" s="4">
        <v>35.840000000000003</v>
      </c>
      <c r="O725" s="12">
        <v>169602.56</v>
      </c>
      <c r="P725" s="4">
        <f>Tabla_1[[#This Row],[Precio Unitario]]-Tabla_1[[#This Row],[Coste unitario]]</f>
        <v>73.44</v>
      </c>
      <c r="Q725" s="12">
        <f>Tabla_1[[#This Row],[Importe venta total]]/1000</f>
        <v>169.60256000000001</v>
      </c>
      <c r="R725" s="4">
        <v>55623.680000000008</v>
      </c>
      <c r="S725" s="12">
        <f>Tabla_1[[#This Row],[Importe Coste total]]/1000</f>
        <v>55.623680000000007</v>
      </c>
      <c r="T725" s="4">
        <f>Tabla_1[[#This Row],[Importe venta total]]-Tabla_1[[#This Row],[Importe Coste total]]</f>
        <v>113978.87999999999</v>
      </c>
      <c r="U725" s="13">
        <f>Tabla_1[[#This Row],[Importe Coste Total (M)]]/Tabla_1[[#This Row],[Importe Ventas Totales (M)]]</f>
        <v>0.32796486090775989</v>
      </c>
      <c r="V725" s="12">
        <f>Tabla_1[[#This Row],[Beneficio Total]]/1000</f>
        <v>113.97887999999999</v>
      </c>
      <c r="W725">
        <f>YEAR(Tabla_1[[#This Row],[Fecha pedido]])</f>
        <v>2022</v>
      </c>
    </row>
    <row r="726" spans="1:23" x14ac:dyDescent="0.3">
      <c r="A726" t="s">
        <v>938</v>
      </c>
      <c r="B726" t="s">
        <v>60</v>
      </c>
      <c r="C726" t="s">
        <v>139</v>
      </c>
      <c r="D726" t="s">
        <v>80</v>
      </c>
      <c r="E726" t="s">
        <v>15</v>
      </c>
      <c r="F726" t="s">
        <v>1120</v>
      </c>
      <c r="G726" s="14">
        <v>44168</v>
      </c>
      <c r="H726" s="20">
        <f>MONTH(Tabla_1[[#This Row],[Fecha pedido]])</f>
        <v>12</v>
      </c>
      <c r="I726">
        <v>126296269</v>
      </c>
      <c r="J726" s="1">
        <v>44208</v>
      </c>
      <c r="K726" s="5">
        <f>DATEDIF(Tabla_1[[#This Row],[Fecha pedido]],Tabla_1[[#This Row],[Fecha envío]],"D")</f>
        <v>40</v>
      </c>
      <c r="L726" s="3">
        <v>2728</v>
      </c>
      <c r="M726" s="4">
        <v>668.27</v>
      </c>
      <c r="N726" s="4">
        <v>502.54</v>
      </c>
      <c r="O726" s="12">
        <v>1823040.56</v>
      </c>
      <c r="P726" s="4">
        <f>Tabla_1[[#This Row],[Precio Unitario]]-Tabla_1[[#This Row],[Coste unitario]]</f>
        <v>165.72999999999996</v>
      </c>
      <c r="Q726" s="12">
        <f>Tabla_1[[#This Row],[Importe venta total]]/1000</f>
        <v>1823.0405600000001</v>
      </c>
      <c r="R726" s="4">
        <v>1370929.12</v>
      </c>
      <c r="S726" s="12">
        <f>Tabla_1[[#This Row],[Importe Coste total]]/1000</f>
        <v>1370.92912</v>
      </c>
      <c r="T726" s="4">
        <f>Tabla_1[[#This Row],[Importe venta total]]-Tabla_1[[#This Row],[Importe Coste total]]</f>
        <v>452111.43999999994</v>
      </c>
      <c r="U726" s="13">
        <f>Tabla_1[[#This Row],[Importe Coste Total (M)]]/Tabla_1[[#This Row],[Importe Ventas Totales (M)]]</f>
        <v>0.75200143654510898</v>
      </c>
      <c r="V726" s="12">
        <f>Tabla_1[[#This Row],[Beneficio Total]]/1000</f>
        <v>452.11143999999996</v>
      </c>
      <c r="W726">
        <f>YEAR(Tabla_1[[#This Row],[Fecha pedido]])</f>
        <v>2020</v>
      </c>
    </row>
    <row r="727" spans="1:23" x14ac:dyDescent="0.3">
      <c r="A727" t="s">
        <v>939</v>
      </c>
      <c r="B727" t="s">
        <v>24</v>
      </c>
      <c r="C727" t="s">
        <v>253</v>
      </c>
      <c r="D727" t="s">
        <v>38</v>
      </c>
      <c r="E727" t="s">
        <v>19</v>
      </c>
      <c r="F727" t="s">
        <v>1119</v>
      </c>
      <c r="G727" s="14">
        <v>43863</v>
      </c>
      <c r="H727" s="20">
        <f>MONTH(Tabla_1[[#This Row],[Fecha pedido]])</f>
        <v>2</v>
      </c>
      <c r="I727">
        <v>854614722</v>
      </c>
      <c r="J727" s="1">
        <v>43866</v>
      </c>
      <c r="K727" s="5">
        <f>DATEDIF(Tabla_1[[#This Row],[Fecha pedido]],Tabla_1[[#This Row],[Fecha envío]],"D")</f>
        <v>3</v>
      </c>
      <c r="L727" s="3">
        <v>8343</v>
      </c>
      <c r="M727" s="4">
        <v>437.2</v>
      </c>
      <c r="N727" s="4">
        <v>263.33</v>
      </c>
      <c r="O727" s="12">
        <v>3647559.6</v>
      </c>
      <c r="P727" s="4">
        <f>Tabla_1[[#This Row],[Precio Unitario]]-Tabla_1[[#This Row],[Coste unitario]]</f>
        <v>173.87</v>
      </c>
      <c r="Q727" s="12">
        <f>Tabla_1[[#This Row],[Importe venta total]]/1000</f>
        <v>3647.5596</v>
      </c>
      <c r="R727" s="4">
        <v>2196962.19</v>
      </c>
      <c r="S727" s="12">
        <f>Tabla_1[[#This Row],[Importe Coste total]]/1000</f>
        <v>2196.9621899999997</v>
      </c>
      <c r="T727" s="4">
        <f>Tabla_1[[#This Row],[Importe venta total]]-Tabla_1[[#This Row],[Importe Coste total]]</f>
        <v>1450597.4100000001</v>
      </c>
      <c r="U727" s="13">
        <f>Tabla_1[[#This Row],[Importe Coste Total (M)]]/Tabla_1[[#This Row],[Importe Ventas Totales (M)]]</f>
        <v>0.60231015553522405</v>
      </c>
      <c r="V727" s="12">
        <f>Tabla_1[[#This Row],[Beneficio Total]]/1000</f>
        <v>1450.5974100000001</v>
      </c>
      <c r="W727">
        <f>YEAR(Tabla_1[[#This Row],[Fecha pedido]])</f>
        <v>2020</v>
      </c>
    </row>
    <row r="728" spans="1:23" x14ac:dyDescent="0.3">
      <c r="A728" t="s">
        <v>940</v>
      </c>
      <c r="B728" t="s">
        <v>24</v>
      </c>
      <c r="C728" t="s">
        <v>125</v>
      </c>
      <c r="D728" t="s">
        <v>40</v>
      </c>
      <c r="E728" t="s">
        <v>15</v>
      </c>
      <c r="F728" t="s">
        <v>1118</v>
      </c>
      <c r="G728" s="14">
        <v>44097</v>
      </c>
      <c r="H728" s="20">
        <f>MONTH(Tabla_1[[#This Row],[Fecha pedido]])</f>
        <v>9</v>
      </c>
      <c r="I728">
        <v>875811898</v>
      </c>
      <c r="J728" s="1">
        <v>44117</v>
      </c>
      <c r="K728" s="5">
        <f>DATEDIF(Tabla_1[[#This Row],[Fecha pedido]],Tabla_1[[#This Row],[Fecha envío]],"D")</f>
        <v>20</v>
      </c>
      <c r="L728" s="3">
        <v>1058</v>
      </c>
      <c r="M728" s="4">
        <v>81.73</v>
      </c>
      <c r="N728" s="4">
        <v>56.67</v>
      </c>
      <c r="O728" s="12">
        <v>86470.340000000011</v>
      </c>
      <c r="P728" s="4">
        <f>Tabla_1[[#This Row],[Precio Unitario]]-Tabla_1[[#This Row],[Coste unitario]]</f>
        <v>25.060000000000002</v>
      </c>
      <c r="Q728" s="12">
        <f>Tabla_1[[#This Row],[Importe venta total]]/1000</f>
        <v>86.470340000000007</v>
      </c>
      <c r="R728" s="4">
        <v>59956.86</v>
      </c>
      <c r="S728" s="12">
        <f>Tabla_1[[#This Row],[Importe Coste total]]/1000</f>
        <v>59.956859999999999</v>
      </c>
      <c r="T728" s="4">
        <f>Tabla_1[[#This Row],[Importe venta total]]-Tabla_1[[#This Row],[Importe Coste total]]</f>
        <v>26513.48000000001</v>
      </c>
      <c r="U728" s="13">
        <f>Tabla_1[[#This Row],[Importe Coste Total (M)]]/Tabla_1[[#This Row],[Importe Ventas Totales (M)]]</f>
        <v>0.69338064358252771</v>
      </c>
      <c r="V728" s="12">
        <f>Tabla_1[[#This Row],[Beneficio Total]]/1000</f>
        <v>26.513480000000012</v>
      </c>
      <c r="W728">
        <f>YEAR(Tabla_1[[#This Row],[Fecha pedido]])</f>
        <v>2020</v>
      </c>
    </row>
    <row r="729" spans="1:23" x14ac:dyDescent="0.3">
      <c r="A729" t="s">
        <v>941</v>
      </c>
      <c r="B729" t="s">
        <v>24</v>
      </c>
      <c r="C729" t="s">
        <v>236</v>
      </c>
      <c r="D729" t="s">
        <v>40</v>
      </c>
      <c r="E729" t="s">
        <v>15</v>
      </c>
      <c r="F729" t="s">
        <v>1117</v>
      </c>
      <c r="G729" s="14">
        <v>44699</v>
      </c>
      <c r="H729" s="20">
        <f>MONTH(Tabla_1[[#This Row],[Fecha pedido]])</f>
        <v>5</v>
      </c>
      <c r="I729">
        <v>186811625</v>
      </c>
      <c r="J729" s="1">
        <v>44715</v>
      </c>
      <c r="K729" s="5">
        <f>DATEDIF(Tabla_1[[#This Row],[Fecha pedido]],Tabla_1[[#This Row],[Fecha envío]],"D")</f>
        <v>16</v>
      </c>
      <c r="L729" s="3">
        <v>566</v>
      </c>
      <c r="M729" s="4">
        <v>81.73</v>
      </c>
      <c r="N729" s="4">
        <v>56.67</v>
      </c>
      <c r="O729" s="12">
        <v>46259.18</v>
      </c>
      <c r="P729" s="4">
        <f>Tabla_1[[#This Row],[Precio Unitario]]-Tabla_1[[#This Row],[Coste unitario]]</f>
        <v>25.060000000000002</v>
      </c>
      <c r="Q729" s="12">
        <f>Tabla_1[[#This Row],[Importe venta total]]/1000</f>
        <v>46.259180000000001</v>
      </c>
      <c r="R729" s="4">
        <v>32075.22</v>
      </c>
      <c r="S729" s="12">
        <f>Tabla_1[[#This Row],[Importe Coste total]]/1000</f>
        <v>32.075220000000002</v>
      </c>
      <c r="T729" s="4">
        <f>Tabla_1[[#This Row],[Importe venta total]]-Tabla_1[[#This Row],[Importe Coste total]]</f>
        <v>14183.96</v>
      </c>
      <c r="U729" s="13">
        <f>Tabla_1[[#This Row],[Importe Coste Total (M)]]/Tabla_1[[#This Row],[Importe Ventas Totales (M)]]</f>
        <v>0.69338064358252782</v>
      </c>
      <c r="V729" s="12">
        <f>Tabla_1[[#This Row],[Beneficio Total]]/1000</f>
        <v>14.183959999999999</v>
      </c>
      <c r="W729">
        <f>YEAR(Tabla_1[[#This Row],[Fecha pedido]])</f>
        <v>2022</v>
      </c>
    </row>
    <row r="730" spans="1:23" x14ac:dyDescent="0.3">
      <c r="A730" t="s">
        <v>942</v>
      </c>
      <c r="B730" t="s">
        <v>12</v>
      </c>
      <c r="C730" t="s">
        <v>424</v>
      </c>
      <c r="D730" t="s">
        <v>18</v>
      </c>
      <c r="E730" t="s">
        <v>15</v>
      </c>
      <c r="F730" t="s">
        <v>1117</v>
      </c>
      <c r="G730" s="14">
        <v>44598</v>
      </c>
      <c r="H730" s="20">
        <f>MONTH(Tabla_1[[#This Row],[Fecha pedido]])</f>
        <v>2</v>
      </c>
      <c r="I730">
        <v>204850232</v>
      </c>
      <c r="J730" s="1">
        <v>44626</v>
      </c>
      <c r="K730" s="5">
        <f>DATEDIF(Tabla_1[[#This Row],[Fecha pedido]],Tabla_1[[#This Row],[Fecha envío]],"D")</f>
        <v>28</v>
      </c>
      <c r="L730" s="3">
        <v>8591</v>
      </c>
      <c r="M730" s="4">
        <v>421.89</v>
      </c>
      <c r="N730" s="4">
        <v>364.69</v>
      </c>
      <c r="O730" s="12">
        <v>3624456.9899999998</v>
      </c>
      <c r="P730" s="4">
        <f>Tabla_1[[#This Row],[Precio Unitario]]-Tabla_1[[#This Row],[Coste unitario]]</f>
        <v>57.199999999999989</v>
      </c>
      <c r="Q730" s="12">
        <f>Tabla_1[[#This Row],[Importe venta total]]/1000</f>
        <v>3624.4569899999997</v>
      </c>
      <c r="R730" s="4">
        <v>3133051.79</v>
      </c>
      <c r="S730" s="12">
        <f>Tabla_1[[#This Row],[Importe Coste total]]/1000</f>
        <v>3133.05179</v>
      </c>
      <c r="T730" s="4">
        <f>Tabla_1[[#This Row],[Importe venta total]]-Tabla_1[[#This Row],[Importe Coste total]]</f>
        <v>491405.19999999972</v>
      </c>
      <c r="U730" s="13">
        <f>Tabla_1[[#This Row],[Importe Coste Total (M)]]/Tabla_1[[#This Row],[Importe Ventas Totales (M)]]</f>
        <v>0.86441963544999889</v>
      </c>
      <c r="V730" s="12">
        <f>Tabla_1[[#This Row],[Beneficio Total]]/1000</f>
        <v>491.4051999999997</v>
      </c>
      <c r="W730">
        <f>YEAR(Tabla_1[[#This Row],[Fecha pedido]])</f>
        <v>2022</v>
      </c>
    </row>
    <row r="731" spans="1:23" x14ac:dyDescent="0.3">
      <c r="A731" t="s">
        <v>943</v>
      </c>
      <c r="B731" t="s">
        <v>24</v>
      </c>
      <c r="C731" t="s">
        <v>765</v>
      </c>
      <c r="D731" t="s">
        <v>80</v>
      </c>
      <c r="E731" t="s">
        <v>15</v>
      </c>
      <c r="F731" t="s">
        <v>1117</v>
      </c>
      <c r="G731" s="14">
        <v>44436</v>
      </c>
      <c r="H731" s="20">
        <f>MONTH(Tabla_1[[#This Row],[Fecha pedido]])</f>
        <v>8</v>
      </c>
      <c r="I731">
        <v>617476546</v>
      </c>
      <c r="J731" s="1">
        <v>44472</v>
      </c>
      <c r="K731" s="5">
        <f>DATEDIF(Tabla_1[[#This Row],[Fecha pedido]],Tabla_1[[#This Row],[Fecha envío]],"D")</f>
        <v>36</v>
      </c>
      <c r="L731" s="3">
        <v>3887</v>
      </c>
      <c r="M731" s="4">
        <v>668.27</v>
      </c>
      <c r="N731" s="4">
        <v>502.54</v>
      </c>
      <c r="O731" s="12">
        <v>2597565.4899999998</v>
      </c>
      <c r="P731" s="4">
        <f>Tabla_1[[#This Row],[Precio Unitario]]-Tabla_1[[#This Row],[Coste unitario]]</f>
        <v>165.72999999999996</v>
      </c>
      <c r="Q731" s="12">
        <f>Tabla_1[[#This Row],[Importe venta total]]/1000</f>
        <v>2597.56549</v>
      </c>
      <c r="R731" s="4">
        <v>1953372.98</v>
      </c>
      <c r="S731" s="12">
        <f>Tabla_1[[#This Row],[Importe Coste total]]/1000</f>
        <v>1953.3729799999999</v>
      </c>
      <c r="T731" s="4">
        <f>Tabla_1[[#This Row],[Importe venta total]]-Tabla_1[[#This Row],[Importe Coste total]]</f>
        <v>644192.50999999978</v>
      </c>
      <c r="U731" s="13">
        <f>Tabla_1[[#This Row],[Importe Coste Total (M)]]/Tabla_1[[#This Row],[Importe Ventas Totales (M)]]</f>
        <v>0.75200143654510898</v>
      </c>
      <c r="V731" s="12">
        <f>Tabla_1[[#This Row],[Beneficio Total]]/1000</f>
        <v>644.19250999999974</v>
      </c>
      <c r="W731">
        <f>YEAR(Tabla_1[[#This Row],[Fecha pedido]])</f>
        <v>2021</v>
      </c>
    </row>
    <row r="732" spans="1:23" x14ac:dyDescent="0.3">
      <c r="A732" t="s">
        <v>944</v>
      </c>
      <c r="B732" t="s">
        <v>24</v>
      </c>
      <c r="C732" t="s">
        <v>233</v>
      </c>
      <c r="D732" t="s">
        <v>26</v>
      </c>
      <c r="E732" t="s">
        <v>19</v>
      </c>
      <c r="F732" t="s">
        <v>1117</v>
      </c>
      <c r="G732" s="14">
        <v>43960</v>
      </c>
      <c r="H732" s="20">
        <f>MONTH(Tabla_1[[#This Row],[Fecha pedido]])</f>
        <v>5</v>
      </c>
      <c r="I732">
        <v>732551896</v>
      </c>
      <c r="J732" s="1">
        <v>43987</v>
      </c>
      <c r="K732" s="5">
        <f>DATEDIF(Tabla_1[[#This Row],[Fecha pedido]],Tabla_1[[#This Row],[Fecha envío]],"D")</f>
        <v>27</v>
      </c>
      <c r="L732" s="3">
        <v>7240</v>
      </c>
      <c r="M732" s="4">
        <v>9.33</v>
      </c>
      <c r="N732" s="4">
        <v>6.92</v>
      </c>
      <c r="O732" s="12">
        <v>67549.2</v>
      </c>
      <c r="P732" s="4">
        <f>Tabla_1[[#This Row],[Precio Unitario]]-Tabla_1[[#This Row],[Coste unitario]]</f>
        <v>2.41</v>
      </c>
      <c r="Q732" s="12">
        <f>Tabla_1[[#This Row],[Importe venta total]]/1000</f>
        <v>67.549199999999999</v>
      </c>
      <c r="R732" s="4">
        <v>50100.800000000003</v>
      </c>
      <c r="S732" s="12">
        <f>Tabla_1[[#This Row],[Importe Coste total]]/1000</f>
        <v>50.1008</v>
      </c>
      <c r="T732" s="4">
        <f>Tabla_1[[#This Row],[Importe venta total]]-Tabla_1[[#This Row],[Importe Coste total]]</f>
        <v>17448.399999999994</v>
      </c>
      <c r="U732" s="13">
        <f>Tabla_1[[#This Row],[Importe Coste Total (M)]]/Tabla_1[[#This Row],[Importe Ventas Totales (M)]]</f>
        <v>0.74169346195069663</v>
      </c>
      <c r="V732" s="12">
        <f>Tabla_1[[#This Row],[Beneficio Total]]/1000</f>
        <v>17.448399999999996</v>
      </c>
      <c r="W732">
        <f>YEAR(Tabla_1[[#This Row],[Fecha pedido]])</f>
        <v>2020</v>
      </c>
    </row>
    <row r="733" spans="1:23" x14ac:dyDescent="0.3">
      <c r="A733" t="s">
        <v>945</v>
      </c>
      <c r="B733" t="s">
        <v>24</v>
      </c>
      <c r="C733" t="s">
        <v>233</v>
      </c>
      <c r="D733" t="s">
        <v>40</v>
      </c>
      <c r="E733" t="s">
        <v>19</v>
      </c>
      <c r="F733" t="s">
        <v>1120</v>
      </c>
      <c r="G733" s="14">
        <v>43869</v>
      </c>
      <c r="H733" s="20">
        <f>MONTH(Tabla_1[[#This Row],[Fecha pedido]])</f>
        <v>2</v>
      </c>
      <c r="I733">
        <v>803057515</v>
      </c>
      <c r="J733" s="1">
        <v>43912</v>
      </c>
      <c r="K733" s="5">
        <f>DATEDIF(Tabla_1[[#This Row],[Fecha pedido]],Tabla_1[[#This Row],[Fecha envío]],"D")</f>
        <v>43</v>
      </c>
      <c r="L733" s="3">
        <v>1419</v>
      </c>
      <c r="M733" s="4">
        <v>81.73</v>
      </c>
      <c r="N733" s="4">
        <v>56.67</v>
      </c>
      <c r="O733" s="12">
        <v>115974.87000000001</v>
      </c>
      <c r="P733" s="4">
        <f>Tabla_1[[#This Row],[Precio Unitario]]-Tabla_1[[#This Row],[Coste unitario]]</f>
        <v>25.060000000000002</v>
      </c>
      <c r="Q733" s="12">
        <f>Tabla_1[[#This Row],[Importe venta total]]/1000</f>
        <v>115.97487000000001</v>
      </c>
      <c r="R733" s="4">
        <v>80414.73</v>
      </c>
      <c r="S733" s="12">
        <f>Tabla_1[[#This Row],[Importe Coste total]]/1000</f>
        <v>80.414729999999992</v>
      </c>
      <c r="T733" s="4">
        <f>Tabla_1[[#This Row],[Importe venta total]]-Tabla_1[[#This Row],[Importe Coste total]]</f>
        <v>35560.140000000014</v>
      </c>
      <c r="U733" s="13">
        <f>Tabla_1[[#This Row],[Importe Coste Total (M)]]/Tabla_1[[#This Row],[Importe Ventas Totales (M)]]</f>
        <v>0.69338064358252771</v>
      </c>
      <c r="V733" s="12">
        <f>Tabla_1[[#This Row],[Beneficio Total]]/1000</f>
        <v>35.560140000000011</v>
      </c>
      <c r="W733">
        <f>YEAR(Tabla_1[[#This Row],[Fecha pedido]])</f>
        <v>2020</v>
      </c>
    </row>
    <row r="734" spans="1:23" x14ac:dyDescent="0.3">
      <c r="A734" t="s">
        <v>946</v>
      </c>
      <c r="B734" t="s">
        <v>12</v>
      </c>
      <c r="C734" t="s">
        <v>532</v>
      </c>
      <c r="D734" t="s">
        <v>42</v>
      </c>
      <c r="E734" t="s">
        <v>15</v>
      </c>
      <c r="F734" t="s">
        <v>1120</v>
      </c>
      <c r="G734" s="14">
        <v>43958</v>
      </c>
      <c r="H734" s="20">
        <f>MONTH(Tabla_1[[#This Row],[Fecha pedido]])</f>
        <v>5</v>
      </c>
      <c r="I734">
        <v>625772941</v>
      </c>
      <c r="J734" s="1">
        <v>43997</v>
      </c>
      <c r="K734" s="5">
        <f>DATEDIF(Tabla_1[[#This Row],[Fecha pedido]],Tabla_1[[#This Row],[Fecha envío]],"D")</f>
        <v>39</v>
      </c>
      <c r="L734" s="3">
        <v>8974</v>
      </c>
      <c r="M734" s="4">
        <v>651.21</v>
      </c>
      <c r="N734" s="4">
        <v>524.96</v>
      </c>
      <c r="O734" s="12">
        <v>5843958.54</v>
      </c>
      <c r="P734" s="4">
        <f>Tabla_1[[#This Row],[Precio Unitario]]-Tabla_1[[#This Row],[Coste unitario]]</f>
        <v>126.25</v>
      </c>
      <c r="Q734" s="12">
        <f>Tabla_1[[#This Row],[Importe venta total]]/1000</f>
        <v>5843.9585399999996</v>
      </c>
      <c r="R734" s="4">
        <v>4710991.04</v>
      </c>
      <c r="S734" s="12">
        <f>Tabla_1[[#This Row],[Importe Coste total]]/1000</f>
        <v>4710.9910399999999</v>
      </c>
      <c r="T734" s="4">
        <f>Tabla_1[[#This Row],[Importe venta total]]-Tabla_1[[#This Row],[Importe Coste total]]</f>
        <v>1132967.5</v>
      </c>
      <c r="U734" s="13">
        <f>Tabla_1[[#This Row],[Importe Coste Total (M)]]/Tabla_1[[#This Row],[Importe Ventas Totales (M)]]</f>
        <v>0.80613012699436437</v>
      </c>
      <c r="V734" s="12">
        <f>Tabla_1[[#This Row],[Beneficio Total]]/1000</f>
        <v>1132.9675</v>
      </c>
      <c r="W734">
        <f>YEAR(Tabla_1[[#This Row],[Fecha pedido]])</f>
        <v>2020</v>
      </c>
    </row>
    <row r="735" spans="1:23" x14ac:dyDescent="0.3">
      <c r="A735" t="s">
        <v>947</v>
      </c>
      <c r="B735" t="s">
        <v>60</v>
      </c>
      <c r="C735" t="s">
        <v>155</v>
      </c>
      <c r="D735" t="s">
        <v>14</v>
      </c>
      <c r="E735" t="s">
        <v>15</v>
      </c>
      <c r="F735" t="s">
        <v>1118</v>
      </c>
      <c r="G735" s="14">
        <v>44182</v>
      </c>
      <c r="H735" s="20">
        <f>MONTH(Tabla_1[[#This Row],[Fecha pedido]])</f>
        <v>12</v>
      </c>
      <c r="I735">
        <v>785507714</v>
      </c>
      <c r="J735" s="1">
        <v>44196</v>
      </c>
      <c r="K735" s="5">
        <f>DATEDIF(Tabla_1[[#This Row],[Fecha pedido]],Tabla_1[[#This Row],[Fecha envío]],"D")</f>
        <v>14</v>
      </c>
      <c r="L735" s="3">
        <v>8043</v>
      </c>
      <c r="M735" s="4">
        <v>152.58000000000001</v>
      </c>
      <c r="N735" s="4">
        <v>97.44</v>
      </c>
      <c r="O735" s="12">
        <v>1227200.9400000002</v>
      </c>
      <c r="P735" s="4">
        <f>Tabla_1[[#This Row],[Precio Unitario]]-Tabla_1[[#This Row],[Coste unitario]]</f>
        <v>55.140000000000015</v>
      </c>
      <c r="Q735" s="12">
        <f>Tabla_1[[#This Row],[Importe venta total]]/1000</f>
        <v>1227.2009400000002</v>
      </c>
      <c r="R735" s="4">
        <v>783709.91999999993</v>
      </c>
      <c r="S735" s="12">
        <f>Tabla_1[[#This Row],[Importe Coste total]]/1000</f>
        <v>783.7099199999999</v>
      </c>
      <c r="T735" s="4">
        <f>Tabla_1[[#This Row],[Importe venta total]]-Tabla_1[[#This Row],[Importe Coste total]]</f>
        <v>443491.02000000025</v>
      </c>
      <c r="U735" s="13">
        <f>Tabla_1[[#This Row],[Importe Coste Total (M)]]/Tabla_1[[#This Row],[Importe Ventas Totales (M)]]</f>
        <v>0.63861580810066831</v>
      </c>
      <c r="V735" s="12">
        <f>Tabla_1[[#This Row],[Beneficio Total]]/1000</f>
        <v>443.49102000000028</v>
      </c>
      <c r="W735">
        <f>YEAR(Tabla_1[[#This Row],[Fecha pedido]])</f>
        <v>2020</v>
      </c>
    </row>
    <row r="736" spans="1:23" x14ac:dyDescent="0.3">
      <c r="A736" t="s">
        <v>948</v>
      </c>
      <c r="B736" t="s">
        <v>24</v>
      </c>
      <c r="C736" t="s">
        <v>189</v>
      </c>
      <c r="D736" t="s">
        <v>33</v>
      </c>
      <c r="E736" t="s">
        <v>15</v>
      </c>
      <c r="F736" t="s">
        <v>1117</v>
      </c>
      <c r="G736" s="14">
        <v>44501</v>
      </c>
      <c r="H736" s="20">
        <f>MONTH(Tabla_1[[#This Row],[Fecha pedido]])</f>
        <v>11</v>
      </c>
      <c r="I736">
        <v>941685664</v>
      </c>
      <c r="J736" s="1">
        <v>44551</v>
      </c>
      <c r="K736" s="5">
        <f>DATEDIF(Tabla_1[[#This Row],[Fecha pedido]],Tabla_1[[#This Row],[Fecha envío]],"D")</f>
        <v>50</v>
      </c>
      <c r="L736" s="3">
        <v>4569</v>
      </c>
      <c r="M736" s="4">
        <v>47.45</v>
      </c>
      <c r="N736" s="4">
        <v>31.79</v>
      </c>
      <c r="O736" s="12">
        <v>216799.05000000002</v>
      </c>
      <c r="P736" s="4">
        <f>Tabla_1[[#This Row],[Precio Unitario]]-Tabla_1[[#This Row],[Coste unitario]]</f>
        <v>15.660000000000004</v>
      </c>
      <c r="Q736" s="12">
        <f>Tabla_1[[#This Row],[Importe venta total]]/1000</f>
        <v>216.79905000000002</v>
      </c>
      <c r="R736" s="4">
        <v>145248.51</v>
      </c>
      <c r="S736" s="12">
        <f>Tabla_1[[#This Row],[Importe Coste total]]/1000</f>
        <v>145.24851000000001</v>
      </c>
      <c r="T736" s="4">
        <f>Tabla_1[[#This Row],[Importe venta total]]-Tabla_1[[#This Row],[Importe Coste total]]</f>
        <v>71550.540000000008</v>
      </c>
      <c r="U736" s="13">
        <f>Tabla_1[[#This Row],[Importe Coste Total (M)]]/Tabla_1[[#This Row],[Importe Ventas Totales (M)]]</f>
        <v>0.66996838777660694</v>
      </c>
      <c r="V736" s="12">
        <f>Tabla_1[[#This Row],[Beneficio Total]]/1000</f>
        <v>71.550540000000012</v>
      </c>
      <c r="W736">
        <f>YEAR(Tabla_1[[#This Row],[Fecha pedido]])</f>
        <v>2021</v>
      </c>
    </row>
    <row r="737" spans="1:23" x14ac:dyDescent="0.3">
      <c r="A737" t="s">
        <v>949</v>
      </c>
      <c r="B737" t="s">
        <v>24</v>
      </c>
      <c r="C737" t="s">
        <v>125</v>
      </c>
      <c r="D737" t="s">
        <v>26</v>
      </c>
      <c r="E737" t="s">
        <v>15</v>
      </c>
      <c r="F737" t="s">
        <v>1120</v>
      </c>
      <c r="G737" s="14">
        <v>43973</v>
      </c>
      <c r="H737" s="20">
        <f>MONTH(Tabla_1[[#This Row],[Fecha pedido]])</f>
        <v>5</v>
      </c>
      <c r="I737">
        <v>374043118</v>
      </c>
      <c r="J737" s="1">
        <v>44014</v>
      </c>
      <c r="K737" s="5">
        <f>DATEDIF(Tabla_1[[#This Row],[Fecha pedido]],Tabla_1[[#This Row],[Fecha envío]],"D")</f>
        <v>41</v>
      </c>
      <c r="L737" s="3">
        <v>6526</v>
      </c>
      <c r="M737" s="4">
        <v>9.33</v>
      </c>
      <c r="N737" s="4">
        <v>6.92</v>
      </c>
      <c r="O737" s="12">
        <v>60887.58</v>
      </c>
      <c r="P737" s="4">
        <f>Tabla_1[[#This Row],[Precio Unitario]]-Tabla_1[[#This Row],[Coste unitario]]</f>
        <v>2.41</v>
      </c>
      <c r="Q737" s="12">
        <f>Tabla_1[[#This Row],[Importe venta total]]/1000</f>
        <v>60.88758</v>
      </c>
      <c r="R737" s="4">
        <v>45159.92</v>
      </c>
      <c r="S737" s="12">
        <f>Tabla_1[[#This Row],[Importe Coste total]]/1000</f>
        <v>45.15992</v>
      </c>
      <c r="T737" s="4">
        <f>Tabla_1[[#This Row],[Importe venta total]]-Tabla_1[[#This Row],[Importe Coste total]]</f>
        <v>15727.660000000003</v>
      </c>
      <c r="U737" s="13">
        <f>Tabla_1[[#This Row],[Importe Coste Total (M)]]/Tabla_1[[#This Row],[Importe Ventas Totales (M)]]</f>
        <v>0.74169346195069663</v>
      </c>
      <c r="V737" s="12">
        <f>Tabla_1[[#This Row],[Beneficio Total]]/1000</f>
        <v>15.727660000000004</v>
      </c>
      <c r="W737">
        <f>YEAR(Tabla_1[[#This Row],[Fecha pedido]])</f>
        <v>2020</v>
      </c>
    </row>
    <row r="738" spans="1:23" x14ac:dyDescent="0.3">
      <c r="A738" t="s">
        <v>950</v>
      </c>
      <c r="B738" t="s">
        <v>24</v>
      </c>
      <c r="C738" t="s">
        <v>429</v>
      </c>
      <c r="D738" t="s">
        <v>40</v>
      </c>
      <c r="E738" t="s">
        <v>19</v>
      </c>
      <c r="F738" t="s">
        <v>1119</v>
      </c>
      <c r="G738" s="14">
        <v>44666</v>
      </c>
      <c r="H738" s="20">
        <f>MONTH(Tabla_1[[#This Row],[Fecha pedido]])</f>
        <v>4</v>
      </c>
      <c r="I738">
        <v>387804353</v>
      </c>
      <c r="J738" s="1">
        <v>44704</v>
      </c>
      <c r="K738" s="5">
        <f>DATEDIF(Tabla_1[[#This Row],[Fecha pedido]],Tabla_1[[#This Row],[Fecha envío]],"D")</f>
        <v>38</v>
      </c>
      <c r="L738" s="3">
        <v>8781</v>
      </c>
      <c r="M738" s="4">
        <v>81.73</v>
      </c>
      <c r="N738" s="4">
        <v>56.67</v>
      </c>
      <c r="O738" s="12">
        <v>717671.13</v>
      </c>
      <c r="P738" s="4">
        <f>Tabla_1[[#This Row],[Precio Unitario]]-Tabla_1[[#This Row],[Coste unitario]]</f>
        <v>25.060000000000002</v>
      </c>
      <c r="Q738" s="12">
        <f>Tabla_1[[#This Row],[Importe venta total]]/1000</f>
        <v>717.67112999999995</v>
      </c>
      <c r="R738" s="4">
        <v>497619.27</v>
      </c>
      <c r="S738" s="12">
        <f>Tabla_1[[#This Row],[Importe Coste total]]/1000</f>
        <v>497.61927000000003</v>
      </c>
      <c r="T738" s="4">
        <f>Tabla_1[[#This Row],[Importe venta total]]-Tabla_1[[#This Row],[Importe Coste total]]</f>
        <v>220051.86</v>
      </c>
      <c r="U738" s="13">
        <f>Tabla_1[[#This Row],[Importe Coste Total (M)]]/Tabla_1[[#This Row],[Importe Ventas Totales (M)]]</f>
        <v>0.69338064358252793</v>
      </c>
      <c r="V738" s="12">
        <f>Tabla_1[[#This Row],[Beneficio Total]]/1000</f>
        <v>220.05185999999998</v>
      </c>
      <c r="W738">
        <f>YEAR(Tabla_1[[#This Row],[Fecha pedido]])</f>
        <v>2022</v>
      </c>
    </row>
    <row r="739" spans="1:23" x14ac:dyDescent="0.3">
      <c r="A739" t="s">
        <v>951</v>
      </c>
      <c r="B739" t="s">
        <v>24</v>
      </c>
      <c r="C739" t="s">
        <v>146</v>
      </c>
      <c r="D739" t="s">
        <v>70</v>
      </c>
      <c r="E739" t="s">
        <v>19</v>
      </c>
      <c r="F739" t="s">
        <v>1117</v>
      </c>
      <c r="G739" s="14">
        <v>44219</v>
      </c>
      <c r="H739" s="20">
        <f>MONTH(Tabla_1[[#This Row],[Fecha pedido]])</f>
        <v>1</v>
      </c>
      <c r="I739">
        <v>780243289</v>
      </c>
      <c r="J739" s="1">
        <v>44244</v>
      </c>
      <c r="K739" s="5">
        <f>DATEDIF(Tabla_1[[#This Row],[Fecha pedido]],Tabla_1[[#This Row],[Fecha envío]],"D")</f>
        <v>25</v>
      </c>
      <c r="L739" s="3">
        <v>183</v>
      </c>
      <c r="M739" s="4">
        <v>109.28</v>
      </c>
      <c r="N739" s="4">
        <v>35.840000000000003</v>
      </c>
      <c r="O739" s="12">
        <v>19998.240000000002</v>
      </c>
      <c r="P739" s="4">
        <f>Tabla_1[[#This Row],[Precio Unitario]]-Tabla_1[[#This Row],[Coste unitario]]</f>
        <v>73.44</v>
      </c>
      <c r="Q739" s="12">
        <f>Tabla_1[[#This Row],[Importe venta total]]/1000</f>
        <v>19.998240000000003</v>
      </c>
      <c r="R739" s="4">
        <v>6558.72</v>
      </c>
      <c r="S739" s="12">
        <f>Tabla_1[[#This Row],[Importe Coste total]]/1000</f>
        <v>6.5587200000000001</v>
      </c>
      <c r="T739" s="4">
        <f>Tabla_1[[#This Row],[Importe venta total]]-Tabla_1[[#This Row],[Importe Coste total]]</f>
        <v>13439.52</v>
      </c>
      <c r="U739" s="13">
        <f>Tabla_1[[#This Row],[Importe Coste Total (M)]]/Tabla_1[[#This Row],[Importe Ventas Totales (M)]]</f>
        <v>0.32796486090775984</v>
      </c>
      <c r="V739" s="12">
        <f>Tabla_1[[#This Row],[Beneficio Total]]/1000</f>
        <v>13.43952</v>
      </c>
      <c r="W739">
        <f>YEAR(Tabla_1[[#This Row],[Fecha pedido]])</f>
        <v>2021</v>
      </c>
    </row>
    <row r="740" spans="1:23" x14ac:dyDescent="0.3">
      <c r="A740" t="s">
        <v>952</v>
      </c>
      <c r="B740" t="s">
        <v>24</v>
      </c>
      <c r="C740" t="s">
        <v>219</v>
      </c>
      <c r="D740" t="s">
        <v>40</v>
      </c>
      <c r="E740" t="s">
        <v>19</v>
      </c>
      <c r="F740" t="s">
        <v>1120</v>
      </c>
      <c r="G740" s="14">
        <v>44812</v>
      </c>
      <c r="H740" s="20">
        <f>MONTH(Tabla_1[[#This Row],[Fecha pedido]])</f>
        <v>9</v>
      </c>
      <c r="I740">
        <v>970932042</v>
      </c>
      <c r="J740" s="1">
        <v>44843</v>
      </c>
      <c r="K740" s="5">
        <f>DATEDIF(Tabla_1[[#This Row],[Fecha pedido]],Tabla_1[[#This Row],[Fecha envío]],"D")</f>
        <v>31</v>
      </c>
      <c r="L740" s="3">
        <v>9222</v>
      </c>
      <c r="M740" s="4">
        <v>81.73</v>
      </c>
      <c r="N740" s="4">
        <v>56.67</v>
      </c>
      <c r="O740" s="12">
        <v>753714.06</v>
      </c>
      <c r="P740" s="4">
        <f>Tabla_1[[#This Row],[Precio Unitario]]-Tabla_1[[#This Row],[Coste unitario]]</f>
        <v>25.060000000000002</v>
      </c>
      <c r="Q740" s="12">
        <f>Tabla_1[[#This Row],[Importe venta total]]/1000</f>
        <v>753.71406000000002</v>
      </c>
      <c r="R740" s="4">
        <v>522610.74</v>
      </c>
      <c r="S740" s="12">
        <f>Tabla_1[[#This Row],[Importe Coste total]]/1000</f>
        <v>522.61073999999996</v>
      </c>
      <c r="T740" s="4">
        <f>Tabla_1[[#This Row],[Importe venta total]]-Tabla_1[[#This Row],[Importe Coste total]]</f>
        <v>231103.32000000007</v>
      </c>
      <c r="U740" s="13">
        <f>Tabla_1[[#This Row],[Importe Coste Total (M)]]/Tabla_1[[#This Row],[Importe Ventas Totales (M)]]</f>
        <v>0.69338064358252782</v>
      </c>
      <c r="V740" s="12">
        <f>Tabla_1[[#This Row],[Beneficio Total]]/1000</f>
        <v>231.10332000000005</v>
      </c>
      <c r="W740">
        <f>YEAR(Tabla_1[[#This Row],[Fecha pedido]])</f>
        <v>2022</v>
      </c>
    </row>
    <row r="741" spans="1:23" x14ac:dyDescent="0.3">
      <c r="A741" t="s">
        <v>953</v>
      </c>
      <c r="B741" t="s">
        <v>28</v>
      </c>
      <c r="C741" t="s">
        <v>238</v>
      </c>
      <c r="D741" t="s">
        <v>80</v>
      </c>
      <c r="E741" t="s">
        <v>19</v>
      </c>
      <c r="F741" t="s">
        <v>1119</v>
      </c>
      <c r="G741" s="14">
        <v>44269</v>
      </c>
      <c r="H741" s="20">
        <f>MONTH(Tabla_1[[#This Row],[Fecha pedido]])</f>
        <v>3</v>
      </c>
      <c r="I741">
        <v>692566812</v>
      </c>
      <c r="J741" s="1">
        <v>44276</v>
      </c>
      <c r="K741" s="5">
        <f>DATEDIF(Tabla_1[[#This Row],[Fecha pedido]],Tabla_1[[#This Row],[Fecha envío]],"D")</f>
        <v>7</v>
      </c>
      <c r="L741" s="3">
        <v>4765</v>
      </c>
      <c r="M741" s="4">
        <v>668.27</v>
      </c>
      <c r="N741" s="4">
        <v>502.54</v>
      </c>
      <c r="O741" s="12">
        <v>3184306.55</v>
      </c>
      <c r="P741" s="4">
        <f>Tabla_1[[#This Row],[Precio Unitario]]-Tabla_1[[#This Row],[Coste unitario]]</f>
        <v>165.72999999999996</v>
      </c>
      <c r="Q741" s="12">
        <f>Tabla_1[[#This Row],[Importe venta total]]/1000</f>
        <v>3184.3065499999998</v>
      </c>
      <c r="R741" s="4">
        <v>2394603.1</v>
      </c>
      <c r="S741" s="12">
        <f>Tabla_1[[#This Row],[Importe Coste total]]/1000</f>
        <v>2394.6031000000003</v>
      </c>
      <c r="T741" s="4">
        <f>Tabla_1[[#This Row],[Importe venta total]]-Tabla_1[[#This Row],[Importe Coste total]]</f>
        <v>789703.44999999972</v>
      </c>
      <c r="U741" s="13">
        <f>Tabla_1[[#This Row],[Importe Coste Total (M)]]/Tabla_1[[#This Row],[Importe Ventas Totales (M)]]</f>
        <v>0.75200143654510909</v>
      </c>
      <c r="V741" s="12">
        <f>Tabla_1[[#This Row],[Beneficio Total]]/1000</f>
        <v>789.70344999999975</v>
      </c>
      <c r="W741">
        <f>YEAR(Tabla_1[[#This Row],[Fecha pedido]])</f>
        <v>2021</v>
      </c>
    </row>
    <row r="742" spans="1:23" x14ac:dyDescent="0.3">
      <c r="A742" t="s">
        <v>954</v>
      </c>
      <c r="B742" t="s">
        <v>24</v>
      </c>
      <c r="C742" t="s">
        <v>289</v>
      </c>
      <c r="D742" t="s">
        <v>42</v>
      </c>
      <c r="E742" t="s">
        <v>19</v>
      </c>
      <c r="F742" t="s">
        <v>1119</v>
      </c>
      <c r="G742" s="14">
        <v>44728</v>
      </c>
      <c r="H742" s="20">
        <f>MONTH(Tabla_1[[#This Row],[Fecha pedido]])</f>
        <v>6</v>
      </c>
      <c r="I742">
        <v>597047984</v>
      </c>
      <c r="J742" s="1">
        <v>44744</v>
      </c>
      <c r="K742" s="5">
        <f>DATEDIF(Tabla_1[[#This Row],[Fecha pedido]],Tabla_1[[#This Row],[Fecha envío]],"D")</f>
        <v>16</v>
      </c>
      <c r="L742" s="3">
        <v>8621</v>
      </c>
      <c r="M742" s="4">
        <v>651.21</v>
      </c>
      <c r="N742" s="4">
        <v>524.96</v>
      </c>
      <c r="O742" s="12">
        <v>5614081.4100000001</v>
      </c>
      <c r="P742" s="4">
        <f>Tabla_1[[#This Row],[Precio Unitario]]-Tabla_1[[#This Row],[Coste unitario]]</f>
        <v>126.25</v>
      </c>
      <c r="Q742" s="12">
        <f>Tabla_1[[#This Row],[Importe venta total]]/1000</f>
        <v>5614.0814099999998</v>
      </c>
      <c r="R742" s="4">
        <v>4525680.16</v>
      </c>
      <c r="S742" s="12">
        <f>Tabla_1[[#This Row],[Importe Coste total]]/1000</f>
        <v>4525.6801599999999</v>
      </c>
      <c r="T742" s="4">
        <f>Tabla_1[[#This Row],[Importe venta total]]-Tabla_1[[#This Row],[Importe Coste total]]</f>
        <v>1088401.25</v>
      </c>
      <c r="U742" s="13">
        <f>Tabla_1[[#This Row],[Importe Coste Total (M)]]/Tabla_1[[#This Row],[Importe Ventas Totales (M)]]</f>
        <v>0.80613012699436437</v>
      </c>
      <c r="V742" s="12">
        <f>Tabla_1[[#This Row],[Beneficio Total]]/1000</f>
        <v>1088.4012499999999</v>
      </c>
      <c r="W742">
        <f>YEAR(Tabla_1[[#This Row],[Fecha pedido]])</f>
        <v>2022</v>
      </c>
    </row>
    <row r="743" spans="1:23" x14ac:dyDescent="0.3">
      <c r="A743" t="s">
        <v>955</v>
      </c>
      <c r="B743" t="s">
        <v>12</v>
      </c>
      <c r="C743" t="s">
        <v>137</v>
      </c>
      <c r="D743" t="s">
        <v>33</v>
      </c>
      <c r="E743" t="s">
        <v>19</v>
      </c>
      <c r="F743" t="s">
        <v>1118</v>
      </c>
      <c r="G743" s="14">
        <v>44199</v>
      </c>
      <c r="H743" s="20">
        <f>MONTH(Tabla_1[[#This Row],[Fecha pedido]])</f>
        <v>1</v>
      </c>
      <c r="I743">
        <v>146849286</v>
      </c>
      <c r="J743" s="1">
        <v>44219</v>
      </c>
      <c r="K743" s="5">
        <f>DATEDIF(Tabla_1[[#This Row],[Fecha pedido]],Tabla_1[[#This Row],[Fecha envío]],"D")</f>
        <v>20</v>
      </c>
      <c r="L743" s="3">
        <v>4822</v>
      </c>
      <c r="M743" s="4">
        <v>47.45</v>
      </c>
      <c r="N743" s="4">
        <v>31.79</v>
      </c>
      <c r="O743" s="12">
        <v>228803.90000000002</v>
      </c>
      <c r="P743" s="4">
        <f>Tabla_1[[#This Row],[Precio Unitario]]-Tabla_1[[#This Row],[Coste unitario]]</f>
        <v>15.660000000000004</v>
      </c>
      <c r="Q743" s="12">
        <f>Tabla_1[[#This Row],[Importe venta total]]/1000</f>
        <v>228.80390000000003</v>
      </c>
      <c r="R743" s="4">
        <v>153291.38</v>
      </c>
      <c r="S743" s="12">
        <f>Tabla_1[[#This Row],[Importe Coste total]]/1000</f>
        <v>153.29138</v>
      </c>
      <c r="T743" s="4">
        <f>Tabla_1[[#This Row],[Importe venta total]]-Tabla_1[[#This Row],[Importe Coste total]]</f>
        <v>75512.520000000019</v>
      </c>
      <c r="U743" s="13">
        <f>Tabla_1[[#This Row],[Importe Coste Total (M)]]/Tabla_1[[#This Row],[Importe Ventas Totales (M)]]</f>
        <v>0.66996838777660694</v>
      </c>
      <c r="V743" s="12">
        <f>Tabla_1[[#This Row],[Beneficio Total]]/1000</f>
        <v>75.512520000000023</v>
      </c>
      <c r="W743">
        <f>YEAR(Tabla_1[[#This Row],[Fecha pedido]])</f>
        <v>2021</v>
      </c>
    </row>
    <row r="744" spans="1:23" x14ac:dyDescent="0.3">
      <c r="A744" t="s">
        <v>956</v>
      </c>
      <c r="B744" t="s">
        <v>28</v>
      </c>
      <c r="C744" t="s">
        <v>318</v>
      </c>
      <c r="D744" t="s">
        <v>26</v>
      </c>
      <c r="E744" t="s">
        <v>15</v>
      </c>
      <c r="F744" t="s">
        <v>1118</v>
      </c>
      <c r="G744" s="14">
        <v>44629</v>
      </c>
      <c r="H744" s="20">
        <f>MONTH(Tabla_1[[#This Row],[Fecha pedido]])</f>
        <v>3</v>
      </c>
      <c r="I744">
        <v>154519546</v>
      </c>
      <c r="J744" s="1">
        <v>44635</v>
      </c>
      <c r="K744" s="5">
        <f>DATEDIF(Tabla_1[[#This Row],[Fecha pedido]],Tabla_1[[#This Row],[Fecha envío]],"D")</f>
        <v>6</v>
      </c>
      <c r="L744" s="3">
        <v>4622</v>
      </c>
      <c r="M744" s="4">
        <v>9.33</v>
      </c>
      <c r="N744" s="4">
        <v>6.92</v>
      </c>
      <c r="O744" s="12">
        <v>43123.26</v>
      </c>
      <c r="P744" s="4">
        <f>Tabla_1[[#This Row],[Precio Unitario]]-Tabla_1[[#This Row],[Coste unitario]]</f>
        <v>2.41</v>
      </c>
      <c r="Q744" s="12">
        <f>Tabla_1[[#This Row],[Importe venta total]]/1000</f>
        <v>43.123260000000002</v>
      </c>
      <c r="R744" s="4">
        <v>31984.239999999998</v>
      </c>
      <c r="S744" s="12">
        <f>Tabla_1[[#This Row],[Importe Coste total]]/1000</f>
        <v>31.984239999999996</v>
      </c>
      <c r="T744" s="4">
        <f>Tabla_1[[#This Row],[Importe venta total]]-Tabla_1[[#This Row],[Importe Coste total]]</f>
        <v>11139.020000000004</v>
      </c>
      <c r="U744" s="13">
        <f>Tabla_1[[#This Row],[Importe Coste Total (M)]]/Tabla_1[[#This Row],[Importe Ventas Totales (M)]]</f>
        <v>0.74169346195069652</v>
      </c>
      <c r="V744" s="12">
        <f>Tabla_1[[#This Row],[Beneficio Total]]/1000</f>
        <v>11.139020000000004</v>
      </c>
      <c r="W744">
        <f>YEAR(Tabla_1[[#This Row],[Fecha pedido]])</f>
        <v>2022</v>
      </c>
    </row>
    <row r="745" spans="1:23" x14ac:dyDescent="0.3">
      <c r="A745" t="s">
        <v>957</v>
      </c>
      <c r="B745" t="s">
        <v>12</v>
      </c>
      <c r="C745" t="s">
        <v>615</v>
      </c>
      <c r="D745" t="s">
        <v>26</v>
      </c>
      <c r="E745" t="s">
        <v>15</v>
      </c>
      <c r="F745" t="s">
        <v>1117</v>
      </c>
      <c r="G745" s="14">
        <v>43937</v>
      </c>
      <c r="H745" s="20">
        <f>MONTH(Tabla_1[[#This Row],[Fecha pedido]])</f>
        <v>4</v>
      </c>
      <c r="I745">
        <v>152920091</v>
      </c>
      <c r="J745" s="1">
        <v>43968</v>
      </c>
      <c r="K745" s="5">
        <f>DATEDIF(Tabla_1[[#This Row],[Fecha pedido]],Tabla_1[[#This Row],[Fecha envío]],"D")</f>
        <v>31</v>
      </c>
      <c r="L745" s="3">
        <v>1308</v>
      </c>
      <c r="M745" s="4">
        <v>9.33</v>
      </c>
      <c r="N745" s="4">
        <v>6.92</v>
      </c>
      <c r="O745" s="12">
        <v>12203.64</v>
      </c>
      <c r="P745" s="4">
        <f>Tabla_1[[#This Row],[Precio Unitario]]-Tabla_1[[#This Row],[Coste unitario]]</f>
        <v>2.41</v>
      </c>
      <c r="Q745" s="12">
        <f>Tabla_1[[#This Row],[Importe venta total]]/1000</f>
        <v>12.20364</v>
      </c>
      <c r="R745" s="4">
        <v>9051.36</v>
      </c>
      <c r="S745" s="12">
        <f>Tabla_1[[#This Row],[Importe Coste total]]/1000</f>
        <v>9.0513600000000007</v>
      </c>
      <c r="T745" s="4">
        <f>Tabla_1[[#This Row],[Importe venta total]]-Tabla_1[[#This Row],[Importe Coste total]]</f>
        <v>3152.2799999999988</v>
      </c>
      <c r="U745" s="13">
        <f>Tabla_1[[#This Row],[Importe Coste Total (M)]]/Tabla_1[[#This Row],[Importe Ventas Totales (M)]]</f>
        <v>0.74169346195069674</v>
      </c>
      <c r="V745" s="12">
        <f>Tabla_1[[#This Row],[Beneficio Total]]/1000</f>
        <v>3.1522799999999989</v>
      </c>
      <c r="W745">
        <f>YEAR(Tabla_1[[#This Row],[Fecha pedido]])</f>
        <v>2020</v>
      </c>
    </row>
    <row r="746" spans="1:23" x14ac:dyDescent="0.3">
      <c r="A746" t="s">
        <v>958</v>
      </c>
      <c r="B746" t="s">
        <v>24</v>
      </c>
      <c r="C746" t="s">
        <v>902</v>
      </c>
      <c r="D746" t="s">
        <v>23</v>
      </c>
      <c r="E746" t="s">
        <v>19</v>
      </c>
      <c r="F746" t="s">
        <v>1117</v>
      </c>
      <c r="G746" s="14">
        <v>43843</v>
      </c>
      <c r="H746" s="20">
        <f>MONTH(Tabla_1[[#This Row],[Fecha pedido]])</f>
        <v>1</v>
      </c>
      <c r="I746">
        <v>645224750</v>
      </c>
      <c r="J746" s="1">
        <v>43875</v>
      </c>
      <c r="K746" s="5">
        <f>DATEDIF(Tabla_1[[#This Row],[Fecha pedido]],Tabla_1[[#This Row],[Fecha envío]],"D")</f>
        <v>32</v>
      </c>
      <c r="L746" s="3">
        <v>5197</v>
      </c>
      <c r="M746" s="4">
        <v>205.7</v>
      </c>
      <c r="N746" s="4">
        <v>117.11</v>
      </c>
      <c r="O746" s="12">
        <v>1069022.8999999999</v>
      </c>
      <c r="P746" s="4">
        <f>Tabla_1[[#This Row],[Precio Unitario]]-Tabla_1[[#This Row],[Coste unitario]]</f>
        <v>88.589999999999989</v>
      </c>
      <c r="Q746" s="12">
        <f>Tabla_1[[#This Row],[Importe venta total]]/1000</f>
        <v>1069.0228999999999</v>
      </c>
      <c r="R746" s="4">
        <v>608620.67000000004</v>
      </c>
      <c r="S746" s="12">
        <f>Tabla_1[[#This Row],[Importe Coste total]]/1000</f>
        <v>608.62067000000002</v>
      </c>
      <c r="T746" s="4">
        <f>Tabla_1[[#This Row],[Importe venta total]]-Tabla_1[[#This Row],[Importe Coste total]]</f>
        <v>460402.22999999986</v>
      </c>
      <c r="U746" s="13">
        <f>Tabla_1[[#This Row],[Importe Coste Total (M)]]/Tabla_1[[#This Row],[Importe Ventas Totales (M)]]</f>
        <v>0.56932425862907154</v>
      </c>
      <c r="V746" s="12">
        <f>Tabla_1[[#This Row],[Beneficio Total]]/1000</f>
        <v>460.40222999999986</v>
      </c>
      <c r="W746">
        <f>YEAR(Tabla_1[[#This Row],[Fecha pedido]])</f>
        <v>2020</v>
      </c>
    </row>
    <row r="747" spans="1:23" x14ac:dyDescent="0.3">
      <c r="A747" t="s">
        <v>959</v>
      </c>
      <c r="B747" t="s">
        <v>28</v>
      </c>
      <c r="C747" t="s">
        <v>474</v>
      </c>
      <c r="D747" t="s">
        <v>42</v>
      </c>
      <c r="E747" t="s">
        <v>15</v>
      </c>
      <c r="F747" t="s">
        <v>1117</v>
      </c>
      <c r="G747" s="14">
        <v>44124</v>
      </c>
      <c r="H747" s="20">
        <f>MONTH(Tabla_1[[#This Row],[Fecha pedido]])</f>
        <v>10</v>
      </c>
      <c r="I747">
        <v>854919850</v>
      </c>
      <c r="J747" s="1">
        <v>44140</v>
      </c>
      <c r="K747" s="5">
        <f>DATEDIF(Tabla_1[[#This Row],[Fecha pedido]],Tabla_1[[#This Row],[Fecha envío]],"D")</f>
        <v>16</v>
      </c>
      <c r="L747" s="3">
        <v>8637</v>
      </c>
      <c r="M747" s="4">
        <v>651.21</v>
      </c>
      <c r="N747" s="4">
        <v>524.96</v>
      </c>
      <c r="O747" s="12">
        <v>5624500.7700000005</v>
      </c>
      <c r="P747" s="4">
        <f>Tabla_1[[#This Row],[Precio Unitario]]-Tabla_1[[#This Row],[Coste unitario]]</f>
        <v>126.25</v>
      </c>
      <c r="Q747" s="12">
        <f>Tabla_1[[#This Row],[Importe venta total]]/1000</f>
        <v>5624.5007700000006</v>
      </c>
      <c r="R747" s="4">
        <v>4534079.5200000005</v>
      </c>
      <c r="S747" s="12">
        <f>Tabla_1[[#This Row],[Importe Coste total]]/1000</f>
        <v>4534.0795200000002</v>
      </c>
      <c r="T747" s="4">
        <f>Tabla_1[[#This Row],[Importe venta total]]-Tabla_1[[#This Row],[Importe Coste total]]</f>
        <v>1090421.25</v>
      </c>
      <c r="U747" s="13">
        <f>Tabla_1[[#This Row],[Importe Coste Total (M)]]/Tabla_1[[#This Row],[Importe Ventas Totales (M)]]</f>
        <v>0.80613012699436426</v>
      </c>
      <c r="V747" s="12">
        <f>Tabla_1[[#This Row],[Beneficio Total]]/1000</f>
        <v>1090.4212500000001</v>
      </c>
      <c r="W747">
        <f>YEAR(Tabla_1[[#This Row],[Fecha pedido]])</f>
        <v>2020</v>
      </c>
    </row>
    <row r="748" spans="1:23" x14ac:dyDescent="0.3">
      <c r="A748" t="s">
        <v>960</v>
      </c>
      <c r="B748" t="s">
        <v>21</v>
      </c>
      <c r="C748" t="s">
        <v>106</v>
      </c>
      <c r="D748" t="s">
        <v>23</v>
      </c>
      <c r="E748" t="s">
        <v>19</v>
      </c>
      <c r="F748" t="s">
        <v>1117</v>
      </c>
      <c r="G748" s="14">
        <v>44184</v>
      </c>
      <c r="H748" s="20">
        <f>MONTH(Tabla_1[[#This Row],[Fecha pedido]])</f>
        <v>12</v>
      </c>
      <c r="I748">
        <v>975804221</v>
      </c>
      <c r="J748" s="1">
        <v>44209</v>
      </c>
      <c r="K748" s="5">
        <f>DATEDIF(Tabla_1[[#This Row],[Fecha pedido]],Tabla_1[[#This Row],[Fecha envío]],"D")</f>
        <v>25</v>
      </c>
      <c r="L748" s="3">
        <v>1008</v>
      </c>
      <c r="M748" s="4">
        <v>205.7</v>
      </c>
      <c r="N748" s="4">
        <v>117.11</v>
      </c>
      <c r="O748" s="12">
        <v>207345.59999999998</v>
      </c>
      <c r="P748" s="4">
        <f>Tabla_1[[#This Row],[Precio Unitario]]-Tabla_1[[#This Row],[Coste unitario]]</f>
        <v>88.589999999999989</v>
      </c>
      <c r="Q748" s="12">
        <f>Tabla_1[[#This Row],[Importe venta total]]/1000</f>
        <v>207.34559999999999</v>
      </c>
      <c r="R748" s="4">
        <v>118046.88</v>
      </c>
      <c r="S748" s="12">
        <f>Tabla_1[[#This Row],[Importe Coste total]]/1000</f>
        <v>118.04688</v>
      </c>
      <c r="T748" s="4">
        <f>Tabla_1[[#This Row],[Importe venta total]]-Tabla_1[[#This Row],[Importe Coste total]]</f>
        <v>89298.719999999972</v>
      </c>
      <c r="U748" s="13">
        <f>Tabla_1[[#This Row],[Importe Coste Total (M)]]/Tabla_1[[#This Row],[Importe Ventas Totales (M)]]</f>
        <v>0.56932425862907154</v>
      </c>
      <c r="V748" s="12">
        <f>Tabla_1[[#This Row],[Beneficio Total]]/1000</f>
        <v>89.298719999999975</v>
      </c>
      <c r="W748">
        <f>YEAR(Tabla_1[[#This Row],[Fecha pedido]])</f>
        <v>2020</v>
      </c>
    </row>
    <row r="749" spans="1:23" x14ac:dyDescent="0.3">
      <c r="A749" t="s">
        <v>961</v>
      </c>
      <c r="B749" t="s">
        <v>24</v>
      </c>
      <c r="C749" t="s">
        <v>93</v>
      </c>
      <c r="D749" t="s">
        <v>30</v>
      </c>
      <c r="E749" t="s">
        <v>15</v>
      </c>
      <c r="F749" t="s">
        <v>1119</v>
      </c>
      <c r="G749" s="14">
        <v>44597</v>
      </c>
      <c r="H749" s="20">
        <f>MONTH(Tabla_1[[#This Row],[Fecha pedido]])</f>
        <v>2</v>
      </c>
      <c r="I749">
        <v>277898585</v>
      </c>
      <c r="J749" s="1">
        <v>44626</v>
      </c>
      <c r="K749" s="5">
        <f>DATEDIF(Tabla_1[[#This Row],[Fecha pedido]],Tabla_1[[#This Row],[Fecha envío]],"D")</f>
        <v>29</v>
      </c>
      <c r="L749" s="3">
        <v>5222</v>
      </c>
      <c r="M749" s="4">
        <v>255.28</v>
      </c>
      <c r="N749" s="4">
        <v>159.41999999999999</v>
      </c>
      <c r="O749" s="12">
        <v>1333072.1599999999</v>
      </c>
      <c r="P749" s="4">
        <f>Tabla_1[[#This Row],[Precio Unitario]]-Tabla_1[[#This Row],[Coste unitario]]</f>
        <v>95.860000000000014</v>
      </c>
      <c r="Q749" s="12">
        <f>Tabla_1[[#This Row],[Importe venta total]]/1000</f>
        <v>1333.0721599999999</v>
      </c>
      <c r="R749" s="4">
        <v>832491.24</v>
      </c>
      <c r="S749" s="12">
        <f>Tabla_1[[#This Row],[Importe Coste total]]/1000</f>
        <v>832.49123999999995</v>
      </c>
      <c r="T749" s="4">
        <f>Tabla_1[[#This Row],[Importe venta total]]-Tabla_1[[#This Row],[Importe Coste total]]</f>
        <v>500580.91999999993</v>
      </c>
      <c r="U749" s="13">
        <f>Tabla_1[[#This Row],[Importe Coste Total (M)]]/Tabla_1[[#This Row],[Importe Ventas Totales (M)]]</f>
        <v>0.62449075524913822</v>
      </c>
      <c r="V749" s="12">
        <f>Tabla_1[[#This Row],[Beneficio Total]]/1000</f>
        <v>500.58091999999994</v>
      </c>
      <c r="W749">
        <f>YEAR(Tabla_1[[#This Row],[Fecha pedido]])</f>
        <v>2022</v>
      </c>
    </row>
    <row r="750" spans="1:23" x14ac:dyDescent="0.3">
      <c r="A750" t="s">
        <v>962</v>
      </c>
      <c r="B750" t="s">
        <v>60</v>
      </c>
      <c r="C750" t="s">
        <v>360</v>
      </c>
      <c r="D750" t="s">
        <v>50</v>
      </c>
      <c r="E750" t="s">
        <v>15</v>
      </c>
      <c r="F750" t="s">
        <v>1119</v>
      </c>
      <c r="G750" s="14">
        <v>44490</v>
      </c>
      <c r="H750" s="20">
        <f>MONTH(Tabla_1[[#This Row],[Fecha pedido]])</f>
        <v>10</v>
      </c>
      <c r="I750">
        <v>648268735</v>
      </c>
      <c r="J750" s="1">
        <v>44517</v>
      </c>
      <c r="K750" s="5">
        <f>DATEDIF(Tabla_1[[#This Row],[Fecha pedido]],Tabla_1[[#This Row],[Fecha envío]],"D")</f>
        <v>27</v>
      </c>
      <c r="L750" s="3">
        <v>5979</v>
      </c>
      <c r="M750" s="4">
        <v>154.06</v>
      </c>
      <c r="N750" s="4">
        <v>90.93</v>
      </c>
      <c r="O750" s="12">
        <v>921124.74</v>
      </c>
      <c r="P750" s="4">
        <f>Tabla_1[[#This Row],[Precio Unitario]]-Tabla_1[[#This Row],[Coste unitario]]</f>
        <v>63.129999999999995</v>
      </c>
      <c r="Q750" s="12">
        <f>Tabla_1[[#This Row],[Importe venta total]]/1000</f>
        <v>921.12473999999997</v>
      </c>
      <c r="R750" s="4">
        <v>543670.47000000009</v>
      </c>
      <c r="S750" s="12">
        <f>Tabla_1[[#This Row],[Importe Coste total]]/1000</f>
        <v>543.67047000000014</v>
      </c>
      <c r="T750" s="4">
        <f>Tabla_1[[#This Row],[Importe venta total]]-Tabla_1[[#This Row],[Importe Coste total]]</f>
        <v>377454.2699999999</v>
      </c>
      <c r="U750" s="13">
        <f>Tabla_1[[#This Row],[Importe Coste Total (M)]]/Tabla_1[[#This Row],[Importe Ventas Totales (M)]]</f>
        <v>0.59022458782292631</v>
      </c>
      <c r="V750" s="12">
        <f>Tabla_1[[#This Row],[Beneficio Total]]/1000</f>
        <v>377.45426999999989</v>
      </c>
      <c r="W750">
        <f>YEAR(Tabla_1[[#This Row],[Fecha pedido]])</f>
        <v>2021</v>
      </c>
    </row>
    <row r="751" spans="1:23" x14ac:dyDescent="0.3">
      <c r="A751" t="s">
        <v>963</v>
      </c>
      <c r="B751" t="s">
        <v>24</v>
      </c>
      <c r="C751" t="s">
        <v>53</v>
      </c>
      <c r="D751" t="s">
        <v>23</v>
      </c>
      <c r="E751" t="s">
        <v>19</v>
      </c>
      <c r="F751" t="s">
        <v>1119</v>
      </c>
      <c r="G751" s="14">
        <v>44123</v>
      </c>
      <c r="H751" s="20">
        <f>MONTH(Tabla_1[[#This Row],[Fecha pedido]])</f>
        <v>10</v>
      </c>
      <c r="I751">
        <v>252899110</v>
      </c>
      <c r="J751" s="1">
        <v>44140</v>
      </c>
      <c r="K751" s="5">
        <f>DATEDIF(Tabla_1[[#This Row],[Fecha pedido]],Tabla_1[[#This Row],[Fecha envío]],"D")</f>
        <v>17</v>
      </c>
      <c r="L751" s="3">
        <v>7321</v>
      </c>
      <c r="M751" s="4">
        <v>205.7</v>
      </c>
      <c r="N751" s="4">
        <v>117.11</v>
      </c>
      <c r="O751" s="12">
        <v>1505929.7</v>
      </c>
      <c r="P751" s="4">
        <f>Tabla_1[[#This Row],[Precio Unitario]]-Tabla_1[[#This Row],[Coste unitario]]</f>
        <v>88.589999999999989</v>
      </c>
      <c r="Q751" s="12">
        <f>Tabla_1[[#This Row],[Importe venta total]]/1000</f>
        <v>1505.9296999999999</v>
      </c>
      <c r="R751" s="4">
        <v>857362.30999999994</v>
      </c>
      <c r="S751" s="12">
        <f>Tabla_1[[#This Row],[Importe Coste total]]/1000</f>
        <v>857.36230999999998</v>
      </c>
      <c r="T751" s="4">
        <f>Tabla_1[[#This Row],[Importe venta total]]-Tabla_1[[#This Row],[Importe Coste total]]</f>
        <v>648567.39</v>
      </c>
      <c r="U751" s="13">
        <f>Tabla_1[[#This Row],[Importe Coste Total (M)]]/Tabla_1[[#This Row],[Importe Ventas Totales (M)]]</f>
        <v>0.56932425862907143</v>
      </c>
      <c r="V751" s="12">
        <f>Tabla_1[[#This Row],[Beneficio Total]]/1000</f>
        <v>648.56739000000005</v>
      </c>
      <c r="W751">
        <f>YEAR(Tabla_1[[#This Row],[Fecha pedido]])</f>
        <v>2020</v>
      </c>
    </row>
    <row r="752" spans="1:23" x14ac:dyDescent="0.3">
      <c r="A752" t="s">
        <v>964</v>
      </c>
      <c r="B752" t="s">
        <v>12</v>
      </c>
      <c r="C752" t="s">
        <v>894</v>
      </c>
      <c r="D752" t="s">
        <v>26</v>
      </c>
      <c r="E752" t="s">
        <v>19</v>
      </c>
      <c r="F752" t="s">
        <v>1118</v>
      </c>
      <c r="G752" s="14">
        <v>44805</v>
      </c>
      <c r="H752" s="20">
        <f>MONTH(Tabla_1[[#This Row],[Fecha pedido]])</f>
        <v>9</v>
      </c>
      <c r="I752">
        <v>648194491</v>
      </c>
      <c r="J752" s="1">
        <v>44821</v>
      </c>
      <c r="K752" s="5">
        <f>DATEDIF(Tabla_1[[#This Row],[Fecha pedido]],Tabla_1[[#This Row],[Fecha envío]],"D")</f>
        <v>16</v>
      </c>
      <c r="L752" s="3">
        <v>4009</v>
      </c>
      <c r="M752" s="4">
        <v>9.33</v>
      </c>
      <c r="N752" s="4">
        <v>6.92</v>
      </c>
      <c r="O752" s="12">
        <v>37403.97</v>
      </c>
      <c r="P752" s="4">
        <f>Tabla_1[[#This Row],[Precio Unitario]]-Tabla_1[[#This Row],[Coste unitario]]</f>
        <v>2.41</v>
      </c>
      <c r="Q752" s="12">
        <f>Tabla_1[[#This Row],[Importe venta total]]/1000</f>
        <v>37.403970000000001</v>
      </c>
      <c r="R752" s="4">
        <v>27742.28</v>
      </c>
      <c r="S752" s="12">
        <f>Tabla_1[[#This Row],[Importe Coste total]]/1000</f>
        <v>27.742279999999997</v>
      </c>
      <c r="T752" s="4">
        <f>Tabla_1[[#This Row],[Importe venta total]]-Tabla_1[[#This Row],[Importe Coste total]]</f>
        <v>9661.6900000000023</v>
      </c>
      <c r="U752" s="13">
        <f>Tabla_1[[#This Row],[Importe Coste Total (M)]]/Tabla_1[[#This Row],[Importe Ventas Totales (M)]]</f>
        <v>0.74169346195069663</v>
      </c>
      <c r="V752" s="12">
        <f>Tabla_1[[#This Row],[Beneficio Total]]/1000</f>
        <v>9.6616900000000019</v>
      </c>
      <c r="W752">
        <f>YEAR(Tabla_1[[#This Row],[Fecha pedido]])</f>
        <v>2022</v>
      </c>
    </row>
    <row r="753" spans="1:23" x14ac:dyDescent="0.3">
      <c r="A753" t="s">
        <v>965</v>
      </c>
      <c r="B753" t="s">
        <v>24</v>
      </c>
      <c r="C753" t="s">
        <v>253</v>
      </c>
      <c r="D753" t="s">
        <v>14</v>
      </c>
      <c r="E753" t="s">
        <v>15</v>
      </c>
      <c r="F753" t="s">
        <v>1118</v>
      </c>
      <c r="G753" s="14">
        <v>44155</v>
      </c>
      <c r="H753" s="20">
        <f>MONTH(Tabla_1[[#This Row],[Fecha pedido]])</f>
        <v>11</v>
      </c>
      <c r="I753">
        <v>680020940</v>
      </c>
      <c r="J753" s="1">
        <v>44166</v>
      </c>
      <c r="K753" s="5">
        <f>DATEDIF(Tabla_1[[#This Row],[Fecha pedido]],Tabla_1[[#This Row],[Fecha envío]],"D")</f>
        <v>11</v>
      </c>
      <c r="L753" s="3">
        <v>2163</v>
      </c>
      <c r="M753" s="4">
        <v>152.58000000000001</v>
      </c>
      <c r="N753" s="4">
        <v>97.44</v>
      </c>
      <c r="O753" s="12">
        <v>330030.54000000004</v>
      </c>
      <c r="P753" s="4">
        <f>Tabla_1[[#This Row],[Precio Unitario]]-Tabla_1[[#This Row],[Coste unitario]]</f>
        <v>55.140000000000015</v>
      </c>
      <c r="Q753" s="12">
        <f>Tabla_1[[#This Row],[Importe venta total]]/1000</f>
        <v>330.03054000000003</v>
      </c>
      <c r="R753" s="4">
        <v>210762.72</v>
      </c>
      <c r="S753" s="12">
        <f>Tabla_1[[#This Row],[Importe Coste total]]/1000</f>
        <v>210.76272</v>
      </c>
      <c r="T753" s="4">
        <f>Tabla_1[[#This Row],[Importe venta total]]-Tabla_1[[#This Row],[Importe Coste total]]</f>
        <v>119267.82000000004</v>
      </c>
      <c r="U753" s="13">
        <f>Tabla_1[[#This Row],[Importe Coste Total (M)]]/Tabla_1[[#This Row],[Importe Ventas Totales (M)]]</f>
        <v>0.63861580810066843</v>
      </c>
      <c r="V753" s="12">
        <f>Tabla_1[[#This Row],[Beneficio Total]]/1000</f>
        <v>119.26782000000004</v>
      </c>
      <c r="W753">
        <f>YEAR(Tabla_1[[#This Row],[Fecha pedido]])</f>
        <v>2020</v>
      </c>
    </row>
    <row r="754" spans="1:23" x14ac:dyDescent="0.3">
      <c r="A754" t="s">
        <v>966</v>
      </c>
      <c r="B754" t="s">
        <v>24</v>
      </c>
      <c r="C754" t="s">
        <v>743</v>
      </c>
      <c r="D754" t="s">
        <v>30</v>
      </c>
      <c r="E754" t="s">
        <v>15</v>
      </c>
      <c r="F754" t="s">
        <v>1117</v>
      </c>
      <c r="G754" s="14">
        <v>44837</v>
      </c>
      <c r="H754" s="20">
        <f>MONTH(Tabla_1[[#This Row],[Fecha pedido]])</f>
        <v>10</v>
      </c>
      <c r="I754">
        <v>204677283</v>
      </c>
      <c r="J754" s="1">
        <v>44837</v>
      </c>
      <c r="K754" s="5">
        <f>DATEDIF(Tabla_1[[#This Row],[Fecha pedido]],Tabla_1[[#This Row],[Fecha envío]],"D")</f>
        <v>0</v>
      </c>
      <c r="L754" s="3">
        <v>7411</v>
      </c>
      <c r="M754" s="4">
        <v>255.28</v>
      </c>
      <c r="N754" s="4">
        <v>159.41999999999999</v>
      </c>
      <c r="O754" s="12">
        <v>1891880.08</v>
      </c>
      <c r="P754" s="4">
        <f>Tabla_1[[#This Row],[Precio Unitario]]-Tabla_1[[#This Row],[Coste unitario]]</f>
        <v>95.860000000000014</v>
      </c>
      <c r="Q754" s="12">
        <f>Tabla_1[[#This Row],[Importe venta total]]/1000</f>
        <v>1891.8800800000001</v>
      </c>
      <c r="R754" s="4">
        <v>1181461.6199999999</v>
      </c>
      <c r="S754" s="12">
        <f>Tabla_1[[#This Row],[Importe Coste total]]/1000</f>
        <v>1181.4616199999998</v>
      </c>
      <c r="T754" s="4">
        <f>Tabla_1[[#This Row],[Importe venta total]]-Tabla_1[[#This Row],[Importe Coste total]]</f>
        <v>710418.4600000002</v>
      </c>
      <c r="U754" s="13">
        <f>Tabla_1[[#This Row],[Importe Coste Total (M)]]/Tabla_1[[#This Row],[Importe Ventas Totales (M)]]</f>
        <v>0.62449075524913811</v>
      </c>
      <c r="V754" s="12">
        <f>Tabla_1[[#This Row],[Beneficio Total]]/1000</f>
        <v>710.41846000000021</v>
      </c>
      <c r="W754">
        <f>YEAR(Tabla_1[[#This Row],[Fecha pedido]])</f>
        <v>2022</v>
      </c>
    </row>
    <row r="755" spans="1:23" x14ac:dyDescent="0.3">
      <c r="A755" t="s">
        <v>967</v>
      </c>
      <c r="B755" t="s">
        <v>60</v>
      </c>
      <c r="C755" t="s">
        <v>393</v>
      </c>
      <c r="D755" t="s">
        <v>70</v>
      </c>
      <c r="E755" t="s">
        <v>19</v>
      </c>
      <c r="F755" t="s">
        <v>1120</v>
      </c>
      <c r="G755" s="14">
        <v>44444</v>
      </c>
      <c r="H755" s="20">
        <f>MONTH(Tabla_1[[#This Row],[Fecha pedido]])</f>
        <v>9</v>
      </c>
      <c r="I755">
        <v>498774850</v>
      </c>
      <c r="J755" s="1">
        <v>44491</v>
      </c>
      <c r="K755" s="5">
        <f>DATEDIF(Tabla_1[[#This Row],[Fecha pedido]],Tabla_1[[#This Row],[Fecha envío]],"D")</f>
        <v>47</v>
      </c>
      <c r="L755" s="3">
        <v>7417</v>
      </c>
      <c r="M755" s="4">
        <v>109.28</v>
      </c>
      <c r="N755" s="4">
        <v>35.840000000000003</v>
      </c>
      <c r="O755" s="12">
        <v>810529.76</v>
      </c>
      <c r="P755" s="4">
        <f>Tabla_1[[#This Row],[Precio Unitario]]-Tabla_1[[#This Row],[Coste unitario]]</f>
        <v>73.44</v>
      </c>
      <c r="Q755" s="12">
        <f>Tabla_1[[#This Row],[Importe venta total]]/1000</f>
        <v>810.52976000000001</v>
      </c>
      <c r="R755" s="4">
        <v>265825.28000000003</v>
      </c>
      <c r="S755" s="12">
        <f>Tabla_1[[#This Row],[Importe Coste total]]/1000</f>
        <v>265.82528000000002</v>
      </c>
      <c r="T755" s="4">
        <f>Tabla_1[[#This Row],[Importe venta total]]-Tabla_1[[#This Row],[Importe Coste total]]</f>
        <v>544704.48</v>
      </c>
      <c r="U755" s="13">
        <f>Tabla_1[[#This Row],[Importe Coste Total (M)]]/Tabla_1[[#This Row],[Importe Ventas Totales (M)]]</f>
        <v>0.32796486090775989</v>
      </c>
      <c r="V755" s="12">
        <f>Tabla_1[[#This Row],[Beneficio Total]]/1000</f>
        <v>544.70447999999999</v>
      </c>
      <c r="W755">
        <f>YEAR(Tabla_1[[#This Row],[Fecha pedido]])</f>
        <v>2021</v>
      </c>
    </row>
    <row r="756" spans="1:23" x14ac:dyDescent="0.3">
      <c r="A756" t="s">
        <v>968</v>
      </c>
      <c r="B756" t="s">
        <v>24</v>
      </c>
      <c r="C756" t="s">
        <v>25</v>
      </c>
      <c r="D756" t="s">
        <v>26</v>
      </c>
      <c r="E756" t="s">
        <v>19</v>
      </c>
      <c r="F756" t="s">
        <v>1118</v>
      </c>
      <c r="G756" s="14">
        <v>44369</v>
      </c>
      <c r="H756" s="20">
        <f>MONTH(Tabla_1[[#This Row],[Fecha pedido]])</f>
        <v>6</v>
      </c>
      <c r="I756">
        <v>209237468</v>
      </c>
      <c r="J756" s="1">
        <v>44369</v>
      </c>
      <c r="K756" s="5">
        <f>DATEDIF(Tabla_1[[#This Row],[Fecha pedido]],Tabla_1[[#This Row],[Fecha envío]],"D")</f>
        <v>0</v>
      </c>
      <c r="L756" s="3">
        <v>6871</v>
      </c>
      <c r="M756" s="4">
        <v>9.33</v>
      </c>
      <c r="N756" s="4">
        <v>6.92</v>
      </c>
      <c r="O756" s="12">
        <v>64106.43</v>
      </c>
      <c r="P756" s="4">
        <f>Tabla_1[[#This Row],[Precio Unitario]]-Tabla_1[[#This Row],[Coste unitario]]</f>
        <v>2.41</v>
      </c>
      <c r="Q756" s="12">
        <f>Tabla_1[[#This Row],[Importe venta total]]/1000</f>
        <v>64.106430000000003</v>
      </c>
      <c r="R756" s="4">
        <v>47547.32</v>
      </c>
      <c r="S756" s="12">
        <f>Tabla_1[[#This Row],[Importe Coste total]]/1000</f>
        <v>47.547319999999999</v>
      </c>
      <c r="T756" s="4">
        <f>Tabla_1[[#This Row],[Importe venta total]]-Tabla_1[[#This Row],[Importe Coste total]]</f>
        <v>16559.11</v>
      </c>
      <c r="U756" s="13">
        <f>Tabla_1[[#This Row],[Importe Coste Total (M)]]/Tabla_1[[#This Row],[Importe Ventas Totales (M)]]</f>
        <v>0.74169346195069663</v>
      </c>
      <c r="V756" s="12">
        <f>Tabla_1[[#This Row],[Beneficio Total]]/1000</f>
        <v>16.55911</v>
      </c>
      <c r="W756">
        <f>YEAR(Tabla_1[[#This Row],[Fecha pedido]])</f>
        <v>2021</v>
      </c>
    </row>
    <row r="757" spans="1:23" x14ac:dyDescent="0.3">
      <c r="A757" t="s">
        <v>969</v>
      </c>
      <c r="B757" t="s">
        <v>12</v>
      </c>
      <c r="C757" t="s">
        <v>424</v>
      </c>
      <c r="D757" t="s">
        <v>38</v>
      </c>
      <c r="E757" t="s">
        <v>15</v>
      </c>
      <c r="F757" t="s">
        <v>1117</v>
      </c>
      <c r="G757" s="14">
        <v>44065</v>
      </c>
      <c r="H757" s="20">
        <f>MONTH(Tabla_1[[#This Row],[Fecha pedido]])</f>
        <v>8</v>
      </c>
      <c r="I757">
        <v>303301465</v>
      </c>
      <c r="J757" s="1">
        <v>44090</v>
      </c>
      <c r="K757" s="5">
        <f>DATEDIF(Tabla_1[[#This Row],[Fecha pedido]],Tabla_1[[#This Row],[Fecha envío]],"D")</f>
        <v>25</v>
      </c>
      <c r="L757" s="3">
        <v>2498</v>
      </c>
      <c r="M757" s="4">
        <v>437.2</v>
      </c>
      <c r="N757" s="4">
        <v>263.33</v>
      </c>
      <c r="O757" s="12">
        <v>1092125.5999999999</v>
      </c>
      <c r="P757" s="4">
        <f>Tabla_1[[#This Row],[Precio Unitario]]-Tabla_1[[#This Row],[Coste unitario]]</f>
        <v>173.87</v>
      </c>
      <c r="Q757" s="12">
        <f>Tabla_1[[#This Row],[Importe venta total]]/1000</f>
        <v>1092.1255999999998</v>
      </c>
      <c r="R757" s="4">
        <v>657798.34</v>
      </c>
      <c r="S757" s="12">
        <f>Tabla_1[[#This Row],[Importe Coste total]]/1000</f>
        <v>657.79833999999994</v>
      </c>
      <c r="T757" s="4">
        <f>Tabla_1[[#This Row],[Importe venta total]]-Tabla_1[[#This Row],[Importe Coste total]]</f>
        <v>434327.25999999989</v>
      </c>
      <c r="U757" s="13">
        <f>Tabla_1[[#This Row],[Importe Coste Total (M)]]/Tabla_1[[#This Row],[Importe Ventas Totales (M)]]</f>
        <v>0.60231015553522416</v>
      </c>
      <c r="V757" s="12">
        <f>Tabla_1[[#This Row],[Beneficio Total]]/1000</f>
        <v>434.32725999999991</v>
      </c>
      <c r="W757">
        <f>YEAR(Tabla_1[[#This Row],[Fecha pedido]])</f>
        <v>2020</v>
      </c>
    </row>
    <row r="758" spans="1:23" x14ac:dyDescent="0.3">
      <c r="A758" t="s">
        <v>970</v>
      </c>
      <c r="B758" t="s">
        <v>21</v>
      </c>
      <c r="C758" t="s">
        <v>593</v>
      </c>
      <c r="D758" t="s">
        <v>18</v>
      </c>
      <c r="E758" t="s">
        <v>15</v>
      </c>
      <c r="F758" t="s">
        <v>1118</v>
      </c>
      <c r="G758" s="14">
        <v>44695</v>
      </c>
      <c r="H758" s="20">
        <f>MONTH(Tabla_1[[#This Row],[Fecha pedido]])</f>
        <v>5</v>
      </c>
      <c r="I758">
        <v>918515670</v>
      </c>
      <c r="J758" s="1">
        <v>44719</v>
      </c>
      <c r="K758" s="5">
        <f>DATEDIF(Tabla_1[[#This Row],[Fecha pedido]],Tabla_1[[#This Row],[Fecha envío]],"D")</f>
        <v>24</v>
      </c>
      <c r="L758" s="3">
        <v>8053</v>
      </c>
      <c r="M758" s="4">
        <v>421.89</v>
      </c>
      <c r="N758" s="4">
        <v>364.69</v>
      </c>
      <c r="O758" s="12">
        <v>3397480.17</v>
      </c>
      <c r="P758" s="4">
        <f>Tabla_1[[#This Row],[Precio Unitario]]-Tabla_1[[#This Row],[Coste unitario]]</f>
        <v>57.199999999999989</v>
      </c>
      <c r="Q758" s="12">
        <f>Tabla_1[[#This Row],[Importe venta total]]/1000</f>
        <v>3397.4801699999998</v>
      </c>
      <c r="R758" s="4">
        <v>2936848.57</v>
      </c>
      <c r="S758" s="12">
        <f>Tabla_1[[#This Row],[Importe Coste total]]/1000</f>
        <v>2936.8485699999997</v>
      </c>
      <c r="T758" s="4">
        <f>Tabla_1[[#This Row],[Importe venta total]]-Tabla_1[[#This Row],[Importe Coste total]]</f>
        <v>460631.60000000009</v>
      </c>
      <c r="U758" s="13">
        <f>Tabla_1[[#This Row],[Importe Coste Total (M)]]/Tabla_1[[#This Row],[Importe Ventas Totales (M)]]</f>
        <v>0.86441963544999878</v>
      </c>
      <c r="V758" s="12">
        <f>Tabla_1[[#This Row],[Beneficio Total]]/1000</f>
        <v>460.63160000000011</v>
      </c>
      <c r="W758">
        <f>YEAR(Tabla_1[[#This Row],[Fecha pedido]])</f>
        <v>2022</v>
      </c>
    </row>
    <row r="759" spans="1:23" x14ac:dyDescent="0.3">
      <c r="A759" t="s">
        <v>971</v>
      </c>
      <c r="B759" t="s">
        <v>12</v>
      </c>
      <c r="C759" t="s">
        <v>532</v>
      </c>
      <c r="D759" t="s">
        <v>14</v>
      </c>
      <c r="E759" t="s">
        <v>19</v>
      </c>
      <c r="F759" t="s">
        <v>1119</v>
      </c>
      <c r="G759" s="14">
        <v>44440</v>
      </c>
      <c r="H759" s="20">
        <f>MONTH(Tabla_1[[#This Row],[Fecha pedido]])</f>
        <v>9</v>
      </c>
      <c r="I759">
        <v>912741410</v>
      </c>
      <c r="J759" s="1">
        <v>44450</v>
      </c>
      <c r="K759" s="5">
        <f>DATEDIF(Tabla_1[[#This Row],[Fecha pedido]],Tabla_1[[#This Row],[Fecha envío]],"D")</f>
        <v>10</v>
      </c>
      <c r="L759" s="3">
        <v>9321</v>
      </c>
      <c r="M759" s="4">
        <v>152.58000000000001</v>
      </c>
      <c r="N759" s="4">
        <v>97.44</v>
      </c>
      <c r="O759" s="12">
        <v>1422198.1800000002</v>
      </c>
      <c r="P759" s="4">
        <f>Tabla_1[[#This Row],[Precio Unitario]]-Tabla_1[[#This Row],[Coste unitario]]</f>
        <v>55.140000000000015</v>
      </c>
      <c r="Q759" s="12">
        <f>Tabla_1[[#This Row],[Importe venta total]]/1000</f>
        <v>1422.1981800000001</v>
      </c>
      <c r="R759" s="4">
        <v>908238.24</v>
      </c>
      <c r="S759" s="12">
        <f>Tabla_1[[#This Row],[Importe Coste total]]/1000</f>
        <v>908.23824000000002</v>
      </c>
      <c r="T759" s="4">
        <f>Tabla_1[[#This Row],[Importe venta total]]-Tabla_1[[#This Row],[Importe Coste total]]</f>
        <v>513959.94000000018</v>
      </c>
      <c r="U759" s="13">
        <f>Tabla_1[[#This Row],[Importe Coste Total (M)]]/Tabla_1[[#This Row],[Importe Ventas Totales (M)]]</f>
        <v>0.63861580810066843</v>
      </c>
      <c r="V759" s="12">
        <f>Tabla_1[[#This Row],[Beneficio Total]]/1000</f>
        <v>513.95994000000019</v>
      </c>
      <c r="W759">
        <f>YEAR(Tabla_1[[#This Row],[Fecha pedido]])</f>
        <v>2021</v>
      </c>
    </row>
    <row r="760" spans="1:23" x14ac:dyDescent="0.3">
      <c r="A760" t="s">
        <v>972</v>
      </c>
      <c r="B760" t="s">
        <v>12</v>
      </c>
      <c r="C760" t="s">
        <v>894</v>
      </c>
      <c r="D760" t="s">
        <v>23</v>
      </c>
      <c r="E760" t="s">
        <v>15</v>
      </c>
      <c r="F760" t="s">
        <v>1119</v>
      </c>
      <c r="G760" s="14">
        <v>44236</v>
      </c>
      <c r="H760" s="20">
        <f>MONTH(Tabla_1[[#This Row],[Fecha pedido]])</f>
        <v>2</v>
      </c>
      <c r="I760">
        <v>114152514</v>
      </c>
      <c r="J760" s="1">
        <v>44276</v>
      </c>
      <c r="K760" s="5">
        <f>DATEDIF(Tabla_1[[#This Row],[Fecha pedido]],Tabla_1[[#This Row],[Fecha envío]],"D")</f>
        <v>40</v>
      </c>
      <c r="L760" s="3">
        <v>9121</v>
      </c>
      <c r="M760" s="4">
        <v>205.7</v>
      </c>
      <c r="N760" s="4">
        <v>117.11</v>
      </c>
      <c r="O760" s="12">
        <v>1876189.7</v>
      </c>
      <c r="P760" s="4">
        <f>Tabla_1[[#This Row],[Precio Unitario]]-Tabla_1[[#This Row],[Coste unitario]]</f>
        <v>88.589999999999989</v>
      </c>
      <c r="Q760" s="12">
        <f>Tabla_1[[#This Row],[Importe venta total]]/1000</f>
        <v>1876.1896999999999</v>
      </c>
      <c r="R760" s="4">
        <v>1068160.31</v>
      </c>
      <c r="S760" s="12">
        <f>Tabla_1[[#This Row],[Importe Coste total]]/1000</f>
        <v>1068.16031</v>
      </c>
      <c r="T760" s="4">
        <f>Tabla_1[[#This Row],[Importe venta total]]-Tabla_1[[#This Row],[Importe Coste total]]</f>
        <v>808029.3899999999</v>
      </c>
      <c r="U760" s="13">
        <f>Tabla_1[[#This Row],[Importe Coste Total (M)]]/Tabla_1[[#This Row],[Importe Ventas Totales (M)]]</f>
        <v>0.56932425862907143</v>
      </c>
      <c r="V760" s="12">
        <f>Tabla_1[[#This Row],[Beneficio Total]]/1000</f>
        <v>808.02938999999992</v>
      </c>
      <c r="W760">
        <f>YEAR(Tabla_1[[#This Row],[Fecha pedido]])</f>
        <v>2021</v>
      </c>
    </row>
    <row r="761" spans="1:23" x14ac:dyDescent="0.3">
      <c r="A761" t="s">
        <v>973</v>
      </c>
      <c r="B761" t="s">
        <v>24</v>
      </c>
      <c r="C761" t="s">
        <v>388</v>
      </c>
      <c r="D761" t="s">
        <v>40</v>
      </c>
      <c r="E761" t="s">
        <v>19</v>
      </c>
      <c r="F761" t="s">
        <v>1119</v>
      </c>
      <c r="G761" s="14">
        <v>44122</v>
      </c>
      <c r="H761" s="20">
        <f>MONTH(Tabla_1[[#This Row],[Fecha pedido]])</f>
        <v>10</v>
      </c>
      <c r="I761">
        <v>671235311</v>
      </c>
      <c r="J761" s="1">
        <v>44150</v>
      </c>
      <c r="K761" s="5">
        <f>DATEDIF(Tabla_1[[#This Row],[Fecha pedido]],Tabla_1[[#This Row],[Fecha envío]],"D")</f>
        <v>28</v>
      </c>
      <c r="L761" s="3">
        <v>2300</v>
      </c>
      <c r="M761" s="4">
        <v>81.73</v>
      </c>
      <c r="N761" s="4">
        <v>56.67</v>
      </c>
      <c r="O761" s="12">
        <v>187979</v>
      </c>
      <c r="P761" s="4">
        <f>Tabla_1[[#This Row],[Precio Unitario]]-Tabla_1[[#This Row],[Coste unitario]]</f>
        <v>25.060000000000002</v>
      </c>
      <c r="Q761" s="12">
        <f>Tabla_1[[#This Row],[Importe venta total]]/1000</f>
        <v>187.97900000000001</v>
      </c>
      <c r="R761" s="4">
        <v>130341</v>
      </c>
      <c r="S761" s="12">
        <f>Tabla_1[[#This Row],[Importe Coste total]]/1000</f>
        <v>130.34100000000001</v>
      </c>
      <c r="T761" s="4">
        <f>Tabla_1[[#This Row],[Importe venta total]]-Tabla_1[[#This Row],[Importe Coste total]]</f>
        <v>57638</v>
      </c>
      <c r="U761" s="13">
        <f>Tabla_1[[#This Row],[Importe Coste Total (M)]]/Tabla_1[[#This Row],[Importe Ventas Totales (M)]]</f>
        <v>0.69338064358252782</v>
      </c>
      <c r="V761" s="12">
        <f>Tabla_1[[#This Row],[Beneficio Total]]/1000</f>
        <v>57.637999999999998</v>
      </c>
      <c r="W761">
        <f>YEAR(Tabla_1[[#This Row],[Fecha pedido]])</f>
        <v>2020</v>
      </c>
    </row>
    <row r="762" spans="1:23" x14ac:dyDescent="0.3">
      <c r="A762" t="s">
        <v>974</v>
      </c>
      <c r="B762" t="s">
        <v>28</v>
      </c>
      <c r="C762" t="s">
        <v>558</v>
      </c>
      <c r="D762" t="s">
        <v>30</v>
      </c>
      <c r="E762" t="s">
        <v>19</v>
      </c>
      <c r="F762" t="s">
        <v>1120</v>
      </c>
      <c r="G762" s="14">
        <v>44806</v>
      </c>
      <c r="H762" s="20">
        <f>MONTH(Tabla_1[[#This Row],[Fecha pedido]])</f>
        <v>9</v>
      </c>
      <c r="I762">
        <v>302788627</v>
      </c>
      <c r="J762" s="1">
        <v>44837</v>
      </c>
      <c r="K762" s="5">
        <f>DATEDIF(Tabla_1[[#This Row],[Fecha pedido]],Tabla_1[[#This Row],[Fecha envío]],"D")</f>
        <v>31</v>
      </c>
      <c r="L762" s="3">
        <v>738</v>
      </c>
      <c r="M762" s="4">
        <v>255.28</v>
      </c>
      <c r="N762" s="4">
        <v>159.41999999999999</v>
      </c>
      <c r="O762" s="12">
        <v>188396.64</v>
      </c>
      <c r="P762" s="4">
        <f>Tabla_1[[#This Row],[Precio Unitario]]-Tabla_1[[#This Row],[Coste unitario]]</f>
        <v>95.860000000000014</v>
      </c>
      <c r="Q762" s="12">
        <f>Tabla_1[[#This Row],[Importe venta total]]/1000</f>
        <v>188.39664000000002</v>
      </c>
      <c r="R762" s="4">
        <v>117651.95999999999</v>
      </c>
      <c r="S762" s="12">
        <f>Tabla_1[[#This Row],[Importe Coste total]]/1000</f>
        <v>117.65195999999999</v>
      </c>
      <c r="T762" s="4">
        <f>Tabla_1[[#This Row],[Importe venta total]]-Tabla_1[[#This Row],[Importe Coste total]]</f>
        <v>70744.680000000022</v>
      </c>
      <c r="U762" s="13">
        <f>Tabla_1[[#This Row],[Importe Coste Total (M)]]/Tabla_1[[#This Row],[Importe Ventas Totales (M)]]</f>
        <v>0.62449075524913811</v>
      </c>
      <c r="V762" s="12">
        <f>Tabla_1[[#This Row],[Beneficio Total]]/1000</f>
        <v>70.744680000000017</v>
      </c>
      <c r="W762">
        <f>YEAR(Tabla_1[[#This Row],[Fecha pedido]])</f>
        <v>2022</v>
      </c>
    </row>
    <row r="763" spans="1:23" x14ac:dyDescent="0.3">
      <c r="A763" t="s">
        <v>975</v>
      </c>
      <c r="B763" t="s">
        <v>12</v>
      </c>
      <c r="C763" t="s">
        <v>590</v>
      </c>
      <c r="D763" t="s">
        <v>40</v>
      </c>
      <c r="E763" t="s">
        <v>19</v>
      </c>
      <c r="F763" t="s">
        <v>1120</v>
      </c>
      <c r="G763" s="14">
        <v>44011</v>
      </c>
      <c r="H763" s="20">
        <f>MONTH(Tabla_1[[#This Row],[Fecha pedido]])</f>
        <v>6</v>
      </c>
      <c r="I763">
        <v>847923791</v>
      </c>
      <c r="J763" s="1">
        <v>44028</v>
      </c>
      <c r="K763" s="5">
        <f>DATEDIF(Tabla_1[[#This Row],[Fecha pedido]],Tabla_1[[#This Row],[Fecha envío]],"D")</f>
        <v>17</v>
      </c>
      <c r="L763" s="3">
        <v>8347</v>
      </c>
      <c r="M763" s="4">
        <v>81.73</v>
      </c>
      <c r="N763" s="4">
        <v>56.67</v>
      </c>
      <c r="O763" s="12">
        <v>682200.31</v>
      </c>
      <c r="P763" s="4">
        <f>Tabla_1[[#This Row],[Precio Unitario]]-Tabla_1[[#This Row],[Coste unitario]]</f>
        <v>25.060000000000002</v>
      </c>
      <c r="Q763" s="12">
        <f>Tabla_1[[#This Row],[Importe venta total]]/1000</f>
        <v>682.20031000000006</v>
      </c>
      <c r="R763" s="4">
        <v>473024.49</v>
      </c>
      <c r="S763" s="12">
        <f>Tabla_1[[#This Row],[Importe Coste total]]/1000</f>
        <v>473.02449000000001</v>
      </c>
      <c r="T763" s="4">
        <f>Tabla_1[[#This Row],[Importe venta total]]-Tabla_1[[#This Row],[Importe Coste total]]</f>
        <v>209175.82000000007</v>
      </c>
      <c r="U763" s="13">
        <f>Tabla_1[[#This Row],[Importe Coste Total (M)]]/Tabla_1[[#This Row],[Importe Ventas Totales (M)]]</f>
        <v>0.69338064358252782</v>
      </c>
      <c r="V763" s="12">
        <f>Tabla_1[[#This Row],[Beneficio Total]]/1000</f>
        <v>209.17582000000007</v>
      </c>
      <c r="W763">
        <f>YEAR(Tabla_1[[#This Row],[Fecha pedido]])</f>
        <v>2020</v>
      </c>
    </row>
    <row r="764" spans="1:23" x14ac:dyDescent="0.3">
      <c r="A764" t="s">
        <v>976</v>
      </c>
      <c r="B764" t="s">
        <v>21</v>
      </c>
      <c r="C764" t="s">
        <v>242</v>
      </c>
      <c r="D764" t="s">
        <v>30</v>
      </c>
      <c r="E764" t="s">
        <v>19</v>
      </c>
      <c r="F764" t="s">
        <v>1118</v>
      </c>
      <c r="G764" s="14">
        <v>44306</v>
      </c>
      <c r="H764" s="20">
        <f>MONTH(Tabla_1[[#This Row],[Fecha pedido]])</f>
        <v>4</v>
      </c>
      <c r="I764">
        <v>616064631</v>
      </c>
      <c r="J764" s="1">
        <v>44348</v>
      </c>
      <c r="K764" s="5">
        <f>DATEDIF(Tabla_1[[#This Row],[Fecha pedido]],Tabla_1[[#This Row],[Fecha envío]],"D")</f>
        <v>42</v>
      </c>
      <c r="L764" s="3">
        <v>6070</v>
      </c>
      <c r="M764" s="4">
        <v>255.28</v>
      </c>
      <c r="N764" s="4">
        <v>159.41999999999999</v>
      </c>
      <c r="O764" s="12">
        <v>1549549.6</v>
      </c>
      <c r="P764" s="4">
        <f>Tabla_1[[#This Row],[Precio Unitario]]-Tabla_1[[#This Row],[Coste unitario]]</f>
        <v>95.860000000000014</v>
      </c>
      <c r="Q764" s="12">
        <f>Tabla_1[[#This Row],[Importe venta total]]/1000</f>
        <v>1549.5496000000001</v>
      </c>
      <c r="R764" s="4">
        <v>967679.39999999991</v>
      </c>
      <c r="S764" s="12">
        <f>Tabla_1[[#This Row],[Importe Coste total]]/1000</f>
        <v>967.67939999999987</v>
      </c>
      <c r="T764" s="4">
        <f>Tabla_1[[#This Row],[Importe venta total]]-Tabla_1[[#This Row],[Importe Coste total]]</f>
        <v>581870.20000000019</v>
      </c>
      <c r="U764" s="13">
        <f>Tabla_1[[#This Row],[Importe Coste Total (M)]]/Tabla_1[[#This Row],[Importe Ventas Totales (M)]]</f>
        <v>0.62449075524913811</v>
      </c>
      <c r="V764" s="12">
        <f>Tabla_1[[#This Row],[Beneficio Total]]/1000</f>
        <v>581.87020000000018</v>
      </c>
      <c r="W764">
        <f>YEAR(Tabla_1[[#This Row],[Fecha pedido]])</f>
        <v>2021</v>
      </c>
    </row>
    <row r="765" spans="1:23" x14ac:dyDescent="0.3">
      <c r="A765" t="s">
        <v>977</v>
      </c>
      <c r="B765" t="s">
        <v>12</v>
      </c>
      <c r="C765" t="s">
        <v>129</v>
      </c>
      <c r="D765" t="s">
        <v>26</v>
      </c>
      <c r="E765" t="s">
        <v>15</v>
      </c>
      <c r="F765" t="s">
        <v>1120</v>
      </c>
      <c r="G765" s="14">
        <v>44228</v>
      </c>
      <c r="H765" s="20">
        <f>MONTH(Tabla_1[[#This Row],[Fecha pedido]])</f>
        <v>2</v>
      </c>
      <c r="I765">
        <v>236947476</v>
      </c>
      <c r="J765" s="1">
        <v>44255</v>
      </c>
      <c r="K765" s="5">
        <f>DATEDIF(Tabla_1[[#This Row],[Fecha pedido]],Tabla_1[[#This Row],[Fecha envío]],"D")</f>
        <v>27</v>
      </c>
      <c r="L765" s="3">
        <v>6879</v>
      </c>
      <c r="M765" s="4">
        <v>9.33</v>
      </c>
      <c r="N765" s="4">
        <v>6.92</v>
      </c>
      <c r="O765" s="12">
        <v>64181.07</v>
      </c>
      <c r="P765" s="4">
        <f>Tabla_1[[#This Row],[Precio Unitario]]-Tabla_1[[#This Row],[Coste unitario]]</f>
        <v>2.41</v>
      </c>
      <c r="Q765" s="12">
        <f>Tabla_1[[#This Row],[Importe venta total]]/1000</f>
        <v>64.181070000000005</v>
      </c>
      <c r="R765" s="4">
        <v>47602.68</v>
      </c>
      <c r="S765" s="12">
        <f>Tabla_1[[#This Row],[Importe Coste total]]/1000</f>
        <v>47.602679999999999</v>
      </c>
      <c r="T765" s="4">
        <f>Tabla_1[[#This Row],[Importe venta total]]-Tabla_1[[#This Row],[Importe Coste total]]</f>
        <v>16578.39</v>
      </c>
      <c r="U765" s="13">
        <f>Tabla_1[[#This Row],[Importe Coste Total (M)]]/Tabla_1[[#This Row],[Importe Ventas Totales (M)]]</f>
        <v>0.74169346195069663</v>
      </c>
      <c r="V765" s="12">
        <f>Tabla_1[[#This Row],[Beneficio Total]]/1000</f>
        <v>16.578389999999999</v>
      </c>
      <c r="W765">
        <f>YEAR(Tabla_1[[#This Row],[Fecha pedido]])</f>
        <v>2021</v>
      </c>
    </row>
    <row r="766" spans="1:23" x14ac:dyDescent="0.3">
      <c r="A766" t="s">
        <v>978</v>
      </c>
      <c r="B766" t="s">
        <v>21</v>
      </c>
      <c r="C766" t="s">
        <v>399</v>
      </c>
      <c r="D766" t="s">
        <v>80</v>
      </c>
      <c r="E766" t="s">
        <v>19</v>
      </c>
      <c r="F766" t="s">
        <v>1118</v>
      </c>
      <c r="G766" s="14">
        <v>44028</v>
      </c>
      <c r="H766" s="20">
        <f>MONTH(Tabla_1[[#This Row],[Fecha pedido]])</f>
        <v>7</v>
      </c>
      <c r="I766">
        <v>410621154</v>
      </c>
      <c r="J766" s="1">
        <v>44058</v>
      </c>
      <c r="K766" s="5">
        <f>DATEDIF(Tabla_1[[#This Row],[Fecha pedido]],Tabla_1[[#This Row],[Fecha envío]],"D")</f>
        <v>30</v>
      </c>
      <c r="L766" s="3">
        <v>779</v>
      </c>
      <c r="M766" s="4">
        <v>668.27</v>
      </c>
      <c r="N766" s="4">
        <v>502.54</v>
      </c>
      <c r="O766" s="12">
        <v>520582.32999999996</v>
      </c>
      <c r="P766" s="4">
        <f>Tabla_1[[#This Row],[Precio Unitario]]-Tabla_1[[#This Row],[Coste unitario]]</f>
        <v>165.72999999999996</v>
      </c>
      <c r="Q766" s="12">
        <f>Tabla_1[[#This Row],[Importe venta total]]/1000</f>
        <v>520.58232999999996</v>
      </c>
      <c r="R766" s="4">
        <v>391478.66000000003</v>
      </c>
      <c r="S766" s="12">
        <f>Tabla_1[[#This Row],[Importe Coste total]]/1000</f>
        <v>391.47866000000005</v>
      </c>
      <c r="T766" s="4">
        <f>Tabla_1[[#This Row],[Importe venta total]]-Tabla_1[[#This Row],[Importe Coste total]]</f>
        <v>129103.66999999993</v>
      </c>
      <c r="U766" s="13">
        <f>Tabla_1[[#This Row],[Importe Coste Total (M)]]/Tabla_1[[#This Row],[Importe Ventas Totales (M)]]</f>
        <v>0.7520014365451092</v>
      </c>
      <c r="V766" s="12">
        <f>Tabla_1[[#This Row],[Beneficio Total]]/1000</f>
        <v>129.10366999999994</v>
      </c>
      <c r="W766">
        <f>YEAR(Tabla_1[[#This Row],[Fecha pedido]])</f>
        <v>2020</v>
      </c>
    </row>
    <row r="767" spans="1:23" x14ac:dyDescent="0.3">
      <c r="A767" t="s">
        <v>979</v>
      </c>
      <c r="B767" t="s">
        <v>28</v>
      </c>
      <c r="C767" t="s">
        <v>693</v>
      </c>
      <c r="D767" t="s">
        <v>26</v>
      </c>
      <c r="E767" t="s">
        <v>19</v>
      </c>
      <c r="F767" t="s">
        <v>1119</v>
      </c>
      <c r="G767" s="14">
        <v>44105</v>
      </c>
      <c r="H767" s="20">
        <f>MONTH(Tabla_1[[#This Row],[Fecha pedido]])</f>
        <v>10</v>
      </c>
      <c r="I767">
        <v>557446992</v>
      </c>
      <c r="J767" s="1">
        <v>44128</v>
      </c>
      <c r="K767" s="5">
        <f>DATEDIF(Tabla_1[[#This Row],[Fecha pedido]],Tabla_1[[#This Row],[Fecha envío]],"D")</f>
        <v>23</v>
      </c>
      <c r="L767" s="3">
        <v>9807</v>
      </c>
      <c r="M767" s="4">
        <v>9.33</v>
      </c>
      <c r="N767" s="4">
        <v>6.92</v>
      </c>
      <c r="O767" s="12">
        <v>91499.31</v>
      </c>
      <c r="P767" s="4">
        <f>Tabla_1[[#This Row],[Precio Unitario]]-Tabla_1[[#This Row],[Coste unitario]]</f>
        <v>2.41</v>
      </c>
      <c r="Q767" s="12">
        <f>Tabla_1[[#This Row],[Importe venta total]]/1000</f>
        <v>91.499309999999994</v>
      </c>
      <c r="R767" s="4">
        <v>67864.44</v>
      </c>
      <c r="S767" s="12">
        <f>Tabla_1[[#This Row],[Importe Coste total]]/1000</f>
        <v>67.864440000000002</v>
      </c>
      <c r="T767" s="4">
        <f>Tabla_1[[#This Row],[Importe venta total]]-Tabla_1[[#This Row],[Importe Coste total]]</f>
        <v>23634.869999999995</v>
      </c>
      <c r="U767" s="13">
        <f>Tabla_1[[#This Row],[Importe Coste Total (M)]]/Tabla_1[[#This Row],[Importe Ventas Totales (M)]]</f>
        <v>0.74169346195069674</v>
      </c>
      <c r="V767" s="12">
        <f>Tabla_1[[#This Row],[Beneficio Total]]/1000</f>
        <v>23.634869999999996</v>
      </c>
      <c r="W767">
        <f>YEAR(Tabla_1[[#This Row],[Fecha pedido]])</f>
        <v>2020</v>
      </c>
    </row>
    <row r="768" spans="1:23" x14ac:dyDescent="0.3">
      <c r="A768" t="s">
        <v>980</v>
      </c>
      <c r="B768" t="s">
        <v>21</v>
      </c>
      <c r="C768" t="s">
        <v>185</v>
      </c>
      <c r="D768" t="s">
        <v>38</v>
      </c>
      <c r="E768" t="s">
        <v>15</v>
      </c>
      <c r="F768" t="s">
        <v>1118</v>
      </c>
      <c r="G768" s="14">
        <v>44482</v>
      </c>
      <c r="H768" s="20">
        <f>MONTH(Tabla_1[[#This Row],[Fecha pedido]])</f>
        <v>10</v>
      </c>
      <c r="I768">
        <v>168098819</v>
      </c>
      <c r="J768" s="1">
        <v>44497</v>
      </c>
      <c r="K768" s="5">
        <f>DATEDIF(Tabla_1[[#This Row],[Fecha pedido]],Tabla_1[[#This Row],[Fecha envío]],"D")</f>
        <v>15</v>
      </c>
      <c r="L768" s="3">
        <v>3031</v>
      </c>
      <c r="M768" s="4">
        <v>437.2</v>
      </c>
      <c r="N768" s="4">
        <v>263.33</v>
      </c>
      <c r="O768" s="12">
        <v>1325153.2</v>
      </c>
      <c r="P768" s="4">
        <f>Tabla_1[[#This Row],[Precio Unitario]]-Tabla_1[[#This Row],[Coste unitario]]</f>
        <v>173.87</v>
      </c>
      <c r="Q768" s="12">
        <f>Tabla_1[[#This Row],[Importe venta total]]/1000</f>
        <v>1325.1532</v>
      </c>
      <c r="R768" s="4">
        <v>798153.23</v>
      </c>
      <c r="S768" s="12">
        <f>Tabla_1[[#This Row],[Importe Coste total]]/1000</f>
        <v>798.15323000000001</v>
      </c>
      <c r="T768" s="4">
        <f>Tabla_1[[#This Row],[Importe venta total]]-Tabla_1[[#This Row],[Importe Coste total]]</f>
        <v>526999.97</v>
      </c>
      <c r="U768" s="13">
        <f>Tabla_1[[#This Row],[Importe Coste Total (M)]]/Tabla_1[[#This Row],[Importe Ventas Totales (M)]]</f>
        <v>0.60231015553522416</v>
      </c>
      <c r="V768" s="12">
        <f>Tabla_1[[#This Row],[Beneficio Total]]/1000</f>
        <v>526.99996999999996</v>
      </c>
      <c r="W768">
        <f>YEAR(Tabla_1[[#This Row],[Fecha pedido]])</f>
        <v>2021</v>
      </c>
    </row>
    <row r="769" spans="1:23" x14ac:dyDescent="0.3">
      <c r="A769" t="s">
        <v>981</v>
      </c>
      <c r="B769" t="s">
        <v>21</v>
      </c>
      <c r="C769" t="s">
        <v>357</v>
      </c>
      <c r="D769" t="s">
        <v>50</v>
      </c>
      <c r="E769" t="s">
        <v>15</v>
      </c>
      <c r="F769" t="s">
        <v>1118</v>
      </c>
      <c r="G769" s="14">
        <v>44285</v>
      </c>
      <c r="H769" s="20">
        <f>MONTH(Tabla_1[[#This Row],[Fecha pedido]])</f>
        <v>3</v>
      </c>
      <c r="I769">
        <v>153562963</v>
      </c>
      <c r="J769" s="1">
        <v>44315</v>
      </c>
      <c r="K769" s="5">
        <f>DATEDIF(Tabla_1[[#This Row],[Fecha pedido]],Tabla_1[[#This Row],[Fecha envío]],"D")</f>
        <v>30</v>
      </c>
      <c r="L769" s="3">
        <v>1548</v>
      </c>
      <c r="M769" s="4">
        <v>154.06</v>
      </c>
      <c r="N769" s="4">
        <v>90.93</v>
      </c>
      <c r="O769" s="12">
        <v>238484.88</v>
      </c>
      <c r="P769" s="4">
        <f>Tabla_1[[#This Row],[Precio Unitario]]-Tabla_1[[#This Row],[Coste unitario]]</f>
        <v>63.129999999999995</v>
      </c>
      <c r="Q769" s="12">
        <f>Tabla_1[[#This Row],[Importe venta total]]/1000</f>
        <v>238.48488</v>
      </c>
      <c r="R769" s="4">
        <v>140759.64000000001</v>
      </c>
      <c r="S769" s="12">
        <f>Tabla_1[[#This Row],[Importe Coste total]]/1000</f>
        <v>140.75964000000002</v>
      </c>
      <c r="T769" s="4">
        <f>Tabla_1[[#This Row],[Importe venta total]]-Tabla_1[[#This Row],[Importe Coste total]]</f>
        <v>97725.239999999991</v>
      </c>
      <c r="U769" s="13">
        <f>Tabla_1[[#This Row],[Importe Coste Total (M)]]/Tabla_1[[#This Row],[Importe Ventas Totales (M)]]</f>
        <v>0.59022458782292619</v>
      </c>
      <c r="V769" s="12">
        <f>Tabla_1[[#This Row],[Beneficio Total]]/1000</f>
        <v>97.725239999999985</v>
      </c>
      <c r="W769">
        <f>YEAR(Tabla_1[[#This Row],[Fecha pedido]])</f>
        <v>2021</v>
      </c>
    </row>
    <row r="770" spans="1:23" x14ac:dyDescent="0.3">
      <c r="A770" t="s">
        <v>982</v>
      </c>
      <c r="B770" t="s">
        <v>28</v>
      </c>
      <c r="C770" t="s">
        <v>578</v>
      </c>
      <c r="D770" t="s">
        <v>70</v>
      </c>
      <c r="E770" t="s">
        <v>15</v>
      </c>
      <c r="F770" t="s">
        <v>1119</v>
      </c>
      <c r="G770" s="14">
        <v>44352</v>
      </c>
      <c r="H770" s="20">
        <f>MONTH(Tabla_1[[#This Row],[Fecha pedido]])</f>
        <v>6</v>
      </c>
      <c r="I770">
        <v>595138251</v>
      </c>
      <c r="J770" s="1">
        <v>44381</v>
      </c>
      <c r="K770" s="5">
        <f>DATEDIF(Tabla_1[[#This Row],[Fecha pedido]],Tabla_1[[#This Row],[Fecha envío]],"D")</f>
        <v>29</v>
      </c>
      <c r="L770" s="3">
        <v>3489</v>
      </c>
      <c r="M770" s="4">
        <v>109.28</v>
      </c>
      <c r="N770" s="4">
        <v>35.840000000000003</v>
      </c>
      <c r="O770" s="12">
        <v>381277.92</v>
      </c>
      <c r="P770" s="4">
        <f>Tabla_1[[#This Row],[Precio Unitario]]-Tabla_1[[#This Row],[Coste unitario]]</f>
        <v>73.44</v>
      </c>
      <c r="Q770" s="12">
        <f>Tabla_1[[#This Row],[Importe venta total]]/1000</f>
        <v>381.27791999999999</v>
      </c>
      <c r="R770" s="4">
        <v>125045.76000000001</v>
      </c>
      <c r="S770" s="12">
        <f>Tabla_1[[#This Row],[Importe Coste total]]/1000</f>
        <v>125.04576000000002</v>
      </c>
      <c r="T770" s="4">
        <f>Tabla_1[[#This Row],[Importe venta total]]-Tabla_1[[#This Row],[Importe Coste total]]</f>
        <v>256232.15999999997</v>
      </c>
      <c r="U770" s="13">
        <f>Tabla_1[[#This Row],[Importe Coste Total (M)]]/Tabla_1[[#This Row],[Importe Ventas Totales (M)]]</f>
        <v>0.32796486090775995</v>
      </c>
      <c r="V770" s="12">
        <f>Tabla_1[[#This Row],[Beneficio Total]]/1000</f>
        <v>256.23215999999996</v>
      </c>
      <c r="W770">
        <f>YEAR(Tabla_1[[#This Row],[Fecha pedido]])</f>
        <v>2021</v>
      </c>
    </row>
    <row r="771" spans="1:23" x14ac:dyDescent="0.3">
      <c r="A771" t="s">
        <v>983</v>
      </c>
      <c r="B771" t="s">
        <v>60</v>
      </c>
      <c r="C771" t="s">
        <v>61</v>
      </c>
      <c r="D771" t="s">
        <v>30</v>
      </c>
      <c r="E771" t="s">
        <v>19</v>
      </c>
      <c r="F771" t="s">
        <v>1119</v>
      </c>
      <c r="G771" s="14">
        <v>44624</v>
      </c>
      <c r="H771" s="20">
        <f>MONTH(Tabla_1[[#This Row],[Fecha pedido]])</f>
        <v>3</v>
      </c>
      <c r="I771">
        <v>294436013</v>
      </c>
      <c r="J771" s="1">
        <v>44662</v>
      </c>
      <c r="K771" s="5">
        <f>DATEDIF(Tabla_1[[#This Row],[Fecha pedido]],Tabla_1[[#This Row],[Fecha envío]],"D")</f>
        <v>38</v>
      </c>
      <c r="L771" s="3">
        <v>9014</v>
      </c>
      <c r="M771" s="4">
        <v>255.28</v>
      </c>
      <c r="N771" s="4">
        <v>159.41999999999999</v>
      </c>
      <c r="O771" s="12">
        <v>2301093.92</v>
      </c>
      <c r="P771" s="4">
        <f>Tabla_1[[#This Row],[Precio Unitario]]-Tabla_1[[#This Row],[Coste unitario]]</f>
        <v>95.860000000000014</v>
      </c>
      <c r="Q771" s="12">
        <f>Tabla_1[[#This Row],[Importe venta total]]/1000</f>
        <v>2301.0939199999998</v>
      </c>
      <c r="R771" s="4">
        <v>1437011.88</v>
      </c>
      <c r="S771" s="12">
        <f>Tabla_1[[#This Row],[Importe Coste total]]/1000</f>
        <v>1437.0118799999998</v>
      </c>
      <c r="T771" s="4">
        <f>Tabla_1[[#This Row],[Importe venta total]]-Tabla_1[[#This Row],[Importe Coste total]]</f>
        <v>864082.04</v>
      </c>
      <c r="U771" s="13">
        <f>Tabla_1[[#This Row],[Importe Coste Total (M)]]/Tabla_1[[#This Row],[Importe Ventas Totales (M)]]</f>
        <v>0.62449075524913822</v>
      </c>
      <c r="V771" s="12">
        <f>Tabla_1[[#This Row],[Beneficio Total]]/1000</f>
        <v>864.08204000000001</v>
      </c>
      <c r="W771">
        <f>YEAR(Tabla_1[[#This Row],[Fecha pedido]])</f>
        <v>2022</v>
      </c>
    </row>
    <row r="772" spans="1:23" x14ac:dyDescent="0.3">
      <c r="A772" t="s">
        <v>984</v>
      </c>
      <c r="B772" t="s">
        <v>24</v>
      </c>
      <c r="C772" t="s">
        <v>388</v>
      </c>
      <c r="D772" t="s">
        <v>30</v>
      </c>
      <c r="E772" t="s">
        <v>19</v>
      </c>
      <c r="F772" t="s">
        <v>1117</v>
      </c>
      <c r="G772" s="14">
        <v>44667</v>
      </c>
      <c r="H772" s="20">
        <f>MONTH(Tabla_1[[#This Row],[Fecha pedido]])</f>
        <v>4</v>
      </c>
      <c r="I772">
        <v>823380076</v>
      </c>
      <c r="J772" s="1">
        <v>44684</v>
      </c>
      <c r="K772" s="5">
        <f>DATEDIF(Tabla_1[[#This Row],[Fecha pedido]],Tabla_1[[#This Row],[Fecha envío]],"D")</f>
        <v>17</v>
      </c>
      <c r="L772" s="3">
        <v>5317</v>
      </c>
      <c r="M772" s="4">
        <v>255.28</v>
      </c>
      <c r="N772" s="4">
        <v>159.41999999999999</v>
      </c>
      <c r="O772" s="12">
        <v>1357323.76</v>
      </c>
      <c r="P772" s="4">
        <f>Tabla_1[[#This Row],[Precio Unitario]]-Tabla_1[[#This Row],[Coste unitario]]</f>
        <v>95.860000000000014</v>
      </c>
      <c r="Q772" s="12">
        <f>Tabla_1[[#This Row],[Importe venta total]]/1000</f>
        <v>1357.32376</v>
      </c>
      <c r="R772" s="4">
        <v>847636.1399999999</v>
      </c>
      <c r="S772" s="12">
        <f>Tabla_1[[#This Row],[Importe Coste total]]/1000</f>
        <v>847.63613999999984</v>
      </c>
      <c r="T772" s="4">
        <f>Tabla_1[[#This Row],[Importe venta total]]-Tabla_1[[#This Row],[Importe Coste total]]</f>
        <v>509687.62000000011</v>
      </c>
      <c r="U772" s="13">
        <f>Tabla_1[[#This Row],[Importe Coste Total (M)]]/Tabla_1[[#This Row],[Importe Ventas Totales (M)]]</f>
        <v>0.62449075524913811</v>
      </c>
      <c r="V772" s="12">
        <f>Tabla_1[[#This Row],[Beneficio Total]]/1000</f>
        <v>509.68762000000009</v>
      </c>
      <c r="W772">
        <f>YEAR(Tabla_1[[#This Row],[Fecha pedido]])</f>
        <v>2022</v>
      </c>
    </row>
    <row r="773" spans="1:23" x14ac:dyDescent="0.3">
      <c r="A773" t="s">
        <v>985</v>
      </c>
      <c r="B773" t="s">
        <v>24</v>
      </c>
      <c r="C773" t="s">
        <v>427</v>
      </c>
      <c r="D773" t="s">
        <v>26</v>
      </c>
      <c r="E773" t="s">
        <v>19</v>
      </c>
      <c r="F773" t="s">
        <v>1118</v>
      </c>
      <c r="G773" s="14">
        <v>44196</v>
      </c>
      <c r="H773" s="20">
        <f>MONTH(Tabla_1[[#This Row],[Fecha pedido]])</f>
        <v>12</v>
      </c>
      <c r="I773">
        <v>674206769</v>
      </c>
      <c r="J773" s="1">
        <v>44242</v>
      </c>
      <c r="K773" s="5">
        <f>DATEDIF(Tabla_1[[#This Row],[Fecha pedido]],Tabla_1[[#This Row],[Fecha envío]],"D")</f>
        <v>46</v>
      </c>
      <c r="L773" s="3">
        <v>1620</v>
      </c>
      <c r="M773" s="4">
        <v>9.33</v>
      </c>
      <c r="N773" s="4">
        <v>6.92</v>
      </c>
      <c r="O773" s="12">
        <v>15114.6</v>
      </c>
      <c r="P773" s="4">
        <f>Tabla_1[[#This Row],[Precio Unitario]]-Tabla_1[[#This Row],[Coste unitario]]</f>
        <v>2.41</v>
      </c>
      <c r="Q773" s="12">
        <f>Tabla_1[[#This Row],[Importe venta total]]/1000</f>
        <v>15.114600000000001</v>
      </c>
      <c r="R773" s="4">
        <v>11210.4</v>
      </c>
      <c r="S773" s="12">
        <f>Tabla_1[[#This Row],[Importe Coste total]]/1000</f>
        <v>11.2104</v>
      </c>
      <c r="T773" s="4">
        <f>Tabla_1[[#This Row],[Importe venta total]]-Tabla_1[[#This Row],[Importe Coste total]]</f>
        <v>3904.2000000000007</v>
      </c>
      <c r="U773" s="13">
        <f>Tabla_1[[#This Row],[Importe Coste Total (M)]]/Tabla_1[[#This Row],[Importe Ventas Totales (M)]]</f>
        <v>0.74169346195069663</v>
      </c>
      <c r="V773" s="12">
        <f>Tabla_1[[#This Row],[Beneficio Total]]/1000</f>
        <v>3.9042000000000008</v>
      </c>
      <c r="W773">
        <f>YEAR(Tabla_1[[#This Row],[Fecha pedido]])</f>
        <v>2020</v>
      </c>
    </row>
    <row r="774" spans="1:23" x14ac:dyDescent="0.3">
      <c r="A774" t="s">
        <v>986</v>
      </c>
      <c r="B774" t="s">
        <v>24</v>
      </c>
      <c r="C774" t="s">
        <v>48</v>
      </c>
      <c r="D774" t="s">
        <v>42</v>
      </c>
      <c r="E774" t="s">
        <v>15</v>
      </c>
      <c r="F774" t="s">
        <v>1118</v>
      </c>
      <c r="G774" s="14">
        <v>44635</v>
      </c>
      <c r="H774" s="20">
        <f>MONTH(Tabla_1[[#This Row],[Fecha pedido]])</f>
        <v>3</v>
      </c>
      <c r="I774">
        <v>209464919</v>
      </c>
      <c r="J774" s="1">
        <v>44671</v>
      </c>
      <c r="K774" s="5">
        <f>DATEDIF(Tabla_1[[#This Row],[Fecha pedido]],Tabla_1[[#This Row],[Fecha envío]],"D")</f>
        <v>36</v>
      </c>
      <c r="L774" s="3">
        <v>4179</v>
      </c>
      <c r="M774" s="4">
        <v>651.21</v>
      </c>
      <c r="N774" s="4">
        <v>524.96</v>
      </c>
      <c r="O774" s="12">
        <v>2721406.5900000003</v>
      </c>
      <c r="P774" s="4">
        <f>Tabla_1[[#This Row],[Precio Unitario]]-Tabla_1[[#This Row],[Coste unitario]]</f>
        <v>126.25</v>
      </c>
      <c r="Q774" s="12">
        <f>Tabla_1[[#This Row],[Importe venta total]]/1000</f>
        <v>2721.4065900000005</v>
      </c>
      <c r="R774" s="4">
        <v>2193807.8400000003</v>
      </c>
      <c r="S774" s="12">
        <f>Tabla_1[[#This Row],[Importe Coste total]]/1000</f>
        <v>2193.8078400000004</v>
      </c>
      <c r="T774" s="4">
        <f>Tabla_1[[#This Row],[Importe venta total]]-Tabla_1[[#This Row],[Importe Coste total]]</f>
        <v>527598.75</v>
      </c>
      <c r="U774" s="13">
        <f>Tabla_1[[#This Row],[Importe Coste Total (M)]]/Tabla_1[[#This Row],[Importe Ventas Totales (M)]]</f>
        <v>0.80613012699436437</v>
      </c>
      <c r="V774" s="12">
        <f>Tabla_1[[#This Row],[Beneficio Total]]/1000</f>
        <v>527.59875</v>
      </c>
      <c r="W774">
        <f>YEAR(Tabla_1[[#This Row],[Fecha pedido]])</f>
        <v>2022</v>
      </c>
    </row>
    <row r="775" spans="1:23" x14ac:dyDescent="0.3">
      <c r="A775" t="s">
        <v>987</v>
      </c>
      <c r="B775" t="s">
        <v>44</v>
      </c>
      <c r="C775" t="s">
        <v>45</v>
      </c>
      <c r="D775" t="s">
        <v>30</v>
      </c>
      <c r="E775" t="s">
        <v>19</v>
      </c>
      <c r="F775" t="s">
        <v>1118</v>
      </c>
      <c r="G775" s="14">
        <v>44425</v>
      </c>
      <c r="H775" s="20">
        <f>MONTH(Tabla_1[[#This Row],[Fecha pedido]])</f>
        <v>8</v>
      </c>
      <c r="I775">
        <v>312015855</v>
      </c>
      <c r="J775" s="1">
        <v>44442</v>
      </c>
      <c r="K775" s="5">
        <f>DATEDIF(Tabla_1[[#This Row],[Fecha pedido]],Tabla_1[[#This Row],[Fecha envío]],"D")</f>
        <v>17</v>
      </c>
      <c r="L775" s="3">
        <v>1280</v>
      </c>
      <c r="M775" s="4">
        <v>255.28</v>
      </c>
      <c r="N775" s="4">
        <v>159.41999999999999</v>
      </c>
      <c r="O775" s="12">
        <v>326758.40000000002</v>
      </c>
      <c r="P775" s="4">
        <f>Tabla_1[[#This Row],[Precio Unitario]]-Tabla_1[[#This Row],[Coste unitario]]</f>
        <v>95.860000000000014</v>
      </c>
      <c r="Q775" s="12">
        <f>Tabla_1[[#This Row],[Importe venta total]]/1000</f>
        <v>326.75840000000005</v>
      </c>
      <c r="R775" s="4">
        <v>204057.59999999998</v>
      </c>
      <c r="S775" s="12">
        <f>Tabla_1[[#This Row],[Importe Coste total]]/1000</f>
        <v>204.05759999999998</v>
      </c>
      <c r="T775" s="4">
        <f>Tabla_1[[#This Row],[Importe venta total]]-Tabla_1[[#This Row],[Importe Coste total]]</f>
        <v>122700.80000000005</v>
      </c>
      <c r="U775" s="13">
        <f>Tabla_1[[#This Row],[Importe Coste Total (M)]]/Tabla_1[[#This Row],[Importe Ventas Totales (M)]]</f>
        <v>0.624490755249138</v>
      </c>
      <c r="V775" s="12">
        <f>Tabla_1[[#This Row],[Beneficio Total]]/1000</f>
        <v>122.70080000000004</v>
      </c>
      <c r="W775">
        <f>YEAR(Tabla_1[[#This Row],[Fecha pedido]])</f>
        <v>2021</v>
      </c>
    </row>
    <row r="776" spans="1:23" x14ac:dyDescent="0.3">
      <c r="A776" t="s">
        <v>988</v>
      </c>
      <c r="B776" t="s">
        <v>60</v>
      </c>
      <c r="C776" t="s">
        <v>246</v>
      </c>
      <c r="D776" t="s">
        <v>18</v>
      </c>
      <c r="E776" t="s">
        <v>15</v>
      </c>
      <c r="F776" t="s">
        <v>1119</v>
      </c>
      <c r="G776" s="14">
        <v>44763</v>
      </c>
      <c r="H776" s="20">
        <f>MONTH(Tabla_1[[#This Row],[Fecha pedido]])</f>
        <v>7</v>
      </c>
      <c r="I776">
        <v>135033404</v>
      </c>
      <c r="J776" s="1">
        <v>44768</v>
      </c>
      <c r="K776" s="5">
        <f>DATEDIF(Tabla_1[[#This Row],[Fecha pedido]],Tabla_1[[#This Row],[Fecha envío]],"D")</f>
        <v>5</v>
      </c>
      <c r="L776" s="3">
        <v>8240</v>
      </c>
      <c r="M776" s="4">
        <v>421.89</v>
      </c>
      <c r="N776" s="4">
        <v>364.69</v>
      </c>
      <c r="O776" s="12">
        <v>3476373.6</v>
      </c>
      <c r="P776" s="4">
        <f>Tabla_1[[#This Row],[Precio Unitario]]-Tabla_1[[#This Row],[Coste unitario]]</f>
        <v>57.199999999999989</v>
      </c>
      <c r="Q776" s="12">
        <f>Tabla_1[[#This Row],[Importe venta total]]/1000</f>
        <v>3476.3735999999999</v>
      </c>
      <c r="R776" s="4">
        <v>3005045.6</v>
      </c>
      <c r="S776" s="12">
        <f>Tabla_1[[#This Row],[Importe Coste total]]/1000</f>
        <v>3005.0455999999999</v>
      </c>
      <c r="T776" s="4">
        <f>Tabla_1[[#This Row],[Importe venta total]]-Tabla_1[[#This Row],[Importe Coste total]]</f>
        <v>471328</v>
      </c>
      <c r="U776" s="13">
        <f>Tabla_1[[#This Row],[Importe Coste Total (M)]]/Tabla_1[[#This Row],[Importe Ventas Totales (M)]]</f>
        <v>0.86441963544999878</v>
      </c>
      <c r="V776" s="12">
        <f>Tabla_1[[#This Row],[Beneficio Total]]/1000</f>
        <v>471.32799999999997</v>
      </c>
      <c r="W776">
        <f>YEAR(Tabla_1[[#This Row],[Fecha pedido]])</f>
        <v>2022</v>
      </c>
    </row>
    <row r="777" spans="1:23" x14ac:dyDescent="0.3">
      <c r="A777" t="s">
        <v>989</v>
      </c>
      <c r="B777" t="s">
        <v>28</v>
      </c>
      <c r="C777" t="s">
        <v>111</v>
      </c>
      <c r="D777" t="s">
        <v>30</v>
      </c>
      <c r="E777" t="s">
        <v>15</v>
      </c>
      <c r="F777" t="s">
        <v>1120</v>
      </c>
      <c r="G777" s="14">
        <v>43862</v>
      </c>
      <c r="H777" s="20">
        <f>MONTH(Tabla_1[[#This Row],[Fecha pedido]])</f>
        <v>2</v>
      </c>
      <c r="I777">
        <v>252003896</v>
      </c>
      <c r="J777" s="1">
        <v>43892</v>
      </c>
      <c r="K777" s="5">
        <f>DATEDIF(Tabla_1[[#This Row],[Fecha pedido]],Tabla_1[[#This Row],[Fecha envío]],"D")</f>
        <v>30</v>
      </c>
      <c r="L777" s="3">
        <v>2408</v>
      </c>
      <c r="M777" s="4">
        <v>255.28</v>
      </c>
      <c r="N777" s="4">
        <v>159.41999999999999</v>
      </c>
      <c r="O777" s="12">
        <v>614714.24</v>
      </c>
      <c r="P777" s="4">
        <f>Tabla_1[[#This Row],[Precio Unitario]]-Tabla_1[[#This Row],[Coste unitario]]</f>
        <v>95.860000000000014</v>
      </c>
      <c r="Q777" s="12">
        <f>Tabla_1[[#This Row],[Importe venta total]]/1000</f>
        <v>614.71424000000002</v>
      </c>
      <c r="R777" s="4">
        <v>383883.36</v>
      </c>
      <c r="S777" s="12">
        <f>Tabla_1[[#This Row],[Importe Coste total]]/1000</f>
        <v>383.88335999999998</v>
      </c>
      <c r="T777" s="4">
        <f>Tabla_1[[#This Row],[Importe venta total]]-Tabla_1[[#This Row],[Importe Coste total]]</f>
        <v>230830.88</v>
      </c>
      <c r="U777" s="13">
        <f>Tabla_1[[#This Row],[Importe Coste Total (M)]]/Tabla_1[[#This Row],[Importe Ventas Totales (M)]]</f>
        <v>0.62449075524913811</v>
      </c>
      <c r="V777" s="12">
        <f>Tabla_1[[#This Row],[Beneficio Total]]/1000</f>
        <v>230.83088000000001</v>
      </c>
      <c r="W777">
        <f>YEAR(Tabla_1[[#This Row],[Fecha pedido]])</f>
        <v>2020</v>
      </c>
    </row>
    <row r="778" spans="1:23" x14ac:dyDescent="0.3">
      <c r="A778" t="s">
        <v>990</v>
      </c>
      <c r="B778" t="s">
        <v>24</v>
      </c>
      <c r="C778" t="s">
        <v>291</v>
      </c>
      <c r="D778" t="s">
        <v>30</v>
      </c>
      <c r="E778" t="s">
        <v>15</v>
      </c>
      <c r="F778" t="s">
        <v>1118</v>
      </c>
      <c r="G778" s="14">
        <v>44779</v>
      </c>
      <c r="H778" s="20">
        <f>MONTH(Tabla_1[[#This Row],[Fecha pedido]])</f>
        <v>8</v>
      </c>
      <c r="I778">
        <v>406726157</v>
      </c>
      <c r="J778" s="1">
        <v>44786</v>
      </c>
      <c r="K778" s="5">
        <f>DATEDIF(Tabla_1[[#This Row],[Fecha pedido]],Tabla_1[[#This Row],[Fecha envío]],"D")</f>
        <v>7</v>
      </c>
      <c r="L778" s="3">
        <v>8163</v>
      </c>
      <c r="M778" s="4">
        <v>255.28</v>
      </c>
      <c r="N778" s="4">
        <v>159.41999999999999</v>
      </c>
      <c r="O778" s="12">
        <v>2083850.64</v>
      </c>
      <c r="P778" s="4">
        <f>Tabla_1[[#This Row],[Precio Unitario]]-Tabla_1[[#This Row],[Coste unitario]]</f>
        <v>95.860000000000014</v>
      </c>
      <c r="Q778" s="12">
        <f>Tabla_1[[#This Row],[Importe venta total]]/1000</f>
        <v>2083.8506400000001</v>
      </c>
      <c r="R778" s="4">
        <v>1301345.46</v>
      </c>
      <c r="S778" s="12">
        <f>Tabla_1[[#This Row],[Importe Coste total]]/1000</f>
        <v>1301.34546</v>
      </c>
      <c r="T778" s="4">
        <f>Tabla_1[[#This Row],[Importe venta total]]-Tabla_1[[#This Row],[Importe Coste total]]</f>
        <v>782505.17999999993</v>
      </c>
      <c r="U778" s="13">
        <f>Tabla_1[[#This Row],[Importe Coste Total (M)]]/Tabla_1[[#This Row],[Importe Ventas Totales (M)]]</f>
        <v>0.62449075524913822</v>
      </c>
      <c r="V778" s="12">
        <f>Tabla_1[[#This Row],[Beneficio Total]]/1000</f>
        <v>782.50517999999988</v>
      </c>
      <c r="W778">
        <f>YEAR(Tabla_1[[#This Row],[Fecha pedido]])</f>
        <v>2022</v>
      </c>
    </row>
    <row r="779" spans="1:23" x14ac:dyDescent="0.3">
      <c r="A779" t="s">
        <v>991</v>
      </c>
      <c r="B779" t="s">
        <v>60</v>
      </c>
      <c r="C779" t="s">
        <v>157</v>
      </c>
      <c r="D779" t="s">
        <v>33</v>
      </c>
      <c r="E779" t="s">
        <v>15</v>
      </c>
      <c r="F779" t="s">
        <v>1117</v>
      </c>
      <c r="G779" s="14">
        <v>44671</v>
      </c>
      <c r="H779" s="20">
        <f>MONTH(Tabla_1[[#This Row],[Fecha pedido]])</f>
        <v>4</v>
      </c>
      <c r="I779">
        <v>156183803</v>
      </c>
      <c r="J779" s="1">
        <v>44709</v>
      </c>
      <c r="K779" s="5">
        <f>DATEDIF(Tabla_1[[#This Row],[Fecha pedido]],Tabla_1[[#This Row],[Fecha envío]],"D")</f>
        <v>38</v>
      </c>
      <c r="L779" s="3">
        <v>7113</v>
      </c>
      <c r="M779" s="4">
        <v>47.45</v>
      </c>
      <c r="N779" s="4">
        <v>31.79</v>
      </c>
      <c r="O779" s="12">
        <v>337511.85000000003</v>
      </c>
      <c r="P779" s="4">
        <f>Tabla_1[[#This Row],[Precio Unitario]]-Tabla_1[[#This Row],[Coste unitario]]</f>
        <v>15.660000000000004</v>
      </c>
      <c r="Q779" s="12">
        <f>Tabla_1[[#This Row],[Importe venta total]]/1000</f>
        <v>337.51185000000004</v>
      </c>
      <c r="R779" s="4">
        <v>226122.27</v>
      </c>
      <c r="S779" s="12">
        <f>Tabla_1[[#This Row],[Importe Coste total]]/1000</f>
        <v>226.12226999999999</v>
      </c>
      <c r="T779" s="4">
        <f>Tabla_1[[#This Row],[Importe venta total]]-Tabla_1[[#This Row],[Importe Coste total]]</f>
        <v>111389.58000000005</v>
      </c>
      <c r="U779" s="13">
        <f>Tabla_1[[#This Row],[Importe Coste Total (M)]]/Tabla_1[[#This Row],[Importe Ventas Totales (M)]]</f>
        <v>0.66996838777660683</v>
      </c>
      <c r="V779" s="12">
        <f>Tabla_1[[#This Row],[Beneficio Total]]/1000</f>
        <v>111.38958000000005</v>
      </c>
      <c r="W779">
        <f>YEAR(Tabla_1[[#This Row],[Fecha pedido]])</f>
        <v>2022</v>
      </c>
    </row>
    <row r="780" spans="1:23" x14ac:dyDescent="0.3">
      <c r="A780" t="s">
        <v>992</v>
      </c>
      <c r="B780" t="s">
        <v>12</v>
      </c>
      <c r="C780" t="s">
        <v>370</v>
      </c>
      <c r="D780" t="s">
        <v>33</v>
      </c>
      <c r="E780" t="s">
        <v>15</v>
      </c>
      <c r="F780" t="s">
        <v>1119</v>
      </c>
      <c r="G780" s="14">
        <v>44230</v>
      </c>
      <c r="H780" s="20">
        <f>MONTH(Tabla_1[[#This Row],[Fecha pedido]])</f>
        <v>2</v>
      </c>
      <c r="I780">
        <v>940079343</v>
      </c>
      <c r="J780" s="1">
        <v>44272</v>
      </c>
      <c r="K780" s="5">
        <f>DATEDIF(Tabla_1[[#This Row],[Fecha pedido]],Tabla_1[[#This Row],[Fecha envío]],"D")</f>
        <v>42</v>
      </c>
      <c r="L780" s="3">
        <v>9223</v>
      </c>
      <c r="M780" s="4">
        <v>47.45</v>
      </c>
      <c r="N780" s="4">
        <v>31.79</v>
      </c>
      <c r="O780" s="12">
        <v>437631.35000000003</v>
      </c>
      <c r="P780" s="4">
        <f>Tabla_1[[#This Row],[Precio Unitario]]-Tabla_1[[#This Row],[Coste unitario]]</f>
        <v>15.660000000000004</v>
      </c>
      <c r="Q780" s="12">
        <f>Tabla_1[[#This Row],[Importe venta total]]/1000</f>
        <v>437.63135000000005</v>
      </c>
      <c r="R780" s="4">
        <v>293199.17</v>
      </c>
      <c r="S780" s="12">
        <f>Tabla_1[[#This Row],[Importe Coste total]]/1000</f>
        <v>293.19916999999998</v>
      </c>
      <c r="T780" s="4">
        <f>Tabla_1[[#This Row],[Importe venta total]]-Tabla_1[[#This Row],[Importe Coste total]]</f>
        <v>144432.18000000005</v>
      </c>
      <c r="U780" s="13">
        <f>Tabla_1[[#This Row],[Importe Coste Total (M)]]/Tabla_1[[#This Row],[Importe Ventas Totales (M)]]</f>
        <v>0.66996838777660683</v>
      </c>
      <c r="V780" s="12">
        <f>Tabla_1[[#This Row],[Beneficio Total]]/1000</f>
        <v>144.43218000000005</v>
      </c>
      <c r="W780">
        <f>YEAR(Tabla_1[[#This Row],[Fecha pedido]])</f>
        <v>2021</v>
      </c>
    </row>
    <row r="781" spans="1:23" x14ac:dyDescent="0.3">
      <c r="A781" t="s">
        <v>993</v>
      </c>
      <c r="B781" t="s">
        <v>21</v>
      </c>
      <c r="C781" t="s">
        <v>330</v>
      </c>
      <c r="D781" t="s">
        <v>80</v>
      </c>
      <c r="E781" t="s">
        <v>15</v>
      </c>
      <c r="F781" t="s">
        <v>1118</v>
      </c>
      <c r="G781" s="14">
        <v>44688</v>
      </c>
      <c r="H781" s="20">
        <f>MONTH(Tabla_1[[#This Row],[Fecha pedido]])</f>
        <v>5</v>
      </c>
      <c r="I781">
        <v>540046966</v>
      </c>
      <c r="J781" s="1">
        <v>44690</v>
      </c>
      <c r="K781" s="5">
        <f>DATEDIF(Tabla_1[[#This Row],[Fecha pedido]],Tabla_1[[#This Row],[Fecha envío]],"D")</f>
        <v>2</v>
      </c>
      <c r="L781" s="3">
        <v>753</v>
      </c>
      <c r="M781" s="4">
        <v>668.27</v>
      </c>
      <c r="N781" s="4">
        <v>502.54</v>
      </c>
      <c r="O781" s="12">
        <v>503207.31</v>
      </c>
      <c r="P781" s="4">
        <f>Tabla_1[[#This Row],[Precio Unitario]]-Tabla_1[[#This Row],[Coste unitario]]</f>
        <v>165.72999999999996</v>
      </c>
      <c r="Q781" s="12">
        <f>Tabla_1[[#This Row],[Importe venta total]]/1000</f>
        <v>503.20731000000001</v>
      </c>
      <c r="R781" s="4">
        <v>378412.62</v>
      </c>
      <c r="S781" s="12">
        <f>Tabla_1[[#This Row],[Importe Coste total]]/1000</f>
        <v>378.41262</v>
      </c>
      <c r="T781" s="4">
        <f>Tabla_1[[#This Row],[Importe venta total]]-Tabla_1[[#This Row],[Importe Coste total]]</f>
        <v>124794.69</v>
      </c>
      <c r="U781" s="13">
        <f>Tabla_1[[#This Row],[Importe Coste Total (M)]]/Tabla_1[[#This Row],[Importe Ventas Totales (M)]]</f>
        <v>0.75200143654510898</v>
      </c>
      <c r="V781" s="12">
        <f>Tabla_1[[#This Row],[Beneficio Total]]/1000</f>
        <v>124.79469</v>
      </c>
      <c r="W781">
        <f>YEAR(Tabla_1[[#This Row],[Fecha pedido]])</f>
        <v>2022</v>
      </c>
    </row>
    <row r="782" spans="1:23" x14ac:dyDescent="0.3">
      <c r="A782" t="s">
        <v>994</v>
      </c>
      <c r="B782" t="s">
        <v>44</v>
      </c>
      <c r="C782" t="s">
        <v>379</v>
      </c>
      <c r="D782" t="s">
        <v>33</v>
      </c>
      <c r="E782" t="s">
        <v>15</v>
      </c>
      <c r="F782" t="s">
        <v>1120</v>
      </c>
      <c r="G782" s="14">
        <v>44614</v>
      </c>
      <c r="H782" s="20">
        <f>MONTH(Tabla_1[[#This Row],[Fecha pedido]])</f>
        <v>2</v>
      </c>
      <c r="I782">
        <v>401447999</v>
      </c>
      <c r="J782" s="1">
        <v>44619</v>
      </c>
      <c r="K782" s="5">
        <f>DATEDIF(Tabla_1[[#This Row],[Fecha pedido]],Tabla_1[[#This Row],[Fecha envío]],"D")</f>
        <v>5</v>
      </c>
      <c r="L782" s="3">
        <v>6239</v>
      </c>
      <c r="M782" s="4">
        <v>47.45</v>
      </c>
      <c r="N782" s="4">
        <v>31.79</v>
      </c>
      <c r="O782" s="12">
        <v>296040.55000000005</v>
      </c>
      <c r="P782" s="4">
        <f>Tabla_1[[#This Row],[Precio Unitario]]-Tabla_1[[#This Row],[Coste unitario]]</f>
        <v>15.660000000000004</v>
      </c>
      <c r="Q782" s="12">
        <f>Tabla_1[[#This Row],[Importe venta total]]/1000</f>
        <v>296.04055000000005</v>
      </c>
      <c r="R782" s="4">
        <v>198337.81</v>
      </c>
      <c r="S782" s="12">
        <f>Tabla_1[[#This Row],[Importe Coste total]]/1000</f>
        <v>198.33780999999999</v>
      </c>
      <c r="T782" s="4">
        <f>Tabla_1[[#This Row],[Importe venta total]]-Tabla_1[[#This Row],[Importe Coste total]]</f>
        <v>97702.740000000049</v>
      </c>
      <c r="U782" s="13">
        <f>Tabla_1[[#This Row],[Importe Coste Total (M)]]/Tabla_1[[#This Row],[Importe Ventas Totales (M)]]</f>
        <v>0.66996838777660683</v>
      </c>
      <c r="V782" s="12">
        <f>Tabla_1[[#This Row],[Beneficio Total]]/1000</f>
        <v>97.702740000000048</v>
      </c>
      <c r="W782">
        <f>YEAR(Tabla_1[[#This Row],[Fecha pedido]])</f>
        <v>2022</v>
      </c>
    </row>
    <row r="783" spans="1:23" x14ac:dyDescent="0.3">
      <c r="A783" t="s">
        <v>995</v>
      </c>
      <c r="B783" t="s">
        <v>24</v>
      </c>
      <c r="C783" t="s">
        <v>312</v>
      </c>
      <c r="D783" t="s">
        <v>40</v>
      </c>
      <c r="E783" t="s">
        <v>15</v>
      </c>
      <c r="F783" t="s">
        <v>1118</v>
      </c>
      <c r="G783" s="14">
        <v>44294</v>
      </c>
      <c r="H783" s="20">
        <f>MONTH(Tabla_1[[#This Row],[Fecha pedido]])</f>
        <v>4</v>
      </c>
      <c r="I783">
        <v>239956271</v>
      </c>
      <c r="J783" s="1">
        <v>44316</v>
      </c>
      <c r="K783" s="5">
        <f>DATEDIF(Tabla_1[[#This Row],[Fecha pedido]],Tabla_1[[#This Row],[Fecha envío]],"D")</f>
        <v>22</v>
      </c>
      <c r="L783" s="3">
        <v>7248</v>
      </c>
      <c r="M783" s="4">
        <v>81.73</v>
      </c>
      <c r="N783" s="4">
        <v>56.67</v>
      </c>
      <c r="O783" s="12">
        <v>592379.04</v>
      </c>
      <c r="P783" s="4">
        <f>Tabla_1[[#This Row],[Precio Unitario]]-Tabla_1[[#This Row],[Coste unitario]]</f>
        <v>25.060000000000002</v>
      </c>
      <c r="Q783" s="12">
        <f>Tabla_1[[#This Row],[Importe venta total]]/1000</f>
        <v>592.37904000000003</v>
      </c>
      <c r="R783" s="4">
        <v>410744.16000000003</v>
      </c>
      <c r="S783" s="12">
        <f>Tabla_1[[#This Row],[Importe Coste total]]/1000</f>
        <v>410.74416000000002</v>
      </c>
      <c r="T783" s="4">
        <f>Tabla_1[[#This Row],[Importe venta total]]-Tabla_1[[#This Row],[Importe Coste total]]</f>
        <v>181634.88</v>
      </c>
      <c r="U783" s="13">
        <f>Tabla_1[[#This Row],[Importe Coste Total (M)]]/Tabla_1[[#This Row],[Importe Ventas Totales (M)]]</f>
        <v>0.69338064358252782</v>
      </c>
      <c r="V783" s="12">
        <f>Tabla_1[[#This Row],[Beneficio Total]]/1000</f>
        <v>181.63488000000001</v>
      </c>
      <c r="W783">
        <f>YEAR(Tabla_1[[#This Row],[Fecha pedido]])</f>
        <v>2021</v>
      </c>
    </row>
    <row r="784" spans="1:23" x14ac:dyDescent="0.3">
      <c r="A784" t="s">
        <v>996</v>
      </c>
      <c r="B784" t="s">
        <v>60</v>
      </c>
      <c r="C784" t="s">
        <v>157</v>
      </c>
      <c r="D784" t="s">
        <v>26</v>
      </c>
      <c r="E784" t="s">
        <v>19</v>
      </c>
      <c r="F784" t="s">
        <v>1120</v>
      </c>
      <c r="G784" s="14">
        <v>44158</v>
      </c>
      <c r="H784" s="20">
        <f>MONTH(Tabla_1[[#This Row],[Fecha pedido]])</f>
        <v>11</v>
      </c>
      <c r="I784">
        <v>291558110</v>
      </c>
      <c r="J784" s="1">
        <v>44197</v>
      </c>
      <c r="K784" s="5">
        <f>DATEDIF(Tabla_1[[#This Row],[Fecha pedido]],Tabla_1[[#This Row],[Fecha envío]],"D")</f>
        <v>39</v>
      </c>
      <c r="L784" s="3">
        <v>7379</v>
      </c>
      <c r="M784" s="4">
        <v>9.33</v>
      </c>
      <c r="N784" s="4">
        <v>6.92</v>
      </c>
      <c r="O784" s="12">
        <v>68846.070000000007</v>
      </c>
      <c r="P784" s="4">
        <f>Tabla_1[[#This Row],[Precio Unitario]]-Tabla_1[[#This Row],[Coste unitario]]</f>
        <v>2.41</v>
      </c>
      <c r="Q784" s="12">
        <f>Tabla_1[[#This Row],[Importe venta total]]/1000</f>
        <v>68.846070000000012</v>
      </c>
      <c r="R784" s="4">
        <v>51062.68</v>
      </c>
      <c r="S784" s="12">
        <f>Tabla_1[[#This Row],[Importe Coste total]]/1000</f>
        <v>51.06268</v>
      </c>
      <c r="T784" s="4">
        <f>Tabla_1[[#This Row],[Importe venta total]]-Tabla_1[[#This Row],[Importe Coste total]]</f>
        <v>17783.390000000007</v>
      </c>
      <c r="U784" s="13">
        <f>Tabla_1[[#This Row],[Importe Coste Total (M)]]/Tabla_1[[#This Row],[Importe Ventas Totales (M)]]</f>
        <v>0.74169346195069652</v>
      </c>
      <c r="V784" s="12">
        <f>Tabla_1[[#This Row],[Beneficio Total]]/1000</f>
        <v>17.783390000000008</v>
      </c>
      <c r="W784">
        <f>YEAR(Tabla_1[[#This Row],[Fecha pedido]])</f>
        <v>2020</v>
      </c>
    </row>
    <row r="785" spans="1:23" x14ac:dyDescent="0.3">
      <c r="A785" t="s">
        <v>997</v>
      </c>
      <c r="B785" t="s">
        <v>28</v>
      </c>
      <c r="C785" t="s">
        <v>238</v>
      </c>
      <c r="D785" t="s">
        <v>80</v>
      </c>
      <c r="E785" t="s">
        <v>19</v>
      </c>
      <c r="F785" t="s">
        <v>1117</v>
      </c>
      <c r="G785" s="14">
        <v>44262</v>
      </c>
      <c r="H785" s="20">
        <f>MONTH(Tabla_1[[#This Row],[Fecha pedido]])</f>
        <v>3</v>
      </c>
      <c r="I785">
        <v>862552344</v>
      </c>
      <c r="J785" s="1">
        <v>44291</v>
      </c>
      <c r="K785" s="5">
        <f>DATEDIF(Tabla_1[[#This Row],[Fecha pedido]],Tabla_1[[#This Row],[Fecha envío]],"D")</f>
        <v>29</v>
      </c>
      <c r="L785" s="3">
        <v>7261</v>
      </c>
      <c r="M785" s="4">
        <v>668.27</v>
      </c>
      <c r="N785" s="4">
        <v>502.54</v>
      </c>
      <c r="O785" s="12">
        <v>4852308.47</v>
      </c>
      <c r="P785" s="4">
        <f>Tabla_1[[#This Row],[Precio Unitario]]-Tabla_1[[#This Row],[Coste unitario]]</f>
        <v>165.72999999999996</v>
      </c>
      <c r="Q785" s="12">
        <f>Tabla_1[[#This Row],[Importe venta total]]/1000</f>
        <v>4852.3084699999999</v>
      </c>
      <c r="R785" s="4">
        <v>3648942.94</v>
      </c>
      <c r="S785" s="12">
        <f>Tabla_1[[#This Row],[Importe Coste total]]/1000</f>
        <v>3648.9429399999999</v>
      </c>
      <c r="T785" s="4">
        <f>Tabla_1[[#This Row],[Importe venta total]]-Tabla_1[[#This Row],[Importe Coste total]]</f>
        <v>1203365.5299999998</v>
      </c>
      <c r="U785" s="13">
        <f>Tabla_1[[#This Row],[Importe Coste Total (M)]]/Tabla_1[[#This Row],[Importe Ventas Totales (M)]]</f>
        <v>0.75200143654510898</v>
      </c>
      <c r="V785" s="12">
        <f>Tabla_1[[#This Row],[Beneficio Total]]/1000</f>
        <v>1203.3655299999998</v>
      </c>
      <c r="W785">
        <f>YEAR(Tabla_1[[#This Row],[Fecha pedido]])</f>
        <v>2021</v>
      </c>
    </row>
    <row r="786" spans="1:23" x14ac:dyDescent="0.3">
      <c r="A786" t="s">
        <v>998</v>
      </c>
      <c r="B786" t="s">
        <v>21</v>
      </c>
      <c r="C786" t="s">
        <v>55</v>
      </c>
      <c r="D786" t="s">
        <v>26</v>
      </c>
      <c r="E786" t="s">
        <v>15</v>
      </c>
      <c r="F786" t="s">
        <v>1117</v>
      </c>
      <c r="G786" s="14">
        <v>44807</v>
      </c>
      <c r="H786" s="20">
        <f>MONTH(Tabla_1[[#This Row],[Fecha pedido]])</f>
        <v>9</v>
      </c>
      <c r="I786">
        <v>979550302</v>
      </c>
      <c r="J786" s="1">
        <v>44837</v>
      </c>
      <c r="K786" s="5">
        <f>DATEDIF(Tabla_1[[#This Row],[Fecha pedido]],Tabla_1[[#This Row],[Fecha envío]],"D")</f>
        <v>30</v>
      </c>
      <c r="L786" s="3">
        <v>9557</v>
      </c>
      <c r="M786" s="4">
        <v>9.33</v>
      </c>
      <c r="N786" s="4">
        <v>6.92</v>
      </c>
      <c r="O786" s="12">
        <v>89166.81</v>
      </c>
      <c r="P786" s="4">
        <f>Tabla_1[[#This Row],[Precio Unitario]]-Tabla_1[[#This Row],[Coste unitario]]</f>
        <v>2.41</v>
      </c>
      <c r="Q786" s="12">
        <f>Tabla_1[[#This Row],[Importe venta total]]/1000</f>
        <v>89.166809999999998</v>
      </c>
      <c r="R786" s="4">
        <v>66134.44</v>
      </c>
      <c r="S786" s="12">
        <f>Tabla_1[[#This Row],[Importe Coste total]]/1000</f>
        <v>66.134439999999998</v>
      </c>
      <c r="T786" s="4">
        <f>Tabla_1[[#This Row],[Importe venta total]]-Tabla_1[[#This Row],[Importe Coste total]]</f>
        <v>23032.369999999995</v>
      </c>
      <c r="U786" s="13">
        <f>Tabla_1[[#This Row],[Importe Coste Total (M)]]/Tabla_1[[#This Row],[Importe Ventas Totales (M)]]</f>
        <v>0.74169346195069663</v>
      </c>
      <c r="V786" s="12">
        <f>Tabla_1[[#This Row],[Beneficio Total]]/1000</f>
        <v>23.032369999999997</v>
      </c>
      <c r="W786">
        <f>YEAR(Tabla_1[[#This Row],[Fecha pedido]])</f>
        <v>2022</v>
      </c>
    </row>
    <row r="787" spans="1:23" x14ac:dyDescent="0.3">
      <c r="A787" t="s">
        <v>999</v>
      </c>
      <c r="B787" t="s">
        <v>21</v>
      </c>
      <c r="C787" t="s">
        <v>41</v>
      </c>
      <c r="D787" t="s">
        <v>80</v>
      </c>
      <c r="E787" t="s">
        <v>15</v>
      </c>
      <c r="F787" t="s">
        <v>1118</v>
      </c>
      <c r="G787" s="14">
        <v>44578</v>
      </c>
      <c r="H787" s="20">
        <f>MONTH(Tabla_1[[#This Row],[Fecha pedido]])</f>
        <v>1</v>
      </c>
      <c r="I787">
        <v>639475810</v>
      </c>
      <c r="J787" s="1">
        <v>44595</v>
      </c>
      <c r="K787" s="5">
        <f>DATEDIF(Tabla_1[[#This Row],[Fecha pedido]],Tabla_1[[#This Row],[Fecha envío]],"D")</f>
        <v>17</v>
      </c>
      <c r="L787" s="3">
        <v>3958</v>
      </c>
      <c r="M787" s="4">
        <v>668.27</v>
      </c>
      <c r="N787" s="4">
        <v>502.54</v>
      </c>
      <c r="O787" s="12">
        <v>2645012.66</v>
      </c>
      <c r="P787" s="4">
        <f>Tabla_1[[#This Row],[Precio Unitario]]-Tabla_1[[#This Row],[Coste unitario]]</f>
        <v>165.72999999999996</v>
      </c>
      <c r="Q787" s="12">
        <f>Tabla_1[[#This Row],[Importe venta total]]/1000</f>
        <v>2645.0126600000003</v>
      </c>
      <c r="R787" s="4">
        <v>1989053.32</v>
      </c>
      <c r="S787" s="12">
        <f>Tabla_1[[#This Row],[Importe Coste total]]/1000</f>
        <v>1989.05332</v>
      </c>
      <c r="T787" s="4">
        <f>Tabla_1[[#This Row],[Importe venta total]]-Tabla_1[[#This Row],[Importe Coste total]]</f>
        <v>655959.34000000008</v>
      </c>
      <c r="U787" s="13">
        <f>Tabla_1[[#This Row],[Importe Coste Total (M)]]/Tabla_1[[#This Row],[Importe Ventas Totales (M)]]</f>
        <v>0.75200143654510887</v>
      </c>
      <c r="V787" s="12">
        <f>Tabla_1[[#This Row],[Beneficio Total]]/1000</f>
        <v>655.95934000000011</v>
      </c>
      <c r="W787">
        <f>YEAR(Tabla_1[[#This Row],[Fecha pedido]])</f>
        <v>2022</v>
      </c>
    </row>
    <row r="788" spans="1:23" x14ac:dyDescent="0.3">
      <c r="A788" t="s">
        <v>1000</v>
      </c>
      <c r="B788" t="s">
        <v>60</v>
      </c>
      <c r="C788" t="s">
        <v>67</v>
      </c>
      <c r="D788" t="s">
        <v>23</v>
      </c>
      <c r="E788" t="s">
        <v>15</v>
      </c>
      <c r="F788" t="s">
        <v>1118</v>
      </c>
      <c r="G788" s="14">
        <v>44592</v>
      </c>
      <c r="H788" s="20">
        <f>MONTH(Tabla_1[[#This Row],[Fecha pedido]])</f>
        <v>1</v>
      </c>
      <c r="I788">
        <v>359565198</v>
      </c>
      <c r="J788" s="1">
        <v>44621</v>
      </c>
      <c r="K788" s="5">
        <f>DATEDIF(Tabla_1[[#This Row],[Fecha pedido]],Tabla_1[[#This Row],[Fecha envío]],"D")</f>
        <v>29</v>
      </c>
      <c r="L788" s="3">
        <v>2187</v>
      </c>
      <c r="M788" s="4">
        <v>205.7</v>
      </c>
      <c r="N788" s="4">
        <v>117.11</v>
      </c>
      <c r="O788" s="12">
        <v>449865.89999999997</v>
      </c>
      <c r="P788" s="4">
        <f>Tabla_1[[#This Row],[Precio Unitario]]-Tabla_1[[#This Row],[Coste unitario]]</f>
        <v>88.589999999999989</v>
      </c>
      <c r="Q788" s="12">
        <f>Tabla_1[[#This Row],[Importe venta total]]/1000</f>
        <v>449.86589999999995</v>
      </c>
      <c r="R788" s="4">
        <v>256119.57</v>
      </c>
      <c r="S788" s="12">
        <f>Tabla_1[[#This Row],[Importe Coste total]]/1000</f>
        <v>256.11957000000001</v>
      </c>
      <c r="T788" s="4">
        <f>Tabla_1[[#This Row],[Importe venta total]]-Tabla_1[[#This Row],[Importe Coste total]]</f>
        <v>193746.32999999996</v>
      </c>
      <c r="U788" s="13">
        <f>Tabla_1[[#This Row],[Importe Coste Total (M)]]/Tabla_1[[#This Row],[Importe Ventas Totales (M)]]</f>
        <v>0.56932425862907154</v>
      </c>
      <c r="V788" s="12">
        <f>Tabla_1[[#This Row],[Beneficio Total]]/1000</f>
        <v>193.74632999999997</v>
      </c>
      <c r="W788">
        <f>YEAR(Tabla_1[[#This Row],[Fecha pedido]])</f>
        <v>2022</v>
      </c>
    </row>
    <row r="789" spans="1:23" x14ac:dyDescent="0.3">
      <c r="A789" t="s">
        <v>1001</v>
      </c>
      <c r="B789" t="s">
        <v>12</v>
      </c>
      <c r="C789" t="s">
        <v>86</v>
      </c>
      <c r="D789" t="s">
        <v>23</v>
      </c>
      <c r="E789" t="s">
        <v>19</v>
      </c>
      <c r="F789" t="s">
        <v>1119</v>
      </c>
      <c r="G789" s="14">
        <v>44448</v>
      </c>
      <c r="H789" s="20">
        <f>MONTH(Tabla_1[[#This Row],[Fecha pedido]])</f>
        <v>9</v>
      </c>
      <c r="I789">
        <v>727367293</v>
      </c>
      <c r="J789" s="1">
        <v>44492</v>
      </c>
      <c r="K789" s="5">
        <f>DATEDIF(Tabla_1[[#This Row],[Fecha pedido]],Tabla_1[[#This Row],[Fecha envío]],"D")</f>
        <v>44</v>
      </c>
      <c r="L789" s="3">
        <v>3001</v>
      </c>
      <c r="M789" s="4">
        <v>205.7</v>
      </c>
      <c r="N789" s="4">
        <v>117.11</v>
      </c>
      <c r="O789" s="12">
        <v>617305.69999999995</v>
      </c>
      <c r="P789" s="4">
        <f>Tabla_1[[#This Row],[Precio Unitario]]-Tabla_1[[#This Row],[Coste unitario]]</f>
        <v>88.589999999999989</v>
      </c>
      <c r="Q789" s="12">
        <f>Tabla_1[[#This Row],[Importe venta total]]/1000</f>
        <v>617.3057</v>
      </c>
      <c r="R789" s="4">
        <v>351447.11</v>
      </c>
      <c r="S789" s="12">
        <f>Tabla_1[[#This Row],[Importe Coste total]]/1000</f>
        <v>351.44711000000001</v>
      </c>
      <c r="T789" s="4">
        <f>Tabla_1[[#This Row],[Importe venta total]]-Tabla_1[[#This Row],[Importe Coste total]]</f>
        <v>265858.58999999997</v>
      </c>
      <c r="U789" s="13">
        <f>Tabla_1[[#This Row],[Importe Coste Total (M)]]/Tabla_1[[#This Row],[Importe Ventas Totales (M)]]</f>
        <v>0.56932425862907143</v>
      </c>
      <c r="V789" s="12">
        <f>Tabla_1[[#This Row],[Beneficio Total]]/1000</f>
        <v>265.85858999999999</v>
      </c>
      <c r="W789">
        <f>YEAR(Tabla_1[[#This Row],[Fecha pedido]])</f>
        <v>2021</v>
      </c>
    </row>
    <row r="790" spans="1:23" x14ac:dyDescent="0.3">
      <c r="A790" t="s">
        <v>1002</v>
      </c>
      <c r="B790" t="s">
        <v>24</v>
      </c>
      <c r="C790" t="s">
        <v>77</v>
      </c>
      <c r="D790" t="s">
        <v>70</v>
      </c>
      <c r="E790" t="s">
        <v>15</v>
      </c>
      <c r="F790" t="s">
        <v>1120</v>
      </c>
      <c r="G790" s="14">
        <v>43892</v>
      </c>
      <c r="H790" s="20">
        <f>MONTH(Tabla_1[[#This Row],[Fecha pedido]])</f>
        <v>3</v>
      </c>
      <c r="I790">
        <v>150743424</v>
      </c>
      <c r="J790" s="1">
        <v>43892</v>
      </c>
      <c r="K790" s="5">
        <f>DATEDIF(Tabla_1[[#This Row],[Fecha pedido]],Tabla_1[[#This Row],[Fecha envío]],"D")</f>
        <v>0</v>
      </c>
      <c r="L790" s="3">
        <v>7184</v>
      </c>
      <c r="M790" s="4">
        <v>109.28</v>
      </c>
      <c r="N790" s="4">
        <v>35.840000000000003</v>
      </c>
      <c r="O790" s="12">
        <v>785067.52000000002</v>
      </c>
      <c r="P790" s="4">
        <f>Tabla_1[[#This Row],[Precio Unitario]]-Tabla_1[[#This Row],[Coste unitario]]</f>
        <v>73.44</v>
      </c>
      <c r="Q790" s="12">
        <f>Tabla_1[[#This Row],[Importe venta total]]/1000</f>
        <v>785.06752000000006</v>
      </c>
      <c r="R790" s="4">
        <v>257474.56000000003</v>
      </c>
      <c r="S790" s="12">
        <f>Tabla_1[[#This Row],[Importe Coste total]]/1000</f>
        <v>257.47456000000005</v>
      </c>
      <c r="T790" s="4">
        <f>Tabla_1[[#This Row],[Importe venta total]]-Tabla_1[[#This Row],[Importe Coste total]]</f>
        <v>527592.95999999996</v>
      </c>
      <c r="U790" s="13">
        <f>Tabla_1[[#This Row],[Importe Coste Total (M)]]/Tabla_1[[#This Row],[Importe Ventas Totales (M)]]</f>
        <v>0.32796486090775995</v>
      </c>
      <c r="V790" s="12">
        <f>Tabla_1[[#This Row],[Beneficio Total]]/1000</f>
        <v>527.59295999999995</v>
      </c>
      <c r="W790">
        <f>YEAR(Tabla_1[[#This Row],[Fecha pedido]])</f>
        <v>2020</v>
      </c>
    </row>
    <row r="791" spans="1:23" x14ac:dyDescent="0.3">
      <c r="A791" t="s">
        <v>1003</v>
      </c>
      <c r="B791" t="s">
        <v>28</v>
      </c>
      <c r="C791" t="s">
        <v>318</v>
      </c>
      <c r="D791" t="s">
        <v>50</v>
      </c>
      <c r="E791" t="s">
        <v>19</v>
      </c>
      <c r="F791" t="s">
        <v>1118</v>
      </c>
      <c r="G791" s="14">
        <v>44381</v>
      </c>
      <c r="H791" s="20">
        <f>MONTH(Tabla_1[[#This Row],[Fecha pedido]])</f>
        <v>7</v>
      </c>
      <c r="I791">
        <v>707867419</v>
      </c>
      <c r="J791" s="1">
        <v>44410</v>
      </c>
      <c r="K791" s="5">
        <f>DATEDIF(Tabla_1[[#This Row],[Fecha pedido]],Tabla_1[[#This Row],[Fecha envío]],"D")</f>
        <v>29</v>
      </c>
      <c r="L791" s="3">
        <v>2555</v>
      </c>
      <c r="M791" s="4">
        <v>154.06</v>
      </c>
      <c r="N791" s="4">
        <v>90.93</v>
      </c>
      <c r="O791" s="12">
        <v>393623.3</v>
      </c>
      <c r="P791" s="4">
        <f>Tabla_1[[#This Row],[Precio Unitario]]-Tabla_1[[#This Row],[Coste unitario]]</f>
        <v>63.129999999999995</v>
      </c>
      <c r="Q791" s="12">
        <f>Tabla_1[[#This Row],[Importe venta total]]/1000</f>
        <v>393.62329999999997</v>
      </c>
      <c r="R791" s="4">
        <v>232326.15000000002</v>
      </c>
      <c r="S791" s="12">
        <f>Tabla_1[[#This Row],[Importe Coste total]]/1000</f>
        <v>232.32615000000001</v>
      </c>
      <c r="T791" s="4">
        <f>Tabla_1[[#This Row],[Importe venta total]]-Tabla_1[[#This Row],[Importe Coste total]]</f>
        <v>161297.14999999997</v>
      </c>
      <c r="U791" s="13">
        <f>Tabla_1[[#This Row],[Importe Coste Total (M)]]/Tabla_1[[#This Row],[Importe Ventas Totales (M)]]</f>
        <v>0.59022458782292619</v>
      </c>
      <c r="V791" s="12">
        <f>Tabla_1[[#This Row],[Beneficio Total]]/1000</f>
        <v>161.29714999999996</v>
      </c>
      <c r="W791">
        <f>YEAR(Tabla_1[[#This Row],[Fecha pedido]])</f>
        <v>2021</v>
      </c>
    </row>
    <row r="792" spans="1:23" x14ac:dyDescent="0.3">
      <c r="A792" t="s">
        <v>1004</v>
      </c>
      <c r="B792" t="s">
        <v>24</v>
      </c>
      <c r="C792" t="s">
        <v>267</v>
      </c>
      <c r="D792" t="s">
        <v>14</v>
      </c>
      <c r="E792" t="s">
        <v>15</v>
      </c>
      <c r="F792" t="s">
        <v>1118</v>
      </c>
      <c r="G792" s="14">
        <v>44390</v>
      </c>
      <c r="H792" s="20">
        <f>MONTH(Tabla_1[[#This Row],[Fecha pedido]])</f>
        <v>7</v>
      </c>
      <c r="I792">
        <v>497225606</v>
      </c>
      <c r="J792" s="1">
        <v>44410</v>
      </c>
      <c r="K792" s="5">
        <f>DATEDIF(Tabla_1[[#This Row],[Fecha pedido]],Tabla_1[[#This Row],[Fecha envío]],"D")</f>
        <v>20</v>
      </c>
      <c r="L792" s="3">
        <v>8961</v>
      </c>
      <c r="M792" s="4">
        <v>152.58000000000001</v>
      </c>
      <c r="N792" s="4">
        <v>97.44</v>
      </c>
      <c r="O792" s="12">
        <v>1367269.3800000001</v>
      </c>
      <c r="P792" s="4">
        <f>Tabla_1[[#This Row],[Precio Unitario]]-Tabla_1[[#This Row],[Coste unitario]]</f>
        <v>55.140000000000015</v>
      </c>
      <c r="Q792" s="12">
        <f>Tabla_1[[#This Row],[Importe venta total]]/1000</f>
        <v>1367.2693800000002</v>
      </c>
      <c r="R792" s="4">
        <v>873159.84</v>
      </c>
      <c r="S792" s="12">
        <f>Tabla_1[[#This Row],[Importe Coste total]]/1000</f>
        <v>873.15983999999992</v>
      </c>
      <c r="T792" s="4">
        <f>Tabla_1[[#This Row],[Importe venta total]]-Tabla_1[[#This Row],[Importe Coste total]]</f>
        <v>494109.54000000015</v>
      </c>
      <c r="U792" s="13">
        <f>Tabla_1[[#This Row],[Importe Coste Total (M)]]/Tabla_1[[#This Row],[Importe Ventas Totales (M)]]</f>
        <v>0.63861580810066831</v>
      </c>
      <c r="V792" s="12">
        <f>Tabla_1[[#This Row],[Beneficio Total]]/1000</f>
        <v>494.10954000000015</v>
      </c>
      <c r="W792">
        <f>YEAR(Tabla_1[[#This Row],[Fecha pedido]])</f>
        <v>2021</v>
      </c>
    </row>
    <row r="793" spans="1:23" x14ac:dyDescent="0.3">
      <c r="A793" t="s">
        <v>1005</v>
      </c>
      <c r="B793" t="s">
        <v>21</v>
      </c>
      <c r="C793" t="s">
        <v>593</v>
      </c>
      <c r="D793" t="s">
        <v>50</v>
      </c>
      <c r="E793" t="s">
        <v>15</v>
      </c>
      <c r="F793" t="s">
        <v>1118</v>
      </c>
      <c r="G793" s="14">
        <v>44104</v>
      </c>
      <c r="H793" s="20">
        <f>MONTH(Tabla_1[[#This Row],[Fecha pedido]])</f>
        <v>9</v>
      </c>
      <c r="I793">
        <v>387616813</v>
      </c>
      <c r="J793" s="1">
        <v>44109</v>
      </c>
      <c r="K793" s="5">
        <f>DATEDIF(Tabla_1[[#This Row],[Fecha pedido]],Tabla_1[[#This Row],[Fecha envío]],"D")</f>
        <v>5</v>
      </c>
      <c r="L793" s="3">
        <v>3283</v>
      </c>
      <c r="M793" s="4">
        <v>154.06</v>
      </c>
      <c r="N793" s="4">
        <v>90.93</v>
      </c>
      <c r="O793" s="12">
        <v>505778.98</v>
      </c>
      <c r="P793" s="4">
        <f>Tabla_1[[#This Row],[Precio Unitario]]-Tabla_1[[#This Row],[Coste unitario]]</f>
        <v>63.129999999999995</v>
      </c>
      <c r="Q793" s="12">
        <f>Tabla_1[[#This Row],[Importe venta total]]/1000</f>
        <v>505.77897999999999</v>
      </c>
      <c r="R793" s="4">
        <v>298523.19</v>
      </c>
      <c r="S793" s="12">
        <f>Tabla_1[[#This Row],[Importe Coste total]]/1000</f>
        <v>298.52319</v>
      </c>
      <c r="T793" s="4">
        <f>Tabla_1[[#This Row],[Importe venta total]]-Tabla_1[[#This Row],[Importe Coste total]]</f>
        <v>207255.78999999998</v>
      </c>
      <c r="U793" s="13">
        <f>Tabla_1[[#This Row],[Importe Coste Total (M)]]/Tabla_1[[#This Row],[Importe Ventas Totales (M)]]</f>
        <v>0.59022458782292619</v>
      </c>
      <c r="V793" s="12">
        <f>Tabla_1[[#This Row],[Beneficio Total]]/1000</f>
        <v>207.25578999999999</v>
      </c>
      <c r="W793">
        <f>YEAR(Tabla_1[[#This Row],[Fecha pedido]])</f>
        <v>2020</v>
      </c>
    </row>
    <row r="794" spans="1:23" x14ac:dyDescent="0.3">
      <c r="A794" t="s">
        <v>1006</v>
      </c>
      <c r="B794" t="s">
        <v>28</v>
      </c>
      <c r="C794" t="s">
        <v>572</v>
      </c>
      <c r="D794" t="s">
        <v>80</v>
      </c>
      <c r="E794" t="s">
        <v>19</v>
      </c>
      <c r="F794" t="s">
        <v>1119</v>
      </c>
      <c r="G794" s="14">
        <v>43857</v>
      </c>
      <c r="H794" s="20">
        <f>MONTH(Tabla_1[[#This Row],[Fecha pedido]])</f>
        <v>1</v>
      </c>
      <c r="I794">
        <v>868152368</v>
      </c>
      <c r="J794" s="1">
        <v>43884</v>
      </c>
      <c r="K794" s="5">
        <f>DATEDIF(Tabla_1[[#This Row],[Fecha pedido]],Tabla_1[[#This Row],[Fecha envío]],"D")</f>
        <v>27</v>
      </c>
      <c r="L794" s="3">
        <v>4433</v>
      </c>
      <c r="M794" s="4">
        <v>668.27</v>
      </c>
      <c r="N794" s="4">
        <v>502.54</v>
      </c>
      <c r="O794" s="12">
        <v>2962440.91</v>
      </c>
      <c r="P794" s="4">
        <f>Tabla_1[[#This Row],[Precio Unitario]]-Tabla_1[[#This Row],[Coste unitario]]</f>
        <v>165.72999999999996</v>
      </c>
      <c r="Q794" s="12">
        <f>Tabla_1[[#This Row],[Importe venta total]]/1000</f>
        <v>2962.4409100000003</v>
      </c>
      <c r="R794" s="4">
        <v>2227759.8200000003</v>
      </c>
      <c r="S794" s="12">
        <f>Tabla_1[[#This Row],[Importe Coste total]]/1000</f>
        <v>2227.7598200000002</v>
      </c>
      <c r="T794" s="4">
        <f>Tabla_1[[#This Row],[Importe venta total]]-Tabla_1[[#This Row],[Importe Coste total]]</f>
        <v>734681.08999999985</v>
      </c>
      <c r="U794" s="13">
        <f>Tabla_1[[#This Row],[Importe Coste Total (M)]]/Tabla_1[[#This Row],[Importe Ventas Totales (M)]]</f>
        <v>0.75200143654510898</v>
      </c>
      <c r="V794" s="12">
        <f>Tabla_1[[#This Row],[Beneficio Total]]/1000</f>
        <v>734.68108999999981</v>
      </c>
      <c r="W794">
        <f>YEAR(Tabla_1[[#This Row],[Fecha pedido]])</f>
        <v>2020</v>
      </c>
    </row>
    <row r="795" spans="1:23" x14ac:dyDescent="0.3">
      <c r="A795" t="s">
        <v>1007</v>
      </c>
      <c r="B795" t="s">
        <v>28</v>
      </c>
      <c r="C795" t="s">
        <v>108</v>
      </c>
      <c r="D795" t="s">
        <v>14</v>
      </c>
      <c r="E795" t="s">
        <v>19</v>
      </c>
      <c r="F795" t="s">
        <v>1118</v>
      </c>
      <c r="G795" s="14">
        <v>44649</v>
      </c>
      <c r="H795" s="20">
        <f>MONTH(Tabla_1[[#This Row],[Fecha pedido]])</f>
        <v>3</v>
      </c>
      <c r="I795">
        <v>698256099</v>
      </c>
      <c r="J795" s="1">
        <v>44665</v>
      </c>
      <c r="K795" s="5">
        <f>DATEDIF(Tabla_1[[#This Row],[Fecha pedido]],Tabla_1[[#This Row],[Fecha envío]],"D")</f>
        <v>16</v>
      </c>
      <c r="L795" s="3">
        <v>8351</v>
      </c>
      <c r="M795" s="4">
        <v>152.58000000000001</v>
      </c>
      <c r="N795" s="4">
        <v>97.44</v>
      </c>
      <c r="O795" s="12">
        <v>1274195.58</v>
      </c>
      <c r="P795" s="4">
        <f>Tabla_1[[#This Row],[Precio Unitario]]-Tabla_1[[#This Row],[Coste unitario]]</f>
        <v>55.140000000000015</v>
      </c>
      <c r="Q795" s="12">
        <f>Tabla_1[[#This Row],[Importe venta total]]/1000</f>
        <v>1274.1955800000001</v>
      </c>
      <c r="R795" s="4">
        <v>813721.44</v>
      </c>
      <c r="S795" s="12">
        <f>Tabla_1[[#This Row],[Importe Coste total]]/1000</f>
        <v>813.72143999999992</v>
      </c>
      <c r="T795" s="4">
        <f>Tabla_1[[#This Row],[Importe venta total]]-Tabla_1[[#This Row],[Importe Coste total]]</f>
        <v>460474.14000000013</v>
      </c>
      <c r="U795" s="13">
        <f>Tabla_1[[#This Row],[Importe Coste Total (M)]]/Tabla_1[[#This Row],[Importe Ventas Totales (M)]]</f>
        <v>0.63861580810066843</v>
      </c>
      <c r="V795" s="12">
        <f>Tabla_1[[#This Row],[Beneficio Total]]/1000</f>
        <v>460.47414000000015</v>
      </c>
      <c r="W795">
        <f>YEAR(Tabla_1[[#This Row],[Fecha pedido]])</f>
        <v>2022</v>
      </c>
    </row>
    <row r="796" spans="1:23" x14ac:dyDescent="0.3">
      <c r="A796" t="s">
        <v>1008</v>
      </c>
      <c r="B796" t="s">
        <v>12</v>
      </c>
      <c r="C796" t="s">
        <v>632</v>
      </c>
      <c r="D796" t="s">
        <v>18</v>
      </c>
      <c r="E796" t="s">
        <v>19</v>
      </c>
      <c r="F796" t="s">
        <v>1119</v>
      </c>
      <c r="G796" s="14">
        <v>44498</v>
      </c>
      <c r="H796" s="20">
        <f>MONTH(Tabla_1[[#This Row],[Fecha pedido]])</f>
        <v>10</v>
      </c>
      <c r="I796">
        <v>957664334</v>
      </c>
      <c r="J796" s="1">
        <v>44518</v>
      </c>
      <c r="K796" s="5">
        <f>DATEDIF(Tabla_1[[#This Row],[Fecha pedido]],Tabla_1[[#This Row],[Fecha envío]],"D")</f>
        <v>20</v>
      </c>
      <c r="L796" s="3">
        <v>3013</v>
      </c>
      <c r="M796" s="4">
        <v>421.89</v>
      </c>
      <c r="N796" s="4">
        <v>364.69</v>
      </c>
      <c r="O796" s="12">
        <v>1271154.57</v>
      </c>
      <c r="P796" s="4">
        <f>Tabla_1[[#This Row],[Precio Unitario]]-Tabla_1[[#This Row],[Coste unitario]]</f>
        <v>57.199999999999989</v>
      </c>
      <c r="Q796" s="12">
        <f>Tabla_1[[#This Row],[Importe venta total]]/1000</f>
        <v>1271.1545700000001</v>
      </c>
      <c r="R796" s="4">
        <v>1098810.97</v>
      </c>
      <c r="S796" s="12">
        <f>Tabla_1[[#This Row],[Importe Coste total]]/1000</f>
        <v>1098.81097</v>
      </c>
      <c r="T796" s="4">
        <f>Tabla_1[[#This Row],[Importe venta total]]-Tabla_1[[#This Row],[Importe Coste total]]</f>
        <v>172343.60000000009</v>
      </c>
      <c r="U796" s="13">
        <f>Tabla_1[[#This Row],[Importe Coste Total (M)]]/Tabla_1[[#This Row],[Importe Ventas Totales (M)]]</f>
        <v>0.86441963544999867</v>
      </c>
      <c r="V796" s="12">
        <f>Tabla_1[[#This Row],[Beneficio Total]]/1000</f>
        <v>172.34360000000009</v>
      </c>
      <c r="W796">
        <f>YEAR(Tabla_1[[#This Row],[Fecha pedido]])</f>
        <v>2021</v>
      </c>
    </row>
    <row r="797" spans="1:23" x14ac:dyDescent="0.3">
      <c r="A797" t="s">
        <v>1009</v>
      </c>
      <c r="B797" t="s">
        <v>44</v>
      </c>
      <c r="C797" t="s">
        <v>45</v>
      </c>
      <c r="D797" t="s">
        <v>42</v>
      </c>
      <c r="E797" t="s">
        <v>19</v>
      </c>
      <c r="F797" t="s">
        <v>1119</v>
      </c>
      <c r="G797" s="14">
        <v>44177</v>
      </c>
      <c r="H797" s="20">
        <f>MONTH(Tabla_1[[#This Row],[Fecha pedido]])</f>
        <v>12</v>
      </c>
      <c r="I797">
        <v>996425902</v>
      </c>
      <c r="J797" s="1">
        <v>44198</v>
      </c>
      <c r="K797" s="5">
        <f>DATEDIF(Tabla_1[[#This Row],[Fecha pedido]],Tabla_1[[#This Row],[Fecha envío]],"D")</f>
        <v>21</v>
      </c>
      <c r="L797" s="3">
        <v>3422</v>
      </c>
      <c r="M797" s="4">
        <v>651.21</v>
      </c>
      <c r="N797" s="4">
        <v>524.96</v>
      </c>
      <c r="O797" s="12">
        <v>2228440.62</v>
      </c>
      <c r="P797" s="4">
        <f>Tabla_1[[#This Row],[Precio Unitario]]-Tabla_1[[#This Row],[Coste unitario]]</f>
        <v>126.25</v>
      </c>
      <c r="Q797" s="12">
        <f>Tabla_1[[#This Row],[Importe venta total]]/1000</f>
        <v>2228.4406200000003</v>
      </c>
      <c r="R797" s="4">
        <v>1796413.12</v>
      </c>
      <c r="S797" s="12">
        <f>Tabla_1[[#This Row],[Importe Coste total]]/1000</f>
        <v>1796.4131200000002</v>
      </c>
      <c r="T797" s="4">
        <f>Tabla_1[[#This Row],[Importe venta total]]-Tabla_1[[#This Row],[Importe Coste total]]</f>
        <v>432027.5</v>
      </c>
      <c r="U797" s="13">
        <f>Tabla_1[[#This Row],[Importe Coste Total (M)]]/Tabla_1[[#This Row],[Importe Ventas Totales (M)]]</f>
        <v>0.80613012699436426</v>
      </c>
      <c r="V797" s="12">
        <f>Tabla_1[[#This Row],[Beneficio Total]]/1000</f>
        <v>432.02749999999997</v>
      </c>
      <c r="W797">
        <f>YEAR(Tabla_1[[#This Row],[Fecha pedido]])</f>
        <v>2020</v>
      </c>
    </row>
    <row r="798" spans="1:23" x14ac:dyDescent="0.3">
      <c r="A798" t="s">
        <v>1010</v>
      </c>
      <c r="B798" t="s">
        <v>24</v>
      </c>
      <c r="C798" t="s">
        <v>74</v>
      </c>
      <c r="D798" t="s">
        <v>38</v>
      </c>
      <c r="E798" t="s">
        <v>15</v>
      </c>
      <c r="F798" t="s">
        <v>1117</v>
      </c>
      <c r="G798" s="14">
        <v>44605</v>
      </c>
      <c r="H798" s="20">
        <f>MONTH(Tabla_1[[#This Row],[Fecha pedido]])</f>
        <v>2</v>
      </c>
      <c r="I798">
        <v>684902131</v>
      </c>
      <c r="J798" s="1">
        <v>44620</v>
      </c>
      <c r="K798" s="5">
        <f>DATEDIF(Tabla_1[[#This Row],[Fecha pedido]],Tabla_1[[#This Row],[Fecha envío]],"D")</f>
        <v>15</v>
      </c>
      <c r="L798" s="3">
        <v>6615</v>
      </c>
      <c r="M798" s="4">
        <v>437.2</v>
      </c>
      <c r="N798" s="4">
        <v>263.33</v>
      </c>
      <c r="O798" s="12">
        <v>2892078</v>
      </c>
      <c r="P798" s="4">
        <f>Tabla_1[[#This Row],[Precio Unitario]]-Tabla_1[[#This Row],[Coste unitario]]</f>
        <v>173.87</v>
      </c>
      <c r="Q798" s="12">
        <f>Tabla_1[[#This Row],[Importe venta total]]/1000</f>
        <v>2892.078</v>
      </c>
      <c r="R798" s="4">
        <v>1741927.95</v>
      </c>
      <c r="S798" s="12">
        <f>Tabla_1[[#This Row],[Importe Coste total]]/1000</f>
        <v>1741.92795</v>
      </c>
      <c r="T798" s="4">
        <f>Tabla_1[[#This Row],[Importe venta total]]-Tabla_1[[#This Row],[Importe Coste total]]</f>
        <v>1150150.05</v>
      </c>
      <c r="U798" s="13">
        <f>Tabla_1[[#This Row],[Importe Coste Total (M)]]/Tabla_1[[#This Row],[Importe Ventas Totales (M)]]</f>
        <v>0.60231015553522416</v>
      </c>
      <c r="V798" s="12">
        <f>Tabla_1[[#This Row],[Beneficio Total]]/1000</f>
        <v>1150.15005</v>
      </c>
      <c r="W798">
        <f>YEAR(Tabla_1[[#This Row],[Fecha pedido]])</f>
        <v>2022</v>
      </c>
    </row>
    <row r="799" spans="1:23" x14ac:dyDescent="0.3">
      <c r="A799" t="s">
        <v>1011</v>
      </c>
      <c r="B799" t="s">
        <v>12</v>
      </c>
      <c r="C799" t="s">
        <v>424</v>
      </c>
      <c r="D799" t="s">
        <v>42</v>
      </c>
      <c r="E799" t="s">
        <v>15</v>
      </c>
      <c r="F799" t="s">
        <v>1118</v>
      </c>
      <c r="G799" s="14">
        <v>44241</v>
      </c>
      <c r="H799" s="20">
        <f>MONTH(Tabla_1[[#This Row],[Fecha pedido]])</f>
        <v>2</v>
      </c>
      <c r="I799">
        <v>863766849</v>
      </c>
      <c r="J799" s="1">
        <v>44279</v>
      </c>
      <c r="K799" s="5">
        <f>DATEDIF(Tabla_1[[#This Row],[Fecha pedido]],Tabla_1[[#This Row],[Fecha envío]],"D")</f>
        <v>38</v>
      </c>
      <c r="L799" s="3">
        <v>6660</v>
      </c>
      <c r="M799" s="4">
        <v>651.21</v>
      </c>
      <c r="N799" s="4">
        <v>524.96</v>
      </c>
      <c r="O799" s="12">
        <v>4337058.6000000006</v>
      </c>
      <c r="P799" s="4">
        <f>Tabla_1[[#This Row],[Precio Unitario]]-Tabla_1[[#This Row],[Coste unitario]]</f>
        <v>126.25</v>
      </c>
      <c r="Q799" s="12">
        <f>Tabla_1[[#This Row],[Importe venta total]]/1000</f>
        <v>4337.0586000000003</v>
      </c>
      <c r="R799" s="4">
        <v>3496233.6</v>
      </c>
      <c r="S799" s="12">
        <f>Tabla_1[[#This Row],[Importe Coste total]]/1000</f>
        <v>3496.2336</v>
      </c>
      <c r="T799" s="4">
        <f>Tabla_1[[#This Row],[Importe venta total]]-Tabla_1[[#This Row],[Importe Coste total]]</f>
        <v>840825.00000000047</v>
      </c>
      <c r="U799" s="13">
        <f>Tabla_1[[#This Row],[Importe Coste Total (M)]]/Tabla_1[[#This Row],[Importe Ventas Totales (M)]]</f>
        <v>0.80613012699436426</v>
      </c>
      <c r="V799" s="12">
        <f>Tabla_1[[#This Row],[Beneficio Total]]/1000</f>
        <v>840.8250000000005</v>
      </c>
      <c r="W799">
        <f>YEAR(Tabla_1[[#This Row],[Fecha pedido]])</f>
        <v>2021</v>
      </c>
    </row>
    <row r="800" spans="1:23" x14ac:dyDescent="0.3">
      <c r="A800" t="s">
        <v>1012</v>
      </c>
      <c r="B800" t="s">
        <v>24</v>
      </c>
      <c r="C800" t="s">
        <v>765</v>
      </c>
      <c r="D800" t="s">
        <v>42</v>
      </c>
      <c r="E800" t="s">
        <v>15</v>
      </c>
      <c r="F800" t="s">
        <v>1120</v>
      </c>
      <c r="G800" s="14">
        <v>44819</v>
      </c>
      <c r="H800" s="20">
        <f>MONTH(Tabla_1[[#This Row],[Fecha pedido]])</f>
        <v>9</v>
      </c>
      <c r="I800">
        <v>194006383</v>
      </c>
      <c r="J800" s="1">
        <v>44856</v>
      </c>
      <c r="K800" s="5">
        <f>DATEDIF(Tabla_1[[#This Row],[Fecha pedido]],Tabla_1[[#This Row],[Fecha envío]],"D")</f>
        <v>37</v>
      </c>
      <c r="L800" s="3">
        <v>9655</v>
      </c>
      <c r="M800" s="4">
        <v>651.21</v>
      </c>
      <c r="N800" s="4">
        <v>524.96</v>
      </c>
      <c r="O800" s="12">
        <v>6287432.5500000007</v>
      </c>
      <c r="P800" s="4">
        <f>Tabla_1[[#This Row],[Precio Unitario]]-Tabla_1[[#This Row],[Coste unitario]]</f>
        <v>126.25</v>
      </c>
      <c r="Q800" s="12">
        <f>Tabla_1[[#This Row],[Importe venta total]]/1000</f>
        <v>6287.4325500000004</v>
      </c>
      <c r="R800" s="4">
        <v>5068488.8000000007</v>
      </c>
      <c r="S800" s="12">
        <f>Tabla_1[[#This Row],[Importe Coste total]]/1000</f>
        <v>5068.488800000001</v>
      </c>
      <c r="T800" s="4">
        <f>Tabla_1[[#This Row],[Importe venta total]]-Tabla_1[[#This Row],[Importe Coste total]]</f>
        <v>1218943.75</v>
      </c>
      <c r="U800" s="13">
        <f>Tabla_1[[#This Row],[Importe Coste Total (M)]]/Tabla_1[[#This Row],[Importe Ventas Totales (M)]]</f>
        <v>0.80613012699436448</v>
      </c>
      <c r="V800" s="12">
        <f>Tabla_1[[#This Row],[Beneficio Total]]/1000</f>
        <v>1218.9437499999999</v>
      </c>
      <c r="W800">
        <f>YEAR(Tabla_1[[#This Row],[Fecha pedido]])</f>
        <v>2022</v>
      </c>
    </row>
    <row r="801" spans="1:23" x14ac:dyDescent="0.3">
      <c r="A801" t="s">
        <v>1013</v>
      </c>
      <c r="B801" t="s">
        <v>12</v>
      </c>
      <c r="C801" t="s">
        <v>261</v>
      </c>
      <c r="D801" t="s">
        <v>40</v>
      </c>
      <c r="E801" t="s">
        <v>19</v>
      </c>
      <c r="F801" t="s">
        <v>1117</v>
      </c>
      <c r="G801" s="14">
        <v>43951</v>
      </c>
      <c r="H801" s="20">
        <f>MONTH(Tabla_1[[#This Row],[Fecha pedido]])</f>
        <v>4</v>
      </c>
      <c r="I801">
        <v>754117715</v>
      </c>
      <c r="J801" s="1">
        <v>43975</v>
      </c>
      <c r="K801" s="5">
        <f>DATEDIF(Tabla_1[[#This Row],[Fecha pedido]],Tabla_1[[#This Row],[Fecha envío]],"D")</f>
        <v>24</v>
      </c>
      <c r="L801" s="3">
        <v>9045</v>
      </c>
      <c r="M801" s="4">
        <v>81.73</v>
      </c>
      <c r="N801" s="4">
        <v>56.67</v>
      </c>
      <c r="O801" s="12">
        <v>739247.85000000009</v>
      </c>
      <c r="P801" s="4">
        <f>Tabla_1[[#This Row],[Precio Unitario]]-Tabla_1[[#This Row],[Coste unitario]]</f>
        <v>25.060000000000002</v>
      </c>
      <c r="Q801" s="12">
        <f>Tabla_1[[#This Row],[Importe venta total]]/1000</f>
        <v>739.24785000000008</v>
      </c>
      <c r="R801" s="4">
        <v>512580.15</v>
      </c>
      <c r="S801" s="12">
        <f>Tabla_1[[#This Row],[Importe Coste total]]/1000</f>
        <v>512.58015</v>
      </c>
      <c r="T801" s="4">
        <f>Tabla_1[[#This Row],[Importe venta total]]-Tabla_1[[#This Row],[Importe Coste total]]</f>
        <v>226667.70000000007</v>
      </c>
      <c r="U801" s="13">
        <f>Tabla_1[[#This Row],[Importe Coste Total (M)]]/Tabla_1[[#This Row],[Importe Ventas Totales (M)]]</f>
        <v>0.69338064358252771</v>
      </c>
      <c r="V801" s="12">
        <f>Tabla_1[[#This Row],[Beneficio Total]]/1000</f>
        <v>226.66770000000008</v>
      </c>
      <c r="W801">
        <f>YEAR(Tabla_1[[#This Row],[Fecha pedido]])</f>
        <v>2020</v>
      </c>
    </row>
    <row r="802" spans="1:23" x14ac:dyDescent="0.3">
      <c r="A802" t="s">
        <v>1014</v>
      </c>
      <c r="B802" t="s">
        <v>12</v>
      </c>
      <c r="C802" t="s">
        <v>187</v>
      </c>
      <c r="D802" t="s">
        <v>26</v>
      </c>
      <c r="E802" t="s">
        <v>15</v>
      </c>
      <c r="F802" t="s">
        <v>1117</v>
      </c>
      <c r="G802" s="14">
        <v>44101</v>
      </c>
      <c r="H802" s="20">
        <f>MONTH(Tabla_1[[#This Row],[Fecha pedido]])</f>
        <v>9</v>
      </c>
      <c r="I802">
        <v>557524669</v>
      </c>
      <c r="J802" s="1">
        <v>44151</v>
      </c>
      <c r="K802" s="5">
        <f>DATEDIF(Tabla_1[[#This Row],[Fecha pedido]],Tabla_1[[#This Row],[Fecha envío]],"D")</f>
        <v>50</v>
      </c>
      <c r="L802" s="3">
        <v>2794</v>
      </c>
      <c r="M802" s="4">
        <v>9.33</v>
      </c>
      <c r="N802" s="4">
        <v>6.92</v>
      </c>
      <c r="O802" s="12">
        <v>26068.02</v>
      </c>
      <c r="P802" s="4">
        <f>Tabla_1[[#This Row],[Precio Unitario]]-Tabla_1[[#This Row],[Coste unitario]]</f>
        <v>2.41</v>
      </c>
      <c r="Q802" s="12">
        <f>Tabla_1[[#This Row],[Importe venta total]]/1000</f>
        <v>26.068020000000001</v>
      </c>
      <c r="R802" s="4">
        <v>19334.48</v>
      </c>
      <c r="S802" s="12">
        <f>Tabla_1[[#This Row],[Importe Coste total]]/1000</f>
        <v>19.334479999999999</v>
      </c>
      <c r="T802" s="4">
        <f>Tabla_1[[#This Row],[Importe venta total]]-Tabla_1[[#This Row],[Importe Coste total]]</f>
        <v>6733.5400000000009</v>
      </c>
      <c r="U802" s="13">
        <f>Tabla_1[[#This Row],[Importe Coste Total (M)]]/Tabla_1[[#This Row],[Importe Ventas Totales (M)]]</f>
        <v>0.74169346195069663</v>
      </c>
      <c r="V802" s="12">
        <f>Tabla_1[[#This Row],[Beneficio Total]]/1000</f>
        <v>6.7335400000000005</v>
      </c>
      <c r="W802">
        <f>YEAR(Tabla_1[[#This Row],[Fecha pedido]])</f>
        <v>2020</v>
      </c>
    </row>
    <row r="803" spans="1:23" x14ac:dyDescent="0.3">
      <c r="A803" t="s">
        <v>1015</v>
      </c>
      <c r="B803" t="s">
        <v>24</v>
      </c>
      <c r="C803" t="s">
        <v>274</v>
      </c>
      <c r="D803" t="s">
        <v>14</v>
      </c>
      <c r="E803" t="s">
        <v>15</v>
      </c>
      <c r="F803" t="s">
        <v>1119</v>
      </c>
      <c r="G803" s="14">
        <v>44209</v>
      </c>
      <c r="H803" s="20">
        <f>MONTH(Tabla_1[[#This Row],[Fecha pedido]])</f>
        <v>1</v>
      </c>
      <c r="I803">
        <v>259376752</v>
      </c>
      <c r="J803" s="1">
        <v>44237</v>
      </c>
      <c r="K803" s="5">
        <f>DATEDIF(Tabla_1[[#This Row],[Fecha pedido]],Tabla_1[[#This Row],[Fecha envío]],"D")</f>
        <v>28</v>
      </c>
      <c r="L803" s="3">
        <v>4200</v>
      </c>
      <c r="M803" s="4">
        <v>152.58000000000001</v>
      </c>
      <c r="N803" s="4">
        <v>97.44</v>
      </c>
      <c r="O803" s="12">
        <v>640836</v>
      </c>
      <c r="P803" s="4">
        <f>Tabla_1[[#This Row],[Precio Unitario]]-Tabla_1[[#This Row],[Coste unitario]]</f>
        <v>55.140000000000015</v>
      </c>
      <c r="Q803" s="12">
        <f>Tabla_1[[#This Row],[Importe venta total]]/1000</f>
        <v>640.83600000000001</v>
      </c>
      <c r="R803" s="4">
        <v>409248</v>
      </c>
      <c r="S803" s="12">
        <f>Tabla_1[[#This Row],[Importe Coste total]]/1000</f>
        <v>409.24799999999999</v>
      </c>
      <c r="T803" s="4">
        <f>Tabla_1[[#This Row],[Importe venta total]]-Tabla_1[[#This Row],[Importe Coste total]]</f>
        <v>231588</v>
      </c>
      <c r="U803" s="13">
        <f>Tabla_1[[#This Row],[Importe Coste Total (M)]]/Tabla_1[[#This Row],[Importe Ventas Totales (M)]]</f>
        <v>0.63861580810066843</v>
      </c>
      <c r="V803" s="12">
        <f>Tabla_1[[#This Row],[Beneficio Total]]/1000</f>
        <v>231.58799999999999</v>
      </c>
      <c r="W803">
        <f>YEAR(Tabla_1[[#This Row],[Fecha pedido]])</f>
        <v>2021</v>
      </c>
    </row>
    <row r="804" spans="1:23" x14ac:dyDescent="0.3">
      <c r="A804" t="s">
        <v>1016</v>
      </c>
      <c r="B804" t="s">
        <v>44</v>
      </c>
      <c r="C804" t="s">
        <v>491</v>
      </c>
      <c r="D804" t="s">
        <v>18</v>
      </c>
      <c r="E804" t="s">
        <v>19</v>
      </c>
      <c r="F804" t="s">
        <v>1119</v>
      </c>
      <c r="G804" s="14">
        <v>44135</v>
      </c>
      <c r="H804" s="20">
        <f>MONTH(Tabla_1[[#This Row],[Fecha pedido]])</f>
        <v>10</v>
      </c>
      <c r="I804">
        <v>672222793</v>
      </c>
      <c r="J804" s="1">
        <v>44182</v>
      </c>
      <c r="K804" s="5">
        <f>DATEDIF(Tabla_1[[#This Row],[Fecha pedido]],Tabla_1[[#This Row],[Fecha envío]],"D")</f>
        <v>47</v>
      </c>
      <c r="L804" s="3">
        <v>4517</v>
      </c>
      <c r="M804" s="4">
        <v>421.89</v>
      </c>
      <c r="N804" s="4">
        <v>364.69</v>
      </c>
      <c r="O804" s="12">
        <v>1905677.13</v>
      </c>
      <c r="P804" s="4">
        <f>Tabla_1[[#This Row],[Precio Unitario]]-Tabla_1[[#This Row],[Coste unitario]]</f>
        <v>57.199999999999989</v>
      </c>
      <c r="Q804" s="12">
        <f>Tabla_1[[#This Row],[Importe venta total]]/1000</f>
        <v>1905.6771299999998</v>
      </c>
      <c r="R804" s="4">
        <v>1647304.73</v>
      </c>
      <c r="S804" s="12">
        <f>Tabla_1[[#This Row],[Importe Coste total]]/1000</f>
        <v>1647.3047300000001</v>
      </c>
      <c r="T804" s="4">
        <f>Tabla_1[[#This Row],[Importe venta total]]-Tabla_1[[#This Row],[Importe Coste total]]</f>
        <v>258372.39999999991</v>
      </c>
      <c r="U804" s="13">
        <f>Tabla_1[[#This Row],[Importe Coste Total (M)]]/Tabla_1[[#This Row],[Importe Ventas Totales (M)]]</f>
        <v>0.86441963544999889</v>
      </c>
      <c r="V804" s="12">
        <f>Tabla_1[[#This Row],[Beneficio Total]]/1000</f>
        <v>258.37239999999991</v>
      </c>
      <c r="W804">
        <f>YEAR(Tabla_1[[#This Row],[Fecha pedido]])</f>
        <v>2020</v>
      </c>
    </row>
    <row r="805" spans="1:23" x14ac:dyDescent="0.3">
      <c r="A805" t="s">
        <v>1017</v>
      </c>
      <c r="B805" t="s">
        <v>12</v>
      </c>
      <c r="C805" t="s">
        <v>424</v>
      </c>
      <c r="D805" t="s">
        <v>23</v>
      </c>
      <c r="E805" t="s">
        <v>19</v>
      </c>
      <c r="F805" t="s">
        <v>1119</v>
      </c>
      <c r="G805" s="14">
        <v>43885</v>
      </c>
      <c r="H805" s="20">
        <f>MONTH(Tabla_1[[#This Row],[Fecha pedido]])</f>
        <v>2</v>
      </c>
      <c r="I805">
        <v>428924119</v>
      </c>
      <c r="J805" s="1">
        <v>43896</v>
      </c>
      <c r="K805" s="5">
        <f>DATEDIF(Tabla_1[[#This Row],[Fecha pedido]],Tabla_1[[#This Row],[Fecha envío]],"D")</f>
        <v>11</v>
      </c>
      <c r="L805" s="3">
        <v>7033</v>
      </c>
      <c r="M805" s="4">
        <v>205.7</v>
      </c>
      <c r="N805" s="4">
        <v>117.11</v>
      </c>
      <c r="O805" s="12">
        <v>1446688.0999999999</v>
      </c>
      <c r="P805" s="4">
        <f>Tabla_1[[#This Row],[Precio Unitario]]-Tabla_1[[#This Row],[Coste unitario]]</f>
        <v>88.589999999999989</v>
      </c>
      <c r="Q805" s="12">
        <f>Tabla_1[[#This Row],[Importe venta total]]/1000</f>
        <v>1446.6880999999998</v>
      </c>
      <c r="R805" s="4">
        <v>823634.63</v>
      </c>
      <c r="S805" s="12">
        <f>Tabla_1[[#This Row],[Importe Coste total]]/1000</f>
        <v>823.63463000000002</v>
      </c>
      <c r="T805" s="4">
        <f>Tabla_1[[#This Row],[Importe venta total]]-Tabla_1[[#This Row],[Importe Coste total]]</f>
        <v>623053.46999999986</v>
      </c>
      <c r="U805" s="13">
        <f>Tabla_1[[#This Row],[Importe Coste Total (M)]]/Tabla_1[[#This Row],[Importe Ventas Totales (M)]]</f>
        <v>0.56932425862907154</v>
      </c>
      <c r="V805" s="12">
        <f>Tabla_1[[#This Row],[Beneficio Total]]/1000</f>
        <v>623.05346999999983</v>
      </c>
      <c r="W805">
        <f>YEAR(Tabla_1[[#This Row],[Fecha pedido]])</f>
        <v>2020</v>
      </c>
    </row>
    <row r="806" spans="1:23" x14ac:dyDescent="0.3">
      <c r="A806" t="s">
        <v>1018</v>
      </c>
      <c r="B806" t="s">
        <v>24</v>
      </c>
      <c r="C806" t="s">
        <v>174</v>
      </c>
      <c r="D806" t="s">
        <v>80</v>
      </c>
      <c r="E806" t="s">
        <v>15</v>
      </c>
      <c r="F806" t="s">
        <v>1117</v>
      </c>
      <c r="G806" s="14">
        <v>44134</v>
      </c>
      <c r="H806" s="20">
        <f>MONTH(Tabla_1[[#This Row],[Fecha pedido]])</f>
        <v>10</v>
      </c>
      <c r="I806">
        <v>932654559</v>
      </c>
      <c r="J806" s="1">
        <v>44144</v>
      </c>
      <c r="K806" s="5">
        <f>DATEDIF(Tabla_1[[#This Row],[Fecha pedido]],Tabla_1[[#This Row],[Fecha envío]],"D")</f>
        <v>10</v>
      </c>
      <c r="L806" s="3">
        <v>2065</v>
      </c>
      <c r="M806" s="4">
        <v>668.27</v>
      </c>
      <c r="N806" s="4">
        <v>502.54</v>
      </c>
      <c r="O806" s="12">
        <v>1379977.55</v>
      </c>
      <c r="P806" s="4">
        <f>Tabla_1[[#This Row],[Precio Unitario]]-Tabla_1[[#This Row],[Coste unitario]]</f>
        <v>165.72999999999996</v>
      </c>
      <c r="Q806" s="12">
        <f>Tabla_1[[#This Row],[Importe venta total]]/1000</f>
        <v>1379.9775500000001</v>
      </c>
      <c r="R806" s="4">
        <v>1037745.1000000001</v>
      </c>
      <c r="S806" s="12">
        <f>Tabla_1[[#This Row],[Importe Coste total]]/1000</f>
        <v>1037.7451000000001</v>
      </c>
      <c r="T806" s="4">
        <f>Tabla_1[[#This Row],[Importe venta total]]-Tabla_1[[#This Row],[Importe Coste total]]</f>
        <v>342232.44999999995</v>
      </c>
      <c r="U806" s="13">
        <f>Tabla_1[[#This Row],[Importe Coste Total (M)]]/Tabla_1[[#This Row],[Importe Ventas Totales (M)]]</f>
        <v>0.75200143654510909</v>
      </c>
      <c r="V806" s="12">
        <f>Tabla_1[[#This Row],[Beneficio Total]]/1000</f>
        <v>342.23244999999997</v>
      </c>
      <c r="W806">
        <f>YEAR(Tabla_1[[#This Row],[Fecha pedido]])</f>
        <v>2020</v>
      </c>
    </row>
    <row r="807" spans="1:23" x14ac:dyDescent="0.3">
      <c r="A807" t="s">
        <v>1019</v>
      </c>
      <c r="B807" t="s">
        <v>12</v>
      </c>
      <c r="C807" t="s">
        <v>481</v>
      </c>
      <c r="D807" t="s">
        <v>33</v>
      </c>
      <c r="E807" t="s">
        <v>19</v>
      </c>
      <c r="F807" t="s">
        <v>1118</v>
      </c>
      <c r="G807" s="14">
        <v>44661</v>
      </c>
      <c r="H807" s="20">
        <f>MONTH(Tabla_1[[#This Row],[Fecha pedido]])</f>
        <v>4</v>
      </c>
      <c r="I807">
        <v>506900441</v>
      </c>
      <c r="J807" s="1">
        <v>44661</v>
      </c>
      <c r="K807" s="5">
        <f>DATEDIF(Tabla_1[[#This Row],[Fecha pedido]],Tabla_1[[#This Row],[Fecha envío]],"D")</f>
        <v>0</v>
      </c>
      <c r="L807" s="3">
        <v>1960</v>
      </c>
      <c r="M807" s="4">
        <v>47.45</v>
      </c>
      <c r="N807" s="4">
        <v>31.79</v>
      </c>
      <c r="O807" s="12">
        <v>93002</v>
      </c>
      <c r="P807" s="4">
        <f>Tabla_1[[#This Row],[Precio Unitario]]-Tabla_1[[#This Row],[Coste unitario]]</f>
        <v>15.660000000000004</v>
      </c>
      <c r="Q807" s="12">
        <f>Tabla_1[[#This Row],[Importe venta total]]/1000</f>
        <v>93.001999999999995</v>
      </c>
      <c r="R807" s="4">
        <v>62308.4</v>
      </c>
      <c r="S807" s="12">
        <f>Tabla_1[[#This Row],[Importe Coste total]]/1000</f>
        <v>62.308399999999999</v>
      </c>
      <c r="T807" s="4">
        <f>Tabla_1[[#This Row],[Importe venta total]]-Tabla_1[[#This Row],[Importe Coste total]]</f>
        <v>30693.599999999999</v>
      </c>
      <c r="U807" s="13">
        <f>Tabla_1[[#This Row],[Importe Coste Total (M)]]/Tabla_1[[#This Row],[Importe Ventas Totales (M)]]</f>
        <v>0.66996838777660694</v>
      </c>
      <c r="V807" s="12">
        <f>Tabla_1[[#This Row],[Beneficio Total]]/1000</f>
        <v>30.6936</v>
      </c>
      <c r="W807">
        <f>YEAR(Tabla_1[[#This Row],[Fecha pedido]])</f>
        <v>2022</v>
      </c>
    </row>
    <row r="808" spans="1:23" x14ac:dyDescent="0.3">
      <c r="A808" t="s">
        <v>1020</v>
      </c>
      <c r="B808" t="s">
        <v>24</v>
      </c>
      <c r="C808" t="s">
        <v>267</v>
      </c>
      <c r="D808" t="s">
        <v>70</v>
      </c>
      <c r="E808" t="s">
        <v>19</v>
      </c>
      <c r="F808" t="s">
        <v>1120</v>
      </c>
      <c r="G808" s="14">
        <v>44869</v>
      </c>
      <c r="H808" s="20">
        <f>MONTH(Tabla_1[[#This Row],[Fecha pedido]])</f>
        <v>11</v>
      </c>
      <c r="I808">
        <v>245460593</v>
      </c>
      <c r="J808" s="1">
        <v>44892</v>
      </c>
      <c r="K808" s="5">
        <f>DATEDIF(Tabla_1[[#This Row],[Fecha pedido]],Tabla_1[[#This Row],[Fecha envío]],"D")</f>
        <v>23</v>
      </c>
      <c r="L808" s="3">
        <v>6099</v>
      </c>
      <c r="M808" s="4">
        <v>109.28</v>
      </c>
      <c r="N808" s="4">
        <v>35.840000000000003</v>
      </c>
      <c r="O808" s="12">
        <v>666498.72</v>
      </c>
      <c r="P808" s="4">
        <f>Tabla_1[[#This Row],[Precio Unitario]]-Tabla_1[[#This Row],[Coste unitario]]</f>
        <v>73.44</v>
      </c>
      <c r="Q808" s="12">
        <f>Tabla_1[[#This Row],[Importe venta total]]/1000</f>
        <v>666.49871999999993</v>
      </c>
      <c r="R808" s="4">
        <v>218588.16000000003</v>
      </c>
      <c r="S808" s="12">
        <f>Tabla_1[[#This Row],[Importe Coste total]]/1000</f>
        <v>218.58816000000004</v>
      </c>
      <c r="T808" s="4">
        <f>Tabla_1[[#This Row],[Importe venta total]]-Tabla_1[[#This Row],[Importe Coste total]]</f>
        <v>447910.55999999994</v>
      </c>
      <c r="U808" s="13">
        <f>Tabla_1[[#This Row],[Importe Coste Total (M)]]/Tabla_1[[#This Row],[Importe Ventas Totales (M)]]</f>
        <v>0.32796486090776</v>
      </c>
      <c r="V808" s="12">
        <f>Tabla_1[[#This Row],[Beneficio Total]]/1000</f>
        <v>447.91055999999992</v>
      </c>
      <c r="W808">
        <f>YEAR(Tabla_1[[#This Row],[Fecha pedido]])</f>
        <v>2022</v>
      </c>
    </row>
    <row r="809" spans="1:23" x14ac:dyDescent="0.3">
      <c r="A809" t="s">
        <v>1021</v>
      </c>
      <c r="B809" t="s">
        <v>24</v>
      </c>
      <c r="C809" t="s">
        <v>113</v>
      </c>
      <c r="D809" t="s">
        <v>14</v>
      </c>
      <c r="E809" t="s">
        <v>19</v>
      </c>
      <c r="F809" t="s">
        <v>1120</v>
      </c>
      <c r="G809" s="14">
        <v>44308</v>
      </c>
      <c r="H809" s="20">
        <f>MONTH(Tabla_1[[#This Row],[Fecha pedido]])</f>
        <v>4</v>
      </c>
      <c r="I809">
        <v>862446343</v>
      </c>
      <c r="J809" s="1">
        <v>44342</v>
      </c>
      <c r="K809" s="5">
        <f>DATEDIF(Tabla_1[[#This Row],[Fecha pedido]],Tabla_1[[#This Row],[Fecha envío]],"D")</f>
        <v>34</v>
      </c>
      <c r="L809" s="3">
        <v>5893</v>
      </c>
      <c r="M809" s="4">
        <v>152.58000000000001</v>
      </c>
      <c r="N809" s="4">
        <v>97.44</v>
      </c>
      <c r="O809" s="12">
        <v>899153.94000000006</v>
      </c>
      <c r="P809" s="4">
        <f>Tabla_1[[#This Row],[Precio Unitario]]-Tabla_1[[#This Row],[Coste unitario]]</f>
        <v>55.140000000000015</v>
      </c>
      <c r="Q809" s="12">
        <f>Tabla_1[[#This Row],[Importe venta total]]/1000</f>
        <v>899.15394000000003</v>
      </c>
      <c r="R809" s="4">
        <v>574213.92000000004</v>
      </c>
      <c r="S809" s="12">
        <f>Tabla_1[[#This Row],[Importe Coste total]]/1000</f>
        <v>574.21392000000003</v>
      </c>
      <c r="T809" s="4">
        <f>Tabla_1[[#This Row],[Importe venta total]]-Tabla_1[[#This Row],[Importe Coste total]]</f>
        <v>324940.02</v>
      </c>
      <c r="U809" s="13">
        <f>Tabla_1[[#This Row],[Importe Coste Total (M)]]/Tabla_1[[#This Row],[Importe Ventas Totales (M)]]</f>
        <v>0.63861580810066854</v>
      </c>
      <c r="V809" s="12">
        <f>Tabla_1[[#This Row],[Beneficio Total]]/1000</f>
        <v>324.94002</v>
      </c>
      <c r="W809">
        <f>YEAR(Tabla_1[[#This Row],[Fecha pedido]])</f>
        <v>2021</v>
      </c>
    </row>
    <row r="810" spans="1:23" x14ac:dyDescent="0.3">
      <c r="A810" t="s">
        <v>1022</v>
      </c>
      <c r="B810" t="s">
        <v>12</v>
      </c>
      <c r="C810" t="s">
        <v>169</v>
      </c>
      <c r="D810" t="s">
        <v>80</v>
      </c>
      <c r="E810" t="s">
        <v>15</v>
      </c>
      <c r="F810" t="s">
        <v>1117</v>
      </c>
      <c r="G810" s="14">
        <v>44240</v>
      </c>
      <c r="H810" s="20">
        <f>MONTH(Tabla_1[[#This Row],[Fecha pedido]])</f>
        <v>2</v>
      </c>
      <c r="I810">
        <v>442281520</v>
      </c>
      <c r="J810" s="1">
        <v>44269</v>
      </c>
      <c r="K810" s="5">
        <f>DATEDIF(Tabla_1[[#This Row],[Fecha pedido]],Tabla_1[[#This Row],[Fecha envío]],"D")</f>
        <v>29</v>
      </c>
      <c r="L810" s="3">
        <v>9785</v>
      </c>
      <c r="M810" s="4">
        <v>668.27</v>
      </c>
      <c r="N810" s="4">
        <v>502.54</v>
      </c>
      <c r="O810" s="12">
        <v>6539021.9500000002</v>
      </c>
      <c r="P810" s="4">
        <f>Tabla_1[[#This Row],[Precio Unitario]]-Tabla_1[[#This Row],[Coste unitario]]</f>
        <v>165.72999999999996</v>
      </c>
      <c r="Q810" s="12">
        <f>Tabla_1[[#This Row],[Importe venta total]]/1000</f>
        <v>6539.0219500000003</v>
      </c>
      <c r="R810" s="4">
        <v>4917353.9000000004</v>
      </c>
      <c r="S810" s="12">
        <f>Tabla_1[[#This Row],[Importe Coste total]]/1000</f>
        <v>4917.3539000000001</v>
      </c>
      <c r="T810" s="4">
        <f>Tabla_1[[#This Row],[Importe venta total]]-Tabla_1[[#This Row],[Importe Coste total]]</f>
        <v>1621668.0499999998</v>
      </c>
      <c r="U810" s="13">
        <f>Tabla_1[[#This Row],[Importe Coste Total (M)]]/Tabla_1[[#This Row],[Importe Ventas Totales (M)]]</f>
        <v>0.75200143654510898</v>
      </c>
      <c r="V810" s="12">
        <f>Tabla_1[[#This Row],[Beneficio Total]]/1000</f>
        <v>1621.6680499999998</v>
      </c>
      <c r="W810">
        <f>YEAR(Tabla_1[[#This Row],[Fecha pedido]])</f>
        <v>2021</v>
      </c>
    </row>
    <row r="811" spans="1:23" x14ac:dyDescent="0.3">
      <c r="A811" t="s">
        <v>1023</v>
      </c>
      <c r="B811" t="s">
        <v>12</v>
      </c>
      <c r="C811" t="s">
        <v>251</v>
      </c>
      <c r="D811" t="s">
        <v>33</v>
      </c>
      <c r="E811" t="s">
        <v>15</v>
      </c>
      <c r="F811" t="s">
        <v>1118</v>
      </c>
      <c r="G811" s="14">
        <v>43987</v>
      </c>
      <c r="H811" s="20">
        <f>MONTH(Tabla_1[[#This Row],[Fecha pedido]])</f>
        <v>6</v>
      </c>
      <c r="I811">
        <v>289702451</v>
      </c>
      <c r="J811" s="1">
        <v>44000</v>
      </c>
      <c r="K811" s="5">
        <f>DATEDIF(Tabla_1[[#This Row],[Fecha pedido]],Tabla_1[[#This Row],[Fecha envío]],"D")</f>
        <v>13</v>
      </c>
      <c r="L811" s="3">
        <v>8248</v>
      </c>
      <c r="M811" s="4">
        <v>47.45</v>
      </c>
      <c r="N811" s="4">
        <v>31.79</v>
      </c>
      <c r="O811" s="12">
        <v>391367.60000000003</v>
      </c>
      <c r="P811" s="4">
        <f>Tabla_1[[#This Row],[Precio Unitario]]-Tabla_1[[#This Row],[Coste unitario]]</f>
        <v>15.660000000000004</v>
      </c>
      <c r="Q811" s="12">
        <f>Tabla_1[[#This Row],[Importe venta total]]/1000</f>
        <v>391.36760000000004</v>
      </c>
      <c r="R811" s="4">
        <v>262203.92</v>
      </c>
      <c r="S811" s="12">
        <f>Tabla_1[[#This Row],[Importe Coste total]]/1000</f>
        <v>262.20391999999998</v>
      </c>
      <c r="T811" s="4">
        <f>Tabla_1[[#This Row],[Importe venta total]]-Tabla_1[[#This Row],[Importe Coste total]]</f>
        <v>129163.68000000005</v>
      </c>
      <c r="U811" s="13">
        <f>Tabla_1[[#This Row],[Importe Coste Total (M)]]/Tabla_1[[#This Row],[Importe Ventas Totales (M)]]</f>
        <v>0.66996838777660683</v>
      </c>
      <c r="V811" s="12">
        <f>Tabla_1[[#This Row],[Beneficio Total]]/1000</f>
        <v>129.16368000000006</v>
      </c>
      <c r="W811">
        <f>YEAR(Tabla_1[[#This Row],[Fecha pedido]])</f>
        <v>2020</v>
      </c>
    </row>
    <row r="812" spans="1:23" x14ac:dyDescent="0.3">
      <c r="A812" t="s">
        <v>1024</v>
      </c>
      <c r="B812" t="s">
        <v>60</v>
      </c>
      <c r="C812" t="s">
        <v>867</v>
      </c>
      <c r="D812" t="s">
        <v>23</v>
      </c>
      <c r="E812" t="s">
        <v>15</v>
      </c>
      <c r="F812" t="s">
        <v>1118</v>
      </c>
      <c r="G812" s="14">
        <v>44078</v>
      </c>
      <c r="H812" s="20">
        <f>MONTH(Tabla_1[[#This Row],[Fecha pedido]])</f>
        <v>9</v>
      </c>
      <c r="I812">
        <v>507809388</v>
      </c>
      <c r="J812" s="1">
        <v>44079</v>
      </c>
      <c r="K812" s="5">
        <f>DATEDIF(Tabla_1[[#This Row],[Fecha pedido]],Tabla_1[[#This Row],[Fecha envío]],"D")</f>
        <v>1</v>
      </c>
      <c r="L812" s="3">
        <v>937</v>
      </c>
      <c r="M812" s="4">
        <v>205.7</v>
      </c>
      <c r="N812" s="4">
        <v>117.11</v>
      </c>
      <c r="O812" s="12">
        <v>192740.9</v>
      </c>
      <c r="P812" s="4">
        <f>Tabla_1[[#This Row],[Precio Unitario]]-Tabla_1[[#This Row],[Coste unitario]]</f>
        <v>88.589999999999989</v>
      </c>
      <c r="Q812" s="12">
        <f>Tabla_1[[#This Row],[Importe venta total]]/1000</f>
        <v>192.74089999999998</v>
      </c>
      <c r="R812" s="4">
        <v>109732.06999999999</v>
      </c>
      <c r="S812" s="12">
        <f>Tabla_1[[#This Row],[Importe Coste total]]/1000</f>
        <v>109.73206999999999</v>
      </c>
      <c r="T812" s="4">
        <f>Tabla_1[[#This Row],[Importe venta total]]-Tabla_1[[#This Row],[Importe Coste total]]</f>
        <v>83008.83</v>
      </c>
      <c r="U812" s="13">
        <f>Tabla_1[[#This Row],[Importe Coste Total (M)]]/Tabla_1[[#This Row],[Importe Ventas Totales (M)]]</f>
        <v>0.56932425862907143</v>
      </c>
      <c r="V812" s="12">
        <f>Tabla_1[[#This Row],[Beneficio Total]]/1000</f>
        <v>83.008830000000003</v>
      </c>
      <c r="W812">
        <f>YEAR(Tabla_1[[#This Row],[Fecha pedido]])</f>
        <v>2020</v>
      </c>
    </row>
    <row r="813" spans="1:23" x14ac:dyDescent="0.3">
      <c r="A813" t="s">
        <v>1025</v>
      </c>
      <c r="B813" t="s">
        <v>24</v>
      </c>
      <c r="C813" t="s">
        <v>240</v>
      </c>
      <c r="D813" t="s">
        <v>30</v>
      </c>
      <c r="E813" t="s">
        <v>19</v>
      </c>
      <c r="F813" t="s">
        <v>1119</v>
      </c>
      <c r="G813" s="14">
        <v>44178</v>
      </c>
      <c r="H813" s="20">
        <f>MONTH(Tabla_1[[#This Row],[Fecha pedido]])</f>
        <v>12</v>
      </c>
      <c r="I813">
        <v>760907781</v>
      </c>
      <c r="J813" s="1">
        <v>44202</v>
      </c>
      <c r="K813" s="5">
        <f>DATEDIF(Tabla_1[[#This Row],[Fecha pedido]],Tabla_1[[#This Row],[Fecha envío]],"D")</f>
        <v>24</v>
      </c>
      <c r="L813" s="3">
        <v>8376</v>
      </c>
      <c r="M813" s="4">
        <v>255.28</v>
      </c>
      <c r="N813" s="4">
        <v>159.41999999999999</v>
      </c>
      <c r="O813" s="12">
        <v>2138225.2799999998</v>
      </c>
      <c r="P813" s="4">
        <f>Tabla_1[[#This Row],[Precio Unitario]]-Tabla_1[[#This Row],[Coste unitario]]</f>
        <v>95.860000000000014</v>
      </c>
      <c r="Q813" s="12">
        <f>Tabla_1[[#This Row],[Importe venta total]]/1000</f>
        <v>2138.2252799999997</v>
      </c>
      <c r="R813" s="4">
        <v>1335301.92</v>
      </c>
      <c r="S813" s="12">
        <f>Tabla_1[[#This Row],[Importe Coste total]]/1000</f>
        <v>1335.3019199999999</v>
      </c>
      <c r="T813" s="4">
        <f>Tabla_1[[#This Row],[Importe venta total]]-Tabla_1[[#This Row],[Importe Coste total]]</f>
        <v>802923.35999999987</v>
      </c>
      <c r="U813" s="13">
        <f>Tabla_1[[#This Row],[Importe Coste Total (M)]]/Tabla_1[[#This Row],[Importe Ventas Totales (M)]]</f>
        <v>0.62449075524913822</v>
      </c>
      <c r="V813" s="12">
        <f>Tabla_1[[#This Row],[Beneficio Total]]/1000</f>
        <v>802.92335999999989</v>
      </c>
      <c r="W813">
        <f>YEAR(Tabla_1[[#This Row],[Fecha pedido]])</f>
        <v>2020</v>
      </c>
    </row>
    <row r="814" spans="1:23" x14ac:dyDescent="0.3">
      <c r="A814" t="s">
        <v>1026</v>
      </c>
      <c r="B814" t="s">
        <v>24</v>
      </c>
      <c r="C814" t="s">
        <v>285</v>
      </c>
      <c r="D814" t="s">
        <v>23</v>
      </c>
      <c r="E814" t="s">
        <v>15</v>
      </c>
      <c r="F814" t="s">
        <v>1119</v>
      </c>
      <c r="G814" s="14">
        <v>44225</v>
      </c>
      <c r="H814" s="20">
        <f>MONTH(Tabla_1[[#This Row],[Fecha pedido]])</f>
        <v>1</v>
      </c>
      <c r="I814">
        <v>128239905</v>
      </c>
      <c r="J814" s="1">
        <v>44265</v>
      </c>
      <c r="K814" s="5">
        <f>DATEDIF(Tabla_1[[#This Row],[Fecha pedido]],Tabla_1[[#This Row],[Fecha envío]],"D")</f>
        <v>40</v>
      </c>
      <c r="L814" s="3">
        <v>7893</v>
      </c>
      <c r="M814" s="4">
        <v>205.7</v>
      </c>
      <c r="N814" s="4">
        <v>117.11</v>
      </c>
      <c r="O814" s="12">
        <v>1623590.0999999999</v>
      </c>
      <c r="P814" s="4">
        <f>Tabla_1[[#This Row],[Precio Unitario]]-Tabla_1[[#This Row],[Coste unitario]]</f>
        <v>88.589999999999989</v>
      </c>
      <c r="Q814" s="12">
        <f>Tabla_1[[#This Row],[Importe venta total]]/1000</f>
        <v>1623.5900999999999</v>
      </c>
      <c r="R814" s="4">
        <v>924349.23</v>
      </c>
      <c r="S814" s="12">
        <f>Tabla_1[[#This Row],[Importe Coste total]]/1000</f>
        <v>924.34923000000003</v>
      </c>
      <c r="T814" s="4">
        <f>Tabla_1[[#This Row],[Importe venta total]]-Tabla_1[[#This Row],[Importe Coste total]]</f>
        <v>699240.86999999988</v>
      </c>
      <c r="U814" s="13">
        <f>Tabla_1[[#This Row],[Importe Coste Total (M)]]/Tabla_1[[#This Row],[Importe Ventas Totales (M)]]</f>
        <v>0.56932425862907154</v>
      </c>
      <c r="V814" s="12">
        <f>Tabla_1[[#This Row],[Beneficio Total]]/1000</f>
        <v>699.24086999999986</v>
      </c>
      <c r="W814">
        <f>YEAR(Tabla_1[[#This Row],[Fecha pedido]])</f>
        <v>2021</v>
      </c>
    </row>
    <row r="815" spans="1:23" x14ac:dyDescent="0.3">
      <c r="A815" t="s">
        <v>1027</v>
      </c>
      <c r="B815" t="s">
        <v>28</v>
      </c>
      <c r="C815" t="s">
        <v>214</v>
      </c>
      <c r="D815" t="s">
        <v>30</v>
      </c>
      <c r="E815" t="s">
        <v>19</v>
      </c>
      <c r="F815" t="s">
        <v>1117</v>
      </c>
      <c r="G815" s="14">
        <v>44143</v>
      </c>
      <c r="H815" s="20">
        <f>MONTH(Tabla_1[[#This Row],[Fecha pedido]])</f>
        <v>11</v>
      </c>
      <c r="I815">
        <v>518138253</v>
      </c>
      <c r="J815" s="1">
        <v>44163</v>
      </c>
      <c r="K815" s="5">
        <f>DATEDIF(Tabla_1[[#This Row],[Fecha pedido]],Tabla_1[[#This Row],[Fecha envío]],"D")</f>
        <v>20</v>
      </c>
      <c r="L815" s="3">
        <v>7478</v>
      </c>
      <c r="M815" s="4">
        <v>255.28</v>
      </c>
      <c r="N815" s="4">
        <v>159.41999999999999</v>
      </c>
      <c r="O815" s="12">
        <v>1908983.84</v>
      </c>
      <c r="P815" s="4">
        <f>Tabla_1[[#This Row],[Precio Unitario]]-Tabla_1[[#This Row],[Coste unitario]]</f>
        <v>95.860000000000014</v>
      </c>
      <c r="Q815" s="12">
        <f>Tabla_1[[#This Row],[Importe venta total]]/1000</f>
        <v>1908.9838400000001</v>
      </c>
      <c r="R815" s="4">
        <v>1192142.76</v>
      </c>
      <c r="S815" s="12">
        <f>Tabla_1[[#This Row],[Importe Coste total]]/1000</f>
        <v>1192.14276</v>
      </c>
      <c r="T815" s="4">
        <f>Tabla_1[[#This Row],[Importe venta total]]-Tabla_1[[#This Row],[Importe Coste total]]</f>
        <v>716841.08000000007</v>
      </c>
      <c r="U815" s="13">
        <f>Tabla_1[[#This Row],[Importe Coste Total (M)]]/Tabla_1[[#This Row],[Importe Ventas Totales (M)]]</f>
        <v>0.62449075524913811</v>
      </c>
      <c r="V815" s="12">
        <f>Tabla_1[[#This Row],[Beneficio Total]]/1000</f>
        <v>716.84108000000003</v>
      </c>
      <c r="W815">
        <f>YEAR(Tabla_1[[#This Row],[Fecha pedido]])</f>
        <v>2020</v>
      </c>
    </row>
    <row r="816" spans="1:23" x14ac:dyDescent="0.3">
      <c r="A816" t="s">
        <v>1028</v>
      </c>
      <c r="B816" t="s">
        <v>21</v>
      </c>
      <c r="C816" t="s">
        <v>357</v>
      </c>
      <c r="D816" t="s">
        <v>14</v>
      </c>
      <c r="E816" t="s">
        <v>19</v>
      </c>
      <c r="F816" t="s">
        <v>1118</v>
      </c>
      <c r="G816" s="14">
        <v>44281</v>
      </c>
      <c r="H816" s="20">
        <f>MONTH(Tabla_1[[#This Row],[Fecha pedido]])</f>
        <v>3</v>
      </c>
      <c r="I816">
        <v>577526652</v>
      </c>
      <c r="J816" s="1">
        <v>44296</v>
      </c>
      <c r="K816" s="5">
        <f>DATEDIF(Tabla_1[[#This Row],[Fecha pedido]],Tabla_1[[#This Row],[Fecha envío]],"D")</f>
        <v>15</v>
      </c>
      <c r="L816" s="3">
        <v>1825</v>
      </c>
      <c r="M816" s="4">
        <v>152.58000000000001</v>
      </c>
      <c r="N816" s="4">
        <v>97.44</v>
      </c>
      <c r="O816" s="12">
        <v>278458.5</v>
      </c>
      <c r="P816" s="4">
        <f>Tabla_1[[#This Row],[Precio Unitario]]-Tabla_1[[#This Row],[Coste unitario]]</f>
        <v>55.140000000000015</v>
      </c>
      <c r="Q816" s="12">
        <f>Tabla_1[[#This Row],[Importe venta total]]/1000</f>
        <v>278.45850000000002</v>
      </c>
      <c r="R816" s="4">
        <v>177828</v>
      </c>
      <c r="S816" s="12">
        <f>Tabla_1[[#This Row],[Importe Coste total]]/1000</f>
        <v>177.828</v>
      </c>
      <c r="T816" s="4">
        <f>Tabla_1[[#This Row],[Importe venta total]]-Tabla_1[[#This Row],[Importe Coste total]]</f>
        <v>100630.5</v>
      </c>
      <c r="U816" s="13">
        <f>Tabla_1[[#This Row],[Importe Coste Total (M)]]/Tabla_1[[#This Row],[Importe Ventas Totales (M)]]</f>
        <v>0.63861580810066843</v>
      </c>
      <c r="V816" s="12">
        <f>Tabla_1[[#This Row],[Beneficio Total]]/1000</f>
        <v>100.6305</v>
      </c>
      <c r="W816">
        <f>YEAR(Tabla_1[[#This Row],[Fecha pedido]])</f>
        <v>2021</v>
      </c>
    </row>
    <row r="817" spans="1:23" x14ac:dyDescent="0.3">
      <c r="A817" t="s">
        <v>1029</v>
      </c>
      <c r="B817" t="s">
        <v>28</v>
      </c>
      <c r="C817" t="s">
        <v>474</v>
      </c>
      <c r="D817" t="s">
        <v>42</v>
      </c>
      <c r="E817" t="s">
        <v>15</v>
      </c>
      <c r="F817" t="s">
        <v>1119</v>
      </c>
      <c r="G817" s="14">
        <v>44092</v>
      </c>
      <c r="H817" s="20">
        <f>MONTH(Tabla_1[[#This Row],[Fecha pedido]])</f>
        <v>9</v>
      </c>
      <c r="I817">
        <v>373641431</v>
      </c>
      <c r="J817" s="1">
        <v>44132</v>
      </c>
      <c r="K817" s="5">
        <f>DATEDIF(Tabla_1[[#This Row],[Fecha pedido]],Tabla_1[[#This Row],[Fecha envío]],"D")</f>
        <v>40</v>
      </c>
      <c r="L817" s="3">
        <v>7657</v>
      </c>
      <c r="M817" s="4">
        <v>651.21</v>
      </c>
      <c r="N817" s="4">
        <v>524.96</v>
      </c>
      <c r="O817" s="12">
        <v>4986314.9700000007</v>
      </c>
      <c r="P817" s="4">
        <f>Tabla_1[[#This Row],[Precio Unitario]]-Tabla_1[[#This Row],[Coste unitario]]</f>
        <v>126.25</v>
      </c>
      <c r="Q817" s="12">
        <f>Tabla_1[[#This Row],[Importe venta total]]/1000</f>
        <v>4986.3149700000004</v>
      </c>
      <c r="R817" s="4">
        <v>4019618.72</v>
      </c>
      <c r="S817" s="12">
        <f>Tabla_1[[#This Row],[Importe Coste total]]/1000</f>
        <v>4019.6187200000004</v>
      </c>
      <c r="T817" s="4">
        <f>Tabla_1[[#This Row],[Importe venta total]]-Tabla_1[[#This Row],[Importe Coste total]]</f>
        <v>966696.25000000047</v>
      </c>
      <c r="U817" s="13">
        <f>Tabla_1[[#This Row],[Importe Coste Total (M)]]/Tabla_1[[#This Row],[Importe Ventas Totales (M)]]</f>
        <v>0.80613012699436437</v>
      </c>
      <c r="V817" s="12">
        <f>Tabla_1[[#This Row],[Beneficio Total]]/1000</f>
        <v>966.69625000000042</v>
      </c>
      <c r="W817">
        <f>YEAR(Tabla_1[[#This Row],[Fecha pedido]])</f>
        <v>2020</v>
      </c>
    </row>
    <row r="818" spans="1:23" x14ac:dyDescent="0.3">
      <c r="A818" t="s">
        <v>1030</v>
      </c>
      <c r="B818" t="s">
        <v>24</v>
      </c>
      <c r="C818" t="s">
        <v>585</v>
      </c>
      <c r="D818" t="s">
        <v>18</v>
      </c>
      <c r="E818" t="s">
        <v>15</v>
      </c>
      <c r="F818" t="s">
        <v>1119</v>
      </c>
      <c r="G818" s="14">
        <v>44739</v>
      </c>
      <c r="H818" s="20">
        <f>MONTH(Tabla_1[[#This Row],[Fecha pedido]])</f>
        <v>6</v>
      </c>
      <c r="I818">
        <v>944031417</v>
      </c>
      <c r="J818" s="1">
        <v>44785</v>
      </c>
      <c r="K818" s="5">
        <f>DATEDIF(Tabla_1[[#This Row],[Fecha pedido]],Tabla_1[[#This Row],[Fecha envío]],"D")</f>
        <v>46</v>
      </c>
      <c r="L818" s="3">
        <v>8730</v>
      </c>
      <c r="M818" s="4">
        <v>421.89</v>
      </c>
      <c r="N818" s="4">
        <v>364.69</v>
      </c>
      <c r="O818" s="12">
        <v>3683099.6999999997</v>
      </c>
      <c r="P818" s="4">
        <f>Tabla_1[[#This Row],[Precio Unitario]]-Tabla_1[[#This Row],[Coste unitario]]</f>
        <v>57.199999999999989</v>
      </c>
      <c r="Q818" s="12">
        <f>Tabla_1[[#This Row],[Importe venta total]]/1000</f>
        <v>3683.0996999999998</v>
      </c>
      <c r="R818" s="4">
        <v>3183743.7</v>
      </c>
      <c r="S818" s="12">
        <f>Tabla_1[[#This Row],[Importe Coste total]]/1000</f>
        <v>3183.7437</v>
      </c>
      <c r="T818" s="4">
        <f>Tabla_1[[#This Row],[Importe venta total]]-Tabla_1[[#This Row],[Importe Coste total]]</f>
        <v>499355.99999999953</v>
      </c>
      <c r="U818" s="13">
        <f>Tabla_1[[#This Row],[Importe Coste Total (M)]]/Tabla_1[[#This Row],[Importe Ventas Totales (M)]]</f>
        <v>0.86441963544999889</v>
      </c>
      <c r="V818" s="12">
        <f>Tabla_1[[#This Row],[Beneficio Total]]/1000</f>
        <v>499.35599999999954</v>
      </c>
      <c r="W818">
        <f>YEAR(Tabla_1[[#This Row],[Fecha pedido]])</f>
        <v>2022</v>
      </c>
    </row>
    <row r="819" spans="1:23" x14ac:dyDescent="0.3">
      <c r="A819" t="s">
        <v>1031</v>
      </c>
      <c r="B819" t="s">
        <v>60</v>
      </c>
      <c r="C819" t="s">
        <v>393</v>
      </c>
      <c r="D819" t="s">
        <v>33</v>
      </c>
      <c r="E819" t="s">
        <v>19</v>
      </c>
      <c r="F819" t="s">
        <v>1119</v>
      </c>
      <c r="G819" s="14">
        <v>44404</v>
      </c>
      <c r="H819" s="20">
        <f>MONTH(Tabla_1[[#This Row],[Fecha pedido]])</f>
        <v>7</v>
      </c>
      <c r="I819">
        <v>246557939</v>
      </c>
      <c r="J819" s="1">
        <v>44453</v>
      </c>
      <c r="K819" s="5">
        <f>DATEDIF(Tabla_1[[#This Row],[Fecha pedido]],Tabla_1[[#This Row],[Fecha envío]],"D")</f>
        <v>49</v>
      </c>
      <c r="L819" s="3">
        <v>828</v>
      </c>
      <c r="M819" s="4">
        <v>47.45</v>
      </c>
      <c r="N819" s="4">
        <v>31.79</v>
      </c>
      <c r="O819" s="12">
        <v>39288.600000000006</v>
      </c>
      <c r="P819" s="4">
        <f>Tabla_1[[#This Row],[Precio Unitario]]-Tabla_1[[#This Row],[Coste unitario]]</f>
        <v>15.660000000000004</v>
      </c>
      <c r="Q819" s="12">
        <f>Tabla_1[[#This Row],[Importe venta total]]/1000</f>
        <v>39.288600000000002</v>
      </c>
      <c r="R819" s="4">
        <v>26322.12</v>
      </c>
      <c r="S819" s="12">
        <f>Tabla_1[[#This Row],[Importe Coste total]]/1000</f>
        <v>26.322119999999998</v>
      </c>
      <c r="T819" s="4">
        <f>Tabla_1[[#This Row],[Importe venta total]]-Tabla_1[[#This Row],[Importe Coste total]]</f>
        <v>12966.480000000007</v>
      </c>
      <c r="U819" s="13">
        <f>Tabla_1[[#This Row],[Importe Coste Total (M)]]/Tabla_1[[#This Row],[Importe Ventas Totales (M)]]</f>
        <v>0.66996838777660683</v>
      </c>
      <c r="V819" s="12">
        <f>Tabla_1[[#This Row],[Beneficio Total]]/1000</f>
        <v>12.966480000000006</v>
      </c>
      <c r="W819">
        <f>YEAR(Tabla_1[[#This Row],[Fecha pedido]])</f>
        <v>2021</v>
      </c>
    </row>
    <row r="820" spans="1:23" x14ac:dyDescent="0.3">
      <c r="A820" t="s">
        <v>1032</v>
      </c>
      <c r="B820" t="s">
        <v>24</v>
      </c>
      <c r="C820" t="s">
        <v>206</v>
      </c>
      <c r="D820" t="s">
        <v>42</v>
      </c>
      <c r="E820" t="s">
        <v>19</v>
      </c>
      <c r="F820" t="s">
        <v>1119</v>
      </c>
      <c r="G820" s="14">
        <v>44021</v>
      </c>
      <c r="H820" s="20">
        <f>MONTH(Tabla_1[[#This Row],[Fecha pedido]])</f>
        <v>7</v>
      </c>
      <c r="I820">
        <v>809394824</v>
      </c>
      <c r="J820" s="1">
        <v>44021</v>
      </c>
      <c r="K820" s="5">
        <f>DATEDIF(Tabla_1[[#This Row],[Fecha pedido]],Tabla_1[[#This Row],[Fecha envío]],"D")</f>
        <v>0</v>
      </c>
      <c r="L820" s="3">
        <v>6770</v>
      </c>
      <c r="M820" s="4">
        <v>651.21</v>
      </c>
      <c r="N820" s="4">
        <v>524.96</v>
      </c>
      <c r="O820" s="12">
        <v>4408691.7</v>
      </c>
      <c r="P820" s="4">
        <f>Tabla_1[[#This Row],[Precio Unitario]]-Tabla_1[[#This Row],[Coste unitario]]</f>
        <v>126.25</v>
      </c>
      <c r="Q820" s="12">
        <f>Tabla_1[[#This Row],[Importe venta total]]/1000</f>
        <v>4408.6917000000003</v>
      </c>
      <c r="R820" s="4">
        <v>3553979.2</v>
      </c>
      <c r="S820" s="12">
        <f>Tabla_1[[#This Row],[Importe Coste total]]/1000</f>
        <v>3553.9792000000002</v>
      </c>
      <c r="T820" s="4">
        <f>Tabla_1[[#This Row],[Importe venta total]]-Tabla_1[[#This Row],[Importe Coste total]]</f>
        <v>854712.5</v>
      </c>
      <c r="U820" s="13">
        <f>Tabla_1[[#This Row],[Importe Coste Total (M)]]/Tabla_1[[#This Row],[Importe Ventas Totales (M)]]</f>
        <v>0.80613012699436437</v>
      </c>
      <c r="V820" s="12">
        <f>Tabla_1[[#This Row],[Beneficio Total]]/1000</f>
        <v>854.71249999999998</v>
      </c>
      <c r="W820">
        <f>YEAR(Tabla_1[[#This Row],[Fecha pedido]])</f>
        <v>2020</v>
      </c>
    </row>
    <row r="821" spans="1:23" x14ac:dyDescent="0.3">
      <c r="A821" t="s">
        <v>1033</v>
      </c>
      <c r="B821" t="s">
        <v>12</v>
      </c>
      <c r="C821" t="s">
        <v>413</v>
      </c>
      <c r="D821" t="s">
        <v>50</v>
      </c>
      <c r="E821" t="s">
        <v>15</v>
      </c>
      <c r="F821" t="s">
        <v>1118</v>
      </c>
      <c r="G821" s="14">
        <v>44675</v>
      </c>
      <c r="H821" s="20">
        <f>MONTH(Tabla_1[[#This Row],[Fecha pedido]])</f>
        <v>4</v>
      </c>
      <c r="I821">
        <v>281028401</v>
      </c>
      <c r="J821" s="1">
        <v>44695</v>
      </c>
      <c r="K821" s="5">
        <f>DATEDIF(Tabla_1[[#This Row],[Fecha pedido]],Tabla_1[[#This Row],[Fecha envío]],"D")</f>
        <v>20</v>
      </c>
      <c r="L821" s="3">
        <v>1404</v>
      </c>
      <c r="M821" s="4">
        <v>154.06</v>
      </c>
      <c r="N821" s="4">
        <v>90.93</v>
      </c>
      <c r="O821" s="12">
        <v>216300.24</v>
      </c>
      <c r="P821" s="4">
        <f>Tabla_1[[#This Row],[Precio Unitario]]-Tabla_1[[#This Row],[Coste unitario]]</f>
        <v>63.129999999999995</v>
      </c>
      <c r="Q821" s="12">
        <f>Tabla_1[[#This Row],[Importe venta total]]/1000</f>
        <v>216.30024</v>
      </c>
      <c r="R821" s="4">
        <v>127665.72000000002</v>
      </c>
      <c r="S821" s="12">
        <f>Tabla_1[[#This Row],[Importe Coste total]]/1000</f>
        <v>127.66572000000002</v>
      </c>
      <c r="T821" s="4">
        <f>Tabla_1[[#This Row],[Importe venta total]]-Tabla_1[[#This Row],[Importe Coste total]]</f>
        <v>88634.519999999975</v>
      </c>
      <c r="U821" s="13">
        <f>Tabla_1[[#This Row],[Importe Coste Total (M)]]/Tabla_1[[#This Row],[Importe Ventas Totales (M)]]</f>
        <v>0.59022458782292619</v>
      </c>
      <c r="V821" s="12">
        <f>Tabla_1[[#This Row],[Beneficio Total]]/1000</f>
        <v>88.634519999999981</v>
      </c>
      <c r="W821">
        <f>YEAR(Tabla_1[[#This Row],[Fecha pedido]])</f>
        <v>2022</v>
      </c>
    </row>
    <row r="822" spans="1:23" x14ac:dyDescent="0.3">
      <c r="A822" t="s">
        <v>1034</v>
      </c>
      <c r="B822" t="s">
        <v>28</v>
      </c>
      <c r="C822" t="s">
        <v>572</v>
      </c>
      <c r="D822" t="s">
        <v>42</v>
      </c>
      <c r="E822" t="s">
        <v>15</v>
      </c>
      <c r="F822" t="s">
        <v>1119</v>
      </c>
      <c r="G822" s="14">
        <v>43941</v>
      </c>
      <c r="H822" s="20">
        <f>MONTH(Tabla_1[[#This Row],[Fecha pedido]])</f>
        <v>4</v>
      </c>
      <c r="I822">
        <v>880257499</v>
      </c>
      <c r="J822" s="1">
        <v>43952</v>
      </c>
      <c r="K822" s="5">
        <f>DATEDIF(Tabla_1[[#This Row],[Fecha pedido]],Tabla_1[[#This Row],[Fecha envío]],"D")</f>
        <v>11</v>
      </c>
      <c r="L822" s="3">
        <v>6610</v>
      </c>
      <c r="M822" s="4">
        <v>651.21</v>
      </c>
      <c r="N822" s="4">
        <v>524.96</v>
      </c>
      <c r="O822" s="12">
        <v>4304498.1000000006</v>
      </c>
      <c r="P822" s="4">
        <f>Tabla_1[[#This Row],[Precio Unitario]]-Tabla_1[[#This Row],[Coste unitario]]</f>
        <v>126.25</v>
      </c>
      <c r="Q822" s="12">
        <f>Tabla_1[[#This Row],[Importe venta total]]/1000</f>
        <v>4304.4981000000007</v>
      </c>
      <c r="R822" s="4">
        <v>3469985.6</v>
      </c>
      <c r="S822" s="12">
        <f>Tabla_1[[#This Row],[Importe Coste total]]/1000</f>
        <v>3469.9856</v>
      </c>
      <c r="T822" s="4">
        <f>Tabla_1[[#This Row],[Importe venta total]]-Tabla_1[[#This Row],[Importe Coste total]]</f>
        <v>834512.50000000047</v>
      </c>
      <c r="U822" s="13">
        <f>Tabla_1[[#This Row],[Importe Coste Total (M)]]/Tabla_1[[#This Row],[Importe Ventas Totales (M)]]</f>
        <v>0.80613012699436415</v>
      </c>
      <c r="V822" s="12">
        <f>Tabla_1[[#This Row],[Beneficio Total]]/1000</f>
        <v>834.5125000000005</v>
      </c>
      <c r="W822">
        <f>YEAR(Tabla_1[[#This Row],[Fecha pedido]])</f>
        <v>2020</v>
      </c>
    </row>
    <row r="823" spans="1:23" x14ac:dyDescent="0.3">
      <c r="A823" t="s">
        <v>1035</v>
      </c>
      <c r="B823" t="s">
        <v>12</v>
      </c>
      <c r="C823" t="s">
        <v>191</v>
      </c>
      <c r="D823" t="s">
        <v>18</v>
      </c>
      <c r="E823" t="s">
        <v>15</v>
      </c>
      <c r="F823" t="s">
        <v>1118</v>
      </c>
      <c r="G823" s="14">
        <v>44487</v>
      </c>
      <c r="H823" s="20">
        <f>MONTH(Tabla_1[[#This Row],[Fecha pedido]])</f>
        <v>10</v>
      </c>
      <c r="I823">
        <v>288260066</v>
      </c>
      <c r="J823" s="1">
        <v>44510</v>
      </c>
      <c r="K823" s="5">
        <f>DATEDIF(Tabla_1[[#This Row],[Fecha pedido]],Tabla_1[[#This Row],[Fecha envío]],"D")</f>
        <v>23</v>
      </c>
      <c r="L823" s="3">
        <v>1414</v>
      </c>
      <c r="M823" s="4">
        <v>421.89</v>
      </c>
      <c r="N823" s="4">
        <v>364.69</v>
      </c>
      <c r="O823" s="12">
        <v>596552.46</v>
      </c>
      <c r="P823" s="4">
        <f>Tabla_1[[#This Row],[Precio Unitario]]-Tabla_1[[#This Row],[Coste unitario]]</f>
        <v>57.199999999999989</v>
      </c>
      <c r="Q823" s="12">
        <f>Tabla_1[[#This Row],[Importe venta total]]/1000</f>
        <v>596.55246</v>
      </c>
      <c r="R823" s="4">
        <v>515671.66</v>
      </c>
      <c r="S823" s="12">
        <f>Tabla_1[[#This Row],[Importe Coste total]]/1000</f>
        <v>515.67165999999997</v>
      </c>
      <c r="T823" s="4">
        <f>Tabla_1[[#This Row],[Importe venta total]]-Tabla_1[[#This Row],[Importe Coste total]]</f>
        <v>80880.799999999988</v>
      </c>
      <c r="U823" s="13">
        <f>Tabla_1[[#This Row],[Importe Coste Total (M)]]/Tabla_1[[#This Row],[Importe Ventas Totales (M)]]</f>
        <v>0.86441963544999878</v>
      </c>
      <c r="V823" s="12">
        <f>Tabla_1[[#This Row],[Beneficio Total]]/1000</f>
        <v>80.880799999999994</v>
      </c>
      <c r="W823">
        <f>YEAR(Tabla_1[[#This Row],[Fecha pedido]])</f>
        <v>2021</v>
      </c>
    </row>
    <row r="824" spans="1:23" x14ac:dyDescent="0.3">
      <c r="A824" t="s">
        <v>1036</v>
      </c>
      <c r="B824" t="s">
        <v>12</v>
      </c>
      <c r="C824" t="s">
        <v>161</v>
      </c>
      <c r="D824" t="s">
        <v>23</v>
      </c>
      <c r="E824" t="s">
        <v>19</v>
      </c>
      <c r="F824" t="s">
        <v>1120</v>
      </c>
      <c r="G824" s="14">
        <v>44785</v>
      </c>
      <c r="H824" s="20">
        <f>MONTH(Tabla_1[[#This Row],[Fecha pedido]])</f>
        <v>8</v>
      </c>
      <c r="I824">
        <v>736193692</v>
      </c>
      <c r="J824" s="1">
        <v>44805</v>
      </c>
      <c r="K824" s="5">
        <f>DATEDIF(Tabla_1[[#This Row],[Fecha pedido]],Tabla_1[[#This Row],[Fecha envío]],"D")</f>
        <v>20</v>
      </c>
      <c r="L824" s="3">
        <v>4928</v>
      </c>
      <c r="M824" s="4">
        <v>205.7</v>
      </c>
      <c r="N824" s="4">
        <v>117.11</v>
      </c>
      <c r="O824" s="12">
        <v>1013689.6</v>
      </c>
      <c r="P824" s="4">
        <f>Tabla_1[[#This Row],[Precio Unitario]]-Tabla_1[[#This Row],[Coste unitario]]</f>
        <v>88.589999999999989</v>
      </c>
      <c r="Q824" s="12">
        <f>Tabla_1[[#This Row],[Importe venta total]]/1000</f>
        <v>1013.6895999999999</v>
      </c>
      <c r="R824" s="4">
        <v>577118.07999999996</v>
      </c>
      <c r="S824" s="12">
        <f>Tabla_1[[#This Row],[Importe Coste total]]/1000</f>
        <v>577.11807999999996</v>
      </c>
      <c r="T824" s="4">
        <f>Tabla_1[[#This Row],[Importe venta total]]-Tabla_1[[#This Row],[Importe Coste total]]</f>
        <v>436571.52</v>
      </c>
      <c r="U824" s="13">
        <f>Tabla_1[[#This Row],[Importe Coste Total (M)]]/Tabla_1[[#This Row],[Importe Ventas Totales (M)]]</f>
        <v>0.56932425862907143</v>
      </c>
      <c r="V824" s="12">
        <f>Tabla_1[[#This Row],[Beneficio Total]]/1000</f>
        <v>436.57152000000002</v>
      </c>
      <c r="W824">
        <f>YEAR(Tabla_1[[#This Row],[Fecha pedido]])</f>
        <v>2022</v>
      </c>
    </row>
    <row r="825" spans="1:23" x14ac:dyDescent="0.3">
      <c r="A825" t="s">
        <v>1037</v>
      </c>
      <c r="B825" t="s">
        <v>12</v>
      </c>
      <c r="C825" t="s">
        <v>137</v>
      </c>
      <c r="D825" t="s">
        <v>23</v>
      </c>
      <c r="E825" t="s">
        <v>15</v>
      </c>
      <c r="F825" t="s">
        <v>1117</v>
      </c>
      <c r="G825" s="14">
        <v>44864</v>
      </c>
      <c r="H825" s="20">
        <f>MONTH(Tabla_1[[#This Row],[Fecha pedido]])</f>
        <v>10</v>
      </c>
      <c r="I825">
        <v>190043151</v>
      </c>
      <c r="J825" s="1">
        <v>44908</v>
      </c>
      <c r="K825" s="5">
        <f>DATEDIF(Tabla_1[[#This Row],[Fecha pedido]],Tabla_1[[#This Row],[Fecha envío]],"D")</f>
        <v>44</v>
      </c>
      <c r="L825" s="3">
        <v>6846</v>
      </c>
      <c r="M825" s="4">
        <v>205.7</v>
      </c>
      <c r="N825" s="4">
        <v>117.11</v>
      </c>
      <c r="O825" s="12">
        <v>1408222.2</v>
      </c>
      <c r="P825" s="4">
        <f>Tabla_1[[#This Row],[Precio Unitario]]-Tabla_1[[#This Row],[Coste unitario]]</f>
        <v>88.589999999999989</v>
      </c>
      <c r="Q825" s="12">
        <f>Tabla_1[[#This Row],[Importe venta total]]/1000</f>
        <v>1408.2221999999999</v>
      </c>
      <c r="R825" s="4">
        <v>801735.05999999994</v>
      </c>
      <c r="S825" s="12">
        <f>Tabla_1[[#This Row],[Importe Coste total]]/1000</f>
        <v>801.73505999999998</v>
      </c>
      <c r="T825" s="4">
        <f>Tabla_1[[#This Row],[Importe venta total]]-Tabla_1[[#This Row],[Importe Coste total]]</f>
        <v>606487.14</v>
      </c>
      <c r="U825" s="13">
        <f>Tabla_1[[#This Row],[Importe Coste Total (M)]]/Tabla_1[[#This Row],[Importe Ventas Totales (M)]]</f>
        <v>0.56932425862907143</v>
      </c>
      <c r="V825" s="12">
        <f>Tabla_1[[#This Row],[Beneficio Total]]/1000</f>
        <v>606.48714000000007</v>
      </c>
      <c r="W825">
        <f>YEAR(Tabla_1[[#This Row],[Fecha pedido]])</f>
        <v>2022</v>
      </c>
    </row>
    <row r="826" spans="1:23" x14ac:dyDescent="0.3">
      <c r="A826" t="s">
        <v>1038</v>
      </c>
      <c r="B826" t="s">
        <v>44</v>
      </c>
      <c r="C826" t="s">
        <v>272</v>
      </c>
      <c r="D826" t="s">
        <v>18</v>
      </c>
      <c r="E826" t="s">
        <v>15</v>
      </c>
      <c r="F826" t="s">
        <v>1120</v>
      </c>
      <c r="G826" s="14">
        <v>44078</v>
      </c>
      <c r="H826" s="20">
        <f>MONTH(Tabla_1[[#This Row],[Fecha pedido]])</f>
        <v>9</v>
      </c>
      <c r="I826">
        <v>770169770</v>
      </c>
      <c r="J826" s="1">
        <v>44092</v>
      </c>
      <c r="K826" s="5">
        <f>DATEDIF(Tabla_1[[#This Row],[Fecha pedido]],Tabla_1[[#This Row],[Fecha envío]],"D")</f>
        <v>14</v>
      </c>
      <c r="L826" s="3">
        <v>9205</v>
      </c>
      <c r="M826" s="4">
        <v>421.89</v>
      </c>
      <c r="N826" s="4">
        <v>364.69</v>
      </c>
      <c r="O826" s="12">
        <v>3883497.4499999997</v>
      </c>
      <c r="P826" s="4">
        <f>Tabla_1[[#This Row],[Precio Unitario]]-Tabla_1[[#This Row],[Coste unitario]]</f>
        <v>57.199999999999989</v>
      </c>
      <c r="Q826" s="12">
        <f>Tabla_1[[#This Row],[Importe venta total]]/1000</f>
        <v>3883.4974499999998</v>
      </c>
      <c r="R826" s="4">
        <v>3356971.45</v>
      </c>
      <c r="S826" s="12">
        <f>Tabla_1[[#This Row],[Importe Coste total]]/1000</f>
        <v>3356.97145</v>
      </c>
      <c r="T826" s="4">
        <f>Tabla_1[[#This Row],[Importe venta total]]-Tabla_1[[#This Row],[Importe Coste total]]</f>
        <v>526525.99999999953</v>
      </c>
      <c r="U826" s="13">
        <f>Tabla_1[[#This Row],[Importe Coste Total (M)]]/Tabla_1[[#This Row],[Importe Ventas Totales (M)]]</f>
        <v>0.86441963544999889</v>
      </c>
      <c r="V826" s="12">
        <f>Tabla_1[[#This Row],[Beneficio Total]]/1000</f>
        <v>526.5259999999995</v>
      </c>
      <c r="W826">
        <f>YEAR(Tabla_1[[#This Row],[Fecha pedido]])</f>
        <v>2020</v>
      </c>
    </row>
    <row r="827" spans="1:23" x14ac:dyDescent="0.3">
      <c r="A827" t="s">
        <v>1039</v>
      </c>
      <c r="B827" t="s">
        <v>12</v>
      </c>
      <c r="C827" t="s">
        <v>165</v>
      </c>
      <c r="D827" t="s">
        <v>14</v>
      </c>
      <c r="E827" t="s">
        <v>19</v>
      </c>
      <c r="F827" t="s">
        <v>1117</v>
      </c>
      <c r="G827" s="14">
        <v>44324</v>
      </c>
      <c r="H827" s="20">
        <f>MONTH(Tabla_1[[#This Row],[Fecha pedido]])</f>
        <v>5</v>
      </c>
      <c r="I827">
        <v>192262303</v>
      </c>
      <c r="J827" s="1">
        <v>44324</v>
      </c>
      <c r="K827" s="5">
        <f>DATEDIF(Tabla_1[[#This Row],[Fecha pedido]],Tabla_1[[#This Row],[Fecha envío]],"D")</f>
        <v>0</v>
      </c>
      <c r="L827" s="3">
        <v>3543</v>
      </c>
      <c r="M827" s="4">
        <v>152.58000000000001</v>
      </c>
      <c r="N827" s="4">
        <v>97.44</v>
      </c>
      <c r="O827" s="12">
        <v>540590.94000000006</v>
      </c>
      <c r="P827" s="4">
        <f>Tabla_1[[#This Row],[Precio Unitario]]-Tabla_1[[#This Row],[Coste unitario]]</f>
        <v>55.140000000000015</v>
      </c>
      <c r="Q827" s="12">
        <f>Tabla_1[[#This Row],[Importe venta total]]/1000</f>
        <v>540.59094000000005</v>
      </c>
      <c r="R827" s="4">
        <v>345229.92</v>
      </c>
      <c r="S827" s="12">
        <f>Tabla_1[[#This Row],[Importe Coste total]]/1000</f>
        <v>345.22991999999999</v>
      </c>
      <c r="T827" s="4">
        <f>Tabla_1[[#This Row],[Importe venta total]]-Tabla_1[[#This Row],[Importe Coste total]]</f>
        <v>195361.02000000008</v>
      </c>
      <c r="U827" s="13">
        <f>Tabla_1[[#This Row],[Importe Coste Total (M)]]/Tabla_1[[#This Row],[Importe Ventas Totales (M)]]</f>
        <v>0.63861580810066843</v>
      </c>
      <c r="V827" s="12">
        <f>Tabla_1[[#This Row],[Beneficio Total]]/1000</f>
        <v>195.36102000000008</v>
      </c>
      <c r="W827">
        <f>YEAR(Tabla_1[[#This Row],[Fecha pedido]])</f>
        <v>2021</v>
      </c>
    </row>
    <row r="828" spans="1:23" x14ac:dyDescent="0.3">
      <c r="A828" t="s">
        <v>1040</v>
      </c>
      <c r="B828" t="s">
        <v>24</v>
      </c>
      <c r="C828" t="s">
        <v>304</v>
      </c>
      <c r="D828" t="s">
        <v>40</v>
      </c>
      <c r="E828" t="s">
        <v>15</v>
      </c>
      <c r="F828" t="s">
        <v>1120</v>
      </c>
      <c r="G828" s="14">
        <v>44278</v>
      </c>
      <c r="H828" s="20">
        <f>MONTH(Tabla_1[[#This Row],[Fecha pedido]])</f>
        <v>3</v>
      </c>
      <c r="I828">
        <v>926513373</v>
      </c>
      <c r="J828" s="1">
        <v>44278</v>
      </c>
      <c r="K828" s="5">
        <f>DATEDIF(Tabla_1[[#This Row],[Fecha pedido]],Tabla_1[[#This Row],[Fecha envío]],"D")</f>
        <v>0</v>
      </c>
      <c r="L828" s="3">
        <v>4751</v>
      </c>
      <c r="M828" s="4">
        <v>81.73</v>
      </c>
      <c r="N828" s="4">
        <v>56.67</v>
      </c>
      <c r="O828" s="12">
        <v>388299.23000000004</v>
      </c>
      <c r="P828" s="4">
        <f>Tabla_1[[#This Row],[Precio Unitario]]-Tabla_1[[#This Row],[Coste unitario]]</f>
        <v>25.060000000000002</v>
      </c>
      <c r="Q828" s="12">
        <f>Tabla_1[[#This Row],[Importe venta total]]/1000</f>
        <v>388.29923000000002</v>
      </c>
      <c r="R828" s="4">
        <v>269239.17</v>
      </c>
      <c r="S828" s="12">
        <f>Tabla_1[[#This Row],[Importe Coste total]]/1000</f>
        <v>269.23917</v>
      </c>
      <c r="T828" s="4">
        <f>Tabla_1[[#This Row],[Importe venta total]]-Tabla_1[[#This Row],[Importe Coste total]]</f>
        <v>119060.06000000006</v>
      </c>
      <c r="U828" s="13">
        <f>Tabla_1[[#This Row],[Importe Coste Total (M)]]/Tabla_1[[#This Row],[Importe Ventas Totales (M)]]</f>
        <v>0.69338064358252782</v>
      </c>
      <c r="V828" s="12">
        <f>Tabla_1[[#This Row],[Beneficio Total]]/1000</f>
        <v>119.06006000000005</v>
      </c>
      <c r="W828">
        <f>YEAR(Tabla_1[[#This Row],[Fecha pedido]])</f>
        <v>2021</v>
      </c>
    </row>
    <row r="829" spans="1:23" x14ac:dyDescent="0.3">
      <c r="A829" t="s">
        <v>1041</v>
      </c>
      <c r="B829" t="s">
        <v>44</v>
      </c>
      <c r="C829" t="s">
        <v>45</v>
      </c>
      <c r="D829" t="s">
        <v>18</v>
      </c>
      <c r="E829" t="s">
        <v>19</v>
      </c>
      <c r="F829" t="s">
        <v>1120</v>
      </c>
      <c r="G829" s="14">
        <v>44339</v>
      </c>
      <c r="H829" s="20">
        <f>MONTH(Tabla_1[[#This Row],[Fecha pedido]])</f>
        <v>5</v>
      </c>
      <c r="I829">
        <v>271611917</v>
      </c>
      <c r="J829" s="1">
        <v>44356</v>
      </c>
      <c r="K829" s="5">
        <f>DATEDIF(Tabla_1[[#This Row],[Fecha pedido]],Tabla_1[[#This Row],[Fecha envío]],"D")</f>
        <v>17</v>
      </c>
      <c r="L829" s="3">
        <v>4857</v>
      </c>
      <c r="M829" s="4">
        <v>421.89</v>
      </c>
      <c r="N829" s="4">
        <v>364.69</v>
      </c>
      <c r="O829" s="12">
        <v>2049119.73</v>
      </c>
      <c r="P829" s="4">
        <f>Tabla_1[[#This Row],[Precio Unitario]]-Tabla_1[[#This Row],[Coste unitario]]</f>
        <v>57.199999999999989</v>
      </c>
      <c r="Q829" s="12">
        <f>Tabla_1[[#This Row],[Importe venta total]]/1000</f>
        <v>2049.1197299999999</v>
      </c>
      <c r="R829" s="4">
        <v>1771299.33</v>
      </c>
      <c r="S829" s="12">
        <f>Tabla_1[[#This Row],[Importe Coste total]]/1000</f>
        <v>1771.2993300000001</v>
      </c>
      <c r="T829" s="4">
        <f>Tabla_1[[#This Row],[Importe venta total]]-Tabla_1[[#This Row],[Importe Coste total]]</f>
        <v>277820.39999999991</v>
      </c>
      <c r="U829" s="13">
        <f>Tabla_1[[#This Row],[Importe Coste Total (M)]]/Tabla_1[[#This Row],[Importe Ventas Totales (M)]]</f>
        <v>0.86441963544999889</v>
      </c>
      <c r="V829" s="12">
        <f>Tabla_1[[#This Row],[Beneficio Total]]/1000</f>
        <v>277.82039999999989</v>
      </c>
      <c r="W829">
        <f>YEAR(Tabla_1[[#This Row],[Fecha pedido]])</f>
        <v>2021</v>
      </c>
    </row>
    <row r="830" spans="1:23" x14ac:dyDescent="0.3">
      <c r="A830" t="s">
        <v>1042</v>
      </c>
      <c r="B830" t="s">
        <v>12</v>
      </c>
      <c r="C830" t="s">
        <v>767</v>
      </c>
      <c r="D830" t="s">
        <v>70</v>
      </c>
      <c r="E830" t="s">
        <v>15</v>
      </c>
      <c r="F830" t="s">
        <v>1120</v>
      </c>
      <c r="G830" s="14">
        <v>44239</v>
      </c>
      <c r="H830" s="20">
        <f>MONTH(Tabla_1[[#This Row],[Fecha pedido]])</f>
        <v>2</v>
      </c>
      <c r="I830">
        <v>702359235</v>
      </c>
      <c r="J830" s="1">
        <v>44256</v>
      </c>
      <c r="K830" s="5">
        <f>DATEDIF(Tabla_1[[#This Row],[Fecha pedido]],Tabla_1[[#This Row],[Fecha envío]],"D")</f>
        <v>17</v>
      </c>
      <c r="L830" s="3">
        <v>2560</v>
      </c>
      <c r="M830" s="4">
        <v>109.28</v>
      </c>
      <c r="N830" s="4">
        <v>35.840000000000003</v>
      </c>
      <c r="O830" s="12">
        <v>279756.79999999999</v>
      </c>
      <c r="P830" s="4">
        <f>Tabla_1[[#This Row],[Precio Unitario]]-Tabla_1[[#This Row],[Coste unitario]]</f>
        <v>73.44</v>
      </c>
      <c r="Q830" s="12">
        <f>Tabla_1[[#This Row],[Importe venta total]]/1000</f>
        <v>279.7568</v>
      </c>
      <c r="R830" s="4">
        <v>91750.400000000009</v>
      </c>
      <c r="S830" s="12">
        <f>Tabla_1[[#This Row],[Importe Coste total]]/1000</f>
        <v>91.750400000000013</v>
      </c>
      <c r="T830" s="4">
        <f>Tabla_1[[#This Row],[Importe venta total]]-Tabla_1[[#This Row],[Importe Coste total]]</f>
        <v>188006.39999999997</v>
      </c>
      <c r="U830" s="13">
        <f>Tabla_1[[#This Row],[Importe Coste Total (M)]]/Tabla_1[[#This Row],[Importe Ventas Totales (M)]]</f>
        <v>0.32796486090775995</v>
      </c>
      <c r="V830" s="12">
        <f>Tabla_1[[#This Row],[Beneficio Total]]/1000</f>
        <v>188.00639999999996</v>
      </c>
      <c r="W830">
        <f>YEAR(Tabla_1[[#This Row],[Fecha pedido]])</f>
        <v>2021</v>
      </c>
    </row>
    <row r="831" spans="1:23" x14ac:dyDescent="0.3">
      <c r="A831" t="s">
        <v>1043</v>
      </c>
      <c r="B831" t="s">
        <v>12</v>
      </c>
      <c r="C831" t="s">
        <v>323</v>
      </c>
      <c r="D831" t="s">
        <v>50</v>
      </c>
      <c r="E831" t="s">
        <v>19</v>
      </c>
      <c r="F831" t="s">
        <v>1120</v>
      </c>
      <c r="G831" s="14">
        <v>44174</v>
      </c>
      <c r="H831" s="20">
        <f>MONTH(Tabla_1[[#This Row],[Fecha pedido]])</f>
        <v>12</v>
      </c>
      <c r="I831">
        <v>642793166</v>
      </c>
      <c r="J831" s="1">
        <v>44215</v>
      </c>
      <c r="K831" s="5">
        <f>DATEDIF(Tabla_1[[#This Row],[Fecha pedido]],Tabla_1[[#This Row],[Fecha envío]],"D")</f>
        <v>41</v>
      </c>
      <c r="L831" s="3">
        <v>5637</v>
      </c>
      <c r="M831" s="4">
        <v>154.06</v>
      </c>
      <c r="N831" s="4">
        <v>90.93</v>
      </c>
      <c r="O831" s="12">
        <v>868436.22</v>
      </c>
      <c r="P831" s="4">
        <f>Tabla_1[[#This Row],[Precio Unitario]]-Tabla_1[[#This Row],[Coste unitario]]</f>
        <v>63.129999999999995</v>
      </c>
      <c r="Q831" s="12">
        <f>Tabla_1[[#This Row],[Importe venta total]]/1000</f>
        <v>868.43621999999993</v>
      </c>
      <c r="R831" s="4">
        <v>512572.41000000003</v>
      </c>
      <c r="S831" s="12">
        <f>Tabla_1[[#This Row],[Importe Coste total]]/1000</f>
        <v>512.57240999999999</v>
      </c>
      <c r="T831" s="4">
        <f>Tabla_1[[#This Row],[Importe venta total]]-Tabla_1[[#This Row],[Importe Coste total]]</f>
        <v>355863.80999999994</v>
      </c>
      <c r="U831" s="13">
        <f>Tabla_1[[#This Row],[Importe Coste Total (M)]]/Tabla_1[[#This Row],[Importe Ventas Totales (M)]]</f>
        <v>0.59022458782292619</v>
      </c>
      <c r="V831" s="12">
        <f>Tabla_1[[#This Row],[Beneficio Total]]/1000</f>
        <v>355.86380999999994</v>
      </c>
      <c r="W831">
        <f>YEAR(Tabla_1[[#This Row],[Fecha pedido]])</f>
        <v>2020</v>
      </c>
    </row>
    <row r="832" spans="1:23" x14ac:dyDescent="0.3">
      <c r="A832" t="s">
        <v>1044</v>
      </c>
      <c r="B832" t="s">
        <v>24</v>
      </c>
      <c r="C832" t="s">
        <v>274</v>
      </c>
      <c r="D832" t="s">
        <v>42</v>
      </c>
      <c r="E832" t="s">
        <v>19</v>
      </c>
      <c r="F832" t="s">
        <v>1119</v>
      </c>
      <c r="G832" s="14">
        <v>44405</v>
      </c>
      <c r="H832" s="20">
        <f>MONTH(Tabla_1[[#This Row],[Fecha pedido]])</f>
        <v>7</v>
      </c>
      <c r="I832">
        <v>503644883</v>
      </c>
      <c r="J832" s="1">
        <v>44417</v>
      </c>
      <c r="K832" s="5">
        <f>DATEDIF(Tabla_1[[#This Row],[Fecha pedido]],Tabla_1[[#This Row],[Fecha envío]],"D")</f>
        <v>12</v>
      </c>
      <c r="L832" s="3">
        <v>8568</v>
      </c>
      <c r="M832" s="4">
        <v>651.21</v>
      </c>
      <c r="N832" s="4">
        <v>524.96</v>
      </c>
      <c r="O832" s="12">
        <v>5579567.2800000003</v>
      </c>
      <c r="P832" s="4">
        <f>Tabla_1[[#This Row],[Precio Unitario]]-Tabla_1[[#This Row],[Coste unitario]]</f>
        <v>126.25</v>
      </c>
      <c r="Q832" s="12">
        <f>Tabla_1[[#This Row],[Importe venta total]]/1000</f>
        <v>5579.5672800000002</v>
      </c>
      <c r="R832" s="4">
        <v>4497857.28</v>
      </c>
      <c r="S832" s="12">
        <f>Tabla_1[[#This Row],[Importe Coste total]]/1000</f>
        <v>4497.8572800000002</v>
      </c>
      <c r="T832" s="4">
        <f>Tabla_1[[#This Row],[Importe venta total]]-Tabla_1[[#This Row],[Importe Coste total]]</f>
        <v>1081710</v>
      </c>
      <c r="U832" s="13">
        <f>Tabla_1[[#This Row],[Importe Coste Total (M)]]/Tabla_1[[#This Row],[Importe Ventas Totales (M)]]</f>
        <v>0.80613012699436437</v>
      </c>
      <c r="V832" s="12">
        <f>Tabla_1[[#This Row],[Beneficio Total]]/1000</f>
        <v>1081.71</v>
      </c>
      <c r="W832">
        <f>YEAR(Tabla_1[[#This Row],[Fecha pedido]])</f>
        <v>2021</v>
      </c>
    </row>
    <row r="833" spans="1:23" x14ac:dyDescent="0.3">
      <c r="A833" t="s">
        <v>1045</v>
      </c>
      <c r="B833" t="s">
        <v>24</v>
      </c>
      <c r="C833" t="s">
        <v>337</v>
      </c>
      <c r="D833" t="s">
        <v>40</v>
      </c>
      <c r="E833" t="s">
        <v>19</v>
      </c>
      <c r="F833" t="s">
        <v>1118</v>
      </c>
      <c r="G833" s="14">
        <v>44043</v>
      </c>
      <c r="H833" s="20">
        <f>MONTH(Tabla_1[[#This Row],[Fecha pedido]])</f>
        <v>7</v>
      </c>
      <c r="I833">
        <v>338088214</v>
      </c>
      <c r="J833" s="1">
        <v>44092</v>
      </c>
      <c r="K833" s="5">
        <f>DATEDIF(Tabla_1[[#This Row],[Fecha pedido]],Tabla_1[[#This Row],[Fecha envío]],"D")</f>
        <v>49</v>
      </c>
      <c r="L833" s="3">
        <v>6670</v>
      </c>
      <c r="M833" s="4">
        <v>81.73</v>
      </c>
      <c r="N833" s="4">
        <v>56.67</v>
      </c>
      <c r="O833" s="12">
        <v>545139.1</v>
      </c>
      <c r="P833" s="4">
        <f>Tabla_1[[#This Row],[Precio Unitario]]-Tabla_1[[#This Row],[Coste unitario]]</f>
        <v>25.060000000000002</v>
      </c>
      <c r="Q833" s="12">
        <f>Tabla_1[[#This Row],[Importe venta total]]/1000</f>
        <v>545.13909999999998</v>
      </c>
      <c r="R833" s="4">
        <v>377988.9</v>
      </c>
      <c r="S833" s="12">
        <f>Tabla_1[[#This Row],[Importe Coste total]]/1000</f>
        <v>377.9889</v>
      </c>
      <c r="T833" s="4">
        <f>Tabla_1[[#This Row],[Importe venta total]]-Tabla_1[[#This Row],[Importe Coste total]]</f>
        <v>167150.19999999995</v>
      </c>
      <c r="U833" s="13">
        <f>Tabla_1[[#This Row],[Importe Coste Total (M)]]/Tabla_1[[#This Row],[Importe Ventas Totales (M)]]</f>
        <v>0.69338064358252782</v>
      </c>
      <c r="V833" s="12">
        <f>Tabla_1[[#This Row],[Beneficio Total]]/1000</f>
        <v>167.15019999999996</v>
      </c>
      <c r="W833">
        <f>YEAR(Tabla_1[[#This Row],[Fecha pedido]])</f>
        <v>2020</v>
      </c>
    </row>
    <row r="834" spans="1:23" x14ac:dyDescent="0.3">
      <c r="A834" t="s">
        <v>1046</v>
      </c>
      <c r="B834" t="s">
        <v>24</v>
      </c>
      <c r="C834" t="s">
        <v>125</v>
      </c>
      <c r="D834" t="s">
        <v>23</v>
      </c>
      <c r="E834" t="s">
        <v>15</v>
      </c>
      <c r="F834" t="s">
        <v>1120</v>
      </c>
      <c r="G834" s="14">
        <v>44432</v>
      </c>
      <c r="H834" s="20">
        <f>MONTH(Tabla_1[[#This Row],[Fecha pedido]])</f>
        <v>8</v>
      </c>
      <c r="I834">
        <v>719609487</v>
      </c>
      <c r="J834" s="1">
        <v>44460</v>
      </c>
      <c r="K834" s="5">
        <f>DATEDIF(Tabla_1[[#This Row],[Fecha pedido]],Tabla_1[[#This Row],[Fecha envío]],"D")</f>
        <v>28</v>
      </c>
      <c r="L834" s="3">
        <v>7293</v>
      </c>
      <c r="M834" s="4">
        <v>205.7</v>
      </c>
      <c r="N834" s="4">
        <v>117.11</v>
      </c>
      <c r="O834" s="12">
        <v>1500170.0999999999</v>
      </c>
      <c r="P834" s="4">
        <f>Tabla_1[[#This Row],[Precio Unitario]]-Tabla_1[[#This Row],[Coste unitario]]</f>
        <v>88.589999999999989</v>
      </c>
      <c r="Q834" s="12">
        <f>Tabla_1[[#This Row],[Importe venta total]]/1000</f>
        <v>1500.1700999999998</v>
      </c>
      <c r="R834" s="4">
        <v>854083.23</v>
      </c>
      <c r="S834" s="12">
        <f>Tabla_1[[#This Row],[Importe Coste total]]/1000</f>
        <v>854.08322999999996</v>
      </c>
      <c r="T834" s="4">
        <f>Tabla_1[[#This Row],[Importe venta total]]-Tabla_1[[#This Row],[Importe Coste total]]</f>
        <v>646086.86999999988</v>
      </c>
      <c r="U834" s="13">
        <f>Tabla_1[[#This Row],[Importe Coste Total (M)]]/Tabla_1[[#This Row],[Importe Ventas Totales (M)]]</f>
        <v>0.56932425862907154</v>
      </c>
      <c r="V834" s="12">
        <f>Tabla_1[[#This Row],[Beneficio Total]]/1000</f>
        <v>646.08686999999986</v>
      </c>
      <c r="W834">
        <f>YEAR(Tabla_1[[#This Row],[Fecha pedido]])</f>
        <v>2021</v>
      </c>
    </row>
    <row r="835" spans="1:23" x14ac:dyDescent="0.3">
      <c r="A835" t="s">
        <v>1047</v>
      </c>
      <c r="B835" t="s">
        <v>44</v>
      </c>
      <c r="C835" t="s">
        <v>379</v>
      </c>
      <c r="D835" t="s">
        <v>50</v>
      </c>
      <c r="E835" t="s">
        <v>19</v>
      </c>
      <c r="F835" t="s">
        <v>1120</v>
      </c>
      <c r="G835" s="14">
        <v>44453</v>
      </c>
      <c r="H835" s="20">
        <f>MONTH(Tabla_1[[#This Row],[Fecha pedido]])</f>
        <v>9</v>
      </c>
      <c r="I835">
        <v>492007529</v>
      </c>
      <c r="J835" s="1">
        <v>44473</v>
      </c>
      <c r="K835" s="5">
        <f>DATEDIF(Tabla_1[[#This Row],[Fecha pedido]],Tabla_1[[#This Row],[Fecha envío]],"D")</f>
        <v>20</v>
      </c>
      <c r="L835" s="3">
        <v>4816</v>
      </c>
      <c r="M835" s="4">
        <v>154.06</v>
      </c>
      <c r="N835" s="4">
        <v>90.93</v>
      </c>
      <c r="O835" s="12">
        <v>741952.96</v>
      </c>
      <c r="P835" s="4">
        <f>Tabla_1[[#This Row],[Precio Unitario]]-Tabla_1[[#This Row],[Coste unitario]]</f>
        <v>63.129999999999995</v>
      </c>
      <c r="Q835" s="12">
        <f>Tabla_1[[#This Row],[Importe venta total]]/1000</f>
        <v>741.95295999999996</v>
      </c>
      <c r="R835" s="4">
        <v>437918.88</v>
      </c>
      <c r="S835" s="12">
        <f>Tabla_1[[#This Row],[Importe Coste total]]/1000</f>
        <v>437.91888</v>
      </c>
      <c r="T835" s="4">
        <f>Tabla_1[[#This Row],[Importe venta total]]-Tabla_1[[#This Row],[Importe Coste total]]</f>
        <v>304034.07999999996</v>
      </c>
      <c r="U835" s="13">
        <f>Tabla_1[[#This Row],[Importe Coste Total (M)]]/Tabla_1[[#This Row],[Importe Ventas Totales (M)]]</f>
        <v>0.59022458782292619</v>
      </c>
      <c r="V835" s="12">
        <f>Tabla_1[[#This Row],[Beneficio Total]]/1000</f>
        <v>304.03407999999996</v>
      </c>
      <c r="W835">
        <f>YEAR(Tabla_1[[#This Row],[Fecha pedido]])</f>
        <v>2021</v>
      </c>
    </row>
    <row r="836" spans="1:23" x14ac:dyDescent="0.3">
      <c r="A836" t="s">
        <v>1048</v>
      </c>
      <c r="B836" t="s">
        <v>21</v>
      </c>
      <c r="C836" t="s">
        <v>242</v>
      </c>
      <c r="D836" t="s">
        <v>50</v>
      </c>
      <c r="E836" t="s">
        <v>15</v>
      </c>
      <c r="F836" t="s">
        <v>1117</v>
      </c>
      <c r="G836" s="14">
        <v>44177</v>
      </c>
      <c r="H836" s="20">
        <f>MONTH(Tabla_1[[#This Row],[Fecha pedido]])</f>
        <v>12</v>
      </c>
      <c r="I836">
        <v>819393670</v>
      </c>
      <c r="J836" s="1">
        <v>44181</v>
      </c>
      <c r="K836" s="5">
        <f>DATEDIF(Tabla_1[[#This Row],[Fecha pedido]],Tabla_1[[#This Row],[Fecha envío]],"D")</f>
        <v>4</v>
      </c>
      <c r="L836" s="3">
        <v>5651</v>
      </c>
      <c r="M836" s="4">
        <v>154.06</v>
      </c>
      <c r="N836" s="4">
        <v>90.93</v>
      </c>
      <c r="O836" s="12">
        <v>870593.06</v>
      </c>
      <c r="P836" s="4">
        <f>Tabla_1[[#This Row],[Precio Unitario]]-Tabla_1[[#This Row],[Coste unitario]]</f>
        <v>63.129999999999995</v>
      </c>
      <c r="Q836" s="12">
        <f>Tabla_1[[#This Row],[Importe venta total]]/1000</f>
        <v>870.59306000000004</v>
      </c>
      <c r="R836" s="4">
        <v>513845.43000000005</v>
      </c>
      <c r="S836" s="12">
        <f>Tabla_1[[#This Row],[Importe Coste total]]/1000</f>
        <v>513.84543000000008</v>
      </c>
      <c r="T836" s="4">
        <f>Tabla_1[[#This Row],[Importe venta total]]-Tabla_1[[#This Row],[Importe Coste total]]</f>
        <v>356747.63</v>
      </c>
      <c r="U836" s="13">
        <f>Tabla_1[[#This Row],[Importe Coste Total (M)]]/Tabla_1[[#This Row],[Importe Ventas Totales (M)]]</f>
        <v>0.59022458782292619</v>
      </c>
      <c r="V836" s="12">
        <f>Tabla_1[[#This Row],[Beneficio Total]]/1000</f>
        <v>356.74763000000002</v>
      </c>
      <c r="W836">
        <f>YEAR(Tabla_1[[#This Row],[Fecha pedido]])</f>
        <v>2020</v>
      </c>
    </row>
    <row r="837" spans="1:23" x14ac:dyDescent="0.3">
      <c r="A837" t="s">
        <v>1049</v>
      </c>
      <c r="B837" t="s">
        <v>24</v>
      </c>
      <c r="C837" t="s">
        <v>289</v>
      </c>
      <c r="D837" t="s">
        <v>26</v>
      </c>
      <c r="E837" t="s">
        <v>15</v>
      </c>
      <c r="F837" t="s">
        <v>1117</v>
      </c>
      <c r="G837" s="14">
        <v>44347</v>
      </c>
      <c r="H837" s="20">
        <f>MONTH(Tabla_1[[#This Row],[Fecha pedido]])</f>
        <v>5</v>
      </c>
      <c r="I837">
        <v>236191737</v>
      </c>
      <c r="J837" s="1">
        <v>44348</v>
      </c>
      <c r="K837" s="5">
        <f>DATEDIF(Tabla_1[[#This Row],[Fecha pedido]],Tabla_1[[#This Row],[Fecha envío]],"D")</f>
        <v>1</v>
      </c>
      <c r="L837" s="3">
        <v>3239</v>
      </c>
      <c r="M837" s="4">
        <v>9.33</v>
      </c>
      <c r="N837" s="4">
        <v>6.92</v>
      </c>
      <c r="O837" s="12">
        <v>30219.87</v>
      </c>
      <c r="P837" s="4">
        <f>Tabla_1[[#This Row],[Precio Unitario]]-Tabla_1[[#This Row],[Coste unitario]]</f>
        <v>2.41</v>
      </c>
      <c r="Q837" s="12">
        <f>Tabla_1[[#This Row],[Importe venta total]]/1000</f>
        <v>30.21987</v>
      </c>
      <c r="R837" s="4">
        <v>22413.88</v>
      </c>
      <c r="S837" s="12">
        <f>Tabla_1[[#This Row],[Importe Coste total]]/1000</f>
        <v>22.413880000000002</v>
      </c>
      <c r="T837" s="4">
        <f>Tabla_1[[#This Row],[Importe venta total]]-Tabla_1[[#This Row],[Importe Coste total]]</f>
        <v>7805.989999999998</v>
      </c>
      <c r="U837" s="13">
        <f>Tabla_1[[#This Row],[Importe Coste Total (M)]]/Tabla_1[[#This Row],[Importe Ventas Totales (M)]]</f>
        <v>0.74169346195069674</v>
      </c>
      <c r="V837" s="12">
        <f>Tabla_1[[#This Row],[Beneficio Total]]/1000</f>
        <v>7.8059899999999978</v>
      </c>
      <c r="W837">
        <f>YEAR(Tabla_1[[#This Row],[Fecha pedido]])</f>
        <v>2021</v>
      </c>
    </row>
    <row r="838" spans="1:23" x14ac:dyDescent="0.3">
      <c r="A838" t="s">
        <v>1050</v>
      </c>
      <c r="B838" t="s">
        <v>12</v>
      </c>
      <c r="C838" t="s">
        <v>445</v>
      </c>
      <c r="D838" t="s">
        <v>23</v>
      </c>
      <c r="E838" t="s">
        <v>19</v>
      </c>
      <c r="F838" t="s">
        <v>1117</v>
      </c>
      <c r="G838" s="14">
        <v>44804</v>
      </c>
      <c r="H838" s="20">
        <f>MONTH(Tabla_1[[#This Row],[Fecha pedido]])</f>
        <v>8</v>
      </c>
      <c r="I838">
        <v>497138059</v>
      </c>
      <c r="J838" s="1">
        <v>44846</v>
      </c>
      <c r="K838" s="5">
        <f>DATEDIF(Tabla_1[[#This Row],[Fecha pedido]],Tabla_1[[#This Row],[Fecha envío]],"D")</f>
        <v>42</v>
      </c>
      <c r="L838" s="3">
        <v>3054</v>
      </c>
      <c r="M838" s="4">
        <v>205.7</v>
      </c>
      <c r="N838" s="4">
        <v>117.11</v>
      </c>
      <c r="O838" s="12">
        <v>628207.79999999993</v>
      </c>
      <c r="P838" s="4">
        <f>Tabla_1[[#This Row],[Precio Unitario]]-Tabla_1[[#This Row],[Coste unitario]]</f>
        <v>88.589999999999989</v>
      </c>
      <c r="Q838" s="12">
        <f>Tabla_1[[#This Row],[Importe venta total]]/1000</f>
        <v>628.20779999999991</v>
      </c>
      <c r="R838" s="4">
        <v>357653.94</v>
      </c>
      <c r="S838" s="12">
        <f>Tabla_1[[#This Row],[Importe Coste total]]/1000</f>
        <v>357.65393999999998</v>
      </c>
      <c r="T838" s="4">
        <f>Tabla_1[[#This Row],[Importe venta total]]-Tabla_1[[#This Row],[Importe Coste total]]</f>
        <v>270553.85999999993</v>
      </c>
      <c r="U838" s="13">
        <f>Tabla_1[[#This Row],[Importe Coste Total (M)]]/Tabla_1[[#This Row],[Importe Ventas Totales (M)]]</f>
        <v>0.56932425862907154</v>
      </c>
      <c r="V838" s="12">
        <f>Tabla_1[[#This Row],[Beneficio Total]]/1000</f>
        <v>270.55385999999993</v>
      </c>
      <c r="W838">
        <f>YEAR(Tabla_1[[#This Row],[Fecha pedido]])</f>
        <v>2022</v>
      </c>
    </row>
    <row r="839" spans="1:23" x14ac:dyDescent="0.3">
      <c r="A839" t="s">
        <v>1051</v>
      </c>
      <c r="B839" t="s">
        <v>28</v>
      </c>
      <c r="C839" t="s">
        <v>572</v>
      </c>
      <c r="D839" t="s">
        <v>33</v>
      </c>
      <c r="E839" t="s">
        <v>19</v>
      </c>
      <c r="F839" t="s">
        <v>1119</v>
      </c>
      <c r="G839" s="14">
        <v>43974</v>
      </c>
      <c r="H839" s="20">
        <f>MONTH(Tabla_1[[#This Row],[Fecha pedido]])</f>
        <v>5</v>
      </c>
      <c r="I839">
        <v>727281463</v>
      </c>
      <c r="J839" s="1">
        <v>44023</v>
      </c>
      <c r="K839" s="5">
        <f>DATEDIF(Tabla_1[[#This Row],[Fecha pedido]],Tabla_1[[#This Row],[Fecha envío]],"D")</f>
        <v>49</v>
      </c>
      <c r="L839" s="3">
        <v>7601</v>
      </c>
      <c r="M839" s="4">
        <v>47.45</v>
      </c>
      <c r="N839" s="4">
        <v>31.79</v>
      </c>
      <c r="O839" s="12">
        <v>360667.45</v>
      </c>
      <c r="P839" s="4">
        <f>Tabla_1[[#This Row],[Precio Unitario]]-Tabla_1[[#This Row],[Coste unitario]]</f>
        <v>15.660000000000004</v>
      </c>
      <c r="Q839" s="12">
        <f>Tabla_1[[#This Row],[Importe venta total]]/1000</f>
        <v>360.66745000000003</v>
      </c>
      <c r="R839" s="4">
        <v>241635.78999999998</v>
      </c>
      <c r="S839" s="12">
        <f>Tabla_1[[#This Row],[Importe Coste total]]/1000</f>
        <v>241.63578999999999</v>
      </c>
      <c r="T839" s="4">
        <f>Tabla_1[[#This Row],[Importe venta total]]-Tabla_1[[#This Row],[Importe Coste total]]</f>
        <v>119031.66000000003</v>
      </c>
      <c r="U839" s="13">
        <f>Tabla_1[[#This Row],[Importe Coste Total (M)]]/Tabla_1[[#This Row],[Importe Ventas Totales (M)]]</f>
        <v>0.66996838777660683</v>
      </c>
      <c r="V839" s="12">
        <f>Tabla_1[[#This Row],[Beneficio Total]]/1000</f>
        <v>119.03166000000003</v>
      </c>
      <c r="W839">
        <f>YEAR(Tabla_1[[#This Row],[Fecha pedido]])</f>
        <v>2020</v>
      </c>
    </row>
    <row r="840" spans="1:23" x14ac:dyDescent="0.3">
      <c r="A840" t="s">
        <v>1052</v>
      </c>
      <c r="B840" t="s">
        <v>24</v>
      </c>
      <c r="C840" t="s">
        <v>197</v>
      </c>
      <c r="D840" t="s">
        <v>18</v>
      </c>
      <c r="E840" t="s">
        <v>19</v>
      </c>
      <c r="F840" t="s">
        <v>1120</v>
      </c>
      <c r="G840" s="14">
        <v>44603</v>
      </c>
      <c r="H840" s="20">
        <f>MONTH(Tabla_1[[#This Row],[Fecha pedido]])</f>
        <v>2</v>
      </c>
      <c r="I840">
        <v>571983277</v>
      </c>
      <c r="J840" s="1">
        <v>44606</v>
      </c>
      <c r="K840" s="5">
        <f>DATEDIF(Tabla_1[[#This Row],[Fecha pedido]],Tabla_1[[#This Row],[Fecha envío]],"D")</f>
        <v>3</v>
      </c>
      <c r="L840" s="3">
        <v>1417</v>
      </c>
      <c r="M840" s="4">
        <v>421.89</v>
      </c>
      <c r="N840" s="4">
        <v>364.69</v>
      </c>
      <c r="O840" s="12">
        <v>597818.13</v>
      </c>
      <c r="P840" s="4">
        <f>Tabla_1[[#This Row],[Precio Unitario]]-Tabla_1[[#This Row],[Coste unitario]]</f>
        <v>57.199999999999989</v>
      </c>
      <c r="Q840" s="12">
        <f>Tabla_1[[#This Row],[Importe venta total]]/1000</f>
        <v>597.81813</v>
      </c>
      <c r="R840" s="4">
        <v>516765.73</v>
      </c>
      <c r="S840" s="12">
        <f>Tabla_1[[#This Row],[Importe Coste total]]/1000</f>
        <v>516.76572999999996</v>
      </c>
      <c r="T840" s="4">
        <f>Tabla_1[[#This Row],[Importe venta total]]-Tabla_1[[#This Row],[Importe Coste total]]</f>
        <v>81052.400000000023</v>
      </c>
      <c r="U840" s="13">
        <f>Tabla_1[[#This Row],[Importe Coste Total (M)]]/Tabla_1[[#This Row],[Importe Ventas Totales (M)]]</f>
        <v>0.86441963544999878</v>
      </c>
      <c r="V840" s="12">
        <f>Tabla_1[[#This Row],[Beneficio Total]]/1000</f>
        <v>81.05240000000002</v>
      </c>
      <c r="W840">
        <f>YEAR(Tabla_1[[#This Row],[Fecha pedido]])</f>
        <v>2022</v>
      </c>
    </row>
    <row r="841" spans="1:23" x14ac:dyDescent="0.3">
      <c r="A841" t="s">
        <v>1053</v>
      </c>
      <c r="B841" t="s">
        <v>24</v>
      </c>
      <c r="C841" t="s">
        <v>37</v>
      </c>
      <c r="D841" t="s">
        <v>30</v>
      </c>
      <c r="E841" t="s">
        <v>15</v>
      </c>
      <c r="F841" t="s">
        <v>1120</v>
      </c>
      <c r="G841" s="14">
        <v>44214</v>
      </c>
      <c r="H841" s="20">
        <f>MONTH(Tabla_1[[#This Row],[Fecha pedido]])</f>
        <v>1</v>
      </c>
      <c r="I841">
        <v>288069951</v>
      </c>
      <c r="J841" s="1">
        <v>44230</v>
      </c>
      <c r="K841" s="5">
        <f>DATEDIF(Tabla_1[[#This Row],[Fecha pedido]],Tabla_1[[#This Row],[Fecha envío]],"D")</f>
        <v>16</v>
      </c>
      <c r="L841" s="3">
        <v>5155</v>
      </c>
      <c r="M841" s="4">
        <v>255.28</v>
      </c>
      <c r="N841" s="4">
        <v>159.41999999999999</v>
      </c>
      <c r="O841" s="12">
        <v>1315968.3999999999</v>
      </c>
      <c r="P841" s="4">
        <f>Tabla_1[[#This Row],[Precio Unitario]]-Tabla_1[[#This Row],[Coste unitario]]</f>
        <v>95.860000000000014</v>
      </c>
      <c r="Q841" s="12">
        <f>Tabla_1[[#This Row],[Importe venta total]]/1000</f>
        <v>1315.9684</v>
      </c>
      <c r="R841" s="4">
        <v>821810.1</v>
      </c>
      <c r="S841" s="12">
        <f>Tabla_1[[#This Row],[Importe Coste total]]/1000</f>
        <v>821.81009999999992</v>
      </c>
      <c r="T841" s="4">
        <f>Tabla_1[[#This Row],[Importe venta total]]-Tabla_1[[#This Row],[Importe Coste total]]</f>
        <v>494158.29999999993</v>
      </c>
      <c r="U841" s="13">
        <f>Tabla_1[[#This Row],[Importe Coste Total (M)]]/Tabla_1[[#This Row],[Importe Ventas Totales (M)]]</f>
        <v>0.62449075524913811</v>
      </c>
      <c r="V841" s="12">
        <f>Tabla_1[[#This Row],[Beneficio Total]]/1000</f>
        <v>494.15829999999994</v>
      </c>
      <c r="W841">
        <f>YEAR(Tabla_1[[#This Row],[Fecha pedido]])</f>
        <v>2021</v>
      </c>
    </row>
    <row r="842" spans="1:23" x14ac:dyDescent="0.3">
      <c r="A842" t="s">
        <v>1054</v>
      </c>
      <c r="B842" t="s">
        <v>60</v>
      </c>
      <c r="C842" t="s">
        <v>159</v>
      </c>
      <c r="D842" t="s">
        <v>50</v>
      </c>
      <c r="E842" t="s">
        <v>19</v>
      </c>
      <c r="F842" t="s">
        <v>1120</v>
      </c>
      <c r="G842" s="14">
        <v>44726</v>
      </c>
      <c r="H842" s="20">
        <f>MONTH(Tabla_1[[#This Row],[Fecha pedido]])</f>
        <v>6</v>
      </c>
      <c r="I842">
        <v>701739966</v>
      </c>
      <c r="J842" s="1">
        <v>44758</v>
      </c>
      <c r="K842" s="5">
        <f>DATEDIF(Tabla_1[[#This Row],[Fecha pedido]],Tabla_1[[#This Row],[Fecha envío]],"D")</f>
        <v>32</v>
      </c>
      <c r="L842" s="3">
        <v>9305</v>
      </c>
      <c r="M842" s="4">
        <v>154.06</v>
      </c>
      <c r="N842" s="4">
        <v>90.93</v>
      </c>
      <c r="O842" s="12">
        <v>1433528.3</v>
      </c>
      <c r="P842" s="4">
        <f>Tabla_1[[#This Row],[Precio Unitario]]-Tabla_1[[#This Row],[Coste unitario]]</f>
        <v>63.129999999999995</v>
      </c>
      <c r="Q842" s="12">
        <f>Tabla_1[[#This Row],[Importe venta total]]/1000</f>
        <v>1433.5282999999999</v>
      </c>
      <c r="R842" s="4">
        <v>846103.65</v>
      </c>
      <c r="S842" s="12">
        <f>Tabla_1[[#This Row],[Importe Coste total]]/1000</f>
        <v>846.10365000000002</v>
      </c>
      <c r="T842" s="4">
        <f>Tabla_1[[#This Row],[Importe venta total]]-Tabla_1[[#This Row],[Importe Coste total]]</f>
        <v>587424.65</v>
      </c>
      <c r="U842" s="13">
        <f>Tabla_1[[#This Row],[Importe Coste Total (M)]]/Tabla_1[[#This Row],[Importe Ventas Totales (M)]]</f>
        <v>0.59022458782292619</v>
      </c>
      <c r="V842" s="12">
        <f>Tabla_1[[#This Row],[Beneficio Total]]/1000</f>
        <v>587.42465000000004</v>
      </c>
      <c r="W842">
        <f>YEAR(Tabla_1[[#This Row],[Fecha pedido]])</f>
        <v>2022</v>
      </c>
    </row>
    <row r="843" spans="1:23" x14ac:dyDescent="0.3">
      <c r="A843" t="s">
        <v>1055</v>
      </c>
      <c r="B843" t="s">
        <v>24</v>
      </c>
      <c r="C843" t="s">
        <v>479</v>
      </c>
      <c r="D843" t="s">
        <v>14</v>
      </c>
      <c r="E843" t="s">
        <v>15</v>
      </c>
      <c r="F843" t="s">
        <v>1118</v>
      </c>
      <c r="G843" s="14">
        <v>44523</v>
      </c>
      <c r="H843" s="20">
        <f>MONTH(Tabla_1[[#This Row],[Fecha pedido]])</f>
        <v>11</v>
      </c>
      <c r="I843">
        <v>923389995</v>
      </c>
      <c r="J843" s="1">
        <v>44570</v>
      </c>
      <c r="K843" s="5">
        <f>DATEDIF(Tabla_1[[#This Row],[Fecha pedido]],Tabla_1[[#This Row],[Fecha envío]],"D")</f>
        <v>47</v>
      </c>
      <c r="L843" s="3">
        <v>474</v>
      </c>
      <c r="M843" s="4">
        <v>152.58000000000001</v>
      </c>
      <c r="N843" s="4">
        <v>97.44</v>
      </c>
      <c r="O843" s="12">
        <v>72322.920000000013</v>
      </c>
      <c r="P843" s="4">
        <f>Tabla_1[[#This Row],[Precio Unitario]]-Tabla_1[[#This Row],[Coste unitario]]</f>
        <v>55.140000000000015</v>
      </c>
      <c r="Q843" s="12">
        <f>Tabla_1[[#This Row],[Importe venta total]]/1000</f>
        <v>72.322920000000011</v>
      </c>
      <c r="R843" s="4">
        <v>46186.559999999998</v>
      </c>
      <c r="S843" s="12">
        <f>Tabla_1[[#This Row],[Importe Coste total]]/1000</f>
        <v>46.18656</v>
      </c>
      <c r="T843" s="4">
        <f>Tabla_1[[#This Row],[Importe venta total]]-Tabla_1[[#This Row],[Importe Coste total]]</f>
        <v>26136.360000000015</v>
      </c>
      <c r="U843" s="13">
        <f>Tabla_1[[#This Row],[Importe Coste Total (M)]]/Tabla_1[[#This Row],[Importe Ventas Totales (M)]]</f>
        <v>0.63861580810066843</v>
      </c>
      <c r="V843" s="12">
        <f>Tabla_1[[#This Row],[Beneficio Total]]/1000</f>
        <v>26.136360000000014</v>
      </c>
      <c r="W843">
        <f>YEAR(Tabla_1[[#This Row],[Fecha pedido]])</f>
        <v>2021</v>
      </c>
    </row>
    <row r="844" spans="1:23" x14ac:dyDescent="0.3">
      <c r="A844" t="s">
        <v>1056</v>
      </c>
      <c r="B844" t="s">
        <v>24</v>
      </c>
      <c r="C844" t="s">
        <v>99</v>
      </c>
      <c r="D844" t="s">
        <v>70</v>
      </c>
      <c r="E844" t="s">
        <v>19</v>
      </c>
      <c r="F844" t="s">
        <v>1119</v>
      </c>
      <c r="G844" s="14">
        <v>44525</v>
      </c>
      <c r="H844" s="20">
        <f>MONTH(Tabla_1[[#This Row],[Fecha pedido]])</f>
        <v>11</v>
      </c>
      <c r="I844">
        <v>668508040</v>
      </c>
      <c r="J844" s="1">
        <v>44555</v>
      </c>
      <c r="K844" s="5">
        <f>DATEDIF(Tabla_1[[#This Row],[Fecha pedido]],Tabla_1[[#This Row],[Fecha envío]],"D")</f>
        <v>30</v>
      </c>
      <c r="L844" s="3">
        <v>5240</v>
      </c>
      <c r="M844" s="4">
        <v>109.28</v>
      </c>
      <c r="N844" s="4">
        <v>35.840000000000003</v>
      </c>
      <c r="O844" s="12">
        <v>572627.19999999995</v>
      </c>
      <c r="P844" s="4">
        <f>Tabla_1[[#This Row],[Precio Unitario]]-Tabla_1[[#This Row],[Coste unitario]]</f>
        <v>73.44</v>
      </c>
      <c r="Q844" s="12">
        <f>Tabla_1[[#This Row],[Importe venta total]]/1000</f>
        <v>572.6271999999999</v>
      </c>
      <c r="R844" s="4">
        <v>187801.60000000001</v>
      </c>
      <c r="S844" s="12">
        <f>Tabla_1[[#This Row],[Importe Coste total]]/1000</f>
        <v>187.80160000000001</v>
      </c>
      <c r="T844" s="4">
        <f>Tabla_1[[#This Row],[Importe venta total]]-Tabla_1[[#This Row],[Importe Coste total]]</f>
        <v>384825.59999999998</v>
      </c>
      <c r="U844" s="13">
        <f>Tabla_1[[#This Row],[Importe Coste Total (M)]]/Tabla_1[[#This Row],[Importe Ventas Totales (M)]]</f>
        <v>0.32796486090775995</v>
      </c>
      <c r="V844" s="12">
        <f>Tabla_1[[#This Row],[Beneficio Total]]/1000</f>
        <v>384.82559999999995</v>
      </c>
      <c r="W844">
        <f>YEAR(Tabla_1[[#This Row],[Fecha pedido]])</f>
        <v>2021</v>
      </c>
    </row>
    <row r="845" spans="1:23" x14ac:dyDescent="0.3">
      <c r="A845" t="s">
        <v>1057</v>
      </c>
      <c r="B845" t="s">
        <v>21</v>
      </c>
      <c r="C845" t="s">
        <v>55</v>
      </c>
      <c r="D845" t="s">
        <v>42</v>
      </c>
      <c r="E845" t="s">
        <v>15</v>
      </c>
      <c r="F845" t="s">
        <v>1118</v>
      </c>
      <c r="G845" s="14">
        <v>43888</v>
      </c>
      <c r="H845" s="20">
        <f>MONTH(Tabla_1[[#This Row],[Fecha pedido]])</f>
        <v>2</v>
      </c>
      <c r="I845">
        <v>300184953</v>
      </c>
      <c r="J845" s="1">
        <v>43890</v>
      </c>
      <c r="K845" s="5">
        <f>DATEDIF(Tabla_1[[#This Row],[Fecha pedido]],Tabla_1[[#This Row],[Fecha envío]],"D")</f>
        <v>2</v>
      </c>
      <c r="L845" s="3">
        <v>253</v>
      </c>
      <c r="M845" s="4">
        <v>651.21</v>
      </c>
      <c r="N845" s="4">
        <v>524.96</v>
      </c>
      <c r="O845" s="12">
        <v>164756.13</v>
      </c>
      <c r="P845" s="4">
        <f>Tabla_1[[#This Row],[Precio Unitario]]-Tabla_1[[#This Row],[Coste unitario]]</f>
        <v>126.25</v>
      </c>
      <c r="Q845" s="12">
        <f>Tabla_1[[#This Row],[Importe venta total]]/1000</f>
        <v>164.75613000000001</v>
      </c>
      <c r="R845" s="4">
        <v>132814.88</v>
      </c>
      <c r="S845" s="12">
        <f>Tabla_1[[#This Row],[Importe Coste total]]/1000</f>
        <v>132.81488000000002</v>
      </c>
      <c r="T845" s="4">
        <f>Tabla_1[[#This Row],[Importe venta total]]-Tabla_1[[#This Row],[Importe Coste total]]</f>
        <v>31941.25</v>
      </c>
      <c r="U845" s="13">
        <f>Tabla_1[[#This Row],[Importe Coste Total (M)]]/Tabla_1[[#This Row],[Importe Ventas Totales (M)]]</f>
        <v>0.80613012699436437</v>
      </c>
      <c r="V845" s="12">
        <f>Tabla_1[[#This Row],[Beneficio Total]]/1000</f>
        <v>31.94125</v>
      </c>
      <c r="W845">
        <f>YEAR(Tabla_1[[#This Row],[Fecha pedido]])</f>
        <v>2020</v>
      </c>
    </row>
    <row r="846" spans="1:23" x14ac:dyDescent="0.3">
      <c r="A846" t="s">
        <v>1058</v>
      </c>
      <c r="B846" t="s">
        <v>12</v>
      </c>
      <c r="C846" t="s">
        <v>370</v>
      </c>
      <c r="D846" t="s">
        <v>26</v>
      </c>
      <c r="E846" t="s">
        <v>19</v>
      </c>
      <c r="F846" t="s">
        <v>1119</v>
      </c>
      <c r="G846" s="14">
        <v>44199</v>
      </c>
      <c r="H846" s="20">
        <f>MONTH(Tabla_1[[#This Row],[Fecha pedido]])</f>
        <v>1</v>
      </c>
      <c r="I846">
        <v>418734729</v>
      </c>
      <c r="J846" s="1">
        <v>44202</v>
      </c>
      <c r="K846" s="5">
        <f>DATEDIF(Tabla_1[[#This Row],[Fecha pedido]],Tabla_1[[#This Row],[Fecha envío]],"D")</f>
        <v>3</v>
      </c>
      <c r="L846" s="3">
        <v>1766</v>
      </c>
      <c r="M846" s="4">
        <v>9.33</v>
      </c>
      <c r="N846" s="4">
        <v>6.92</v>
      </c>
      <c r="O846" s="12">
        <v>16476.78</v>
      </c>
      <c r="P846" s="4">
        <f>Tabla_1[[#This Row],[Precio Unitario]]-Tabla_1[[#This Row],[Coste unitario]]</f>
        <v>2.41</v>
      </c>
      <c r="Q846" s="12">
        <f>Tabla_1[[#This Row],[Importe venta total]]/1000</f>
        <v>16.476779999999998</v>
      </c>
      <c r="R846" s="4">
        <v>12220.72</v>
      </c>
      <c r="S846" s="12">
        <f>Tabla_1[[#This Row],[Importe Coste total]]/1000</f>
        <v>12.22072</v>
      </c>
      <c r="T846" s="4">
        <f>Tabla_1[[#This Row],[Importe venta total]]-Tabla_1[[#This Row],[Importe Coste total]]</f>
        <v>4256.0599999999995</v>
      </c>
      <c r="U846" s="13">
        <f>Tabla_1[[#This Row],[Importe Coste Total (M)]]/Tabla_1[[#This Row],[Importe Ventas Totales (M)]]</f>
        <v>0.74169346195069674</v>
      </c>
      <c r="V846" s="12">
        <f>Tabla_1[[#This Row],[Beneficio Total]]/1000</f>
        <v>4.2560599999999997</v>
      </c>
      <c r="W846">
        <f>YEAR(Tabla_1[[#This Row],[Fecha pedido]])</f>
        <v>2021</v>
      </c>
    </row>
    <row r="847" spans="1:23" x14ac:dyDescent="0.3">
      <c r="A847" t="s">
        <v>1059</v>
      </c>
      <c r="B847" t="s">
        <v>24</v>
      </c>
      <c r="C847" t="s">
        <v>259</v>
      </c>
      <c r="D847" t="s">
        <v>38</v>
      </c>
      <c r="E847" t="s">
        <v>19</v>
      </c>
      <c r="F847" t="s">
        <v>1120</v>
      </c>
      <c r="G847" s="14">
        <v>43932</v>
      </c>
      <c r="H847" s="20">
        <f>MONTH(Tabla_1[[#This Row],[Fecha pedido]])</f>
        <v>4</v>
      </c>
      <c r="I847">
        <v>922643697</v>
      </c>
      <c r="J847" s="1">
        <v>43958</v>
      </c>
      <c r="K847" s="5">
        <f>DATEDIF(Tabla_1[[#This Row],[Fecha pedido]],Tabla_1[[#This Row],[Fecha envío]],"D")</f>
        <v>26</v>
      </c>
      <c r="L847" s="3">
        <v>9628</v>
      </c>
      <c r="M847" s="4">
        <v>437.2</v>
      </c>
      <c r="N847" s="4">
        <v>263.33</v>
      </c>
      <c r="O847" s="12">
        <v>4209361.5999999996</v>
      </c>
      <c r="P847" s="4">
        <f>Tabla_1[[#This Row],[Precio Unitario]]-Tabla_1[[#This Row],[Coste unitario]]</f>
        <v>173.87</v>
      </c>
      <c r="Q847" s="12">
        <f>Tabla_1[[#This Row],[Importe venta total]]/1000</f>
        <v>4209.3615999999993</v>
      </c>
      <c r="R847" s="4">
        <v>2535341.2399999998</v>
      </c>
      <c r="S847" s="12">
        <f>Tabla_1[[#This Row],[Importe Coste total]]/1000</f>
        <v>2535.3412399999997</v>
      </c>
      <c r="T847" s="4">
        <f>Tabla_1[[#This Row],[Importe venta total]]-Tabla_1[[#This Row],[Importe Coste total]]</f>
        <v>1674020.3599999999</v>
      </c>
      <c r="U847" s="13">
        <f>Tabla_1[[#This Row],[Importe Coste Total (M)]]/Tabla_1[[#This Row],[Importe Ventas Totales (M)]]</f>
        <v>0.60231015553522416</v>
      </c>
      <c r="V847" s="12">
        <f>Tabla_1[[#This Row],[Beneficio Total]]/1000</f>
        <v>1674.02036</v>
      </c>
      <c r="W847">
        <f>YEAR(Tabla_1[[#This Row],[Fecha pedido]])</f>
        <v>2020</v>
      </c>
    </row>
    <row r="848" spans="1:23" x14ac:dyDescent="0.3">
      <c r="A848" t="s">
        <v>1060</v>
      </c>
      <c r="B848" t="s">
        <v>44</v>
      </c>
      <c r="C848" t="s">
        <v>45</v>
      </c>
      <c r="D848" t="s">
        <v>42</v>
      </c>
      <c r="E848" t="s">
        <v>15</v>
      </c>
      <c r="F848" t="s">
        <v>1118</v>
      </c>
      <c r="G848" s="14">
        <v>44316</v>
      </c>
      <c r="H848" s="20">
        <f>MONTH(Tabla_1[[#This Row],[Fecha pedido]])</f>
        <v>4</v>
      </c>
      <c r="I848">
        <v>880710685</v>
      </c>
      <c r="J848" s="1">
        <v>44366</v>
      </c>
      <c r="K848" s="5">
        <f>DATEDIF(Tabla_1[[#This Row],[Fecha pedido]],Tabla_1[[#This Row],[Fecha envío]],"D")</f>
        <v>50</v>
      </c>
      <c r="L848" s="3">
        <v>718</v>
      </c>
      <c r="M848" s="4">
        <v>651.21</v>
      </c>
      <c r="N848" s="4">
        <v>524.96</v>
      </c>
      <c r="O848" s="12">
        <v>467568.78</v>
      </c>
      <c r="P848" s="4">
        <f>Tabla_1[[#This Row],[Precio Unitario]]-Tabla_1[[#This Row],[Coste unitario]]</f>
        <v>126.25</v>
      </c>
      <c r="Q848" s="12">
        <f>Tabla_1[[#This Row],[Importe venta total]]/1000</f>
        <v>467.56878</v>
      </c>
      <c r="R848" s="4">
        <v>376921.28</v>
      </c>
      <c r="S848" s="12">
        <f>Tabla_1[[#This Row],[Importe Coste total]]/1000</f>
        <v>376.92128000000002</v>
      </c>
      <c r="T848" s="4">
        <f>Tabla_1[[#This Row],[Importe venta total]]-Tabla_1[[#This Row],[Importe Coste total]]</f>
        <v>90647.5</v>
      </c>
      <c r="U848" s="13">
        <f>Tabla_1[[#This Row],[Importe Coste Total (M)]]/Tabla_1[[#This Row],[Importe Ventas Totales (M)]]</f>
        <v>0.80613012699436437</v>
      </c>
      <c r="V848" s="12">
        <f>Tabla_1[[#This Row],[Beneficio Total]]/1000</f>
        <v>90.647499999999994</v>
      </c>
      <c r="W848">
        <f>YEAR(Tabla_1[[#This Row],[Fecha pedido]])</f>
        <v>2021</v>
      </c>
    </row>
    <row r="849" spans="1:23" x14ac:dyDescent="0.3">
      <c r="A849" t="s">
        <v>1061</v>
      </c>
      <c r="B849" t="s">
        <v>24</v>
      </c>
      <c r="C849" t="s">
        <v>281</v>
      </c>
      <c r="D849" t="s">
        <v>80</v>
      </c>
      <c r="E849" t="s">
        <v>19</v>
      </c>
      <c r="F849" t="s">
        <v>1119</v>
      </c>
      <c r="G849" s="14">
        <v>44640</v>
      </c>
      <c r="H849" s="20">
        <f>MONTH(Tabla_1[[#This Row],[Fecha pedido]])</f>
        <v>3</v>
      </c>
      <c r="I849">
        <v>782047021</v>
      </c>
      <c r="J849" s="1">
        <v>44657</v>
      </c>
      <c r="K849" s="5">
        <f>DATEDIF(Tabla_1[[#This Row],[Fecha pedido]],Tabla_1[[#This Row],[Fecha envío]],"D")</f>
        <v>17</v>
      </c>
      <c r="L849" s="3">
        <v>3947</v>
      </c>
      <c r="M849" s="4">
        <v>668.27</v>
      </c>
      <c r="N849" s="4">
        <v>502.54</v>
      </c>
      <c r="O849" s="12">
        <v>2637661.69</v>
      </c>
      <c r="P849" s="4">
        <f>Tabla_1[[#This Row],[Precio Unitario]]-Tabla_1[[#This Row],[Coste unitario]]</f>
        <v>165.72999999999996</v>
      </c>
      <c r="Q849" s="12">
        <f>Tabla_1[[#This Row],[Importe venta total]]/1000</f>
        <v>2637.6616899999999</v>
      </c>
      <c r="R849" s="4">
        <v>1983525.3800000001</v>
      </c>
      <c r="S849" s="12">
        <f>Tabla_1[[#This Row],[Importe Coste total]]/1000</f>
        <v>1983.52538</v>
      </c>
      <c r="T849" s="4">
        <f>Tabla_1[[#This Row],[Importe venta total]]-Tabla_1[[#This Row],[Importe Coste total]]</f>
        <v>654136.30999999982</v>
      </c>
      <c r="U849" s="13">
        <f>Tabla_1[[#This Row],[Importe Coste Total (M)]]/Tabla_1[[#This Row],[Importe Ventas Totales (M)]]</f>
        <v>0.75200143654510909</v>
      </c>
      <c r="V849" s="12">
        <f>Tabla_1[[#This Row],[Beneficio Total]]/1000</f>
        <v>654.13630999999987</v>
      </c>
      <c r="W849">
        <f>YEAR(Tabla_1[[#This Row],[Fecha pedido]])</f>
        <v>2022</v>
      </c>
    </row>
    <row r="850" spans="1:23" x14ac:dyDescent="0.3">
      <c r="A850" t="s">
        <v>1062</v>
      </c>
      <c r="B850" t="s">
        <v>12</v>
      </c>
      <c r="C850" t="s">
        <v>302</v>
      </c>
      <c r="D850" t="s">
        <v>30</v>
      </c>
      <c r="E850" t="s">
        <v>15</v>
      </c>
      <c r="F850" t="s">
        <v>1117</v>
      </c>
      <c r="G850" s="14">
        <v>44863</v>
      </c>
      <c r="H850" s="20">
        <f>MONTH(Tabla_1[[#This Row],[Fecha pedido]])</f>
        <v>10</v>
      </c>
      <c r="I850">
        <v>286076533</v>
      </c>
      <c r="J850" s="1">
        <v>44875</v>
      </c>
      <c r="K850" s="5">
        <f>DATEDIF(Tabla_1[[#This Row],[Fecha pedido]],Tabla_1[[#This Row],[Fecha envío]],"D")</f>
        <v>12</v>
      </c>
      <c r="L850" s="3">
        <v>5258</v>
      </c>
      <c r="M850" s="4">
        <v>255.28</v>
      </c>
      <c r="N850" s="4">
        <v>159.41999999999999</v>
      </c>
      <c r="O850" s="12">
        <v>1342262.24</v>
      </c>
      <c r="P850" s="4">
        <f>Tabla_1[[#This Row],[Precio Unitario]]-Tabla_1[[#This Row],[Coste unitario]]</f>
        <v>95.860000000000014</v>
      </c>
      <c r="Q850" s="12">
        <f>Tabla_1[[#This Row],[Importe venta total]]/1000</f>
        <v>1342.26224</v>
      </c>
      <c r="R850" s="4">
        <v>838230.36</v>
      </c>
      <c r="S850" s="12">
        <f>Tabla_1[[#This Row],[Importe Coste total]]/1000</f>
        <v>838.23036000000002</v>
      </c>
      <c r="T850" s="4">
        <f>Tabla_1[[#This Row],[Importe venta total]]-Tabla_1[[#This Row],[Importe Coste total]]</f>
        <v>504031.88</v>
      </c>
      <c r="U850" s="13">
        <f>Tabla_1[[#This Row],[Importe Coste Total (M)]]/Tabla_1[[#This Row],[Importe Ventas Totales (M)]]</f>
        <v>0.62449075524913822</v>
      </c>
      <c r="V850" s="12">
        <f>Tabla_1[[#This Row],[Beneficio Total]]/1000</f>
        <v>504.03188</v>
      </c>
      <c r="W850">
        <f>YEAR(Tabla_1[[#This Row],[Fecha pedido]])</f>
        <v>2022</v>
      </c>
    </row>
    <row r="851" spans="1:23" x14ac:dyDescent="0.3">
      <c r="A851" t="s">
        <v>1063</v>
      </c>
      <c r="B851" t="s">
        <v>12</v>
      </c>
      <c r="C851" t="s">
        <v>532</v>
      </c>
      <c r="D851" t="s">
        <v>18</v>
      </c>
      <c r="E851" t="s">
        <v>19</v>
      </c>
      <c r="F851" t="s">
        <v>1118</v>
      </c>
      <c r="G851" s="14">
        <v>44001</v>
      </c>
      <c r="H851" s="20">
        <f>MONTH(Tabla_1[[#This Row],[Fecha pedido]])</f>
        <v>6</v>
      </c>
      <c r="I851">
        <v>691472899</v>
      </c>
      <c r="J851" s="1">
        <v>44050</v>
      </c>
      <c r="K851" s="5">
        <f>DATEDIF(Tabla_1[[#This Row],[Fecha pedido]],Tabla_1[[#This Row],[Fecha envío]],"D")</f>
        <v>49</v>
      </c>
      <c r="L851" s="3">
        <v>1052</v>
      </c>
      <c r="M851" s="4">
        <v>421.89</v>
      </c>
      <c r="N851" s="4">
        <v>364.69</v>
      </c>
      <c r="O851" s="12">
        <v>443828.27999999997</v>
      </c>
      <c r="P851" s="4">
        <f>Tabla_1[[#This Row],[Precio Unitario]]-Tabla_1[[#This Row],[Coste unitario]]</f>
        <v>57.199999999999989</v>
      </c>
      <c r="Q851" s="12">
        <f>Tabla_1[[#This Row],[Importe venta total]]/1000</f>
        <v>443.82827999999995</v>
      </c>
      <c r="R851" s="4">
        <v>383653.88</v>
      </c>
      <c r="S851" s="12">
        <f>Tabla_1[[#This Row],[Importe Coste total]]/1000</f>
        <v>383.65388000000002</v>
      </c>
      <c r="T851" s="4">
        <f>Tabla_1[[#This Row],[Importe venta total]]-Tabla_1[[#This Row],[Importe Coste total]]</f>
        <v>60174.399999999965</v>
      </c>
      <c r="U851" s="13">
        <f>Tabla_1[[#This Row],[Importe Coste Total (M)]]/Tabla_1[[#This Row],[Importe Ventas Totales (M)]]</f>
        <v>0.864419635449999</v>
      </c>
      <c r="V851" s="12">
        <f>Tabla_1[[#This Row],[Beneficio Total]]/1000</f>
        <v>60.174399999999963</v>
      </c>
      <c r="W851">
        <f>YEAR(Tabla_1[[#This Row],[Fecha pedido]])</f>
        <v>2020</v>
      </c>
    </row>
    <row r="852" spans="1:23" x14ac:dyDescent="0.3">
      <c r="A852" t="s">
        <v>1064</v>
      </c>
      <c r="B852" t="s">
        <v>24</v>
      </c>
      <c r="C852" t="s">
        <v>25</v>
      </c>
      <c r="D852" t="s">
        <v>30</v>
      </c>
      <c r="E852" t="s">
        <v>19</v>
      </c>
      <c r="F852" t="s">
        <v>1118</v>
      </c>
      <c r="G852" s="14">
        <v>44610</v>
      </c>
      <c r="H852" s="20">
        <f>MONTH(Tabla_1[[#This Row],[Fecha pedido]])</f>
        <v>2</v>
      </c>
      <c r="I852">
        <v>813249909</v>
      </c>
      <c r="J852" s="1">
        <v>44630</v>
      </c>
      <c r="K852" s="5">
        <f>DATEDIF(Tabla_1[[#This Row],[Fecha pedido]],Tabla_1[[#This Row],[Fecha envío]],"D")</f>
        <v>20</v>
      </c>
      <c r="L852" s="3">
        <v>7575</v>
      </c>
      <c r="M852" s="4">
        <v>255.28</v>
      </c>
      <c r="N852" s="4">
        <v>159.41999999999999</v>
      </c>
      <c r="O852" s="12">
        <v>1933746</v>
      </c>
      <c r="P852" s="4">
        <f>Tabla_1[[#This Row],[Precio Unitario]]-Tabla_1[[#This Row],[Coste unitario]]</f>
        <v>95.860000000000014</v>
      </c>
      <c r="Q852" s="12">
        <f>Tabla_1[[#This Row],[Importe venta total]]/1000</f>
        <v>1933.7460000000001</v>
      </c>
      <c r="R852" s="4">
        <v>1207606.5</v>
      </c>
      <c r="S852" s="12">
        <f>Tabla_1[[#This Row],[Importe Coste total]]/1000</f>
        <v>1207.6065000000001</v>
      </c>
      <c r="T852" s="4">
        <f>Tabla_1[[#This Row],[Importe venta total]]-Tabla_1[[#This Row],[Importe Coste total]]</f>
        <v>726139.5</v>
      </c>
      <c r="U852" s="13">
        <f>Tabla_1[[#This Row],[Importe Coste Total (M)]]/Tabla_1[[#This Row],[Importe Ventas Totales (M)]]</f>
        <v>0.62449075524913822</v>
      </c>
      <c r="V852" s="12">
        <f>Tabla_1[[#This Row],[Beneficio Total]]/1000</f>
        <v>726.1395</v>
      </c>
      <c r="W852">
        <f>YEAR(Tabla_1[[#This Row],[Fecha pedido]])</f>
        <v>2022</v>
      </c>
    </row>
    <row r="853" spans="1:23" x14ac:dyDescent="0.3">
      <c r="A853" t="s">
        <v>1065</v>
      </c>
      <c r="B853" t="s">
        <v>28</v>
      </c>
      <c r="C853" t="s">
        <v>123</v>
      </c>
      <c r="D853" t="s">
        <v>18</v>
      </c>
      <c r="E853" t="s">
        <v>19</v>
      </c>
      <c r="F853" t="s">
        <v>1117</v>
      </c>
      <c r="G853" s="14">
        <v>43847</v>
      </c>
      <c r="H853" s="20">
        <f>MONTH(Tabla_1[[#This Row],[Fecha pedido]])</f>
        <v>1</v>
      </c>
      <c r="I853">
        <v>148330724</v>
      </c>
      <c r="J853" s="1">
        <v>43868</v>
      </c>
      <c r="K853" s="5">
        <f>DATEDIF(Tabla_1[[#This Row],[Fecha pedido]],Tabla_1[[#This Row],[Fecha envío]],"D")</f>
        <v>21</v>
      </c>
      <c r="L853" s="3">
        <v>3212</v>
      </c>
      <c r="M853" s="4">
        <v>421.89</v>
      </c>
      <c r="N853" s="4">
        <v>364.69</v>
      </c>
      <c r="O853" s="12">
        <v>1355110.68</v>
      </c>
      <c r="P853" s="4">
        <f>Tabla_1[[#This Row],[Precio Unitario]]-Tabla_1[[#This Row],[Coste unitario]]</f>
        <v>57.199999999999989</v>
      </c>
      <c r="Q853" s="12">
        <f>Tabla_1[[#This Row],[Importe venta total]]/1000</f>
        <v>1355.11068</v>
      </c>
      <c r="R853" s="4">
        <v>1171384.28</v>
      </c>
      <c r="S853" s="12">
        <f>Tabla_1[[#This Row],[Importe Coste total]]/1000</f>
        <v>1171.38428</v>
      </c>
      <c r="T853" s="4">
        <f>Tabla_1[[#This Row],[Importe venta total]]-Tabla_1[[#This Row],[Importe Coste total]]</f>
        <v>183726.39999999991</v>
      </c>
      <c r="U853" s="13">
        <f>Tabla_1[[#This Row],[Importe Coste Total (M)]]/Tabla_1[[#This Row],[Importe Ventas Totales (M)]]</f>
        <v>0.86441963544999878</v>
      </c>
      <c r="V853" s="12">
        <f>Tabla_1[[#This Row],[Beneficio Total]]/1000</f>
        <v>183.7263999999999</v>
      </c>
      <c r="W853">
        <f>YEAR(Tabla_1[[#This Row],[Fecha pedido]])</f>
        <v>2020</v>
      </c>
    </row>
    <row r="854" spans="1:23" x14ac:dyDescent="0.3">
      <c r="A854" t="s">
        <v>1066</v>
      </c>
      <c r="B854" t="s">
        <v>12</v>
      </c>
      <c r="C854" t="s">
        <v>209</v>
      </c>
      <c r="D854" t="s">
        <v>26</v>
      </c>
      <c r="E854" t="s">
        <v>19</v>
      </c>
      <c r="F854" t="s">
        <v>1119</v>
      </c>
      <c r="G854" s="14">
        <v>44527</v>
      </c>
      <c r="H854" s="20">
        <f>MONTH(Tabla_1[[#This Row],[Fecha pedido]])</f>
        <v>11</v>
      </c>
      <c r="I854">
        <v>353919684</v>
      </c>
      <c r="J854" s="1">
        <v>44562</v>
      </c>
      <c r="K854" s="5">
        <f>DATEDIF(Tabla_1[[#This Row],[Fecha pedido]],Tabla_1[[#This Row],[Fecha envío]],"D")</f>
        <v>35</v>
      </c>
      <c r="L854" s="3">
        <v>1554</v>
      </c>
      <c r="M854" s="4">
        <v>9.33</v>
      </c>
      <c r="N854" s="4">
        <v>6.92</v>
      </c>
      <c r="O854" s="12">
        <v>14498.82</v>
      </c>
      <c r="P854" s="4">
        <f>Tabla_1[[#This Row],[Precio Unitario]]-Tabla_1[[#This Row],[Coste unitario]]</f>
        <v>2.41</v>
      </c>
      <c r="Q854" s="12">
        <f>Tabla_1[[#This Row],[Importe venta total]]/1000</f>
        <v>14.49882</v>
      </c>
      <c r="R854" s="4">
        <v>10753.68</v>
      </c>
      <c r="S854" s="12">
        <f>Tabla_1[[#This Row],[Importe Coste total]]/1000</f>
        <v>10.753680000000001</v>
      </c>
      <c r="T854" s="4">
        <f>Tabla_1[[#This Row],[Importe venta total]]-Tabla_1[[#This Row],[Importe Coste total]]</f>
        <v>3745.1399999999994</v>
      </c>
      <c r="U854" s="13">
        <f>Tabla_1[[#This Row],[Importe Coste Total (M)]]/Tabla_1[[#This Row],[Importe Ventas Totales (M)]]</f>
        <v>0.74169346195069674</v>
      </c>
      <c r="V854" s="12">
        <f>Tabla_1[[#This Row],[Beneficio Total]]/1000</f>
        <v>3.7451399999999992</v>
      </c>
      <c r="W854">
        <f>YEAR(Tabla_1[[#This Row],[Fecha pedido]])</f>
        <v>2021</v>
      </c>
    </row>
    <row r="855" spans="1:23" x14ac:dyDescent="0.3">
      <c r="A855" t="s">
        <v>1067</v>
      </c>
      <c r="B855" t="s">
        <v>24</v>
      </c>
      <c r="C855" t="s">
        <v>141</v>
      </c>
      <c r="D855" t="s">
        <v>50</v>
      </c>
      <c r="E855" t="s">
        <v>15</v>
      </c>
      <c r="F855" t="s">
        <v>1119</v>
      </c>
      <c r="G855" s="14">
        <v>44584</v>
      </c>
      <c r="H855" s="20">
        <f>MONTH(Tabla_1[[#This Row],[Fecha pedido]])</f>
        <v>1</v>
      </c>
      <c r="I855">
        <v>349251353</v>
      </c>
      <c r="J855" s="1">
        <v>44595</v>
      </c>
      <c r="K855" s="5">
        <f>DATEDIF(Tabla_1[[#This Row],[Fecha pedido]],Tabla_1[[#This Row],[Fecha envío]],"D")</f>
        <v>11</v>
      </c>
      <c r="L855" s="3">
        <v>91</v>
      </c>
      <c r="M855" s="4">
        <v>154.06</v>
      </c>
      <c r="N855" s="4">
        <v>90.93</v>
      </c>
      <c r="O855" s="12">
        <v>14019.460000000001</v>
      </c>
      <c r="P855" s="4">
        <f>Tabla_1[[#This Row],[Precio Unitario]]-Tabla_1[[#This Row],[Coste unitario]]</f>
        <v>63.129999999999995</v>
      </c>
      <c r="Q855" s="12">
        <f>Tabla_1[[#This Row],[Importe venta total]]/1000</f>
        <v>14.01946</v>
      </c>
      <c r="R855" s="4">
        <v>8274.630000000001</v>
      </c>
      <c r="S855" s="12">
        <f>Tabla_1[[#This Row],[Importe Coste total]]/1000</f>
        <v>8.2746300000000002</v>
      </c>
      <c r="T855" s="4">
        <f>Tabla_1[[#This Row],[Importe venta total]]-Tabla_1[[#This Row],[Importe Coste total]]</f>
        <v>5744.83</v>
      </c>
      <c r="U855" s="13">
        <f>Tabla_1[[#This Row],[Importe Coste Total (M)]]/Tabla_1[[#This Row],[Importe Ventas Totales (M)]]</f>
        <v>0.59022458782292608</v>
      </c>
      <c r="V855" s="12">
        <f>Tabla_1[[#This Row],[Beneficio Total]]/1000</f>
        <v>5.7448300000000003</v>
      </c>
      <c r="W855">
        <f>YEAR(Tabla_1[[#This Row],[Fecha pedido]])</f>
        <v>2022</v>
      </c>
    </row>
    <row r="856" spans="1:23" x14ac:dyDescent="0.3">
      <c r="A856" t="s">
        <v>1068</v>
      </c>
      <c r="B856" t="s">
        <v>12</v>
      </c>
      <c r="C856" t="s">
        <v>673</v>
      </c>
      <c r="D856" t="s">
        <v>33</v>
      </c>
      <c r="E856" t="s">
        <v>19</v>
      </c>
      <c r="F856" t="s">
        <v>1120</v>
      </c>
      <c r="G856" s="14">
        <v>44286</v>
      </c>
      <c r="H856" s="20">
        <f>MONTH(Tabla_1[[#This Row],[Fecha pedido]])</f>
        <v>3</v>
      </c>
      <c r="I856">
        <v>203154218</v>
      </c>
      <c r="J856" s="1">
        <v>44299</v>
      </c>
      <c r="K856" s="5">
        <f>DATEDIF(Tabla_1[[#This Row],[Fecha pedido]],Tabla_1[[#This Row],[Fecha envío]],"D")</f>
        <v>13</v>
      </c>
      <c r="L856" s="3">
        <v>6702</v>
      </c>
      <c r="M856" s="4">
        <v>47.45</v>
      </c>
      <c r="N856" s="4">
        <v>31.79</v>
      </c>
      <c r="O856" s="12">
        <v>318009.90000000002</v>
      </c>
      <c r="P856" s="4">
        <f>Tabla_1[[#This Row],[Precio Unitario]]-Tabla_1[[#This Row],[Coste unitario]]</f>
        <v>15.660000000000004</v>
      </c>
      <c r="Q856" s="12">
        <f>Tabla_1[[#This Row],[Importe venta total]]/1000</f>
        <v>318.00990000000002</v>
      </c>
      <c r="R856" s="4">
        <v>213056.58</v>
      </c>
      <c r="S856" s="12">
        <f>Tabla_1[[#This Row],[Importe Coste total]]/1000</f>
        <v>213.05658</v>
      </c>
      <c r="T856" s="4">
        <f>Tabla_1[[#This Row],[Importe venta total]]-Tabla_1[[#This Row],[Importe Coste total]]</f>
        <v>104953.32000000004</v>
      </c>
      <c r="U856" s="13">
        <f>Tabla_1[[#This Row],[Importe Coste Total (M)]]/Tabla_1[[#This Row],[Importe Ventas Totales (M)]]</f>
        <v>0.66996838777660694</v>
      </c>
      <c r="V856" s="12">
        <f>Tabla_1[[#This Row],[Beneficio Total]]/1000</f>
        <v>104.95332000000003</v>
      </c>
      <c r="W856">
        <f>YEAR(Tabla_1[[#This Row],[Fecha pedido]])</f>
        <v>2021</v>
      </c>
    </row>
    <row r="857" spans="1:23" x14ac:dyDescent="0.3">
      <c r="A857" t="s">
        <v>1069</v>
      </c>
      <c r="B857" t="s">
        <v>28</v>
      </c>
      <c r="C857" t="s">
        <v>318</v>
      </c>
      <c r="D857" t="s">
        <v>33</v>
      </c>
      <c r="E857" t="s">
        <v>15</v>
      </c>
      <c r="F857" t="s">
        <v>1119</v>
      </c>
      <c r="G857" s="14">
        <v>44750</v>
      </c>
      <c r="H857" s="20">
        <f>MONTH(Tabla_1[[#This Row],[Fecha pedido]])</f>
        <v>7</v>
      </c>
      <c r="I857">
        <v>121176040</v>
      </c>
      <c r="J857" s="1">
        <v>44765</v>
      </c>
      <c r="K857" s="5">
        <f>DATEDIF(Tabla_1[[#This Row],[Fecha pedido]],Tabla_1[[#This Row],[Fecha envío]],"D")</f>
        <v>15</v>
      </c>
      <c r="L857" s="3">
        <v>7538</v>
      </c>
      <c r="M857" s="4">
        <v>47.45</v>
      </c>
      <c r="N857" s="4">
        <v>31.79</v>
      </c>
      <c r="O857" s="12">
        <v>357678.10000000003</v>
      </c>
      <c r="P857" s="4">
        <f>Tabla_1[[#This Row],[Precio Unitario]]-Tabla_1[[#This Row],[Coste unitario]]</f>
        <v>15.660000000000004</v>
      </c>
      <c r="Q857" s="12">
        <f>Tabla_1[[#This Row],[Importe venta total]]/1000</f>
        <v>357.67810000000003</v>
      </c>
      <c r="R857" s="4">
        <v>239633.02</v>
      </c>
      <c r="S857" s="12">
        <f>Tabla_1[[#This Row],[Importe Coste total]]/1000</f>
        <v>239.63301999999999</v>
      </c>
      <c r="T857" s="4">
        <f>Tabla_1[[#This Row],[Importe venta total]]-Tabla_1[[#This Row],[Importe Coste total]]</f>
        <v>118045.08000000005</v>
      </c>
      <c r="U857" s="13">
        <f>Tabla_1[[#This Row],[Importe Coste Total (M)]]/Tabla_1[[#This Row],[Importe Ventas Totales (M)]]</f>
        <v>0.66996838777660683</v>
      </c>
      <c r="V857" s="12">
        <f>Tabla_1[[#This Row],[Beneficio Total]]/1000</f>
        <v>118.04508000000004</v>
      </c>
      <c r="W857">
        <f>YEAR(Tabla_1[[#This Row],[Fecha pedido]])</f>
        <v>2022</v>
      </c>
    </row>
    <row r="858" spans="1:23" x14ac:dyDescent="0.3">
      <c r="A858" t="s">
        <v>1070</v>
      </c>
      <c r="B858" t="s">
        <v>24</v>
      </c>
      <c r="C858" t="s">
        <v>99</v>
      </c>
      <c r="D858" t="s">
        <v>30</v>
      </c>
      <c r="E858" t="s">
        <v>19</v>
      </c>
      <c r="F858" t="s">
        <v>1119</v>
      </c>
      <c r="G858" s="14">
        <v>43897</v>
      </c>
      <c r="H858" s="20">
        <f>MONTH(Tabla_1[[#This Row],[Fecha pedido]])</f>
        <v>3</v>
      </c>
      <c r="I858">
        <v>536178147</v>
      </c>
      <c r="J858" s="1">
        <v>43917</v>
      </c>
      <c r="K858" s="5">
        <f>DATEDIF(Tabla_1[[#This Row],[Fecha pedido]],Tabla_1[[#This Row],[Fecha envío]],"D")</f>
        <v>20</v>
      </c>
      <c r="L858" s="3">
        <v>5884</v>
      </c>
      <c r="M858" s="4">
        <v>255.28</v>
      </c>
      <c r="N858" s="4">
        <v>159.41999999999999</v>
      </c>
      <c r="O858" s="12">
        <v>1502067.52</v>
      </c>
      <c r="P858" s="4">
        <f>Tabla_1[[#This Row],[Precio Unitario]]-Tabla_1[[#This Row],[Coste unitario]]</f>
        <v>95.860000000000014</v>
      </c>
      <c r="Q858" s="12">
        <f>Tabla_1[[#This Row],[Importe venta total]]/1000</f>
        <v>1502.0675200000001</v>
      </c>
      <c r="R858" s="4">
        <v>938027.27999999991</v>
      </c>
      <c r="S858" s="12">
        <f>Tabla_1[[#This Row],[Importe Coste total]]/1000</f>
        <v>938.02727999999991</v>
      </c>
      <c r="T858" s="4">
        <f>Tabla_1[[#This Row],[Importe venta total]]-Tabla_1[[#This Row],[Importe Coste total]]</f>
        <v>564040.24000000011</v>
      </c>
      <c r="U858" s="13">
        <f>Tabla_1[[#This Row],[Importe Coste Total (M)]]/Tabla_1[[#This Row],[Importe Ventas Totales (M)]]</f>
        <v>0.62449075524913811</v>
      </c>
      <c r="V858" s="12">
        <f>Tabla_1[[#This Row],[Beneficio Total]]/1000</f>
        <v>564.04024000000015</v>
      </c>
      <c r="W858">
        <f>YEAR(Tabla_1[[#This Row],[Fecha pedido]])</f>
        <v>2020</v>
      </c>
    </row>
    <row r="859" spans="1:23" x14ac:dyDescent="0.3">
      <c r="A859" t="s">
        <v>1071</v>
      </c>
      <c r="B859" t="s">
        <v>21</v>
      </c>
      <c r="C859" t="s">
        <v>41</v>
      </c>
      <c r="D859" t="s">
        <v>50</v>
      </c>
      <c r="E859" t="s">
        <v>19</v>
      </c>
      <c r="F859" t="s">
        <v>1118</v>
      </c>
      <c r="G859" s="14">
        <v>44490</v>
      </c>
      <c r="H859" s="20">
        <f>MONTH(Tabla_1[[#This Row],[Fecha pedido]])</f>
        <v>10</v>
      </c>
      <c r="I859">
        <v>151334369</v>
      </c>
      <c r="J859" s="1">
        <v>44507</v>
      </c>
      <c r="K859" s="5">
        <f>DATEDIF(Tabla_1[[#This Row],[Fecha pedido]],Tabla_1[[#This Row],[Fecha envío]],"D")</f>
        <v>17</v>
      </c>
      <c r="L859" s="3">
        <v>2058</v>
      </c>
      <c r="M859" s="4">
        <v>154.06</v>
      </c>
      <c r="N859" s="4">
        <v>90.93</v>
      </c>
      <c r="O859" s="12">
        <v>317055.48</v>
      </c>
      <c r="P859" s="4">
        <f>Tabla_1[[#This Row],[Precio Unitario]]-Tabla_1[[#This Row],[Coste unitario]]</f>
        <v>63.129999999999995</v>
      </c>
      <c r="Q859" s="12">
        <f>Tabla_1[[#This Row],[Importe venta total]]/1000</f>
        <v>317.05547999999999</v>
      </c>
      <c r="R859" s="4">
        <v>187133.94</v>
      </c>
      <c r="S859" s="12">
        <f>Tabla_1[[#This Row],[Importe Coste total]]/1000</f>
        <v>187.13394</v>
      </c>
      <c r="T859" s="4">
        <f>Tabla_1[[#This Row],[Importe venta total]]-Tabla_1[[#This Row],[Importe Coste total]]</f>
        <v>129921.53999999998</v>
      </c>
      <c r="U859" s="13">
        <f>Tabla_1[[#This Row],[Importe Coste Total (M)]]/Tabla_1[[#This Row],[Importe Ventas Totales (M)]]</f>
        <v>0.59022458782292619</v>
      </c>
      <c r="V859" s="12">
        <f>Tabla_1[[#This Row],[Beneficio Total]]/1000</f>
        <v>129.92153999999999</v>
      </c>
      <c r="W859">
        <f>YEAR(Tabla_1[[#This Row],[Fecha pedido]])</f>
        <v>2021</v>
      </c>
    </row>
    <row r="860" spans="1:23" x14ac:dyDescent="0.3">
      <c r="A860" t="s">
        <v>1072</v>
      </c>
      <c r="B860" t="s">
        <v>60</v>
      </c>
      <c r="C860" t="s">
        <v>410</v>
      </c>
      <c r="D860" t="s">
        <v>40</v>
      </c>
      <c r="E860" t="s">
        <v>19</v>
      </c>
      <c r="F860" t="s">
        <v>1119</v>
      </c>
      <c r="G860" s="14">
        <v>44219</v>
      </c>
      <c r="H860" s="20">
        <f>MONTH(Tabla_1[[#This Row],[Fecha pedido]])</f>
        <v>1</v>
      </c>
      <c r="I860">
        <v>890131032</v>
      </c>
      <c r="J860" s="1">
        <v>44232</v>
      </c>
      <c r="K860" s="5">
        <f>DATEDIF(Tabla_1[[#This Row],[Fecha pedido]],Tabla_1[[#This Row],[Fecha envío]],"D")</f>
        <v>13</v>
      </c>
      <c r="L860" s="3">
        <v>8408</v>
      </c>
      <c r="M860" s="4">
        <v>81.73</v>
      </c>
      <c r="N860" s="4">
        <v>56.67</v>
      </c>
      <c r="O860" s="12">
        <v>687185.84000000008</v>
      </c>
      <c r="P860" s="4">
        <f>Tabla_1[[#This Row],[Precio Unitario]]-Tabla_1[[#This Row],[Coste unitario]]</f>
        <v>25.060000000000002</v>
      </c>
      <c r="Q860" s="12">
        <f>Tabla_1[[#This Row],[Importe venta total]]/1000</f>
        <v>687.1858400000001</v>
      </c>
      <c r="R860" s="4">
        <v>476481.36</v>
      </c>
      <c r="S860" s="12">
        <f>Tabla_1[[#This Row],[Importe Coste total]]/1000</f>
        <v>476.48136</v>
      </c>
      <c r="T860" s="4">
        <f>Tabla_1[[#This Row],[Importe venta total]]-Tabla_1[[#This Row],[Importe Coste total]]</f>
        <v>210704.4800000001</v>
      </c>
      <c r="U860" s="13">
        <f>Tabla_1[[#This Row],[Importe Coste Total (M)]]/Tabla_1[[#This Row],[Importe Ventas Totales (M)]]</f>
        <v>0.69338064358252771</v>
      </c>
      <c r="V860" s="12">
        <f>Tabla_1[[#This Row],[Beneficio Total]]/1000</f>
        <v>210.7044800000001</v>
      </c>
      <c r="W860">
        <f>YEAR(Tabla_1[[#This Row],[Fecha pedido]])</f>
        <v>2021</v>
      </c>
    </row>
    <row r="861" spans="1:23" x14ac:dyDescent="0.3">
      <c r="A861" t="s">
        <v>1073</v>
      </c>
      <c r="B861" t="s">
        <v>28</v>
      </c>
      <c r="C861" t="s">
        <v>111</v>
      </c>
      <c r="D861" t="s">
        <v>80</v>
      </c>
      <c r="E861" t="s">
        <v>19</v>
      </c>
      <c r="F861" t="s">
        <v>1118</v>
      </c>
      <c r="G861" s="14">
        <v>44575</v>
      </c>
      <c r="H861" s="20">
        <f>MONTH(Tabla_1[[#This Row],[Fecha pedido]])</f>
        <v>1</v>
      </c>
      <c r="I861">
        <v>246366965</v>
      </c>
      <c r="J861" s="1">
        <v>44625</v>
      </c>
      <c r="K861" s="5">
        <f>DATEDIF(Tabla_1[[#This Row],[Fecha pedido]],Tabla_1[[#This Row],[Fecha envío]],"D")</f>
        <v>50</v>
      </c>
      <c r="L861" s="3">
        <v>4315</v>
      </c>
      <c r="M861" s="4">
        <v>668.27</v>
      </c>
      <c r="N861" s="4">
        <v>502.54</v>
      </c>
      <c r="O861" s="12">
        <v>2883585.05</v>
      </c>
      <c r="P861" s="4">
        <f>Tabla_1[[#This Row],[Precio Unitario]]-Tabla_1[[#This Row],[Coste unitario]]</f>
        <v>165.72999999999996</v>
      </c>
      <c r="Q861" s="12">
        <f>Tabla_1[[#This Row],[Importe venta total]]/1000</f>
        <v>2883.5850499999997</v>
      </c>
      <c r="R861" s="4">
        <v>2168460.1</v>
      </c>
      <c r="S861" s="12">
        <f>Tabla_1[[#This Row],[Importe Coste total]]/1000</f>
        <v>2168.4601000000002</v>
      </c>
      <c r="T861" s="4">
        <f>Tabla_1[[#This Row],[Importe venta total]]-Tabla_1[[#This Row],[Importe Coste total]]</f>
        <v>715124.94999999972</v>
      </c>
      <c r="U861" s="13">
        <f>Tabla_1[[#This Row],[Importe Coste Total (M)]]/Tabla_1[[#This Row],[Importe Ventas Totales (M)]]</f>
        <v>0.7520014365451092</v>
      </c>
      <c r="V861" s="12">
        <f>Tabla_1[[#This Row],[Beneficio Total]]/1000</f>
        <v>715.12494999999967</v>
      </c>
      <c r="W861">
        <f>YEAR(Tabla_1[[#This Row],[Fecha pedido]])</f>
        <v>2022</v>
      </c>
    </row>
    <row r="862" spans="1:23" x14ac:dyDescent="0.3">
      <c r="A862" t="s">
        <v>1074</v>
      </c>
      <c r="B862" t="s">
        <v>60</v>
      </c>
      <c r="C862" t="s">
        <v>91</v>
      </c>
      <c r="D862" t="s">
        <v>23</v>
      </c>
      <c r="E862" t="s">
        <v>19</v>
      </c>
      <c r="F862" t="s">
        <v>1119</v>
      </c>
      <c r="G862" s="14">
        <v>44064</v>
      </c>
      <c r="H862" s="20">
        <f>MONTH(Tabla_1[[#This Row],[Fecha pedido]])</f>
        <v>8</v>
      </c>
      <c r="I862">
        <v>734153497</v>
      </c>
      <c r="J862" s="1">
        <v>44096</v>
      </c>
      <c r="K862" s="5">
        <f>DATEDIF(Tabla_1[[#This Row],[Fecha pedido]],Tabla_1[[#This Row],[Fecha envío]],"D")</f>
        <v>32</v>
      </c>
      <c r="L862" s="3">
        <v>1189</v>
      </c>
      <c r="M862" s="4">
        <v>205.7</v>
      </c>
      <c r="N862" s="4">
        <v>117.11</v>
      </c>
      <c r="O862" s="12">
        <v>244577.3</v>
      </c>
      <c r="P862" s="4">
        <f>Tabla_1[[#This Row],[Precio Unitario]]-Tabla_1[[#This Row],[Coste unitario]]</f>
        <v>88.589999999999989</v>
      </c>
      <c r="Q862" s="12">
        <f>Tabla_1[[#This Row],[Importe venta total]]/1000</f>
        <v>244.57729999999998</v>
      </c>
      <c r="R862" s="4">
        <v>139243.79</v>
      </c>
      <c r="S862" s="12">
        <f>Tabla_1[[#This Row],[Importe Coste total]]/1000</f>
        <v>139.24379000000002</v>
      </c>
      <c r="T862" s="4">
        <f>Tabla_1[[#This Row],[Importe venta total]]-Tabla_1[[#This Row],[Importe Coste total]]</f>
        <v>105333.50999999998</v>
      </c>
      <c r="U862" s="13">
        <f>Tabla_1[[#This Row],[Importe Coste Total (M)]]/Tabla_1[[#This Row],[Importe Ventas Totales (M)]]</f>
        <v>0.56932425862907154</v>
      </c>
      <c r="V862" s="12">
        <f>Tabla_1[[#This Row],[Beneficio Total]]/1000</f>
        <v>105.33350999999998</v>
      </c>
      <c r="W862">
        <f>YEAR(Tabla_1[[#This Row],[Fecha pedido]])</f>
        <v>2020</v>
      </c>
    </row>
    <row r="863" spans="1:23" x14ac:dyDescent="0.3">
      <c r="A863" t="s">
        <v>1075</v>
      </c>
      <c r="B863" t="s">
        <v>12</v>
      </c>
      <c r="C863" t="s">
        <v>354</v>
      </c>
      <c r="D863" t="s">
        <v>40</v>
      </c>
      <c r="E863" t="s">
        <v>15</v>
      </c>
      <c r="F863" t="s">
        <v>1120</v>
      </c>
      <c r="G863" s="14">
        <v>43948</v>
      </c>
      <c r="H863" s="20">
        <f>MONTH(Tabla_1[[#This Row],[Fecha pedido]])</f>
        <v>4</v>
      </c>
      <c r="I863">
        <v>437914454</v>
      </c>
      <c r="J863" s="1">
        <v>43953</v>
      </c>
      <c r="K863" s="5">
        <f>DATEDIF(Tabla_1[[#This Row],[Fecha pedido]],Tabla_1[[#This Row],[Fecha envío]],"D")</f>
        <v>5</v>
      </c>
      <c r="L863" s="3">
        <v>7473</v>
      </c>
      <c r="M863" s="4">
        <v>81.73</v>
      </c>
      <c r="N863" s="4">
        <v>56.67</v>
      </c>
      <c r="O863" s="12">
        <v>610768.29</v>
      </c>
      <c r="P863" s="4">
        <f>Tabla_1[[#This Row],[Precio Unitario]]-Tabla_1[[#This Row],[Coste unitario]]</f>
        <v>25.060000000000002</v>
      </c>
      <c r="Q863" s="12">
        <f>Tabla_1[[#This Row],[Importe venta total]]/1000</f>
        <v>610.76829000000009</v>
      </c>
      <c r="R863" s="4">
        <v>423494.91000000003</v>
      </c>
      <c r="S863" s="12">
        <f>Tabla_1[[#This Row],[Importe Coste total]]/1000</f>
        <v>423.49491</v>
      </c>
      <c r="T863" s="4">
        <f>Tabla_1[[#This Row],[Importe venta total]]-Tabla_1[[#This Row],[Importe Coste total]]</f>
        <v>187273.38</v>
      </c>
      <c r="U863" s="13">
        <f>Tabla_1[[#This Row],[Importe Coste Total (M)]]/Tabla_1[[#This Row],[Importe Ventas Totales (M)]]</f>
        <v>0.69338064358252771</v>
      </c>
      <c r="V863" s="12">
        <f>Tabla_1[[#This Row],[Beneficio Total]]/1000</f>
        <v>187.27338</v>
      </c>
      <c r="W863">
        <f>YEAR(Tabla_1[[#This Row],[Fecha pedido]])</f>
        <v>2020</v>
      </c>
    </row>
    <row r="864" spans="1:23" x14ac:dyDescent="0.3">
      <c r="A864" t="s">
        <v>1076</v>
      </c>
      <c r="B864" t="s">
        <v>21</v>
      </c>
      <c r="C864" t="s">
        <v>399</v>
      </c>
      <c r="D864" t="s">
        <v>80</v>
      </c>
      <c r="E864" t="s">
        <v>15</v>
      </c>
      <c r="F864" t="s">
        <v>1118</v>
      </c>
      <c r="G864" s="14">
        <v>44593</v>
      </c>
      <c r="H864" s="20">
        <f>MONTH(Tabla_1[[#This Row],[Fecha pedido]])</f>
        <v>2</v>
      </c>
      <c r="I864">
        <v>662386167</v>
      </c>
      <c r="J864" s="1">
        <v>44621</v>
      </c>
      <c r="K864" s="5">
        <f>DATEDIF(Tabla_1[[#This Row],[Fecha pedido]],Tabla_1[[#This Row],[Fecha envío]],"D")</f>
        <v>28</v>
      </c>
      <c r="L864" s="3">
        <v>3641</v>
      </c>
      <c r="M864" s="4">
        <v>668.27</v>
      </c>
      <c r="N864" s="4">
        <v>502.54</v>
      </c>
      <c r="O864" s="12">
        <v>2433171.0699999998</v>
      </c>
      <c r="P864" s="4">
        <f>Tabla_1[[#This Row],[Precio Unitario]]-Tabla_1[[#This Row],[Coste unitario]]</f>
        <v>165.72999999999996</v>
      </c>
      <c r="Q864" s="12">
        <f>Tabla_1[[#This Row],[Importe venta total]]/1000</f>
        <v>2433.1710699999999</v>
      </c>
      <c r="R864" s="4">
        <v>1829748.1400000001</v>
      </c>
      <c r="S864" s="12">
        <f>Tabla_1[[#This Row],[Importe Coste total]]/1000</f>
        <v>1829.7481400000001</v>
      </c>
      <c r="T864" s="4">
        <f>Tabla_1[[#This Row],[Importe venta total]]-Tabla_1[[#This Row],[Importe Coste total]]</f>
        <v>603422.9299999997</v>
      </c>
      <c r="U864" s="13">
        <f>Tabla_1[[#This Row],[Importe Coste Total (M)]]/Tabla_1[[#This Row],[Importe Ventas Totales (M)]]</f>
        <v>0.75200143654510909</v>
      </c>
      <c r="V864" s="12">
        <f>Tabla_1[[#This Row],[Beneficio Total]]/1000</f>
        <v>603.42292999999972</v>
      </c>
      <c r="W864">
        <f>YEAR(Tabla_1[[#This Row],[Fecha pedido]])</f>
        <v>2022</v>
      </c>
    </row>
    <row r="865" spans="1:23" x14ac:dyDescent="0.3">
      <c r="A865" t="s">
        <v>1077</v>
      </c>
      <c r="B865" t="s">
        <v>24</v>
      </c>
      <c r="C865" t="s">
        <v>53</v>
      </c>
      <c r="D865" t="s">
        <v>70</v>
      </c>
      <c r="E865" t="s">
        <v>19</v>
      </c>
      <c r="F865" t="s">
        <v>1120</v>
      </c>
      <c r="G865" s="14">
        <v>43902</v>
      </c>
      <c r="H865" s="20">
        <f>MONTH(Tabla_1[[#This Row],[Fecha pedido]])</f>
        <v>3</v>
      </c>
      <c r="I865">
        <v>982617461</v>
      </c>
      <c r="J865" s="1">
        <v>43946</v>
      </c>
      <c r="K865" s="5">
        <f>DATEDIF(Tabla_1[[#This Row],[Fecha pedido]],Tabla_1[[#This Row],[Fecha envío]],"D")</f>
        <v>44</v>
      </c>
      <c r="L865" s="3">
        <v>7198</v>
      </c>
      <c r="M865" s="4">
        <v>109.28</v>
      </c>
      <c r="N865" s="4">
        <v>35.840000000000003</v>
      </c>
      <c r="O865" s="12">
        <v>786597.44000000006</v>
      </c>
      <c r="P865" s="4">
        <f>Tabla_1[[#This Row],[Precio Unitario]]-Tabla_1[[#This Row],[Coste unitario]]</f>
        <v>73.44</v>
      </c>
      <c r="Q865" s="12">
        <f>Tabla_1[[#This Row],[Importe venta total]]/1000</f>
        <v>786.59744000000001</v>
      </c>
      <c r="R865" s="4">
        <v>257976.32000000004</v>
      </c>
      <c r="S865" s="12">
        <f>Tabla_1[[#This Row],[Importe Coste total]]/1000</f>
        <v>257.97632000000004</v>
      </c>
      <c r="T865" s="4">
        <f>Tabla_1[[#This Row],[Importe venta total]]-Tabla_1[[#This Row],[Importe Coste total]]</f>
        <v>528621.12</v>
      </c>
      <c r="U865" s="13">
        <f>Tabla_1[[#This Row],[Importe Coste Total (M)]]/Tabla_1[[#This Row],[Importe Ventas Totales (M)]]</f>
        <v>0.32796486090775995</v>
      </c>
      <c r="V865" s="12">
        <f>Tabla_1[[#This Row],[Beneficio Total]]/1000</f>
        <v>528.62112000000002</v>
      </c>
      <c r="W865">
        <f>YEAR(Tabla_1[[#This Row],[Fecha pedido]])</f>
        <v>2020</v>
      </c>
    </row>
    <row r="866" spans="1:23" x14ac:dyDescent="0.3">
      <c r="A866" t="s">
        <v>1078</v>
      </c>
      <c r="B866" t="s">
        <v>12</v>
      </c>
      <c r="C866" t="s">
        <v>216</v>
      </c>
      <c r="D866" t="s">
        <v>38</v>
      </c>
      <c r="E866" t="s">
        <v>19</v>
      </c>
      <c r="F866" t="s">
        <v>1117</v>
      </c>
      <c r="G866" s="14">
        <v>44099</v>
      </c>
      <c r="H866" s="20">
        <f>MONTH(Tabla_1[[#This Row],[Fecha pedido]])</f>
        <v>9</v>
      </c>
      <c r="I866">
        <v>593969666</v>
      </c>
      <c r="J866" s="1">
        <v>44112</v>
      </c>
      <c r="K866" s="5">
        <f>DATEDIF(Tabla_1[[#This Row],[Fecha pedido]],Tabla_1[[#This Row],[Fecha envío]],"D")</f>
        <v>13</v>
      </c>
      <c r="L866" s="3">
        <v>7678</v>
      </c>
      <c r="M866" s="4">
        <v>437.2</v>
      </c>
      <c r="N866" s="4">
        <v>263.33</v>
      </c>
      <c r="O866" s="12">
        <v>3356821.6</v>
      </c>
      <c r="P866" s="4">
        <f>Tabla_1[[#This Row],[Precio Unitario]]-Tabla_1[[#This Row],[Coste unitario]]</f>
        <v>173.87</v>
      </c>
      <c r="Q866" s="12">
        <f>Tabla_1[[#This Row],[Importe venta total]]/1000</f>
        <v>3356.8216000000002</v>
      </c>
      <c r="R866" s="4">
        <v>2021847.74</v>
      </c>
      <c r="S866" s="12">
        <f>Tabla_1[[#This Row],[Importe Coste total]]/1000</f>
        <v>2021.8477399999999</v>
      </c>
      <c r="T866" s="4">
        <f>Tabla_1[[#This Row],[Importe venta total]]-Tabla_1[[#This Row],[Importe Coste total]]</f>
        <v>1334973.8600000001</v>
      </c>
      <c r="U866" s="13">
        <f>Tabla_1[[#This Row],[Importe Coste Total (M)]]/Tabla_1[[#This Row],[Importe Ventas Totales (M)]]</f>
        <v>0.60231015553522405</v>
      </c>
      <c r="V866" s="12">
        <f>Tabla_1[[#This Row],[Beneficio Total]]/1000</f>
        <v>1334.9738600000001</v>
      </c>
      <c r="W866">
        <f>YEAR(Tabla_1[[#This Row],[Fecha pedido]])</f>
        <v>2020</v>
      </c>
    </row>
    <row r="867" spans="1:23" x14ac:dyDescent="0.3">
      <c r="A867" t="s">
        <v>1079</v>
      </c>
      <c r="B867" t="s">
        <v>21</v>
      </c>
      <c r="C867" t="s">
        <v>330</v>
      </c>
      <c r="D867" t="s">
        <v>50</v>
      </c>
      <c r="E867" t="s">
        <v>19</v>
      </c>
      <c r="F867" t="s">
        <v>1118</v>
      </c>
      <c r="G867" s="14">
        <v>43903</v>
      </c>
      <c r="H867" s="20">
        <f>MONTH(Tabla_1[[#This Row],[Fecha pedido]])</f>
        <v>3</v>
      </c>
      <c r="I867">
        <v>562116611</v>
      </c>
      <c r="J867" s="1">
        <v>43937</v>
      </c>
      <c r="K867" s="5">
        <f>DATEDIF(Tabla_1[[#This Row],[Fecha pedido]],Tabla_1[[#This Row],[Fecha envío]],"D")</f>
        <v>34</v>
      </c>
      <c r="L867" s="3">
        <v>1651</v>
      </c>
      <c r="M867" s="4">
        <v>154.06</v>
      </c>
      <c r="N867" s="4">
        <v>90.93</v>
      </c>
      <c r="O867" s="12">
        <v>254353.06</v>
      </c>
      <c r="P867" s="4">
        <f>Tabla_1[[#This Row],[Precio Unitario]]-Tabla_1[[#This Row],[Coste unitario]]</f>
        <v>63.129999999999995</v>
      </c>
      <c r="Q867" s="12">
        <f>Tabla_1[[#This Row],[Importe venta total]]/1000</f>
        <v>254.35306</v>
      </c>
      <c r="R867" s="4">
        <v>150125.43000000002</v>
      </c>
      <c r="S867" s="12">
        <f>Tabla_1[[#This Row],[Importe Coste total]]/1000</f>
        <v>150.12543000000002</v>
      </c>
      <c r="T867" s="4">
        <f>Tabla_1[[#This Row],[Importe venta total]]-Tabla_1[[#This Row],[Importe Coste total]]</f>
        <v>104227.62999999998</v>
      </c>
      <c r="U867" s="13">
        <f>Tabla_1[[#This Row],[Importe Coste Total (M)]]/Tabla_1[[#This Row],[Importe Ventas Totales (M)]]</f>
        <v>0.59022458782292619</v>
      </c>
      <c r="V867" s="12">
        <f>Tabla_1[[#This Row],[Beneficio Total]]/1000</f>
        <v>104.22762999999998</v>
      </c>
      <c r="W867">
        <f>YEAR(Tabla_1[[#This Row],[Fecha pedido]])</f>
        <v>2020</v>
      </c>
    </row>
    <row r="868" spans="1:23" x14ac:dyDescent="0.3">
      <c r="A868" t="s">
        <v>1080</v>
      </c>
      <c r="B868" t="s">
        <v>12</v>
      </c>
      <c r="C868" t="s">
        <v>161</v>
      </c>
      <c r="D868" t="s">
        <v>50</v>
      </c>
      <c r="E868" t="s">
        <v>15</v>
      </c>
      <c r="F868" t="s">
        <v>1120</v>
      </c>
      <c r="G868" s="14">
        <v>44266</v>
      </c>
      <c r="H868" s="20">
        <f>MONTH(Tabla_1[[#This Row],[Fecha pedido]])</f>
        <v>3</v>
      </c>
      <c r="I868">
        <v>673044621</v>
      </c>
      <c r="J868" s="1">
        <v>44281</v>
      </c>
      <c r="K868" s="5">
        <f>DATEDIF(Tabla_1[[#This Row],[Fecha pedido]],Tabla_1[[#This Row],[Fecha envío]],"D")</f>
        <v>15</v>
      </c>
      <c r="L868" s="3">
        <v>7715</v>
      </c>
      <c r="M868" s="4">
        <v>154.06</v>
      </c>
      <c r="N868" s="4">
        <v>90.93</v>
      </c>
      <c r="O868" s="12">
        <v>1188572.8999999999</v>
      </c>
      <c r="P868" s="4">
        <f>Tabla_1[[#This Row],[Precio Unitario]]-Tabla_1[[#This Row],[Coste unitario]]</f>
        <v>63.129999999999995</v>
      </c>
      <c r="Q868" s="12">
        <f>Tabla_1[[#This Row],[Importe venta total]]/1000</f>
        <v>1188.5728999999999</v>
      </c>
      <c r="R868" s="4">
        <v>701524.95000000007</v>
      </c>
      <c r="S868" s="12">
        <f>Tabla_1[[#This Row],[Importe Coste total]]/1000</f>
        <v>701.5249500000001</v>
      </c>
      <c r="T868" s="4">
        <f>Tabla_1[[#This Row],[Importe venta total]]-Tabla_1[[#This Row],[Importe Coste total]]</f>
        <v>487047.94999999984</v>
      </c>
      <c r="U868" s="13">
        <f>Tabla_1[[#This Row],[Importe Coste Total (M)]]/Tabla_1[[#This Row],[Importe Ventas Totales (M)]]</f>
        <v>0.59022458782292631</v>
      </c>
      <c r="V868" s="12">
        <f>Tabla_1[[#This Row],[Beneficio Total]]/1000</f>
        <v>487.04794999999984</v>
      </c>
      <c r="W868">
        <f>YEAR(Tabla_1[[#This Row],[Fecha pedido]])</f>
        <v>2021</v>
      </c>
    </row>
    <row r="869" spans="1:23" x14ac:dyDescent="0.3">
      <c r="A869" t="s">
        <v>1081</v>
      </c>
      <c r="B869" t="s">
        <v>28</v>
      </c>
      <c r="C869" t="s">
        <v>214</v>
      </c>
      <c r="D869" t="s">
        <v>42</v>
      </c>
      <c r="E869" t="s">
        <v>15</v>
      </c>
      <c r="F869" t="s">
        <v>1118</v>
      </c>
      <c r="G869" s="14">
        <v>44722</v>
      </c>
      <c r="H869" s="20">
        <f>MONTH(Tabla_1[[#This Row],[Fecha pedido]])</f>
        <v>6</v>
      </c>
      <c r="I869">
        <v>783052527</v>
      </c>
      <c r="J869" s="1">
        <v>44729</v>
      </c>
      <c r="K869" s="5">
        <f>DATEDIF(Tabla_1[[#This Row],[Fecha pedido]],Tabla_1[[#This Row],[Fecha envío]],"D")</f>
        <v>7</v>
      </c>
      <c r="L869" s="3">
        <v>1499</v>
      </c>
      <c r="M869" s="4">
        <v>651.21</v>
      </c>
      <c r="N869" s="4">
        <v>524.96</v>
      </c>
      <c r="O869" s="12">
        <v>976163.79</v>
      </c>
      <c r="P869" s="4">
        <f>Tabla_1[[#This Row],[Precio Unitario]]-Tabla_1[[#This Row],[Coste unitario]]</f>
        <v>126.25</v>
      </c>
      <c r="Q869" s="12">
        <f>Tabla_1[[#This Row],[Importe venta total]]/1000</f>
        <v>976.16379000000006</v>
      </c>
      <c r="R869" s="4">
        <v>786915.04</v>
      </c>
      <c r="S869" s="12">
        <f>Tabla_1[[#This Row],[Importe Coste total]]/1000</f>
        <v>786.91504000000009</v>
      </c>
      <c r="T869" s="4">
        <f>Tabla_1[[#This Row],[Importe venta total]]-Tabla_1[[#This Row],[Importe Coste total]]</f>
        <v>189248.75</v>
      </c>
      <c r="U869" s="13">
        <f>Tabla_1[[#This Row],[Importe Coste Total (M)]]/Tabla_1[[#This Row],[Importe Ventas Totales (M)]]</f>
        <v>0.80613012699436437</v>
      </c>
      <c r="V869" s="12">
        <f>Tabla_1[[#This Row],[Beneficio Total]]/1000</f>
        <v>189.24875</v>
      </c>
      <c r="W869">
        <f>YEAR(Tabla_1[[#This Row],[Fecha pedido]])</f>
        <v>2022</v>
      </c>
    </row>
    <row r="870" spans="1:23" x14ac:dyDescent="0.3">
      <c r="A870" t="s">
        <v>1082</v>
      </c>
      <c r="B870" t="s">
        <v>24</v>
      </c>
      <c r="C870" t="s">
        <v>65</v>
      </c>
      <c r="D870" t="s">
        <v>80</v>
      </c>
      <c r="E870" t="s">
        <v>15</v>
      </c>
      <c r="F870" t="s">
        <v>1119</v>
      </c>
      <c r="G870" s="14">
        <v>44259</v>
      </c>
      <c r="H870" s="20">
        <f>MONTH(Tabla_1[[#This Row],[Fecha pedido]])</f>
        <v>3</v>
      </c>
      <c r="I870">
        <v>777065837</v>
      </c>
      <c r="J870" s="1">
        <v>44267</v>
      </c>
      <c r="K870" s="5">
        <f>DATEDIF(Tabla_1[[#This Row],[Fecha pedido]],Tabla_1[[#This Row],[Fecha envío]],"D")</f>
        <v>8</v>
      </c>
      <c r="L870" s="3">
        <v>9904</v>
      </c>
      <c r="M870" s="4">
        <v>668.27</v>
      </c>
      <c r="N870" s="4">
        <v>502.54</v>
      </c>
      <c r="O870" s="12">
        <v>6618546.0800000001</v>
      </c>
      <c r="P870" s="4">
        <f>Tabla_1[[#This Row],[Precio Unitario]]-Tabla_1[[#This Row],[Coste unitario]]</f>
        <v>165.72999999999996</v>
      </c>
      <c r="Q870" s="12">
        <f>Tabla_1[[#This Row],[Importe venta total]]/1000</f>
        <v>6618.5460800000001</v>
      </c>
      <c r="R870" s="4">
        <v>4977156.16</v>
      </c>
      <c r="S870" s="12">
        <f>Tabla_1[[#This Row],[Importe Coste total]]/1000</f>
        <v>4977.1561600000005</v>
      </c>
      <c r="T870" s="4">
        <f>Tabla_1[[#This Row],[Importe venta total]]-Tabla_1[[#This Row],[Importe Coste total]]</f>
        <v>1641389.92</v>
      </c>
      <c r="U870" s="13">
        <f>Tabla_1[[#This Row],[Importe Coste Total (M)]]/Tabla_1[[#This Row],[Importe Ventas Totales (M)]]</f>
        <v>0.75200143654510909</v>
      </c>
      <c r="V870" s="12">
        <f>Tabla_1[[#This Row],[Beneficio Total]]/1000</f>
        <v>1641.3899199999998</v>
      </c>
      <c r="W870">
        <f>YEAR(Tabla_1[[#This Row],[Fecha pedido]])</f>
        <v>2021</v>
      </c>
    </row>
    <row r="871" spans="1:23" x14ac:dyDescent="0.3">
      <c r="A871" t="s">
        <v>1083</v>
      </c>
      <c r="B871" t="s">
        <v>21</v>
      </c>
      <c r="C871" t="s">
        <v>185</v>
      </c>
      <c r="D871" t="s">
        <v>14</v>
      </c>
      <c r="E871" t="s">
        <v>15</v>
      </c>
      <c r="F871" t="s">
        <v>1119</v>
      </c>
      <c r="G871" s="14">
        <v>44184</v>
      </c>
      <c r="H871" s="20">
        <f>MONTH(Tabla_1[[#This Row],[Fecha pedido]])</f>
        <v>12</v>
      </c>
      <c r="I871">
        <v>275231397</v>
      </c>
      <c r="J871" s="1">
        <v>44217</v>
      </c>
      <c r="K871" s="5">
        <f>DATEDIF(Tabla_1[[#This Row],[Fecha pedido]],Tabla_1[[#This Row],[Fecha envío]],"D")</f>
        <v>33</v>
      </c>
      <c r="L871" s="3">
        <v>5941</v>
      </c>
      <c r="M871" s="4">
        <v>152.58000000000001</v>
      </c>
      <c r="N871" s="4">
        <v>97.44</v>
      </c>
      <c r="O871" s="12">
        <v>906477.78</v>
      </c>
      <c r="P871" s="4">
        <f>Tabla_1[[#This Row],[Precio Unitario]]-Tabla_1[[#This Row],[Coste unitario]]</f>
        <v>55.140000000000015</v>
      </c>
      <c r="Q871" s="12">
        <f>Tabla_1[[#This Row],[Importe venta total]]/1000</f>
        <v>906.47778000000005</v>
      </c>
      <c r="R871" s="4">
        <v>578891.04</v>
      </c>
      <c r="S871" s="12">
        <f>Tabla_1[[#This Row],[Importe Coste total]]/1000</f>
        <v>578.89104000000009</v>
      </c>
      <c r="T871" s="4">
        <f>Tabla_1[[#This Row],[Importe venta total]]-Tabla_1[[#This Row],[Importe Coste total]]</f>
        <v>327586.74</v>
      </c>
      <c r="U871" s="13">
        <f>Tabla_1[[#This Row],[Importe Coste Total (M)]]/Tabla_1[[#This Row],[Importe Ventas Totales (M)]]</f>
        <v>0.63861580810066854</v>
      </c>
      <c r="V871" s="12">
        <f>Tabla_1[[#This Row],[Beneficio Total]]/1000</f>
        <v>327.58673999999996</v>
      </c>
      <c r="W871">
        <f>YEAR(Tabla_1[[#This Row],[Fecha pedido]])</f>
        <v>2020</v>
      </c>
    </row>
    <row r="872" spans="1:23" x14ac:dyDescent="0.3">
      <c r="A872" t="s">
        <v>1084</v>
      </c>
      <c r="B872" t="s">
        <v>12</v>
      </c>
      <c r="C872" t="s">
        <v>302</v>
      </c>
      <c r="D872" t="s">
        <v>70</v>
      </c>
      <c r="E872" t="s">
        <v>15</v>
      </c>
      <c r="F872" t="s">
        <v>1120</v>
      </c>
      <c r="G872" s="14">
        <v>44849</v>
      </c>
      <c r="H872" s="20">
        <f>MONTH(Tabla_1[[#This Row],[Fecha pedido]])</f>
        <v>10</v>
      </c>
      <c r="I872">
        <v>800797164</v>
      </c>
      <c r="J872" s="1">
        <v>44896</v>
      </c>
      <c r="K872" s="5">
        <f>DATEDIF(Tabla_1[[#This Row],[Fecha pedido]],Tabla_1[[#This Row],[Fecha envío]],"D")</f>
        <v>47</v>
      </c>
      <c r="L872" s="3">
        <v>2531</v>
      </c>
      <c r="M872" s="4">
        <v>109.28</v>
      </c>
      <c r="N872" s="4">
        <v>35.840000000000003</v>
      </c>
      <c r="O872" s="12">
        <v>276587.68</v>
      </c>
      <c r="P872" s="4">
        <f>Tabla_1[[#This Row],[Precio Unitario]]-Tabla_1[[#This Row],[Coste unitario]]</f>
        <v>73.44</v>
      </c>
      <c r="Q872" s="12">
        <f>Tabla_1[[#This Row],[Importe venta total]]/1000</f>
        <v>276.58767999999998</v>
      </c>
      <c r="R872" s="4">
        <v>90711.040000000008</v>
      </c>
      <c r="S872" s="12">
        <f>Tabla_1[[#This Row],[Importe Coste total]]/1000</f>
        <v>90.711040000000011</v>
      </c>
      <c r="T872" s="4">
        <f>Tabla_1[[#This Row],[Importe venta total]]-Tabla_1[[#This Row],[Importe Coste total]]</f>
        <v>185876.63999999998</v>
      </c>
      <c r="U872" s="13">
        <f>Tabla_1[[#This Row],[Importe Coste Total (M)]]/Tabla_1[[#This Row],[Importe Ventas Totales (M)]]</f>
        <v>0.32796486090775995</v>
      </c>
      <c r="V872" s="12">
        <f>Tabla_1[[#This Row],[Beneficio Total]]/1000</f>
        <v>185.87663999999998</v>
      </c>
      <c r="W872">
        <f>YEAR(Tabla_1[[#This Row],[Fecha pedido]])</f>
        <v>2022</v>
      </c>
    </row>
    <row r="873" spans="1:23" x14ac:dyDescent="0.3">
      <c r="A873" t="s">
        <v>1085</v>
      </c>
      <c r="B873" t="s">
        <v>28</v>
      </c>
      <c r="C873" t="s">
        <v>214</v>
      </c>
      <c r="D873" t="s">
        <v>38</v>
      </c>
      <c r="E873" t="s">
        <v>19</v>
      </c>
      <c r="F873" t="s">
        <v>1118</v>
      </c>
      <c r="G873" s="14">
        <v>44433</v>
      </c>
      <c r="H873" s="20">
        <f>MONTH(Tabla_1[[#This Row],[Fecha pedido]])</f>
        <v>8</v>
      </c>
      <c r="I873">
        <v>311624467</v>
      </c>
      <c r="J873" s="1">
        <v>44447</v>
      </c>
      <c r="K873" s="5">
        <f>DATEDIF(Tabla_1[[#This Row],[Fecha pedido]],Tabla_1[[#This Row],[Fecha envío]],"D")</f>
        <v>14</v>
      </c>
      <c r="L873" s="3">
        <v>5460</v>
      </c>
      <c r="M873" s="4">
        <v>437.2</v>
      </c>
      <c r="N873" s="4">
        <v>263.33</v>
      </c>
      <c r="O873" s="12">
        <v>2387112</v>
      </c>
      <c r="P873" s="4">
        <f>Tabla_1[[#This Row],[Precio Unitario]]-Tabla_1[[#This Row],[Coste unitario]]</f>
        <v>173.87</v>
      </c>
      <c r="Q873" s="12">
        <f>Tabla_1[[#This Row],[Importe venta total]]/1000</f>
        <v>2387.1120000000001</v>
      </c>
      <c r="R873" s="4">
        <v>1437781.7999999998</v>
      </c>
      <c r="S873" s="12">
        <f>Tabla_1[[#This Row],[Importe Coste total]]/1000</f>
        <v>1437.7817999999997</v>
      </c>
      <c r="T873" s="4">
        <f>Tabla_1[[#This Row],[Importe venta total]]-Tabla_1[[#This Row],[Importe Coste total]]</f>
        <v>949330.20000000019</v>
      </c>
      <c r="U873" s="13">
        <f>Tabla_1[[#This Row],[Importe Coste Total (M)]]/Tabla_1[[#This Row],[Importe Ventas Totales (M)]]</f>
        <v>0.60231015553522405</v>
      </c>
      <c r="V873" s="12">
        <f>Tabla_1[[#This Row],[Beneficio Total]]/1000</f>
        <v>949.33020000000022</v>
      </c>
      <c r="W873">
        <f>YEAR(Tabla_1[[#This Row],[Fecha pedido]])</f>
        <v>2021</v>
      </c>
    </row>
    <row r="874" spans="1:23" x14ac:dyDescent="0.3">
      <c r="A874" t="s">
        <v>1086</v>
      </c>
      <c r="B874" t="s">
        <v>21</v>
      </c>
      <c r="C874" t="s">
        <v>41</v>
      </c>
      <c r="D874" t="s">
        <v>50</v>
      </c>
      <c r="E874" t="s">
        <v>15</v>
      </c>
      <c r="F874" t="s">
        <v>1118</v>
      </c>
      <c r="G874" s="14">
        <v>44249</v>
      </c>
      <c r="H874" s="20">
        <f>MONTH(Tabla_1[[#This Row],[Fecha pedido]])</f>
        <v>2</v>
      </c>
      <c r="I874">
        <v>622071492</v>
      </c>
      <c r="J874" s="1">
        <v>44289</v>
      </c>
      <c r="K874" s="5">
        <f>DATEDIF(Tabla_1[[#This Row],[Fecha pedido]],Tabla_1[[#This Row],[Fecha envío]],"D")</f>
        <v>40</v>
      </c>
      <c r="L874" s="3">
        <v>3633</v>
      </c>
      <c r="M874" s="4">
        <v>154.06</v>
      </c>
      <c r="N874" s="4">
        <v>90.93</v>
      </c>
      <c r="O874" s="12">
        <v>559699.98</v>
      </c>
      <c r="P874" s="4">
        <f>Tabla_1[[#This Row],[Precio Unitario]]-Tabla_1[[#This Row],[Coste unitario]]</f>
        <v>63.129999999999995</v>
      </c>
      <c r="Q874" s="12">
        <f>Tabla_1[[#This Row],[Importe venta total]]/1000</f>
        <v>559.69997999999998</v>
      </c>
      <c r="R874" s="4">
        <v>330348.69</v>
      </c>
      <c r="S874" s="12">
        <f>Tabla_1[[#This Row],[Importe Coste total]]/1000</f>
        <v>330.34868999999998</v>
      </c>
      <c r="T874" s="4">
        <f>Tabla_1[[#This Row],[Importe venta total]]-Tabla_1[[#This Row],[Importe Coste total]]</f>
        <v>229351.28999999998</v>
      </c>
      <c r="U874" s="13">
        <f>Tabla_1[[#This Row],[Importe Coste Total (M)]]/Tabla_1[[#This Row],[Importe Ventas Totales (M)]]</f>
        <v>0.59022458782292608</v>
      </c>
      <c r="V874" s="12">
        <f>Tabla_1[[#This Row],[Beneficio Total]]/1000</f>
        <v>229.35128999999998</v>
      </c>
      <c r="W874">
        <f>YEAR(Tabla_1[[#This Row],[Fecha pedido]])</f>
        <v>2021</v>
      </c>
    </row>
    <row r="875" spans="1:23" x14ac:dyDescent="0.3">
      <c r="A875" t="s">
        <v>1087</v>
      </c>
      <c r="B875" t="s">
        <v>24</v>
      </c>
      <c r="C875" t="s">
        <v>337</v>
      </c>
      <c r="D875" t="s">
        <v>38</v>
      </c>
      <c r="E875" t="s">
        <v>15</v>
      </c>
      <c r="F875" t="s">
        <v>1120</v>
      </c>
      <c r="G875" s="14">
        <v>44185</v>
      </c>
      <c r="H875" s="20">
        <f>MONTH(Tabla_1[[#This Row],[Fecha pedido]])</f>
        <v>12</v>
      </c>
      <c r="I875">
        <v>388976371</v>
      </c>
      <c r="J875" s="1">
        <v>44205</v>
      </c>
      <c r="K875" s="5">
        <f>DATEDIF(Tabla_1[[#This Row],[Fecha pedido]],Tabla_1[[#This Row],[Fecha envío]],"D")</f>
        <v>20</v>
      </c>
      <c r="L875" s="3">
        <v>5607</v>
      </c>
      <c r="M875" s="4">
        <v>437.2</v>
      </c>
      <c r="N875" s="4">
        <v>263.33</v>
      </c>
      <c r="O875" s="12">
        <v>2451380.4</v>
      </c>
      <c r="P875" s="4">
        <f>Tabla_1[[#This Row],[Precio Unitario]]-Tabla_1[[#This Row],[Coste unitario]]</f>
        <v>173.87</v>
      </c>
      <c r="Q875" s="12">
        <f>Tabla_1[[#This Row],[Importe venta total]]/1000</f>
        <v>2451.3804</v>
      </c>
      <c r="R875" s="4">
        <v>1476491.3099999998</v>
      </c>
      <c r="S875" s="12">
        <f>Tabla_1[[#This Row],[Importe Coste total]]/1000</f>
        <v>1476.4913099999999</v>
      </c>
      <c r="T875" s="4">
        <f>Tabla_1[[#This Row],[Importe venta total]]-Tabla_1[[#This Row],[Importe Coste total]]</f>
        <v>974889.09000000008</v>
      </c>
      <c r="U875" s="13">
        <f>Tabla_1[[#This Row],[Importe Coste Total (M)]]/Tabla_1[[#This Row],[Importe Ventas Totales (M)]]</f>
        <v>0.60231015553522416</v>
      </c>
      <c r="V875" s="12">
        <f>Tabla_1[[#This Row],[Beneficio Total]]/1000</f>
        <v>974.88909000000012</v>
      </c>
      <c r="W875">
        <f>YEAR(Tabla_1[[#This Row],[Fecha pedido]])</f>
        <v>2020</v>
      </c>
    </row>
    <row r="876" spans="1:23" x14ac:dyDescent="0.3">
      <c r="A876" t="s">
        <v>1088</v>
      </c>
      <c r="B876" t="s">
        <v>28</v>
      </c>
      <c r="C876" t="s">
        <v>57</v>
      </c>
      <c r="D876" t="s">
        <v>40</v>
      </c>
      <c r="E876" t="s">
        <v>19</v>
      </c>
      <c r="F876" t="s">
        <v>1117</v>
      </c>
      <c r="G876" s="14">
        <v>44535</v>
      </c>
      <c r="H876" s="20">
        <f>MONTH(Tabla_1[[#This Row],[Fecha pedido]])</f>
        <v>12</v>
      </c>
      <c r="I876">
        <v>675713098</v>
      </c>
      <c r="J876" s="1">
        <v>44584</v>
      </c>
      <c r="K876" s="5">
        <f>DATEDIF(Tabla_1[[#This Row],[Fecha pedido]],Tabla_1[[#This Row],[Fecha envío]],"D")</f>
        <v>49</v>
      </c>
      <c r="L876" s="3">
        <v>7376</v>
      </c>
      <c r="M876" s="4">
        <v>81.73</v>
      </c>
      <c r="N876" s="4">
        <v>56.67</v>
      </c>
      <c r="O876" s="12">
        <v>602840.48</v>
      </c>
      <c r="P876" s="4">
        <f>Tabla_1[[#This Row],[Precio Unitario]]-Tabla_1[[#This Row],[Coste unitario]]</f>
        <v>25.060000000000002</v>
      </c>
      <c r="Q876" s="12">
        <f>Tabla_1[[#This Row],[Importe venta total]]/1000</f>
        <v>602.84047999999996</v>
      </c>
      <c r="R876" s="4">
        <v>417997.92</v>
      </c>
      <c r="S876" s="12">
        <f>Tabla_1[[#This Row],[Importe Coste total]]/1000</f>
        <v>417.99791999999997</v>
      </c>
      <c r="T876" s="4">
        <f>Tabla_1[[#This Row],[Importe venta total]]-Tabla_1[[#This Row],[Importe Coste total]]</f>
        <v>184842.56</v>
      </c>
      <c r="U876" s="13">
        <f>Tabla_1[[#This Row],[Importe Coste Total (M)]]/Tabla_1[[#This Row],[Importe Ventas Totales (M)]]</f>
        <v>0.69338064358252782</v>
      </c>
      <c r="V876" s="12">
        <f>Tabla_1[[#This Row],[Beneficio Total]]/1000</f>
        <v>184.84255999999999</v>
      </c>
      <c r="W876">
        <f>YEAR(Tabla_1[[#This Row],[Fecha pedido]])</f>
        <v>2021</v>
      </c>
    </row>
    <row r="877" spans="1:23" x14ac:dyDescent="0.3">
      <c r="A877" t="s">
        <v>1089</v>
      </c>
      <c r="B877" t="s">
        <v>24</v>
      </c>
      <c r="C877" t="s">
        <v>125</v>
      </c>
      <c r="D877" t="s">
        <v>26</v>
      </c>
      <c r="E877" t="s">
        <v>19</v>
      </c>
      <c r="F877" t="s">
        <v>1120</v>
      </c>
      <c r="G877" s="14">
        <v>44733</v>
      </c>
      <c r="H877" s="20">
        <f>MONTH(Tabla_1[[#This Row],[Fecha pedido]])</f>
        <v>6</v>
      </c>
      <c r="I877">
        <v>691705501</v>
      </c>
      <c r="J877" s="1">
        <v>44766</v>
      </c>
      <c r="K877" s="5">
        <f>DATEDIF(Tabla_1[[#This Row],[Fecha pedido]],Tabla_1[[#This Row],[Fecha envío]],"D")</f>
        <v>33</v>
      </c>
      <c r="L877" s="3">
        <v>9884</v>
      </c>
      <c r="M877" s="4">
        <v>9.33</v>
      </c>
      <c r="N877" s="4">
        <v>6.92</v>
      </c>
      <c r="O877" s="12">
        <v>92217.72</v>
      </c>
      <c r="P877" s="4">
        <f>Tabla_1[[#This Row],[Precio Unitario]]-Tabla_1[[#This Row],[Coste unitario]]</f>
        <v>2.41</v>
      </c>
      <c r="Q877" s="12">
        <f>Tabla_1[[#This Row],[Importe venta total]]/1000</f>
        <v>92.21772</v>
      </c>
      <c r="R877" s="4">
        <v>68397.279999999999</v>
      </c>
      <c r="S877" s="12">
        <f>Tabla_1[[#This Row],[Importe Coste total]]/1000</f>
        <v>68.397279999999995</v>
      </c>
      <c r="T877" s="4">
        <f>Tabla_1[[#This Row],[Importe venta total]]-Tabla_1[[#This Row],[Importe Coste total]]</f>
        <v>23820.440000000002</v>
      </c>
      <c r="U877" s="13">
        <f>Tabla_1[[#This Row],[Importe Coste Total (M)]]/Tabla_1[[#This Row],[Importe Ventas Totales (M)]]</f>
        <v>0.74169346195069663</v>
      </c>
      <c r="V877" s="12">
        <f>Tabla_1[[#This Row],[Beneficio Total]]/1000</f>
        <v>23.820440000000001</v>
      </c>
      <c r="W877">
        <f>YEAR(Tabla_1[[#This Row],[Fecha pedido]])</f>
        <v>2022</v>
      </c>
    </row>
    <row r="878" spans="1:23" x14ac:dyDescent="0.3">
      <c r="A878" t="s">
        <v>1090</v>
      </c>
      <c r="B878" t="s">
        <v>24</v>
      </c>
      <c r="C878" t="s">
        <v>368</v>
      </c>
      <c r="D878" t="s">
        <v>38</v>
      </c>
      <c r="E878" t="s">
        <v>19</v>
      </c>
      <c r="F878" t="s">
        <v>1120</v>
      </c>
      <c r="G878" s="14">
        <v>44364</v>
      </c>
      <c r="H878" s="20">
        <f>MONTH(Tabla_1[[#This Row],[Fecha pedido]])</f>
        <v>6</v>
      </c>
      <c r="I878">
        <v>166689908</v>
      </c>
      <c r="J878" s="1">
        <v>44406</v>
      </c>
      <c r="K878" s="5">
        <f>DATEDIF(Tabla_1[[#This Row],[Fecha pedido]],Tabla_1[[#This Row],[Fecha envío]],"D")</f>
        <v>42</v>
      </c>
      <c r="L878" s="3">
        <v>6103</v>
      </c>
      <c r="M878" s="4">
        <v>437.2</v>
      </c>
      <c r="N878" s="4">
        <v>263.33</v>
      </c>
      <c r="O878" s="12">
        <v>2668231.6</v>
      </c>
      <c r="P878" s="4">
        <f>Tabla_1[[#This Row],[Precio Unitario]]-Tabla_1[[#This Row],[Coste unitario]]</f>
        <v>173.87</v>
      </c>
      <c r="Q878" s="12">
        <f>Tabla_1[[#This Row],[Importe venta total]]/1000</f>
        <v>2668.2316000000001</v>
      </c>
      <c r="R878" s="4">
        <v>1607102.99</v>
      </c>
      <c r="S878" s="12">
        <f>Tabla_1[[#This Row],[Importe Coste total]]/1000</f>
        <v>1607.1029900000001</v>
      </c>
      <c r="T878" s="4">
        <f>Tabla_1[[#This Row],[Importe venta total]]-Tabla_1[[#This Row],[Importe Coste total]]</f>
        <v>1061128.6100000001</v>
      </c>
      <c r="U878" s="13">
        <f>Tabla_1[[#This Row],[Importe Coste Total (M)]]/Tabla_1[[#This Row],[Importe Ventas Totales (M)]]</f>
        <v>0.60231015553522416</v>
      </c>
      <c r="V878" s="12">
        <f>Tabla_1[[#This Row],[Beneficio Total]]/1000</f>
        <v>1061.1286100000002</v>
      </c>
      <c r="W878">
        <f>YEAR(Tabla_1[[#This Row],[Fecha pedido]])</f>
        <v>2021</v>
      </c>
    </row>
    <row r="879" spans="1:23" x14ac:dyDescent="0.3">
      <c r="A879" t="s">
        <v>1091</v>
      </c>
      <c r="B879" t="s">
        <v>24</v>
      </c>
      <c r="C879" t="s">
        <v>49</v>
      </c>
      <c r="D879" t="s">
        <v>80</v>
      </c>
      <c r="E879" t="s">
        <v>15</v>
      </c>
      <c r="F879" t="s">
        <v>1118</v>
      </c>
      <c r="G879" s="14">
        <v>44721</v>
      </c>
      <c r="H879" s="20">
        <f>MONTH(Tabla_1[[#This Row],[Fecha pedido]])</f>
        <v>6</v>
      </c>
      <c r="I879">
        <v>700715148</v>
      </c>
      <c r="J879" s="1">
        <v>44756</v>
      </c>
      <c r="K879" s="5">
        <f>DATEDIF(Tabla_1[[#This Row],[Fecha pedido]],Tabla_1[[#This Row],[Fecha envío]],"D")</f>
        <v>35</v>
      </c>
      <c r="L879" s="3">
        <v>6039</v>
      </c>
      <c r="M879" s="4">
        <v>668.27</v>
      </c>
      <c r="N879" s="4">
        <v>502.54</v>
      </c>
      <c r="O879" s="12">
        <v>4035682.53</v>
      </c>
      <c r="P879" s="4">
        <f>Tabla_1[[#This Row],[Precio Unitario]]-Tabla_1[[#This Row],[Coste unitario]]</f>
        <v>165.72999999999996</v>
      </c>
      <c r="Q879" s="12">
        <f>Tabla_1[[#This Row],[Importe venta total]]/1000</f>
        <v>4035.6825299999996</v>
      </c>
      <c r="R879" s="4">
        <v>3034839.06</v>
      </c>
      <c r="S879" s="12">
        <f>Tabla_1[[#This Row],[Importe Coste total]]/1000</f>
        <v>3034.8390600000002</v>
      </c>
      <c r="T879" s="4">
        <f>Tabla_1[[#This Row],[Importe venta total]]-Tabla_1[[#This Row],[Importe Coste total]]</f>
        <v>1000843.4699999997</v>
      </c>
      <c r="U879" s="13">
        <f>Tabla_1[[#This Row],[Importe Coste Total (M)]]/Tabla_1[[#This Row],[Importe Ventas Totales (M)]]</f>
        <v>0.7520014365451092</v>
      </c>
      <c r="V879" s="12">
        <f>Tabla_1[[#This Row],[Beneficio Total]]/1000</f>
        <v>1000.8434699999997</v>
      </c>
      <c r="W879">
        <f>YEAR(Tabla_1[[#This Row],[Fecha pedido]])</f>
        <v>2022</v>
      </c>
    </row>
    <row r="880" spans="1:23" x14ac:dyDescent="0.3">
      <c r="A880" t="s">
        <v>1092</v>
      </c>
      <c r="B880" t="s">
        <v>21</v>
      </c>
      <c r="C880" t="s">
        <v>106</v>
      </c>
      <c r="D880" t="s">
        <v>14</v>
      </c>
      <c r="E880" t="s">
        <v>15</v>
      </c>
      <c r="F880" t="s">
        <v>1117</v>
      </c>
      <c r="G880" s="14">
        <v>44657</v>
      </c>
      <c r="H880" s="20">
        <f>MONTH(Tabla_1[[#This Row],[Fecha pedido]])</f>
        <v>4</v>
      </c>
      <c r="I880">
        <v>897645938</v>
      </c>
      <c r="J880" s="1">
        <v>44704</v>
      </c>
      <c r="K880" s="5">
        <f>DATEDIF(Tabla_1[[#This Row],[Fecha pedido]],Tabla_1[[#This Row],[Fecha envío]],"D")</f>
        <v>47</v>
      </c>
      <c r="L880" s="3">
        <v>2236</v>
      </c>
      <c r="M880" s="4">
        <v>152.58000000000001</v>
      </c>
      <c r="N880" s="4">
        <v>97.44</v>
      </c>
      <c r="O880" s="12">
        <v>341168.88</v>
      </c>
      <c r="P880" s="4">
        <f>Tabla_1[[#This Row],[Precio Unitario]]-Tabla_1[[#This Row],[Coste unitario]]</f>
        <v>55.140000000000015</v>
      </c>
      <c r="Q880" s="12">
        <f>Tabla_1[[#This Row],[Importe venta total]]/1000</f>
        <v>341.16888</v>
      </c>
      <c r="R880" s="4">
        <v>217875.84</v>
      </c>
      <c r="S880" s="12">
        <f>Tabla_1[[#This Row],[Importe Coste total]]/1000</f>
        <v>217.87583999999998</v>
      </c>
      <c r="T880" s="4">
        <f>Tabla_1[[#This Row],[Importe venta total]]-Tabla_1[[#This Row],[Importe Coste total]]</f>
        <v>123293.04000000001</v>
      </c>
      <c r="U880" s="13">
        <f>Tabla_1[[#This Row],[Importe Coste Total (M)]]/Tabla_1[[#This Row],[Importe Ventas Totales (M)]]</f>
        <v>0.63861580810066843</v>
      </c>
      <c r="V880" s="12">
        <f>Tabla_1[[#This Row],[Beneficio Total]]/1000</f>
        <v>123.29304</v>
      </c>
      <c r="W880">
        <f>YEAR(Tabla_1[[#This Row],[Fecha pedido]])</f>
        <v>2022</v>
      </c>
    </row>
    <row r="881" spans="1:23" x14ac:dyDescent="0.3">
      <c r="A881" t="s">
        <v>1093</v>
      </c>
      <c r="B881" t="s">
        <v>24</v>
      </c>
      <c r="C881" t="s">
        <v>765</v>
      </c>
      <c r="D881" t="s">
        <v>42</v>
      </c>
      <c r="E881" t="s">
        <v>15</v>
      </c>
      <c r="F881" t="s">
        <v>1118</v>
      </c>
      <c r="G881" s="14">
        <v>44429</v>
      </c>
      <c r="H881" s="20">
        <f>MONTH(Tabla_1[[#This Row],[Fecha pedido]])</f>
        <v>8</v>
      </c>
      <c r="I881">
        <v>962211644</v>
      </c>
      <c r="J881" s="1">
        <v>44478</v>
      </c>
      <c r="K881" s="5">
        <f>DATEDIF(Tabla_1[[#This Row],[Fecha pedido]],Tabla_1[[#This Row],[Fecha envío]],"D")</f>
        <v>49</v>
      </c>
      <c r="L881" s="3">
        <v>8663</v>
      </c>
      <c r="M881" s="4">
        <v>651.21</v>
      </c>
      <c r="N881" s="4">
        <v>524.96</v>
      </c>
      <c r="O881" s="12">
        <v>5641432.2300000004</v>
      </c>
      <c r="P881" s="4">
        <f>Tabla_1[[#This Row],[Precio Unitario]]-Tabla_1[[#This Row],[Coste unitario]]</f>
        <v>126.25</v>
      </c>
      <c r="Q881" s="12">
        <f>Tabla_1[[#This Row],[Importe venta total]]/1000</f>
        <v>5641.4322300000003</v>
      </c>
      <c r="R881" s="4">
        <v>4547728.4800000004</v>
      </c>
      <c r="S881" s="12">
        <f>Tabla_1[[#This Row],[Importe Coste total]]/1000</f>
        <v>4547.7284800000007</v>
      </c>
      <c r="T881" s="4">
        <f>Tabla_1[[#This Row],[Importe venta total]]-Tabla_1[[#This Row],[Importe Coste total]]</f>
        <v>1093703.75</v>
      </c>
      <c r="U881" s="13">
        <f>Tabla_1[[#This Row],[Importe Coste Total (M)]]/Tabla_1[[#This Row],[Importe Ventas Totales (M)]]</f>
        <v>0.80613012699436437</v>
      </c>
      <c r="V881" s="12">
        <f>Tabla_1[[#This Row],[Beneficio Total]]/1000</f>
        <v>1093.7037499999999</v>
      </c>
      <c r="W881">
        <f>YEAR(Tabla_1[[#This Row],[Fecha pedido]])</f>
        <v>2021</v>
      </c>
    </row>
    <row r="882" spans="1:23" x14ac:dyDescent="0.3">
      <c r="A882" t="s">
        <v>1094</v>
      </c>
      <c r="B882" t="s">
        <v>60</v>
      </c>
      <c r="C882" t="s">
        <v>686</v>
      </c>
      <c r="D882" t="s">
        <v>80</v>
      </c>
      <c r="E882" t="s">
        <v>15</v>
      </c>
      <c r="F882" t="s">
        <v>1119</v>
      </c>
      <c r="G882" s="14">
        <v>44269</v>
      </c>
      <c r="H882" s="20">
        <f>MONTH(Tabla_1[[#This Row],[Fecha pedido]])</f>
        <v>3</v>
      </c>
      <c r="I882">
        <v>189138495</v>
      </c>
      <c r="J882" s="1">
        <v>44269</v>
      </c>
      <c r="K882" s="5">
        <f>DATEDIF(Tabla_1[[#This Row],[Fecha pedido]],Tabla_1[[#This Row],[Fecha envío]],"D")</f>
        <v>0</v>
      </c>
      <c r="L882" s="3">
        <v>9139</v>
      </c>
      <c r="M882" s="4">
        <v>668.27</v>
      </c>
      <c r="N882" s="4">
        <v>502.54</v>
      </c>
      <c r="O882" s="12">
        <v>6107319.5300000003</v>
      </c>
      <c r="P882" s="4">
        <f>Tabla_1[[#This Row],[Precio Unitario]]-Tabla_1[[#This Row],[Coste unitario]]</f>
        <v>165.72999999999996</v>
      </c>
      <c r="Q882" s="12">
        <f>Tabla_1[[#This Row],[Importe venta total]]/1000</f>
        <v>6107.3195300000007</v>
      </c>
      <c r="R882" s="4">
        <v>4592713.0600000005</v>
      </c>
      <c r="S882" s="12">
        <f>Tabla_1[[#This Row],[Importe Coste total]]/1000</f>
        <v>4592.713060000001</v>
      </c>
      <c r="T882" s="4">
        <f>Tabla_1[[#This Row],[Importe venta total]]-Tabla_1[[#This Row],[Importe Coste total]]</f>
        <v>1514606.4699999997</v>
      </c>
      <c r="U882" s="13">
        <f>Tabla_1[[#This Row],[Importe Coste Total (M)]]/Tabla_1[[#This Row],[Importe Ventas Totales (M)]]</f>
        <v>0.75200143654510909</v>
      </c>
      <c r="V882" s="12">
        <f>Tabla_1[[#This Row],[Beneficio Total]]/1000</f>
        <v>1514.6064699999997</v>
      </c>
      <c r="W882">
        <f>YEAR(Tabla_1[[#This Row],[Fecha pedido]])</f>
        <v>2021</v>
      </c>
    </row>
    <row r="883" spans="1:23" x14ac:dyDescent="0.3">
      <c r="A883" t="s">
        <v>1095</v>
      </c>
      <c r="B883" t="s">
        <v>60</v>
      </c>
      <c r="C883" t="s">
        <v>117</v>
      </c>
      <c r="D883" t="s">
        <v>26</v>
      </c>
      <c r="E883" t="s">
        <v>19</v>
      </c>
      <c r="F883" t="s">
        <v>1119</v>
      </c>
      <c r="G883" s="14">
        <v>44119</v>
      </c>
      <c r="H883" s="20">
        <f>MONTH(Tabla_1[[#This Row],[Fecha pedido]])</f>
        <v>10</v>
      </c>
      <c r="I883">
        <v>980037820</v>
      </c>
      <c r="J883" s="1">
        <v>44145</v>
      </c>
      <c r="K883" s="5">
        <f>DATEDIF(Tabla_1[[#This Row],[Fecha pedido]],Tabla_1[[#This Row],[Fecha envío]],"D")</f>
        <v>26</v>
      </c>
      <c r="L883" s="3">
        <v>3824</v>
      </c>
      <c r="M883" s="4">
        <v>9.33</v>
      </c>
      <c r="N883" s="4">
        <v>6.92</v>
      </c>
      <c r="O883" s="12">
        <v>35677.919999999998</v>
      </c>
      <c r="P883" s="4">
        <f>Tabla_1[[#This Row],[Precio Unitario]]-Tabla_1[[#This Row],[Coste unitario]]</f>
        <v>2.41</v>
      </c>
      <c r="Q883" s="12">
        <f>Tabla_1[[#This Row],[Importe venta total]]/1000</f>
        <v>35.67792</v>
      </c>
      <c r="R883" s="4">
        <v>26462.079999999998</v>
      </c>
      <c r="S883" s="12">
        <f>Tabla_1[[#This Row],[Importe Coste total]]/1000</f>
        <v>26.462079999999997</v>
      </c>
      <c r="T883" s="4">
        <f>Tabla_1[[#This Row],[Importe venta total]]-Tabla_1[[#This Row],[Importe Coste total]]</f>
        <v>9215.84</v>
      </c>
      <c r="U883" s="13">
        <f>Tabla_1[[#This Row],[Importe Coste Total (M)]]/Tabla_1[[#This Row],[Importe Ventas Totales (M)]]</f>
        <v>0.74169346195069663</v>
      </c>
      <c r="V883" s="12">
        <f>Tabla_1[[#This Row],[Beneficio Total]]/1000</f>
        <v>9.21584</v>
      </c>
      <c r="W883">
        <f>YEAR(Tabla_1[[#This Row],[Fecha pedido]])</f>
        <v>2020</v>
      </c>
    </row>
    <row r="884" spans="1:23" x14ac:dyDescent="0.3">
      <c r="A884" t="s">
        <v>1096</v>
      </c>
      <c r="B884" t="s">
        <v>60</v>
      </c>
      <c r="C884" t="s">
        <v>69</v>
      </c>
      <c r="D884" t="s">
        <v>30</v>
      </c>
      <c r="E884" t="s">
        <v>19</v>
      </c>
      <c r="F884" t="s">
        <v>1118</v>
      </c>
      <c r="G884" s="14">
        <v>44589</v>
      </c>
      <c r="H884" s="20">
        <f>MONTH(Tabla_1[[#This Row],[Fecha pedido]])</f>
        <v>1</v>
      </c>
      <c r="I884">
        <v>406833446</v>
      </c>
      <c r="J884" s="1">
        <v>44629</v>
      </c>
      <c r="K884" s="5">
        <f>DATEDIF(Tabla_1[[#This Row],[Fecha pedido]],Tabla_1[[#This Row],[Fecha envío]],"D")</f>
        <v>40</v>
      </c>
      <c r="L884" s="3">
        <v>9912</v>
      </c>
      <c r="M884" s="4">
        <v>255.28</v>
      </c>
      <c r="N884" s="4">
        <v>159.41999999999999</v>
      </c>
      <c r="O884" s="12">
        <v>2530335.36</v>
      </c>
      <c r="P884" s="4">
        <f>Tabla_1[[#This Row],[Precio Unitario]]-Tabla_1[[#This Row],[Coste unitario]]</f>
        <v>95.860000000000014</v>
      </c>
      <c r="Q884" s="12">
        <f>Tabla_1[[#This Row],[Importe venta total]]/1000</f>
        <v>2530.33536</v>
      </c>
      <c r="R884" s="4">
        <v>1580171.0399999998</v>
      </c>
      <c r="S884" s="12">
        <f>Tabla_1[[#This Row],[Importe Coste total]]/1000</f>
        <v>1580.1710399999997</v>
      </c>
      <c r="T884" s="4">
        <f>Tabla_1[[#This Row],[Importe venta total]]-Tabla_1[[#This Row],[Importe Coste total]]</f>
        <v>950164.32000000007</v>
      </c>
      <c r="U884" s="13">
        <f>Tabla_1[[#This Row],[Importe Coste Total (M)]]/Tabla_1[[#This Row],[Importe Ventas Totales (M)]]</f>
        <v>0.62449075524913811</v>
      </c>
      <c r="V884" s="12">
        <f>Tabla_1[[#This Row],[Beneficio Total]]/1000</f>
        <v>950.16432000000009</v>
      </c>
      <c r="W884">
        <f>YEAR(Tabla_1[[#This Row],[Fecha pedido]])</f>
        <v>2022</v>
      </c>
    </row>
    <row r="885" spans="1:23" x14ac:dyDescent="0.3">
      <c r="A885" t="s">
        <v>1097</v>
      </c>
      <c r="B885" t="s">
        <v>12</v>
      </c>
      <c r="C885" t="s">
        <v>370</v>
      </c>
      <c r="D885" t="s">
        <v>18</v>
      </c>
      <c r="E885" t="s">
        <v>15</v>
      </c>
      <c r="F885" t="s">
        <v>1119</v>
      </c>
      <c r="G885" s="14">
        <v>44348</v>
      </c>
      <c r="H885" s="20">
        <f>MONTH(Tabla_1[[#This Row],[Fecha pedido]])</f>
        <v>6</v>
      </c>
      <c r="I885">
        <v>561761701</v>
      </c>
      <c r="J885" s="1">
        <v>44365</v>
      </c>
      <c r="K885" s="5">
        <f>DATEDIF(Tabla_1[[#This Row],[Fecha pedido]],Tabla_1[[#This Row],[Fecha envío]],"D")</f>
        <v>17</v>
      </c>
      <c r="L885" s="3">
        <v>6626</v>
      </c>
      <c r="M885" s="4">
        <v>421.89</v>
      </c>
      <c r="N885" s="4">
        <v>364.69</v>
      </c>
      <c r="O885" s="12">
        <v>2795443.14</v>
      </c>
      <c r="P885" s="4">
        <f>Tabla_1[[#This Row],[Precio Unitario]]-Tabla_1[[#This Row],[Coste unitario]]</f>
        <v>57.199999999999989</v>
      </c>
      <c r="Q885" s="12">
        <f>Tabla_1[[#This Row],[Importe venta total]]/1000</f>
        <v>2795.4431400000003</v>
      </c>
      <c r="R885" s="4">
        <v>2416435.94</v>
      </c>
      <c r="S885" s="12">
        <f>Tabla_1[[#This Row],[Importe Coste total]]/1000</f>
        <v>2416.4359399999998</v>
      </c>
      <c r="T885" s="4">
        <f>Tabla_1[[#This Row],[Importe venta total]]-Tabla_1[[#This Row],[Importe Coste total]]</f>
        <v>379007.20000000019</v>
      </c>
      <c r="U885" s="13">
        <f>Tabla_1[[#This Row],[Importe Coste Total (M)]]/Tabla_1[[#This Row],[Importe Ventas Totales (M)]]</f>
        <v>0.86441963544999867</v>
      </c>
      <c r="V885" s="12">
        <f>Tabla_1[[#This Row],[Beneficio Total]]/1000</f>
        <v>379.00720000000018</v>
      </c>
      <c r="W885">
        <f>YEAR(Tabla_1[[#This Row],[Fecha pedido]])</f>
        <v>2021</v>
      </c>
    </row>
    <row r="886" spans="1:23" x14ac:dyDescent="0.3">
      <c r="A886" t="s">
        <v>1098</v>
      </c>
      <c r="B886" t="s">
        <v>21</v>
      </c>
      <c r="C886" t="s">
        <v>185</v>
      </c>
      <c r="D886" t="s">
        <v>50</v>
      </c>
      <c r="E886" t="s">
        <v>15</v>
      </c>
      <c r="F886" t="s">
        <v>1117</v>
      </c>
      <c r="G886" s="14">
        <v>44822</v>
      </c>
      <c r="H886" s="20">
        <f>MONTH(Tabla_1[[#This Row],[Fecha pedido]])</f>
        <v>9</v>
      </c>
      <c r="I886">
        <v>907371413</v>
      </c>
      <c r="J886" s="1">
        <v>44845</v>
      </c>
      <c r="K886" s="5">
        <f>DATEDIF(Tabla_1[[#This Row],[Fecha pedido]],Tabla_1[[#This Row],[Fecha envío]],"D")</f>
        <v>23</v>
      </c>
      <c r="L886" s="3">
        <v>220</v>
      </c>
      <c r="M886" s="4">
        <v>154.06</v>
      </c>
      <c r="N886" s="4">
        <v>90.93</v>
      </c>
      <c r="O886" s="12">
        <v>33893.199999999997</v>
      </c>
      <c r="P886" s="4">
        <f>Tabla_1[[#This Row],[Precio Unitario]]-Tabla_1[[#This Row],[Coste unitario]]</f>
        <v>63.129999999999995</v>
      </c>
      <c r="Q886" s="12">
        <f>Tabla_1[[#This Row],[Importe venta total]]/1000</f>
        <v>33.8932</v>
      </c>
      <c r="R886" s="4">
        <v>20004.600000000002</v>
      </c>
      <c r="S886" s="12">
        <f>Tabla_1[[#This Row],[Importe Coste total]]/1000</f>
        <v>20.004600000000003</v>
      </c>
      <c r="T886" s="4">
        <f>Tabla_1[[#This Row],[Importe venta total]]-Tabla_1[[#This Row],[Importe Coste total]]</f>
        <v>13888.599999999995</v>
      </c>
      <c r="U886" s="13">
        <f>Tabla_1[[#This Row],[Importe Coste Total (M)]]/Tabla_1[[#This Row],[Importe Ventas Totales (M)]]</f>
        <v>0.59022458782292619</v>
      </c>
      <c r="V886" s="12">
        <f>Tabla_1[[#This Row],[Beneficio Total]]/1000</f>
        <v>13.888599999999995</v>
      </c>
      <c r="W886">
        <f>YEAR(Tabla_1[[#This Row],[Fecha pedido]])</f>
        <v>2022</v>
      </c>
    </row>
    <row r="887" spans="1:23" x14ac:dyDescent="0.3">
      <c r="A887" t="s">
        <v>1099</v>
      </c>
      <c r="B887" t="s">
        <v>12</v>
      </c>
      <c r="C887" t="s">
        <v>129</v>
      </c>
      <c r="D887" t="s">
        <v>33</v>
      </c>
      <c r="E887" t="s">
        <v>19</v>
      </c>
      <c r="F887" t="s">
        <v>1120</v>
      </c>
      <c r="G887" s="14">
        <v>44450</v>
      </c>
      <c r="H887" s="20">
        <f>MONTH(Tabla_1[[#This Row],[Fecha pedido]])</f>
        <v>9</v>
      </c>
      <c r="I887">
        <v>526523911</v>
      </c>
      <c r="J887" s="1">
        <v>44485</v>
      </c>
      <c r="K887" s="5">
        <f>DATEDIF(Tabla_1[[#This Row],[Fecha pedido]],Tabla_1[[#This Row],[Fecha envío]],"D")</f>
        <v>35</v>
      </c>
      <c r="L887" s="3">
        <v>8981</v>
      </c>
      <c r="M887" s="4">
        <v>47.45</v>
      </c>
      <c r="N887" s="4">
        <v>31.79</v>
      </c>
      <c r="O887" s="12">
        <v>426148.45</v>
      </c>
      <c r="P887" s="4">
        <f>Tabla_1[[#This Row],[Precio Unitario]]-Tabla_1[[#This Row],[Coste unitario]]</f>
        <v>15.660000000000004</v>
      </c>
      <c r="Q887" s="12">
        <f>Tabla_1[[#This Row],[Importe venta total]]/1000</f>
        <v>426.14845000000003</v>
      </c>
      <c r="R887" s="4">
        <v>285505.99</v>
      </c>
      <c r="S887" s="12">
        <f>Tabla_1[[#This Row],[Importe Coste total]]/1000</f>
        <v>285.50599</v>
      </c>
      <c r="T887" s="4">
        <f>Tabla_1[[#This Row],[Importe venta total]]-Tabla_1[[#This Row],[Importe Coste total]]</f>
        <v>140642.46000000002</v>
      </c>
      <c r="U887" s="13">
        <f>Tabla_1[[#This Row],[Importe Coste Total (M)]]/Tabla_1[[#This Row],[Importe Ventas Totales (M)]]</f>
        <v>0.66996838777660694</v>
      </c>
      <c r="V887" s="12">
        <f>Tabla_1[[#This Row],[Beneficio Total]]/1000</f>
        <v>140.64246000000003</v>
      </c>
      <c r="W887">
        <f>YEAR(Tabla_1[[#This Row],[Fecha pedido]])</f>
        <v>2021</v>
      </c>
    </row>
    <row r="888" spans="1:23" x14ac:dyDescent="0.3">
      <c r="A888" t="s">
        <v>1100</v>
      </c>
      <c r="B888" t="s">
        <v>12</v>
      </c>
      <c r="C888" t="s">
        <v>191</v>
      </c>
      <c r="D888" t="s">
        <v>33</v>
      </c>
      <c r="E888" t="s">
        <v>19</v>
      </c>
      <c r="F888" t="s">
        <v>1118</v>
      </c>
      <c r="G888" s="14">
        <v>44432</v>
      </c>
      <c r="H888" s="20">
        <f>MONTH(Tabla_1[[#This Row],[Fecha pedido]])</f>
        <v>8</v>
      </c>
      <c r="I888">
        <v>372393023</v>
      </c>
      <c r="J888" s="1">
        <v>44451</v>
      </c>
      <c r="K888" s="5">
        <f>DATEDIF(Tabla_1[[#This Row],[Fecha pedido]],Tabla_1[[#This Row],[Fecha envío]],"D")</f>
        <v>19</v>
      </c>
      <c r="L888" s="3">
        <v>8226</v>
      </c>
      <c r="M888" s="4">
        <v>47.45</v>
      </c>
      <c r="N888" s="4">
        <v>31.79</v>
      </c>
      <c r="O888" s="12">
        <v>390323.7</v>
      </c>
      <c r="P888" s="4">
        <f>Tabla_1[[#This Row],[Precio Unitario]]-Tabla_1[[#This Row],[Coste unitario]]</f>
        <v>15.660000000000004</v>
      </c>
      <c r="Q888" s="12">
        <f>Tabla_1[[#This Row],[Importe venta total]]/1000</f>
        <v>390.32370000000003</v>
      </c>
      <c r="R888" s="4">
        <v>261504.53999999998</v>
      </c>
      <c r="S888" s="12">
        <f>Tabla_1[[#This Row],[Importe Coste total]]/1000</f>
        <v>261.50453999999996</v>
      </c>
      <c r="T888" s="4">
        <f>Tabla_1[[#This Row],[Importe venta total]]-Tabla_1[[#This Row],[Importe Coste total]]</f>
        <v>128819.16000000003</v>
      </c>
      <c r="U888" s="13">
        <f>Tabla_1[[#This Row],[Importe Coste Total (M)]]/Tabla_1[[#This Row],[Importe Ventas Totales (M)]]</f>
        <v>0.66996838777660683</v>
      </c>
      <c r="V888" s="12">
        <f>Tabla_1[[#This Row],[Beneficio Total]]/1000</f>
        <v>128.81916000000004</v>
      </c>
      <c r="W888">
        <f>YEAR(Tabla_1[[#This Row],[Fecha pedido]])</f>
        <v>2021</v>
      </c>
    </row>
    <row r="889" spans="1:23" x14ac:dyDescent="0.3">
      <c r="A889" t="s">
        <v>1101</v>
      </c>
      <c r="B889" t="s">
        <v>21</v>
      </c>
      <c r="C889" t="s">
        <v>41</v>
      </c>
      <c r="D889" t="s">
        <v>14</v>
      </c>
      <c r="E889" t="s">
        <v>15</v>
      </c>
      <c r="F889" t="s">
        <v>1117</v>
      </c>
      <c r="G889" s="14">
        <v>44191</v>
      </c>
      <c r="H889" s="20">
        <f>MONTH(Tabla_1[[#This Row],[Fecha pedido]])</f>
        <v>12</v>
      </c>
      <c r="I889">
        <v>408538901</v>
      </c>
      <c r="J889" s="1">
        <v>44201</v>
      </c>
      <c r="K889" s="5">
        <f>DATEDIF(Tabla_1[[#This Row],[Fecha pedido]],Tabla_1[[#This Row],[Fecha envío]],"D")</f>
        <v>10</v>
      </c>
      <c r="L889" s="3">
        <v>4594</v>
      </c>
      <c r="M889" s="4">
        <v>152.58000000000001</v>
      </c>
      <c r="N889" s="4">
        <v>97.44</v>
      </c>
      <c r="O889" s="12">
        <v>700952.52</v>
      </c>
      <c r="P889" s="4">
        <f>Tabla_1[[#This Row],[Precio Unitario]]-Tabla_1[[#This Row],[Coste unitario]]</f>
        <v>55.140000000000015</v>
      </c>
      <c r="Q889" s="12">
        <f>Tabla_1[[#This Row],[Importe venta total]]/1000</f>
        <v>700.95252000000005</v>
      </c>
      <c r="R889" s="4">
        <v>447639.36</v>
      </c>
      <c r="S889" s="12">
        <f>Tabla_1[[#This Row],[Importe Coste total]]/1000</f>
        <v>447.63936000000001</v>
      </c>
      <c r="T889" s="4">
        <f>Tabla_1[[#This Row],[Importe venta total]]-Tabla_1[[#This Row],[Importe Coste total]]</f>
        <v>253313.16000000003</v>
      </c>
      <c r="U889" s="13">
        <f>Tabla_1[[#This Row],[Importe Coste Total (M)]]/Tabla_1[[#This Row],[Importe Ventas Totales (M)]]</f>
        <v>0.63861580810066843</v>
      </c>
      <c r="V889" s="12">
        <f>Tabla_1[[#This Row],[Beneficio Total]]/1000</f>
        <v>253.31316000000004</v>
      </c>
      <c r="W889">
        <f>YEAR(Tabla_1[[#This Row],[Fecha pedido]])</f>
        <v>2020</v>
      </c>
    </row>
    <row r="890" spans="1:23" x14ac:dyDescent="0.3">
      <c r="A890" t="s">
        <v>1102</v>
      </c>
      <c r="B890" t="s">
        <v>24</v>
      </c>
      <c r="C890" t="s">
        <v>77</v>
      </c>
      <c r="D890" t="s">
        <v>38</v>
      </c>
      <c r="E890" t="s">
        <v>19</v>
      </c>
      <c r="F890" t="s">
        <v>1119</v>
      </c>
      <c r="G890" s="14">
        <v>43966</v>
      </c>
      <c r="H890" s="20">
        <f>MONTH(Tabla_1[[#This Row],[Fecha pedido]])</f>
        <v>5</v>
      </c>
      <c r="I890">
        <v>606725823</v>
      </c>
      <c r="J890" s="1">
        <v>43982</v>
      </c>
      <c r="K890" s="5">
        <f>DATEDIF(Tabla_1[[#This Row],[Fecha pedido]],Tabla_1[[#This Row],[Fecha envío]],"D")</f>
        <v>16</v>
      </c>
      <c r="L890" s="3">
        <v>2509</v>
      </c>
      <c r="M890" s="4">
        <v>437.2</v>
      </c>
      <c r="N890" s="4">
        <v>263.33</v>
      </c>
      <c r="O890" s="12">
        <v>1096934.8</v>
      </c>
      <c r="P890" s="4">
        <f>Tabla_1[[#This Row],[Precio Unitario]]-Tabla_1[[#This Row],[Coste unitario]]</f>
        <v>173.87</v>
      </c>
      <c r="Q890" s="12">
        <f>Tabla_1[[#This Row],[Importe venta total]]/1000</f>
        <v>1096.9348</v>
      </c>
      <c r="R890" s="4">
        <v>660694.97</v>
      </c>
      <c r="S890" s="12">
        <f>Tabla_1[[#This Row],[Importe Coste total]]/1000</f>
        <v>660.69497000000001</v>
      </c>
      <c r="T890" s="4">
        <f>Tabla_1[[#This Row],[Importe venta total]]-Tabla_1[[#This Row],[Importe Coste total]]</f>
        <v>436239.83000000007</v>
      </c>
      <c r="U890" s="13">
        <f>Tabla_1[[#This Row],[Importe Coste Total (M)]]/Tabla_1[[#This Row],[Importe Ventas Totales (M)]]</f>
        <v>0.60231015553522416</v>
      </c>
      <c r="V890" s="12">
        <f>Tabla_1[[#This Row],[Beneficio Total]]/1000</f>
        <v>436.2398300000001</v>
      </c>
      <c r="W890">
        <f>YEAR(Tabla_1[[#This Row],[Fecha pedido]])</f>
        <v>2020</v>
      </c>
    </row>
    <row r="891" spans="1:23" x14ac:dyDescent="0.3">
      <c r="A891" t="s">
        <v>1103</v>
      </c>
      <c r="B891" t="s">
        <v>12</v>
      </c>
      <c r="C891" t="s">
        <v>131</v>
      </c>
      <c r="D891" t="s">
        <v>70</v>
      </c>
      <c r="E891" t="s">
        <v>15</v>
      </c>
      <c r="F891" t="s">
        <v>1117</v>
      </c>
      <c r="G891" s="14">
        <v>44087</v>
      </c>
      <c r="H891" s="20">
        <f>MONTH(Tabla_1[[#This Row],[Fecha pedido]])</f>
        <v>9</v>
      </c>
      <c r="I891">
        <v>147449672</v>
      </c>
      <c r="J891" s="1">
        <v>44130</v>
      </c>
      <c r="K891" s="5">
        <f>DATEDIF(Tabla_1[[#This Row],[Fecha pedido]],Tabla_1[[#This Row],[Fecha envío]],"D")</f>
        <v>43</v>
      </c>
      <c r="L891" s="3">
        <v>2489</v>
      </c>
      <c r="M891" s="4">
        <v>109.28</v>
      </c>
      <c r="N891" s="4">
        <v>35.840000000000003</v>
      </c>
      <c r="O891" s="12">
        <v>271997.92</v>
      </c>
      <c r="P891" s="4">
        <f>Tabla_1[[#This Row],[Precio Unitario]]-Tabla_1[[#This Row],[Coste unitario]]</f>
        <v>73.44</v>
      </c>
      <c r="Q891" s="12">
        <f>Tabla_1[[#This Row],[Importe venta total]]/1000</f>
        <v>271.99791999999997</v>
      </c>
      <c r="R891" s="4">
        <v>89205.760000000009</v>
      </c>
      <c r="S891" s="12">
        <f>Tabla_1[[#This Row],[Importe Coste total]]/1000</f>
        <v>89.205760000000012</v>
      </c>
      <c r="T891" s="4">
        <f>Tabla_1[[#This Row],[Importe venta total]]-Tabla_1[[#This Row],[Importe Coste total]]</f>
        <v>182792.15999999997</v>
      </c>
      <c r="U891" s="13">
        <f>Tabla_1[[#This Row],[Importe Coste Total (M)]]/Tabla_1[[#This Row],[Importe Ventas Totales (M)]]</f>
        <v>0.32796486090775995</v>
      </c>
      <c r="V891" s="12">
        <f>Tabla_1[[#This Row],[Beneficio Total]]/1000</f>
        <v>182.79215999999997</v>
      </c>
      <c r="W891">
        <f>YEAR(Tabla_1[[#This Row],[Fecha pedido]])</f>
        <v>2020</v>
      </c>
    </row>
    <row r="892" spans="1:23" x14ac:dyDescent="0.3">
      <c r="A892" t="s">
        <v>1104</v>
      </c>
      <c r="B892" t="s">
        <v>12</v>
      </c>
      <c r="C892" t="s">
        <v>150</v>
      </c>
      <c r="D892" t="s">
        <v>18</v>
      </c>
      <c r="E892" t="s">
        <v>19</v>
      </c>
      <c r="F892" t="s">
        <v>1120</v>
      </c>
      <c r="G892" s="14">
        <v>44399</v>
      </c>
      <c r="H892" s="20">
        <f>MONTH(Tabla_1[[#This Row],[Fecha pedido]])</f>
        <v>7</v>
      </c>
      <c r="I892">
        <v>785446774</v>
      </c>
      <c r="J892" s="1">
        <v>44419</v>
      </c>
      <c r="K892" s="5">
        <f>DATEDIF(Tabla_1[[#This Row],[Fecha pedido]],Tabla_1[[#This Row],[Fecha envío]],"D")</f>
        <v>20</v>
      </c>
      <c r="L892" s="3">
        <v>10</v>
      </c>
      <c r="M892" s="4">
        <v>421.89</v>
      </c>
      <c r="N892" s="4">
        <v>364.69</v>
      </c>
      <c r="O892" s="12">
        <v>4218.8999999999996</v>
      </c>
      <c r="P892" s="4">
        <f>Tabla_1[[#This Row],[Precio Unitario]]-Tabla_1[[#This Row],[Coste unitario]]</f>
        <v>57.199999999999989</v>
      </c>
      <c r="Q892" s="12">
        <f>Tabla_1[[#This Row],[Importe venta total]]/1000</f>
        <v>4.2188999999999997</v>
      </c>
      <c r="R892" s="4">
        <v>3646.9</v>
      </c>
      <c r="S892" s="12">
        <f>Tabla_1[[#This Row],[Importe Coste total]]/1000</f>
        <v>3.6469</v>
      </c>
      <c r="T892" s="4">
        <f>Tabla_1[[#This Row],[Importe venta total]]-Tabla_1[[#This Row],[Importe Coste total]]</f>
        <v>571.99999999999955</v>
      </c>
      <c r="U892" s="13">
        <f>Tabla_1[[#This Row],[Importe Coste Total (M)]]/Tabla_1[[#This Row],[Importe Ventas Totales (M)]]</f>
        <v>0.86441963544999889</v>
      </c>
      <c r="V892" s="12">
        <f>Tabla_1[[#This Row],[Beneficio Total]]/1000</f>
        <v>0.57199999999999951</v>
      </c>
      <c r="W892">
        <f>YEAR(Tabla_1[[#This Row],[Fecha pedido]])</f>
        <v>2021</v>
      </c>
    </row>
    <row r="893" spans="1:23" x14ac:dyDescent="0.3">
      <c r="A893" t="s">
        <v>1105</v>
      </c>
      <c r="B893" t="s">
        <v>12</v>
      </c>
      <c r="C893" t="s">
        <v>165</v>
      </c>
      <c r="D893" t="s">
        <v>50</v>
      </c>
      <c r="E893" t="s">
        <v>15</v>
      </c>
      <c r="F893" t="s">
        <v>1119</v>
      </c>
      <c r="G893" s="14">
        <v>44369</v>
      </c>
      <c r="H893" s="20">
        <f>MONTH(Tabla_1[[#This Row],[Fecha pedido]])</f>
        <v>6</v>
      </c>
      <c r="I893">
        <v>745765960</v>
      </c>
      <c r="J893" s="1">
        <v>44391</v>
      </c>
      <c r="K893" s="5">
        <f>DATEDIF(Tabla_1[[#This Row],[Fecha pedido]],Tabla_1[[#This Row],[Fecha envío]],"D")</f>
        <v>22</v>
      </c>
      <c r="L893" s="3">
        <v>7575</v>
      </c>
      <c r="M893" s="4">
        <v>154.06</v>
      </c>
      <c r="N893" s="4">
        <v>90.93</v>
      </c>
      <c r="O893" s="12">
        <v>1167004.5</v>
      </c>
      <c r="P893" s="4">
        <f>Tabla_1[[#This Row],[Precio Unitario]]-Tabla_1[[#This Row],[Coste unitario]]</f>
        <v>63.129999999999995</v>
      </c>
      <c r="Q893" s="12">
        <f>Tabla_1[[#This Row],[Importe venta total]]/1000</f>
        <v>1167.0045</v>
      </c>
      <c r="R893" s="4">
        <v>688794.75</v>
      </c>
      <c r="S893" s="12">
        <f>Tabla_1[[#This Row],[Importe Coste total]]/1000</f>
        <v>688.79475000000002</v>
      </c>
      <c r="T893" s="4">
        <f>Tabla_1[[#This Row],[Importe venta total]]-Tabla_1[[#This Row],[Importe Coste total]]</f>
        <v>478209.75</v>
      </c>
      <c r="U893" s="13">
        <f>Tabla_1[[#This Row],[Importe Coste Total (M)]]/Tabla_1[[#This Row],[Importe Ventas Totales (M)]]</f>
        <v>0.59022458782292619</v>
      </c>
      <c r="V893" s="12">
        <f>Tabla_1[[#This Row],[Beneficio Total]]/1000</f>
        <v>478.20974999999999</v>
      </c>
      <c r="W893">
        <f>YEAR(Tabla_1[[#This Row],[Fecha pedido]])</f>
        <v>2021</v>
      </c>
    </row>
    <row r="894" spans="1:23" x14ac:dyDescent="0.3">
      <c r="A894" t="s">
        <v>1106</v>
      </c>
      <c r="B894" t="s">
        <v>60</v>
      </c>
      <c r="C894" t="s">
        <v>97</v>
      </c>
      <c r="D894" t="s">
        <v>38</v>
      </c>
      <c r="E894" t="s">
        <v>19</v>
      </c>
      <c r="F894" t="s">
        <v>1117</v>
      </c>
      <c r="G894" s="14">
        <v>44656</v>
      </c>
      <c r="H894" s="20">
        <f>MONTH(Tabla_1[[#This Row],[Fecha pedido]])</f>
        <v>4</v>
      </c>
      <c r="I894">
        <v>573768556</v>
      </c>
      <c r="J894" s="1">
        <v>44686</v>
      </c>
      <c r="K894" s="5">
        <f>DATEDIF(Tabla_1[[#This Row],[Fecha pedido]],Tabla_1[[#This Row],[Fecha envío]],"D")</f>
        <v>30</v>
      </c>
      <c r="L894" s="3">
        <v>9721</v>
      </c>
      <c r="M894" s="4">
        <v>437.2</v>
      </c>
      <c r="N894" s="4">
        <v>263.33</v>
      </c>
      <c r="O894" s="12">
        <v>4250021.2</v>
      </c>
      <c r="P894" s="4">
        <f>Tabla_1[[#This Row],[Precio Unitario]]-Tabla_1[[#This Row],[Coste unitario]]</f>
        <v>173.87</v>
      </c>
      <c r="Q894" s="12">
        <f>Tabla_1[[#This Row],[Importe venta total]]/1000</f>
        <v>4250.0212000000001</v>
      </c>
      <c r="R894" s="4">
        <v>2559830.9299999997</v>
      </c>
      <c r="S894" s="12">
        <f>Tabla_1[[#This Row],[Importe Coste total]]/1000</f>
        <v>2559.8309299999996</v>
      </c>
      <c r="T894" s="4">
        <f>Tabla_1[[#This Row],[Importe venta total]]-Tabla_1[[#This Row],[Importe Coste total]]</f>
        <v>1690190.2700000005</v>
      </c>
      <c r="U894" s="13">
        <f>Tabla_1[[#This Row],[Importe Coste Total (M)]]/Tabla_1[[#This Row],[Importe Ventas Totales (M)]]</f>
        <v>0.60231015553522405</v>
      </c>
      <c r="V894" s="12">
        <f>Tabla_1[[#This Row],[Beneficio Total]]/1000</f>
        <v>1690.1902700000005</v>
      </c>
      <c r="W894">
        <f>YEAR(Tabla_1[[#This Row],[Fecha pedido]])</f>
        <v>2022</v>
      </c>
    </row>
    <row r="895" spans="1:23" x14ac:dyDescent="0.3">
      <c r="A895" t="s">
        <v>1107</v>
      </c>
      <c r="B895" t="s">
        <v>24</v>
      </c>
      <c r="C895" t="s">
        <v>65</v>
      </c>
      <c r="D895" t="s">
        <v>14</v>
      </c>
      <c r="E895" t="s">
        <v>15</v>
      </c>
      <c r="F895" t="s">
        <v>1119</v>
      </c>
      <c r="G895" s="14">
        <v>44502</v>
      </c>
      <c r="H895" s="20">
        <f>MONTH(Tabla_1[[#This Row],[Fecha pedido]])</f>
        <v>11</v>
      </c>
      <c r="I895">
        <v>885128390</v>
      </c>
      <c r="J895" s="1">
        <v>44520</v>
      </c>
      <c r="K895" s="5">
        <f>DATEDIF(Tabla_1[[#This Row],[Fecha pedido]],Tabla_1[[#This Row],[Fecha envío]],"D")</f>
        <v>18</v>
      </c>
      <c r="L895" s="3">
        <v>8015</v>
      </c>
      <c r="M895" s="4">
        <v>152.58000000000001</v>
      </c>
      <c r="N895" s="4">
        <v>97.44</v>
      </c>
      <c r="O895" s="12">
        <v>1222928.7000000002</v>
      </c>
      <c r="P895" s="4">
        <f>Tabla_1[[#This Row],[Precio Unitario]]-Tabla_1[[#This Row],[Coste unitario]]</f>
        <v>55.140000000000015</v>
      </c>
      <c r="Q895" s="12">
        <f>Tabla_1[[#This Row],[Importe venta total]]/1000</f>
        <v>1222.9287000000002</v>
      </c>
      <c r="R895" s="4">
        <v>780981.6</v>
      </c>
      <c r="S895" s="12">
        <f>Tabla_1[[#This Row],[Importe Coste total]]/1000</f>
        <v>780.98159999999996</v>
      </c>
      <c r="T895" s="4">
        <f>Tabla_1[[#This Row],[Importe venta total]]-Tabla_1[[#This Row],[Importe Coste total]]</f>
        <v>441947.10000000021</v>
      </c>
      <c r="U895" s="13">
        <f>Tabla_1[[#This Row],[Importe Coste Total (M)]]/Tabla_1[[#This Row],[Importe Ventas Totales (M)]]</f>
        <v>0.63861580810066843</v>
      </c>
      <c r="V895" s="12">
        <f>Tabla_1[[#This Row],[Beneficio Total]]/1000</f>
        <v>441.94710000000021</v>
      </c>
      <c r="W895">
        <f>YEAR(Tabla_1[[#This Row],[Fecha pedido]])</f>
        <v>2021</v>
      </c>
    </row>
    <row r="896" spans="1:23" x14ac:dyDescent="0.3">
      <c r="A896" t="s">
        <v>1108</v>
      </c>
      <c r="B896" t="s">
        <v>12</v>
      </c>
      <c r="C896" t="s">
        <v>79</v>
      </c>
      <c r="D896" t="s">
        <v>33</v>
      </c>
      <c r="E896" t="s">
        <v>19</v>
      </c>
      <c r="F896" t="s">
        <v>1119</v>
      </c>
      <c r="G896" s="14">
        <v>44335</v>
      </c>
      <c r="H896" s="20">
        <f>MONTH(Tabla_1[[#This Row],[Fecha pedido]])</f>
        <v>5</v>
      </c>
      <c r="I896">
        <v>115831792</v>
      </c>
      <c r="J896" s="1">
        <v>44356</v>
      </c>
      <c r="K896" s="5">
        <f>DATEDIF(Tabla_1[[#This Row],[Fecha pedido]],Tabla_1[[#This Row],[Fecha envío]],"D")</f>
        <v>21</v>
      </c>
      <c r="L896" s="3">
        <v>6056</v>
      </c>
      <c r="M896" s="4">
        <v>47.45</v>
      </c>
      <c r="N896" s="4">
        <v>31.79</v>
      </c>
      <c r="O896" s="12">
        <v>287357.2</v>
      </c>
      <c r="P896" s="4">
        <f>Tabla_1[[#This Row],[Precio Unitario]]-Tabla_1[[#This Row],[Coste unitario]]</f>
        <v>15.660000000000004</v>
      </c>
      <c r="Q896" s="12">
        <f>Tabla_1[[#This Row],[Importe venta total]]/1000</f>
        <v>287.35720000000003</v>
      </c>
      <c r="R896" s="4">
        <v>192520.24</v>
      </c>
      <c r="S896" s="12">
        <f>Tabla_1[[#This Row],[Importe Coste total]]/1000</f>
        <v>192.52024</v>
      </c>
      <c r="T896" s="4">
        <f>Tabla_1[[#This Row],[Importe venta total]]-Tabla_1[[#This Row],[Importe Coste total]]</f>
        <v>94836.960000000021</v>
      </c>
      <c r="U896" s="13">
        <f>Tabla_1[[#This Row],[Importe Coste Total (M)]]/Tabla_1[[#This Row],[Importe Ventas Totales (M)]]</f>
        <v>0.66996838777660683</v>
      </c>
      <c r="V896" s="12">
        <f>Tabla_1[[#This Row],[Beneficio Total]]/1000</f>
        <v>94.836960000000019</v>
      </c>
      <c r="W896">
        <f>YEAR(Tabla_1[[#This Row],[Fecha pedido]])</f>
        <v>2021</v>
      </c>
    </row>
    <row r="897" spans="1:23" x14ac:dyDescent="0.3">
      <c r="A897" t="s">
        <v>1109</v>
      </c>
      <c r="B897" t="s">
        <v>44</v>
      </c>
      <c r="C897" t="s">
        <v>379</v>
      </c>
      <c r="D897" t="s">
        <v>26</v>
      </c>
      <c r="E897" t="s">
        <v>15</v>
      </c>
      <c r="F897" t="s">
        <v>1120</v>
      </c>
      <c r="G897" s="14">
        <v>44212</v>
      </c>
      <c r="H897" s="20">
        <f>MONTH(Tabla_1[[#This Row],[Fecha pedido]])</f>
        <v>1</v>
      </c>
      <c r="I897">
        <v>372177588</v>
      </c>
      <c r="J897" s="1">
        <v>44226</v>
      </c>
      <c r="K897" s="5">
        <f>DATEDIF(Tabla_1[[#This Row],[Fecha pedido]],Tabla_1[[#This Row],[Fecha envío]],"D")</f>
        <v>14</v>
      </c>
      <c r="L897" s="3">
        <v>4474</v>
      </c>
      <c r="M897" s="4">
        <v>9.33</v>
      </c>
      <c r="N897" s="4">
        <v>6.92</v>
      </c>
      <c r="O897" s="12">
        <v>41742.42</v>
      </c>
      <c r="P897" s="4">
        <f>Tabla_1[[#This Row],[Precio Unitario]]-Tabla_1[[#This Row],[Coste unitario]]</f>
        <v>2.41</v>
      </c>
      <c r="Q897" s="12">
        <f>Tabla_1[[#This Row],[Importe venta total]]/1000</f>
        <v>41.742419999999996</v>
      </c>
      <c r="R897" s="4">
        <v>30960.079999999998</v>
      </c>
      <c r="S897" s="12">
        <f>Tabla_1[[#This Row],[Importe Coste total]]/1000</f>
        <v>30.960079999999998</v>
      </c>
      <c r="T897" s="4">
        <f>Tabla_1[[#This Row],[Importe venta total]]-Tabla_1[[#This Row],[Importe Coste total]]</f>
        <v>10782.34</v>
      </c>
      <c r="U897" s="13">
        <f>Tabla_1[[#This Row],[Importe Coste Total (M)]]/Tabla_1[[#This Row],[Importe Ventas Totales (M)]]</f>
        <v>0.74169346195069674</v>
      </c>
      <c r="V897" s="12">
        <f>Tabla_1[[#This Row],[Beneficio Total]]/1000</f>
        <v>10.78234</v>
      </c>
      <c r="W897">
        <f>YEAR(Tabla_1[[#This Row],[Fecha pedido]])</f>
        <v>2021</v>
      </c>
    </row>
    <row r="898" spans="1:23" x14ac:dyDescent="0.3">
      <c r="A898" t="s">
        <v>1110</v>
      </c>
      <c r="B898" t="s">
        <v>12</v>
      </c>
      <c r="C898" t="s">
        <v>587</v>
      </c>
      <c r="D898" t="s">
        <v>38</v>
      </c>
      <c r="E898" t="s">
        <v>15</v>
      </c>
      <c r="F898" t="s">
        <v>1119</v>
      </c>
      <c r="G898" s="14">
        <v>44336</v>
      </c>
      <c r="H898" s="20">
        <f>MONTH(Tabla_1[[#This Row],[Fecha pedido]])</f>
        <v>5</v>
      </c>
      <c r="I898">
        <v>680777108</v>
      </c>
      <c r="J898" s="1">
        <v>44369</v>
      </c>
      <c r="K898" s="5">
        <f>DATEDIF(Tabla_1[[#This Row],[Fecha pedido]],Tabla_1[[#This Row],[Fecha envío]],"D")</f>
        <v>33</v>
      </c>
      <c r="L898" s="3">
        <v>5930</v>
      </c>
      <c r="M898" s="4">
        <v>437.2</v>
      </c>
      <c r="N898" s="4">
        <v>263.33</v>
      </c>
      <c r="O898" s="12">
        <v>2592596</v>
      </c>
      <c r="P898" s="4">
        <f>Tabla_1[[#This Row],[Precio Unitario]]-Tabla_1[[#This Row],[Coste unitario]]</f>
        <v>173.87</v>
      </c>
      <c r="Q898" s="12">
        <f>Tabla_1[[#This Row],[Importe venta total]]/1000</f>
        <v>2592.596</v>
      </c>
      <c r="R898" s="4">
        <v>1561546.9</v>
      </c>
      <c r="S898" s="12">
        <f>Tabla_1[[#This Row],[Importe Coste total]]/1000</f>
        <v>1561.5468999999998</v>
      </c>
      <c r="T898" s="4">
        <f>Tabla_1[[#This Row],[Importe venta total]]-Tabla_1[[#This Row],[Importe Coste total]]</f>
        <v>1031049.1000000001</v>
      </c>
      <c r="U898" s="13">
        <f>Tabla_1[[#This Row],[Importe Coste Total (M)]]/Tabla_1[[#This Row],[Importe Ventas Totales (M)]]</f>
        <v>0.60231015553522405</v>
      </c>
      <c r="V898" s="12">
        <f>Tabla_1[[#This Row],[Beneficio Total]]/1000</f>
        <v>1031.0491000000002</v>
      </c>
      <c r="W898">
        <f>YEAR(Tabla_1[[#This Row],[Fecha pedido]])</f>
        <v>2021</v>
      </c>
    </row>
    <row r="899" spans="1:23" x14ac:dyDescent="0.3">
      <c r="A899" t="s">
        <v>1111</v>
      </c>
      <c r="B899" t="s">
        <v>28</v>
      </c>
      <c r="C899" t="s">
        <v>511</v>
      </c>
      <c r="D899" t="s">
        <v>26</v>
      </c>
      <c r="E899" t="s">
        <v>15</v>
      </c>
      <c r="F899" t="s">
        <v>1118</v>
      </c>
      <c r="G899" s="14">
        <v>44533</v>
      </c>
      <c r="H899" s="20">
        <f>MONTH(Tabla_1[[#This Row],[Fecha pedido]])</f>
        <v>12</v>
      </c>
      <c r="I899">
        <v>138554179</v>
      </c>
      <c r="J899" s="1">
        <v>44536</v>
      </c>
      <c r="K899" s="5">
        <f>DATEDIF(Tabla_1[[#This Row],[Fecha pedido]],Tabla_1[[#This Row],[Fecha envío]],"D")</f>
        <v>3</v>
      </c>
      <c r="L899" s="3">
        <v>115</v>
      </c>
      <c r="M899" s="4">
        <v>9.33</v>
      </c>
      <c r="N899" s="4">
        <v>6.92</v>
      </c>
      <c r="O899" s="12">
        <v>1072.95</v>
      </c>
      <c r="P899" s="4">
        <f>Tabla_1[[#This Row],[Precio Unitario]]-Tabla_1[[#This Row],[Coste unitario]]</f>
        <v>2.41</v>
      </c>
      <c r="Q899" s="12">
        <f>Tabla_1[[#This Row],[Importe venta total]]/1000</f>
        <v>1.0729500000000001</v>
      </c>
      <c r="R899" s="4">
        <v>795.8</v>
      </c>
      <c r="S899" s="12">
        <f>Tabla_1[[#This Row],[Importe Coste total]]/1000</f>
        <v>0.79579999999999995</v>
      </c>
      <c r="T899" s="4">
        <f>Tabla_1[[#This Row],[Importe venta total]]-Tabla_1[[#This Row],[Importe Coste total]]</f>
        <v>277.15000000000009</v>
      </c>
      <c r="U899" s="13">
        <f>Tabla_1[[#This Row],[Importe Coste Total (M)]]/Tabla_1[[#This Row],[Importe Ventas Totales (M)]]</f>
        <v>0.74169346195069663</v>
      </c>
      <c r="V899" s="12">
        <f>Tabla_1[[#This Row],[Beneficio Total]]/1000</f>
        <v>0.27715000000000012</v>
      </c>
      <c r="W899">
        <f>YEAR(Tabla_1[[#This Row],[Fecha pedido]])</f>
        <v>2021</v>
      </c>
    </row>
    <row r="900" spans="1:23" x14ac:dyDescent="0.3">
      <c r="A900" t="s">
        <v>1112</v>
      </c>
      <c r="B900" t="s">
        <v>24</v>
      </c>
      <c r="C900" t="s">
        <v>240</v>
      </c>
      <c r="D900" t="s">
        <v>33</v>
      </c>
      <c r="E900" t="s">
        <v>19</v>
      </c>
      <c r="F900" t="s">
        <v>1118</v>
      </c>
      <c r="G900" s="14">
        <v>44777</v>
      </c>
      <c r="H900" s="20">
        <f>MONTH(Tabla_1[[#This Row],[Fecha pedido]])</f>
        <v>8</v>
      </c>
      <c r="I900">
        <v>162745130</v>
      </c>
      <c r="J900" s="1">
        <v>44792</v>
      </c>
      <c r="K900" s="5">
        <f>DATEDIF(Tabla_1[[#This Row],[Fecha pedido]],Tabla_1[[#This Row],[Fecha envío]],"D")</f>
        <v>15</v>
      </c>
      <c r="L900" s="3">
        <v>8755</v>
      </c>
      <c r="M900" s="4">
        <v>47.45</v>
      </c>
      <c r="N900" s="4">
        <v>31.79</v>
      </c>
      <c r="O900" s="12">
        <v>415424.75</v>
      </c>
      <c r="P900" s="4">
        <f>Tabla_1[[#This Row],[Precio Unitario]]-Tabla_1[[#This Row],[Coste unitario]]</f>
        <v>15.660000000000004</v>
      </c>
      <c r="Q900" s="12">
        <f>Tabla_1[[#This Row],[Importe venta total]]/1000</f>
        <v>415.42475000000002</v>
      </c>
      <c r="R900" s="4">
        <v>278321.45</v>
      </c>
      <c r="S900" s="12">
        <f>Tabla_1[[#This Row],[Importe Coste total]]/1000</f>
        <v>278.32145000000003</v>
      </c>
      <c r="T900" s="4">
        <f>Tabla_1[[#This Row],[Importe venta total]]-Tabla_1[[#This Row],[Importe Coste total]]</f>
        <v>137103.29999999999</v>
      </c>
      <c r="U900" s="13">
        <f>Tabla_1[[#This Row],[Importe Coste Total (M)]]/Tabla_1[[#This Row],[Importe Ventas Totales (M)]]</f>
        <v>0.66996838777660694</v>
      </c>
      <c r="V900" s="12">
        <f>Tabla_1[[#This Row],[Beneficio Total]]/1000</f>
        <v>137.10329999999999</v>
      </c>
      <c r="W900">
        <f>YEAR(Tabla_1[[#This Row],[Fecha pedido]])</f>
        <v>2022</v>
      </c>
    </row>
    <row r="901" spans="1:23" x14ac:dyDescent="0.3">
      <c r="A901" t="s">
        <v>1113</v>
      </c>
      <c r="B901" t="s">
        <v>60</v>
      </c>
      <c r="C901" t="s">
        <v>159</v>
      </c>
      <c r="D901" t="s">
        <v>40</v>
      </c>
      <c r="E901" t="s">
        <v>15</v>
      </c>
      <c r="F901" t="s">
        <v>1117</v>
      </c>
      <c r="G901" s="14">
        <v>44668</v>
      </c>
      <c r="H901" s="20">
        <f>MONTH(Tabla_1[[#This Row],[Fecha pedido]])</f>
        <v>4</v>
      </c>
      <c r="I901">
        <v>440898787</v>
      </c>
      <c r="J901" s="1">
        <v>44713</v>
      </c>
      <c r="K901" s="5">
        <f>DATEDIF(Tabla_1[[#This Row],[Fecha pedido]],Tabla_1[[#This Row],[Fecha envío]],"D")</f>
        <v>45</v>
      </c>
      <c r="L901" s="3">
        <v>604</v>
      </c>
      <c r="M901" s="4">
        <v>81.73</v>
      </c>
      <c r="N901" s="4">
        <v>56.67</v>
      </c>
      <c r="O901" s="12">
        <v>49364.920000000006</v>
      </c>
      <c r="P901" s="4">
        <f>Tabla_1[[#This Row],[Precio Unitario]]-Tabla_1[[#This Row],[Coste unitario]]</f>
        <v>25.060000000000002</v>
      </c>
      <c r="Q901" s="12">
        <f>Tabla_1[[#This Row],[Importe venta total]]/1000</f>
        <v>49.364920000000005</v>
      </c>
      <c r="R901" s="4">
        <v>34228.68</v>
      </c>
      <c r="S901" s="12">
        <f>Tabla_1[[#This Row],[Importe Coste total]]/1000</f>
        <v>34.228679999999997</v>
      </c>
      <c r="T901" s="4">
        <f>Tabla_1[[#This Row],[Importe venta total]]-Tabla_1[[#This Row],[Importe Coste total]]</f>
        <v>15136.240000000005</v>
      </c>
      <c r="U901" s="13">
        <f>Tabla_1[[#This Row],[Importe Coste Total (M)]]/Tabla_1[[#This Row],[Importe Ventas Totales (M)]]</f>
        <v>0.69338064358252771</v>
      </c>
      <c r="V901" s="12">
        <f>Tabla_1[[#This Row],[Beneficio Total]]/1000</f>
        <v>15.136240000000004</v>
      </c>
      <c r="W901">
        <f>YEAR(Tabla_1[[#This Row],[Fecha pedido]])</f>
        <v>2022</v>
      </c>
    </row>
    <row r="902" spans="1:23" x14ac:dyDescent="0.3">
      <c r="A902" t="s">
        <v>1114</v>
      </c>
      <c r="B902" t="s">
        <v>60</v>
      </c>
      <c r="C902" t="s">
        <v>410</v>
      </c>
      <c r="D902" t="s">
        <v>26</v>
      </c>
      <c r="E902" t="s">
        <v>19</v>
      </c>
      <c r="F902" t="s">
        <v>1120</v>
      </c>
      <c r="G902" s="14">
        <v>43950</v>
      </c>
      <c r="H902" s="20">
        <f>MONTH(Tabla_1[[#This Row],[Fecha pedido]])</f>
        <v>4</v>
      </c>
      <c r="I902">
        <v>280876481</v>
      </c>
      <c r="J902" s="1">
        <v>43982</v>
      </c>
      <c r="K902" s="5">
        <f>DATEDIF(Tabla_1[[#This Row],[Fecha pedido]],Tabla_1[[#This Row],[Fecha envío]],"D")</f>
        <v>32</v>
      </c>
      <c r="L902" s="3">
        <v>6447</v>
      </c>
      <c r="M902" s="4">
        <v>9.33</v>
      </c>
      <c r="N902" s="4">
        <v>6.92</v>
      </c>
      <c r="O902" s="12">
        <v>60150.51</v>
      </c>
      <c r="P902" s="4">
        <f>Tabla_1[[#This Row],[Precio Unitario]]-Tabla_1[[#This Row],[Coste unitario]]</f>
        <v>2.41</v>
      </c>
      <c r="Q902" s="12">
        <f>Tabla_1[[#This Row],[Importe venta total]]/1000</f>
        <v>60.150510000000004</v>
      </c>
      <c r="R902" s="4">
        <v>44613.24</v>
      </c>
      <c r="S902" s="12">
        <f>Tabla_1[[#This Row],[Importe Coste total]]/1000</f>
        <v>44.613239999999998</v>
      </c>
      <c r="T902" s="4">
        <f>Tabla_1[[#This Row],[Importe venta total]]-Tabla_1[[#This Row],[Importe Coste total]]</f>
        <v>15537.270000000004</v>
      </c>
      <c r="U902" s="13">
        <f>Tabla_1[[#This Row],[Importe Coste Total (M)]]/Tabla_1[[#This Row],[Importe Ventas Totales (M)]]</f>
        <v>0.74169346195069663</v>
      </c>
      <c r="V902" s="12">
        <f>Tabla_1[[#This Row],[Beneficio Total]]/1000</f>
        <v>15.537270000000005</v>
      </c>
      <c r="W902">
        <f>YEAR(Tabla_1[[#This Row],[Fecha pedido]])</f>
        <v>2020</v>
      </c>
    </row>
    <row r="903" spans="1:23" x14ac:dyDescent="0.3">
      <c r="A903" t="s">
        <v>1115</v>
      </c>
      <c r="B903" t="s">
        <v>12</v>
      </c>
      <c r="C903" t="s">
        <v>772</v>
      </c>
      <c r="D903" t="s">
        <v>50</v>
      </c>
      <c r="E903" t="s">
        <v>19</v>
      </c>
      <c r="F903" t="s">
        <v>1119</v>
      </c>
      <c r="G903" s="14">
        <v>44083</v>
      </c>
      <c r="H903" s="20">
        <f>MONTH(Tabla_1[[#This Row],[Fecha pedido]])</f>
        <v>9</v>
      </c>
      <c r="I903">
        <v>860852038</v>
      </c>
      <c r="J903" s="1">
        <v>44089</v>
      </c>
      <c r="K903" s="5">
        <f>DATEDIF(Tabla_1[[#This Row],[Fecha pedido]],Tabla_1[[#This Row],[Fecha envío]],"D")</f>
        <v>6</v>
      </c>
      <c r="L903" s="3">
        <v>4103</v>
      </c>
      <c r="M903" s="4">
        <v>154.06</v>
      </c>
      <c r="N903" s="4">
        <v>90.93</v>
      </c>
      <c r="O903" s="12">
        <v>632108.18000000005</v>
      </c>
      <c r="P903" s="4">
        <f>Tabla_1[[#This Row],[Precio Unitario]]-Tabla_1[[#This Row],[Coste unitario]]</f>
        <v>63.129999999999995</v>
      </c>
      <c r="Q903" s="12">
        <f>Tabla_1[[#This Row],[Importe venta total]]/1000</f>
        <v>632.10818000000006</v>
      </c>
      <c r="R903" s="4">
        <v>373085.79000000004</v>
      </c>
      <c r="S903" s="12">
        <f>Tabla_1[[#This Row],[Importe Coste total]]/1000</f>
        <v>373.08579000000003</v>
      </c>
      <c r="T903" s="4">
        <f>Tabla_1[[#This Row],[Importe venta total]]-Tabla_1[[#This Row],[Importe Coste total]]</f>
        <v>259022.39</v>
      </c>
      <c r="U903" s="13">
        <f>Tabla_1[[#This Row],[Importe Coste Total (M)]]/Tabla_1[[#This Row],[Importe Ventas Totales (M)]]</f>
        <v>0.59022458782292608</v>
      </c>
      <c r="V903" s="12">
        <f>Tabla_1[[#This Row],[Beneficio Total]]/1000</f>
        <v>259.02239000000003</v>
      </c>
      <c r="W903">
        <f>YEAR(Tabla_1[[#This Row],[Fecha pedido]])</f>
        <v>2020</v>
      </c>
    </row>
    <row r="904" spans="1:23" x14ac:dyDescent="0.3">
      <c r="A904" t="s">
        <v>1116</v>
      </c>
      <c r="B904" t="s">
        <v>24</v>
      </c>
      <c r="C904" t="s">
        <v>125</v>
      </c>
      <c r="D904" t="s">
        <v>70</v>
      </c>
      <c r="E904" t="s">
        <v>15</v>
      </c>
      <c r="F904" t="s">
        <v>1117</v>
      </c>
      <c r="G904" s="14">
        <v>44583</v>
      </c>
      <c r="H904" s="20">
        <f>MONTH(Tabla_1[[#This Row],[Fecha pedido]])</f>
        <v>1</v>
      </c>
      <c r="I904">
        <v>279311788</v>
      </c>
      <c r="J904" s="1">
        <v>44593</v>
      </c>
      <c r="K904" s="5">
        <f>DATEDIF(Tabla_1[[#This Row],[Fecha pedido]],Tabla_1[[#This Row],[Fecha envío]],"D")</f>
        <v>10</v>
      </c>
      <c r="L904" s="3">
        <v>3420</v>
      </c>
      <c r="M904" s="4">
        <v>109.28</v>
      </c>
      <c r="N904" s="4">
        <v>35.840000000000003</v>
      </c>
      <c r="O904" s="12">
        <v>373737.6</v>
      </c>
      <c r="P904" s="4">
        <f>Tabla_1[[#This Row],[Precio Unitario]]-Tabla_1[[#This Row],[Coste unitario]]</f>
        <v>73.44</v>
      </c>
      <c r="Q904" s="12">
        <f>Tabla_1[[#This Row],[Importe venta total]]/1000</f>
        <v>373.73759999999999</v>
      </c>
      <c r="R904" s="4">
        <v>122572.80000000002</v>
      </c>
      <c r="S904" s="12">
        <f>Tabla_1[[#This Row],[Importe Coste total]]/1000</f>
        <v>122.57280000000002</v>
      </c>
      <c r="T904" s="4">
        <f>Tabla_1[[#This Row],[Importe venta total]]-Tabla_1[[#This Row],[Importe Coste total]]</f>
        <v>251164.79999999996</v>
      </c>
      <c r="U904" s="13">
        <f>Tabla_1[[#This Row],[Importe Coste Total (M)]]/Tabla_1[[#This Row],[Importe Ventas Totales (M)]]</f>
        <v>0.32796486090775995</v>
      </c>
      <c r="V904" s="12">
        <f>Tabla_1[[#This Row],[Beneficio Total]]/1000</f>
        <v>251.16479999999996</v>
      </c>
      <c r="W904">
        <f>YEAR(Tabla_1[[#This Row],[Fecha pedido]])</f>
        <v>2022</v>
      </c>
    </row>
  </sheetData>
  <conditionalFormatting sqref="A1:A1048576">
    <cfRule type="duplicateValues" dxfId="3" priority="1"/>
    <cfRule type="duplicateValues" dxfId="2" priority="2"/>
  </conditionalFormatting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ED68E-15EA-4328-9CB5-D11618AD2457}">
  <dimension ref="A1:W294"/>
  <sheetViews>
    <sheetView topLeftCell="E7" zoomScale="81" zoomScaleNormal="81" workbookViewId="0">
      <selection activeCell="J15" sqref="J15"/>
    </sheetView>
  </sheetViews>
  <sheetFormatPr baseColWidth="10" defaultRowHeight="14.4" x14ac:dyDescent="0.3"/>
  <cols>
    <col min="1" max="1" width="17.44140625" bestFit="1" customWidth="1"/>
    <col min="2" max="2" width="18.33203125" bestFit="1" customWidth="1"/>
    <col min="3" max="3" width="32.44140625" bestFit="1" customWidth="1"/>
    <col min="4" max="5" width="17.44140625" bestFit="1" customWidth="1"/>
    <col min="6" max="6" width="18.21875" bestFit="1" customWidth="1"/>
    <col min="7" max="7" width="9" bestFit="1" customWidth="1"/>
    <col min="8" max="8" width="12" bestFit="1" customWidth="1"/>
    <col min="9" max="9" width="21.6640625" bestFit="1" customWidth="1"/>
    <col min="10" max="10" width="18.33203125" bestFit="1" customWidth="1"/>
    <col min="11" max="11" width="22.109375" bestFit="1" customWidth="1"/>
    <col min="12" max="12" width="4.6640625" bestFit="1" customWidth="1"/>
    <col min="13" max="13" width="6.33203125" bestFit="1" customWidth="1"/>
    <col min="14" max="14" width="6.44140625" bestFit="1" customWidth="1"/>
    <col min="15" max="15" width="12" bestFit="1" customWidth="1"/>
    <col min="16" max="16" width="15.88671875" bestFit="1" customWidth="1"/>
    <col min="17" max="17" width="10" bestFit="1" customWidth="1"/>
    <col min="18" max="18" width="6.109375" bestFit="1" customWidth="1"/>
    <col min="19" max="19" width="17.109375" bestFit="1" customWidth="1"/>
    <col min="20" max="20" width="5.33203125" bestFit="1" customWidth="1"/>
    <col min="21" max="21" width="6.77734375" bestFit="1" customWidth="1"/>
    <col min="22" max="22" width="8.6640625" bestFit="1" customWidth="1"/>
    <col min="23" max="23" width="12" bestFit="1" customWidth="1"/>
    <col min="24" max="24" width="5.33203125" bestFit="1" customWidth="1"/>
    <col min="25" max="25" width="6.77734375" bestFit="1" customWidth="1"/>
    <col min="26" max="26" width="8.6640625" bestFit="1" customWidth="1"/>
    <col min="27" max="27" width="12" bestFit="1" customWidth="1"/>
    <col min="28" max="28" width="9.5546875" bestFit="1" customWidth="1"/>
    <col min="29" max="120" width="10.5546875" bestFit="1" customWidth="1"/>
    <col min="437" max="469" width="13.109375" bestFit="1" customWidth="1"/>
    <col min="470" max="470" width="11.33203125" bestFit="1" customWidth="1"/>
    <col min="471" max="471" width="8.44140625" bestFit="1" customWidth="1"/>
    <col min="472" max="472" width="8" bestFit="1" customWidth="1"/>
    <col min="473" max="495" width="9.5546875" bestFit="1" customWidth="1"/>
    <col min="496" max="582" width="10.5546875" bestFit="1" customWidth="1"/>
    <col min="870" max="905" width="13.109375" bestFit="1" customWidth="1"/>
    <col min="906" max="906" width="11.109375" bestFit="1" customWidth="1"/>
    <col min="907" max="907" width="11.88671875" bestFit="1" customWidth="1"/>
  </cols>
  <sheetData>
    <row r="1" spans="1:13" x14ac:dyDescent="0.3">
      <c r="A1" s="22" t="s">
        <v>1137</v>
      </c>
      <c r="B1" s="22"/>
    </row>
    <row r="3" spans="1:13" x14ac:dyDescent="0.3">
      <c r="A3" t="s">
        <v>1127</v>
      </c>
      <c r="B3" t="s">
        <v>1132</v>
      </c>
      <c r="C3" t="s">
        <v>1166</v>
      </c>
    </row>
    <row r="4" spans="1:13" x14ac:dyDescent="0.3">
      <c r="A4" s="24">
        <v>903</v>
      </c>
      <c r="B4" s="24">
        <v>903</v>
      </c>
      <c r="C4" s="21">
        <f>M26/K56</f>
        <v>0.29729252595875233</v>
      </c>
    </row>
    <row r="5" spans="1:13" x14ac:dyDescent="0.3">
      <c r="A5">
        <f>GETPIVOTDATA("Clientes ID",$A$3)</f>
        <v>903</v>
      </c>
      <c r="B5">
        <f>GETPIVOTDATA("Cuenta de ID Pedido",$A$3)</f>
        <v>903</v>
      </c>
    </row>
    <row r="8" spans="1:13" x14ac:dyDescent="0.3">
      <c r="A8" s="22" t="s">
        <v>1136</v>
      </c>
      <c r="B8" s="22"/>
      <c r="E8" s="22" t="s">
        <v>1145</v>
      </c>
      <c r="F8" s="22"/>
      <c r="J8" s="22" t="s">
        <v>1138</v>
      </c>
      <c r="K8" s="22"/>
      <c r="L8" s="22"/>
    </row>
    <row r="10" spans="1:13" x14ac:dyDescent="0.3">
      <c r="A10" s="10" t="s">
        <v>1162</v>
      </c>
      <c r="B10" t="s">
        <v>1163</v>
      </c>
      <c r="E10" s="18" t="s">
        <v>1133</v>
      </c>
      <c r="F10" s="10" t="s">
        <v>1161</v>
      </c>
      <c r="J10" s="10" t="s">
        <v>1151</v>
      </c>
      <c r="K10" s="10" t="s">
        <v>1134</v>
      </c>
    </row>
    <row r="11" spans="1:13" x14ac:dyDescent="0.3">
      <c r="A11" s="11" t="s">
        <v>30</v>
      </c>
      <c r="B11" s="24">
        <v>66</v>
      </c>
      <c r="E11" s="18" t="s">
        <v>1159</v>
      </c>
      <c r="F11" s="19" t="s">
        <v>15</v>
      </c>
      <c r="G11" s="19" t="s">
        <v>19</v>
      </c>
      <c r="H11" s="19" t="s">
        <v>1131</v>
      </c>
      <c r="J11" s="10" t="s">
        <v>1130</v>
      </c>
      <c r="K11" t="s">
        <v>15</v>
      </c>
      <c r="L11" t="s">
        <v>19</v>
      </c>
      <c r="M11" t="s">
        <v>1131</v>
      </c>
    </row>
    <row r="12" spans="1:13" x14ac:dyDescent="0.3">
      <c r="A12" s="11" t="s">
        <v>33</v>
      </c>
      <c r="B12" s="24">
        <v>77</v>
      </c>
      <c r="E12" s="11" t="s">
        <v>30</v>
      </c>
      <c r="F12" s="24">
        <v>27</v>
      </c>
      <c r="G12" s="24">
        <v>39</v>
      </c>
      <c r="H12" s="24">
        <v>66</v>
      </c>
      <c r="J12" s="11" t="s">
        <v>30</v>
      </c>
      <c r="K12" s="4">
        <v>15467.969600000002</v>
      </c>
      <c r="L12" s="4">
        <v>20968.03296</v>
      </c>
      <c r="M12" s="4">
        <v>36436.002560000001</v>
      </c>
    </row>
    <row r="13" spans="1:13" x14ac:dyDescent="0.3">
      <c r="A13" s="11" t="s">
        <v>18</v>
      </c>
      <c r="B13" s="24">
        <v>74</v>
      </c>
      <c r="E13" s="11" t="s">
        <v>33</v>
      </c>
      <c r="F13" s="24">
        <v>34</v>
      </c>
      <c r="G13" s="24">
        <v>43</v>
      </c>
      <c r="H13" s="24">
        <v>77</v>
      </c>
      <c r="J13" s="11" t="s">
        <v>33</v>
      </c>
      <c r="K13" s="4">
        <v>2929.6414800000007</v>
      </c>
      <c r="L13" s="4">
        <v>3448.7391600000001</v>
      </c>
      <c r="M13" s="4">
        <v>6378.3806400000012</v>
      </c>
    </row>
    <row r="14" spans="1:13" x14ac:dyDescent="0.3">
      <c r="A14" s="11" t="s">
        <v>23</v>
      </c>
      <c r="B14" s="24">
        <v>87</v>
      </c>
      <c r="E14" s="11" t="s">
        <v>18</v>
      </c>
      <c r="F14" s="24">
        <v>45</v>
      </c>
      <c r="G14" s="24">
        <v>29</v>
      </c>
      <c r="H14" s="24">
        <v>74</v>
      </c>
      <c r="J14" s="11" t="s">
        <v>18</v>
      </c>
      <c r="K14" s="4">
        <v>13094.738799999999</v>
      </c>
      <c r="L14" s="4">
        <v>8439.631199999998</v>
      </c>
      <c r="M14" s="4">
        <v>21534.369999999995</v>
      </c>
    </row>
    <row r="15" spans="1:13" x14ac:dyDescent="0.3">
      <c r="A15" s="11" t="s">
        <v>38</v>
      </c>
      <c r="B15" s="24">
        <v>66</v>
      </c>
      <c r="E15" s="11" t="s">
        <v>23</v>
      </c>
      <c r="F15" s="24">
        <v>46</v>
      </c>
      <c r="G15" s="24">
        <v>41</v>
      </c>
      <c r="H15" s="24">
        <v>87</v>
      </c>
      <c r="J15" s="11" t="s">
        <v>23</v>
      </c>
      <c r="K15" s="4">
        <v>21897.853379999997</v>
      </c>
      <c r="L15" s="4">
        <v>14715.950669999997</v>
      </c>
      <c r="M15" s="4">
        <v>36613.804049999992</v>
      </c>
    </row>
    <row r="16" spans="1:13" x14ac:dyDescent="0.3">
      <c r="A16" s="11" t="s">
        <v>40</v>
      </c>
      <c r="B16" s="24">
        <v>77</v>
      </c>
      <c r="E16" s="11" t="s">
        <v>38</v>
      </c>
      <c r="F16" s="24">
        <v>28</v>
      </c>
      <c r="G16" s="24">
        <v>38</v>
      </c>
      <c r="H16" s="24">
        <v>66</v>
      </c>
      <c r="J16" s="11" t="s">
        <v>38</v>
      </c>
      <c r="K16" s="4">
        <v>22528.335899999998</v>
      </c>
      <c r="L16" s="4">
        <v>36947.374999999993</v>
      </c>
      <c r="M16" s="4">
        <v>59475.710899999991</v>
      </c>
    </row>
    <row r="17" spans="1:15" x14ac:dyDescent="0.3">
      <c r="A17" s="11" t="s">
        <v>80</v>
      </c>
      <c r="B17" s="24">
        <v>70</v>
      </c>
      <c r="E17" s="11" t="s">
        <v>40</v>
      </c>
      <c r="F17" s="24">
        <v>41</v>
      </c>
      <c r="G17" s="24">
        <v>36</v>
      </c>
      <c r="H17" s="24">
        <v>77</v>
      </c>
      <c r="J17" s="11" t="s">
        <v>40</v>
      </c>
      <c r="K17" s="4">
        <v>5046.6078600000001</v>
      </c>
      <c r="L17" s="4">
        <v>5331.9410200000011</v>
      </c>
      <c r="M17" s="4">
        <v>10378.548880000002</v>
      </c>
    </row>
    <row r="18" spans="1:15" x14ac:dyDescent="0.3">
      <c r="A18" s="11" t="s">
        <v>26</v>
      </c>
      <c r="B18" s="24">
        <v>81</v>
      </c>
      <c r="E18" s="11" t="s">
        <v>80</v>
      </c>
      <c r="F18" s="24">
        <v>37</v>
      </c>
      <c r="G18" s="24">
        <v>33</v>
      </c>
      <c r="H18" s="24">
        <v>70</v>
      </c>
      <c r="J18" s="11" t="s">
        <v>80</v>
      </c>
      <c r="K18" s="4">
        <v>29534.909030000003</v>
      </c>
      <c r="L18" s="4">
        <v>27101.163979999994</v>
      </c>
      <c r="M18" s="4">
        <v>56636.073009999993</v>
      </c>
    </row>
    <row r="19" spans="1:15" x14ac:dyDescent="0.3">
      <c r="A19" s="11" t="s">
        <v>42</v>
      </c>
      <c r="B19" s="24">
        <v>72</v>
      </c>
      <c r="E19" s="11" t="s">
        <v>26</v>
      </c>
      <c r="F19" s="24">
        <v>39</v>
      </c>
      <c r="G19" s="24">
        <v>42</v>
      </c>
      <c r="H19" s="24">
        <v>81</v>
      </c>
      <c r="J19" s="11" t="s">
        <v>26</v>
      </c>
      <c r="K19" s="4">
        <v>441.06374000000011</v>
      </c>
      <c r="L19" s="4">
        <v>478.04760000000016</v>
      </c>
      <c r="M19" s="4">
        <v>919.11134000000027</v>
      </c>
    </row>
    <row r="20" spans="1:15" x14ac:dyDescent="0.3">
      <c r="A20" s="11" t="s">
        <v>70</v>
      </c>
      <c r="B20" s="24">
        <v>71</v>
      </c>
      <c r="E20" s="11" t="s">
        <v>42</v>
      </c>
      <c r="F20" s="24">
        <v>38</v>
      </c>
      <c r="G20" s="24">
        <v>34</v>
      </c>
      <c r="H20" s="24">
        <v>72</v>
      </c>
      <c r="J20" s="11" t="s">
        <v>42</v>
      </c>
      <c r="K20" s="4">
        <v>22304.082500000004</v>
      </c>
      <c r="L20" s="4">
        <v>18875.890000000003</v>
      </c>
      <c r="M20" s="4">
        <v>41179.972500000003</v>
      </c>
    </row>
    <row r="21" spans="1:15" x14ac:dyDescent="0.3">
      <c r="A21" s="11" t="s">
        <v>14</v>
      </c>
      <c r="B21" s="24">
        <v>79</v>
      </c>
      <c r="E21" s="11" t="s">
        <v>70</v>
      </c>
      <c r="F21" s="24">
        <v>42</v>
      </c>
      <c r="G21" s="24">
        <v>29</v>
      </c>
      <c r="H21" s="24">
        <v>71</v>
      </c>
      <c r="J21" s="11" t="s">
        <v>70</v>
      </c>
      <c r="K21" s="4">
        <v>13735.923839999998</v>
      </c>
      <c r="L21" s="4">
        <v>10558.909439999999</v>
      </c>
      <c r="M21" s="4">
        <v>24294.833279999999</v>
      </c>
    </row>
    <row r="22" spans="1:15" x14ac:dyDescent="0.3">
      <c r="A22" s="11" t="s">
        <v>50</v>
      </c>
      <c r="B22" s="24">
        <v>83</v>
      </c>
      <c r="E22" s="11" t="s">
        <v>14</v>
      </c>
      <c r="F22" s="24">
        <v>53</v>
      </c>
      <c r="G22" s="24">
        <v>26</v>
      </c>
      <c r="H22" s="24">
        <v>79</v>
      </c>
      <c r="J22" s="11" t="s">
        <v>14</v>
      </c>
      <c r="K22" s="4">
        <v>14027.67114</v>
      </c>
      <c r="L22" s="4">
        <v>8921.0454600000012</v>
      </c>
      <c r="M22" s="4">
        <v>22948.7166</v>
      </c>
    </row>
    <row r="23" spans="1:15" x14ac:dyDescent="0.3">
      <c r="A23" s="11" t="s">
        <v>1131</v>
      </c>
      <c r="B23" s="24">
        <v>903</v>
      </c>
      <c r="E23" s="11" t="s">
        <v>50</v>
      </c>
      <c r="F23" s="24">
        <v>36</v>
      </c>
      <c r="G23" s="24">
        <v>47</v>
      </c>
      <c r="H23" s="24">
        <v>83</v>
      </c>
      <c r="J23" s="11" t="s">
        <v>50</v>
      </c>
      <c r="K23" s="4">
        <v>10993.268810000001</v>
      </c>
      <c r="L23" s="4">
        <v>12830.478069999999</v>
      </c>
      <c r="M23" s="4">
        <v>23823.746879999999</v>
      </c>
    </row>
    <row r="24" spans="1:15" x14ac:dyDescent="0.3">
      <c r="E24" s="11" t="s">
        <v>1131</v>
      </c>
      <c r="F24" s="24">
        <v>466</v>
      </c>
      <c r="G24" s="24">
        <v>437</v>
      </c>
      <c r="H24" s="24">
        <v>903</v>
      </c>
      <c r="J24" s="11" t="s">
        <v>1131</v>
      </c>
      <c r="K24" s="4">
        <v>172002.06607999999</v>
      </c>
      <c r="L24" s="4">
        <v>168617.20455999998</v>
      </c>
      <c r="M24" s="4">
        <v>340619.27063999994</v>
      </c>
    </row>
    <row r="25" spans="1:15" x14ac:dyDescent="0.3">
      <c r="E25" s="11"/>
    </row>
    <row r="26" spans="1:15" x14ac:dyDescent="0.3">
      <c r="E26" s="11"/>
      <c r="J26" s="11"/>
      <c r="K26" s="4"/>
      <c r="L26" s="4"/>
      <c r="M26" s="12">
        <f>GETPIVOTDATA("Beneficio Total (M)",$J$10)</f>
        <v>340619.27063999994</v>
      </c>
    </row>
    <row r="27" spans="1:15" x14ac:dyDescent="0.3">
      <c r="A27" s="22" t="s">
        <v>1139</v>
      </c>
      <c r="B27" s="22"/>
      <c r="E27" s="22" t="s">
        <v>1140</v>
      </c>
      <c r="F27" s="22"/>
      <c r="J27" s="22" t="s">
        <v>1146</v>
      </c>
      <c r="K27" s="22"/>
      <c r="L27" s="4"/>
      <c r="M27" s="4"/>
    </row>
    <row r="29" spans="1:15" x14ac:dyDescent="0.3">
      <c r="A29" s="10" t="s">
        <v>1130</v>
      </c>
      <c r="B29" t="s">
        <v>1132</v>
      </c>
      <c r="E29" s="18" t="s">
        <v>1159</v>
      </c>
      <c r="F29" s="19" t="s">
        <v>1160</v>
      </c>
      <c r="J29" s="10" t="s">
        <v>1132</v>
      </c>
      <c r="K29" s="10" t="s">
        <v>1134</v>
      </c>
    </row>
    <row r="30" spans="1:15" x14ac:dyDescent="0.3">
      <c r="A30" s="11" t="s">
        <v>1118</v>
      </c>
      <c r="B30" s="24">
        <v>220</v>
      </c>
      <c r="E30" s="11" t="s">
        <v>30</v>
      </c>
      <c r="F30" s="4">
        <v>159.42000000000004</v>
      </c>
      <c r="J30" s="10" t="s">
        <v>1130</v>
      </c>
      <c r="K30" t="s">
        <v>1118</v>
      </c>
      <c r="L30" t="s">
        <v>1119</v>
      </c>
      <c r="M30" t="s">
        <v>1117</v>
      </c>
      <c r="N30" t="s">
        <v>1120</v>
      </c>
      <c r="O30" t="s">
        <v>1131</v>
      </c>
    </row>
    <row r="31" spans="1:15" x14ac:dyDescent="0.3">
      <c r="A31" s="11" t="s">
        <v>1119</v>
      </c>
      <c r="B31" s="24">
        <v>238</v>
      </c>
      <c r="E31" s="11" t="s">
        <v>33</v>
      </c>
      <c r="F31" s="4">
        <v>31.789999999999974</v>
      </c>
      <c r="J31" s="11" t="s">
        <v>30</v>
      </c>
      <c r="K31" s="24">
        <v>18</v>
      </c>
      <c r="L31" s="24">
        <v>17</v>
      </c>
      <c r="M31" s="24">
        <v>16</v>
      </c>
      <c r="N31" s="24">
        <v>15</v>
      </c>
      <c r="O31" s="24">
        <v>66</v>
      </c>
    </row>
    <row r="32" spans="1:15" x14ac:dyDescent="0.3">
      <c r="A32" s="11" t="s">
        <v>1117</v>
      </c>
      <c r="B32" s="24">
        <v>227</v>
      </c>
      <c r="E32" s="11" t="s">
        <v>18</v>
      </c>
      <c r="F32" s="4">
        <v>364.6899999999996</v>
      </c>
      <c r="J32" s="11" t="s">
        <v>33</v>
      </c>
      <c r="K32" s="24">
        <v>20</v>
      </c>
      <c r="L32" s="24">
        <v>24</v>
      </c>
      <c r="M32" s="24">
        <v>13</v>
      </c>
      <c r="N32" s="24">
        <v>20</v>
      </c>
      <c r="O32" s="24">
        <v>77</v>
      </c>
    </row>
    <row r="33" spans="1:15" x14ac:dyDescent="0.3">
      <c r="A33" s="11" t="s">
        <v>1120</v>
      </c>
      <c r="B33" s="24">
        <v>218</v>
      </c>
      <c r="E33" s="11" t="s">
        <v>23</v>
      </c>
      <c r="F33" s="4">
        <v>117.11</v>
      </c>
      <c r="J33" s="11" t="s">
        <v>18</v>
      </c>
      <c r="K33" s="24">
        <v>18</v>
      </c>
      <c r="L33" s="24">
        <v>16</v>
      </c>
      <c r="M33" s="24">
        <v>20</v>
      </c>
      <c r="N33" s="24">
        <v>20</v>
      </c>
      <c r="O33" s="24">
        <v>74</v>
      </c>
    </row>
    <row r="34" spans="1:15" x14ac:dyDescent="0.3">
      <c r="A34" s="11" t="s">
        <v>1131</v>
      </c>
      <c r="B34" s="24">
        <v>903</v>
      </c>
      <c r="E34" s="11" t="s">
        <v>38</v>
      </c>
      <c r="F34" s="4">
        <v>263.33000000000004</v>
      </c>
      <c r="J34" s="11" t="s">
        <v>23</v>
      </c>
      <c r="K34" s="24">
        <v>20</v>
      </c>
      <c r="L34" s="24">
        <v>20</v>
      </c>
      <c r="M34" s="24">
        <v>28</v>
      </c>
      <c r="N34" s="24">
        <v>19</v>
      </c>
      <c r="O34" s="24">
        <v>87</v>
      </c>
    </row>
    <row r="35" spans="1:15" x14ac:dyDescent="0.3">
      <c r="E35" s="11" t="s">
        <v>40</v>
      </c>
      <c r="F35" s="4">
        <v>56.670000000000051</v>
      </c>
      <c r="J35" s="11" t="s">
        <v>38</v>
      </c>
      <c r="K35" s="24">
        <v>14</v>
      </c>
      <c r="L35" s="24">
        <v>18</v>
      </c>
      <c r="M35" s="24">
        <v>18</v>
      </c>
      <c r="N35" s="24">
        <v>16</v>
      </c>
      <c r="O35" s="24">
        <v>66</v>
      </c>
    </row>
    <row r="36" spans="1:15" x14ac:dyDescent="0.3">
      <c r="E36" s="11" t="s">
        <v>80</v>
      </c>
      <c r="F36" s="4">
        <v>502.54000000000065</v>
      </c>
      <c r="J36" s="11" t="s">
        <v>40</v>
      </c>
      <c r="K36" s="24">
        <v>16</v>
      </c>
      <c r="L36" s="24">
        <v>22</v>
      </c>
      <c r="M36" s="24">
        <v>25</v>
      </c>
      <c r="N36" s="24">
        <v>14</v>
      </c>
      <c r="O36" s="24">
        <v>77</v>
      </c>
    </row>
    <row r="37" spans="1:15" x14ac:dyDescent="0.3">
      <c r="E37" s="11" t="s">
        <v>26</v>
      </c>
      <c r="F37" s="4">
        <v>6.9200000000000008</v>
      </c>
      <c r="J37" s="11" t="s">
        <v>80</v>
      </c>
      <c r="K37" s="24">
        <v>17</v>
      </c>
      <c r="L37" s="24">
        <v>21</v>
      </c>
      <c r="M37" s="24">
        <v>15</v>
      </c>
      <c r="N37" s="24">
        <v>17</v>
      </c>
      <c r="O37" s="24">
        <v>70</v>
      </c>
    </row>
    <row r="38" spans="1:15" x14ac:dyDescent="0.3">
      <c r="E38" s="11" t="s">
        <v>42</v>
      </c>
      <c r="F38" s="4">
        <v>524.95999999999935</v>
      </c>
      <c r="J38" s="11" t="s">
        <v>26</v>
      </c>
      <c r="K38" s="24">
        <v>23</v>
      </c>
      <c r="L38" s="24">
        <v>23</v>
      </c>
      <c r="M38" s="24">
        <v>18</v>
      </c>
      <c r="N38" s="24">
        <v>17</v>
      </c>
      <c r="O38" s="24">
        <v>81</v>
      </c>
    </row>
    <row r="39" spans="1:15" x14ac:dyDescent="0.3">
      <c r="D39" s="19"/>
      <c r="E39" s="11" t="s">
        <v>70</v>
      </c>
      <c r="F39" s="4">
        <v>35.840000000000003</v>
      </c>
      <c r="J39" s="11" t="s">
        <v>42</v>
      </c>
      <c r="K39" s="24">
        <v>17</v>
      </c>
      <c r="L39" s="24">
        <v>26</v>
      </c>
      <c r="M39" s="24">
        <v>14</v>
      </c>
      <c r="N39" s="24">
        <v>15</v>
      </c>
      <c r="O39" s="24">
        <v>72</v>
      </c>
    </row>
    <row r="40" spans="1:15" x14ac:dyDescent="0.3">
      <c r="A40" s="10" t="s">
        <v>1130</v>
      </c>
      <c r="D40" s="4"/>
      <c r="E40" s="11" t="s">
        <v>14</v>
      </c>
      <c r="F40" s="4">
        <v>97.439999999999841</v>
      </c>
      <c r="J40" s="11" t="s">
        <v>70</v>
      </c>
      <c r="K40" s="24">
        <v>16</v>
      </c>
      <c r="L40" s="24">
        <v>16</v>
      </c>
      <c r="M40" s="24">
        <v>19</v>
      </c>
      <c r="N40" s="24">
        <v>20</v>
      </c>
      <c r="O40" s="24">
        <v>71</v>
      </c>
    </row>
    <row r="41" spans="1:15" x14ac:dyDescent="0.3">
      <c r="A41" s="11" t="s">
        <v>30</v>
      </c>
      <c r="D41" s="4"/>
      <c r="E41" s="11" t="s">
        <v>50</v>
      </c>
      <c r="F41" s="4">
        <v>90.930000000000092</v>
      </c>
      <c r="J41" s="11" t="s">
        <v>14</v>
      </c>
      <c r="K41" s="24">
        <v>21</v>
      </c>
      <c r="L41" s="24">
        <v>14</v>
      </c>
      <c r="M41" s="24">
        <v>22</v>
      </c>
      <c r="N41" s="24">
        <v>22</v>
      </c>
      <c r="O41" s="24">
        <v>79</v>
      </c>
    </row>
    <row r="42" spans="1:15" x14ac:dyDescent="0.3">
      <c r="A42" s="11" t="s">
        <v>33</v>
      </c>
      <c r="D42" s="4"/>
      <c r="J42" s="11" t="s">
        <v>50</v>
      </c>
      <c r="K42" s="24">
        <v>20</v>
      </c>
      <c r="L42" s="24">
        <v>21</v>
      </c>
      <c r="M42" s="24">
        <v>19</v>
      </c>
      <c r="N42" s="24">
        <v>23</v>
      </c>
      <c r="O42" s="24">
        <v>83</v>
      </c>
    </row>
    <row r="43" spans="1:15" x14ac:dyDescent="0.3">
      <c r="A43" s="11" t="s">
        <v>18</v>
      </c>
      <c r="D43" s="4"/>
      <c r="J43" s="11" t="s">
        <v>1131</v>
      </c>
      <c r="K43" s="24">
        <v>220</v>
      </c>
      <c r="L43" s="24">
        <v>238</v>
      </c>
      <c r="M43" s="24">
        <v>227</v>
      </c>
      <c r="N43" s="24">
        <v>218</v>
      </c>
      <c r="O43" s="24">
        <v>903</v>
      </c>
    </row>
    <row r="44" spans="1:15" x14ac:dyDescent="0.3">
      <c r="A44" s="11" t="s">
        <v>23</v>
      </c>
      <c r="D44" s="4"/>
    </row>
    <row r="45" spans="1:15" x14ac:dyDescent="0.3">
      <c r="A45" s="11" t="s">
        <v>38</v>
      </c>
      <c r="D45" s="4"/>
    </row>
    <row r="46" spans="1:15" x14ac:dyDescent="0.3">
      <c r="A46" s="11" t="s">
        <v>40</v>
      </c>
      <c r="D46" s="4"/>
      <c r="E46" s="22" t="s">
        <v>1141</v>
      </c>
      <c r="F46" s="22"/>
      <c r="J46" s="22" t="s">
        <v>1142</v>
      </c>
      <c r="K46" s="22"/>
      <c r="M46" s="22" t="s">
        <v>1143</v>
      </c>
      <c r="N46" s="22"/>
    </row>
    <row r="47" spans="1:15" x14ac:dyDescent="0.3">
      <c r="A47" s="11" t="s">
        <v>80</v>
      </c>
      <c r="D47" s="4"/>
    </row>
    <row r="48" spans="1:15" x14ac:dyDescent="0.3">
      <c r="A48" s="11" t="s">
        <v>26</v>
      </c>
      <c r="D48" s="4"/>
      <c r="E48" s="10" t="s">
        <v>1130</v>
      </c>
      <c r="F48" t="s">
        <v>1135</v>
      </c>
      <c r="J48" s="10" t="s">
        <v>1130</v>
      </c>
      <c r="K48" t="s">
        <v>1152</v>
      </c>
      <c r="M48" s="10" t="s">
        <v>1130</v>
      </c>
      <c r="N48" t="s">
        <v>1132</v>
      </c>
    </row>
    <row r="49" spans="1:14" x14ac:dyDescent="0.3">
      <c r="A49" s="11" t="s">
        <v>42</v>
      </c>
      <c r="D49" s="4"/>
      <c r="E49" s="11" t="s">
        <v>1118</v>
      </c>
      <c r="F49" s="5">
        <v>22.645454545454545</v>
      </c>
      <c r="J49" s="11" t="s">
        <v>24</v>
      </c>
      <c r="K49" s="12">
        <v>442694.55937999976</v>
      </c>
      <c r="M49" s="11" t="s">
        <v>24</v>
      </c>
      <c r="N49" s="24">
        <v>338</v>
      </c>
    </row>
    <row r="50" spans="1:14" x14ac:dyDescent="0.3">
      <c r="A50" s="11" t="s">
        <v>70</v>
      </c>
      <c r="D50" s="4"/>
      <c r="E50" s="11" t="s">
        <v>1119</v>
      </c>
      <c r="F50" s="5">
        <v>23.592436974789916</v>
      </c>
      <c r="J50" s="11" t="s">
        <v>60</v>
      </c>
      <c r="K50" s="12">
        <v>174172.41373000006</v>
      </c>
      <c r="M50" s="11" t="s">
        <v>60</v>
      </c>
      <c r="N50" s="24">
        <v>153</v>
      </c>
    </row>
    <row r="51" spans="1:14" x14ac:dyDescent="0.3">
      <c r="A51" s="11" t="s">
        <v>14</v>
      </c>
      <c r="D51" s="4"/>
      <c r="E51" s="11" t="s">
        <v>1117</v>
      </c>
      <c r="F51" s="5">
        <v>24.814977973568283</v>
      </c>
      <c r="J51" s="11" t="s">
        <v>21</v>
      </c>
      <c r="K51" s="12">
        <v>116098.78501000002</v>
      </c>
      <c r="M51" s="11" t="s">
        <v>21</v>
      </c>
      <c r="N51" s="24">
        <v>88</v>
      </c>
    </row>
    <row r="52" spans="1:14" x14ac:dyDescent="0.3">
      <c r="A52" s="11" t="s">
        <v>50</v>
      </c>
      <c r="E52" s="11" t="s">
        <v>1120</v>
      </c>
      <c r="F52" s="5">
        <v>24.330275229357799</v>
      </c>
      <c r="J52" s="11" t="s">
        <v>28</v>
      </c>
      <c r="K52" s="12">
        <v>126407.80833999999</v>
      </c>
      <c r="M52" s="11" t="s">
        <v>28</v>
      </c>
      <c r="N52" s="24">
        <v>85</v>
      </c>
    </row>
    <row r="53" spans="1:14" x14ac:dyDescent="0.3">
      <c r="A53" s="11" t="s">
        <v>1131</v>
      </c>
      <c r="E53" s="11" t="s">
        <v>1131</v>
      </c>
      <c r="F53" s="5">
        <v>23.847176079734218</v>
      </c>
      <c r="J53" s="11" t="s">
        <v>12</v>
      </c>
      <c r="K53" s="12">
        <v>258398.19684000016</v>
      </c>
      <c r="M53" s="11" t="s">
        <v>12</v>
      </c>
      <c r="N53" s="24">
        <v>214</v>
      </c>
    </row>
    <row r="54" spans="1:14" x14ac:dyDescent="0.3">
      <c r="J54" s="11" t="s">
        <v>44</v>
      </c>
      <c r="K54" s="12">
        <v>27965.989579999998</v>
      </c>
      <c r="M54" s="11" t="s">
        <v>44</v>
      </c>
      <c r="N54" s="24">
        <v>25</v>
      </c>
    </row>
    <row r="55" spans="1:14" x14ac:dyDescent="0.3">
      <c r="J55" s="11" t="s">
        <v>1131</v>
      </c>
      <c r="K55" s="12">
        <v>1145737.75288</v>
      </c>
      <c r="M55" s="11" t="s">
        <v>1131</v>
      </c>
      <c r="N55" s="24">
        <v>903</v>
      </c>
    </row>
    <row r="56" spans="1:14" x14ac:dyDescent="0.3">
      <c r="K56" s="17">
        <f>GETPIVOTDATA("Importe Ventas Totales (M)",$J$48)</f>
        <v>1145737.75288</v>
      </c>
    </row>
    <row r="57" spans="1:14" x14ac:dyDescent="0.3">
      <c r="E57" s="22" t="s">
        <v>1147</v>
      </c>
      <c r="F57" s="22"/>
      <c r="J57" s="23"/>
      <c r="K57" s="23"/>
    </row>
    <row r="59" spans="1:14" x14ac:dyDescent="0.3">
      <c r="A59" s="10" t="s">
        <v>1130</v>
      </c>
      <c r="B59" t="s">
        <v>1135</v>
      </c>
      <c r="E59" s="10" t="s">
        <v>1130</v>
      </c>
      <c r="F59" t="s">
        <v>1129</v>
      </c>
    </row>
    <row r="60" spans="1:14" x14ac:dyDescent="0.3">
      <c r="A60" s="11" t="s">
        <v>30</v>
      </c>
      <c r="B60" s="5">
        <v>24.045454545454547</v>
      </c>
      <c r="E60" s="11" t="s">
        <v>24</v>
      </c>
      <c r="F60" s="4">
        <v>131600841.41000001</v>
      </c>
    </row>
    <row r="61" spans="1:14" x14ac:dyDescent="0.3">
      <c r="A61" s="11" t="s">
        <v>33</v>
      </c>
      <c r="B61" s="5">
        <v>20.7012987012987</v>
      </c>
      <c r="E61" s="11" t="s">
        <v>60</v>
      </c>
      <c r="F61" s="4">
        <v>52125753.379999973</v>
      </c>
    </row>
    <row r="62" spans="1:14" x14ac:dyDescent="0.3">
      <c r="A62" s="11" t="s">
        <v>18</v>
      </c>
      <c r="B62" s="5">
        <v>21.918918918918919</v>
      </c>
      <c r="E62" s="11" t="s">
        <v>21</v>
      </c>
      <c r="F62" s="4">
        <v>32765086.219999991</v>
      </c>
    </row>
    <row r="63" spans="1:14" x14ac:dyDescent="0.3">
      <c r="A63" s="11" t="s">
        <v>23</v>
      </c>
      <c r="B63" s="5">
        <v>24.896551724137932</v>
      </c>
      <c r="E63" s="11" t="s">
        <v>28</v>
      </c>
      <c r="F63" s="4">
        <v>37686228.140000001</v>
      </c>
    </row>
    <row r="64" spans="1:14" x14ac:dyDescent="0.3">
      <c r="A64" s="11" t="s">
        <v>38</v>
      </c>
      <c r="B64" s="5">
        <v>25.333333333333332</v>
      </c>
      <c r="E64" s="11" t="s">
        <v>12</v>
      </c>
      <c r="F64" s="4">
        <v>78617075.359999985</v>
      </c>
    </row>
    <row r="65" spans="1:23" x14ac:dyDescent="0.3">
      <c r="A65" s="11" t="s">
        <v>40</v>
      </c>
      <c r="B65" s="5">
        <v>25.545454545454547</v>
      </c>
      <c r="E65" s="11" t="s">
        <v>44</v>
      </c>
      <c r="F65" s="4">
        <v>7824286.1300000008</v>
      </c>
    </row>
    <row r="66" spans="1:23" x14ac:dyDescent="0.3">
      <c r="A66" s="11" t="s">
        <v>80</v>
      </c>
      <c r="B66" s="5">
        <v>25.771428571428572</v>
      </c>
      <c r="E66" s="11" t="s">
        <v>1131</v>
      </c>
      <c r="F66" s="4">
        <v>340619270.63999999</v>
      </c>
    </row>
    <row r="67" spans="1:23" x14ac:dyDescent="0.3">
      <c r="A67" s="11" t="s">
        <v>26</v>
      </c>
      <c r="B67" s="5">
        <v>22.851851851851851</v>
      </c>
    </row>
    <row r="68" spans="1:23" x14ac:dyDescent="0.3">
      <c r="A68" s="11" t="s">
        <v>42</v>
      </c>
      <c r="B68" s="5">
        <v>25.902777777777779</v>
      </c>
    </row>
    <row r="69" spans="1:23" x14ac:dyDescent="0.3">
      <c r="A69" s="11" t="s">
        <v>70</v>
      </c>
      <c r="B69" s="5">
        <v>27.338028169014084</v>
      </c>
    </row>
    <row r="70" spans="1:23" x14ac:dyDescent="0.3">
      <c r="A70" s="11" t="s">
        <v>14</v>
      </c>
      <c r="B70" s="5">
        <v>19.810126582278482</v>
      </c>
    </row>
    <row r="71" spans="1:23" x14ac:dyDescent="0.3">
      <c r="A71" s="11" t="s">
        <v>50</v>
      </c>
      <c r="B71" s="5">
        <v>22.891566265060241</v>
      </c>
      <c r="E71" s="22" t="s">
        <v>1153</v>
      </c>
      <c r="F71" s="22"/>
      <c r="G71" s="22"/>
      <c r="J71" s="22" t="s">
        <v>1144</v>
      </c>
      <c r="K71" s="22"/>
    </row>
    <row r="72" spans="1:23" x14ac:dyDescent="0.3">
      <c r="A72" s="11" t="s">
        <v>1131</v>
      </c>
      <c r="B72" s="5">
        <v>23.847176079734218</v>
      </c>
    </row>
    <row r="73" spans="1:23" x14ac:dyDescent="0.3">
      <c r="E73" s="10" t="s">
        <v>1152</v>
      </c>
      <c r="F73" s="10" t="s">
        <v>1134</v>
      </c>
      <c r="J73" s="10" t="s">
        <v>1132</v>
      </c>
      <c r="K73" s="10" t="s">
        <v>1134</v>
      </c>
    </row>
    <row r="74" spans="1:23" x14ac:dyDescent="0.3">
      <c r="E74" s="10" t="s">
        <v>1130</v>
      </c>
      <c r="F74" t="s">
        <v>15</v>
      </c>
      <c r="G74" t="s">
        <v>19</v>
      </c>
      <c r="H74" t="s">
        <v>1131</v>
      </c>
      <c r="J74" s="10" t="s">
        <v>1130</v>
      </c>
      <c r="K74" t="s">
        <v>30</v>
      </c>
      <c r="L74" t="s">
        <v>33</v>
      </c>
      <c r="M74" t="s">
        <v>18</v>
      </c>
      <c r="N74" t="s">
        <v>23</v>
      </c>
      <c r="O74" t="s">
        <v>38</v>
      </c>
      <c r="P74" t="s">
        <v>40</v>
      </c>
      <c r="Q74" t="s">
        <v>80</v>
      </c>
      <c r="R74" t="s">
        <v>26</v>
      </c>
      <c r="S74" t="s">
        <v>42</v>
      </c>
      <c r="T74" t="s">
        <v>70</v>
      </c>
      <c r="U74" t="s">
        <v>14</v>
      </c>
      <c r="V74" t="s">
        <v>50</v>
      </c>
      <c r="W74" t="s">
        <v>1131</v>
      </c>
    </row>
    <row r="75" spans="1:23" x14ac:dyDescent="0.3">
      <c r="E75" s="11" t="s">
        <v>30</v>
      </c>
      <c r="F75" s="12">
        <v>41191.980800000005</v>
      </c>
      <c r="G75" s="12">
        <v>55838.926079999997</v>
      </c>
      <c r="H75" s="12">
        <v>97030.906879999995</v>
      </c>
      <c r="J75" s="11" t="s">
        <v>24</v>
      </c>
      <c r="K75" s="24">
        <v>27</v>
      </c>
      <c r="L75" s="24">
        <v>25</v>
      </c>
      <c r="M75" s="24">
        <v>30</v>
      </c>
      <c r="N75" s="24">
        <v>33</v>
      </c>
      <c r="O75" s="24">
        <v>28</v>
      </c>
      <c r="P75" s="24">
        <v>33</v>
      </c>
      <c r="Q75" s="24">
        <v>23</v>
      </c>
      <c r="R75" s="24">
        <v>33</v>
      </c>
      <c r="S75" s="24">
        <v>25</v>
      </c>
      <c r="T75" s="24">
        <v>24</v>
      </c>
      <c r="U75" s="24">
        <v>28</v>
      </c>
      <c r="V75" s="24">
        <v>29</v>
      </c>
      <c r="W75" s="24">
        <v>338</v>
      </c>
    </row>
    <row r="76" spans="1:23" x14ac:dyDescent="0.3">
      <c r="E76" s="11" t="s">
        <v>33</v>
      </c>
      <c r="F76" s="12">
        <v>8876.8510999999999</v>
      </c>
      <c r="G76" s="12">
        <v>10449.723700000002</v>
      </c>
      <c r="H76" s="12">
        <v>19326.574800000002</v>
      </c>
      <c r="J76" s="11" t="s">
        <v>60</v>
      </c>
      <c r="K76" s="24">
        <v>12</v>
      </c>
      <c r="L76" s="24">
        <v>12</v>
      </c>
      <c r="M76" s="24">
        <v>10</v>
      </c>
      <c r="N76" s="24">
        <v>15</v>
      </c>
      <c r="O76" s="24">
        <v>6</v>
      </c>
      <c r="P76" s="24">
        <v>18</v>
      </c>
      <c r="Q76" s="24">
        <v>10</v>
      </c>
      <c r="R76" s="24">
        <v>14</v>
      </c>
      <c r="S76" s="24">
        <v>11</v>
      </c>
      <c r="T76" s="24">
        <v>15</v>
      </c>
      <c r="U76" s="24">
        <v>15</v>
      </c>
      <c r="V76" s="24">
        <v>15</v>
      </c>
      <c r="W76" s="24">
        <v>153</v>
      </c>
    </row>
    <row r="77" spans="1:23" x14ac:dyDescent="0.3">
      <c r="E77" s="11" t="s">
        <v>18</v>
      </c>
      <c r="F77" s="12">
        <v>96582.855810000023</v>
      </c>
      <c r="G77" s="12">
        <v>62248.181939999988</v>
      </c>
      <c r="H77" s="12">
        <v>158831.03775000002</v>
      </c>
      <c r="J77" s="11" t="s">
        <v>21</v>
      </c>
      <c r="K77" s="24">
        <v>4</v>
      </c>
      <c r="L77" s="24">
        <v>5</v>
      </c>
      <c r="M77" s="24">
        <v>10</v>
      </c>
      <c r="N77" s="24">
        <v>7</v>
      </c>
      <c r="O77" s="24">
        <v>6</v>
      </c>
      <c r="P77" s="24">
        <v>2</v>
      </c>
      <c r="Q77" s="24">
        <v>11</v>
      </c>
      <c r="R77" s="24">
        <v>8</v>
      </c>
      <c r="S77" s="24">
        <v>6</v>
      </c>
      <c r="T77" s="24">
        <v>7</v>
      </c>
      <c r="U77" s="24">
        <v>11</v>
      </c>
      <c r="V77" s="24">
        <v>11</v>
      </c>
      <c r="W77" s="24">
        <v>88</v>
      </c>
    </row>
    <row r="78" spans="1:23" x14ac:dyDescent="0.3">
      <c r="E78" s="11" t="s">
        <v>23</v>
      </c>
      <c r="F78" s="12">
        <v>50845.337399999997</v>
      </c>
      <c r="G78" s="12">
        <v>34169.444100000001</v>
      </c>
      <c r="H78" s="12">
        <v>85014.781499999997</v>
      </c>
      <c r="J78" s="11" t="s">
        <v>28</v>
      </c>
      <c r="K78" s="24">
        <v>9</v>
      </c>
      <c r="L78" s="24">
        <v>7</v>
      </c>
      <c r="M78" s="24">
        <v>6</v>
      </c>
      <c r="N78" s="24">
        <v>5</v>
      </c>
      <c r="O78" s="24">
        <v>7</v>
      </c>
      <c r="P78" s="24">
        <v>6</v>
      </c>
      <c r="Q78" s="24">
        <v>7</v>
      </c>
      <c r="R78" s="24">
        <v>6</v>
      </c>
      <c r="S78" s="24">
        <v>9</v>
      </c>
      <c r="T78" s="24">
        <v>6</v>
      </c>
      <c r="U78" s="24">
        <v>10</v>
      </c>
      <c r="V78" s="24">
        <v>7</v>
      </c>
      <c r="W78" s="24">
        <v>85</v>
      </c>
    </row>
    <row r="79" spans="1:23" x14ac:dyDescent="0.3">
      <c r="A79" s="10" t="s">
        <v>1130</v>
      </c>
      <c r="B79" t="s">
        <v>1167</v>
      </c>
      <c r="E79" s="11" t="s">
        <v>38</v>
      </c>
      <c r="F79" s="12">
        <v>56648.004000000001</v>
      </c>
      <c r="G79" s="12">
        <v>92905</v>
      </c>
      <c r="H79" s="12">
        <v>149553.00400000002</v>
      </c>
      <c r="J79" s="11" t="s">
        <v>12</v>
      </c>
      <c r="K79" s="24">
        <v>9</v>
      </c>
      <c r="L79" s="24">
        <v>25</v>
      </c>
      <c r="M79" s="24">
        <v>14</v>
      </c>
      <c r="N79" s="24">
        <v>24</v>
      </c>
      <c r="O79" s="24">
        <v>18</v>
      </c>
      <c r="P79" s="24">
        <v>16</v>
      </c>
      <c r="Q79" s="24">
        <v>19</v>
      </c>
      <c r="R79" s="24">
        <v>19</v>
      </c>
      <c r="S79" s="24">
        <v>18</v>
      </c>
      <c r="T79" s="24">
        <v>17</v>
      </c>
      <c r="U79" s="24">
        <v>15</v>
      </c>
      <c r="V79" s="24">
        <v>20</v>
      </c>
      <c r="W79" s="24">
        <v>214</v>
      </c>
    </row>
    <row r="80" spans="1:23" x14ac:dyDescent="0.3">
      <c r="A80" s="11" t="s">
        <v>30</v>
      </c>
      <c r="B80" s="24">
        <v>66</v>
      </c>
      <c r="E80" s="11" t="s">
        <v>40</v>
      </c>
      <c r="F80" s="12">
        <v>16458.869130000003</v>
      </c>
      <c r="G80" s="12">
        <v>17389.446909999999</v>
      </c>
      <c r="H80" s="12">
        <v>33848.316040000005</v>
      </c>
      <c r="J80" s="11" t="s">
        <v>44</v>
      </c>
      <c r="K80" s="24">
        <v>5</v>
      </c>
      <c r="L80" s="24">
        <v>3</v>
      </c>
      <c r="M80" s="24">
        <v>4</v>
      </c>
      <c r="N80" s="24">
        <v>3</v>
      </c>
      <c r="O80" s="24">
        <v>1</v>
      </c>
      <c r="P80" s="24">
        <v>2</v>
      </c>
      <c r="Q80" s="24"/>
      <c r="R80" s="24">
        <v>1</v>
      </c>
      <c r="S80" s="24">
        <v>3</v>
      </c>
      <c r="T80" s="24">
        <v>2</v>
      </c>
      <c r="U80" s="24"/>
      <c r="V80" s="24">
        <v>1</v>
      </c>
      <c r="W80" s="24">
        <v>25</v>
      </c>
    </row>
    <row r="81" spans="1:23" x14ac:dyDescent="0.3">
      <c r="A81" s="11" t="s">
        <v>33</v>
      </c>
      <c r="B81" s="24">
        <v>77</v>
      </c>
      <c r="E81" s="11" t="s">
        <v>80</v>
      </c>
      <c r="F81" s="12">
        <v>119093.06496999998</v>
      </c>
      <c r="G81" s="12">
        <v>109279.52001999998</v>
      </c>
      <c r="H81" s="12">
        <v>228372.58498999994</v>
      </c>
      <c r="J81" s="11" t="s">
        <v>1131</v>
      </c>
      <c r="K81" s="24">
        <v>66</v>
      </c>
      <c r="L81" s="24">
        <v>77</v>
      </c>
      <c r="M81" s="24">
        <v>74</v>
      </c>
      <c r="N81" s="24">
        <v>87</v>
      </c>
      <c r="O81" s="24">
        <v>66</v>
      </c>
      <c r="P81" s="24">
        <v>77</v>
      </c>
      <c r="Q81" s="24">
        <v>70</v>
      </c>
      <c r="R81" s="24">
        <v>81</v>
      </c>
      <c r="S81" s="24">
        <v>72</v>
      </c>
      <c r="T81" s="24">
        <v>71</v>
      </c>
      <c r="U81" s="24">
        <v>79</v>
      </c>
      <c r="V81" s="24">
        <v>83</v>
      </c>
      <c r="W81" s="24">
        <v>903</v>
      </c>
    </row>
    <row r="82" spans="1:23" x14ac:dyDescent="0.3">
      <c r="A82" s="11" t="s">
        <v>18</v>
      </c>
      <c r="B82" s="24">
        <v>74</v>
      </c>
      <c r="E82" s="11" t="s">
        <v>26</v>
      </c>
      <c r="F82" s="12">
        <v>1707.5206199999996</v>
      </c>
      <c r="G82" s="12">
        <v>1850.6988000000006</v>
      </c>
      <c r="H82" s="12">
        <v>3558.2194200000004</v>
      </c>
    </row>
    <row r="83" spans="1:23" x14ac:dyDescent="0.3">
      <c r="A83" s="11" t="s">
        <v>23</v>
      </c>
      <c r="B83" s="24">
        <v>87</v>
      </c>
      <c r="E83" s="11" t="s">
        <v>42</v>
      </c>
      <c r="F83" s="12">
        <v>115046.66586000002</v>
      </c>
      <c r="G83" s="12">
        <v>97363.709520000004</v>
      </c>
      <c r="H83" s="12">
        <v>212410.37538000004</v>
      </c>
    </row>
    <row r="84" spans="1:23" x14ac:dyDescent="0.3">
      <c r="A84" s="11" t="s">
        <v>38</v>
      </c>
      <c r="B84" s="24">
        <v>66</v>
      </c>
      <c r="E84" s="11" t="s">
        <v>70</v>
      </c>
      <c r="F84" s="12">
        <v>20439.294080000007</v>
      </c>
      <c r="G84" s="12">
        <v>15711.841279999999</v>
      </c>
      <c r="H84" s="12">
        <v>36151.135360000007</v>
      </c>
    </row>
    <row r="85" spans="1:23" x14ac:dyDescent="0.3">
      <c r="A85" s="11" t="s">
        <v>40</v>
      </c>
      <c r="B85" s="24">
        <v>77</v>
      </c>
      <c r="E85" s="11" t="s">
        <v>14</v>
      </c>
      <c r="F85" s="12">
        <v>38816.504580000001</v>
      </c>
      <c r="G85" s="12">
        <v>24685.765620000006</v>
      </c>
      <c r="H85" s="12">
        <v>63502.270200000006</v>
      </c>
    </row>
    <row r="86" spans="1:23" x14ac:dyDescent="0.3">
      <c r="A86" s="11" t="s">
        <v>80</v>
      </c>
      <c r="B86" s="24">
        <v>70</v>
      </c>
      <c r="E86" s="11" t="s">
        <v>50</v>
      </c>
      <c r="F86" s="12">
        <v>26827.546219999997</v>
      </c>
      <c r="G86" s="12">
        <v>31311.000339999999</v>
      </c>
      <c r="H86" s="12">
        <v>58138.546559999995</v>
      </c>
    </row>
    <row r="87" spans="1:23" x14ac:dyDescent="0.3">
      <c r="A87" s="11" t="s">
        <v>26</v>
      </c>
      <c r="B87" s="24">
        <v>81</v>
      </c>
      <c r="E87" s="11" t="s">
        <v>1131</v>
      </c>
      <c r="F87" s="12">
        <v>592534.49456999998</v>
      </c>
      <c r="G87" s="12">
        <v>553203.25831000006</v>
      </c>
      <c r="H87" s="12">
        <v>1145737.7528799998</v>
      </c>
    </row>
    <row r="88" spans="1:23" x14ac:dyDescent="0.3">
      <c r="A88" s="11" t="s">
        <v>42</v>
      </c>
      <c r="B88" s="24">
        <v>72</v>
      </c>
      <c r="N88" s="10" t="s">
        <v>1130</v>
      </c>
      <c r="O88" t="s">
        <v>1156</v>
      </c>
    </row>
    <row r="89" spans="1:23" x14ac:dyDescent="0.3">
      <c r="A89" s="11" t="s">
        <v>70</v>
      </c>
      <c r="B89" s="24">
        <v>71</v>
      </c>
      <c r="N89" s="11" t="s">
        <v>30</v>
      </c>
      <c r="O89" s="15">
        <v>0.62449075524913855</v>
      </c>
    </row>
    <row r="90" spans="1:23" x14ac:dyDescent="0.3">
      <c r="A90" s="11" t="s">
        <v>14</v>
      </c>
      <c r="B90" s="24">
        <v>79</v>
      </c>
      <c r="N90" s="11" t="s">
        <v>33</v>
      </c>
      <c r="O90" s="15">
        <v>0.6699683877766065</v>
      </c>
    </row>
    <row r="91" spans="1:23" x14ac:dyDescent="0.3">
      <c r="A91" s="11" t="s">
        <v>50</v>
      </c>
      <c r="B91" s="24">
        <v>83</v>
      </c>
      <c r="N91" s="11" t="s">
        <v>18</v>
      </c>
      <c r="O91" s="15">
        <v>0.86441963544999834</v>
      </c>
    </row>
    <row r="92" spans="1:23" x14ac:dyDescent="0.3">
      <c r="A92" s="11" t="s">
        <v>1131</v>
      </c>
      <c r="B92" s="24">
        <v>903</v>
      </c>
      <c r="N92" s="11" t="s">
        <v>23</v>
      </c>
      <c r="O92" s="15">
        <v>0.56932425862907188</v>
      </c>
    </row>
    <row r="93" spans="1:23" x14ac:dyDescent="0.3">
      <c r="E93" s="10" t="s">
        <v>1130</v>
      </c>
      <c r="F93" t="s">
        <v>1167</v>
      </c>
      <c r="N93" s="11" t="s">
        <v>38</v>
      </c>
      <c r="O93" s="15">
        <v>0.60231015553522393</v>
      </c>
    </row>
    <row r="94" spans="1:23" x14ac:dyDescent="0.3">
      <c r="E94" s="11">
        <v>2020</v>
      </c>
      <c r="F94" s="24">
        <v>297</v>
      </c>
      <c r="N94" s="11" t="s">
        <v>40</v>
      </c>
      <c r="O94" s="15">
        <v>0.69338064358252849</v>
      </c>
    </row>
    <row r="95" spans="1:23" x14ac:dyDescent="0.3">
      <c r="E95" s="11">
        <v>2021</v>
      </c>
      <c r="F95" s="24">
        <v>324</v>
      </c>
      <c r="N95" s="11" t="s">
        <v>80</v>
      </c>
      <c r="O95" s="15">
        <v>0.75200143654510809</v>
      </c>
    </row>
    <row r="96" spans="1:23" x14ac:dyDescent="0.3">
      <c r="E96" s="11">
        <v>2022</v>
      </c>
      <c r="F96" s="24">
        <v>282</v>
      </c>
      <c r="N96" s="11" t="s">
        <v>26</v>
      </c>
      <c r="O96" s="15">
        <v>0.74169346195069619</v>
      </c>
    </row>
    <row r="97" spans="2:15" x14ac:dyDescent="0.3">
      <c r="E97" s="11" t="s">
        <v>1131</v>
      </c>
      <c r="F97" s="24">
        <v>903</v>
      </c>
      <c r="N97" s="11" t="s">
        <v>42</v>
      </c>
      <c r="O97" s="15">
        <v>0.80613012699436315</v>
      </c>
    </row>
    <row r="98" spans="2:15" x14ac:dyDescent="0.3">
      <c r="N98" s="11" t="s">
        <v>70</v>
      </c>
      <c r="O98" s="15">
        <v>0.3279648609077595</v>
      </c>
    </row>
    <row r="99" spans="2:15" x14ac:dyDescent="0.3">
      <c r="N99" s="11" t="s">
        <v>14</v>
      </c>
      <c r="O99" s="15">
        <v>0.63861580810066754</v>
      </c>
    </row>
    <row r="100" spans="2:15" x14ac:dyDescent="0.3">
      <c r="N100" s="11" t="s">
        <v>50</v>
      </c>
      <c r="O100" s="15">
        <v>0.59022458782292564</v>
      </c>
    </row>
    <row r="101" spans="2:15" x14ac:dyDescent="0.3">
      <c r="N101" s="11" t="s">
        <v>1131</v>
      </c>
      <c r="O101" s="15">
        <v>0.65662063557466532</v>
      </c>
    </row>
    <row r="102" spans="2:15" x14ac:dyDescent="0.3">
      <c r="D102" s="10" t="s">
        <v>1130</v>
      </c>
      <c r="E102" t="s">
        <v>1167</v>
      </c>
    </row>
    <row r="103" spans="2:15" x14ac:dyDescent="0.3">
      <c r="D103" s="11">
        <v>2020</v>
      </c>
      <c r="E103" s="24">
        <v>297</v>
      </c>
    </row>
    <row r="104" spans="2:15" x14ac:dyDescent="0.3">
      <c r="D104" s="11">
        <v>2021</v>
      </c>
      <c r="E104" s="24">
        <v>324</v>
      </c>
    </row>
    <row r="105" spans="2:15" x14ac:dyDescent="0.3">
      <c r="D105" s="11">
        <v>2022</v>
      </c>
      <c r="E105" s="24">
        <v>282</v>
      </c>
      <c r="I105" s="10" t="s">
        <v>1168</v>
      </c>
      <c r="J105" s="10" t="s">
        <v>1134</v>
      </c>
    </row>
    <row r="106" spans="2:15" x14ac:dyDescent="0.3">
      <c r="D106" s="11" t="s">
        <v>1131</v>
      </c>
      <c r="E106" s="24">
        <v>903</v>
      </c>
      <c r="I106" s="10" t="s">
        <v>1130</v>
      </c>
      <c r="J106">
        <v>2020</v>
      </c>
      <c r="K106">
        <v>2021</v>
      </c>
      <c r="L106">
        <v>2022</v>
      </c>
      <c r="M106" t="s">
        <v>1131</v>
      </c>
    </row>
    <row r="107" spans="2:15" x14ac:dyDescent="0.3">
      <c r="I107" s="11" t="s">
        <v>30</v>
      </c>
      <c r="J107" s="24">
        <v>22</v>
      </c>
      <c r="K107" s="24">
        <v>15</v>
      </c>
      <c r="L107" s="24">
        <v>29</v>
      </c>
      <c r="M107" s="24">
        <v>66</v>
      </c>
    </row>
    <row r="108" spans="2:15" x14ac:dyDescent="0.3">
      <c r="I108" s="11" t="s">
        <v>33</v>
      </c>
      <c r="J108" s="24">
        <v>21</v>
      </c>
      <c r="K108" s="24">
        <v>30</v>
      </c>
      <c r="L108" s="24">
        <v>26</v>
      </c>
      <c r="M108" s="24">
        <v>77</v>
      </c>
    </row>
    <row r="109" spans="2:15" x14ac:dyDescent="0.3">
      <c r="I109" s="11" t="s">
        <v>18</v>
      </c>
      <c r="J109" s="24">
        <v>22</v>
      </c>
      <c r="K109" s="24">
        <v>24</v>
      </c>
      <c r="L109" s="24">
        <v>28</v>
      </c>
      <c r="M109" s="24">
        <v>74</v>
      </c>
    </row>
    <row r="110" spans="2:15" x14ac:dyDescent="0.3">
      <c r="B110" s="10" t="s">
        <v>1130</v>
      </c>
      <c r="C110" t="s">
        <v>1152</v>
      </c>
      <c r="I110" s="11" t="s">
        <v>23</v>
      </c>
      <c r="J110" s="24">
        <v>26</v>
      </c>
      <c r="K110" s="24">
        <v>31</v>
      </c>
      <c r="L110" s="24">
        <v>30</v>
      </c>
      <c r="M110" s="24">
        <v>87</v>
      </c>
    </row>
    <row r="111" spans="2:15" x14ac:dyDescent="0.3">
      <c r="B111" s="11" t="s">
        <v>294</v>
      </c>
      <c r="C111" s="12">
        <v>11042.856070000002</v>
      </c>
      <c r="I111" s="11" t="s">
        <v>38</v>
      </c>
      <c r="J111" s="24">
        <v>27</v>
      </c>
      <c r="K111" s="24">
        <v>26</v>
      </c>
      <c r="L111" s="24">
        <v>13</v>
      </c>
      <c r="M111" s="24">
        <v>66</v>
      </c>
    </row>
    <row r="112" spans="2:15" x14ac:dyDescent="0.3">
      <c r="B112" s="11" t="s">
        <v>187</v>
      </c>
      <c r="C112" s="12">
        <v>8113.3381700000009</v>
      </c>
      <c r="I112" s="11" t="s">
        <v>40</v>
      </c>
      <c r="J112" s="24">
        <v>24</v>
      </c>
      <c r="K112" s="24">
        <v>25</v>
      </c>
      <c r="L112" s="24">
        <v>28</v>
      </c>
      <c r="M112" s="24">
        <v>77</v>
      </c>
    </row>
    <row r="113" spans="2:13" x14ac:dyDescent="0.3">
      <c r="B113" s="11" t="s">
        <v>283</v>
      </c>
      <c r="C113" s="12">
        <v>1087.5207</v>
      </c>
      <c r="I113" s="11" t="s">
        <v>80</v>
      </c>
      <c r="J113" s="24">
        <v>25</v>
      </c>
      <c r="K113" s="24">
        <v>28</v>
      </c>
      <c r="L113" s="24">
        <v>17</v>
      </c>
      <c r="M113" s="24">
        <v>70</v>
      </c>
    </row>
    <row r="114" spans="2:13" x14ac:dyDescent="0.3">
      <c r="B114" s="11" t="s">
        <v>216</v>
      </c>
      <c r="C114" s="12">
        <v>9944.5319999999992</v>
      </c>
      <c r="I114" s="11" t="s">
        <v>26</v>
      </c>
      <c r="J114" s="24">
        <v>28</v>
      </c>
      <c r="K114" s="24">
        <v>35</v>
      </c>
      <c r="L114" s="24">
        <v>18</v>
      </c>
      <c r="M114" s="24">
        <v>81</v>
      </c>
    </row>
    <row r="115" spans="2:13" x14ac:dyDescent="0.3">
      <c r="B115" s="11" t="s">
        <v>46</v>
      </c>
      <c r="C115" s="12">
        <v>9597.6369699999996</v>
      </c>
      <c r="I115" s="11" t="s">
        <v>42</v>
      </c>
      <c r="J115" s="24">
        <v>24</v>
      </c>
      <c r="K115" s="24">
        <v>27</v>
      </c>
      <c r="L115" s="24">
        <v>21</v>
      </c>
      <c r="M115" s="24">
        <v>72</v>
      </c>
    </row>
    <row r="116" spans="2:13" x14ac:dyDescent="0.3">
      <c r="B116" s="11" t="s">
        <v>108</v>
      </c>
      <c r="C116" s="12">
        <v>7942.6710199999998</v>
      </c>
      <c r="I116" s="11" t="s">
        <v>70</v>
      </c>
      <c r="J116" s="24">
        <v>22</v>
      </c>
      <c r="K116" s="24">
        <v>24</v>
      </c>
      <c r="L116" s="24">
        <v>25</v>
      </c>
      <c r="M116" s="24">
        <v>71</v>
      </c>
    </row>
    <row r="117" spans="2:13" x14ac:dyDescent="0.3">
      <c r="B117" s="11" t="s">
        <v>41</v>
      </c>
      <c r="C117" s="12">
        <v>8018.9043300000003</v>
      </c>
      <c r="I117" s="11" t="s">
        <v>14</v>
      </c>
      <c r="J117" s="24">
        <v>27</v>
      </c>
      <c r="K117" s="24">
        <v>31</v>
      </c>
      <c r="L117" s="24">
        <v>21</v>
      </c>
      <c r="M117" s="24">
        <v>79</v>
      </c>
    </row>
    <row r="118" spans="2:13" x14ac:dyDescent="0.3">
      <c r="B118" s="11" t="s">
        <v>129</v>
      </c>
      <c r="C118" s="12">
        <v>6149.8533899999993</v>
      </c>
      <c r="I118" s="11" t="s">
        <v>50</v>
      </c>
      <c r="J118" s="24">
        <v>29</v>
      </c>
      <c r="K118" s="24">
        <v>28</v>
      </c>
      <c r="L118" s="24">
        <v>26</v>
      </c>
      <c r="M118" s="24">
        <v>83</v>
      </c>
    </row>
    <row r="119" spans="2:13" x14ac:dyDescent="0.3">
      <c r="B119" s="11" t="s">
        <v>52</v>
      </c>
      <c r="C119" s="12">
        <v>969.93774000000008</v>
      </c>
      <c r="I119" s="11" t="s">
        <v>1131</v>
      </c>
      <c r="J119" s="24">
        <v>297</v>
      </c>
      <c r="K119" s="24">
        <v>324</v>
      </c>
      <c r="L119" s="24">
        <v>282</v>
      </c>
      <c r="M119" s="24">
        <v>903</v>
      </c>
    </row>
    <row r="120" spans="2:13" x14ac:dyDescent="0.3">
      <c r="B120" s="11" t="s">
        <v>281</v>
      </c>
      <c r="C120" s="12">
        <v>5703.1895299999996</v>
      </c>
      <c r="D120" s="12"/>
    </row>
    <row r="121" spans="2:13" x14ac:dyDescent="0.3">
      <c r="B121" s="11" t="s">
        <v>117</v>
      </c>
      <c r="C121" s="12">
        <v>9909.9645000000019</v>
      </c>
      <c r="D121" s="12"/>
    </row>
    <row r="122" spans="2:13" x14ac:dyDescent="0.3">
      <c r="B122" s="11" t="s">
        <v>558</v>
      </c>
      <c r="C122" s="12">
        <v>6245.7689799999998</v>
      </c>
      <c r="D122" s="12"/>
    </row>
    <row r="123" spans="2:13" x14ac:dyDescent="0.3">
      <c r="B123" s="11" t="s">
        <v>669</v>
      </c>
      <c r="C123" s="12">
        <v>425.95865000000003</v>
      </c>
      <c r="D123" s="12"/>
    </row>
    <row r="124" spans="2:13" x14ac:dyDescent="0.3">
      <c r="B124" s="11" t="s">
        <v>767</v>
      </c>
      <c r="C124" s="12">
        <v>1831.5575999999996</v>
      </c>
      <c r="D124" s="12"/>
    </row>
    <row r="125" spans="2:13" x14ac:dyDescent="0.3">
      <c r="B125" s="11" t="s">
        <v>511</v>
      </c>
      <c r="C125" s="12">
        <v>2745.9767500000003</v>
      </c>
      <c r="D125" s="12"/>
    </row>
    <row r="126" spans="2:13" x14ac:dyDescent="0.3">
      <c r="B126" s="11" t="s">
        <v>447</v>
      </c>
      <c r="C126" s="12">
        <v>3852.7301300000004</v>
      </c>
      <c r="D126" s="12"/>
    </row>
    <row r="127" spans="2:13" x14ac:dyDescent="0.3">
      <c r="B127" s="11" t="s">
        <v>69</v>
      </c>
      <c r="C127" s="12">
        <v>6796.2556400000003</v>
      </c>
      <c r="D127" s="12"/>
    </row>
    <row r="128" spans="2:13" x14ac:dyDescent="0.3">
      <c r="B128" s="11" t="s">
        <v>165</v>
      </c>
      <c r="C128" s="12">
        <v>4334.9025099999999</v>
      </c>
      <c r="D128" s="12"/>
    </row>
    <row r="129" spans="2:4" x14ac:dyDescent="0.3">
      <c r="B129" s="11" t="s">
        <v>285</v>
      </c>
      <c r="C129" s="12">
        <v>8565.3002500000002</v>
      </c>
      <c r="D129" s="12"/>
    </row>
    <row r="130" spans="2:4" x14ac:dyDescent="0.3">
      <c r="B130" s="11" t="s">
        <v>393</v>
      </c>
      <c r="C130" s="12">
        <v>1119.79944</v>
      </c>
      <c r="D130" s="12"/>
    </row>
    <row r="131" spans="2:4" x14ac:dyDescent="0.3">
      <c r="B131" s="11" t="s">
        <v>209</v>
      </c>
      <c r="C131" s="12">
        <v>3694.75378</v>
      </c>
      <c r="D131" s="12"/>
    </row>
    <row r="132" spans="2:4" x14ac:dyDescent="0.3">
      <c r="B132" s="11" t="s">
        <v>299</v>
      </c>
      <c r="C132" s="12">
        <v>4967.4045999999998</v>
      </c>
      <c r="D132" s="12"/>
    </row>
    <row r="133" spans="2:4" x14ac:dyDescent="0.3">
      <c r="B133" s="11" t="s">
        <v>74</v>
      </c>
      <c r="C133" s="12">
        <v>10647.811580000001</v>
      </c>
      <c r="D133" s="12"/>
    </row>
    <row r="134" spans="2:4" x14ac:dyDescent="0.3">
      <c r="B134" s="11" t="s">
        <v>867</v>
      </c>
      <c r="C134" s="12">
        <v>2345.2385699999995</v>
      </c>
      <c r="D134" s="12"/>
    </row>
    <row r="135" spans="2:4" x14ac:dyDescent="0.3">
      <c r="B135" s="11" t="s">
        <v>236</v>
      </c>
      <c r="C135" s="12">
        <v>8009.6571699999995</v>
      </c>
      <c r="D135" s="12"/>
    </row>
    <row r="136" spans="2:4" x14ac:dyDescent="0.3">
      <c r="B136" s="11" t="s">
        <v>491</v>
      </c>
      <c r="C136" s="12">
        <v>7120.2273500000001</v>
      </c>
      <c r="D136" s="12"/>
    </row>
    <row r="137" spans="2:4" x14ac:dyDescent="0.3">
      <c r="B137" s="11" t="s">
        <v>189</v>
      </c>
      <c r="C137" s="12">
        <v>4804.0281899999991</v>
      </c>
      <c r="D137" s="12"/>
    </row>
    <row r="138" spans="2:4" x14ac:dyDescent="0.3">
      <c r="B138" s="11" t="s">
        <v>226</v>
      </c>
      <c r="C138" s="12">
        <v>2241.9985099999994</v>
      </c>
      <c r="D138" s="12"/>
    </row>
    <row r="139" spans="2:4" x14ac:dyDescent="0.3">
      <c r="B139" s="11" t="s">
        <v>368</v>
      </c>
      <c r="C139" s="12">
        <v>4054.3272200000001</v>
      </c>
      <c r="D139" s="12"/>
    </row>
    <row r="140" spans="2:4" x14ac:dyDescent="0.3">
      <c r="B140" s="11" t="s">
        <v>133</v>
      </c>
      <c r="C140" s="12">
        <v>6752.8960299999999</v>
      </c>
      <c r="D140" s="12"/>
    </row>
    <row r="141" spans="2:4" x14ac:dyDescent="0.3">
      <c r="B141" s="11" t="s">
        <v>362</v>
      </c>
      <c r="C141" s="12">
        <v>4457.5181599999996</v>
      </c>
      <c r="D141" s="12"/>
    </row>
    <row r="142" spans="2:4" x14ac:dyDescent="0.3">
      <c r="B142" s="11" t="s">
        <v>405</v>
      </c>
      <c r="C142" s="12">
        <v>6387.4546900000005</v>
      </c>
      <c r="D142" s="12"/>
    </row>
    <row r="143" spans="2:4" x14ac:dyDescent="0.3">
      <c r="B143" s="11" t="s">
        <v>337</v>
      </c>
      <c r="C143" s="12">
        <v>3093.2660000000001</v>
      </c>
      <c r="D143" s="12"/>
    </row>
    <row r="144" spans="2:4" x14ac:dyDescent="0.3">
      <c r="B144" s="11" t="s">
        <v>169</v>
      </c>
      <c r="C144" s="12">
        <v>10439.09633</v>
      </c>
      <c r="D144" s="12"/>
    </row>
    <row r="145" spans="2:4" x14ac:dyDescent="0.3">
      <c r="B145" s="11" t="s">
        <v>238</v>
      </c>
      <c r="C145" s="12">
        <v>14804.608319999999</v>
      </c>
      <c r="D145" s="12"/>
    </row>
    <row r="146" spans="2:4" x14ac:dyDescent="0.3">
      <c r="B146" s="11" t="s">
        <v>314</v>
      </c>
      <c r="C146" s="12">
        <v>5046.1359400000001</v>
      </c>
      <c r="D146" s="12"/>
    </row>
    <row r="147" spans="2:4" x14ac:dyDescent="0.3">
      <c r="B147" s="11" t="s">
        <v>424</v>
      </c>
      <c r="C147" s="12">
        <v>18652.827279999998</v>
      </c>
      <c r="D147" s="12"/>
    </row>
    <row r="148" spans="2:4" x14ac:dyDescent="0.3">
      <c r="B148" s="11" t="s">
        <v>397</v>
      </c>
      <c r="C148" s="12">
        <v>9501.6535800000001</v>
      </c>
      <c r="D148" s="12"/>
    </row>
    <row r="149" spans="2:4" x14ac:dyDescent="0.3">
      <c r="B149" s="11" t="s">
        <v>902</v>
      </c>
      <c r="C149" s="12">
        <v>1227.9160199999999</v>
      </c>
      <c r="D149" s="12"/>
    </row>
    <row r="150" spans="2:4" x14ac:dyDescent="0.3">
      <c r="B150" s="11" t="s">
        <v>693</v>
      </c>
      <c r="C150" s="12">
        <v>5807.3773700000002</v>
      </c>
      <c r="D150" s="12"/>
    </row>
    <row r="151" spans="2:4" x14ac:dyDescent="0.3">
      <c r="B151" s="11" t="s">
        <v>57</v>
      </c>
      <c r="C151" s="12">
        <v>2064.2818400000001</v>
      </c>
      <c r="D151" s="12"/>
    </row>
    <row r="152" spans="2:4" x14ac:dyDescent="0.3">
      <c r="B152" s="11" t="s">
        <v>163</v>
      </c>
      <c r="C152" s="12">
        <v>6531.1250500000006</v>
      </c>
      <c r="D152" s="12"/>
    </row>
    <row r="153" spans="2:4" x14ac:dyDescent="0.3">
      <c r="B153" s="11" t="s">
        <v>386</v>
      </c>
      <c r="C153" s="12">
        <v>7249.0683900000004</v>
      </c>
      <c r="D153" s="12"/>
    </row>
    <row r="154" spans="2:4" x14ac:dyDescent="0.3">
      <c r="B154" s="11" t="s">
        <v>111</v>
      </c>
      <c r="C154" s="12">
        <v>4176.3816900000002</v>
      </c>
      <c r="D154" s="12"/>
    </row>
    <row r="155" spans="2:4" x14ac:dyDescent="0.3">
      <c r="B155" s="11" t="s">
        <v>765</v>
      </c>
      <c r="C155" s="12">
        <v>21450.067060000001</v>
      </c>
      <c r="D155" s="12"/>
    </row>
    <row r="156" spans="2:4" x14ac:dyDescent="0.3">
      <c r="B156" s="11" t="s">
        <v>436</v>
      </c>
      <c r="C156" s="12">
        <v>3806.4036300000002</v>
      </c>
      <c r="D156" s="12"/>
    </row>
    <row r="157" spans="2:4" x14ac:dyDescent="0.3">
      <c r="B157" s="11" t="s">
        <v>481</v>
      </c>
      <c r="C157" s="12">
        <v>4543.1565800000008</v>
      </c>
      <c r="D157" s="12"/>
    </row>
    <row r="158" spans="2:4" x14ac:dyDescent="0.3">
      <c r="B158" s="11" t="s">
        <v>267</v>
      </c>
      <c r="C158" s="12">
        <v>7696.5791999999983</v>
      </c>
      <c r="D158" s="12"/>
    </row>
    <row r="159" spans="2:4" x14ac:dyDescent="0.3">
      <c r="B159" s="11" t="s">
        <v>55</v>
      </c>
      <c r="C159" s="12">
        <v>8672.0679700000001</v>
      </c>
      <c r="D159" s="12"/>
    </row>
    <row r="160" spans="2:4" x14ac:dyDescent="0.3">
      <c r="B160" s="11" t="s">
        <v>35</v>
      </c>
      <c r="C160" s="12">
        <v>2028.5811400000002</v>
      </c>
      <c r="D160" s="12"/>
    </row>
    <row r="161" spans="2:4" x14ac:dyDescent="0.3">
      <c r="B161" s="11" t="s">
        <v>772</v>
      </c>
      <c r="C161" s="12">
        <v>664.08948000000009</v>
      </c>
      <c r="D161" s="12"/>
    </row>
    <row r="162" spans="2:4" x14ac:dyDescent="0.3">
      <c r="B162" s="11" t="s">
        <v>587</v>
      </c>
      <c r="C162" s="12">
        <v>5571.9640500000005</v>
      </c>
      <c r="D162" s="12"/>
    </row>
    <row r="163" spans="2:4" x14ac:dyDescent="0.3">
      <c r="B163" s="11" t="s">
        <v>743</v>
      </c>
      <c r="C163" s="12">
        <v>1891.8800800000001</v>
      </c>
      <c r="D163" s="12"/>
    </row>
    <row r="164" spans="2:4" x14ac:dyDescent="0.3">
      <c r="B164" s="11" t="s">
        <v>137</v>
      </c>
      <c r="C164" s="12">
        <v>3489.2940699999999</v>
      </c>
      <c r="D164" s="12"/>
    </row>
    <row r="165" spans="2:4" x14ac:dyDescent="0.3">
      <c r="B165" s="11" t="s">
        <v>320</v>
      </c>
      <c r="C165" s="12">
        <v>862.41591000000005</v>
      </c>
      <c r="D165" s="12"/>
    </row>
    <row r="166" spans="2:4" x14ac:dyDescent="0.3">
      <c r="B166" s="11" t="s">
        <v>259</v>
      </c>
      <c r="C166" s="12">
        <v>6397.3814299999995</v>
      </c>
      <c r="D166" s="12"/>
    </row>
    <row r="167" spans="2:4" x14ac:dyDescent="0.3">
      <c r="B167" s="11" t="s">
        <v>445</v>
      </c>
      <c r="C167" s="12">
        <v>10546.72208</v>
      </c>
      <c r="D167" s="12"/>
    </row>
    <row r="168" spans="2:4" x14ac:dyDescent="0.3">
      <c r="B168" s="11" t="s">
        <v>45</v>
      </c>
      <c r="C168" s="12">
        <v>11535.22968</v>
      </c>
      <c r="D168" s="12"/>
    </row>
    <row r="169" spans="2:4" x14ac:dyDescent="0.3">
      <c r="B169" s="11" t="s">
        <v>32</v>
      </c>
      <c r="C169" s="12">
        <v>912.52717000000007</v>
      </c>
      <c r="D169" s="12"/>
    </row>
    <row r="170" spans="2:4" x14ac:dyDescent="0.3">
      <c r="B170" s="11" t="s">
        <v>29</v>
      </c>
      <c r="C170" s="12">
        <v>2918.54774</v>
      </c>
      <c r="D170" s="12"/>
    </row>
    <row r="171" spans="2:4" x14ac:dyDescent="0.3">
      <c r="B171" s="11" t="s">
        <v>732</v>
      </c>
      <c r="C171" s="12">
        <v>640.13839999999993</v>
      </c>
      <c r="D171" s="12"/>
    </row>
    <row r="172" spans="2:4" x14ac:dyDescent="0.3">
      <c r="B172" s="11" t="s">
        <v>289</v>
      </c>
      <c r="C172" s="12">
        <v>6865.8613799999994</v>
      </c>
      <c r="D172" s="12"/>
    </row>
    <row r="173" spans="2:4" x14ac:dyDescent="0.3">
      <c r="B173" s="11" t="s">
        <v>572</v>
      </c>
      <c r="C173" s="12">
        <v>11929.048870000002</v>
      </c>
      <c r="D173" s="12"/>
    </row>
    <row r="174" spans="2:4" x14ac:dyDescent="0.3">
      <c r="B174" s="11" t="s">
        <v>474</v>
      </c>
      <c r="C174" s="12">
        <v>11373.874920000002</v>
      </c>
      <c r="D174" s="12"/>
    </row>
    <row r="175" spans="2:4" x14ac:dyDescent="0.3">
      <c r="B175" s="11" t="s">
        <v>150</v>
      </c>
      <c r="C175" s="12">
        <v>2568.0471799999996</v>
      </c>
      <c r="D175" s="12"/>
    </row>
    <row r="176" spans="2:4" x14ac:dyDescent="0.3">
      <c r="B176" s="11" t="s">
        <v>413</v>
      </c>
      <c r="C176" s="12">
        <v>233.02893</v>
      </c>
      <c r="D176" s="12"/>
    </row>
    <row r="177" spans="2:4" x14ac:dyDescent="0.3">
      <c r="B177" s="11" t="s">
        <v>159</v>
      </c>
      <c r="C177" s="12">
        <v>3697.60718</v>
      </c>
      <c r="D177" s="12"/>
    </row>
    <row r="178" spans="2:4" x14ac:dyDescent="0.3">
      <c r="B178" s="11" t="s">
        <v>91</v>
      </c>
      <c r="C178" s="12">
        <v>7455.6292999999996</v>
      </c>
      <c r="D178" s="12"/>
    </row>
    <row r="179" spans="2:4" x14ac:dyDescent="0.3">
      <c r="B179" s="11" t="s">
        <v>25</v>
      </c>
      <c r="C179" s="12">
        <v>8575.3283599999995</v>
      </c>
      <c r="D179" s="12"/>
    </row>
    <row r="180" spans="2:4" x14ac:dyDescent="0.3">
      <c r="B180" s="11" t="s">
        <v>93</v>
      </c>
      <c r="C180" s="12">
        <v>8445.2435399999995</v>
      </c>
      <c r="D180" s="12"/>
    </row>
    <row r="181" spans="2:4" x14ac:dyDescent="0.3">
      <c r="B181" s="11" t="s">
        <v>167</v>
      </c>
      <c r="C181" s="12">
        <v>3382.9723199999999</v>
      </c>
      <c r="D181" s="12"/>
    </row>
    <row r="182" spans="2:4" x14ac:dyDescent="0.3">
      <c r="B182" s="11" t="s">
        <v>585</v>
      </c>
      <c r="C182" s="12">
        <v>4439.6659999999993</v>
      </c>
      <c r="D182" s="12"/>
    </row>
    <row r="183" spans="2:4" x14ac:dyDescent="0.3">
      <c r="B183" s="11" t="s">
        <v>191</v>
      </c>
      <c r="C183" s="12">
        <v>3237.5152499999999</v>
      </c>
      <c r="D183" s="12"/>
    </row>
    <row r="184" spans="2:4" x14ac:dyDescent="0.3">
      <c r="B184" s="11" t="s">
        <v>142</v>
      </c>
      <c r="C184" s="12">
        <v>5067.5891300000003</v>
      </c>
      <c r="D184" s="12"/>
    </row>
    <row r="185" spans="2:4" x14ac:dyDescent="0.3">
      <c r="B185" s="11" t="s">
        <v>224</v>
      </c>
      <c r="C185" s="12">
        <v>6088.4480600000006</v>
      </c>
      <c r="D185" s="12"/>
    </row>
    <row r="186" spans="2:4" x14ac:dyDescent="0.3">
      <c r="B186" s="11" t="s">
        <v>104</v>
      </c>
      <c r="C186" s="12">
        <v>3075.4490000000001</v>
      </c>
      <c r="D186" s="12"/>
    </row>
    <row r="187" spans="2:4" x14ac:dyDescent="0.3">
      <c r="B187" s="11" t="s">
        <v>139</v>
      </c>
      <c r="C187" s="12">
        <v>6855.7288800000006</v>
      </c>
      <c r="D187" s="12"/>
    </row>
    <row r="188" spans="2:4" x14ac:dyDescent="0.3">
      <c r="B188" s="11" t="s">
        <v>49</v>
      </c>
      <c r="C188" s="12">
        <v>5920.9533199999996</v>
      </c>
      <c r="D188" s="12"/>
    </row>
    <row r="189" spans="2:4" x14ac:dyDescent="0.3">
      <c r="B189" s="11" t="s">
        <v>357</v>
      </c>
      <c r="C189" s="12">
        <v>8862.212230000001</v>
      </c>
      <c r="D189" s="12"/>
    </row>
    <row r="190" spans="2:4" x14ac:dyDescent="0.3">
      <c r="B190" s="11" t="s">
        <v>375</v>
      </c>
      <c r="C190" s="12">
        <v>6888.9259499999989</v>
      </c>
      <c r="D190" s="12"/>
    </row>
    <row r="191" spans="2:4" x14ac:dyDescent="0.3">
      <c r="B191" s="11" t="s">
        <v>253</v>
      </c>
      <c r="C191" s="12">
        <v>10704.44261</v>
      </c>
      <c r="D191" s="12"/>
    </row>
    <row r="192" spans="2:4" x14ac:dyDescent="0.3">
      <c r="B192" s="11" t="s">
        <v>686</v>
      </c>
      <c r="C192" s="12">
        <v>7811.5688100000007</v>
      </c>
      <c r="D192" s="12"/>
    </row>
    <row r="193" spans="2:4" x14ac:dyDescent="0.3">
      <c r="B193" s="11" t="s">
        <v>349</v>
      </c>
      <c r="C193" s="12">
        <v>4756.5470100000002</v>
      </c>
      <c r="D193" s="12"/>
    </row>
    <row r="194" spans="2:4" x14ac:dyDescent="0.3">
      <c r="B194" s="11" t="s">
        <v>201</v>
      </c>
      <c r="C194" s="12">
        <v>9214.0692600000002</v>
      </c>
      <c r="D194" s="12"/>
    </row>
    <row r="195" spans="2:4" x14ac:dyDescent="0.3">
      <c r="B195" s="11" t="s">
        <v>99</v>
      </c>
      <c r="C195" s="12">
        <v>10335.732540000001</v>
      </c>
      <c r="D195" s="12"/>
    </row>
    <row r="196" spans="2:4" x14ac:dyDescent="0.3">
      <c r="B196" s="11" t="s">
        <v>89</v>
      </c>
      <c r="C196" s="12">
        <v>2010.05961</v>
      </c>
      <c r="D196" s="12"/>
    </row>
    <row r="197" spans="2:4" x14ac:dyDescent="0.3">
      <c r="B197" s="11" t="s">
        <v>233</v>
      </c>
      <c r="C197" s="12">
        <v>11116.869319999998</v>
      </c>
      <c r="D197" s="12"/>
    </row>
    <row r="198" spans="2:4" x14ac:dyDescent="0.3">
      <c r="B198" s="11" t="s">
        <v>58</v>
      </c>
      <c r="C198" s="12">
        <v>2343.0709800000004</v>
      </c>
      <c r="D198" s="12"/>
    </row>
    <row r="199" spans="2:4" x14ac:dyDescent="0.3">
      <c r="B199" s="11" t="s">
        <v>364</v>
      </c>
      <c r="C199" s="12">
        <v>4045.9794999999995</v>
      </c>
      <c r="D199" s="12"/>
    </row>
    <row r="200" spans="2:4" x14ac:dyDescent="0.3">
      <c r="B200" s="11" t="s">
        <v>204</v>
      </c>
      <c r="C200" s="12">
        <v>13167.536599999999</v>
      </c>
      <c r="D200" s="12"/>
    </row>
    <row r="201" spans="2:4" x14ac:dyDescent="0.3">
      <c r="B201" s="11" t="s">
        <v>323</v>
      </c>
      <c r="C201" s="12">
        <v>8135.9079500000007</v>
      </c>
      <c r="D201" s="12"/>
    </row>
    <row r="202" spans="2:4" x14ac:dyDescent="0.3">
      <c r="B202" s="11" t="s">
        <v>370</v>
      </c>
      <c r="C202" s="12">
        <v>3695.9556300000004</v>
      </c>
      <c r="D202" s="12"/>
    </row>
    <row r="203" spans="2:4" x14ac:dyDescent="0.3">
      <c r="B203" s="11" t="s">
        <v>174</v>
      </c>
      <c r="C203" s="12">
        <v>4717.5184100000006</v>
      </c>
      <c r="D203" s="12"/>
    </row>
    <row r="204" spans="2:4" x14ac:dyDescent="0.3">
      <c r="B204" s="11" t="s">
        <v>240</v>
      </c>
      <c r="C204" s="12">
        <v>6363.2050799999997</v>
      </c>
      <c r="D204" s="12"/>
    </row>
    <row r="205" spans="2:4" x14ac:dyDescent="0.3">
      <c r="B205" s="11" t="s">
        <v>403</v>
      </c>
      <c r="C205" s="12">
        <v>10940.863139999998</v>
      </c>
      <c r="D205" s="12"/>
    </row>
    <row r="206" spans="2:4" x14ac:dyDescent="0.3">
      <c r="B206" s="11" t="s">
        <v>194</v>
      </c>
      <c r="C206" s="12">
        <v>8288.9385399999992</v>
      </c>
      <c r="D206" s="12"/>
    </row>
    <row r="207" spans="2:4" x14ac:dyDescent="0.3">
      <c r="B207" s="11" t="s">
        <v>72</v>
      </c>
      <c r="C207" s="12">
        <v>4686.9371900000006</v>
      </c>
      <c r="D207" s="12"/>
    </row>
    <row r="208" spans="2:4" x14ac:dyDescent="0.3">
      <c r="B208" s="11" t="s">
        <v>17</v>
      </c>
      <c r="C208" s="12">
        <v>3123.8679800000004</v>
      </c>
      <c r="D208" s="12"/>
    </row>
    <row r="209" spans="2:4" x14ac:dyDescent="0.3">
      <c r="B209" s="11" t="s">
        <v>22</v>
      </c>
      <c r="C209" s="12">
        <v>1521.2547099999999</v>
      </c>
      <c r="D209" s="12"/>
    </row>
    <row r="210" spans="2:4" x14ac:dyDescent="0.3">
      <c r="B210" s="11" t="s">
        <v>229</v>
      </c>
      <c r="C210" s="12">
        <v>4697.1277700000001</v>
      </c>
      <c r="D210" s="12"/>
    </row>
    <row r="211" spans="2:4" x14ac:dyDescent="0.3">
      <c r="B211" s="11" t="s">
        <v>304</v>
      </c>
      <c r="C211" s="12">
        <v>3766.5921700000004</v>
      </c>
      <c r="D211" s="12"/>
    </row>
    <row r="212" spans="2:4" x14ac:dyDescent="0.3">
      <c r="B212" s="11" t="s">
        <v>379</v>
      </c>
      <c r="C212" s="12">
        <v>3826.8040100000003</v>
      </c>
      <c r="D212" s="12"/>
    </row>
    <row r="213" spans="2:4" x14ac:dyDescent="0.3">
      <c r="B213" s="11" t="s">
        <v>128</v>
      </c>
      <c r="C213" s="12">
        <v>7386.2274199999993</v>
      </c>
      <c r="D213" s="12"/>
    </row>
    <row r="214" spans="2:4" x14ac:dyDescent="0.3">
      <c r="B214" s="11" t="s">
        <v>532</v>
      </c>
      <c r="C214" s="12">
        <v>10345.426599999999</v>
      </c>
      <c r="D214" s="12"/>
    </row>
    <row r="215" spans="2:4" x14ac:dyDescent="0.3">
      <c r="B215" s="11" t="s">
        <v>262</v>
      </c>
      <c r="C215" s="12">
        <v>6924.8005900000007</v>
      </c>
      <c r="D215" s="12"/>
    </row>
    <row r="216" spans="2:4" x14ac:dyDescent="0.3">
      <c r="B216" s="11" t="s">
        <v>86</v>
      </c>
      <c r="C216" s="12">
        <v>1195.9478899999999</v>
      </c>
      <c r="D216" s="12"/>
    </row>
    <row r="217" spans="2:4" x14ac:dyDescent="0.3">
      <c r="B217" s="11" t="s">
        <v>479</v>
      </c>
      <c r="C217" s="12">
        <v>4622.2077499999996</v>
      </c>
      <c r="D217" s="12"/>
    </row>
    <row r="218" spans="2:4" x14ac:dyDescent="0.3">
      <c r="B218" s="11" t="s">
        <v>53</v>
      </c>
      <c r="C218" s="12">
        <v>4389.3476800000008</v>
      </c>
      <c r="D218" s="12"/>
    </row>
    <row r="219" spans="2:4" x14ac:dyDescent="0.3">
      <c r="B219" s="11" t="s">
        <v>67</v>
      </c>
      <c r="C219" s="12">
        <v>12336.14602</v>
      </c>
      <c r="D219" s="12"/>
    </row>
    <row r="220" spans="2:4" x14ac:dyDescent="0.3">
      <c r="B220" s="11" t="s">
        <v>141</v>
      </c>
      <c r="C220" s="12">
        <v>10427.636500000001</v>
      </c>
      <c r="D220" s="12"/>
    </row>
    <row r="221" spans="2:4" x14ac:dyDescent="0.3">
      <c r="B221" s="11" t="s">
        <v>593</v>
      </c>
      <c r="C221" s="12">
        <v>11026.790369999999</v>
      </c>
      <c r="D221" s="12"/>
    </row>
    <row r="222" spans="2:4" x14ac:dyDescent="0.3">
      <c r="B222" s="11" t="s">
        <v>408</v>
      </c>
      <c r="C222" s="12">
        <v>4127.70165</v>
      </c>
      <c r="D222" s="12"/>
    </row>
    <row r="223" spans="2:4" x14ac:dyDescent="0.3">
      <c r="B223" s="11" t="s">
        <v>179</v>
      </c>
      <c r="C223" s="12">
        <v>11754.26693</v>
      </c>
      <c r="D223" s="12"/>
    </row>
    <row r="224" spans="2:4" x14ac:dyDescent="0.3">
      <c r="B224" s="11" t="s">
        <v>309</v>
      </c>
      <c r="C224" s="12">
        <v>6632.7553699999999</v>
      </c>
      <c r="D224" s="12"/>
    </row>
    <row r="225" spans="2:4" x14ac:dyDescent="0.3">
      <c r="B225" s="11" t="s">
        <v>522</v>
      </c>
      <c r="C225" s="12">
        <v>2205.0108999999998</v>
      </c>
      <c r="D225" s="12"/>
    </row>
    <row r="226" spans="2:4" x14ac:dyDescent="0.3">
      <c r="B226" s="11" t="s">
        <v>269</v>
      </c>
      <c r="C226" s="12">
        <v>3711.10167</v>
      </c>
      <c r="D226" s="12"/>
    </row>
    <row r="227" spans="2:4" x14ac:dyDescent="0.3">
      <c r="B227" s="11" t="s">
        <v>77</v>
      </c>
      <c r="C227" s="12">
        <v>6790.097130000001</v>
      </c>
      <c r="D227" s="12"/>
    </row>
    <row r="228" spans="2:4" x14ac:dyDescent="0.3">
      <c r="B228" s="11" t="s">
        <v>84</v>
      </c>
      <c r="C228" s="12">
        <v>1076.50974</v>
      </c>
      <c r="D228" s="12"/>
    </row>
    <row r="229" spans="2:4" x14ac:dyDescent="0.3">
      <c r="B229" s="11" t="s">
        <v>79</v>
      </c>
      <c r="C229" s="12">
        <v>6532.2871200000009</v>
      </c>
      <c r="D229" s="12"/>
    </row>
    <row r="230" spans="2:4" x14ac:dyDescent="0.3">
      <c r="B230" s="11" t="s">
        <v>297</v>
      </c>
      <c r="C230" s="12">
        <v>7076.4332100000001</v>
      </c>
      <c r="D230" s="12"/>
    </row>
    <row r="231" spans="2:4" x14ac:dyDescent="0.3">
      <c r="B231" s="11" t="s">
        <v>291</v>
      </c>
      <c r="C231" s="12">
        <v>11800.557659999999</v>
      </c>
      <c r="D231" s="12"/>
    </row>
    <row r="232" spans="2:4" x14ac:dyDescent="0.3">
      <c r="B232" s="11" t="s">
        <v>106</v>
      </c>
      <c r="C232" s="12">
        <v>8670.3470699999998</v>
      </c>
      <c r="D232" s="12"/>
    </row>
    <row r="233" spans="2:4" x14ac:dyDescent="0.3">
      <c r="B233" s="11" t="s">
        <v>578</v>
      </c>
      <c r="C233" s="12">
        <v>5239.3998800000008</v>
      </c>
      <c r="D233" s="12"/>
    </row>
    <row r="234" spans="2:4" x14ac:dyDescent="0.3">
      <c r="B234" s="11" t="s">
        <v>82</v>
      </c>
      <c r="C234" s="12">
        <v>5369.3470200000011</v>
      </c>
      <c r="D234" s="12"/>
    </row>
    <row r="235" spans="2:4" x14ac:dyDescent="0.3">
      <c r="B235" s="11" t="s">
        <v>360</v>
      </c>
      <c r="C235" s="12">
        <v>7104.8720199999998</v>
      </c>
      <c r="D235" s="12"/>
    </row>
    <row r="236" spans="2:4" x14ac:dyDescent="0.3">
      <c r="B236" s="11" t="s">
        <v>261</v>
      </c>
      <c r="C236" s="12">
        <v>3630.3043299999999</v>
      </c>
      <c r="D236" s="12"/>
    </row>
    <row r="237" spans="2:4" x14ac:dyDescent="0.3">
      <c r="B237" s="11" t="s">
        <v>231</v>
      </c>
      <c r="C237" s="12">
        <v>5548.3531600000006</v>
      </c>
      <c r="D237" s="12"/>
    </row>
    <row r="238" spans="2:4" x14ac:dyDescent="0.3">
      <c r="B238" s="11" t="s">
        <v>135</v>
      </c>
      <c r="C238" s="12">
        <v>12218.60944</v>
      </c>
      <c r="D238" s="12"/>
    </row>
    <row r="239" spans="2:4" x14ac:dyDescent="0.3">
      <c r="B239" s="11" t="s">
        <v>113</v>
      </c>
      <c r="C239" s="12">
        <v>4254.47757</v>
      </c>
      <c r="D239" s="12"/>
    </row>
    <row r="240" spans="2:4" x14ac:dyDescent="0.3">
      <c r="B240" s="11" t="s">
        <v>161</v>
      </c>
      <c r="C240" s="12">
        <v>13973.146239999998</v>
      </c>
      <c r="D240" s="12"/>
    </row>
    <row r="241" spans="2:4" x14ac:dyDescent="0.3">
      <c r="B241" s="11" t="s">
        <v>339</v>
      </c>
      <c r="C241" s="12">
        <v>3851.8012599999997</v>
      </c>
      <c r="D241" s="12"/>
    </row>
    <row r="242" spans="2:4" x14ac:dyDescent="0.3">
      <c r="B242" s="11" t="s">
        <v>125</v>
      </c>
      <c r="C242" s="12">
        <v>11261.44377</v>
      </c>
      <c r="D242" s="12"/>
    </row>
    <row r="243" spans="2:4" x14ac:dyDescent="0.3">
      <c r="B243" s="11" t="s">
        <v>123</v>
      </c>
      <c r="C243" s="12">
        <v>8117.8749699999998</v>
      </c>
      <c r="D243" s="12"/>
    </row>
    <row r="244" spans="2:4" x14ac:dyDescent="0.3">
      <c r="B244" s="11" t="s">
        <v>626</v>
      </c>
      <c r="C244" s="12">
        <v>4718.7412700000004</v>
      </c>
      <c r="D244" s="12"/>
    </row>
    <row r="245" spans="2:4" x14ac:dyDescent="0.3">
      <c r="B245" s="11" t="s">
        <v>214</v>
      </c>
      <c r="C245" s="12">
        <v>11126.655299999999</v>
      </c>
      <c r="D245" s="12"/>
    </row>
    <row r="246" spans="2:4" x14ac:dyDescent="0.3">
      <c r="B246" s="11" t="s">
        <v>185</v>
      </c>
      <c r="C246" s="12">
        <v>14726.64697</v>
      </c>
      <c r="D246" s="12"/>
    </row>
    <row r="247" spans="2:4" x14ac:dyDescent="0.3">
      <c r="B247" s="11" t="s">
        <v>673</v>
      </c>
      <c r="C247" s="12">
        <v>3906.5859700000001</v>
      </c>
      <c r="D247" s="12"/>
    </row>
    <row r="248" spans="2:4" x14ac:dyDescent="0.3">
      <c r="B248" s="11" t="s">
        <v>618</v>
      </c>
      <c r="C248" s="12">
        <v>296.87362000000002</v>
      </c>
      <c r="D248" s="12"/>
    </row>
    <row r="249" spans="2:4" x14ac:dyDescent="0.3">
      <c r="B249" s="11" t="s">
        <v>427</v>
      </c>
      <c r="C249" s="12">
        <v>6659.4153199999992</v>
      </c>
      <c r="D249" s="12"/>
    </row>
    <row r="250" spans="2:4" x14ac:dyDescent="0.3">
      <c r="B250" s="11" t="s">
        <v>206</v>
      </c>
      <c r="C250" s="12">
        <v>5808.3095499999999</v>
      </c>
      <c r="D250" s="12"/>
    </row>
    <row r="251" spans="2:4" x14ac:dyDescent="0.3">
      <c r="B251" s="11" t="s">
        <v>302</v>
      </c>
      <c r="C251" s="12">
        <v>3648.65407</v>
      </c>
      <c r="D251" s="12"/>
    </row>
    <row r="252" spans="2:4" x14ac:dyDescent="0.3">
      <c r="B252" s="11" t="s">
        <v>211</v>
      </c>
      <c r="C252" s="12">
        <v>9445.9388500000005</v>
      </c>
      <c r="D252" s="12"/>
    </row>
    <row r="253" spans="2:4" x14ac:dyDescent="0.3">
      <c r="B253" s="11" t="s">
        <v>177</v>
      </c>
      <c r="C253" s="12">
        <v>5651.8729600000006</v>
      </c>
      <c r="D253" s="12"/>
    </row>
    <row r="254" spans="2:4" x14ac:dyDescent="0.3">
      <c r="B254" s="11" t="s">
        <v>95</v>
      </c>
      <c r="C254" s="12">
        <v>7083.0645200000008</v>
      </c>
      <c r="D254" s="12"/>
    </row>
    <row r="255" spans="2:4" x14ac:dyDescent="0.3">
      <c r="B255" s="11" t="s">
        <v>590</v>
      </c>
      <c r="C255" s="12">
        <v>721.1997100000001</v>
      </c>
      <c r="D255" s="12"/>
    </row>
    <row r="256" spans="2:4" x14ac:dyDescent="0.3">
      <c r="B256" s="11" t="s">
        <v>632</v>
      </c>
      <c r="C256" s="12">
        <v>4294.1919900000003</v>
      </c>
      <c r="D256" s="12"/>
    </row>
    <row r="257" spans="2:4" x14ac:dyDescent="0.3">
      <c r="B257" s="11" t="s">
        <v>330</v>
      </c>
      <c r="C257" s="12">
        <v>9095.38393</v>
      </c>
      <c r="D257" s="12"/>
    </row>
    <row r="258" spans="2:4" x14ac:dyDescent="0.3">
      <c r="B258" s="11" t="s">
        <v>312</v>
      </c>
      <c r="C258" s="12">
        <v>7457.9703399999999</v>
      </c>
      <c r="D258" s="12"/>
    </row>
    <row r="259" spans="2:4" x14ac:dyDescent="0.3">
      <c r="B259" s="11" t="s">
        <v>688</v>
      </c>
      <c r="C259" s="12">
        <v>2859.6171600000002</v>
      </c>
      <c r="D259" s="12"/>
    </row>
    <row r="260" spans="2:4" x14ac:dyDescent="0.3">
      <c r="B260" s="11" t="s">
        <v>97</v>
      </c>
      <c r="C260" s="12">
        <v>11123.856509999998</v>
      </c>
      <c r="D260" s="12"/>
    </row>
    <row r="261" spans="2:4" x14ac:dyDescent="0.3">
      <c r="B261" s="11" t="s">
        <v>120</v>
      </c>
      <c r="C261" s="12">
        <v>6468.4231199999995</v>
      </c>
      <c r="D261" s="12"/>
    </row>
    <row r="262" spans="2:4" x14ac:dyDescent="0.3">
      <c r="B262" s="11" t="s">
        <v>131</v>
      </c>
      <c r="C262" s="12">
        <v>4196.3002799999995</v>
      </c>
      <c r="D262" s="12"/>
    </row>
    <row r="263" spans="2:4" x14ac:dyDescent="0.3">
      <c r="B263" s="11" t="s">
        <v>63</v>
      </c>
      <c r="C263" s="12">
        <v>3067.8654200000005</v>
      </c>
      <c r="D263" s="12"/>
    </row>
    <row r="264" spans="2:4" x14ac:dyDescent="0.3">
      <c r="B264" s="11" t="s">
        <v>274</v>
      </c>
      <c r="C264" s="12">
        <v>11478.216619999999</v>
      </c>
      <c r="D264" s="12"/>
    </row>
    <row r="265" spans="2:4" x14ac:dyDescent="0.3">
      <c r="B265" s="11" t="s">
        <v>388</v>
      </c>
      <c r="C265" s="12">
        <v>9652.6865099999995</v>
      </c>
      <c r="D265" s="12"/>
    </row>
    <row r="266" spans="2:4" x14ac:dyDescent="0.3">
      <c r="B266" s="11" t="s">
        <v>354</v>
      </c>
      <c r="C266" s="12">
        <v>7001.8533600000001</v>
      </c>
      <c r="D266" s="12"/>
    </row>
    <row r="267" spans="2:4" x14ac:dyDescent="0.3">
      <c r="B267" s="11" t="s">
        <v>251</v>
      </c>
      <c r="C267" s="12">
        <v>6529.8895100000009</v>
      </c>
      <c r="D267" s="12"/>
    </row>
    <row r="268" spans="2:4" x14ac:dyDescent="0.3">
      <c r="B268" s="11" t="s">
        <v>144</v>
      </c>
      <c r="C268" s="12">
        <v>1830.5681999999999</v>
      </c>
      <c r="D268" s="12"/>
    </row>
    <row r="269" spans="2:4" x14ac:dyDescent="0.3">
      <c r="B269" s="11" t="s">
        <v>157</v>
      </c>
      <c r="C269" s="12">
        <v>4375.2323200000001</v>
      </c>
      <c r="D269" s="12"/>
    </row>
    <row r="270" spans="2:4" x14ac:dyDescent="0.3">
      <c r="B270" s="11" t="s">
        <v>410</v>
      </c>
      <c r="C270" s="12">
        <v>6517.7481600000001</v>
      </c>
      <c r="D270" s="12"/>
    </row>
    <row r="271" spans="2:4" x14ac:dyDescent="0.3">
      <c r="B271" s="11" t="s">
        <v>146</v>
      </c>
      <c r="C271" s="12">
        <v>3384.4208399999998</v>
      </c>
      <c r="D271" s="12"/>
    </row>
    <row r="272" spans="2:4" x14ac:dyDescent="0.3">
      <c r="B272" s="11" t="s">
        <v>155</v>
      </c>
      <c r="C272" s="12">
        <v>9811.4068100000004</v>
      </c>
      <c r="D272" s="12"/>
    </row>
    <row r="273" spans="2:4" x14ac:dyDescent="0.3">
      <c r="B273" s="11" t="s">
        <v>318</v>
      </c>
      <c r="C273" s="12">
        <v>2081.8668300000004</v>
      </c>
      <c r="D273" s="12"/>
    </row>
    <row r="274" spans="2:4" x14ac:dyDescent="0.3">
      <c r="B274" s="11" t="s">
        <v>65</v>
      </c>
      <c r="C274" s="12">
        <v>19881.838809999997</v>
      </c>
      <c r="D274" s="12"/>
    </row>
    <row r="275" spans="2:4" x14ac:dyDescent="0.3">
      <c r="B275" s="11" t="s">
        <v>219</v>
      </c>
      <c r="C275" s="12">
        <v>2509.5687699999999</v>
      </c>
      <c r="D275" s="12"/>
    </row>
    <row r="276" spans="2:4" x14ac:dyDescent="0.3">
      <c r="B276" s="11" t="s">
        <v>399</v>
      </c>
      <c r="C276" s="12">
        <v>10607.502199999999</v>
      </c>
      <c r="D276" s="12"/>
    </row>
    <row r="277" spans="2:4" x14ac:dyDescent="0.3">
      <c r="B277" s="11" t="s">
        <v>182</v>
      </c>
      <c r="C277" s="12">
        <v>10542.1507</v>
      </c>
      <c r="D277" s="12"/>
    </row>
    <row r="278" spans="2:4" x14ac:dyDescent="0.3">
      <c r="B278" s="11" t="s">
        <v>37</v>
      </c>
      <c r="C278" s="12">
        <v>10102.716079999998</v>
      </c>
      <c r="D278" s="12"/>
    </row>
    <row r="279" spans="2:4" x14ac:dyDescent="0.3">
      <c r="B279" s="11" t="s">
        <v>429</v>
      </c>
      <c r="C279" s="12">
        <v>4792.5986700000003</v>
      </c>
      <c r="D279" s="12"/>
    </row>
    <row r="280" spans="2:4" x14ac:dyDescent="0.3">
      <c r="B280" s="11" t="s">
        <v>246</v>
      </c>
      <c r="C280" s="12">
        <v>7008.3138200000003</v>
      </c>
      <c r="D280" s="12"/>
    </row>
    <row r="281" spans="2:4" x14ac:dyDescent="0.3">
      <c r="B281" s="11" t="s">
        <v>242</v>
      </c>
      <c r="C281" s="12">
        <v>3606.1457700000001</v>
      </c>
      <c r="D281" s="12"/>
    </row>
    <row r="282" spans="2:4" x14ac:dyDescent="0.3">
      <c r="B282" s="11" t="s">
        <v>248</v>
      </c>
      <c r="C282" s="12">
        <v>6468.6132400000006</v>
      </c>
      <c r="D282" s="12"/>
    </row>
    <row r="283" spans="2:4" x14ac:dyDescent="0.3">
      <c r="B283" s="11" t="s">
        <v>615</v>
      </c>
      <c r="C283" s="12">
        <v>7192.2814599999992</v>
      </c>
      <c r="D283" s="12"/>
    </row>
    <row r="284" spans="2:4" x14ac:dyDescent="0.3">
      <c r="B284" s="11" t="s">
        <v>371</v>
      </c>
      <c r="C284" s="12">
        <v>2010.5612799999999</v>
      </c>
      <c r="D284" s="12"/>
    </row>
    <row r="285" spans="2:4" x14ac:dyDescent="0.3">
      <c r="B285" s="11" t="s">
        <v>13</v>
      </c>
      <c r="C285" s="12">
        <v>1719.2517000000003</v>
      </c>
      <c r="D285" s="12"/>
    </row>
    <row r="286" spans="2:4" x14ac:dyDescent="0.3">
      <c r="B286" s="11" t="s">
        <v>272</v>
      </c>
      <c r="C286" s="12">
        <v>5483.7285400000001</v>
      </c>
      <c r="D286" s="12"/>
    </row>
    <row r="287" spans="2:4" x14ac:dyDescent="0.3">
      <c r="B287" s="11" t="s">
        <v>61</v>
      </c>
      <c r="C287" s="12">
        <v>7644.6420799999996</v>
      </c>
      <c r="D287" s="12"/>
    </row>
    <row r="288" spans="2:4" x14ac:dyDescent="0.3">
      <c r="B288" s="11" t="s">
        <v>115</v>
      </c>
      <c r="C288" s="12">
        <v>10729.720880000001</v>
      </c>
      <c r="D288" s="12"/>
    </row>
    <row r="289" spans="2:4" x14ac:dyDescent="0.3">
      <c r="B289" s="11" t="s">
        <v>894</v>
      </c>
      <c r="C289" s="12">
        <v>2965.8234700000003</v>
      </c>
      <c r="D289" s="12"/>
    </row>
    <row r="290" spans="2:4" x14ac:dyDescent="0.3">
      <c r="B290" s="11" t="s">
        <v>102</v>
      </c>
      <c r="C290" s="12">
        <v>3150.7689700000001</v>
      </c>
      <c r="D290" s="12"/>
    </row>
    <row r="291" spans="2:4" x14ac:dyDescent="0.3">
      <c r="B291" s="11" t="s">
        <v>197</v>
      </c>
      <c r="C291" s="12">
        <v>2249.9385600000001</v>
      </c>
      <c r="D291" s="12"/>
    </row>
    <row r="292" spans="2:4" x14ac:dyDescent="0.3">
      <c r="B292" s="11" t="s">
        <v>48</v>
      </c>
      <c r="C292" s="12">
        <v>5598.9840199999999</v>
      </c>
      <c r="D292" s="12"/>
    </row>
    <row r="293" spans="2:4" x14ac:dyDescent="0.3">
      <c r="B293" s="11" t="s">
        <v>782</v>
      </c>
      <c r="C293" s="12">
        <v>513.18659000000002</v>
      </c>
      <c r="D293" s="12"/>
    </row>
    <row r="294" spans="2:4" x14ac:dyDescent="0.3">
      <c r="B294" s="11" t="s">
        <v>1131</v>
      </c>
      <c r="C294" s="12">
        <v>1145737.75288</v>
      </c>
      <c r="D294" s="12"/>
    </row>
  </sheetData>
  <mergeCells count="14">
    <mergeCell ref="E71:G71"/>
    <mergeCell ref="E46:F46"/>
    <mergeCell ref="J46:K46"/>
    <mergeCell ref="M46:N46"/>
    <mergeCell ref="J71:K71"/>
    <mergeCell ref="E57:F57"/>
    <mergeCell ref="J57:K57"/>
    <mergeCell ref="A1:B1"/>
    <mergeCell ref="A8:B8"/>
    <mergeCell ref="E8:F8"/>
    <mergeCell ref="J8:L8"/>
    <mergeCell ref="A27:B27"/>
    <mergeCell ref="E27:F27"/>
    <mergeCell ref="J27:K27"/>
  </mergeCells>
  <pageMargins left="0.7" right="0.7" top="0.75" bottom="0.75" header="0.3" footer="0.3"/>
  <drawing r:id="rId2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1375A-EE73-47FD-B937-0EE20E5FC34D}">
  <dimension ref="A1:BK162"/>
  <sheetViews>
    <sheetView tabSelected="1" zoomScale="40" zoomScaleNormal="40" workbookViewId="0">
      <selection activeCell="AP68" sqref="AP68"/>
    </sheetView>
  </sheetViews>
  <sheetFormatPr baseColWidth="10" defaultRowHeight="14.4" x14ac:dyDescent="0.3"/>
  <cols>
    <col min="22" max="22" width="25.5546875" bestFit="1" customWidth="1"/>
    <col min="23" max="23" width="7.44140625" bestFit="1" customWidth="1"/>
    <col min="24" max="24" width="7.21875" bestFit="1" customWidth="1"/>
    <col min="25" max="25" width="13.109375" bestFit="1" customWidth="1"/>
  </cols>
  <sheetData>
    <row r="1" spans="1:61" x14ac:dyDescent="0.3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  <c r="BF1" s="16"/>
      <c r="BG1" s="16"/>
      <c r="BH1" s="16"/>
      <c r="BI1" s="16"/>
    </row>
    <row r="2" spans="1:61" x14ac:dyDescent="0.3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</row>
    <row r="3" spans="1:61" x14ac:dyDescent="0.3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</row>
    <row r="4" spans="1:61" x14ac:dyDescent="0.3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</row>
    <row r="5" spans="1:61" x14ac:dyDescent="0.3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</row>
    <row r="6" spans="1:61" x14ac:dyDescent="0.3">
      <c r="A6" s="16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</row>
    <row r="7" spans="1:61" x14ac:dyDescent="0.3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</row>
    <row r="8" spans="1:61" x14ac:dyDescent="0.3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</row>
    <row r="9" spans="1:61" x14ac:dyDescent="0.3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</row>
    <row r="10" spans="1:61" x14ac:dyDescent="0.3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</row>
    <row r="11" spans="1:61" x14ac:dyDescent="0.3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</row>
    <row r="12" spans="1:61" x14ac:dyDescent="0.3">
      <c r="A12" s="16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6"/>
    </row>
    <row r="13" spans="1:61" x14ac:dyDescent="0.3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</row>
    <row r="14" spans="1:61" x14ac:dyDescent="0.3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</row>
    <row r="15" spans="1:61" x14ac:dyDescent="0.3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6"/>
      <c r="BF15" s="16"/>
      <c r="BG15" s="16"/>
      <c r="BH15" s="16"/>
      <c r="BI15" s="16"/>
    </row>
    <row r="16" spans="1:61" x14ac:dyDescent="0.3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6"/>
      <c r="BF16" s="16"/>
      <c r="BG16" s="16"/>
      <c r="BH16" s="16"/>
      <c r="BI16" s="16"/>
    </row>
    <row r="17" spans="1:61" x14ac:dyDescent="0.3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6"/>
      <c r="BF17" s="16"/>
      <c r="BG17" s="16"/>
      <c r="BH17" s="16"/>
      <c r="BI17" s="16"/>
    </row>
    <row r="18" spans="1:61" x14ac:dyDescent="0.3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6"/>
      <c r="BF18" s="16"/>
      <c r="BG18" s="16"/>
      <c r="BH18" s="16"/>
      <c r="BI18" s="16"/>
    </row>
    <row r="19" spans="1:61" x14ac:dyDescent="0.3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</row>
    <row r="20" spans="1:61" x14ac:dyDescent="0.3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6"/>
    </row>
    <row r="21" spans="1:61" x14ac:dyDescent="0.3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16"/>
    </row>
    <row r="22" spans="1:61" x14ac:dyDescent="0.3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  <c r="BE22" s="16"/>
      <c r="BF22" s="16"/>
      <c r="BG22" s="16"/>
      <c r="BH22" s="16"/>
      <c r="BI22" s="16"/>
    </row>
    <row r="23" spans="1:61" x14ac:dyDescent="0.3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6"/>
      <c r="BF23" s="16"/>
      <c r="BG23" s="16"/>
      <c r="BH23" s="16"/>
      <c r="BI23" s="16"/>
    </row>
    <row r="24" spans="1:61" x14ac:dyDescent="0.3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6"/>
      <c r="BD24" s="16"/>
      <c r="BE24" s="16"/>
      <c r="BF24" s="16"/>
      <c r="BG24" s="16"/>
      <c r="BH24" s="16"/>
      <c r="BI24" s="16"/>
    </row>
    <row r="25" spans="1:61" x14ac:dyDescent="0.3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16"/>
      <c r="BF25" s="16"/>
      <c r="BG25" s="16"/>
      <c r="BH25" s="16"/>
      <c r="BI25" s="16"/>
    </row>
    <row r="26" spans="1:61" x14ac:dyDescent="0.3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16"/>
      <c r="BI26" s="16"/>
    </row>
    <row r="27" spans="1:61" x14ac:dyDescent="0.3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  <c r="BE27" s="16"/>
      <c r="BF27" s="16"/>
      <c r="BG27" s="16"/>
      <c r="BH27" s="16"/>
      <c r="BI27" s="16"/>
    </row>
    <row r="28" spans="1:61" x14ac:dyDescent="0.3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16"/>
      <c r="BC28" s="16"/>
      <c r="BD28" s="16"/>
      <c r="BE28" s="16"/>
      <c r="BF28" s="16"/>
      <c r="BG28" s="16"/>
      <c r="BH28" s="16"/>
      <c r="BI28" s="16"/>
    </row>
    <row r="29" spans="1:61" x14ac:dyDescent="0.3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  <c r="BB29" s="16"/>
      <c r="BC29" s="16"/>
      <c r="BD29" s="16"/>
      <c r="BE29" s="16"/>
      <c r="BF29" s="16"/>
      <c r="BG29" s="16"/>
      <c r="BH29" s="16"/>
      <c r="BI29" s="16"/>
    </row>
    <row r="30" spans="1:61" x14ac:dyDescent="0.3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6"/>
      <c r="AZ30" s="16"/>
      <c r="BA30" s="16"/>
      <c r="BB30" s="16"/>
      <c r="BC30" s="16"/>
      <c r="BD30" s="16"/>
      <c r="BE30" s="16"/>
      <c r="BF30" s="16"/>
      <c r="BG30" s="16"/>
      <c r="BH30" s="16"/>
      <c r="BI30" s="16"/>
    </row>
    <row r="31" spans="1:61" x14ac:dyDescent="0.3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6"/>
      <c r="BA31" s="16"/>
      <c r="BB31" s="16"/>
      <c r="BC31" s="16"/>
      <c r="BD31" s="16"/>
      <c r="BE31" s="16"/>
      <c r="BF31" s="16"/>
      <c r="BG31" s="16"/>
      <c r="BH31" s="16"/>
      <c r="BI31" s="16"/>
    </row>
    <row r="32" spans="1:61" x14ac:dyDescent="0.3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6"/>
      <c r="BC32" s="16"/>
      <c r="BD32" s="16"/>
      <c r="BE32" s="16"/>
      <c r="BF32" s="16"/>
      <c r="BG32" s="16"/>
      <c r="BH32" s="16"/>
      <c r="BI32" s="16"/>
    </row>
    <row r="33" spans="1:61" x14ac:dyDescent="0.3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  <c r="AY33" s="16"/>
      <c r="AZ33" s="16"/>
      <c r="BA33" s="16"/>
      <c r="BB33" s="16"/>
      <c r="BC33" s="16"/>
      <c r="BD33" s="16"/>
      <c r="BE33" s="16"/>
      <c r="BF33" s="16"/>
      <c r="BG33" s="16"/>
      <c r="BH33" s="16"/>
      <c r="BI33" s="16"/>
    </row>
    <row r="34" spans="1:61" x14ac:dyDescent="0.3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16"/>
      <c r="AW34" s="16"/>
      <c r="AX34" s="16"/>
      <c r="AY34" s="16"/>
      <c r="AZ34" s="16"/>
      <c r="BA34" s="16"/>
      <c r="BB34" s="16"/>
      <c r="BC34" s="16"/>
      <c r="BD34" s="16"/>
      <c r="BE34" s="16"/>
      <c r="BF34" s="16"/>
      <c r="BG34" s="16"/>
      <c r="BH34" s="16"/>
      <c r="BI34" s="16"/>
    </row>
    <row r="35" spans="1:61" x14ac:dyDescent="0.3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  <c r="AY35" s="16"/>
      <c r="AZ35" s="16"/>
      <c r="BA35" s="16"/>
      <c r="BB35" s="16"/>
      <c r="BC35" s="16"/>
      <c r="BD35" s="16"/>
      <c r="BE35" s="16"/>
      <c r="BF35" s="16"/>
      <c r="BG35" s="16"/>
      <c r="BH35" s="16"/>
      <c r="BI35" s="16"/>
    </row>
    <row r="36" spans="1:61" x14ac:dyDescent="0.3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6"/>
      <c r="AZ36" s="16"/>
      <c r="BA36" s="16"/>
      <c r="BB36" s="16"/>
      <c r="BC36" s="16"/>
      <c r="BD36" s="16"/>
      <c r="BE36" s="16"/>
      <c r="BF36" s="16"/>
      <c r="BG36" s="16"/>
      <c r="BH36" s="16"/>
      <c r="BI36" s="16"/>
    </row>
    <row r="37" spans="1:61" x14ac:dyDescent="0.3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6"/>
      <c r="AW37" s="16"/>
      <c r="AX37" s="16"/>
      <c r="AY37" s="16"/>
      <c r="AZ37" s="16"/>
      <c r="BA37" s="16"/>
      <c r="BB37" s="16"/>
      <c r="BC37" s="16"/>
      <c r="BD37" s="16"/>
      <c r="BE37" s="16"/>
      <c r="BF37" s="16"/>
      <c r="BG37" s="16"/>
      <c r="BH37" s="16"/>
      <c r="BI37" s="16"/>
    </row>
    <row r="38" spans="1:61" x14ac:dyDescent="0.3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6"/>
      <c r="AZ38" s="16"/>
      <c r="BA38" s="16"/>
      <c r="BB38" s="16"/>
      <c r="BC38" s="16"/>
      <c r="BD38" s="16"/>
      <c r="BE38" s="16"/>
      <c r="BF38" s="16"/>
      <c r="BG38" s="16"/>
      <c r="BH38" s="16"/>
      <c r="BI38" s="16"/>
    </row>
    <row r="39" spans="1:61" x14ac:dyDescent="0.3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6"/>
      <c r="BB39" s="16"/>
      <c r="BC39" s="16"/>
      <c r="BD39" s="16"/>
      <c r="BE39" s="16"/>
      <c r="BF39" s="16"/>
      <c r="BG39" s="16"/>
      <c r="BH39" s="16"/>
      <c r="BI39" s="16"/>
    </row>
    <row r="40" spans="1:61" x14ac:dyDescent="0.3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</row>
    <row r="41" spans="1:61" x14ac:dyDescent="0.3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  <c r="AX41" s="16"/>
      <c r="AY41" s="16"/>
      <c r="AZ41" s="16"/>
      <c r="BA41" s="16"/>
      <c r="BB41" s="16"/>
      <c r="BC41" s="16"/>
      <c r="BD41" s="16"/>
      <c r="BE41" s="16"/>
      <c r="BF41" s="16"/>
      <c r="BG41" s="16"/>
      <c r="BH41" s="16"/>
      <c r="BI41" s="16"/>
    </row>
    <row r="42" spans="1:61" x14ac:dyDescent="0.3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6"/>
      <c r="AZ42" s="16"/>
      <c r="BA42" s="16"/>
      <c r="BB42" s="16"/>
      <c r="BC42" s="16"/>
      <c r="BD42" s="16"/>
      <c r="BE42" s="16"/>
      <c r="BF42" s="16"/>
      <c r="BG42" s="16"/>
      <c r="BH42" s="16"/>
      <c r="BI42" s="16"/>
    </row>
    <row r="43" spans="1:61" x14ac:dyDescent="0.3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6"/>
      <c r="AZ43" s="16"/>
      <c r="BA43" s="16"/>
      <c r="BB43" s="16"/>
      <c r="BC43" s="16"/>
      <c r="BD43" s="16"/>
      <c r="BE43" s="16"/>
      <c r="BF43" s="16"/>
      <c r="BG43" s="16"/>
      <c r="BH43" s="16"/>
      <c r="BI43" s="16"/>
    </row>
    <row r="44" spans="1:61" x14ac:dyDescent="0.3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16"/>
      <c r="AX44" s="16"/>
      <c r="AY44" s="16"/>
      <c r="AZ44" s="16"/>
      <c r="BA44" s="16"/>
      <c r="BB44" s="16"/>
      <c r="BC44" s="16"/>
      <c r="BD44" s="16"/>
      <c r="BE44" s="16"/>
      <c r="BF44" s="16"/>
      <c r="BG44" s="16"/>
      <c r="BH44" s="16"/>
      <c r="BI44" s="16"/>
    </row>
    <row r="45" spans="1:61" x14ac:dyDescent="0.3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6"/>
      <c r="AZ45" s="16"/>
      <c r="BA45" s="16"/>
      <c r="BB45" s="16"/>
      <c r="BC45" s="16"/>
      <c r="BD45" s="16"/>
      <c r="BE45" s="16"/>
      <c r="BF45" s="16"/>
      <c r="BG45" s="16"/>
      <c r="BH45" s="16"/>
      <c r="BI45" s="16"/>
    </row>
    <row r="46" spans="1:61" x14ac:dyDescent="0.3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X46" s="16"/>
      <c r="AY46" s="16"/>
      <c r="AZ46" s="16"/>
      <c r="BA46" s="16"/>
      <c r="BB46" s="16"/>
      <c r="BC46" s="16"/>
      <c r="BD46" s="16"/>
      <c r="BE46" s="16"/>
      <c r="BF46" s="16"/>
      <c r="BG46" s="16"/>
      <c r="BH46" s="16"/>
      <c r="BI46" s="16"/>
    </row>
    <row r="47" spans="1:61" x14ac:dyDescent="0.3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6"/>
      <c r="AZ47" s="16"/>
      <c r="BA47" s="16"/>
      <c r="BB47" s="16"/>
      <c r="BC47" s="16"/>
      <c r="BD47" s="16"/>
      <c r="BE47" s="16"/>
      <c r="BF47" s="16"/>
      <c r="BG47" s="16"/>
      <c r="BH47" s="16"/>
      <c r="BI47" s="16"/>
    </row>
    <row r="48" spans="1:61" x14ac:dyDescent="0.3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16"/>
      <c r="AZ48" s="16"/>
      <c r="BA48" s="16"/>
      <c r="BB48" s="16"/>
      <c r="BC48" s="16"/>
      <c r="BD48" s="16"/>
      <c r="BE48" s="16"/>
      <c r="BF48" s="16"/>
      <c r="BG48" s="16"/>
      <c r="BH48" s="16"/>
      <c r="BI48" s="16"/>
    </row>
    <row r="49" spans="1:61" x14ac:dyDescent="0.3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16"/>
      <c r="AZ49" s="16"/>
      <c r="BA49" s="16"/>
      <c r="BB49" s="16"/>
      <c r="BC49" s="16"/>
      <c r="BD49" s="16"/>
      <c r="BE49" s="16"/>
      <c r="BF49" s="16"/>
      <c r="BG49" s="16"/>
      <c r="BH49" s="16"/>
      <c r="BI49" s="16"/>
    </row>
    <row r="50" spans="1:61" x14ac:dyDescent="0.3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6"/>
      <c r="AY50" s="16"/>
      <c r="AZ50" s="16"/>
      <c r="BA50" s="16"/>
      <c r="BB50" s="16"/>
      <c r="BC50" s="16"/>
      <c r="BD50" s="16"/>
      <c r="BE50" s="16"/>
      <c r="BF50" s="16"/>
      <c r="BG50" s="16"/>
      <c r="BH50" s="16"/>
      <c r="BI50" s="16"/>
    </row>
    <row r="51" spans="1:61" x14ac:dyDescent="0.3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  <c r="AS51" s="16"/>
      <c r="AT51" s="16"/>
      <c r="AU51" s="16"/>
      <c r="AV51" s="16"/>
      <c r="AW51" s="16"/>
      <c r="AX51" s="16"/>
      <c r="AY51" s="16"/>
      <c r="AZ51" s="16"/>
      <c r="BA51" s="16"/>
      <c r="BB51" s="16"/>
      <c r="BC51" s="16"/>
      <c r="BD51" s="16"/>
      <c r="BE51" s="16"/>
      <c r="BF51" s="16"/>
      <c r="BG51" s="16"/>
      <c r="BH51" s="16"/>
      <c r="BI51" s="16"/>
    </row>
    <row r="52" spans="1:61" x14ac:dyDescent="0.3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6"/>
      <c r="BA52" s="16"/>
      <c r="BB52" s="16"/>
      <c r="BC52" s="16"/>
      <c r="BD52" s="16"/>
      <c r="BE52" s="16"/>
      <c r="BF52" s="16"/>
      <c r="BG52" s="16"/>
      <c r="BH52" s="16"/>
      <c r="BI52" s="16"/>
    </row>
    <row r="53" spans="1:61" x14ac:dyDescent="0.3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  <c r="AX53" s="16"/>
      <c r="AY53" s="16"/>
      <c r="AZ53" s="16"/>
      <c r="BA53" s="16"/>
      <c r="BB53" s="16"/>
      <c r="BC53" s="16"/>
      <c r="BD53" s="16"/>
      <c r="BE53" s="16"/>
      <c r="BF53" s="16"/>
      <c r="BG53" s="16"/>
      <c r="BH53" s="16"/>
      <c r="BI53" s="16"/>
    </row>
    <row r="54" spans="1:61" x14ac:dyDescent="0.3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T54" s="16"/>
      <c r="AU54" s="16"/>
      <c r="AV54" s="16"/>
      <c r="AW54" s="16"/>
      <c r="AX54" s="16"/>
      <c r="AY54" s="16"/>
      <c r="AZ54" s="16"/>
      <c r="BA54" s="16"/>
      <c r="BB54" s="16"/>
      <c r="BC54" s="16"/>
      <c r="BD54" s="16"/>
      <c r="BE54" s="16"/>
      <c r="BF54" s="16"/>
      <c r="BG54" s="16"/>
      <c r="BH54" s="16"/>
      <c r="BI54" s="16"/>
    </row>
    <row r="55" spans="1:61" x14ac:dyDescent="0.3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T55" s="16"/>
      <c r="AU55" s="16"/>
      <c r="AV55" s="16"/>
      <c r="AW55" s="16"/>
      <c r="AX55" s="16"/>
      <c r="AY55" s="16"/>
      <c r="AZ55" s="16"/>
      <c r="BA55" s="16"/>
      <c r="BB55" s="16"/>
      <c r="BC55" s="16"/>
      <c r="BD55" s="16"/>
      <c r="BE55" s="16"/>
      <c r="BF55" s="16"/>
      <c r="BG55" s="16"/>
      <c r="BH55" s="16"/>
      <c r="BI55" s="16"/>
    </row>
    <row r="56" spans="1:61" x14ac:dyDescent="0.3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6"/>
      <c r="AW56" s="16"/>
      <c r="AX56" s="16"/>
      <c r="AY56" s="16"/>
      <c r="AZ56" s="16"/>
      <c r="BA56" s="16"/>
      <c r="BB56" s="16"/>
      <c r="BC56" s="16"/>
      <c r="BD56" s="16"/>
      <c r="BE56" s="16"/>
      <c r="BF56" s="16"/>
      <c r="BG56" s="16"/>
      <c r="BH56" s="16"/>
      <c r="BI56" s="16"/>
    </row>
    <row r="57" spans="1:61" ht="16.8" customHeight="1" x14ac:dyDescent="0.3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6"/>
      <c r="AR57" s="16"/>
      <c r="AS57" s="16"/>
      <c r="AT57" s="16"/>
      <c r="AU57" s="16"/>
      <c r="AV57" s="16"/>
      <c r="AW57" s="16"/>
      <c r="AX57" s="16"/>
      <c r="AY57" s="16"/>
      <c r="AZ57" s="16"/>
      <c r="BA57" s="16"/>
      <c r="BB57" s="16"/>
      <c r="BC57" s="16"/>
      <c r="BD57" s="16"/>
      <c r="BE57" s="16"/>
      <c r="BF57" s="16"/>
      <c r="BG57" s="16"/>
      <c r="BH57" s="16"/>
      <c r="BI57" s="16"/>
    </row>
    <row r="58" spans="1:61" x14ac:dyDescent="0.3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16"/>
      <c r="AW58" s="16"/>
      <c r="AX58" s="16"/>
      <c r="AY58" s="16"/>
      <c r="AZ58" s="16"/>
      <c r="BA58" s="16"/>
      <c r="BB58" s="16"/>
      <c r="BC58" s="16"/>
      <c r="BD58" s="16"/>
      <c r="BE58" s="16"/>
      <c r="BF58" s="16"/>
      <c r="BG58" s="16"/>
      <c r="BH58" s="16"/>
      <c r="BI58" s="16"/>
    </row>
    <row r="59" spans="1:61" x14ac:dyDescent="0.3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  <c r="AS59" s="16"/>
      <c r="AT59" s="16"/>
      <c r="AU59" s="16"/>
      <c r="AV59" s="16"/>
      <c r="AW59" s="16"/>
      <c r="AX59" s="16"/>
      <c r="AY59" s="16"/>
      <c r="AZ59" s="16"/>
      <c r="BA59" s="16"/>
      <c r="BB59" s="16"/>
      <c r="BC59" s="16"/>
      <c r="BD59" s="16"/>
      <c r="BE59" s="16"/>
      <c r="BF59" s="16"/>
      <c r="BG59" s="16"/>
      <c r="BH59" s="16"/>
      <c r="BI59" s="16"/>
    </row>
    <row r="60" spans="1:61" x14ac:dyDescent="0.3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/>
      <c r="AR60" s="16"/>
      <c r="AS60" s="16"/>
      <c r="AT60" s="16"/>
      <c r="AU60" s="16"/>
      <c r="AV60" s="16"/>
      <c r="AW60" s="16"/>
      <c r="AX60" s="16"/>
      <c r="AY60" s="16"/>
      <c r="AZ60" s="16"/>
      <c r="BA60" s="16"/>
      <c r="BB60" s="16"/>
      <c r="BC60" s="16"/>
      <c r="BD60" s="16"/>
      <c r="BE60" s="16"/>
      <c r="BF60" s="16"/>
      <c r="BG60" s="16"/>
      <c r="BH60" s="16"/>
      <c r="BI60" s="16"/>
    </row>
    <row r="61" spans="1:61" x14ac:dyDescent="0.3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  <c r="AS61" s="16"/>
      <c r="AT61" s="16"/>
      <c r="AU61" s="16"/>
      <c r="AV61" s="16"/>
      <c r="AW61" s="16"/>
      <c r="AX61" s="16"/>
      <c r="AY61" s="16"/>
      <c r="AZ61" s="16"/>
      <c r="BA61" s="16"/>
      <c r="BB61" s="16"/>
      <c r="BC61" s="16"/>
      <c r="BD61" s="16"/>
      <c r="BE61" s="16"/>
      <c r="BF61" s="16"/>
      <c r="BG61" s="16"/>
      <c r="BH61" s="16"/>
      <c r="BI61" s="16"/>
    </row>
    <row r="62" spans="1:61" x14ac:dyDescent="0.3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/>
      <c r="AR62" s="16"/>
      <c r="AS62" s="16"/>
      <c r="AT62" s="16"/>
      <c r="AU62" s="16"/>
      <c r="AV62" s="16"/>
      <c r="AW62" s="16"/>
      <c r="AX62" s="16"/>
      <c r="AY62" s="16"/>
      <c r="AZ62" s="16"/>
      <c r="BA62" s="16"/>
      <c r="BB62" s="16"/>
      <c r="BC62" s="16"/>
      <c r="BD62" s="16"/>
      <c r="BE62" s="16"/>
      <c r="BF62" s="16"/>
      <c r="BG62" s="16"/>
      <c r="BH62" s="16"/>
      <c r="BI62" s="16"/>
    </row>
    <row r="63" spans="1:61" x14ac:dyDescent="0.3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16"/>
      <c r="AN63" s="16"/>
      <c r="AO63" s="16"/>
      <c r="AP63" s="16"/>
      <c r="AQ63" s="16"/>
      <c r="AR63" s="16"/>
      <c r="AS63" s="16"/>
      <c r="AT63" s="16"/>
      <c r="AU63" s="16"/>
      <c r="AV63" s="16"/>
      <c r="AW63" s="16"/>
      <c r="AX63" s="16"/>
      <c r="AY63" s="16"/>
      <c r="AZ63" s="16"/>
      <c r="BA63" s="16"/>
      <c r="BB63" s="16"/>
      <c r="BC63" s="16"/>
      <c r="BD63" s="16"/>
      <c r="BE63" s="16"/>
      <c r="BF63" s="16"/>
      <c r="BG63" s="16"/>
      <c r="BH63" s="16"/>
      <c r="BI63" s="16"/>
    </row>
    <row r="64" spans="1:61" x14ac:dyDescent="0.3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6"/>
      <c r="AR64" s="16"/>
      <c r="AS64" s="16"/>
      <c r="AT64" s="16"/>
      <c r="AU64" s="16"/>
      <c r="AV64" s="16"/>
      <c r="AW64" s="16"/>
      <c r="AX64" s="16"/>
      <c r="AY64" s="16"/>
      <c r="AZ64" s="16"/>
      <c r="BA64" s="16"/>
      <c r="BB64" s="16"/>
      <c r="BC64" s="16"/>
      <c r="BD64" s="16"/>
      <c r="BE64" s="16"/>
      <c r="BF64" s="16"/>
      <c r="BG64" s="16"/>
      <c r="BH64" s="16"/>
      <c r="BI64" s="16"/>
    </row>
    <row r="65" spans="1:61" x14ac:dyDescent="0.3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6"/>
      <c r="AR65" s="16"/>
      <c r="AS65" s="16"/>
      <c r="AT65" s="16"/>
      <c r="AU65" s="16"/>
      <c r="AV65" s="16"/>
      <c r="AW65" s="16"/>
      <c r="AX65" s="16"/>
      <c r="AY65" s="16"/>
      <c r="AZ65" s="16"/>
      <c r="BA65" s="16"/>
      <c r="BB65" s="16"/>
      <c r="BC65" s="16"/>
      <c r="BD65" s="16"/>
      <c r="BE65" s="16"/>
      <c r="BF65" s="16"/>
      <c r="BG65" s="16"/>
      <c r="BH65" s="16"/>
      <c r="BI65" s="16"/>
    </row>
    <row r="66" spans="1:61" x14ac:dyDescent="0.3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T66" s="16"/>
      <c r="AU66" s="16"/>
      <c r="AV66" s="16"/>
      <c r="AW66" s="16"/>
      <c r="AX66" s="16"/>
      <c r="AY66" s="16"/>
      <c r="AZ66" s="16"/>
      <c r="BA66" s="16"/>
      <c r="BB66" s="16"/>
      <c r="BC66" s="16"/>
      <c r="BD66" s="16"/>
      <c r="BE66" s="16"/>
      <c r="BF66" s="16"/>
      <c r="BG66" s="16"/>
      <c r="BH66" s="16"/>
      <c r="BI66" s="16"/>
    </row>
    <row r="67" spans="1:61" x14ac:dyDescent="0.3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T67" s="16"/>
      <c r="AU67" s="16"/>
      <c r="AV67" s="16"/>
      <c r="AW67" s="16"/>
      <c r="AX67" s="16"/>
      <c r="AY67" s="16"/>
      <c r="AZ67" s="16"/>
      <c r="BA67" s="16"/>
      <c r="BB67" s="16"/>
      <c r="BC67" s="16"/>
      <c r="BD67" s="16"/>
      <c r="BE67" s="16"/>
      <c r="BF67" s="16"/>
      <c r="BG67" s="16"/>
      <c r="BH67" s="16"/>
      <c r="BI67" s="16"/>
    </row>
    <row r="68" spans="1:61" x14ac:dyDescent="0.3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/>
      <c r="AR68" s="16"/>
      <c r="AS68" s="16"/>
      <c r="AT68" s="16"/>
      <c r="AU68" s="16"/>
      <c r="AV68" s="16"/>
      <c r="AW68" s="16"/>
      <c r="AX68" s="16"/>
      <c r="AY68" s="16"/>
      <c r="AZ68" s="16"/>
      <c r="BA68" s="16"/>
      <c r="BB68" s="16"/>
      <c r="BC68" s="16"/>
      <c r="BD68" s="16"/>
      <c r="BE68" s="16"/>
      <c r="BF68" s="16"/>
      <c r="BG68" s="16"/>
      <c r="BH68" s="16"/>
      <c r="BI68" s="16"/>
    </row>
    <row r="69" spans="1:61" x14ac:dyDescent="0.3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</row>
    <row r="70" spans="1:61" x14ac:dyDescent="0.3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/>
      <c r="AF70" s="16"/>
      <c r="AG70" s="16"/>
      <c r="AH70" s="16"/>
      <c r="AI70" s="16"/>
      <c r="AJ70" s="16"/>
      <c r="AK70" s="16"/>
      <c r="AL70" s="16"/>
      <c r="AM70" s="16"/>
      <c r="AN70" s="16"/>
      <c r="AO70" s="16"/>
      <c r="AP70" s="16"/>
      <c r="AQ70" s="16"/>
      <c r="AR70" s="16"/>
      <c r="AS70" s="16"/>
      <c r="AT70" s="16"/>
      <c r="AU70" s="16"/>
      <c r="AV70" s="16"/>
      <c r="AW70" s="16"/>
      <c r="AX70" s="16"/>
      <c r="AY70" s="16"/>
      <c r="AZ70" s="16"/>
      <c r="BA70" s="16"/>
      <c r="BB70" s="16"/>
      <c r="BC70" s="16"/>
      <c r="BD70" s="16"/>
      <c r="BE70" s="16"/>
      <c r="BF70" s="16"/>
      <c r="BG70" s="16"/>
      <c r="BH70" s="16"/>
      <c r="BI70" s="16"/>
    </row>
    <row r="71" spans="1:61" x14ac:dyDescent="0.3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  <c r="AR71" s="16"/>
      <c r="AS71" s="16"/>
      <c r="AT71" s="16"/>
      <c r="AU71" s="16"/>
      <c r="AV71" s="16"/>
      <c r="AW71" s="16"/>
      <c r="AX71" s="16"/>
      <c r="AY71" s="16"/>
      <c r="AZ71" s="16"/>
      <c r="BA71" s="16"/>
      <c r="BB71" s="16"/>
      <c r="BC71" s="16"/>
      <c r="BD71" s="16"/>
      <c r="BE71" s="16"/>
      <c r="BF71" s="16"/>
      <c r="BG71" s="16"/>
      <c r="BH71" s="16"/>
      <c r="BI71" s="16"/>
    </row>
    <row r="72" spans="1:61" x14ac:dyDescent="0.3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6"/>
      <c r="AR72" s="16"/>
      <c r="AS72" s="16"/>
      <c r="AT72" s="16"/>
      <c r="AU72" s="16"/>
      <c r="AV72" s="16"/>
      <c r="AW72" s="16"/>
      <c r="AX72" s="16"/>
      <c r="AY72" s="16"/>
      <c r="AZ72" s="16"/>
      <c r="BA72" s="16"/>
      <c r="BB72" s="16"/>
      <c r="BC72" s="16"/>
      <c r="BD72" s="16"/>
      <c r="BE72" s="16"/>
      <c r="BF72" s="16"/>
      <c r="BG72" s="16"/>
      <c r="BH72" s="16"/>
      <c r="BI72" s="16"/>
    </row>
    <row r="73" spans="1:61" x14ac:dyDescent="0.3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</row>
    <row r="74" spans="1:61" x14ac:dyDescent="0.3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</row>
    <row r="75" spans="1:61" x14ac:dyDescent="0.3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</row>
    <row r="76" spans="1:61" x14ac:dyDescent="0.3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6"/>
      <c r="AJ76" s="16"/>
      <c r="AK76" s="16"/>
      <c r="AL76" s="16"/>
      <c r="AM76" s="16"/>
      <c r="AN76" s="16"/>
      <c r="AO76" s="16"/>
      <c r="AP76" s="16"/>
      <c r="AQ76" s="16"/>
      <c r="AR76" s="16"/>
      <c r="AS76" s="16"/>
      <c r="AT76" s="16"/>
      <c r="AU76" s="16"/>
      <c r="AV76" s="16"/>
      <c r="AW76" s="16"/>
      <c r="AX76" s="16"/>
      <c r="AY76" s="16"/>
      <c r="AZ76" s="16"/>
      <c r="BA76" s="16"/>
      <c r="BB76" s="16"/>
      <c r="BC76" s="16"/>
      <c r="BD76" s="16"/>
      <c r="BE76" s="16"/>
      <c r="BF76" s="16"/>
      <c r="BG76" s="16"/>
      <c r="BH76" s="16"/>
      <c r="BI76" s="16"/>
    </row>
    <row r="77" spans="1:61" x14ac:dyDescent="0.3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</row>
    <row r="78" spans="1:61" x14ac:dyDescent="0.3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</row>
    <row r="79" spans="1:61" x14ac:dyDescent="0.3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  <c r="AM79" s="16"/>
      <c r="AN79" s="16"/>
      <c r="AO79" s="16"/>
      <c r="AP79" s="16"/>
      <c r="AQ79" s="16"/>
      <c r="AR79" s="16"/>
      <c r="AS79" s="16"/>
      <c r="AT79" s="16"/>
      <c r="AU79" s="16"/>
      <c r="AV79" s="16"/>
      <c r="AW79" s="16"/>
      <c r="AX79" s="16"/>
      <c r="AY79" s="16"/>
      <c r="AZ79" s="16"/>
      <c r="BA79" s="16"/>
      <c r="BB79" s="16"/>
      <c r="BC79" s="16"/>
      <c r="BD79" s="16"/>
      <c r="BE79" s="16"/>
      <c r="BF79" s="16"/>
      <c r="BG79" s="16"/>
      <c r="BH79" s="16"/>
      <c r="BI79" s="16"/>
    </row>
    <row r="80" spans="1:61" x14ac:dyDescent="0.3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6"/>
      <c r="AF80" s="16"/>
      <c r="AG80" s="16"/>
      <c r="AH80" s="16"/>
      <c r="AI80" s="16"/>
      <c r="AJ80" s="16"/>
      <c r="AK80" s="16"/>
      <c r="AL80" s="16"/>
      <c r="AM80" s="16"/>
      <c r="AN80" s="16"/>
      <c r="AO80" s="16"/>
      <c r="AP80" s="16"/>
      <c r="AQ80" s="16"/>
      <c r="AR80" s="16"/>
      <c r="AS80" s="16"/>
      <c r="AT80" s="16"/>
      <c r="AU80" s="16"/>
      <c r="AV80" s="16"/>
      <c r="AW80" s="16"/>
      <c r="AX80" s="16"/>
      <c r="AY80" s="16"/>
      <c r="AZ80" s="16"/>
      <c r="BA80" s="16"/>
      <c r="BB80" s="16"/>
      <c r="BC80" s="16"/>
      <c r="BD80" s="16"/>
      <c r="BE80" s="16"/>
      <c r="BF80" s="16"/>
      <c r="BG80" s="16"/>
      <c r="BH80" s="16"/>
      <c r="BI80" s="16"/>
    </row>
    <row r="81" spans="1:61" x14ac:dyDescent="0.3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16"/>
      <c r="AJ81" s="16"/>
      <c r="AK81" s="16"/>
      <c r="AL81" s="16"/>
      <c r="AM81" s="16"/>
      <c r="AN81" s="16"/>
      <c r="AO81" s="16"/>
      <c r="AP81" s="16"/>
      <c r="AQ81" s="16"/>
      <c r="AR81" s="16"/>
      <c r="AS81" s="16"/>
      <c r="AT81" s="16"/>
      <c r="AU81" s="16"/>
      <c r="AV81" s="16"/>
      <c r="AW81" s="16"/>
      <c r="AX81" s="16"/>
      <c r="AY81" s="16"/>
      <c r="AZ81" s="16"/>
      <c r="BA81" s="16"/>
      <c r="BB81" s="16"/>
      <c r="BC81" s="16"/>
      <c r="BD81" s="16"/>
      <c r="BE81" s="16"/>
      <c r="BF81" s="16"/>
      <c r="BG81" s="16"/>
      <c r="BH81" s="16"/>
      <c r="BI81" s="16"/>
    </row>
    <row r="82" spans="1:61" x14ac:dyDescent="0.3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  <c r="AD82" s="16"/>
      <c r="AE82" s="16"/>
      <c r="AF82" s="16"/>
      <c r="AG82" s="16"/>
      <c r="AH82" s="16"/>
      <c r="AI82" s="16"/>
      <c r="AJ82" s="16"/>
      <c r="AK82" s="16"/>
      <c r="AL82" s="16"/>
      <c r="AM82" s="16"/>
      <c r="AN82" s="16"/>
      <c r="AO82" s="16"/>
      <c r="AP82" s="16"/>
      <c r="AQ82" s="16"/>
      <c r="AR82" s="16"/>
      <c r="AS82" s="16"/>
      <c r="AT82" s="16"/>
      <c r="AU82" s="16"/>
      <c r="AV82" s="16"/>
      <c r="AW82" s="16"/>
      <c r="AX82" s="16"/>
      <c r="AY82" s="16"/>
      <c r="AZ82" s="16"/>
      <c r="BA82" s="16"/>
      <c r="BB82" s="16"/>
      <c r="BC82" s="16"/>
      <c r="BD82" s="16"/>
      <c r="BE82" s="16"/>
      <c r="BF82" s="16"/>
      <c r="BG82" s="16"/>
      <c r="BH82" s="16"/>
      <c r="BI82" s="16"/>
    </row>
    <row r="83" spans="1:61" x14ac:dyDescent="0.3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16"/>
      <c r="AF83" s="16"/>
      <c r="AG83" s="16"/>
      <c r="AH83" s="16"/>
      <c r="AI83" s="16"/>
      <c r="AJ83" s="16"/>
      <c r="AK83" s="16"/>
      <c r="AL83" s="16"/>
      <c r="AM83" s="16"/>
      <c r="AN83" s="16"/>
      <c r="AO83" s="16"/>
      <c r="AP83" s="16"/>
      <c r="AQ83" s="16"/>
      <c r="AR83" s="16"/>
      <c r="AS83" s="16"/>
      <c r="AT83" s="16"/>
      <c r="AU83" s="16"/>
      <c r="AV83" s="16"/>
      <c r="AW83" s="16"/>
      <c r="AX83" s="16"/>
      <c r="AY83" s="16"/>
      <c r="AZ83" s="16"/>
      <c r="BA83" s="16"/>
      <c r="BB83" s="16"/>
      <c r="BC83" s="16"/>
      <c r="BD83" s="16"/>
      <c r="BE83" s="16"/>
      <c r="BF83" s="16"/>
      <c r="BG83" s="16"/>
      <c r="BH83" s="16"/>
      <c r="BI83" s="16"/>
    </row>
    <row r="84" spans="1:61" x14ac:dyDescent="0.3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/>
      <c r="AD84" s="16"/>
      <c r="AE84" s="16"/>
      <c r="AF84" s="16"/>
      <c r="AG84" s="16"/>
      <c r="AH84" s="16"/>
      <c r="AI84" s="16"/>
      <c r="AJ84" s="16"/>
      <c r="AK84" s="16"/>
      <c r="AL84" s="16"/>
      <c r="AM84" s="16"/>
      <c r="AN84" s="16"/>
      <c r="AO84" s="16"/>
      <c r="AP84" s="16"/>
      <c r="AQ84" s="16"/>
      <c r="AR84" s="16"/>
      <c r="AS84" s="16"/>
      <c r="AT84" s="16"/>
      <c r="AU84" s="16"/>
      <c r="AV84" s="16"/>
      <c r="AW84" s="16"/>
      <c r="AX84" s="16"/>
      <c r="AY84" s="16"/>
      <c r="AZ84" s="16"/>
      <c r="BA84" s="16"/>
      <c r="BB84" s="16"/>
      <c r="BC84" s="16"/>
      <c r="BD84" s="16"/>
      <c r="BE84" s="16"/>
      <c r="BF84" s="16"/>
      <c r="BG84" s="16"/>
      <c r="BH84" s="16"/>
      <c r="BI84" s="16"/>
    </row>
    <row r="85" spans="1:61" x14ac:dyDescent="0.3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  <c r="AD85" s="16"/>
      <c r="AE85" s="16"/>
      <c r="AF85" s="16"/>
      <c r="AG85" s="16"/>
      <c r="AH85" s="16"/>
      <c r="AI85" s="16"/>
      <c r="AJ85" s="16"/>
      <c r="AK85" s="16"/>
      <c r="AL85" s="16"/>
      <c r="AM85" s="16"/>
      <c r="AN85" s="16"/>
      <c r="AO85" s="16"/>
      <c r="AP85" s="16"/>
      <c r="AQ85" s="16"/>
      <c r="AR85" s="16"/>
      <c r="AS85" s="16"/>
      <c r="AT85" s="16"/>
      <c r="AU85" s="16"/>
      <c r="AV85" s="16"/>
      <c r="AW85" s="16"/>
      <c r="AX85" s="16"/>
      <c r="AY85" s="16"/>
      <c r="AZ85" s="16"/>
      <c r="BA85" s="16"/>
      <c r="BB85" s="16"/>
      <c r="BC85" s="16"/>
      <c r="BD85" s="16"/>
      <c r="BE85" s="16"/>
      <c r="BF85" s="16"/>
      <c r="BG85" s="16"/>
      <c r="BH85" s="16"/>
      <c r="BI85" s="16"/>
    </row>
    <row r="86" spans="1:61" x14ac:dyDescent="0.3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  <c r="AD86" s="16"/>
      <c r="AE86" s="16"/>
      <c r="AF86" s="16"/>
      <c r="AG86" s="16"/>
      <c r="AH86" s="16"/>
      <c r="AI86" s="16"/>
      <c r="AJ86" s="16"/>
      <c r="AK86" s="16"/>
      <c r="AL86" s="16"/>
      <c r="AM86" s="16"/>
      <c r="AN86" s="16"/>
      <c r="AO86" s="16"/>
      <c r="AP86" s="16"/>
      <c r="AQ86" s="16"/>
      <c r="AR86" s="16"/>
      <c r="AS86" s="16"/>
      <c r="AT86" s="16"/>
      <c r="AU86" s="16"/>
      <c r="AV86" s="16"/>
      <c r="AW86" s="16"/>
      <c r="AX86" s="16"/>
      <c r="AY86" s="16"/>
      <c r="AZ86" s="16"/>
      <c r="BA86" s="16"/>
      <c r="BB86" s="16"/>
      <c r="BC86" s="16"/>
      <c r="BD86" s="16"/>
      <c r="BE86" s="16"/>
      <c r="BF86" s="16"/>
      <c r="BG86" s="16"/>
      <c r="BH86" s="16"/>
      <c r="BI86" s="16"/>
    </row>
    <row r="87" spans="1:61" x14ac:dyDescent="0.3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  <c r="AD87" s="16"/>
      <c r="AE87" s="16"/>
      <c r="AF87" s="16"/>
      <c r="AG87" s="16"/>
      <c r="AH87" s="16"/>
      <c r="AI87" s="16"/>
      <c r="AJ87" s="16"/>
      <c r="AK87" s="16"/>
      <c r="AL87" s="16"/>
      <c r="AM87" s="16"/>
      <c r="AN87" s="16"/>
      <c r="AO87" s="16"/>
      <c r="AP87" s="16"/>
      <c r="AQ87" s="16"/>
      <c r="AR87" s="16"/>
      <c r="AS87" s="16"/>
      <c r="AT87" s="16"/>
      <c r="AU87" s="16"/>
      <c r="AV87" s="16"/>
      <c r="AW87" s="16"/>
      <c r="AX87" s="16"/>
      <c r="AY87" s="16"/>
      <c r="AZ87" s="16"/>
      <c r="BA87" s="16"/>
      <c r="BB87" s="16"/>
      <c r="BC87" s="16"/>
      <c r="BD87" s="16"/>
      <c r="BE87" s="16"/>
      <c r="BF87" s="16"/>
      <c r="BG87" s="16"/>
      <c r="BH87" s="16"/>
      <c r="BI87" s="16"/>
    </row>
    <row r="88" spans="1:61" x14ac:dyDescent="0.3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6"/>
      <c r="AD88" s="16"/>
      <c r="AE88" s="16"/>
      <c r="AF88" s="16"/>
      <c r="AG88" s="16"/>
      <c r="AH88" s="16"/>
      <c r="AI88" s="16"/>
      <c r="AJ88" s="16"/>
      <c r="AK88" s="16"/>
      <c r="AL88" s="16"/>
      <c r="AM88" s="16"/>
      <c r="AN88" s="16"/>
      <c r="AO88" s="16"/>
      <c r="AP88" s="16"/>
      <c r="AQ88" s="16"/>
      <c r="AR88" s="16"/>
      <c r="AS88" s="16"/>
      <c r="AT88" s="16"/>
      <c r="AU88" s="16"/>
      <c r="AV88" s="16"/>
      <c r="AW88" s="16"/>
      <c r="AX88" s="16"/>
      <c r="AY88" s="16"/>
      <c r="AZ88" s="16"/>
      <c r="BA88" s="16"/>
      <c r="BB88" s="16"/>
      <c r="BC88" s="16"/>
      <c r="BD88" s="16"/>
      <c r="BE88" s="16"/>
      <c r="BF88" s="16"/>
      <c r="BG88" s="16"/>
      <c r="BH88" s="16"/>
      <c r="BI88" s="16"/>
    </row>
    <row r="89" spans="1:61" x14ac:dyDescent="0.3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  <c r="AD89" s="16"/>
      <c r="AE89" s="16"/>
      <c r="AF89" s="16"/>
      <c r="AG89" s="16"/>
      <c r="AH89" s="16"/>
      <c r="AI89" s="16"/>
      <c r="AJ89" s="16"/>
      <c r="AK89" s="16"/>
      <c r="AL89" s="16"/>
      <c r="AM89" s="16"/>
      <c r="AN89" s="16"/>
      <c r="AO89" s="16"/>
      <c r="AP89" s="16"/>
      <c r="AQ89" s="16"/>
      <c r="AR89" s="16"/>
      <c r="AS89" s="16"/>
      <c r="AT89" s="16"/>
      <c r="AU89" s="16"/>
      <c r="AV89" s="16"/>
      <c r="AW89" s="16"/>
      <c r="AX89" s="16"/>
      <c r="AY89" s="16"/>
      <c r="AZ89" s="16"/>
      <c r="BA89" s="16"/>
      <c r="BB89" s="16"/>
      <c r="BC89" s="16"/>
      <c r="BD89" s="16"/>
      <c r="BE89" s="16"/>
      <c r="BF89" s="16"/>
      <c r="BG89" s="16"/>
      <c r="BH89" s="16"/>
      <c r="BI89" s="16"/>
    </row>
    <row r="90" spans="1:61" x14ac:dyDescent="0.3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6"/>
      <c r="AD90" s="16"/>
      <c r="AE90" s="16"/>
      <c r="AF90" s="16"/>
      <c r="AG90" s="16"/>
      <c r="AH90" s="16"/>
      <c r="AI90" s="16"/>
      <c r="AJ90" s="16"/>
      <c r="AK90" s="16"/>
      <c r="AL90" s="16"/>
      <c r="AM90" s="16"/>
      <c r="AN90" s="16"/>
      <c r="AO90" s="16"/>
      <c r="AP90" s="16"/>
      <c r="AQ90" s="16"/>
      <c r="AR90" s="16"/>
      <c r="AS90" s="16"/>
      <c r="AT90" s="16"/>
      <c r="AU90" s="16"/>
      <c r="AV90" s="16"/>
      <c r="AW90" s="16"/>
      <c r="AX90" s="16"/>
      <c r="AY90" s="16"/>
      <c r="AZ90" s="16"/>
      <c r="BA90" s="16"/>
      <c r="BB90" s="16"/>
      <c r="BC90" s="16"/>
      <c r="BD90" s="16"/>
      <c r="BE90" s="16"/>
      <c r="BF90" s="16"/>
      <c r="BG90" s="16"/>
      <c r="BH90" s="16"/>
      <c r="BI90" s="16"/>
    </row>
    <row r="91" spans="1:61" x14ac:dyDescent="0.3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  <c r="AD91" s="16"/>
      <c r="AE91" s="16"/>
      <c r="AF91" s="16"/>
      <c r="AG91" s="16"/>
      <c r="AH91" s="16"/>
      <c r="AI91" s="16"/>
      <c r="AJ91" s="16"/>
      <c r="AK91" s="16"/>
      <c r="AL91" s="16"/>
      <c r="AM91" s="16"/>
      <c r="AN91" s="16"/>
      <c r="AO91" s="16"/>
      <c r="AP91" s="16"/>
      <c r="AQ91" s="16"/>
      <c r="AR91" s="16"/>
      <c r="AS91" s="16"/>
      <c r="AT91" s="16"/>
      <c r="AU91" s="16"/>
      <c r="AV91" s="16"/>
      <c r="AW91" s="16"/>
      <c r="AX91" s="16"/>
      <c r="AY91" s="16"/>
      <c r="AZ91" s="16"/>
      <c r="BA91" s="16"/>
      <c r="BB91" s="16"/>
      <c r="BC91" s="16"/>
      <c r="BD91" s="16"/>
      <c r="BE91" s="16"/>
      <c r="BF91" s="16"/>
      <c r="BG91" s="16"/>
      <c r="BH91" s="16"/>
      <c r="BI91" s="16"/>
    </row>
    <row r="92" spans="1:61" x14ac:dyDescent="0.3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  <c r="AD92" s="16"/>
      <c r="AE92" s="16"/>
      <c r="AF92" s="16"/>
      <c r="AG92" s="16"/>
      <c r="AH92" s="16"/>
      <c r="AI92" s="16"/>
      <c r="AJ92" s="16"/>
      <c r="AK92" s="16"/>
      <c r="AL92" s="16"/>
      <c r="AM92" s="16"/>
      <c r="AN92" s="16"/>
      <c r="AO92" s="16"/>
      <c r="AP92" s="16"/>
      <c r="AQ92" s="16"/>
      <c r="AR92" s="16"/>
      <c r="AS92" s="16"/>
      <c r="AT92" s="16"/>
      <c r="AU92" s="16"/>
      <c r="AV92" s="16"/>
      <c r="AW92" s="16"/>
      <c r="AX92" s="16"/>
      <c r="AY92" s="16"/>
      <c r="AZ92" s="16"/>
      <c r="BA92" s="16"/>
      <c r="BB92" s="16"/>
      <c r="BC92" s="16"/>
      <c r="BD92" s="16"/>
      <c r="BE92" s="16"/>
      <c r="BF92" s="16"/>
      <c r="BG92" s="16"/>
      <c r="BH92" s="16"/>
      <c r="BI92" s="16"/>
    </row>
    <row r="93" spans="1:61" x14ac:dyDescent="0.3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  <c r="AD93" s="16"/>
      <c r="AE93" s="16"/>
      <c r="AF93" s="16"/>
      <c r="AG93" s="16"/>
      <c r="AH93" s="16"/>
      <c r="AI93" s="16"/>
      <c r="AJ93" s="16"/>
      <c r="AK93" s="16"/>
      <c r="AL93" s="16"/>
      <c r="AM93" s="16"/>
      <c r="AN93" s="16"/>
      <c r="AO93" s="16"/>
      <c r="AP93" s="16"/>
      <c r="AQ93" s="16"/>
      <c r="AR93" s="16"/>
      <c r="AS93" s="16"/>
      <c r="AT93" s="16"/>
      <c r="AU93" s="16"/>
      <c r="AV93" s="16"/>
      <c r="AW93" s="16"/>
      <c r="AX93" s="16"/>
      <c r="AY93" s="16"/>
      <c r="AZ93" s="16"/>
      <c r="BA93" s="16"/>
      <c r="BB93" s="16"/>
      <c r="BC93" s="16"/>
      <c r="BD93" s="16"/>
      <c r="BE93" s="16"/>
      <c r="BF93" s="16"/>
      <c r="BG93" s="16"/>
      <c r="BH93" s="16"/>
      <c r="BI93" s="16"/>
    </row>
    <row r="94" spans="1:61" x14ac:dyDescent="0.3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  <c r="AD94" s="16"/>
      <c r="AE94" s="16"/>
      <c r="AF94" s="16"/>
      <c r="AG94" s="16"/>
      <c r="AH94" s="16"/>
      <c r="AI94" s="16"/>
      <c r="AJ94" s="16"/>
      <c r="AK94" s="16"/>
      <c r="AL94" s="16"/>
      <c r="AM94" s="16"/>
      <c r="AN94" s="16"/>
      <c r="AO94" s="16"/>
      <c r="AP94" s="16"/>
      <c r="AQ94" s="16"/>
      <c r="AR94" s="16"/>
      <c r="AS94" s="16"/>
      <c r="AT94" s="16"/>
      <c r="AU94" s="16"/>
      <c r="AV94" s="16"/>
      <c r="AW94" s="16"/>
      <c r="AX94" s="16"/>
      <c r="AY94" s="16"/>
      <c r="AZ94" s="16"/>
      <c r="BA94" s="16"/>
      <c r="BB94" s="16"/>
      <c r="BC94" s="16"/>
      <c r="BD94" s="16"/>
      <c r="BE94" s="16"/>
      <c r="BF94" s="16"/>
      <c r="BG94" s="16"/>
      <c r="BH94" s="16"/>
      <c r="BI94" s="16"/>
    </row>
    <row r="95" spans="1:61" x14ac:dyDescent="0.3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  <c r="AD95" s="16"/>
      <c r="AE95" s="16"/>
      <c r="AF95" s="16"/>
      <c r="AG95" s="16"/>
      <c r="AH95" s="16"/>
      <c r="AI95" s="16"/>
      <c r="AJ95" s="16"/>
      <c r="AK95" s="16"/>
      <c r="AL95" s="16"/>
      <c r="AM95" s="16"/>
      <c r="AN95" s="16"/>
      <c r="AO95" s="16"/>
      <c r="AP95" s="16"/>
      <c r="AQ95" s="16"/>
      <c r="AR95" s="16"/>
      <c r="AS95" s="16"/>
      <c r="AT95" s="16"/>
      <c r="AU95" s="16"/>
      <c r="AV95" s="16"/>
      <c r="AW95" s="16"/>
      <c r="AX95" s="16"/>
      <c r="AY95" s="16"/>
      <c r="AZ95" s="16"/>
      <c r="BA95" s="16"/>
      <c r="BB95" s="16"/>
      <c r="BC95" s="16"/>
      <c r="BD95" s="16"/>
      <c r="BE95" s="16"/>
      <c r="BF95" s="16"/>
      <c r="BG95" s="16"/>
      <c r="BH95" s="16"/>
      <c r="BI95" s="16"/>
    </row>
    <row r="96" spans="1:61" x14ac:dyDescent="0.3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  <c r="AD96" s="16"/>
      <c r="AE96" s="16"/>
      <c r="AF96" s="16"/>
      <c r="AG96" s="16"/>
      <c r="AH96" s="16"/>
      <c r="AI96" s="16"/>
      <c r="AJ96" s="16"/>
      <c r="AK96" s="16"/>
      <c r="AL96" s="16"/>
      <c r="AM96" s="16"/>
      <c r="AN96" s="16"/>
      <c r="AO96" s="16"/>
      <c r="AP96" s="16"/>
      <c r="AQ96" s="16"/>
      <c r="AR96" s="16"/>
      <c r="AS96" s="16"/>
      <c r="AT96" s="16"/>
      <c r="AU96" s="16"/>
      <c r="AV96" s="16"/>
      <c r="AW96" s="16"/>
      <c r="AX96" s="16"/>
      <c r="AY96" s="16"/>
      <c r="AZ96" s="16"/>
      <c r="BA96" s="16"/>
      <c r="BB96" s="16"/>
      <c r="BC96" s="16"/>
      <c r="BD96" s="16"/>
      <c r="BE96" s="16"/>
      <c r="BF96" s="16"/>
      <c r="BG96" s="16"/>
      <c r="BH96" s="16"/>
      <c r="BI96" s="16"/>
    </row>
    <row r="97" spans="1:61" x14ac:dyDescent="0.3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</row>
    <row r="98" spans="1:61" x14ac:dyDescent="0.3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/>
      <c r="AD98" s="16"/>
      <c r="AE98" s="16"/>
      <c r="AF98" s="16"/>
      <c r="AG98" s="16"/>
      <c r="AH98" s="16"/>
      <c r="AI98" s="16"/>
      <c r="AJ98" s="16"/>
      <c r="AK98" s="16"/>
      <c r="AL98" s="16"/>
      <c r="AM98" s="16"/>
      <c r="AN98" s="16"/>
      <c r="AO98" s="16"/>
      <c r="AP98" s="16"/>
      <c r="AQ98" s="16"/>
      <c r="AR98" s="16"/>
      <c r="AS98" s="16"/>
      <c r="AT98" s="16"/>
      <c r="AU98" s="16"/>
      <c r="AV98" s="16"/>
      <c r="AW98" s="16"/>
      <c r="AX98" s="16"/>
      <c r="AY98" s="16"/>
      <c r="AZ98" s="16"/>
      <c r="BA98" s="16"/>
      <c r="BB98" s="16"/>
      <c r="BC98" s="16"/>
      <c r="BD98" s="16"/>
      <c r="BE98" s="16"/>
      <c r="BF98" s="16"/>
      <c r="BG98" s="16"/>
      <c r="BH98" s="16"/>
      <c r="BI98" s="16"/>
    </row>
    <row r="99" spans="1:61" x14ac:dyDescent="0.3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</row>
    <row r="100" spans="1:61" x14ac:dyDescent="0.3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  <c r="AD100" s="16"/>
      <c r="AE100" s="16"/>
      <c r="AF100" s="16"/>
      <c r="AG100" s="16"/>
      <c r="AH100" s="16"/>
      <c r="AI100" s="16"/>
      <c r="AJ100" s="16"/>
      <c r="AK100" s="16"/>
      <c r="AL100" s="16"/>
      <c r="AM100" s="16"/>
      <c r="AN100" s="16"/>
      <c r="AO100" s="16"/>
      <c r="AP100" s="16"/>
      <c r="AQ100" s="16"/>
      <c r="AR100" s="16"/>
      <c r="AS100" s="16"/>
      <c r="AT100" s="16"/>
      <c r="AU100" s="16"/>
      <c r="AV100" s="16"/>
      <c r="AW100" s="16"/>
      <c r="AX100" s="16"/>
      <c r="AY100" s="16"/>
      <c r="AZ100" s="16"/>
      <c r="BA100" s="16"/>
      <c r="BB100" s="16"/>
      <c r="BC100" s="16"/>
      <c r="BD100" s="16"/>
      <c r="BE100" s="16"/>
      <c r="BF100" s="16"/>
      <c r="BG100" s="16"/>
      <c r="BH100" s="16"/>
      <c r="BI100" s="16"/>
    </row>
    <row r="101" spans="1:61" x14ac:dyDescent="0.3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  <c r="AD101" s="16"/>
      <c r="AE101" s="16"/>
      <c r="AF101" s="16"/>
      <c r="AG101" s="16"/>
      <c r="AH101" s="16"/>
      <c r="AI101" s="16"/>
      <c r="AJ101" s="16"/>
      <c r="AK101" s="16"/>
      <c r="AL101" s="16"/>
      <c r="AM101" s="16"/>
      <c r="AN101" s="16"/>
      <c r="AO101" s="16"/>
      <c r="AP101" s="16"/>
      <c r="AQ101" s="16"/>
      <c r="AR101" s="16"/>
      <c r="AS101" s="16"/>
      <c r="AT101" s="16"/>
      <c r="AU101" s="16"/>
      <c r="AV101" s="16"/>
      <c r="AW101" s="16"/>
      <c r="AX101" s="16"/>
      <c r="AY101" s="16"/>
      <c r="AZ101" s="16"/>
      <c r="BA101" s="16"/>
      <c r="BB101" s="16"/>
      <c r="BC101" s="16"/>
      <c r="BD101" s="16"/>
      <c r="BE101" s="16"/>
      <c r="BF101" s="16"/>
      <c r="BG101" s="16"/>
      <c r="BH101" s="16"/>
      <c r="BI101" s="16"/>
    </row>
    <row r="102" spans="1:61" x14ac:dyDescent="0.3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  <c r="AE102" s="16"/>
      <c r="AF102" s="16"/>
      <c r="AG102" s="16"/>
      <c r="AH102" s="16"/>
      <c r="AI102" s="16"/>
      <c r="AJ102" s="16"/>
      <c r="AK102" s="16"/>
      <c r="AL102" s="16"/>
      <c r="AM102" s="16"/>
      <c r="AN102" s="16"/>
      <c r="AO102" s="16"/>
      <c r="AP102" s="16"/>
      <c r="AQ102" s="16"/>
      <c r="AR102" s="16"/>
      <c r="AS102" s="16"/>
      <c r="AT102" s="16"/>
      <c r="AU102" s="16"/>
      <c r="AV102" s="16"/>
      <c r="AW102" s="16"/>
      <c r="AX102" s="16"/>
      <c r="AY102" s="16"/>
      <c r="AZ102" s="16"/>
      <c r="BA102" s="16"/>
      <c r="BB102" s="16"/>
      <c r="BC102" s="16"/>
      <c r="BD102" s="16"/>
      <c r="BE102" s="16"/>
      <c r="BF102" s="16"/>
      <c r="BG102" s="16"/>
      <c r="BH102" s="16"/>
      <c r="BI102" s="16"/>
    </row>
    <row r="103" spans="1:61" x14ac:dyDescent="0.3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  <c r="AE103" s="16"/>
      <c r="AF103" s="16"/>
      <c r="AG103" s="16"/>
      <c r="AH103" s="16"/>
      <c r="AI103" s="16"/>
      <c r="AJ103" s="16"/>
      <c r="AK103" s="16"/>
      <c r="AL103" s="16"/>
      <c r="AM103" s="16"/>
      <c r="AN103" s="16"/>
      <c r="AO103" s="16"/>
      <c r="AP103" s="16"/>
      <c r="AQ103" s="16"/>
      <c r="AR103" s="16"/>
      <c r="AS103" s="16"/>
      <c r="AT103" s="16"/>
      <c r="AU103" s="16"/>
      <c r="AV103" s="16"/>
      <c r="AW103" s="16"/>
      <c r="AX103" s="16"/>
      <c r="AY103" s="16"/>
      <c r="AZ103" s="16"/>
      <c r="BA103" s="16"/>
      <c r="BB103" s="16"/>
      <c r="BC103" s="16"/>
      <c r="BD103" s="16"/>
      <c r="BE103" s="16"/>
      <c r="BF103" s="16"/>
      <c r="BG103" s="16"/>
      <c r="BH103" s="16"/>
      <c r="BI103" s="16"/>
    </row>
    <row r="104" spans="1:61" x14ac:dyDescent="0.3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  <c r="AE104" s="16"/>
      <c r="AF104" s="16"/>
      <c r="AG104" s="16"/>
      <c r="AH104" s="16"/>
      <c r="AI104" s="16"/>
      <c r="AJ104" s="16"/>
      <c r="AK104" s="16"/>
      <c r="AL104" s="16"/>
      <c r="AM104" s="16"/>
      <c r="AN104" s="16"/>
      <c r="AO104" s="16"/>
      <c r="AP104" s="16"/>
      <c r="AQ104" s="16"/>
      <c r="AR104" s="16"/>
      <c r="AS104" s="16"/>
      <c r="AT104" s="16"/>
      <c r="AU104" s="16"/>
      <c r="AV104" s="16"/>
      <c r="AW104" s="16"/>
      <c r="AX104" s="16"/>
      <c r="AY104" s="16"/>
      <c r="AZ104" s="16"/>
      <c r="BA104" s="16"/>
      <c r="BB104" s="16"/>
      <c r="BC104" s="16"/>
      <c r="BD104" s="16"/>
      <c r="BE104" s="16"/>
      <c r="BF104" s="16"/>
      <c r="BG104" s="16"/>
      <c r="BH104" s="16"/>
      <c r="BI104" s="16"/>
    </row>
    <row r="105" spans="1:61" x14ac:dyDescent="0.3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  <c r="AE105" s="16"/>
      <c r="AF105" s="16"/>
      <c r="AG105" s="16"/>
      <c r="AH105" s="16"/>
      <c r="AI105" s="16"/>
      <c r="AJ105" s="16"/>
      <c r="AK105" s="16"/>
      <c r="AL105" s="16"/>
      <c r="AM105" s="16"/>
      <c r="AN105" s="16"/>
      <c r="AO105" s="16"/>
      <c r="AP105" s="16"/>
      <c r="AQ105" s="16"/>
      <c r="AR105" s="16"/>
      <c r="AS105" s="16"/>
      <c r="AT105" s="16"/>
      <c r="AU105" s="16"/>
      <c r="AV105" s="16"/>
      <c r="AW105" s="16"/>
      <c r="AX105" s="16"/>
      <c r="AY105" s="16"/>
      <c r="AZ105" s="16"/>
      <c r="BA105" s="16"/>
      <c r="BB105" s="16"/>
      <c r="BC105" s="16"/>
      <c r="BD105" s="16"/>
      <c r="BE105" s="16"/>
      <c r="BF105" s="16"/>
      <c r="BG105" s="16"/>
      <c r="BH105" s="16"/>
      <c r="BI105" s="16"/>
    </row>
    <row r="106" spans="1:61" x14ac:dyDescent="0.3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  <c r="AI106" s="16"/>
      <c r="AJ106" s="16"/>
      <c r="AK106" s="16"/>
      <c r="AL106" s="16"/>
      <c r="AM106" s="16"/>
      <c r="AN106" s="16"/>
      <c r="AO106" s="16"/>
      <c r="AP106" s="16"/>
      <c r="AQ106" s="16"/>
      <c r="AR106" s="16"/>
      <c r="AS106" s="16"/>
      <c r="AT106" s="16"/>
      <c r="AU106" s="16"/>
      <c r="AV106" s="16"/>
      <c r="AW106" s="16"/>
      <c r="AX106" s="16"/>
      <c r="AY106" s="16"/>
      <c r="AZ106" s="16"/>
      <c r="BA106" s="16"/>
      <c r="BB106" s="16"/>
      <c r="BC106" s="16"/>
      <c r="BD106" s="16"/>
      <c r="BE106" s="16"/>
      <c r="BF106" s="16"/>
      <c r="BG106" s="16"/>
      <c r="BH106" s="16"/>
      <c r="BI106" s="16"/>
    </row>
    <row r="107" spans="1:61" x14ac:dyDescent="0.3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  <c r="AE107" s="16"/>
      <c r="AF107" s="16"/>
      <c r="AG107" s="16"/>
      <c r="AH107" s="16"/>
      <c r="AI107" s="16"/>
      <c r="AJ107" s="16"/>
      <c r="AK107" s="16"/>
      <c r="AL107" s="16"/>
      <c r="AM107" s="16"/>
      <c r="AN107" s="16"/>
      <c r="AO107" s="16"/>
      <c r="AP107" s="16"/>
      <c r="AQ107" s="16"/>
      <c r="AR107" s="16"/>
      <c r="AS107" s="16"/>
      <c r="AT107" s="16"/>
      <c r="AU107" s="16"/>
      <c r="AV107" s="16"/>
      <c r="AW107" s="16"/>
      <c r="AX107" s="16"/>
      <c r="AY107" s="16"/>
      <c r="AZ107" s="16"/>
      <c r="BA107" s="16"/>
      <c r="BB107" s="16"/>
      <c r="BC107" s="16"/>
      <c r="BD107" s="16"/>
      <c r="BE107" s="16"/>
      <c r="BF107" s="16"/>
      <c r="BG107" s="16"/>
      <c r="BH107" s="16"/>
      <c r="BI107" s="16"/>
    </row>
    <row r="108" spans="1:61" x14ac:dyDescent="0.3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  <c r="AD108" s="16"/>
      <c r="AE108" s="16"/>
      <c r="AF108" s="16"/>
      <c r="AG108" s="16"/>
      <c r="AH108" s="16"/>
      <c r="AI108" s="16"/>
      <c r="AJ108" s="16"/>
      <c r="AK108" s="16"/>
      <c r="AL108" s="16"/>
      <c r="AM108" s="16"/>
      <c r="AN108" s="16"/>
      <c r="AO108" s="16"/>
      <c r="AP108" s="16"/>
      <c r="AQ108" s="16"/>
      <c r="AR108" s="16"/>
      <c r="AS108" s="16"/>
      <c r="AT108" s="16"/>
      <c r="AU108" s="16"/>
      <c r="AV108" s="16"/>
      <c r="AW108" s="16"/>
      <c r="AX108" s="16"/>
      <c r="AY108" s="16"/>
      <c r="AZ108" s="16"/>
      <c r="BA108" s="16"/>
      <c r="BB108" s="16"/>
      <c r="BC108" s="16"/>
      <c r="BD108" s="16"/>
      <c r="BE108" s="16"/>
      <c r="BF108" s="16"/>
      <c r="BG108" s="16"/>
      <c r="BH108" s="16"/>
      <c r="BI108" s="16"/>
    </row>
    <row r="109" spans="1:61" x14ac:dyDescent="0.3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  <c r="AF109" s="16"/>
      <c r="AG109" s="16"/>
      <c r="AH109" s="16"/>
      <c r="AI109" s="16"/>
      <c r="AJ109" s="16"/>
      <c r="AK109" s="16"/>
      <c r="AL109" s="16"/>
      <c r="AM109" s="16"/>
      <c r="AN109" s="16"/>
      <c r="AO109" s="16"/>
      <c r="AP109" s="16"/>
      <c r="AQ109" s="16"/>
      <c r="AR109" s="16"/>
      <c r="AS109" s="16"/>
      <c r="AT109" s="16"/>
      <c r="AU109" s="16"/>
      <c r="AV109" s="16"/>
      <c r="AW109" s="16"/>
      <c r="AX109" s="16"/>
      <c r="AY109" s="16"/>
      <c r="AZ109" s="16"/>
      <c r="BA109" s="16"/>
      <c r="BB109" s="16"/>
      <c r="BC109" s="16"/>
      <c r="BD109" s="16"/>
      <c r="BE109" s="16"/>
      <c r="BF109" s="16"/>
      <c r="BG109" s="16"/>
      <c r="BH109" s="16"/>
      <c r="BI109" s="16"/>
    </row>
    <row r="110" spans="1:61" x14ac:dyDescent="0.3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  <c r="AE110" s="16"/>
      <c r="AF110" s="16"/>
      <c r="AG110" s="16"/>
      <c r="AH110" s="16"/>
      <c r="AI110" s="16"/>
      <c r="AJ110" s="16"/>
      <c r="AK110" s="16"/>
      <c r="AL110" s="16"/>
      <c r="AM110" s="16"/>
      <c r="AN110" s="16"/>
      <c r="AO110" s="16"/>
      <c r="AP110" s="16"/>
      <c r="AQ110" s="16"/>
      <c r="AR110" s="16"/>
      <c r="AS110" s="16"/>
      <c r="AT110" s="16"/>
      <c r="AU110" s="16"/>
      <c r="AV110" s="16"/>
      <c r="AW110" s="16"/>
      <c r="AX110" s="16"/>
      <c r="AY110" s="16"/>
      <c r="AZ110" s="16"/>
      <c r="BA110" s="16"/>
      <c r="BB110" s="16"/>
      <c r="BC110" s="16"/>
      <c r="BD110" s="16"/>
      <c r="BE110" s="16"/>
      <c r="BF110" s="16"/>
      <c r="BG110" s="16"/>
      <c r="BH110" s="16"/>
      <c r="BI110" s="16"/>
    </row>
    <row r="111" spans="1:61" x14ac:dyDescent="0.3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  <c r="AE111" s="16"/>
      <c r="AF111" s="16"/>
      <c r="AG111" s="16"/>
      <c r="AH111" s="16"/>
      <c r="AI111" s="16"/>
      <c r="AJ111" s="16"/>
      <c r="AK111" s="16"/>
      <c r="AL111" s="16"/>
      <c r="AM111" s="16"/>
      <c r="AN111" s="16"/>
      <c r="AO111" s="16"/>
      <c r="AP111" s="16"/>
      <c r="AQ111" s="16"/>
      <c r="AR111" s="16"/>
      <c r="AS111" s="16"/>
      <c r="AT111" s="16"/>
      <c r="AU111" s="16"/>
      <c r="AV111" s="16"/>
      <c r="AW111" s="16"/>
      <c r="AX111" s="16"/>
      <c r="AY111" s="16"/>
      <c r="AZ111" s="16"/>
      <c r="BA111" s="16"/>
      <c r="BB111" s="16"/>
      <c r="BC111" s="16"/>
      <c r="BD111" s="16"/>
      <c r="BE111" s="16"/>
      <c r="BF111" s="16"/>
      <c r="BG111" s="16"/>
      <c r="BH111" s="16"/>
      <c r="BI111" s="16"/>
    </row>
    <row r="112" spans="1:61" x14ac:dyDescent="0.3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  <c r="AI112" s="16"/>
      <c r="AJ112" s="16"/>
      <c r="AK112" s="16"/>
      <c r="AL112" s="16"/>
      <c r="AM112" s="16"/>
      <c r="AN112" s="16"/>
      <c r="AO112" s="16"/>
      <c r="AP112" s="16"/>
      <c r="AQ112" s="16"/>
      <c r="AR112" s="16"/>
      <c r="AS112" s="16"/>
      <c r="AT112" s="16"/>
      <c r="AU112" s="16"/>
      <c r="AV112" s="16"/>
      <c r="AW112" s="16"/>
      <c r="AX112" s="16"/>
      <c r="AY112" s="16"/>
      <c r="AZ112" s="16"/>
      <c r="BA112" s="16"/>
      <c r="BB112" s="16"/>
      <c r="BC112" s="16"/>
      <c r="BD112" s="16"/>
      <c r="BE112" s="16"/>
      <c r="BF112" s="16"/>
      <c r="BG112" s="16"/>
      <c r="BH112" s="16"/>
      <c r="BI112" s="16"/>
    </row>
    <row r="113" spans="1:63" x14ac:dyDescent="0.3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16"/>
      <c r="AF113" s="16"/>
      <c r="AG113" s="16"/>
      <c r="AH113" s="16"/>
      <c r="AI113" s="16"/>
      <c r="AJ113" s="16"/>
      <c r="AK113" s="16"/>
      <c r="AL113" s="16"/>
      <c r="AM113" s="16"/>
      <c r="AN113" s="16"/>
      <c r="AO113" s="16"/>
      <c r="AP113" s="16"/>
      <c r="AQ113" s="16"/>
      <c r="AR113" s="16"/>
      <c r="AS113" s="16"/>
      <c r="AT113" s="16"/>
      <c r="AU113" s="16"/>
      <c r="AV113" s="16"/>
      <c r="AW113" s="16"/>
      <c r="AX113" s="16"/>
      <c r="AY113" s="16"/>
      <c r="AZ113" s="16"/>
      <c r="BA113" s="16"/>
      <c r="BB113" s="16"/>
      <c r="BC113" s="16"/>
      <c r="BD113" s="16"/>
      <c r="BE113" s="16"/>
      <c r="BF113" s="16"/>
      <c r="BG113" s="16"/>
      <c r="BH113" s="16"/>
      <c r="BI113" s="16"/>
    </row>
    <row r="114" spans="1:63" x14ac:dyDescent="0.3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16"/>
      <c r="AF114" s="16"/>
      <c r="AG114" s="16"/>
      <c r="AH114" s="16"/>
      <c r="AI114" s="16"/>
      <c r="AJ114" s="16"/>
      <c r="AK114" s="16"/>
      <c r="AL114" s="16"/>
      <c r="AM114" s="16"/>
      <c r="AN114" s="16"/>
      <c r="AO114" s="16"/>
      <c r="AP114" s="16"/>
      <c r="AQ114" s="16"/>
      <c r="AR114" s="16"/>
      <c r="AS114" s="16"/>
      <c r="AT114" s="16"/>
      <c r="AU114" s="16"/>
      <c r="AV114" s="16"/>
      <c r="AW114" s="16"/>
      <c r="AX114" s="16"/>
      <c r="AY114" s="16"/>
      <c r="AZ114" s="16"/>
      <c r="BA114" s="16"/>
      <c r="BB114" s="16"/>
      <c r="BC114" s="16"/>
      <c r="BD114" s="16"/>
      <c r="BE114" s="16"/>
      <c r="BF114" s="16"/>
      <c r="BG114" s="16"/>
      <c r="BH114" s="16"/>
      <c r="BI114" s="16"/>
    </row>
    <row r="115" spans="1:63" x14ac:dyDescent="0.3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  <c r="AE115" s="16"/>
      <c r="AF115" s="16"/>
      <c r="AG115" s="16"/>
      <c r="AH115" s="16"/>
      <c r="AI115" s="16"/>
      <c r="AJ115" s="16"/>
      <c r="AK115" s="16"/>
      <c r="AL115" s="16"/>
      <c r="AM115" s="16"/>
      <c r="AN115" s="16"/>
      <c r="AO115" s="16"/>
      <c r="AP115" s="16"/>
      <c r="AQ115" s="16"/>
      <c r="AR115" s="16"/>
      <c r="AS115" s="16"/>
      <c r="AT115" s="16"/>
      <c r="AU115" s="16"/>
      <c r="AV115" s="16"/>
      <c r="AW115" s="16"/>
      <c r="AX115" s="16"/>
      <c r="AY115" s="16"/>
      <c r="AZ115" s="16"/>
      <c r="BA115" s="16"/>
      <c r="BB115" s="16"/>
      <c r="BC115" s="16"/>
      <c r="BD115" s="16"/>
      <c r="BE115" s="16"/>
      <c r="BF115" s="16"/>
      <c r="BG115" s="16"/>
      <c r="BH115" s="16"/>
      <c r="BI115" s="16"/>
    </row>
    <row r="116" spans="1:63" x14ac:dyDescent="0.3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16"/>
      <c r="AJ116" s="16"/>
      <c r="AK116" s="16"/>
      <c r="AL116" s="16"/>
      <c r="AM116" s="16"/>
      <c r="AN116" s="16"/>
      <c r="AO116" s="16"/>
      <c r="AP116" s="16"/>
      <c r="AQ116" s="16"/>
      <c r="AR116" s="16"/>
      <c r="AS116" s="16"/>
      <c r="AT116" s="16"/>
      <c r="AU116" s="16"/>
      <c r="AV116" s="16"/>
      <c r="AW116" s="16"/>
      <c r="AX116" s="16"/>
      <c r="AY116" s="16"/>
      <c r="AZ116" s="16"/>
      <c r="BA116" s="16"/>
      <c r="BB116" s="16"/>
      <c r="BC116" s="16"/>
      <c r="BD116" s="16"/>
      <c r="BE116" s="16"/>
      <c r="BF116" s="16"/>
      <c r="BG116" s="16"/>
      <c r="BH116" s="16"/>
      <c r="BI116" s="16"/>
    </row>
    <row r="117" spans="1:63" x14ac:dyDescent="0.3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  <c r="AD117" s="16"/>
      <c r="AE117" s="16"/>
      <c r="AF117" s="16"/>
      <c r="AG117" s="16"/>
      <c r="AH117" s="16"/>
      <c r="AI117" s="16"/>
      <c r="AJ117" s="16"/>
      <c r="AK117" s="16"/>
      <c r="AL117" s="16"/>
      <c r="AM117" s="16"/>
      <c r="AN117" s="16"/>
      <c r="AO117" s="16"/>
      <c r="AP117" s="16"/>
      <c r="AQ117" s="16"/>
      <c r="AR117" s="16"/>
      <c r="AS117" s="16"/>
      <c r="AT117" s="16"/>
      <c r="AU117" s="16"/>
      <c r="AV117" s="16"/>
      <c r="AW117" s="16"/>
      <c r="AX117" s="16"/>
      <c r="AY117" s="16"/>
      <c r="AZ117" s="16"/>
      <c r="BA117" s="16"/>
      <c r="BB117" s="16"/>
      <c r="BC117" s="16"/>
      <c r="BD117" s="16"/>
      <c r="BE117" s="16"/>
      <c r="BF117" s="16"/>
      <c r="BG117" s="16"/>
      <c r="BH117" s="16"/>
      <c r="BI117" s="16"/>
    </row>
    <row r="118" spans="1:63" x14ac:dyDescent="0.3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  <c r="AE118" s="16"/>
      <c r="AF118" s="16"/>
      <c r="AG118" s="16"/>
      <c r="AH118" s="16"/>
      <c r="AI118" s="16"/>
      <c r="AJ118" s="16"/>
      <c r="AK118" s="16"/>
      <c r="AL118" s="16"/>
      <c r="AM118" s="16"/>
      <c r="AN118" s="16"/>
      <c r="AO118" s="16"/>
      <c r="AP118" s="16"/>
      <c r="AQ118" s="16"/>
      <c r="AR118" s="16"/>
      <c r="AS118" s="16"/>
      <c r="AT118" s="16"/>
      <c r="AU118" s="16"/>
      <c r="AV118" s="16"/>
      <c r="AW118" s="16"/>
      <c r="AX118" s="16"/>
      <c r="AY118" s="16"/>
      <c r="AZ118" s="16"/>
      <c r="BA118" s="16"/>
      <c r="BB118" s="16"/>
      <c r="BC118" s="16"/>
      <c r="BD118" s="16"/>
      <c r="BE118" s="16"/>
      <c r="BF118" s="16"/>
      <c r="BG118" s="16"/>
      <c r="BH118" s="16"/>
      <c r="BI118" s="16"/>
    </row>
    <row r="119" spans="1:63" x14ac:dyDescent="0.3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  <c r="AF119" s="16"/>
      <c r="AG119" s="16"/>
      <c r="AH119" s="16"/>
      <c r="AI119" s="16"/>
      <c r="AJ119" s="16"/>
      <c r="AK119" s="16"/>
      <c r="AL119" s="16"/>
      <c r="AM119" s="16"/>
      <c r="AN119" s="16"/>
      <c r="AO119" s="16"/>
      <c r="AP119" s="16"/>
      <c r="AQ119" s="16"/>
      <c r="AR119" s="16"/>
      <c r="AS119" s="16"/>
      <c r="AT119" s="16"/>
      <c r="AU119" s="16"/>
      <c r="AV119" s="16"/>
      <c r="AW119" s="16"/>
      <c r="AX119" s="16"/>
      <c r="AY119" s="16"/>
      <c r="AZ119" s="16"/>
      <c r="BA119" s="16"/>
      <c r="BB119" s="16"/>
      <c r="BC119" s="16"/>
      <c r="BD119" s="16"/>
      <c r="BE119" s="16"/>
      <c r="BF119" s="16"/>
      <c r="BG119" s="16"/>
      <c r="BH119" s="16"/>
      <c r="BI119" s="16"/>
    </row>
    <row r="120" spans="1:63" x14ac:dyDescent="0.3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  <c r="AC120" s="16"/>
      <c r="AD120" s="16"/>
      <c r="AE120" s="16"/>
      <c r="AF120" s="16"/>
      <c r="AG120" s="16"/>
      <c r="AH120" s="16"/>
      <c r="AI120" s="16"/>
      <c r="AJ120" s="16"/>
      <c r="AK120" s="16"/>
      <c r="AL120" s="16"/>
      <c r="AM120" s="16"/>
      <c r="AN120" s="16"/>
      <c r="AO120" s="16"/>
      <c r="AP120" s="16"/>
      <c r="AQ120" s="16"/>
      <c r="AR120" s="16"/>
      <c r="AS120" s="16"/>
      <c r="AT120" s="16"/>
      <c r="AU120" s="16"/>
      <c r="AV120" s="16"/>
      <c r="AW120" s="16"/>
      <c r="AX120" s="16"/>
      <c r="AY120" s="16"/>
      <c r="AZ120" s="16"/>
      <c r="BA120" s="16"/>
      <c r="BB120" s="16"/>
      <c r="BC120" s="16"/>
      <c r="BD120" s="16"/>
      <c r="BE120" s="16"/>
      <c r="BF120" s="16"/>
      <c r="BG120" s="16"/>
      <c r="BH120" s="16"/>
      <c r="BI120" s="16"/>
    </row>
    <row r="121" spans="1:63" x14ac:dyDescent="0.3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  <c r="AC121" s="16"/>
      <c r="AD121" s="16"/>
      <c r="AE121" s="16"/>
      <c r="AF121" s="16"/>
      <c r="AG121" s="16"/>
      <c r="AH121" s="16"/>
      <c r="AI121" s="16"/>
      <c r="AJ121" s="16"/>
      <c r="AK121" s="16"/>
      <c r="AL121" s="16"/>
      <c r="AM121" s="16"/>
      <c r="AN121" s="16"/>
      <c r="AO121" s="16"/>
      <c r="AP121" s="16"/>
      <c r="AQ121" s="16"/>
      <c r="AR121" s="16"/>
      <c r="AS121" s="16"/>
      <c r="AT121" s="16"/>
      <c r="AU121" s="16"/>
      <c r="AV121" s="16"/>
      <c r="AW121" s="16"/>
      <c r="AX121" s="16"/>
      <c r="AY121" s="16"/>
      <c r="AZ121" s="16"/>
      <c r="BA121" s="16"/>
      <c r="BB121" s="16"/>
      <c r="BC121" s="16"/>
      <c r="BD121" s="16"/>
      <c r="BE121" s="16"/>
      <c r="BF121" s="16"/>
      <c r="BG121" s="16"/>
      <c r="BH121" s="16"/>
      <c r="BI121" s="16"/>
    </row>
    <row r="122" spans="1:63" x14ac:dyDescent="0.3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  <c r="AC122" s="16"/>
      <c r="AD122" s="16"/>
      <c r="AE122" s="16"/>
      <c r="AF122" s="16"/>
      <c r="AG122" s="16"/>
      <c r="AH122" s="16"/>
      <c r="AI122" s="16"/>
      <c r="AJ122" s="16"/>
      <c r="AK122" s="16"/>
      <c r="AL122" s="16"/>
      <c r="AM122" s="16"/>
      <c r="AN122" s="16"/>
      <c r="AO122" s="16"/>
      <c r="AP122" s="16"/>
      <c r="AQ122" s="16"/>
      <c r="AR122" s="16"/>
      <c r="AS122" s="16"/>
      <c r="AT122" s="16"/>
      <c r="AU122" s="16"/>
      <c r="AV122" s="16"/>
      <c r="AW122" s="16"/>
      <c r="AX122" s="16"/>
      <c r="AY122" s="16"/>
      <c r="AZ122" s="16"/>
      <c r="BA122" s="16"/>
      <c r="BB122" s="16"/>
      <c r="BC122" s="16"/>
      <c r="BD122" s="16"/>
      <c r="BE122" s="16"/>
      <c r="BF122" s="16"/>
      <c r="BG122" s="16"/>
      <c r="BH122" s="16"/>
      <c r="BI122" s="16"/>
    </row>
    <row r="123" spans="1:63" x14ac:dyDescent="0.3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  <c r="AC123" s="16"/>
      <c r="AD123" s="16"/>
      <c r="AE123" s="16"/>
      <c r="AF123" s="16"/>
      <c r="AG123" s="16"/>
      <c r="AH123" s="16"/>
      <c r="AI123" s="16"/>
      <c r="AJ123" s="16"/>
      <c r="AK123" s="16"/>
      <c r="AL123" s="16"/>
      <c r="AM123" s="16"/>
      <c r="AN123" s="16"/>
      <c r="AO123" s="16"/>
      <c r="AP123" s="16"/>
      <c r="AQ123" s="16"/>
      <c r="AR123" s="16"/>
      <c r="AS123" s="16"/>
      <c r="AT123" s="16"/>
      <c r="AU123" s="16"/>
      <c r="AV123" s="16"/>
      <c r="AW123" s="16"/>
      <c r="AX123" s="16"/>
      <c r="AY123" s="16"/>
      <c r="AZ123" s="16"/>
      <c r="BA123" s="16"/>
      <c r="BB123" s="16"/>
      <c r="BC123" s="16"/>
      <c r="BD123" s="16"/>
      <c r="BE123" s="16"/>
      <c r="BF123" s="16"/>
      <c r="BG123" s="16"/>
      <c r="BH123" s="16"/>
      <c r="BI123" s="16"/>
    </row>
    <row r="124" spans="1:63" x14ac:dyDescent="0.3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  <c r="AC124" s="16"/>
      <c r="AD124" s="16"/>
      <c r="AE124" s="16"/>
      <c r="AF124" s="16"/>
      <c r="AG124" s="16"/>
      <c r="AH124" s="16"/>
      <c r="AI124" s="16"/>
      <c r="AJ124" s="16"/>
      <c r="AK124" s="16"/>
      <c r="AL124" s="16"/>
      <c r="AM124" s="16"/>
      <c r="AN124" s="16"/>
      <c r="AO124" s="16"/>
      <c r="AP124" s="16"/>
      <c r="AQ124" s="16"/>
      <c r="AR124" s="16"/>
      <c r="AS124" s="16"/>
      <c r="AT124" s="16"/>
      <c r="AU124" s="16"/>
      <c r="AV124" s="16"/>
      <c r="AW124" s="16"/>
      <c r="AX124" s="16"/>
      <c r="AY124" s="16"/>
      <c r="AZ124" s="16"/>
      <c r="BA124" s="16"/>
      <c r="BB124" s="16"/>
      <c r="BC124" s="16"/>
      <c r="BD124" s="16"/>
      <c r="BE124" s="16"/>
      <c r="BF124" s="16"/>
      <c r="BG124" s="16"/>
      <c r="BH124" s="16"/>
      <c r="BI124" s="16"/>
    </row>
    <row r="125" spans="1:63" x14ac:dyDescent="0.3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  <c r="AC125" s="16"/>
      <c r="AD125" s="16"/>
      <c r="AE125" s="16"/>
      <c r="AF125" s="16"/>
      <c r="AG125" s="16"/>
      <c r="AH125" s="16"/>
      <c r="AI125" s="16"/>
      <c r="AJ125" s="16"/>
      <c r="AK125" s="16"/>
      <c r="AL125" s="16"/>
      <c r="AM125" s="16"/>
      <c r="AN125" s="16"/>
      <c r="AO125" s="16"/>
      <c r="AP125" s="16"/>
      <c r="AQ125" s="16"/>
      <c r="AR125" s="16"/>
      <c r="AS125" s="16"/>
      <c r="AT125" s="16"/>
      <c r="AU125" s="16"/>
      <c r="AV125" s="16"/>
      <c r="AW125" s="16"/>
      <c r="AX125" s="16"/>
      <c r="AY125" s="16"/>
      <c r="AZ125" s="16"/>
      <c r="BA125" s="16"/>
      <c r="BB125" s="16"/>
      <c r="BC125" s="16"/>
      <c r="BD125" s="16"/>
      <c r="BE125" s="16"/>
      <c r="BF125" s="16"/>
      <c r="BG125" s="16"/>
      <c r="BH125" s="16"/>
      <c r="BI125" s="16"/>
    </row>
    <row r="126" spans="1:63" x14ac:dyDescent="0.3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  <c r="AC126" s="16"/>
      <c r="AD126" s="16"/>
      <c r="AE126" s="16"/>
      <c r="AF126" s="16"/>
      <c r="AG126" s="16"/>
      <c r="AH126" s="16"/>
      <c r="AI126" s="16"/>
      <c r="AJ126" s="16"/>
      <c r="AK126" s="16"/>
      <c r="AL126" s="16"/>
      <c r="AM126" s="16"/>
      <c r="AN126" s="16"/>
      <c r="AO126" s="16"/>
      <c r="AP126" s="16"/>
      <c r="AQ126" s="16"/>
      <c r="AR126" s="16"/>
      <c r="AS126" s="16"/>
      <c r="AT126" s="16"/>
      <c r="AU126" s="16"/>
      <c r="AV126" s="16"/>
      <c r="AW126" s="16"/>
      <c r="AX126" s="16"/>
      <c r="AY126" s="16"/>
      <c r="AZ126" s="16"/>
      <c r="BA126" s="16"/>
      <c r="BB126" s="16"/>
      <c r="BC126" s="16"/>
      <c r="BD126" s="16"/>
      <c r="BE126" s="16"/>
      <c r="BF126" s="16"/>
      <c r="BG126" s="16"/>
      <c r="BH126" s="16"/>
      <c r="BI126" s="16"/>
    </row>
    <row r="127" spans="1:63" x14ac:dyDescent="0.3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6"/>
      <c r="AC127" s="16"/>
      <c r="AD127" s="16"/>
      <c r="AE127" s="16"/>
      <c r="AF127" s="16"/>
      <c r="AG127" s="16"/>
      <c r="AH127" s="16"/>
      <c r="AI127" s="16"/>
      <c r="AJ127" s="16"/>
      <c r="AK127" s="16"/>
      <c r="AL127" s="16"/>
      <c r="AM127" s="16"/>
      <c r="AN127" s="16"/>
      <c r="AO127" s="16"/>
      <c r="AP127" s="16"/>
      <c r="AQ127" s="16"/>
      <c r="AR127" s="16"/>
      <c r="AS127" s="16"/>
      <c r="AT127" s="16"/>
      <c r="AU127" s="16"/>
      <c r="AV127" s="16"/>
      <c r="AW127" s="16"/>
      <c r="AX127" s="16"/>
      <c r="AY127" s="16"/>
      <c r="AZ127" s="16"/>
      <c r="BA127" s="16"/>
      <c r="BB127" s="16"/>
      <c r="BC127" s="16"/>
      <c r="BD127" s="16"/>
      <c r="BE127" s="16"/>
      <c r="BF127" s="16"/>
      <c r="BG127" s="16"/>
      <c r="BH127" s="16"/>
      <c r="BI127" s="16"/>
    </row>
    <row r="128" spans="1:63" x14ac:dyDescent="0.3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  <c r="AC128" s="16"/>
      <c r="AD128" s="16"/>
      <c r="AE128" s="16"/>
      <c r="AF128" s="16"/>
      <c r="AG128" s="16"/>
      <c r="AH128" s="16"/>
      <c r="AI128" s="16"/>
      <c r="AJ128" s="16"/>
      <c r="AK128" s="16"/>
      <c r="AL128" s="16"/>
      <c r="AM128" s="16"/>
      <c r="AN128" s="16"/>
      <c r="AO128" s="16"/>
      <c r="AP128" s="16"/>
      <c r="AQ128" s="16"/>
      <c r="AR128" s="16"/>
      <c r="AS128" s="16"/>
      <c r="AT128" s="16"/>
      <c r="AU128" s="16"/>
      <c r="AV128" s="16"/>
      <c r="AW128" s="16"/>
      <c r="AX128" s="16"/>
      <c r="AY128" s="16"/>
      <c r="AZ128" s="16"/>
      <c r="BA128" s="16"/>
      <c r="BB128" s="16"/>
      <c r="BC128" s="16"/>
      <c r="BD128" s="16"/>
      <c r="BE128" s="16"/>
      <c r="BF128" s="16"/>
      <c r="BG128" s="16"/>
      <c r="BH128" s="16"/>
      <c r="BI128" s="16"/>
      <c r="BJ128" s="16"/>
      <c r="BK128" s="16"/>
    </row>
    <row r="129" spans="1:63" x14ac:dyDescent="0.3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  <c r="AC129" s="16"/>
      <c r="AD129" s="16"/>
      <c r="AE129" s="16"/>
      <c r="AF129" s="16"/>
      <c r="AG129" s="16"/>
      <c r="AH129" s="16"/>
      <c r="AI129" s="16"/>
      <c r="AJ129" s="16"/>
      <c r="AK129" s="16"/>
      <c r="AL129" s="16"/>
      <c r="AM129" s="16"/>
      <c r="AN129" s="16"/>
      <c r="AO129" s="16"/>
      <c r="AP129" s="16"/>
      <c r="AQ129" s="16"/>
      <c r="AR129" s="16"/>
      <c r="AS129" s="16"/>
      <c r="AT129" s="16"/>
      <c r="AU129" s="16"/>
      <c r="AV129" s="16"/>
      <c r="AW129" s="16"/>
      <c r="AX129" s="16"/>
      <c r="AY129" s="16"/>
      <c r="AZ129" s="16"/>
      <c r="BA129" s="16"/>
      <c r="BB129" s="16"/>
      <c r="BC129" s="16"/>
      <c r="BD129" s="16"/>
      <c r="BE129" s="16"/>
      <c r="BF129" s="16"/>
      <c r="BG129" s="16"/>
      <c r="BH129" s="16"/>
      <c r="BI129" s="16"/>
      <c r="BJ129" s="16"/>
      <c r="BK129" s="16"/>
    </row>
    <row r="130" spans="1:63" x14ac:dyDescent="0.3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  <c r="AC130" s="16"/>
      <c r="AD130" s="16"/>
      <c r="AE130" s="16"/>
      <c r="AF130" s="16"/>
      <c r="AG130" s="16"/>
      <c r="AH130" s="16"/>
      <c r="AI130" s="16"/>
      <c r="AJ130" s="16"/>
      <c r="AK130" s="16"/>
      <c r="AL130" s="16"/>
      <c r="AM130" s="16"/>
      <c r="AN130" s="16"/>
      <c r="AO130" s="16"/>
      <c r="AP130" s="16"/>
      <c r="AQ130" s="16"/>
      <c r="AR130" s="16"/>
      <c r="AS130" s="16"/>
      <c r="AT130" s="16"/>
      <c r="AU130" s="16"/>
      <c r="AV130" s="16"/>
      <c r="AW130" s="16"/>
      <c r="AX130" s="16"/>
      <c r="AY130" s="16"/>
      <c r="AZ130" s="16"/>
      <c r="BA130" s="16"/>
      <c r="BB130" s="16"/>
      <c r="BC130" s="16"/>
      <c r="BD130" s="16"/>
      <c r="BE130" s="16"/>
      <c r="BF130" s="16"/>
      <c r="BG130" s="16"/>
      <c r="BH130" s="16"/>
      <c r="BI130" s="16"/>
      <c r="BJ130" s="16"/>
      <c r="BK130" s="16"/>
    </row>
    <row r="131" spans="1:63" x14ac:dyDescent="0.3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  <c r="AC131" s="16"/>
      <c r="AD131" s="16"/>
      <c r="AE131" s="16"/>
      <c r="AF131" s="16"/>
      <c r="AG131" s="16"/>
      <c r="AH131" s="16"/>
      <c r="AI131" s="16"/>
      <c r="AJ131" s="16"/>
      <c r="AK131" s="16"/>
      <c r="AL131" s="16"/>
      <c r="AM131" s="16"/>
      <c r="AN131" s="16"/>
      <c r="AO131" s="16"/>
      <c r="AP131" s="16"/>
      <c r="AQ131" s="16"/>
      <c r="AR131" s="16"/>
      <c r="AS131" s="16"/>
      <c r="AT131" s="16"/>
      <c r="AU131" s="16"/>
      <c r="AV131" s="16"/>
      <c r="AW131" s="16"/>
      <c r="AX131" s="16"/>
      <c r="AY131" s="16"/>
      <c r="AZ131" s="16"/>
      <c r="BA131" s="16"/>
      <c r="BB131" s="16"/>
      <c r="BC131" s="16"/>
      <c r="BD131" s="16"/>
      <c r="BE131" s="16"/>
      <c r="BF131" s="16"/>
      <c r="BG131" s="16"/>
      <c r="BH131" s="16"/>
      <c r="BI131" s="16"/>
      <c r="BJ131" s="16"/>
      <c r="BK131" s="16"/>
    </row>
    <row r="132" spans="1:63" x14ac:dyDescent="0.3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  <c r="AC132" s="16"/>
      <c r="AD132" s="16"/>
      <c r="AE132" s="16"/>
      <c r="AF132" s="16"/>
      <c r="AG132" s="16"/>
      <c r="AH132" s="16"/>
      <c r="AI132" s="16"/>
      <c r="AJ132" s="16"/>
      <c r="AK132" s="16"/>
      <c r="AL132" s="16"/>
      <c r="AM132" s="16"/>
      <c r="AN132" s="16"/>
      <c r="AO132" s="16"/>
      <c r="AP132" s="16"/>
      <c r="AQ132" s="16"/>
      <c r="AR132" s="16"/>
      <c r="AS132" s="16"/>
      <c r="AT132" s="16"/>
      <c r="AU132" s="16"/>
      <c r="AV132" s="16"/>
      <c r="AW132" s="16"/>
      <c r="AX132" s="16"/>
      <c r="AY132" s="16"/>
      <c r="AZ132" s="16"/>
      <c r="BA132" s="16"/>
      <c r="BB132" s="16"/>
      <c r="BC132" s="16"/>
      <c r="BD132" s="16"/>
      <c r="BE132" s="16"/>
      <c r="BF132" s="16"/>
      <c r="BG132" s="16"/>
      <c r="BH132" s="16"/>
      <c r="BI132" s="16"/>
      <c r="BJ132" s="16"/>
      <c r="BK132" s="16"/>
    </row>
    <row r="133" spans="1:63" x14ac:dyDescent="0.3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  <c r="AC133" s="16"/>
      <c r="AD133" s="16"/>
      <c r="AE133" s="16"/>
      <c r="AF133" s="16"/>
      <c r="AG133" s="16"/>
      <c r="AH133" s="16"/>
      <c r="AI133" s="16"/>
      <c r="AJ133" s="16"/>
      <c r="AK133" s="16"/>
      <c r="AL133" s="16"/>
      <c r="AM133" s="16"/>
      <c r="AN133" s="16"/>
      <c r="AO133" s="16"/>
      <c r="AP133" s="16"/>
      <c r="AQ133" s="16"/>
      <c r="AR133" s="16"/>
      <c r="AS133" s="16"/>
      <c r="AT133" s="16"/>
      <c r="AU133" s="16"/>
      <c r="AV133" s="16"/>
      <c r="AW133" s="16"/>
      <c r="AX133" s="16"/>
      <c r="AY133" s="16"/>
      <c r="AZ133" s="16"/>
      <c r="BA133" s="16"/>
      <c r="BB133" s="16"/>
      <c r="BC133" s="16"/>
      <c r="BD133" s="16"/>
      <c r="BE133" s="16"/>
      <c r="BF133" s="16"/>
      <c r="BG133" s="16"/>
      <c r="BH133" s="16"/>
      <c r="BI133" s="16"/>
      <c r="BJ133" s="16"/>
      <c r="BK133" s="16"/>
    </row>
    <row r="134" spans="1:63" x14ac:dyDescent="0.3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6"/>
      <c r="AC134" s="16"/>
      <c r="AD134" s="16"/>
      <c r="AE134" s="16"/>
      <c r="AF134" s="16"/>
      <c r="AG134" s="16"/>
      <c r="AH134" s="16"/>
      <c r="AI134" s="16"/>
      <c r="AJ134" s="16"/>
      <c r="AK134" s="16"/>
      <c r="AL134" s="16"/>
      <c r="AM134" s="16"/>
      <c r="AN134" s="16"/>
      <c r="AO134" s="16"/>
      <c r="AP134" s="16"/>
      <c r="AQ134" s="16"/>
      <c r="AR134" s="16"/>
      <c r="AS134" s="16"/>
      <c r="AT134" s="16"/>
      <c r="AU134" s="16"/>
      <c r="AV134" s="16"/>
      <c r="AW134" s="16"/>
      <c r="AX134" s="16"/>
      <c r="AY134" s="16"/>
      <c r="AZ134" s="16"/>
      <c r="BA134" s="16"/>
      <c r="BB134" s="16"/>
      <c r="BC134" s="16"/>
      <c r="BD134" s="16"/>
      <c r="BE134" s="16"/>
      <c r="BF134" s="16"/>
      <c r="BG134" s="16"/>
      <c r="BH134" s="16"/>
      <c r="BI134" s="16"/>
      <c r="BJ134" s="16"/>
      <c r="BK134" s="16"/>
    </row>
    <row r="135" spans="1:63" x14ac:dyDescent="0.3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  <c r="AC135" s="16"/>
      <c r="AD135" s="16"/>
      <c r="AE135" s="16"/>
      <c r="AF135" s="16"/>
      <c r="AG135" s="16"/>
      <c r="AH135" s="16"/>
      <c r="AI135" s="16"/>
      <c r="AJ135" s="16"/>
      <c r="AK135" s="16"/>
      <c r="AL135" s="16"/>
      <c r="AM135" s="16"/>
      <c r="AN135" s="16"/>
      <c r="AO135" s="16"/>
      <c r="AP135" s="16"/>
      <c r="AQ135" s="16"/>
      <c r="AR135" s="16"/>
      <c r="AS135" s="16"/>
      <c r="AT135" s="16"/>
      <c r="AU135" s="16"/>
      <c r="AV135" s="16"/>
      <c r="AW135" s="16"/>
      <c r="AX135" s="16"/>
      <c r="AY135" s="16"/>
      <c r="AZ135" s="16"/>
      <c r="BA135" s="16"/>
      <c r="BB135" s="16"/>
      <c r="BC135" s="16"/>
      <c r="BD135" s="16"/>
      <c r="BE135" s="16"/>
      <c r="BF135" s="16"/>
      <c r="BG135" s="16"/>
      <c r="BH135" s="16"/>
      <c r="BI135" s="16"/>
      <c r="BJ135" s="16"/>
      <c r="BK135" s="16"/>
    </row>
    <row r="136" spans="1:63" x14ac:dyDescent="0.3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  <c r="AC136" s="16"/>
      <c r="AD136" s="16"/>
      <c r="AE136" s="16"/>
      <c r="AF136" s="16"/>
      <c r="AG136" s="16"/>
      <c r="AH136" s="16"/>
      <c r="AI136" s="16"/>
      <c r="AJ136" s="16"/>
      <c r="AK136" s="16"/>
      <c r="AL136" s="16"/>
      <c r="AM136" s="16"/>
      <c r="AN136" s="16"/>
      <c r="AO136" s="16"/>
      <c r="AP136" s="16"/>
      <c r="AQ136" s="16"/>
      <c r="AR136" s="16"/>
      <c r="AS136" s="16"/>
      <c r="AT136" s="16"/>
      <c r="AU136" s="16"/>
      <c r="AV136" s="16"/>
      <c r="AW136" s="16"/>
      <c r="AX136" s="16"/>
      <c r="AY136" s="16"/>
      <c r="AZ136" s="16"/>
      <c r="BA136" s="16"/>
      <c r="BB136" s="16"/>
      <c r="BC136" s="16"/>
      <c r="BD136" s="16"/>
      <c r="BE136" s="16"/>
      <c r="BF136" s="16"/>
      <c r="BG136" s="16"/>
      <c r="BH136" s="16"/>
      <c r="BI136" s="16"/>
      <c r="BJ136" s="16"/>
      <c r="BK136" s="16"/>
    </row>
    <row r="137" spans="1:63" x14ac:dyDescent="0.3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  <c r="AC137" s="16"/>
      <c r="AD137" s="16"/>
      <c r="AE137" s="16"/>
      <c r="AF137" s="16"/>
      <c r="AG137" s="16"/>
      <c r="AH137" s="16"/>
      <c r="AI137" s="16"/>
      <c r="AJ137" s="16"/>
      <c r="AK137" s="16"/>
      <c r="AL137" s="16"/>
      <c r="AM137" s="16"/>
      <c r="AN137" s="16"/>
      <c r="AO137" s="16"/>
      <c r="AP137" s="16"/>
      <c r="AQ137" s="16"/>
      <c r="AR137" s="16"/>
      <c r="AS137" s="16"/>
      <c r="AT137" s="16"/>
      <c r="AU137" s="16"/>
      <c r="AV137" s="16"/>
      <c r="AW137" s="16"/>
      <c r="AX137" s="16"/>
      <c r="AY137" s="16"/>
      <c r="AZ137" s="16"/>
      <c r="BA137" s="16"/>
      <c r="BB137" s="16"/>
      <c r="BC137" s="16"/>
      <c r="BD137" s="16"/>
      <c r="BE137" s="16"/>
      <c r="BF137" s="16"/>
      <c r="BG137" s="16"/>
      <c r="BH137" s="16"/>
      <c r="BI137" s="16"/>
      <c r="BJ137" s="16"/>
      <c r="BK137" s="16"/>
    </row>
    <row r="138" spans="1:63" x14ac:dyDescent="0.3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  <c r="AC138" s="16"/>
      <c r="AD138" s="16"/>
      <c r="AE138" s="16"/>
      <c r="AF138" s="16"/>
      <c r="AG138" s="16"/>
      <c r="AH138" s="16"/>
      <c r="AI138" s="16"/>
      <c r="AJ138" s="16"/>
      <c r="AK138" s="16"/>
      <c r="AL138" s="16"/>
      <c r="AM138" s="16"/>
      <c r="AN138" s="16"/>
      <c r="AO138" s="16"/>
      <c r="AP138" s="16"/>
      <c r="AQ138" s="16"/>
      <c r="AR138" s="16"/>
      <c r="AS138" s="16"/>
      <c r="AT138" s="16"/>
      <c r="AU138" s="16"/>
      <c r="AV138" s="16"/>
      <c r="AW138" s="16"/>
      <c r="AX138" s="16"/>
      <c r="AY138" s="16"/>
      <c r="AZ138" s="16"/>
      <c r="BA138" s="16"/>
      <c r="BB138" s="16"/>
      <c r="BC138" s="16"/>
      <c r="BD138" s="16"/>
      <c r="BE138" s="16"/>
      <c r="BF138" s="16"/>
      <c r="BG138" s="16"/>
      <c r="BH138" s="16"/>
      <c r="BI138" s="16"/>
      <c r="BJ138" s="16"/>
      <c r="BK138" s="16"/>
    </row>
    <row r="139" spans="1:63" x14ac:dyDescent="0.3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  <c r="AC139" s="16"/>
      <c r="AD139" s="16"/>
      <c r="AE139" s="16"/>
      <c r="AF139" s="16"/>
      <c r="AG139" s="16"/>
      <c r="AH139" s="16"/>
      <c r="AI139" s="16"/>
      <c r="AJ139" s="16"/>
      <c r="AK139" s="16"/>
      <c r="AL139" s="16"/>
      <c r="AM139" s="16"/>
      <c r="AN139" s="16"/>
      <c r="AO139" s="16"/>
      <c r="AP139" s="16"/>
      <c r="AQ139" s="16"/>
      <c r="AR139" s="16"/>
      <c r="AS139" s="16"/>
      <c r="AT139" s="16"/>
      <c r="AU139" s="16"/>
      <c r="AV139" s="16"/>
      <c r="AW139" s="16"/>
      <c r="AX139" s="16"/>
      <c r="AY139" s="16"/>
      <c r="AZ139" s="16"/>
      <c r="BA139" s="16"/>
      <c r="BB139" s="16"/>
      <c r="BC139" s="16"/>
      <c r="BD139" s="16"/>
      <c r="BE139" s="16"/>
      <c r="BF139" s="16"/>
      <c r="BG139" s="16"/>
      <c r="BH139" s="16"/>
      <c r="BI139" s="16"/>
      <c r="BJ139" s="16"/>
      <c r="BK139" s="16"/>
    </row>
    <row r="140" spans="1:63" x14ac:dyDescent="0.3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  <c r="AC140" s="16"/>
      <c r="AD140" s="16"/>
      <c r="AE140" s="16"/>
      <c r="AF140" s="16"/>
      <c r="AG140" s="16"/>
      <c r="AH140" s="16"/>
      <c r="AI140" s="16"/>
      <c r="AJ140" s="16"/>
      <c r="AK140" s="16"/>
      <c r="AL140" s="16"/>
      <c r="AM140" s="16"/>
      <c r="AN140" s="16"/>
      <c r="AO140" s="16"/>
      <c r="AP140" s="16"/>
      <c r="AQ140" s="16"/>
      <c r="AR140" s="16"/>
      <c r="AS140" s="16"/>
      <c r="AT140" s="16"/>
      <c r="AU140" s="16"/>
      <c r="AV140" s="16"/>
      <c r="AW140" s="16"/>
      <c r="AX140" s="16"/>
      <c r="AY140" s="16"/>
      <c r="AZ140" s="16"/>
      <c r="BA140" s="16"/>
      <c r="BB140" s="16"/>
      <c r="BC140" s="16"/>
      <c r="BD140" s="16"/>
      <c r="BE140" s="16"/>
      <c r="BF140" s="16"/>
      <c r="BG140" s="16"/>
      <c r="BH140" s="16"/>
      <c r="BI140" s="16"/>
      <c r="BJ140" s="16"/>
      <c r="BK140" s="16"/>
    </row>
    <row r="141" spans="1:63" x14ac:dyDescent="0.3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6"/>
      <c r="AC141" s="16"/>
      <c r="AD141" s="16"/>
      <c r="AE141" s="16"/>
      <c r="AF141" s="16"/>
      <c r="AG141" s="16"/>
      <c r="AH141" s="16"/>
      <c r="AI141" s="16"/>
      <c r="AJ141" s="16"/>
      <c r="AK141" s="16"/>
      <c r="AL141" s="16"/>
      <c r="AM141" s="16"/>
      <c r="AN141" s="16"/>
      <c r="AO141" s="16"/>
      <c r="AP141" s="16"/>
      <c r="AQ141" s="16"/>
      <c r="AR141" s="16"/>
      <c r="AS141" s="16"/>
      <c r="AT141" s="16"/>
      <c r="AU141" s="16"/>
      <c r="AV141" s="16"/>
      <c r="AW141" s="16"/>
      <c r="AX141" s="16"/>
      <c r="AY141" s="16"/>
      <c r="AZ141" s="16"/>
      <c r="BA141" s="16"/>
      <c r="BB141" s="16"/>
      <c r="BC141" s="16"/>
      <c r="BD141" s="16"/>
      <c r="BE141" s="16"/>
      <c r="BF141" s="16"/>
      <c r="BG141" s="16"/>
      <c r="BH141" s="16"/>
      <c r="BI141" s="16"/>
      <c r="BJ141" s="16"/>
      <c r="BK141" s="16"/>
    </row>
    <row r="142" spans="1:63" x14ac:dyDescent="0.3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6"/>
      <c r="AC142" s="16"/>
      <c r="AD142" s="16"/>
      <c r="AE142" s="16"/>
      <c r="AF142" s="16"/>
      <c r="AG142" s="16"/>
      <c r="AH142" s="16"/>
      <c r="AI142" s="16"/>
      <c r="AJ142" s="16"/>
      <c r="AK142" s="16"/>
      <c r="AL142" s="16"/>
      <c r="AM142" s="16"/>
      <c r="AN142" s="16"/>
      <c r="AO142" s="16"/>
      <c r="AP142" s="16"/>
      <c r="AQ142" s="16"/>
      <c r="AR142" s="16"/>
      <c r="AS142" s="16"/>
      <c r="AT142" s="16"/>
      <c r="AU142" s="16"/>
      <c r="AV142" s="16"/>
      <c r="AW142" s="16"/>
      <c r="AX142" s="16"/>
      <c r="AY142" s="16"/>
      <c r="AZ142" s="16"/>
      <c r="BA142" s="16"/>
      <c r="BB142" s="16"/>
      <c r="BC142" s="16"/>
      <c r="BD142" s="16"/>
      <c r="BE142" s="16"/>
      <c r="BF142" s="16"/>
      <c r="BG142" s="16"/>
      <c r="BH142" s="16"/>
      <c r="BI142" s="16"/>
      <c r="BJ142" s="16"/>
      <c r="BK142" s="16"/>
    </row>
    <row r="143" spans="1:63" x14ac:dyDescent="0.3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  <c r="AC143" s="16"/>
      <c r="AD143" s="16"/>
      <c r="AE143" s="16"/>
      <c r="AF143" s="16"/>
      <c r="AG143" s="16"/>
      <c r="AH143" s="16"/>
      <c r="AI143" s="16"/>
      <c r="AJ143" s="16"/>
      <c r="AK143" s="16"/>
      <c r="AL143" s="16"/>
      <c r="AM143" s="16"/>
      <c r="AN143" s="16"/>
      <c r="AO143" s="16"/>
      <c r="AP143" s="16"/>
      <c r="AQ143" s="16"/>
      <c r="AR143" s="16"/>
      <c r="AS143" s="16"/>
      <c r="AT143" s="16"/>
      <c r="AU143" s="16"/>
      <c r="AV143" s="16"/>
      <c r="AW143" s="16"/>
      <c r="AX143" s="16"/>
      <c r="AY143" s="16"/>
      <c r="AZ143" s="16"/>
      <c r="BA143" s="16"/>
      <c r="BB143" s="16"/>
      <c r="BC143" s="16"/>
      <c r="BD143" s="16"/>
      <c r="BE143" s="16"/>
      <c r="BF143" s="16"/>
      <c r="BG143" s="16"/>
      <c r="BH143" s="16"/>
      <c r="BI143" s="16"/>
      <c r="BJ143" s="16"/>
      <c r="BK143" s="16"/>
    </row>
    <row r="144" spans="1:63" x14ac:dyDescent="0.3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16"/>
      <c r="AC144" s="16"/>
      <c r="AD144" s="16"/>
      <c r="AE144" s="16"/>
      <c r="AF144" s="16"/>
      <c r="AG144" s="16"/>
      <c r="AH144" s="16"/>
      <c r="AI144" s="16"/>
      <c r="AJ144" s="16"/>
      <c r="AK144" s="16"/>
      <c r="AL144" s="16"/>
      <c r="AM144" s="16"/>
      <c r="AN144" s="16"/>
      <c r="AO144" s="16"/>
      <c r="AP144" s="16"/>
      <c r="AQ144" s="16"/>
      <c r="AR144" s="16"/>
      <c r="AS144" s="16"/>
      <c r="AT144" s="16"/>
      <c r="AU144" s="16"/>
      <c r="AV144" s="16"/>
      <c r="AW144" s="16"/>
      <c r="AX144" s="16"/>
      <c r="AY144" s="16"/>
      <c r="AZ144" s="16"/>
      <c r="BA144" s="16"/>
      <c r="BB144" s="16"/>
      <c r="BC144" s="16"/>
      <c r="BD144" s="16"/>
      <c r="BE144" s="16"/>
      <c r="BF144" s="16"/>
      <c r="BG144" s="16"/>
      <c r="BH144" s="16"/>
      <c r="BI144" s="16"/>
      <c r="BJ144" s="16"/>
      <c r="BK144" s="16"/>
    </row>
    <row r="145" spans="1:63" x14ac:dyDescent="0.3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16"/>
      <c r="AC145" s="16"/>
      <c r="AD145" s="16"/>
      <c r="AE145" s="16"/>
      <c r="AF145" s="16"/>
      <c r="AG145" s="16"/>
      <c r="AH145" s="16"/>
      <c r="AI145" s="16"/>
      <c r="AJ145" s="16"/>
      <c r="AK145" s="16"/>
      <c r="AL145" s="16"/>
      <c r="AM145" s="16"/>
      <c r="AN145" s="16"/>
      <c r="AO145" s="16"/>
      <c r="AP145" s="16"/>
      <c r="AQ145" s="16"/>
      <c r="AR145" s="16"/>
      <c r="AS145" s="16"/>
      <c r="AT145" s="16"/>
      <c r="AU145" s="16"/>
      <c r="AV145" s="16"/>
      <c r="AW145" s="16"/>
      <c r="AX145" s="16"/>
      <c r="AY145" s="16"/>
      <c r="AZ145" s="16"/>
      <c r="BA145" s="16"/>
      <c r="BB145" s="16"/>
      <c r="BC145" s="16"/>
      <c r="BD145" s="16"/>
      <c r="BE145" s="16"/>
      <c r="BF145" s="16"/>
      <c r="BG145" s="16"/>
      <c r="BH145" s="16"/>
      <c r="BI145" s="16"/>
      <c r="BJ145" s="16"/>
      <c r="BK145" s="16"/>
    </row>
    <row r="146" spans="1:63" x14ac:dyDescent="0.3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6"/>
      <c r="AC146" s="16"/>
      <c r="AD146" s="16"/>
      <c r="AE146" s="16"/>
      <c r="AF146" s="16"/>
      <c r="AG146" s="16"/>
      <c r="AH146" s="16"/>
      <c r="AI146" s="16"/>
      <c r="AJ146" s="16"/>
      <c r="AK146" s="16"/>
      <c r="AL146" s="16"/>
      <c r="AM146" s="16"/>
      <c r="AN146" s="16"/>
      <c r="AO146" s="16"/>
      <c r="AP146" s="16"/>
      <c r="AQ146" s="16"/>
      <c r="AR146" s="16"/>
      <c r="AS146" s="16"/>
      <c r="AT146" s="16"/>
      <c r="AU146" s="16"/>
      <c r="AV146" s="16"/>
      <c r="AW146" s="16"/>
      <c r="AX146" s="16"/>
      <c r="AY146" s="16"/>
      <c r="AZ146" s="16"/>
      <c r="BA146" s="16"/>
      <c r="BB146" s="16"/>
      <c r="BC146" s="16"/>
      <c r="BD146" s="16"/>
      <c r="BE146" s="16"/>
      <c r="BF146" s="16"/>
      <c r="BG146" s="16"/>
      <c r="BH146" s="16"/>
      <c r="BI146" s="16"/>
      <c r="BJ146" s="16"/>
      <c r="BK146" s="16"/>
    </row>
    <row r="147" spans="1:63" x14ac:dyDescent="0.3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  <c r="AC147" s="16"/>
      <c r="AD147" s="16"/>
      <c r="AE147" s="16"/>
      <c r="AF147" s="16"/>
      <c r="AG147" s="16"/>
      <c r="AH147" s="16"/>
      <c r="AI147" s="16"/>
      <c r="AJ147" s="16"/>
      <c r="AK147" s="16"/>
      <c r="AL147" s="16"/>
      <c r="AM147" s="16"/>
      <c r="AN147" s="16"/>
      <c r="AO147" s="16"/>
      <c r="AP147" s="16"/>
      <c r="AQ147" s="16"/>
      <c r="AR147" s="16"/>
      <c r="AS147" s="16"/>
      <c r="AT147" s="16"/>
      <c r="AU147" s="16"/>
      <c r="AV147" s="16"/>
      <c r="AW147" s="16"/>
      <c r="AX147" s="16"/>
      <c r="AY147" s="16"/>
      <c r="AZ147" s="16"/>
      <c r="BA147" s="16"/>
      <c r="BB147" s="16"/>
      <c r="BC147" s="16"/>
      <c r="BD147" s="16"/>
      <c r="BE147" s="16"/>
      <c r="BF147" s="16"/>
      <c r="BG147" s="16"/>
      <c r="BH147" s="16"/>
      <c r="BI147" s="16"/>
      <c r="BJ147" s="16"/>
      <c r="BK147" s="16"/>
    </row>
    <row r="148" spans="1:63" x14ac:dyDescent="0.3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16"/>
      <c r="AC148" s="16"/>
      <c r="AD148" s="16"/>
      <c r="AE148" s="16"/>
      <c r="AF148" s="16"/>
      <c r="AG148" s="16"/>
      <c r="AH148" s="16"/>
      <c r="AI148" s="16"/>
      <c r="AJ148" s="16"/>
      <c r="AK148" s="16"/>
      <c r="AL148" s="16"/>
      <c r="AM148" s="16"/>
      <c r="AN148" s="16"/>
      <c r="AO148" s="16"/>
      <c r="AP148" s="16"/>
      <c r="AQ148" s="16"/>
      <c r="AR148" s="16"/>
      <c r="AS148" s="16"/>
      <c r="AT148" s="16"/>
      <c r="AU148" s="16"/>
      <c r="AV148" s="16"/>
      <c r="AW148" s="16"/>
      <c r="AX148" s="16"/>
      <c r="AY148" s="16"/>
      <c r="AZ148" s="16"/>
      <c r="BA148" s="16"/>
      <c r="BB148" s="16"/>
      <c r="BC148" s="16"/>
      <c r="BD148" s="16"/>
      <c r="BE148" s="16"/>
      <c r="BF148" s="16"/>
      <c r="BG148" s="16"/>
      <c r="BH148" s="16"/>
      <c r="BI148" s="16"/>
      <c r="BJ148" s="16"/>
      <c r="BK148" s="16"/>
    </row>
    <row r="149" spans="1:63" x14ac:dyDescent="0.3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6"/>
      <c r="AC149" s="16"/>
      <c r="AD149" s="16"/>
      <c r="AE149" s="16"/>
      <c r="AF149" s="16"/>
      <c r="AG149" s="16"/>
      <c r="AH149" s="16"/>
      <c r="AI149" s="16"/>
      <c r="AJ149" s="16"/>
      <c r="AK149" s="16"/>
      <c r="AL149" s="16"/>
      <c r="AM149" s="16"/>
      <c r="AN149" s="16"/>
      <c r="AO149" s="16"/>
      <c r="AP149" s="16"/>
      <c r="AQ149" s="16"/>
      <c r="AR149" s="16"/>
      <c r="AS149" s="16"/>
      <c r="AT149" s="16"/>
      <c r="AU149" s="16"/>
      <c r="AV149" s="16"/>
      <c r="AW149" s="16"/>
      <c r="AX149" s="16"/>
      <c r="AY149" s="16"/>
      <c r="AZ149" s="16"/>
      <c r="BA149" s="16"/>
      <c r="BB149" s="16"/>
      <c r="BC149" s="16"/>
      <c r="BD149" s="16"/>
      <c r="BE149" s="16"/>
      <c r="BF149" s="16"/>
      <c r="BG149" s="16"/>
      <c r="BH149" s="16"/>
      <c r="BI149" s="16"/>
      <c r="BJ149" s="16"/>
      <c r="BK149" s="16"/>
    </row>
    <row r="150" spans="1:63" x14ac:dyDescent="0.3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16"/>
      <c r="AC150" s="16"/>
      <c r="AD150" s="16"/>
      <c r="AE150" s="16"/>
      <c r="AF150" s="16"/>
      <c r="AG150" s="16"/>
      <c r="AH150" s="16"/>
      <c r="AI150" s="16"/>
      <c r="AJ150" s="16"/>
      <c r="AK150" s="16"/>
      <c r="AL150" s="16"/>
      <c r="AM150" s="16"/>
      <c r="AN150" s="16"/>
      <c r="AO150" s="16"/>
      <c r="AP150" s="16"/>
      <c r="AQ150" s="16"/>
      <c r="AR150" s="16"/>
      <c r="AS150" s="16"/>
      <c r="AT150" s="16"/>
      <c r="AU150" s="16"/>
      <c r="AV150" s="16"/>
      <c r="AW150" s="16"/>
      <c r="AX150" s="16"/>
      <c r="AY150" s="16"/>
      <c r="AZ150" s="16"/>
      <c r="BA150" s="16"/>
      <c r="BB150" s="16"/>
      <c r="BC150" s="16"/>
      <c r="BD150" s="16"/>
      <c r="BE150" s="16"/>
      <c r="BF150" s="16"/>
      <c r="BG150" s="16"/>
      <c r="BH150" s="16"/>
      <c r="BI150" s="16"/>
      <c r="BJ150" s="16"/>
      <c r="BK150" s="16"/>
    </row>
    <row r="151" spans="1:63" x14ac:dyDescent="0.3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  <c r="AB151" s="16"/>
      <c r="AC151" s="16"/>
      <c r="AD151" s="16"/>
      <c r="AE151" s="16"/>
      <c r="AF151" s="16"/>
      <c r="AG151" s="16"/>
      <c r="AH151" s="16"/>
      <c r="AI151" s="16"/>
      <c r="AJ151" s="16"/>
      <c r="AK151" s="16"/>
      <c r="AL151" s="16"/>
      <c r="AM151" s="16"/>
      <c r="AN151" s="16"/>
      <c r="AO151" s="16"/>
      <c r="AP151" s="16"/>
      <c r="AQ151" s="16"/>
      <c r="AR151" s="16"/>
      <c r="AS151" s="16"/>
      <c r="AT151" s="16"/>
      <c r="AU151" s="16"/>
      <c r="AV151" s="16"/>
      <c r="AW151" s="16"/>
      <c r="AX151" s="16"/>
      <c r="AY151" s="16"/>
      <c r="AZ151" s="16"/>
      <c r="BA151" s="16"/>
      <c r="BB151" s="16"/>
      <c r="BC151" s="16"/>
      <c r="BD151" s="16"/>
      <c r="BE151" s="16"/>
      <c r="BF151" s="16"/>
      <c r="BG151" s="16"/>
      <c r="BH151" s="16"/>
      <c r="BI151" s="16"/>
      <c r="BJ151" s="16"/>
      <c r="BK151" s="16"/>
    </row>
    <row r="152" spans="1:63" x14ac:dyDescent="0.3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  <c r="AB152" s="16"/>
      <c r="AC152" s="16"/>
      <c r="AD152" s="16"/>
      <c r="AE152" s="16"/>
      <c r="AF152" s="16"/>
      <c r="AG152" s="16"/>
      <c r="AH152" s="16"/>
      <c r="AI152" s="16"/>
      <c r="AJ152" s="16"/>
      <c r="AK152" s="16"/>
      <c r="AL152" s="16"/>
      <c r="AM152" s="16"/>
      <c r="AN152" s="16"/>
      <c r="AO152" s="16"/>
      <c r="AP152" s="16"/>
      <c r="AQ152" s="16"/>
      <c r="AR152" s="16"/>
      <c r="AS152" s="16"/>
      <c r="AT152" s="16"/>
      <c r="AU152" s="16"/>
      <c r="AV152" s="16"/>
      <c r="AW152" s="16"/>
      <c r="AX152" s="16"/>
      <c r="AY152" s="16"/>
      <c r="AZ152" s="16"/>
      <c r="BA152" s="16"/>
      <c r="BB152" s="16"/>
      <c r="BC152" s="16"/>
      <c r="BD152" s="16"/>
      <c r="BE152" s="16"/>
      <c r="BF152" s="16"/>
      <c r="BG152" s="16"/>
      <c r="BH152" s="16"/>
      <c r="BI152" s="16"/>
      <c r="BJ152" s="16"/>
      <c r="BK152" s="16"/>
    </row>
    <row r="153" spans="1:63" x14ac:dyDescent="0.3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  <c r="AB153" s="16"/>
      <c r="AC153" s="16"/>
      <c r="AD153" s="16"/>
      <c r="AE153" s="16"/>
      <c r="AF153" s="16"/>
      <c r="AG153" s="16"/>
      <c r="AH153" s="16"/>
      <c r="AI153" s="16"/>
      <c r="AJ153" s="16"/>
      <c r="AK153" s="16"/>
      <c r="AL153" s="16"/>
      <c r="AM153" s="16"/>
      <c r="AN153" s="16"/>
      <c r="AO153" s="16"/>
      <c r="AP153" s="16"/>
      <c r="AQ153" s="16"/>
      <c r="AR153" s="16"/>
      <c r="AS153" s="16"/>
      <c r="AT153" s="16"/>
      <c r="AU153" s="16"/>
      <c r="AV153" s="16"/>
      <c r="AW153" s="16"/>
      <c r="AX153" s="16"/>
      <c r="AY153" s="16"/>
      <c r="AZ153" s="16"/>
      <c r="BA153" s="16"/>
      <c r="BB153" s="16"/>
      <c r="BC153" s="16"/>
      <c r="BD153" s="16"/>
      <c r="BE153" s="16"/>
      <c r="BF153" s="16"/>
      <c r="BG153" s="16"/>
      <c r="BH153" s="16"/>
      <c r="BI153" s="16"/>
      <c r="BJ153" s="16"/>
      <c r="BK153" s="16"/>
    </row>
    <row r="154" spans="1:63" x14ac:dyDescent="0.3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  <c r="AB154" s="16"/>
      <c r="AC154" s="16"/>
      <c r="AD154" s="16"/>
      <c r="AE154" s="16"/>
      <c r="AF154" s="16"/>
      <c r="AG154" s="16"/>
      <c r="AH154" s="16"/>
      <c r="AI154" s="16"/>
      <c r="AJ154" s="16"/>
      <c r="AK154" s="16"/>
      <c r="AL154" s="16"/>
      <c r="AM154" s="16"/>
      <c r="AN154" s="16"/>
      <c r="AO154" s="16"/>
      <c r="AP154" s="16"/>
      <c r="AQ154" s="16"/>
      <c r="AR154" s="16"/>
      <c r="AS154" s="16"/>
      <c r="AT154" s="16"/>
      <c r="AU154" s="16"/>
      <c r="AV154" s="16"/>
      <c r="AW154" s="16"/>
      <c r="AX154" s="16"/>
      <c r="AY154" s="16"/>
      <c r="AZ154" s="16"/>
      <c r="BA154" s="16"/>
      <c r="BB154" s="16"/>
      <c r="BC154" s="16"/>
      <c r="BD154" s="16"/>
      <c r="BE154" s="16"/>
      <c r="BF154" s="16"/>
      <c r="BG154" s="16"/>
      <c r="BH154" s="16"/>
      <c r="BI154" s="16"/>
      <c r="BJ154" s="16"/>
      <c r="BK154" s="16"/>
    </row>
    <row r="155" spans="1:63" x14ac:dyDescent="0.3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  <c r="AB155" s="16"/>
      <c r="AC155" s="16"/>
      <c r="AD155" s="16"/>
      <c r="AE155" s="16"/>
      <c r="AF155" s="16"/>
      <c r="AG155" s="16"/>
      <c r="AH155" s="16"/>
      <c r="AI155" s="16"/>
      <c r="AJ155" s="16"/>
      <c r="AK155" s="16"/>
      <c r="AL155" s="16"/>
      <c r="AM155" s="16"/>
      <c r="AN155" s="16"/>
      <c r="AO155" s="16"/>
      <c r="AP155" s="16"/>
      <c r="AQ155" s="16"/>
      <c r="AR155" s="16"/>
      <c r="AS155" s="16"/>
      <c r="AT155" s="16"/>
      <c r="AU155" s="16"/>
      <c r="AV155" s="16"/>
      <c r="AW155" s="16"/>
      <c r="AX155" s="16"/>
      <c r="AY155" s="16"/>
      <c r="AZ155" s="16"/>
      <c r="BA155" s="16"/>
      <c r="BB155" s="16"/>
      <c r="BC155" s="16"/>
      <c r="BD155" s="16"/>
      <c r="BE155" s="16"/>
      <c r="BF155" s="16"/>
      <c r="BG155" s="16"/>
      <c r="BH155" s="16"/>
      <c r="BI155" s="16"/>
      <c r="BJ155" s="16"/>
      <c r="BK155" s="16"/>
    </row>
    <row r="156" spans="1:63" x14ac:dyDescent="0.3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  <c r="AB156" s="16"/>
      <c r="AC156" s="16"/>
      <c r="AD156" s="16"/>
      <c r="AE156" s="16"/>
      <c r="AF156" s="16"/>
      <c r="AG156" s="16"/>
      <c r="AH156" s="16"/>
      <c r="AI156" s="16"/>
      <c r="AJ156" s="16"/>
      <c r="AK156" s="16"/>
      <c r="AL156" s="16"/>
      <c r="AM156" s="16"/>
      <c r="AN156" s="16"/>
      <c r="AO156" s="16"/>
      <c r="AP156" s="16"/>
      <c r="AQ156" s="16"/>
      <c r="AR156" s="16"/>
      <c r="AS156" s="16"/>
      <c r="AT156" s="16"/>
      <c r="AU156" s="16"/>
      <c r="AV156" s="16"/>
      <c r="AW156" s="16"/>
      <c r="AX156" s="16"/>
      <c r="AY156" s="16"/>
      <c r="AZ156" s="16"/>
      <c r="BA156" s="16"/>
      <c r="BB156" s="16"/>
      <c r="BC156" s="16"/>
      <c r="BD156" s="16"/>
      <c r="BE156" s="16"/>
      <c r="BF156" s="16"/>
      <c r="BG156" s="16"/>
      <c r="BH156" s="16"/>
      <c r="BI156" s="16"/>
      <c r="BJ156" s="16"/>
      <c r="BK156" s="16"/>
    </row>
    <row r="157" spans="1:63" x14ac:dyDescent="0.3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  <c r="AB157" s="16"/>
      <c r="AC157" s="16"/>
      <c r="AD157" s="16"/>
      <c r="AE157" s="16"/>
      <c r="AF157" s="16"/>
      <c r="AG157" s="16"/>
      <c r="AH157" s="16"/>
      <c r="AI157" s="16"/>
      <c r="AJ157" s="16"/>
      <c r="AK157" s="16"/>
      <c r="AL157" s="16"/>
      <c r="AM157" s="16"/>
      <c r="AN157" s="16"/>
      <c r="AO157" s="16"/>
      <c r="AP157" s="16"/>
      <c r="AQ157" s="16"/>
      <c r="AR157" s="16"/>
      <c r="AS157" s="16"/>
      <c r="AT157" s="16"/>
      <c r="AU157" s="16"/>
      <c r="AV157" s="16"/>
      <c r="AW157" s="16"/>
      <c r="AX157" s="16"/>
      <c r="AY157" s="16"/>
      <c r="AZ157" s="16"/>
      <c r="BA157" s="16"/>
      <c r="BB157" s="16"/>
      <c r="BC157" s="16"/>
      <c r="BD157" s="16"/>
      <c r="BE157" s="16"/>
      <c r="BF157" s="16"/>
      <c r="BG157" s="16"/>
      <c r="BH157" s="16"/>
      <c r="BI157" s="16"/>
      <c r="BJ157" s="16"/>
      <c r="BK157" s="16"/>
    </row>
    <row r="158" spans="1:63" x14ac:dyDescent="0.3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  <c r="AB158" s="16"/>
      <c r="AC158" s="16"/>
      <c r="AD158" s="16"/>
      <c r="AE158" s="16"/>
      <c r="AF158" s="16"/>
      <c r="AG158" s="16"/>
      <c r="AH158" s="16"/>
      <c r="AI158" s="16"/>
      <c r="AJ158" s="16"/>
      <c r="AK158" s="16"/>
      <c r="AL158" s="16"/>
      <c r="AM158" s="16"/>
      <c r="AN158" s="16"/>
      <c r="AO158" s="16"/>
      <c r="AP158" s="16"/>
      <c r="AQ158" s="16"/>
      <c r="AR158" s="16"/>
      <c r="AS158" s="16"/>
      <c r="AT158" s="16"/>
      <c r="AU158" s="16"/>
      <c r="AV158" s="16"/>
      <c r="AW158" s="16"/>
      <c r="AX158" s="16"/>
      <c r="AY158" s="16"/>
      <c r="AZ158" s="16"/>
      <c r="BA158" s="16"/>
      <c r="BB158" s="16"/>
      <c r="BC158" s="16"/>
      <c r="BD158" s="16"/>
      <c r="BE158" s="16"/>
      <c r="BF158" s="16"/>
      <c r="BG158" s="16"/>
      <c r="BH158" s="16"/>
      <c r="BI158" s="16"/>
      <c r="BJ158" s="16"/>
      <c r="BK158" s="16"/>
    </row>
    <row r="159" spans="1:63" x14ac:dyDescent="0.3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  <c r="AB159" s="16"/>
      <c r="AC159" s="16"/>
      <c r="AD159" s="16"/>
      <c r="AE159" s="16"/>
      <c r="AF159" s="16"/>
      <c r="AG159" s="16"/>
      <c r="AH159" s="16"/>
      <c r="AI159" s="16"/>
      <c r="AJ159" s="16"/>
      <c r="AK159" s="16"/>
      <c r="AL159" s="16"/>
      <c r="AM159" s="16"/>
      <c r="AN159" s="16"/>
      <c r="AO159" s="16"/>
      <c r="AP159" s="16"/>
      <c r="AQ159" s="16"/>
      <c r="AR159" s="16"/>
      <c r="AS159" s="16"/>
      <c r="AT159" s="16"/>
      <c r="AU159" s="16"/>
      <c r="AV159" s="16"/>
      <c r="AW159" s="16"/>
      <c r="AX159" s="16"/>
      <c r="AY159" s="16"/>
      <c r="AZ159" s="16"/>
      <c r="BA159" s="16"/>
      <c r="BB159" s="16"/>
      <c r="BC159" s="16"/>
      <c r="BD159" s="16"/>
      <c r="BE159" s="16"/>
      <c r="BF159" s="16"/>
      <c r="BG159" s="16"/>
      <c r="BH159" s="16"/>
      <c r="BI159" s="16"/>
      <c r="BJ159" s="16"/>
      <c r="BK159" s="16"/>
    </row>
    <row r="160" spans="1:63" x14ac:dyDescent="0.3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  <c r="AB160" s="16"/>
      <c r="AC160" s="16"/>
      <c r="AD160" s="16"/>
      <c r="AE160" s="16"/>
      <c r="AF160" s="16"/>
      <c r="AG160" s="16"/>
      <c r="AH160" s="16"/>
      <c r="AI160" s="16"/>
      <c r="AJ160" s="16"/>
      <c r="AK160" s="16"/>
      <c r="AL160" s="16"/>
      <c r="AM160" s="16"/>
      <c r="AN160" s="16"/>
      <c r="AO160" s="16"/>
      <c r="AP160" s="16"/>
      <c r="AQ160" s="16"/>
      <c r="AR160" s="16"/>
      <c r="AS160" s="16"/>
      <c r="AT160" s="16"/>
      <c r="AU160" s="16"/>
      <c r="AV160" s="16"/>
      <c r="AW160" s="16"/>
      <c r="AX160" s="16"/>
      <c r="AY160" s="16"/>
      <c r="AZ160" s="16"/>
      <c r="BA160" s="16"/>
      <c r="BB160" s="16"/>
      <c r="BC160" s="16"/>
      <c r="BD160" s="16"/>
      <c r="BE160" s="16"/>
      <c r="BF160" s="16"/>
      <c r="BG160" s="16"/>
      <c r="BH160" s="16"/>
      <c r="BI160" s="16"/>
      <c r="BJ160" s="16"/>
      <c r="BK160" s="16"/>
    </row>
    <row r="161" spans="1:63" x14ac:dyDescent="0.3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  <c r="AB161" s="16"/>
      <c r="AC161" s="16"/>
      <c r="AD161" s="16"/>
      <c r="AE161" s="16"/>
      <c r="AF161" s="16"/>
      <c r="AG161" s="16"/>
      <c r="AH161" s="16"/>
      <c r="AI161" s="16"/>
      <c r="AJ161" s="16"/>
      <c r="AK161" s="16"/>
      <c r="AL161" s="16"/>
      <c r="AM161" s="16"/>
      <c r="AN161" s="16"/>
      <c r="AO161" s="16"/>
      <c r="AP161" s="16"/>
      <c r="AQ161" s="16"/>
      <c r="AR161" s="16"/>
      <c r="AS161" s="16"/>
      <c r="AT161" s="16"/>
      <c r="AU161" s="16"/>
      <c r="AV161" s="16"/>
      <c r="AW161" s="16"/>
      <c r="AX161" s="16"/>
      <c r="AY161" s="16"/>
      <c r="AZ161" s="16"/>
      <c r="BA161" s="16"/>
      <c r="BB161" s="16"/>
      <c r="BC161" s="16"/>
      <c r="BD161" s="16"/>
      <c r="BE161" s="16"/>
      <c r="BF161" s="16"/>
      <c r="BG161" s="16"/>
      <c r="BH161" s="16"/>
      <c r="BI161" s="16"/>
      <c r="BJ161" s="16"/>
      <c r="BK161" s="16"/>
    </row>
    <row r="162" spans="1:63" x14ac:dyDescent="0.3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  <c r="AC162" s="16"/>
      <c r="AD162" s="16"/>
      <c r="AE162" s="16"/>
      <c r="AF162" s="16"/>
      <c r="AG162" s="16"/>
      <c r="AH162" s="16"/>
      <c r="AI162" s="16"/>
      <c r="AJ162" s="16"/>
      <c r="AK162" s="16"/>
      <c r="AL162" s="16"/>
      <c r="AM162" s="16"/>
      <c r="AN162" s="16"/>
      <c r="AO162" s="16"/>
      <c r="AP162" s="16"/>
      <c r="AQ162" s="16"/>
      <c r="AR162" s="16"/>
      <c r="AS162" s="16"/>
      <c r="AT162" s="16"/>
      <c r="AU162" s="16"/>
      <c r="AV162" s="16"/>
      <c r="AW162" s="16"/>
      <c r="AX162" s="16"/>
      <c r="AY162" s="16"/>
      <c r="AZ162" s="16"/>
      <c r="BA162" s="16"/>
      <c r="BB162" s="16"/>
      <c r="BC162" s="16"/>
      <c r="BD162" s="16"/>
      <c r="BE162" s="16"/>
      <c r="BF162" s="16"/>
      <c r="BG162" s="16"/>
      <c r="BH162" s="16"/>
      <c r="BI162" s="16"/>
      <c r="BJ162" s="16"/>
      <c r="BK162" s="16"/>
    </row>
  </sheetData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C27E6-D602-47AA-A690-2D2BC795FCC9}">
  <dimension ref="B1:J18"/>
  <sheetViews>
    <sheetView workbookViewId="0">
      <selection activeCell="J16" sqref="J16"/>
    </sheetView>
  </sheetViews>
  <sheetFormatPr baseColWidth="10" defaultRowHeight="14.4" x14ac:dyDescent="0.3"/>
  <cols>
    <col min="2" max="2" width="18" bestFit="1" customWidth="1"/>
    <col min="3" max="3" width="21.44140625" bestFit="1" customWidth="1"/>
    <col min="4" max="5" width="5" bestFit="1" customWidth="1"/>
    <col min="6" max="6" width="11.88671875" bestFit="1" customWidth="1"/>
    <col min="9" max="9" width="16.5546875" bestFit="1" customWidth="1"/>
    <col min="10" max="10" width="18" bestFit="1" customWidth="1"/>
  </cols>
  <sheetData>
    <row r="1" spans="2:10" ht="23.4" customHeight="1" x14ac:dyDescent="0.3"/>
    <row r="4" spans="2:10" x14ac:dyDescent="0.3">
      <c r="B4" s="10" t="s">
        <v>1167</v>
      </c>
      <c r="C4" s="10" t="s">
        <v>1134</v>
      </c>
    </row>
    <row r="5" spans="2:10" x14ac:dyDescent="0.3">
      <c r="B5" s="10" t="s">
        <v>1130</v>
      </c>
      <c r="C5">
        <v>2020</v>
      </c>
      <c r="D5">
        <v>2021</v>
      </c>
      <c r="E5">
        <v>2022</v>
      </c>
      <c r="F5" t="s">
        <v>1131</v>
      </c>
    </row>
    <row r="6" spans="2:10" x14ac:dyDescent="0.3">
      <c r="B6" s="11" t="s">
        <v>1170</v>
      </c>
      <c r="C6" s="24">
        <v>18</v>
      </c>
      <c r="D6" s="24">
        <v>34</v>
      </c>
      <c r="E6" s="24">
        <v>28</v>
      </c>
      <c r="F6" s="24">
        <v>80</v>
      </c>
      <c r="I6" s="10" t="s">
        <v>1130</v>
      </c>
      <c r="J6" t="s">
        <v>1167</v>
      </c>
    </row>
    <row r="7" spans="2:10" x14ac:dyDescent="0.3">
      <c r="B7" s="11" t="s">
        <v>1171</v>
      </c>
      <c r="C7" s="24">
        <v>20</v>
      </c>
      <c r="D7" s="24">
        <v>32</v>
      </c>
      <c r="E7" s="24">
        <v>31</v>
      </c>
      <c r="F7" s="24">
        <v>83</v>
      </c>
      <c r="I7" s="11">
        <v>2020</v>
      </c>
      <c r="J7" s="24">
        <v>297</v>
      </c>
    </row>
    <row r="8" spans="2:10" x14ac:dyDescent="0.3">
      <c r="B8" s="11" t="s">
        <v>1172</v>
      </c>
      <c r="C8" s="24">
        <v>23</v>
      </c>
      <c r="D8" s="24">
        <v>29</v>
      </c>
      <c r="E8" s="24">
        <v>17</v>
      </c>
      <c r="F8" s="24">
        <v>69</v>
      </c>
      <c r="I8" s="11">
        <v>2021</v>
      </c>
      <c r="J8" s="24">
        <v>324</v>
      </c>
    </row>
    <row r="9" spans="2:10" x14ac:dyDescent="0.3">
      <c r="B9" s="11" t="s">
        <v>1173</v>
      </c>
      <c r="C9" s="24">
        <v>30</v>
      </c>
      <c r="D9" s="24">
        <v>22</v>
      </c>
      <c r="E9" s="24">
        <v>32</v>
      </c>
      <c r="F9" s="24">
        <v>84</v>
      </c>
      <c r="I9" s="11">
        <v>2022</v>
      </c>
      <c r="J9" s="24">
        <v>282</v>
      </c>
    </row>
    <row r="10" spans="2:10" x14ac:dyDescent="0.3">
      <c r="B10" s="11" t="s">
        <v>1174</v>
      </c>
      <c r="C10" s="24">
        <v>23</v>
      </c>
      <c r="D10" s="24">
        <v>26</v>
      </c>
      <c r="E10" s="24">
        <v>24</v>
      </c>
      <c r="F10" s="24">
        <v>73</v>
      </c>
      <c r="I10" s="11" t="s">
        <v>1131</v>
      </c>
      <c r="J10" s="24">
        <v>903</v>
      </c>
    </row>
    <row r="11" spans="2:10" x14ac:dyDescent="0.3">
      <c r="B11" s="11" t="s">
        <v>1175</v>
      </c>
      <c r="C11" s="24">
        <v>20</v>
      </c>
      <c r="D11" s="24">
        <v>27</v>
      </c>
      <c r="E11" s="24">
        <v>26</v>
      </c>
      <c r="F11" s="24">
        <v>73</v>
      </c>
    </row>
    <row r="12" spans="2:10" x14ac:dyDescent="0.3">
      <c r="B12" s="11" t="s">
        <v>1176</v>
      </c>
      <c r="C12" s="24">
        <v>26</v>
      </c>
      <c r="D12" s="24">
        <v>31</v>
      </c>
      <c r="E12" s="24">
        <v>27</v>
      </c>
      <c r="F12" s="24">
        <v>84</v>
      </c>
    </row>
    <row r="13" spans="2:10" x14ac:dyDescent="0.3">
      <c r="B13" s="11" t="s">
        <v>1177</v>
      </c>
      <c r="C13" s="24">
        <v>20</v>
      </c>
      <c r="D13" s="24">
        <v>27</v>
      </c>
      <c r="E13" s="24">
        <v>42</v>
      </c>
      <c r="F13" s="24">
        <v>89</v>
      </c>
    </row>
    <row r="14" spans="2:10" x14ac:dyDescent="0.3">
      <c r="B14" s="11" t="s">
        <v>1178</v>
      </c>
      <c r="C14" s="24">
        <v>29</v>
      </c>
      <c r="D14" s="24">
        <v>17</v>
      </c>
      <c r="E14" s="24">
        <v>24</v>
      </c>
      <c r="F14" s="24">
        <v>70</v>
      </c>
    </row>
    <row r="15" spans="2:10" x14ac:dyDescent="0.3">
      <c r="B15" s="11" t="s">
        <v>1179</v>
      </c>
      <c r="C15" s="24">
        <v>28</v>
      </c>
      <c r="D15" s="24">
        <v>26</v>
      </c>
      <c r="E15" s="24">
        <v>21</v>
      </c>
      <c r="F15" s="24">
        <v>75</v>
      </c>
    </row>
    <row r="16" spans="2:10" x14ac:dyDescent="0.3">
      <c r="B16" s="11" t="s">
        <v>1180</v>
      </c>
      <c r="C16" s="24">
        <v>29</v>
      </c>
      <c r="D16" s="24">
        <v>29</v>
      </c>
      <c r="E16" s="24">
        <v>10</v>
      </c>
      <c r="F16" s="24">
        <v>68</v>
      </c>
    </row>
    <row r="17" spans="2:6" x14ac:dyDescent="0.3">
      <c r="B17" s="11" t="s">
        <v>1181</v>
      </c>
      <c r="C17" s="24">
        <v>31</v>
      </c>
      <c r="D17" s="24">
        <v>24</v>
      </c>
      <c r="E17" s="24"/>
      <c r="F17" s="24">
        <v>55</v>
      </c>
    </row>
    <row r="18" spans="2:6" x14ac:dyDescent="0.3">
      <c r="B18" s="11" t="s">
        <v>1131</v>
      </c>
      <c r="C18" s="24">
        <v>297</v>
      </c>
      <c r="D18" s="24">
        <v>324</v>
      </c>
      <c r="E18" s="24">
        <v>282</v>
      </c>
      <c r="F18" s="24">
        <v>903</v>
      </c>
    </row>
  </sheetData>
  <phoneticPr fontId="5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56DAA-2D9D-4AF1-93BA-AD5426F00047}">
  <dimension ref="A1:N5"/>
  <sheetViews>
    <sheetView workbookViewId="0">
      <selection activeCell="F23" sqref="F23"/>
    </sheetView>
  </sheetViews>
  <sheetFormatPr baseColWidth="10" defaultRowHeight="14.4" x14ac:dyDescent="0.3"/>
  <cols>
    <col min="1" max="1" width="18.109375" bestFit="1" customWidth="1"/>
    <col min="2" max="2" width="19.109375" bestFit="1" customWidth="1"/>
    <col min="3" max="3" width="21.44140625" bestFit="1" customWidth="1"/>
    <col min="5" max="5" width="14.44140625" customWidth="1"/>
  </cols>
  <sheetData>
    <row r="1" spans="1:14" x14ac:dyDescent="0.3">
      <c r="A1" s="7" t="s">
        <v>0</v>
      </c>
      <c r="B1" s="6" t="s">
        <v>1</v>
      </c>
      <c r="C1" s="6" t="s">
        <v>2</v>
      </c>
      <c r="D1" s="6" t="s">
        <v>3</v>
      </c>
      <c r="E1" s="6" t="s">
        <v>1121</v>
      </c>
      <c r="F1" s="6" t="s">
        <v>4</v>
      </c>
      <c r="G1" s="6" t="s">
        <v>5</v>
      </c>
      <c r="H1" s="6" t="s">
        <v>6</v>
      </c>
      <c r="I1" s="6" t="s">
        <v>7</v>
      </c>
      <c r="J1" s="8" t="s">
        <v>8</v>
      </c>
      <c r="K1" s="9" t="s">
        <v>9</v>
      </c>
      <c r="L1" s="9" t="s">
        <v>10</v>
      </c>
      <c r="M1" s="9" t="s">
        <v>1122</v>
      </c>
      <c r="N1" s="9" t="s">
        <v>1123</v>
      </c>
    </row>
    <row r="2" spans="1:14" x14ac:dyDescent="0.3">
      <c r="A2">
        <f>COUNTBLANK(Tabla_1[ID Cliente])</f>
        <v>0</v>
      </c>
      <c r="B2">
        <f>COUNTBLANK(Tabla_1[Zona])</f>
        <v>0</v>
      </c>
      <c r="C2">
        <f>COUNTBLANK(Tabla_1[País])</f>
        <v>0</v>
      </c>
      <c r="D2">
        <f>COUNTBLANK(Tabla_1[Tipo de producto])</f>
        <v>0</v>
      </c>
      <c r="E2">
        <f>COUNTBLANK(Tabla_1[Canal de venta])</f>
        <v>0</v>
      </c>
      <c r="F2">
        <f>COUNTBLANK(Tabla_1[Prioridad])</f>
        <v>0</v>
      </c>
      <c r="G2">
        <f>COUNTBLANK(Tabla_1[Fecha pedido])</f>
        <v>0</v>
      </c>
      <c r="H2">
        <f>COUNTBLANK(Tabla_1[ID Pedido])</f>
        <v>0</v>
      </c>
      <c r="I2">
        <f>COUNTBLANK(Tabla_1[Fecha envío])</f>
        <v>0</v>
      </c>
      <c r="J2">
        <f>COUNTBLANK(Tabla_1[Unidades])</f>
        <v>0</v>
      </c>
      <c r="K2">
        <f>COUNTBLANK(Tabla_1[Precio Unitario])</f>
        <v>0</v>
      </c>
      <c r="L2">
        <f>COUNTBLANK(Tabla_1[Coste unitario])</f>
        <v>0</v>
      </c>
      <c r="M2">
        <f>COUNTBLANK(Tabla_1[Importe venta total])</f>
        <v>0</v>
      </c>
      <c r="N2">
        <f>COUNTBLANK(Tabla_1[Importe Coste total])</f>
        <v>0</v>
      </c>
    </row>
    <row r="4" spans="1:14" x14ac:dyDescent="0.3">
      <c r="A4" t="s">
        <v>1124</v>
      </c>
      <c r="C4" s="2" t="s">
        <v>1125</v>
      </c>
      <c r="E4" s="2"/>
    </row>
    <row r="5" spans="1:14" x14ac:dyDescent="0.3">
      <c r="A5" s="24">
        <v>903</v>
      </c>
      <c r="C5">
        <f>COUNTA(Tabla_1[ID Cliente])</f>
        <v>903</v>
      </c>
      <c r="E5" s="5"/>
    </row>
  </sheetData>
  <conditionalFormatting sqref="A1">
    <cfRule type="duplicateValues" dxfId="1" priority="1"/>
    <cfRule type="duplicateValues" dxfId="0" priority="2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C1ECD-41B9-474D-AB98-625FABF09DC1}">
  <dimension ref="A2:D8"/>
  <sheetViews>
    <sheetView workbookViewId="0">
      <selection activeCell="D21" sqref="D21"/>
    </sheetView>
  </sheetViews>
  <sheetFormatPr baseColWidth="10" defaultRowHeight="14.4" x14ac:dyDescent="0.3"/>
  <cols>
    <col min="1" max="1" width="33.88671875" bestFit="1" customWidth="1"/>
    <col min="2" max="3" width="15.6640625" bestFit="1" customWidth="1"/>
    <col min="4" max="4" width="11.88671875" bestFit="1" customWidth="1"/>
  </cols>
  <sheetData>
    <row r="2" spans="1:4" x14ac:dyDescent="0.3">
      <c r="A2" s="10" t="s">
        <v>1156</v>
      </c>
      <c r="B2" s="10" t="s">
        <v>1121</v>
      </c>
    </row>
    <row r="3" spans="1:4" x14ac:dyDescent="0.3">
      <c r="A3" s="10" t="s">
        <v>4</v>
      </c>
      <c r="B3" t="s">
        <v>15</v>
      </c>
      <c r="C3" t="s">
        <v>19</v>
      </c>
      <c r="D3" t="s">
        <v>1131</v>
      </c>
    </row>
    <row r="4" spans="1:4" x14ac:dyDescent="0.3">
      <c r="A4" t="s">
        <v>1118</v>
      </c>
      <c r="B4" s="15">
        <v>0.66491440301475779</v>
      </c>
      <c r="C4" s="15">
        <v>0.65377547492243748</v>
      </c>
      <c r="D4" s="15">
        <v>0.6596487279165697</v>
      </c>
    </row>
    <row r="5" spans="1:4" x14ac:dyDescent="0.3">
      <c r="A5" t="s">
        <v>1119</v>
      </c>
      <c r="B5" s="15">
        <v>0.66215019889481586</v>
      </c>
      <c r="C5" s="15">
        <v>0.66938351705124899</v>
      </c>
      <c r="D5" s="15">
        <v>0.6655541133213726</v>
      </c>
    </row>
    <row r="6" spans="1:4" x14ac:dyDescent="0.3">
      <c r="A6" t="s">
        <v>1117</v>
      </c>
      <c r="B6" s="15">
        <v>0.66133054841611827</v>
      </c>
      <c r="C6" s="15">
        <v>0.63744477245045317</v>
      </c>
      <c r="D6" s="15">
        <v>0.64986116700529206</v>
      </c>
    </row>
    <row r="7" spans="1:4" x14ac:dyDescent="0.3">
      <c r="A7" t="s">
        <v>1120</v>
      </c>
      <c r="B7" s="15">
        <v>0.63844863612968483</v>
      </c>
      <c r="C7" s="15">
        <v>0.66258745064138647</v>
      </c>
      <c r="D7" s="15">
        <v>0.65085022890633903</v>
      </c>
    </row>
    <row r="8" spans="1:4" x14ac:dyDescent="0.3">
      <c r="A8" t="s">
        <v>1131</v>
      </c>
      <c r="B8" s="15">
        <v>0.65723939045774182</v>
      </c>
      <c r="C8" s="15">
        <v>0.65596081915471005</v>
      </c>
      <c r="D8" s="15">
        <v>0.656620635574657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A19C7-B1CE-4CA3-81A3-C3603A321666}">
  <dimension ref="A2:B9"/>
  <sheetViews>
    <sheetView workbookViewId="0">
      <selection activeCell="L20" sqref="L20"/>
    </sheetView>
  </sheetViews>
  <sheetFormatPr baseColWidth="10" defaultRowHeight="14.4" x14ac:dyDescent="0.3"/>
  <cols>
    <col min="1" max="1" width="20.21875" bestFit="1" customWidth="1"/>
    <col min="2" max="2" width="20.5546875" bestFit="1" customWidth="1"/>
  </cols>
  <sheetData>
    <row r="2" spans="1:2" x14ac:dyDescent="0.3">
      <c r="A2" s="10" t="s">
        <v>1</v>
      </c>
      <c r="B2" t="s">
        <v>1157</v>
      </c>
    </row>
    <row r="3" spans="1:2" x14ac:dyDescent="0.3">
      <c r="A3" t="s">
        <v>24</v>
      </c>
      <c r="B3" s="4">
        <v>60283.999999999956</v>
      </c>
    </row>
    <row r="4" spans="1:2" x14ac:dyDescent="0.3">
      <c r="A4" t="s">
        <v>12</v>
      </c>
      <c r="B4" s="4">
        <v>38810.99</v>
      </c>
    </row>
    <row r="5" spans="1:2" x14ac:dyDescent="0.3">
      <c r="A5" t="s">
        <v>60</v>
      </c>
      <c r="B5" s="4">
        <v>24558.100000000002</v>
      </c>
    </row>
    <row r="6" spans="1:2" x14ac:dyDescent="0.3">
      <c r="A6" t="s">
        <v>21</v>
      </c>
      <c r="B6" s="4">
        <v>18012.630000000016</v>
      </c>
    </row>
    <row r="7" spans="1:2" x14ac:dyDescent="0.3">
      <c r="A7" t="s">
        <v>28</v>
      </c>
      <c r="B7" s="4">
        <v>16724.220000000012</v>
      </c>
    </row>
    <row r="8" spans="1:2" x14ac:dyDescent="0.3">
      <c r="A8" t="s">
        <v>44</v>
      </c>
      <c r="B8" s="4">
        <v>4823.6400000000003</v>
      </c>
    </row>
    <row r="9" spans="1:2" x14ac:dyDescent="0.3">
      <c r="A9" t="s">
        <v>1131</v>
      </c>
      <c r="B9" s="4">
        <v>163213.58000000002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504C8-A9B2-4262-9171-79394594169D}">
  <dimension ref="A2:G6"/>
  <sheetViews>
    <sheetView workbookViewId="0">
      <selection activeCell="H27" sqref="H27"/>
    </sheetView>
  </sheetViews>
  <sheetFormatPr baseColWidth="10" defaultRowHeight="14.4" x14ac:dyDescent="0.3"/>
  <cols>
    <col min="1" max="1" width="15.6640625" bestFit="1" customWidth="1"/>
    <col min="2" max="2" width="6.5546875" bestFit="1" customWidth="1"/>
    <col min="3" max="7" width="15.109375" bestFit="1" customWidth="1"/>
  </cols>
  <sheetData>
    <row r="2" spans="1:7" x14ac:dyDescent="0.3">
      <c r="A2" s="10" t="s">
        <v>1158</v>
      </c>
      <c r="C2" s="10" t="s">
        <v>4</v>
      </c>
    </row>
    <row r="3" spans="1:7" x14ac:dyDescent="0.3">
      <c r="A3" s="10" t="s">
        <v>1121</v>
      </c>
      <c r="B3" s="10" t="s">
        <v>2</v>
      </c>
      <c r="C3" t="s">
        <v>1119</v>
      </c>
      <c r="D3" t="s">
        <v>1117</v>
      </c>
      <c r="E3" t="s">
        <v>1120</v>
      </c>
      <c r="F3" t="s">
        <v>1118</v>
      </c>
      <c r="G3" t="s">
        <v>1131</v>
      </c>
    </row>
    <row r="4" spans="1:7" x14ac:dyDescent="0.3">
      <c r="A4" t="s">
        <v>15</v>
      </c>
      <c r="C4" s="4">
        <v>126703796.25</v>
      </c>
      <c r="D4" s="4">
        <v>104519451.71000004</v>
      </c>
      <c r="E4" s="4">
        <v>94877652.790000051</v>
      </c>
      <c r="F4" s="4">
        <v>94431527.739999995</v>
      </c>
      <c r="G4" s="4">
        <v>420532428.49000013</v>
      </c>
    </row>
    <row r="5" spans="1:7" x14ac:dyDescent="0.3">
      <c r="A5" t="s">
        <v>19</v>
      </c>
      <c r="C5" s="4">
        <v>99305313.829999998</v>
      </c>
      <c r="D5" s="4">
        <v>98583734.149999976</v>
      </c>
      <c r="E5" s="4">
        <v>99523711.919999972</v>
      </c>
      <c r="F5" s="4">
        <v>87173293.850000009</v>
      </c>
      <c r="G5" s="4">
        <v>384586053.74999994</v>
      </c>
    </row>
    <row r="6" spans="1:7" x14ac:dyDescent="0.3">
      <c r="A6" t="s">
        <v>1131</v>
      </c>
      <c r="C6" s="4">
        <v>226009110.07999998</v>
      </c>
      <c r="D6" s="4">
        <v>203103185.86000001</v>
      </c>
      <c r="E6" s="4">
        <v>194401364.71000004</v>
      </c>
      <c r="F6" s="4">
        <v>181604821.59</v>
      </c>
      <c r="G6" s="4">
        <v>805118482.24000001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f 3 5 3 b e a - 7 0 c 3 - 4 a 6 7 - a a a a - 7 7 2 6 3 c c 2 a a 8 e "   x m l n s = " h t t p : / / s c h e m a s . m i c r o s o f t . c o m / D a t a M a s h u p " > A A A A A D E F A A B Q S w M E F A A C A A g A F 5 M i W t H x o 6 O k A A A A 9 g A A A B I A H A B D b 2 5 m a W c v U G F j a 2 F n Z S 5 4 b W w g o h g A K K A U A A A A A A A A A A A A A A A A A A A A A A A A A A A A h Y + 9 D o I w G E V f h X S n P 7 A Q 8 l E G 4 y a J C Y l x b U q F B i i G F s u 7 O f h I v o I Y R d 0 c 7 7 l n u P d + v U E + 9 1 1 w U a P V g 8 k Q w x Q F y s i h 0 q b O 0 O R O Y Y J y D n s h W 1 G r Y J G N T W d b Z a h x 7 p w S 4 r 3 H P s b D W J O I U k a O x a 6 U j e o F + s j 6 v x x q Y 5 0 w U i E O h 9 c Y H m E W J 5 g l F F M g K 4 R C m 6 8 Q L X u f 7 Q + E z d S 5 a V R c i n B b A l k j k P c H / g B Q S w M E F A A C A A g A F 5 M i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e T I l r w E d 6 V K w I A A O E G A A A T A B w A R m 9 y b X V s Y X M v U 2 V j d G l v b j E u b S C i G A A o o B Q A A A A A A A A A A A A A A A A A A A A A A A A A A A D V V E 2 L 2 z A Q v Q f y H 4 R K I Q Y n J F B 6 a M l h 6 + y y o W w b G m 8 L T c I y s W Y 3 6 s p S k O Q 0 r c l P y q G / I X + s s p 0 v 6 j i U n F p f b G b e v H k j v 5 H B y H I l y b B 4 d 9 7 W a / W a m Y F G R m 7 V N + i Q L h F o 6 z X i n o + a P 6 F 0 k e t l h K L 1 R e n n q V L P j R s u s B U o a V F a 0 6 D B m / G 9 Q W 3 G s Y Q I x z 3 1 X Q o F z I w 7 7 X a 7 + Q m f u L F a m S b D 5 s J V g G k t h V l S z y c y E c I n V i f o + U X L X M P D c I Z o X d 9 C Q D r q W 4 y 7 N M 9 R / z 2 X r E t z C J 2 s R j 2 w M N l W v 6 D X M o I p / g S m D J l r F a s F d 5 / U c Y U w d a o H W c z i L Q J z i h t H 7 X w y 2 i a v h B h G I E C b b i Z t 4 u 3 Z Q z 5 X J I J 4 y l 2 D A 2 m o Q Z p H p e N A i S S W 4 Y 8 5 m k a l F j 9 N a b 9 H A s H d Y S B 1 8 z s 8 s b i 0 K 5 + k 9 K u S U A o O Y L M 2 p W g u h 2 F G z p L I q h I g A A k i Q + T n X m b V X G n O g J U y N x j N g M y R O c W 7 J A O L e d K J H + w y f W l f v 2 p l E x / V o V x s 1 u W 6 e 5 n 1 Q l M u G 2 i M u C I O Y M F p 2 l X K J J 6 i L i Z R x i J J q g H 9 e K 6 0 3 U 5 K r L I g z q A K u l O o l V e v c X n 6 h x 8 v S / b n 4 e H c u g S J 1 k 7 M f m u 8 d P Q B Y u z S b W l m 3 u 0 S T S 5 y W N H v f 7 a T 5 X F h g D s 0 j l c c I H 8 Y 5 A L L 7 b l 7 m z U Y 4 i 6 o B Y / 4 C Y J / w J b v U O J j p u 5 v q D 7 n d y g J M y 5 3 b I 0 7 7 y K j l 1 E 5 Y w X f Q W F Y w f W S H D C O t e S i a r K K l l e b X + q k I c 6 u 6 G 9 Q S w E C L Q A U A A I A C A A X k y J a 0 f G j o 6 Q A A A D 2 A A A A E g A A A A A A A A A A A A A A A A A A A A A A Q 2 9 u Z m l n L 1 B h Y 2 t h Z 2 U u e G 1 s U E s B A i 0 A F A A C A A g A F 5 M i W g / K 6 a u k A A A A 6 Q A A A B M A A A A A A A A A A A A A A A A A 8 A A A A F t D b 2 5 0 Z W 5 0 X 1 R 5 c G V z X S 5 4 b W x Q S w E C L Q A U A A I A C A A X k y J a 8 B H e l S s C A A D h B g A A E w A A A A A A A A A A A A A A A A D h A Q A A R m 9 y b X V s Y X M v U 2 V j d G l v b j E u b V B L B Q Y A A A A A A w A D A M I A A A B Z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i J g A A A A A A A M A m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I b 2 p h M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U w Y 2 E 1 Y j c 0 L T h k O W E t N G U 4 M y 1 i M W N l L T M 3 Z G V i M m Q y Z j I 5 Z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U Y W J s Y V 8 x I i A v P j x F b n R y e S B U e X B l P S J G a W x s Z W R D b 2 1 w b G V 0 Z V J l c 3 V s d F R v V 2 9 y a 3 N o Z W V 0 I i B W Y W x 1 Z T 0 i b D E i I C 8 + P E V u d H J 5 I F R 5 c G U 9 I k Z p b G x D b 2 x 1 b W 5 U e X B l c y I g V m F s d W U 9 I n N C Z 1 l H Q m d Z R 0 N R T U p B d 1 V G Q l F V P S I g L z 4 8 R W 5 0 c n k g V H l w Z T 0 i R m l s b E x h c 3 R V c G R h d G V k I i B W Y W x 1 Z T 0 i Z D I w M j Q t M T I t M z B U M T A 6 M T A 6 M D g u N D E 5 O D c 2 N F o i I C 8 + P E V u d H J 5 I F R 5 c G U 9 I k Z p b G x F c n J v c k N v d W 5 0 I i B W Y W x 1 Z T 0 i b D A i I C 8 + P E V u d H J 5 I F R 5 c G U 9 I k Z p b G x U Y X J n Z X R O Y W 1 l Q 3 V z d G 9 t a X p l Z C I g V m F s d W U 9 I m w x I i A v P j x F b n R y e S B U e X B l P S J G a W x s Q 2 9 s d W 1 u T m F t Z X M i I F Z h b H V l P S J z W y Z x d W 9 0 O 0 l E I E N s a W V u d G U m c X V v d D s s J n F 1 b 3 Q 7 W m 9 u Y S Z x d W 9 0 O y w m c X V v d D t Q Y c O t c y Z x d W 9 0 O y w m c X V v d D t U a X B v I G R l I H B y b 2 R 1 Y 3 R v J n F 1 b 3 Q 7 L C Z x d W 9 0 O 0 N h b m F s I G R l I H Z l b n R h J n F 1 b 3 Q 7 L C Z x d W 9 0 O 1 B y a W 9 y a W R h Z C Z x d W 9 0 O y w m c X V v d D t G Z W N o Y S B w Z W R p Z G 8 m c X V v d D s s J n F 1 b 3 Q 7 S U Q g U G V k a W R v J n F 1 b 3 Q 7 L C Z x d W 9 0 O 0 Z l Y 2 h h I G V u d s O t b y Z x d W 9 0 O y w m c X V v d D t V b m l k Y W R l c y Z x d W 9 0 O y w m c X V v d D t Q c m V j a W 8 g V W 5 p d G F y a W 8 m c X V v d D s s J n F 1 b 3 Q 7 Q 2 9 z d G U g d W 5 p d G F y a W 8 m c X V v d D s s J n F 1 b 3 Q 7 S W 1 w b 3 J 0 Z S B 2 Z W 5 0 Y S B 0 b 3 R h b C Z x d W 9 0 O y w m c X V v d D t J b X B v c n R l I E N v c 3 R l I H R v d G F s J n F 1 b 3 Q 7 X S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M T A w M C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h v a m E x L 0 F 1 d G 9 S Z W 1 v d m V k Q 2 9 s d W 1 u c z E u e 0 l E I E N s a W V u d G U s M H 0 m c X V v d D s s J n F 1 b 3 Q 7 U 2 V j d G l v b j E v S G 9 q Y T E v Q X V 0 b 1 J l b W 9 2 Z W R D b 2 x 1 b W 5 z M S 5 7 W m 9 u Y S w x f S Z x d W 9 0 O y w m c X V v d D t T Z W N 0 a W 9 u M S 9 I b 2 p h M S 9 B d X R v U m V t b 3 Z l Z E N v b H V t b n M x L n t Q Y c O t c y w y f S Z x d W 9 0 O y w m c X V v d D t T Z W N 0 a W 9 u M S 9 I b 2 p h M S 9 B d X R v U m V t b 3 Z l Z E N v b H V t b n M x L n t U a X B v I G R l I H B y b 2 R 1 Y 3 R v L D N 9 J n F 1 b 3 Q 7 L C Z x d W 9 0 O 1 N l Y 3 R p b 2 4 x L 0 h v a m E x L 0 F 1 d G 9 S Z W 1 v d m V k Q 2 9 s d W 1 u c z E u e 0 N h b m F s I G R l I H Z l b n R h L D R 9 J n F 1 b 3 Q 7 L C Z x d W 9 0 O 1 N l Y 3 R p b 2 4 x L 0 h v a m E x L 0 F 1 d G 9 S Z W 1 v d m V k Q 2 9 s d W 1 u c z E u e 1 B y a W 9 y a W R h Z C w 1 f S Z x d W 9 0 O y w m c X V v d D t T Z W N 0 a W 9 u M S 9 I b 2 p h M S 9 B d X R v U m V t b 3 Z l Z E N v b H V t b n M x L n t G Z W N o Y S B w Z W R p Z G 8 s N n 0 m c X V v d D s s J n F 1 b 3 Q 7 U 2 V j d G l v b j E v S G 9 q Y T E v Q X V 0 b 1 J l b W 9 2 Z W R D b 2 x 1 b W 5 z M S 5 7 S U Q g U G V k a W R v L D d 9 J n F 1 b 3 Q 7 L C Z x d W 9 0 O 1 N l Y 3 R p b 2 4 x L 0 h v a m E x L 0 F 1 d G 9 S Z W 1 v d m V k Q 2 9 s d W 1 u c z E u e 0 Z l Y 2 h h I G V u d s O t b y w 4 f S Z x d W 9 0 O y w m c X V v d D t T Z W N 0 a W 9 u M S 9 I b 2 p h M S 9 B d X R v U m V t b 3 Z l Z E N v b H V t b n M x L n t V b m l k Y W R l c y w 5 f S Z x d W 9 0 O y w m c X V v d D t T Z W N 0 a W 9 u M S 9 I b 2 p h M S 9 B d X R v U m V t b 3 Z l Z E N v b H V t b n M x L n t Q c m V j a W 8 g V W 5 p d G F y a W 8 s M T B 9 J n F 1 b 3 Q 7 L C Z x d W 9 0 O 1 N l Y 3 R p b 2 4 x L 0 h v a m E x L 0 F 1 d G 9 S Z W 1 v d m V k Q 2 9 s d W 1 u c z E u e 0 N v c 3 R l I H V u a X R h c m l v L D E x f S Z x d W 9 0 O y w m c X V v d D t T Z W N 0 a W 9 u M S 9 I b 2 p h M S 9 B d X R v U m V t b 3 Z l Z E N v b H V t b n M x L n t J b X B v c n R l I H Z l b n R h I H R v d G F s L D E y f S Z x d W 9 0 O y w m c X V v d D t T Z W N 0 a W 9 u M S 9 I b 2 p h M S 9 B d X R v U m V t b 3 Z l Z E N v b H V t b n M x L n t J b X B v c n R l I E N v c 3 R l I H R v d G F s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S G 9 q Y T E v Q X V 0 b 1 J l b W 9 2 Z W R D b 2 x 1 b W 5 z M S 5 7 S U Q g Q 2 x p Z W 5 0 Z S w w f S Z x d W 9 0 O y w m c X V v d D t T Z W N 0 a W 9 u M S 9 I b 2 p h M S 9 B d X R v U m V t b 3 Z l Z E N v b H V t b n M x L n t a b 2 5 h L D F 9 J n F 1 b 3 Q 7 L C Z x d W 9 0 O 1 N l Y 3 R p b 2 4 x L 0 h v a m E x L 0 F 1 d G 9 S Z W 1 v d m V k Q 2 9 s d W 1 u c z E u e 1 B h w 6 1 z L D J 9 J n F 1 b 3 Q 7 L C Z x d W 9 0 O 1 N l Y 3 R p b 2 4 x L 0 h v a m E x L 0 F 1 d G 9 S Z W 1 v d m V k Q 2 9 s d W 1 u c z E u e 1 R p c G 8 g Z G U g c H J v Z H V j d G 8 s M 3 0 m c X V v d D s s J n F 1 b 3 Q 7 U 2 V j d G l v b j E v S G 9 q Y T E v Q X V 0 b 1 J l b W 9 2 Z W R D b 2 x 1 b W 5 z M S 5 7 Q 2 F u Y W w g Z G U g d m V u d G E s N H 0 m c X V v d D s s J n F 1 b 3 Q 7 U 2 V j d G l v b j E v S G 9 q Y T E v Q X V 0 b 1 J l b W 9 2 Z W R D b 2 x 1 b W 5 z M S 5 7 U H J p b 3 J p Z G F k L D V 9 J n F 1 b 3 Q 7 L C Z x d W 9 0 O 1 N l Y 3 R p b 2 4 x L 0 h v a m E x L 0 F 1 d G 9 S Z W 1 v d m V k Q 2 9 s d W 1 u c z E u e 0 Z l Y 2 h h I H B l Z G l k b y w 2 f S Z x d W 9 0 O y w m c X V v d D t T Z W N 0 a W 9 u M S 9 I b 2 p h M S 9 B d X R v U m V t b 3 Z l Z E N v b H V t b n M x L n t J R C B Q Z W R p Z G 8 s N 3 0 m c X V v d D s s J n F 1 b 3 Q 7 U 2 V j d G l v b j E v S G 9 q Y T E v Q X V 0 b 1 J l b W 9 2 Z W R D b 2 x 1 b W 5 z M S 5 7 R m V j a G E g Z W 5 2 w 6 1 v L D h 9 J n F 1 b 3 Q 7 L C Z x d W 9 0 O 1 N l Y 3 R p b 2 4 x L 0 h v a m E x L 0 F 1 d G 9 S Z W 1 v d m V k Q 2 9 s d W 1 u c z E u e 1 V u a W R h Z G V z L D l 9 J n F 1 b 3 Q 7 L C Z x d W 9 0 O 1 N l Y 3 R p b 2 4 x L 0 h v a m E x L 0 F 1 d G 9 S Z W 1 v d m V k Q 2 9 s d W 1 u c z E u e 1 B y Z W N p b y B V b m l 0 Y X J p b y w x M H 0 m c X V v d D s s J n F 1 b 3 Q 7 U 2 V j d G l v b j E v S G 9 q Y T E v Q X V 0 b 1 J l b W 9 2 Z W R D b 2 x 1 b W 5 z M S 5 7 Q 2 9 z d G U g d W 5 p d G F y a W 8 s M T F 9 J n F 1 b 3 Q 7 L C Z x d W 9 0 O 1 N l Y 3 R p b 2 4 x L 0 h v a m E x L 0 F 1 d G 9 S Z W 1 v d m V k Q 2 9 s d W 1 u c z E u e 0 l t c G 9 y d G U g d m V u d G E g d G 9 0 Y W w s M T J 9 J n F 1 b 3 Q 7 L C Z x d W 9 0 O 1 N l Y 3 R p b 2 4 x L 0 h v a m E x L 0 F 1 d G 9 S Z W 1 v d m V k Q 2 9 s d W 1 u c z E u e 0 l t c G 9 y d G U g Q 2 9 z d G U g d G 9 0 Y W w s M T N 9 J n F 1 b 3 Q 7 X S w m c X V v d D t S Z W x h d G l v b n N o a X B J b m Z v J n F 1 b 3 Q 7 O l t d f S I g L z 4 8 R W 5 0 c n k g V H l w Z T 0 i Q W R k Z W R U b 0 R h d G F N b 2 R l b C I g V m F s d W U 9 I m w w I i A v P j x F b n R y e S B U e X B l P S J O Y X Z p Z 2 F 0 a W 9 u U 3 R l c E 5 h b W U i I F Z h b H V l P S J z T m F 2 Z W d h Y 2 n D s 2 4 i I C 8 + P C 9 T d G F i b G V F b n R y a W V z P j w v S X R l b T 4 8 S X R l b T 4 8 S X R l b U x v Y 2 F 0 a W 9 u P j x J d G V t V H l w Z T 5 G b 3 J t d W x h P C 9 J d G V t V H l w Z T 4 8 S X R l b V B h d G g + U 2 V j d G l v b j E v S G 9 q Y T E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9 q Y T E v S G 9 q Y T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2 p h M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2 p h M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Y V 8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z A 2 N T B j O T Q t Y T F i N y 0 0 Y m Q x L W I 5 N z I t N 2 N m Z T d l Z G Q 5 N j Z l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U Y X J n Z X Q i I F Z h b H V l P S J z V G F i b G F f M i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y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F f M S 9 B d X R v U m V t b 3 Z l Z E N v b H V t b n M x L n t J R C B D b G l l b n R l L D B 9 J n F 1 b 3 Q 7 L C Z x d W 9 0 O 1 N l Y 3 R p b 2 4 x L 1 R h Y m x h X z E v Q X V 0 b 1 J l b W 9 2 Z W R D b 2 x 1 b W 5 z M S 5 7 W m 9 u Y S w x f S Z x d W 9 0 O y w m c X V v d D t T Z W N 0 a W 9 u M S 9 U Y W J s Y V 8 x L 0 F 1 d G 9 S Z W 1 v d m V k Q 2 9 s d W 1 u c z E u e 1 B h w 6 1 z L D J 9 J n F 1 b 3 Q 7 L C Z x d W 9 0 O 1 N l Y 3 R p b 2 4 x L 1 R h Y m x h X z E v Q X V 0 b 1 J l b W 9 2 Z W R D b 2 x 1 b W 5 z M S 5 7 V G l w b y B k Z S B w c m 9 k d W N 0 b y w z f S Z x d W 9 0 O y w m c X V v d D t T Z W N 0 a W 9 u M S 9 U Y W J s Y V 8 x L 0 F 1 d G 9 S Z W 1 v d m V k Q 2 9 s d W 1 u c z E u e 0 N h b m F s I G R l I H Z l b n R h L D R 9 J n F 1 b 3 Q 7 L C Z x d W 9 0 O 1 N l Y 3 R p b 2 4 x L 1 R h Y m x h X z E v Q X V 0 b 1 J l b W 9 2 Z W R D b 2 x 1 b W 5 z M S 5 7 U H J p b 3 J p Z G F k L D V 9 J n F 1 b 3 Q 7 L C Z x d W 9 0 O 1 N l Y 3 R p b 2 4 x L 1 R h Y m x h X z E v Q X V 0 b 1 J l b W 9 2 Z W R D b 2 x 1 b W 5 z M S 5 7 R m V j a G E g c G V k a W R v L D Z 9 J n F 1 b 3 Q 7 L C Z x d W 9 0 O 1 N l Y 3 R p b 2 4 x L 1 R h Y m x h X z E v Q X V 0 b 1 J l b W 9 2 Z W R D b 2 x 1 b W 5 z M S 5 7 T W V z I G R l b C B w Z W R p Z G 8 s N 3 0 m c X V v d D s s J n F 1 b 3 Q 7 U 2 V j d G l v b j E v V G F i b G F f M S 9 B d X R v U m V t b 3 Z l Z E N v b H V t b n M x L n t J R C B Q Z W R p Z G 8 s O H 0 m c X V v d D s s J n F 1 b 3 Q 7 U 2 V j d G l v b j E v V G F i b G F f M S 9 B d X R v U m V t b 3 Z l Z E N v b H V t b n M x L n t G Z W N o Y S B l b n b D r W 8 s O X 0 m c X V v d D s s J n F 1 b 3 Q 7 U 2 V j d G l v b j E v V G F i b G F f M S 9 B d X R v U m V t b 3 Z l Z E N v b H V t b n M x L n t E w 6 1 h c y B z Z X J 2 a W N p b y w x M H 0 m c X V v d D s s J n F 1 b 3 Q 7 U 2 V j d G l v b j E v V G F i b G F f M S 9 B d X R v U m V t b 3 Z l Z E N v b H V t b n M x L n t V b m l k Y W R l c y w x M X 0 m c X V v d D s s J n F 1 b 3 Q 7 U 2 V j d G l v b j E v V G F i b G F f M S 9 B d X R v U m V t b 3 Z l Z E N v b H V t b n M x L n t Q c m V j a W 8 g V W 5 p d G F y a W 8 s M T J 9 J n F 1 b 3 Q 7 L C Z x d W 9 0 O 1 N l Y 3 R p b 2 4 x L 1 R h Y m x h X z E v Q X V 0 b 1 J l b W 9 2 Z W R D b 2 x 1 b W 5 z M S 5 7 Q 2 9 z d G U g d W 5 p d G F y a W 8 s M T N 9 J n F 1 b 3 Q 7 L C Z x d W 9 0 O 1 N l Y 3 R p b 2 4 x L 1 R h Y m x h X z E v Q X V 0 b 1 J l b W 9 2 Z W R D b 2 x 1 b W 5 z M S 5 7 S W 1 w b 3 J 0 Z S B 2 Z W 5 0 Y S B 0 b 3 R h b C w x N H 0 m c X V v d D s s J n F 1 b 3 Q 7 U 2 V j d G l v b j E v V G F i b G F f M S 9 B d X R v U m V t b 3 Z l Z E N v b H V t b n M x L n t C Z W 5 l Z m l j a W 8 g d W 5 p d G F y a W 8 s M T V 9 J n F 1 b 3 Q 7 L C Z x d W 9 0 O 1 N l Y 3 R p b 2 4 x L 1 R h Y m x h X z E v Q X V 0 b 1 J l b W 9 2 Z W R D b 2 x 1 b W 5 z M S 5 7 S W 1 w b 3 J 0 Z S B W Z W 5 0 Y X M g V G 9 0 Y W x l c y A o T S k s M T Z 9 J n F 1 b 3 Q 7 L C Z x d W 9 0 O 1 N l Y 3 R p b 2 4 x L 1 R h Y m x h X z E v Q X V 0 b 1 J l b W 9 2 Z W R D b 2 x 1 b W 5 z M S 5 7 S W 1 w b 3 J 0 Z S B D b 3 N 0 Z S B 0 b 3 R h b C w x N 3 0 m c X V v d D s s J n F 1 b 3 Q 7 U 2 V j d G l v b j E v V G F i b G F f M S 9 B d X R v U m V t b 3 Z l Z E N v b H V t b n M x L n t J b X B v c n R l I E N v c 3 R l I F R v d G F s I C h N K S w x O H 0 m c X V v d D s s J n F 1 b 3 Q 7 U 2 V j d G l v b j E v V G F i b G F f M S 9 B d X R v U m V t b 3 Z l Z E N v b H V t b n M x L n t C Z W 5 l Z m l j a W 8 g V G 9 0 Y W w s M T l 9 J n F 1 b 3 Q 7 L C Z x d W 9 0 O 1 N l Y 3 R p b 2 4 x L 1 R h Y m x h X z E v Q X V 0 b 1 J l b W 9 2 Z W R D b 2 x 1 b W 5 z M S 5 7 J S B C Z W 5 l Z m l j a W 8 g c G 9 y I H B y b 2 R 1 Y 3 R v L D I w f S Z x d W 9 0 O y w m c X V v d D t T Z W N 0 a W 9 u M S 9 U Y W J s Y V 8 x L 0 F 1 d G 9 S Z W 1 v d m V k Q 2 9 s d W 1 u c z E u e 0 J l b m V m a W N p b y B U b 3 R h b C A o T S k s M j F 9 J n F 1 b 3 Q 7 L C Z x d W 9 0 O 1 N l Y 3 R p b 2 4 x L 1 R h Y m x h X z E v Q X V 0 b 1 J l b W 9 2 Z W R D b 2 x 1 b W 5 z M S 5 7 Q c O x b y B w Z W R p Z G 8 s M j J 9 J n F 1 b 3 Q 7 X S w m c X V v d D t D b 2 x 1 b W 5 D b 3 V u d C Z x d W 9 0 O z o y M y w m c X V v d D t L Z X l D b 2 x 1 b W 5 O Y W 1 l c y Z x d W 9 0 O z p b X S w m c X V v d D t D b 2 x 1 b W 5 J Z G V u d G l 0 a W V z J n F 1 b 3 Q 7 O l s m c X V v d D t T Z W N 0 a W 9 u M S 9 U Y W J s Y V 8 x L 0 F 1 d G 9 S Z W 1 v d m V k Q 2 9 s d W 1 u c z E u e 0 l E I E N s a W V u d G U s M H 0 m c X V v d D s s J n F 1 b 3 Q 7 U 2 V j d G l v b j E v V G F i b G F f M S 9 B d X R v U m V t b 3 Z l Z E N v b H V t b n M x L n t a b 2 5 h L D F 9 J n F 1 b 3 Q 7 L C Z x d W 9 0 O 1 N l Y 3 R p b 2 4 x L 1 R h Y m x h X z E v Q X V 0 b 1 J l b W 9 2 Z W R D b 2 x 1 b W 5 z M S 5 7 U G H D r X M s M n 0 m c X V v d D s s J n F 1 b 3 Q 7 U 2 V j d G l v b j E v V G F i b G F f M S 9 B d X R v U m V t b 3 Z l Z E N v b H V t b n M x L n t U a X B v I G R l I H B y b 2 R 1 Y 3 R v L D N 9 J n F 1 b 3 Q 7 L C Z x d W 9 0 O 1 N l Y 3 R p b 2 4 x L 1 R h Y m x h X z E v Q X V 0 b 1 J l b W 9 2 Z W R D b 2 x 1 b W 5 z M S 5 7 Q 2 F u Y W w g Z G U g d m V u d G E s N H 0 m c X V v d D s s J n F 1 b 3 Q 7 U 2 V j d G l v b j E v V G F i b G F f M S 9 B d X R v U m V t b 3 Z l Z E N v b H V t b n M x L n t Q c m l v c m l k Y W Q s N X 0 m c X V v d D s s J n F 1 b 3 Q 7 U 2 V j d G l v b j E v V G F i b G F f M S 9 B d X R v U m V t b 3 Z l Z E N v b H V t b n M x L n t G Z W N o Y S B w Z W R p Z G 8 s N n 0 m c X V v d D s s J n F 1 b 3 Q 7 U 2 V j d G l v b j E v V G F i b G F f M S 9 B d X R v U m V t b 3 Z l Z E N v b H V t b n M x L n t N Z X M g Z G V s I H B l Z G l k b y w 3 f S Z x d W 9 0 O y w m c X V v d D t T Z W N 0 a W 9 u M S 9 U Y W J s Y V 8 x L 0 F 1 d G 9 S Z W 1 v d m V k Q 2 9 s d W 1 u c z E u e 0 l E I F B l Z G l k b y w 4 f S Z x d W 9 0 O y w m c X V v d D t T Z W N 0 a W 9 u M S 9 U Y W J s Y V 8 x L 0 F 1 d G 9 S Z W 1 v d m V k Q 2 9 s d W 1 u c z E u e 0 Z l Y 2 h h I G V u d s O t b y w 5 f S Z x d W 9 0 O y w m c X V v d D t T Z W N 0 a W 9 u M S 9 U Y W J s Y V 8 x L 0 F 1 d G 9 S Z W 1 v d m V k Q 2 9 s d W 1 u c z E u e 0 T D r W F z I H N l c n Z p Y 2 l v L D E w f S Z x d W 9 0 O y w m c X V v d D t T Z W N 0 a W 9 u M S 9 U Y W J s Y V 8 x L 0 F 1 d G 9 S Z W 1 v d m V k Q 2 9 s d W 1 u c z E u e 1 V u a W R h Z G V z L D E x f S Z x d W 9 0 O y w m c X V v d D t T Z W N 0 a W 9 u M S 9 U Y W J s Y V 8 x L 0 F 1 d G 9 S Z W 1 v d m V k Q 2 9 s d W 1 u c z E u e 1 B y Z W N p b y B V b m l 0 Y X J p b y w x M n 0 m c X V v d D s s J n F 1 b 3 Q 7 U 2 V j d G l v b j E v V G F i b G F f M S 9 B d X R v U m V t b 3 Z l Z E N v b H V t b n M x L n t D b 3 N 0 Z S B 1 b m l 0 Y X J p b y w x M 3 0 m c X V v d D s s J n F 1 b 3 Q 7 U 2 V j d G l v b j E v V G F i b G F f M S 9 B d X R v U m V t b 3 Z l Z E N v b H V t b n M x L n t J b X B v c n R l I H Z l b n R h I H R v d G F s L D E 0 f S Z x d W 9 0 O y w m c X V v d D t T Z W N 0 a W 9 u M S 9 U Y W J s Y V 8 x L 0 F 1 d G 9 S Z W 1 v d m V k Q 2 9 s d W 1 u c z E u e 0 J l b m V m a W N p b y B 1 b m l 0 Y X J p b y w x N X 0 m c X V v d D s s J n F 1 b 3 Q 7 U 2 V j d G l v b j E v V G F i b G F f M S 9 B d X R v U m V t b 3 Z l Z E N v b H V t b n M x L n t J b X B v c n R l I F Z l b n R h c y B U b 3 R h b G V z I C h N K S w x N n 0 m c X V v d D s s J n F 1 b 3 Q 7 U 2 V j d G l v b j E v V G F i b G F f M S 9 B d X R v U m V t b 3 Z l Z E N v b H V t b n M x L n t J b X B v c n R l I E N v c 3 R l I H R v d G F s L D E 3 f S Z x d W 9 0 O y w m c X V v d D t T Z W N 0 a W 9 u M S 9 U Y W J s Y V 8 x L 0 F 1 d G 9 S Z W 1 v d m V k Q 2 9 s d W 1 u c z E u e 0 l t c G 9 y d G U g Q 2 9 z d G U g V G 9 0 Y W w g K E 0 p L D E 4 f S Z x d W 9 0 O y w m c X V v d D t T Z W N 0 a W 9 u M S 9 U Y W J s Y V 8 x L 0 F 1 d G 9 S Z W 1 v d m V k Q 2 9 s d W 1 u c z E u e 0 J l b m V m a W N p b y B U b 3 R h b C w x O X 0 m c X V v d D s s J n F 1 b 3 Q 7 U 2 V j d G l v b j E v V G F i b G F f M S 9 B d X R v U m V t b 3 Z l Z E N v b H V t b n M x L n s l I E J l b m V m a W N p b y B w b 3 I g c H J v Z H V j d G 8 s M j B 9 J n F 1 b 3 Q 7 L C Z x d W 9 0 O 1 N l Y 3 R p b 2 4 x L 1 R h Y m x h X z E v Q X V 0 b 1 J l b W 9 2 Z W R D b 2 x 1 b W 5 z M S 5 7 Q m V u Z W Z p Y 2 l v I F R v d G F s I C h N K S w y M X 0 m c X V v d D s s J n F 1 b 3 Q 7 U 2 V j d G l v b j E v V G F i b G F f M S 9 B d X R v U m V t b 3 Z l Z E N v b H V t b n M x L n t B w 7 F v I H B l Z G l k b y w y M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l E I E N s a W V u d G U m c X V v d D s s J n F 1 b 3 Q 7 W m 9 u Y S Z x d W 9 0 O y w m c X V v d D t Q Y c O t c y Z x d W 9 0 O y w m c X V v d D t U a X B v I G R l I H B y b 2 R 1 Y 3 R v J n F 1 b 3 Q 7 L C Z x d W 9 0 O 0 N h b m F s I G R l I H Z l b n R h J n F 1 b 3 Q 7 L C Z x d W 9 0 O 1 B y a W 9 y a W R h Z C Z x d W 9 0 O y w m c X V v d D t G Z W N o Y S B w Z W R p Z G 8 m c X V v d D s s J n F 1 b 3 Q 7 T W V z I G R l b C B w Z W R p Z G 8 m c X V v d D s s J n F 1 b 3 Q 7 S U Q g U G V k a W R v J n F 1 b 3 Q 7 L C Z x d W 9 0 O 0 Z l Y 2 h h I G V u d s O t b y Z x d W 9 0 O y w m c X V v d D t E w 6 1 h c y B z Z X J 2 a W N p b y Z x d W 9 0 O y w m c X V v d D t V b m l k Y W R l c y Z x d W 9 0 O y w m c X V v d D t Q c m V j a W 8 g V W 5 p d G F y a W 8 m c X V v d D s s J n F 1 b 3 Q 7 Q 2 9 z d G U g d W 5 p d G F y a W 8 m c X V v d D s s J n F 1 b 3 Q 7 S W 1 w b 3 J 0 Z S B 2 Z W 5 0 Y S B 0 b 3 R h b C Z x d W 9 0 O y w m c X V v d D t C Z W 5 l Z m l j a W 8 g d W 5 p d G F y a W 8 m c X V v d D s s J n F 1 b 3 Q 7 S W 1 w b 3 J 0 Z S B W Z W 5 0 Y X M g V G 9 0 Y W x l c y A o T S k m c X V v d D s s J n F 1 b 3 Q 7 S W 1 w b 3 J 0 Z S B D b 3 N 0 Z S B 0 b 3 R h b C Z x d W 9 0 O y w m c X V v d D t J b X B v c n R l I E N v c 3 R l I F R v d G F s I C h N K S Z x d W 9 0 O y w m c X V v d D t C Z W 5 l Z m l j a W 8 g V G 9 0 Y W w m c X V v d D s s J n F 1 b 3 Q 7 J S B C Z W 5 l Z m l j a W 8 g c G 9 y I H B y b 2 R 1 Y 3 R v J n F 1 b 3 Q 7 L C Z x d W 9 0 O 0 J l b m V m a W N p b y B U b 3 R h b C A o T S k m c X V v d D s s J n F 1 b 3 Q 7 Q c O x b y B w Z W R p Z G 8 m c X V v d D t d I i A v P j x F b n R y e S B U e X B l P S J G a W x s Q 2 9 s d W 1 u V H l w Z X M i I F Z h b H V l P S J z Q m d Z R 0 J n W U d C d 0 1 E Q n d N R E J R V U Z C U V V G Q l F V R k J R T T 0 i I C 8 + P E V u d H J 5 I F R 5 c G U 9 I k Z p b G x M Y X N 0 V X B k Y X R l Z C I g V m F s d W U 9 I m Q y M D I 1 L T A x L T A y V D E 3 O j I 0 O j Q 2 L j U w O T g 1 N z V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5 M D M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Y W J s Y V 8 x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h X z E v V G l w b y U y M G N h b W J p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u f Q n f h b 7 J O m E M f N h G Y C u Y A A A A A A g A A A A A A E G Y A A A A B A A A g A A A A 0 e 2 / 9 9 E H Q r / M s u C K i V j + Y J T z 7 e Q i t t 4 M T Q R 6 t J x u p E E A A A A A D o A A A A A C A A A g A A A A + V T a 2 S 2 + x 8 9 p t Q w m d q j P Y o / 0 4 E e j D 0 z o C t 4 8 q N G y O 8 5 Q A A A A a p I y p e p t 1 M z 5 z v t b f 1 h f 9 / 8 2 P h U e C S m z 3 c w c A L V y I O f x M H Y H v M d Y s A z t l k u K 6 j T 9 g + l b 5 5 q o T 4 h S s Q t y g w r r 1 X T Z Z P 8 j W g s F h W A d T B C j 9 Q B A A A A A Q Q Y P 5 H 9 q x 5 e B O s + G X / a / r L r D d r x C k s g G S E o / U Y q 5 p x Y F u 7 I J H L R 7 C 3 b M 5 z t 3 Z b y O R S L P J U D j + v k F G b 2 Q E 0 h 4 o A = = < / D a t a M a s h u p > 
</file>

<file path=customXml/itemProps1.xml><?xml version="1.0" encoding="utf-8"?>
<ds:datastoreItem xmlns:ds="http://schemas.openxmlformats.org/officeDocument/2006/customXml" ds:itemID="{FD9A6A7B-1D4C-4DEF-966D-99974489182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Tabla_1</vt:lpstr>
      <vt:lpstr>Tabla1</vt:lpstr>
      <vt:lpstr>Tablas dinámicas</vt:lpstr>
      <vt:lpstr>Dashboard</vt:lpstr>
      <vt:lpstr>Hoja5</vt:lpstr>
      <vt:lpstr>Hoja1</vt:lpstr>
      <vt:lpstr>Hoja2</vt:lpstr>
      <vt:lpstr>Hoja3</vt:lpstr>
      <vt:lpstr>Hoja4</vt:lpstr>
      <vt:lpstr>Hoja6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 Jurado Palomares</dc:creator>
  <cp:lastModifiedBy>Marc Nacenta</cp:lastModifiedBy>
  <cp:lastPrinted>2024-12-14T09:31:46Z</cp:lastPrinted>
  <dcterms:created xsi:type="dcterms:W3CDTF">2022-11-09T16:21:47Z</dcterms:created>
  <dcterms:modified xsi:type="dcterms:W3CDTF">2025-01-02T19:15:47Z</dcterms:modified>
</cp:coreProperties>
</file>